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pivotTables/pivotTable1.xml" ContentType="application/vnd.openxmlformats-officedocument.spreadsheetml.pivotTable+xml"/>
  <Override PartName="/xl/tables/table2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b6d2920f5a3c28/Documentos/EDUGERA/Servicos/Criacao-dash-Rog-Gui/"/>
    </mc:Choice>
  </mc:AlternateContent>
  <xr:revisionPtr revIDLastSave="1" documentId="8_{C4C00647-6752-4A9B-BA6A-7B154F0715D6}" xr6:coauthVersionLast="47" xr6:coauthVersionMax="47" xr10:uidLastSave="{CB6FF336-BC2C-4CF0-A7C2-0BED59B61F41}"/>
  <bookViews>
    <workbookView xWindow="20370" yWindow="-120" windowWidth="21840" windowHeight="13020" tabRatio="853" xr2:uid="{25A96D10-1DE6-4A13-ABE7-F500B5B4A16B}"/>
  </bookViews>
  <sheets>
    <sheet name="Lancamentos" sheetId="24" r:id="rId1"/>
    <sheet name="Fluxo_de_Caixa_Semanal" sheetId="76" r:id="rId2"/>
    <sheet name="DRE_Mensal" sheetId="16" r:id="rId3"/>
    <sheet name="DFC_Mensal" sheetId="102" r:id="rId4"/>
    <sheet name="Tabelas_Apoio" sheetId="100" r:id="rId5"/>
    <sheet name="DRE Anual" sheetId="19" state="hidden" r:id="rId6"/>
    <sheet name="DFC Anual" sheetId="20" state="hidden" r:id="rId7"/>
    <sheet name="Controle de Receitas" sheetId="99" state="hidden" r:id="rId8"/>
    <sheet name="Semana" sheetId="75" state="hidden" r:id="rId9"/>
    <sheet name="Base_Fornecedor" sheetId="94" r:id="rId10"/>
  </sheets>
  <definedNames>
    <definedName name="___________fl1111" hidden="1">{"Fecha_Novembro",#N/A,FALSE,"FECHAMENTO-2002 ";"Defer_Novembro",#N/A,FALSE,"DIFERIDO";"Pis_Novembro",#N/A,FALSE,"PIS COFINS";"Iss_Novembro",#N/A,FALSE,"ISS"}</definedName>
    <definedName name="__________fl1111" hidden="1">{"Fecha_Novembro",#N/A,FALSE,"FECHAMENTO-2002 ";"Defer_Novembro",#N/A,FALSE,"DIFERIDO";"Pis_Novembro",#N/A,FALSE,"PIS COFINS";"Iss_Novembro",#N/A,FALSE,"ISS"}</definedName>
    <definedName name="_________fl1111" hidden="1">{"Fecha_Novembro",#N/A,FALSE,"FECHAMENTO-2002 ";"Defer_Novembro",#N/A,FALSE,"DIFERIDO";"Pis_Novembro",#N/A,FALSE,"PIS COFINS";"Iss_Novembro",#N/A,FALSE,"ISS"}</definedName>
    <definedName name="________fl1111" hidden="1">{"Fecha_Novembro",#N/A,FALSE,"FECHAMENTO-2002 ";"Defer_Novembro",#N/A,FALSE,"DIFERIDO";"Pis_Novembro",#N/A,FALSE,"PIS COFINS";"Iss_Novembro",#N/A,FALSE,"ISS"}</definedName>
    <definedName name="_______fl1111" hidden="1">{"Fecha_Novembro",#N/A,FALSE,"FECHAMENTO-2002 ";"Defer_Novembro",#N/A,FALSE,"DIFERIDO";"Pis_Novembro",#N/A,FALSE,"PIS COFINS";"Iss_Novembro",#N/A,FALSE,"ISS"}</definedName>
    <definedName name="______fl1111" hidden="1">{"Fecha_Novembro",#N/A,FALSE,"FECHAMENTO-2002 ";"Defer_Novembro",#N/A,FALSE,"DIFERIDO";"Pis_Novembro",#N/A,FALSE,"PIS COFINS";"Iss_Novembro",#N/A,FALSE,"ISS"}</definedName>
    <definedName name="____fl1111" hidden="1">{"Fecha_Novembro",#N/A,FALSE,"FECHAMENTO-2002 ";"Defer_Novembro",#N/A,FALSE,"DIFERIDO";"Pis_Novembro",#N/A,FALSE,"PIS COFINS";"Iss_Novembro",#N/A,FALSE,"ISS"}</definedName>
    <definedName name="___dc1" hidden="1">{#N/A,#N/A,FALSE,"Aging Summary";#N/A,#N/A,FALSE,"Ratio Analysis";#N/A,#N/A,FALSE,"Test 120 Day Accts";#N/A,#N/A,FALSE,"Tickmarks"}</definedName>
    <definedName name="___xlc_DefaultDisplayOption___" hidden="1">"caption"</definedName>
    <definedName name="___xlc_DisplayNullValuesAs___" hidden="1">"___xlc_DisplayNullValuesAs_empty___"</definedName>
    <definedName name="___xlc_PromptForInsertOnDrill___" hidden="1">FALSE</definedName>
    <definedName name="___xlc_SuppressNULLSOnDrill___" hidden="1">TRUE</definedName>
    <definedName name="___xlc_SuppressZerosOnDrill___" hidden="1">FALSE</definedName>
    <definedName name="__123Graph_A" hidden="1">#REF!</definedName>
    <definedName name="__123Graph_X" hidden="1">#REF!</definedName>
    <definedName name="__dc1" hidden="1">{#N/A,#N/A,FALSE,"Aging Summary";#N/A,#N/A,FALSE,"Ratio Analysis";#N/A,#N/A,FALSE,"Test 120 Day Accts";#N/A,#N/A,FALSE,"Tickmarks"}</definedName>
    <definedName name="__FDS_HYPERLINK_TOGGLE_STATE__" hidden="1">"ON"</definedName>
    <definedName name="__g4" hidden="1">{"VERGALHÃO",#N/A,FALSE,"DIÁRIA";"CATODO",#N/A,FALSE,"DIÁRIA"}</definedName>
    <definedName name="__IntlFixup" hidden="1">TRUE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dc1" hidden="1">{#N/A,#N/A,FALSE,"Aging Summary";#N/A,#N/A,FALSE,"Ratio Analysis";#N/A,#N/A,FALSE,"Test 120 Day Accts";#N/A,#N/A,FALSE,"Tickmarks"}</definedName>
    <definedName name="_Fill" hidden="1">#REF!</definedName>
    <definedName name="_xlnm._FilterDatabase" localSheetId="9" hidden="1">Base_Fornecedor!$A$1:$F$17</definedName>
    <definedName name="_xlnm._FilterDatabase" localSheetId="0" hidden="1">Lancamentos!$A$1:$AF$13262</definedName>
    <definedName name="_xlnm._FilterDatabase" hidden="1">#REF!</definedName>
    <definedName name="_fl1111" hidden="1">{"Fecha_Novembro",#N/A,FALSE,"FECHAMENTO-2002 ";"Defer_Novembro",#N/A,FALSE,"DIFERIDO";"Pis_Novembro",#N/A,FALSE,"PIS COFINS";"Iss_Novembro",#N/A,FALSE,"ISS"}</definedName>
    <definedName name="_g4" hidden="1">{"VERGALHÃO",#N/A,FALSE,"DIÁRIA";"CATODO",#N/A,FALSE,"DIÁRIA"}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R" hidden="1">{#N/A,#N/A,FALSE,"Relatórios";"Vendas e Custos",#N/A,FALSE,"Vendas e Custos";"Premissas",#N/A,FALSE,"Premissas";"Projeções",#N/A,FALSE,"Projeções";"Dolar",#N/A,FALSE,"Dolar";"Original",#N/A,FALSE,"Original e UFIR"}</definedName>
    <definedName name="_r1" hidden="1">{"CONSOLIDADO",#N/A,FALSE,"COMENTARIOS"}</definedName>
    <definedName name="_Sort" hidden="1">#REF!</definedName>
    <definedName name="_Table1_In1" hidden="1">#REF!</definedName>
    <definedName name="_Table2_In2" hidden="1">#REF!</definedName>
    <definedName name="_Y1" hidden="1">{#N/A,#N/A,TRUE,"Cover sheet";#N/A,#N/A,TRUE,"INPUTS";#N/A,#N/A,TRUE,"OUTPUTS";#N/A,#N/A,TRUE,"VALUATION"}</definedName>
    <definedName name="A" hidden="1">{"'Quadro'!$A$4:$BG$78"}</definedName>
    <definedName name="AA" hidden="1">{"'Quadro'!$A$4:$BG$78"}</definedName>
    <definedName name="AAA_DOCTOPS" hidden="1">"AAA_SET"</definedName>
    <definedName name="AAA_duser" hidden="1">"OFF"</definedName>
    <definedName name="aaaaa" hidden="1">{"CABEÇALHO",#N/A,FALSE,"DADOS";"area oeste",#N/A,FALSE,"DADOS";"CABEÇALHO",#N/A,FALSE,"DADOS";"area leste",#N/A,FALSE,"DADOS"}</definedName>
    <definedName name="aaaaaaaaaaa" hidden="1">#REF!</definedName>
    <definedName name="aaaaaaaaaaaaaaaaaaaaa" hidden="1">{"RRHH",#N/A,FALSE,"Por Dirección";"Operaciones",#N/A,FALSE,"Por Dirección";"Logística",#N/A,FALSE,"Por Dirección";"Comercial",#N/A,FALSE,"Por Dirección";"Administracion",#N/A,FALSE,"Por Dirección"}</definedName>
    <definedName name="aaaaapppppppppppssssssssssss" hidden="1">{"RRHH",#N/A,FALSE,"Por Dirección";"Operaciones",#N/A,FALSE,"Por Dirección";"Logística",#N/A,FALSE,"Por Dirección";"Comercial",#N/A,FALSE,"Por Dirección";"Administracion",#N/A,FALSE,"Por Dirección"}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b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abc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Abril" hidden="1">{"RRHH",#N/A,FALSE,"Por Dirección";"Operaciones",#N/A,FALSE,"Por Dirección";"Logística",#N/A,FALSE,"Por Dirección";"Comercial",#N/A,FALSE,"Por Dirección";"Administracion",#N/A,FALSE,"Por Dirección"}</definedName>
    <definedName name="abril1" hidden="1">{"RRHH",#N/A,FALSE,"Por Dirección";"Operaciones",#N/A,FALSE,"Por Dirección";"Logística",#N/A,FALSE,"Por Dirección";"Comercial",#N/A,FALSE,"Por Dirección";"Administracion",#N/A,FALSE,"Por Dirección"}</definedName>
    <definedName name="Abril2" hidden="1">{"RRHH",#N/A,FALSE,"Por Dirección";"Operaciones",#N/A,FALSE,"Por Dirección";"Logística",#N/A,FALSE,"Por Dirección";"Comercial",#N/A,FALSE,"Por Dirección";"Administracion",#N/A,FALSE,"Por Dirección"}</definedName>
    <definedName name="ACwvu.CATODO." hidden="1">#REF!</definedName>
    <definedName name="ACwvu.summary1." hidden="1">#REF!</definedName>
    <definedName name="ACwvu.summary2." hidden="1">#REF!</definedName>
    <definedName name="ACwvu.summary3." hidden="1">#REF!</definedName>
    <definedName name="ACwvu.VERGALHÃO." hidden="1">#REF!</definedName>
    <definedName name="adeletar" hidden="1">{"TotalGeralDespesasPorArea",#N/A,FALSE,"VinculosAccessEfetivo"}</definedName>
    <definedName name="adeletar1" hidden="1">{"TotalGeralDespesasPorArea",#N/A,FALSE,"VinculosAccessEfetivo"}</definedName>
    <definedName name="adeletar10" hidden="1">{"TotalGeralDespesasPorArea",#N/A,FALSE,"VinculosAccessEfetivo"}</definedName>
    <definedName name="adeletar2" hidden="1">{"TotalGeralDespesasPorArea",#N/A,FALSE,"VinculosAccessEfetivo"}</definedName>
    <definedName name="adeletar20" hidden="1">{"TotalGeralDespesasPorArea",#N/A,FALSE,"VinculosAccessEfetivo"}</definedName>
    <definedName name="adeletar4" hidden="1">{"TotalGeralDespesasPorArea",#N/A,FALSE,"VinculosAccessEfetivo"}</definedName>
    <definedName name="adeletar50" hidden="1">{"TotalGeralDespesasPorArea",#N/A,FALSE,"VinculosAccessEfetivo"}</definedName>
    <definedName name="adeletar51" hidden="1">{"TotalGeralDespesasPorArea",#N/A,FALSE,"VinculosAccessEfetivo"}</definedName>
    <definedName name="adfadfa" hidden="1">{"RRHH",#N/A,FALSE,"Por Dirección";"Operaciones",#N/A,FALSE,"Por Dirección";"Logística",#N/A,FALSE,"Por Dirección";"Comercial",#N/A,FALSE,"Por Dirección";"Administracion",#N/A,FALSE,"Por Dirección"}</definedName>
    <definedName name="adfaf" hidden="1">{"Merger Output",#N/A,FALSE,"Summary_Output";"Flowback Assesment dollars",#N/A,FALSE,"FLow";"Flowback assesment percent",#N/A,FALSE,"FLow";"Impact to Rubik Price",#N/A,FALSE,"FLow"}</definedName>
    <definedName name="adr" hidden="1">{#N/A,#N/A,FALSE,"PROGRAMAÇÃO SEMANAL";#N/A,#N/A,FALSE,"PROG. DIÁRIA -FEV"}</definedName>
    <definedName name="adsf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afda" hidden="1">{"Merger Output",#N/A,FALSE,"Summary_Output";"Flowback Assesment dollars",#N/A,FALSE,"FLow";"Flowback assesment percent",#N/A,FALSE,"FLow";"Impact to Rubik Price",#N/A,FALSE,"FLow"}</definedName>
    <definedName name="afdf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afer" hidden="1">{"standalone1",#N/A,FALSE,"DCFBase";"standalone2",#N/A,FALSE,"DCFBase"}</definedName>
    <definedName name="ahsuahus" hidden="1">{#N/A,#N/A,FALSE,"Relatórios";"Vendas e Custos",#N/A,FALSE,"Vendas e Custos";"Premissas",#N/A,FALSE,"Premissas";"Projeções",#N/A,FALSE,"Projeções";"Dolar",#N/A,FALSE,"Dolar";"Original",#N/A,FALSE,"Original e UFIR"}</definedName>
    <definedName name="AJUSTE" hidden="1">{"Fecha_Dezembro",#N/A,FALSE,"FECHAMENTO-2002 ";"Defer_Dezermbro",#N/A,FALSE,"DIFERIDO";"Pis_Dezembro",#N/A,FALSE,"PIS COFINS";"Iss_Dezembro",#N/A,FALSE,"ISS"}</definedName>
    <definedName name="anscount" hidden="1">1</definedName>
    <definedName name="antecipações" hidden="1">{"Fecha_Outubro",#N/A,FALSE,"FECHAMENTO-2002 ";"Defer_Outubro",#N/A,FALSE,"DIFERIDO";"Pis_Outubro",#N/A,FALSE,"PIS COFINS";"Iss_Outubro",#N/A,FALSE,"ISS"}</definedName>
    <definedName name="ap" hidden="1">{"Fecha_Novembro",#N/A,FALSE,"FECHAMENTO-2002 ";"Defer_Novembro",#N/A,FALSE,"DIFERIDO";"Pis_Novembro",#N/A,FALSE,"PIS COFINS";"Iss_Novembro",#N/A,FALSE,"ISS"}</definedName>
    <definedName name="AS2DocOpenMode" hidden="1">"AS2DocumentEdit"</definedName>
    <definedName name="AS2HasNoAutoHeaderFooter" hidden="1">" "</definedName>
    <definedName name="AS2NamedRange" hidden="1">15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d" hidden="1">{#N/A,#N/A,FALSE,"Audit Program";#N/A,#N/A,FALSE,"T&amp;D Total";#N/A,#N/A,FALSE,"LNG Total";#N/A,#N/A,FALSE,"Power Total";#N/A,#N/A,FALSE,"Other Total";#N/A,#N/A,FALSE,"E&amp;P Total"}</definedName>
    <definedName name="asda" hidden="1">{#N/A,#N/A,FALSE,"Aging Summary";#N/A,#N/A,FALSE,"Ratio Analysis";#N/A,#N/A,FALSE,"Test 120 Day Accts";#N/A,#N/A,FALSE,"Tickmarks"}</definedName>
    <definedName name="asdd" hidden="1">{#N/A,#N/A,FALSE,"Title";#N/A,#N/A,FALSE,"Corp b sheet";#N/A,#N/A,FALSE,"MODIFIED Pl";#N/A,#N/A,FALSE,"Balance Sheet";#N/A,#N/A,FALSE,"Profit and Loss";#N/A,#N/A,FALSE,"Supplement info";#N/A,#N/A,FALSE,"Cashflow";#N/A,#N/A,FALSE,"Asspc Co - Inv Schedule";#N/A,#N/A,FALSE,"kpi"}</definedName>
    <definedName name="asdf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ASDFASFA" hidden="1">{#N/A,#N/A,TRUE,"Resumo de Preços"}</definedName>
    <definedName name="asj" hidden="1">{"VERGALHÃO",#N/A,FALSE,"DIÁRIA";"CATODO",#N/A,FALSE,"DIÁRIA"}</definedName>
    <definedName name="b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balaço" hidden="1">{"RRHH",#N/A,FALSE,"Por Dirección";"Operaciones",#N/A,FALSE,"Por Dirección";"Logística",#N/A,FALSE,"Por Dirección";"Comercial",#N/A,FALSE,"Por Dirección";"Administracion",#N/A,FALSE,"Por Dirección"}</definedName>
    <definedName name="BalType" hidden="1">TRUE</definedName>
    <definedName name="bb" hidden="1">{"Fecha_Novembro",#N/A,FALSE,"FECHAMENTO-2002 ";"Defer_Novembro",#N/A,FALSE,"DIFERIDO";"Pis_Novembro",#N/A,FALSE,"PIS COFINS";"Iss_Novembro",#N/A,FALSE,"ISS"}</definedName>
    <definedName name="BG_Del" hidden="1">15</definedName>
    <definedName name="BG_Ins" hidden="1">4</definedName>
    <definedName name="BG_Mod" hidden="1">6</definedName>
    <definedName name="boston" hidden="1">{"TotalGeralDespesasPorArea",#N/A,FALSE,"VinculosAccessEfetivo"}</definedName>
    <definedName name="bvnbn" hidden="1">{#N/A,#N/A,FALSE,"Historical";#N/A,#N/A,FALSE,"EPS-Purchase";#N/A,#N/A,FALSE,"EPS-Pool";#N/A,#N/A,FALSE,"DCF";"Market Share",#N/A,FALSE,"Revenue";"Revenue",#N/A,FALSE,"Revenue"}</definedName>
    <definedName name="calc" hidden="1">-4135</definedName>
    <definedName name="catver" hidden="1">{TRUE,TRUE,0.25,-14,454.5,281.25,FALSE,TRUE,TRUE,TRUE,0,1,28,1,5,4,4,4,TRUE,TRUE,3,TRUE,1,TRUE,75,"Swvu.CATODO.","ACwvu.CATODO.",#N/A,FALSE,FALSE,0.78740157480315,0.67,0.984251968503937,0.984251968503937,2,"&amp;L&amp;14DIAC &amp; SEPLA &amp; DIVEL &amp; DILAM
&amp;C&amp;""Arial,Negrito""&amp;16PROGRAMAÇÃO &amp;""Arial,Normal""DIÁRIA DE COBRE- 1997
VERGALHÃO&amp;R&amp;14Emissão: 20/03/97
&amp;T&amp;8
","&amp;L&amp;8Clientes ( total= 11):&amp;10GS-DIAC-DIAC(Sonia)-DIAC(Edilson)-DIAC(Marcelo)-DIVEL-DILAM-DILAM/Expedição-DIMEL-DIQUAL-DISUP(Almeida)&amp;R&amp;14&amp;F
&amp;A",TRUE,TRUE,FALSE,FALSE,1,#N/A,1,1,FALSE,FALSE,"Rwvu.CATODO.",#N/A,FALSE,FALSE,FALSE,1,300,300,FALSE,FALSE,TRUE,TRUE,TRUE}</definedName>
    <definedName name="cc" hidden="1">{"Fecha_Outubro",#N/A,FALSE,"FECHAMENTO-2002 ";"Defer_Outubro",#N/A,FALSE,"DIFERIDO";"Pis_Outubro",#N/A,FALSE,"PIS COFINS";"Iss_Outubro",#N/A,FALSE,"ISS"}</definedName>
    <definedName name="ccc" hidden="1">{#N/A,#N/A,FALSE,"HONORÁRIOS"}</definedName>
    <definedName name="ccccccc" hidden="1">{#N/A,#N/A,TRUE,"Resumo de Preços"}</definedName>
    <definedName name="cd" hidden="1">{#N/A,#N/A,FALSE,"Aging Summary";#N/A,#N/A,FALSE,"Ratio Analysis";#N/A,#N/A,FALSE,"Test 120 Day Accts";#N/A,#N/A,FALSE,"Tickmarks"}</definedName>
    <definedName name="CENÁRIO" hidden="1">{TRUE,TRUE,0.25,-14,454.5,281.25,FALSE,TRUE,TRUE,TRUE,0,1,28,1,5,4,4,4,TRUE,TRUE,3,TRUE,1,TRUE,75,"Swvu.CATODO.","ACwvu.CATODO.",#N/A,FALSE,FALSE,0.78740157480315,0.67,0.984251968503937,0.984251968503937,2,"&amp;L&amp;14DIAC &amp; SEPLA &amp; DIVEL &amp; DILAM
&amp;C&amp;""Arial,Negrito""&amp;16PROGRAMAÇÃO &amp;""Arial,Normal""DIÁRIA DE COBRE- 1997
VERGALHÃO&amp;R&amp;14Emissão: 20/03/97
&amp;T&amp;8
","&amp;L&amp;8Clientes ( total= 11):&amp;10GS-DIAC-DIAC(Sonia)-DIAC(Edilson)-DIAC(Marcelo)-DIVEL-DILAM-DILAM/Expedição-DIMEL-DIQUAL-DISUP(Almeida)&amp;R&amp;14&amp;F
&amp;A",TRUE,TRUE,FALSE,FALSE,1,#N/A,1,1,FALSE,FALSE,"Rwvu.CATODO.",#N/A,FALSE,FALSE,FALSE,1,300,300,FALSE,FALSE,TRUE,TRUE,TRUE}</definedName>
    <definedName name="CF" hidden="1">{"RRHH",#N/A,FALSE,"Por Dirección";"Operaciones",#N/A,FALSE,"Por Dirección";"Logística",#N/A,FALSE,"Por Dirección";"Comercial",#N/A,FALSE,"Por Dirección";"Administracion",#N/A,FALSE,"Por Dirección"}</definedName>
    <definedName name="COFINS" hidden="1">{"Fecha_Dezembro",#N/A,FALSE,"FECHAMENTO-2002 ";"Defer_Dezermbro",#N/A,FALSE,"DIFERIDO";"Pis_Dezembro",#N/A,FALSE,"PIS COFINS";"Iss_Dezembro",#N/A,FALSE,"ISS"}</definedName>
    <definedName name="cofins1" hidden="1">{"Fecha_Outubro",#N/A,FALSE,"FECHAMENTO-2002 ";"Defer_Outubro",#N/A,FALSE,"DIFERIDO";"Pis_Outubro",#N/A,FALSE,"PIS COFINS";"Iss_Outubro",#N/A,FALSE,"ISS"}</definedName>
    <definedName name="cofins2" hidden="1">{#N/A,#N/A,FALSE,"Extra2";#N/A,#N/A,FALSE,"Comp2";#N/A,#N/A,FALSE,"Ret-PL"}</definedName>
    <definedName name="Comercial" hidden="1">#REF!</definedName>
    <definedName name="comparativo" hidden="1">{"RRHH",#N/A,FALSE,"Por Dirección";"Operaciones",#N/A,FALSE,"Por Dirección";"Logística",#N/A,FALSE,"Por Dirección";"Comercial",#N/A,FALSE,"Por Dirección";"Administracion",#N/A,FALSE,"Por Dirección"}</definedName>
    <definedName name="CSSL" hidden="1">{#N/A,#N/A,FALSE,"IR E CS 1997";#N/A,#N/A,FALSE,"PR ND";#N/A,#N/A,FALSE,"8191";#N/A,#N/A,FALSE,"8383";#N/A,#N/A,FALSE,"MP 1024";#N/A,#N/A,FALSE,"AD_EX_97";#N/A,#N/A,FALSE,"BD 97"}</definedName>
    <definedName name="CSSL1998" hidden="1">{#N/A,#N/A,FALSE,"IR E CS 1997";#N/A,#N/A,FALSE,"PR ND";#N/A,#N/A,FALSE,"8191";#N/A,#N/A,FALSE,"8383";#N/A,#N/A,FALSE,"MP 1024";#N/A,#N/A,FALSE,"AD_EX_97";#N/A,#N/A,FALSE,"BD 97"}</definedName>
    <definedName name="custo1" hidden="1">{#N/A,#N/A,FALSE,"Relatórios";"Vendas e Custos",#N/A,FALSE,"Vendas e Custos";"Premissas",#N/A,FALSE,"Premissas";"Projeções",#N/A,FALSE,"Projeções";"Dolar",#N/A,FALSE,"Dolar";"Original",#N/A,FALSE,"Original e UFIR"}</definedName>
    <definedName name="d" hidden="1">{"RRHH",#N/A,FALSE,"Por Dirección";"Operaciones",#N/A,FALSE,"Por Dirección";"Logística",#N/A,FALSE,"Por Dirección";"Comercial",#N/A,FALSE,"Por Dirección";"Administracion",#N/A,FALSE,"Por Dirección"}</definedName>
    <definedName name="da" hidden="1">{#N/A,#N/A,FALSE,"Aging Summary";#N/A,#N/A,FALSE,"Ratio Analysis";#N/A,#N/A,FALSE,"Test 120 Day Accts";#N/A,#N/A,FALSE,"Tickmarks"}</definedName>
    <definedName name="dc" hidden="1">{#N/A,#N/A,FALSE,"Aging Summary";#N/A,#N/A,FALSE,"Ratio Analysis";#N/A,#N/A,FALSE,"Test 120 Day Accts";#N/A,#N/A,FALSE,"Tickmarks"}</definedName>
    <definedName name="dd" hidden="1">{#N/A,#N/A,FALSE,"Ventas";#N/A,#N/A,FALSE,"MARGEN";#N/A,#N/A,FALSE,"Resultado";#N/A,#N/A,FALSE,"GRAFICOS";#N/A,#N/A,FALSE,"GRAFICOS (2)"}</definedName>
    <definedName name="ddd" hidden="1">{#N/A,#N/A,FALSE,"Ventas";#N/A,#N/A,FALSE,"MARGEN";#N/A,#N/A,FALSE,"Resultado";#N/A,#N/A,FALSE,"GRAFICOS";#N/A,#N/A,FALSE,"GRAFICOS (2)"}</definedName>
    <definedName name="dddddddddddd" hidden="1">{0,#N/A,FALSE,0;0,#N/A,FALSE,0;0,#N/A,FALSE,0;0,#N/A,FALSE,0}</definedName>
    <definedName name="de" hidden="1">{"Fecha_Dezembro",#N/A,FALSE,"FECHAMENTO-2002 ";"Defer_Dezermbro",#N/A,FALSE,"DIFERIDO";"Pis_Dezembro",#N/A,FALSE,"PIS COFINS";"Iss_Dezembro",#N/A,FALSE,"ISS"}</definedName>
    <definedName name="deee" hidden="1">{"Fecha_Setembro",#N/A,FALSE,"FECHAMENTO-2002 ";"Defer_Setembro",#N/A,FALSE,"DIFERIDO";"Pis_Setembro",#N/A,FALSE,"PIS COFINS";"Iss_Setembro",#N/A,FALSE,"ISS"}</definedName>
    <definedName name="DELTA" hidden="1">{#N/A,#N/A,FALSE,"Title";#N/A,#N/A,FALSE,"Corp b sheet";#N/A,#N/A,FALSE,"MODIFIED Pl";#N/A,#N/A,FALSE,"Balance Sheet";#N/A,#N/A,FALSE,"Profit and Loss";#N/A,#N/A,FALSE,"Supplement info";#N/A,#N/A,FALSE,"Cashflow";#N/A,#N/A,FALSE,"Asspc Co - Inv Schedule";#N/A,#N/A,FALSE,"kpi"}</definedName>
    <definedName name="DELTA2" hidden="1">{#N/A,#N/A,FALSE,"Title";#N/A,#N/A,FALSE,"Corp b sheet";#N/A,#N/A,FALSE,"MODIFIED Pl";#N/A,#N/A,FALSE,"Balance Sheet";#N/A,#N/A,FALSE,"Profit and Loss";#N/A,#N/A,FALSE,"Supplement info";#N/A,#N/A,FALSE,"Cashflow";#N/A,#N/A,FALSE,"Asspc Co - Inv Schedule";#N/A,#N/A,FALSE,"kpi"}</definedName>
    <definedName name="df" hidden="1">{"RRHH",#N/A,FALSE,"Por Dirección";"Operaciones",#N/A,FALSE,"Por Dirección";"Logística",#N/A,FALSE,"Por Dirección";"Comercial",#N/A,FALSE,"Por Dirección";"Administracion",#N/A,FALSE,"Por Dirección"}</definedName>
    <definedName name="dfgfghg" hidden="1">{"CSC_1",#N/A,FALSE,"CSC Outputs";"CSC_2",#N/A,FALSE,"CSC Outputs"}</definedName>
    <definedName name="dhf" hidden="1">{"RRHH",#N/A,FALSE,"Por Dirección";"Operaciones",#N/A,FALSE,"Por Dirección";"Logística",#N/A,FALSE,"Por Dirección";"Comercial",#N/A,FALSE,"Por Dirección";"Administracion",#N/A,FALSE,"Por Dirección"}</definedName>
    <definedName name="diario2" hidden="1">{"VERGALHÃO",#N/A,FALSE,"DIÁRIA";"CATODO",#N/A,FALSE,"DIÁRIA"}</definedName>
    <definedName name="dl" hidden="1">{"RRHH",#N/A,FALSE,"Por Dirección";"Operaciones",#N/A,FALSE,"Por Dirección";"Logística",#N/A,FALSE,"Por Dirección";"Comercial",#N/A,FALSE,"Por Dirección";"Administracion",#N/A,FALSE,"Por Dirección"}</definedName>
    <definedName name="DME_Dirty" hidden="1">"Falso"</definedName>
    <definedName name="ds" hidden="1">{"RRHH",#N/A,FALSE,"Por Dirección";"Operaciones",#N/A,FALSE,"Por Dirección";"Logística",#N/A,FALSE,"Por Dirección";"Comercial",#N/A,FALSE,"Por Dirección";"Administracion",#N/A,FALSE,"Por Dirección"}</definedName>
    <definedName name="dsd" hidden="1">"CAVD7SCWJ2AXAA0RJGKFLUFZV"</definedName>
    <definedName name="dw" hidden="1">{"RRHH",#N/A,FALSE,"Por Dirección";"Operaciones",#N/A,FALSE,"Por Dirección";"Logística",#N/A,FALSE,"Por Dirección";"Comercial",#N/A,FALSE,"Por Dirección";"Administracion",#N/A,FALSE,"Por Dirección"}</definedName>
    <definedName name="e" hidden="1">{"RRHH",#N/A,FALSE,"Por Dirección";"Operaciones",#N/A,FALSE,"Por Dirección";"Logística",#N/A,FALSE,"Por Dirección";"Comercial",#N/A,FALSE,"Por Dirección";"Administracion",#N/A,FALSE,"Por Dirección"}</definedName>
    <definedName name="efsdf" hidden="1">{"RRHH",#N/A,FALSE,"Por Dirección";"Operaciones",#N/A,FALSE,"Por Dirección";"Logística",#N/A,FALSE,"Por Dirección";"Comercial",#N/A,FALSE,"Por Dirección";"Administracion",#N/A,FALSE,"Por Dirección"}</definedName>
    <definedName name="esdfsadfsadfsda" hidden="1">#REF!</definedName>
    <definedName name="ev.Calculation" hidden="1">-4105</definedName>
    <definedName name="ev.Initialized" hidden="1">FALSE</definedName>
    <definedName name="ewr" hidden="1">{"RRHH",#N/A,FALSE,"Por Dirección";"Operaciones",#N/A,FALSE,"Por Dirección";"Logística",#N/A,FALSE,"Por Dirección";"Comercial",#N/A,FALSE,"Por Dirección";"Administracion",#N/A,FALSE,"Por Dirección"}</definedName>
    <definedName name="fafd" hidden="1">{"Merger Output",#N/A,FALSE,"Summary_Output";"Flowback Assesment dollars",#N/A,FALSE,"FLow";"Flowback assesment percent",#N/A,FALSE,"FLow";"Impact to Rubik Price",#N/A,FALSE,"FLow"}</definedName>
    <definedName name="fd" hidden="1">{"RRHH",#N/A,FALSE,"Por Dirección";"Operaciones",#N/A,FALSE,"Por Dirección";"Logística",#N/A,FALSE,"Por Dirección";"Comercial",#N/A,FALSE,"Por Dirección";"Administracion",#N/A,FALSE,"Por Dirección"}</definedName>
    <definedName name="fdf" hidden="1">{"mgmt forecast",#N/A,FALSE,"Mgmt Forecast";"dcf table",#N/A,FALSE,"Mgmt Forecast";"sensitivity",#N/A,FALSE,"Mgmt Forecast";"table inputs",#N/A,FALSE,"Mgmt Forecast";"calculations",#N/A,FALSE,"Mgmt Forecast"}</definedName>
    <definedName name="fdgdsfshgsdfghse" hidden="1">{#N/A,#N/A,FALSE,"Previa Fech";#N/A,#N/A,FALSE,"PIS";#N/A,#N/A,FALSE,"COFINS";#N/A,#N/A,FALSE,"PDD";#N/A,#N/A,FALSE,"C.Social";#N/A,#N/A,FALSE,"LALUR";#N/A,#N/A,FALSE,"Estimado(2)";#N/A,#N/A,FALSE,"Estimado-1";#N/A,#N/A,FALSE,"C.Social_RF";#N/A,#N/A,FALSE,"LALUR_RF";#N/A,#N/A,FALSE,"Comparativo";#N/A,#N/A,FALSE,"Extra-1";#N/A,#N/A,FALSE,"RET-PL."}</definedName>
    <definedName name="ff" hidden="1">{#N/A,#N/A,FALSE,"Aging Summary";#N/A,#N/A,FALSE,"Ratio Analysis";#N/A,#N/A,FALSE,"Test 120 Day Accts";#N/A,#N/A,FALSE,"Tickmarks"}</definedName>
    <definedName name="FG" hidden="1">{"RRHH",#N/A,FALSE,"Por Dirección";"Operaciones",#N/A,FALSE,"Por Dirección";"Logística",#N/A,FALSE,"Por Dirección";"Comercial",#N/A,FALSE,"Por Dirección";"Administracion",#N/A,FALSE,"Por Dirección"}</definedName>
    <definedName name="fgdfg" hidden="1">#REF!</definedName>
    <definedName name="fgdh" hidden="1">{"RRHH",#N/A,FALSE,"Por Dirección";"Operaciones",#N/A,FALSE,"Por Dirección";"Logística",#N/A,FALSE,"Por Dirección";"Comercial",#N/A,FALSE,"Por Dirección";"Administracion",#N/A,FALSE,"Por Dirección"}</definedName>
    <definedName name="fhfhfg" hidden="1">{"RRHH",#N/A,FALSE,"Por Dirección";"Operaciones",#N/A,FALSE,"Por Dirección";"Logística",#N/A,FALSE,"Por Dirección";"Comercial",#N/A,FALSE,"Por Dirección";"Administracion",#N/A,FALSE,"Por Dirección"}</definedName>
    <definedName name="fix" hidden="1">{"CSC_1",#N/A,FALSE,"CSC Outputs";"CSC_2",#N/A,FALSE,"CSC Outputs"}</definedName>
    <definedName name="fj" hidden="1">{"RRHH",#N/A,FALSE,"Por Dirección";"Operaciones",#N/A,FALSE,"Por Dirección";"Logística",#N/A,FALSE,"Por Dirección";"Comercial",#N/A,FALSE,"Por Dirección";"Administracion",#N/A,FALSE,"Por Dirección"}</definedName>
    <definedName name="fjjashfja" hidden="1">#REF!</definedName>
    <definedName name="fs" hidden="1">{"RRHH",#N/A,FALSE,"Por Dirección";"Operaciones",#N/A,FALSE,"Por Dirección";"Logística",#N/A,FALSE,"Por Dirección";"Comercial",#N/A,FALSE,"Por Dirección";"Administracion",#N/A,FALSE,"Por Dirección"}</definedName>
    <definedName name="gd" hidden="1">{"RRHH",#N/A,FALSE,"Por Dirección";"Operaciones",#N/A,FALSE,"Por Dirección";"Logística",#N/A,FALSE,"Por Dirección";"Comercial",#N/A,FALSE,"Por Dirección";"Administracion",#N/A,FALSE,"Por Dirección"}</definedName>
    <definedName name="gg" hidden="1">{"Fecha_Outubro",#N/A,FALSE,"FECHAMENTO-2002 ";"Defer_Outubro",#N/A,FALSE,"DIFERIDO";"Pis_Outubro",#N/A,FALSE,"PIS COFINS";"Iss_Outubro",#N/A,FALSE,"ISS"}</definedName>
    <definedName name="ghdg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Gráfico2" hidden="1">{"'Quadro'!$A$4:$BG$78"}</definedName>
    <definedName name="gráfico2." hidden="1">{"'Quadro'!$A$4:$BG$78"}</definedName>
    <definedName name="gráfico2a" hidden="1">{"'Quadro'!$A$4:$BG$78"}</definedName>
    <definedName name="grf" hidden="1">{"VERGALHÃO",#N/A,FALSE,"DIÁRIA";"CATODO",#N/A,FALSE,"DIÁRIA"}</definedName>
    <definedName name="GrpAcct1" hidden="1">"5611"</definedName>
    <definedName name="GrpAcct2" hidden="1">"5612"</definedName>
    <definedName name="GrpLevel" hidden="1">2</definedName>
    <definedName name="h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hg" hidden="1">{"RRHH",#N/A,FALSE,"Por Dirección";"Operaciones",#N/A,FALSE,"Por Dirección";"Logística",#N/A,FALSE,"Por Dirección";"Comercial",#N/A,FALSE,"Por Dirección";"Administracion",#N/A,FALSE,"Por Dirección"}</definedName>
    <definedName name="HGD" hidden="1">{"RRHH",#N/A,FALSE,"Por Dirección";"Operaciones",#N/A,FALSE,"Por Dirección";"Logística",#N/A,FALSE,"Por Dirección";"Comercial",#N/A,FALSE,"Por Dirección";"Administracion",#N/A,FALSE,"Por Dirección"}</definedName>
    <definedName name="hhh" hidden="1">{#N/A,#N/A,FALSE,"Previa Fech";#N/A,#N/A,FALSE,"PIS.COFINS";#N/A,#N/A,FALSE,"PDD";#N/A,#N/A,FALSE,"PIRD";#N/A,#N/A,FALSE,"C.Social";#N/A,#N/A,FALSE,"LALUR";#N/A,#N/A,FALSE,"Estimado(2)";#N/A,#N/A,FALSE,"Estimado-1";#N/A,#N/A,FALSE,"C.Social_RF";#N/A,#N/A,FALSE,"LALUR_RF";#N/A,#N/A,FALSE,"Contr.CT";#N/A,#N/A,FALSE,"Comparativo";#N/A,#N/A,FALSE,"Extra-1";#N/A,#N/A,FALSE,"RET-PL."}</definedName>
    <definedName name="hn.ConvertZero1" hidden="1">#REF!,#REF!,#REF!,#REF!,#REF!,#REF!,#REF!,#REF!,#REF!,#REF!</definedName>
    <definedName name="hn.ConvertZero2" hidden="1">#REF!,#REF!,#REF!,#REF!,#REF!,#REF!,#REF!,#REF!</definedName>
    <definedName name="hn.ConvertZero3" hidden="1">#REF!,#REF!,#REF!,#REF!,#REF!</definedName>
    <definedName name="hn.ConvertZero4" hidden="1">#REF!,#REF!,#REF!,#REF!,#REF!,#REF!,#REF!,#REF!</definedName>
    <definedName name="hn.ConvertZeroUnhide1" hidden="1">#REF!,#REF!,#REF!</definedName>
    <definedName name="hn.Delete015" hidden="1">#REF!,#REF!,#REF!,#REF!</definedName>
    <definedName name="hn.DZ_MultByFXRates" hidden="1">#REF!,#REF!,#REF!,#REF!</definedName>
    <definedName name="hn.ExtDb" hidden="1">FALSE</definedName>
    <definedName name="hn.LTM_MultByFXRates" hidden="1">#REF!,#REF!,#REF!,#REF!,#REF!,#REF!,#REF!</definedName>
    <definedName name="hn.ModelType" hidden="1">"DEAL"</definedName>
    <definedName name="hn.ModelVersion" hidden="1">1</definedName>
    <definedName name="hn.MultbyFXRates" hidden="1">#REF!,#REF!,#REF!,#REF!,#REF!,#REF!,#REF!</definedName>
    <definedName name="hn.MultByFXRates1" hidden="1">#REF!,#REF!,#REF!,#REF!,#REF!</definedName>
    <definedName name="hn.MultByFXRates2" hidden="1">#REF!,#REF!,#REF!,#REF!,#REF!</definedName>
    <definedName name="hn.MultByFXRates3" hidden="1">#REF!,#REF!,#REF!,#REF!,#REF!</definedName>
    <definedName name="hn.MultbyFxrates4" hidden="1">#REF!,#REF!,#REF!,#REF!,#REF!,#REF!,#REF!</definedName>
    <definedName name="hn.multbyfxrates5" hidden="1">#REF!,#REF!,#REF!,#REF!,#REF!</definedName>
    <definedName name="hn.multbyfxrates6" hidden="1">#REF!,#REF!,#REF!,#REF!,#REF!</definedName>
    <definedName name="hn.multbyfxrates7" hidden="1">#REF!,#REF!,#REF!,#REF!,#REF!</definedName>
    <definedName name="hn.MultByFXRatesBot1" hidden="1">#REF!,#REF!,#REF!,#REF!,#REF!,#REF!,#REF!,#REF!,#REF!,#REF!,#REF!,#REF!</definedName>
    <definedName name="hn.MultByFXRatesBot2" hidden="1">#REF!,#REF!,#REF!,#REF!,#REF!,#REF!,#REF!,#REF!,#REF!,#REF!,#REF!,#REF!</definedName>
    <definedName name="hn.MultByFXRatesBot3" hidden="1">#REF!,#REF!,#REF!,#REF!,#REF!,#REF!,#REF!,#REF!,#REF!,#REF!,#REF!,#REF!</definedName>
    <definedName name="hn.MultByFXRatesBot4" hidden="1">#REF!,#REF!,#REF!,#REF!,#REF!,#REF!,#REF!,#REF!,#REF!,#REF!,#REF!,#REF!,#REF!</definedName>
    <definedName name="hn.MultByFXRatesBot5" hidden="1">#REF!,#REF!,#REF!,#REF!,#REF!,#REF!,#REF!,#REF!,#REF!,#REF!,#REF!</definedName>
    <definedName name="hn.MultByFXRatesBot6" hidden="1">#REF!,#REF!,#REF!,#REF!,#REF!,#REF!,#REF!,#REF!,#REF!,#REF!,#REF!</definedName>
    <definedName name="hn.MultByFXRatesBot7" hidden="1">#REF!,#REF!,#REF!,#REF!,#REF!,#REF!,#REF!,#REF!,#REF!,#REF!,#REF!</definedName>
    <definedName name="hn.MultByFXRatesTop1" hidden="1">#REF!,#REF!,#REF!,#REF!,#REF!,#REF!,#REF!,#REF!,#REF!,#REF!,#REF!,#REF!</definedName>
    <definedName name="hn.MultByFXRatesTop2" hidden="1">#REF!,#REF!,#REF!,#REF!,#REF!,#REF!,#REF!,#REF!,#REF!,#REF!,#REF!,#REF!,#REF!,#REF!,#REF!</definedName>
    <definedName name="hn.MultByFXRatesTop3" hidden="1">#REF!,#REF!,#REF!,#REF!,#REF!,#REF!,#REF!,#REF!,#REF!,#REF!,#REF!,#REF!,#REF!,#REF!,#REF!</definedName>
    <definedName name="hn.MultByFXRatesTop4" hidden="1">#REF!,#REF!,#REF!,#REF!,#REF!,#REF!,#REF!,#REF!,#REF!,#REF!,#REF!,#REF!,#REF!,#REF!,#REF!</definedName>
    <definedName name="hn.MultByFXRatesTop5" hidden="1">#REF!,#REF!,#REF!,#REF!,#REF!,#REF!,#REF!,#REF!,#REF!,#REF!,#REF!,#REF!</definedName>
    <definedName name="hn.MultByFXRatesTop6" hidden="1">#REF!,#REF!,#REF!,#REF!,#REF!,#REF!,#REF!,#REF!,#REF!,#REF!,#REF!,#REF!,#REF!,#REF!,#REF!</definedName>
    <definedName name="hn.MultByFXRatesTop7" hidden="1">#REF!,#REF!,#REF!,#REF!,#REF!,#REF!,#REF!,#REF!,#REF!,#REF!,#REF!,#REF!,#REF!,#REF!,#REF!</definedName>
    <definedName name="hn.NoUpload" hidden="1">0</definedName>
    <definedName name="htlm" hidden="1">{"'Quadro'!$A$4:$BG$78"}</definedName>
    <definedName name="HTML_CodePage" hidden="1">1252</definedName>
    <definedName name="HTML_Control" hidden="1">{"'Quadro'!$A$4:$BG$78"}</definedName>
    <definedName name="html_control1" hidden="1">{"'Quadro'!$A$4:$BG$78"}</definedName>
    <definedName name="HTML_Description" hidden="1">""</definedName>
    <definedName name="HTML_Email" hidden="1">"gsantana@centro-atlantica.com.br"</definedName>
    <definedName name="HTML_Header" hidden="1">"Quadro"</definedName>
    <definedName name="HTML_LastUpdate" hidden="1">"02/05/02"</definedName>
    <definedName name="HTML_LineAfter" hidden="1">TRUE</definedName>
    <definedName name="HTML_LineBefore" hidden="1">TRUE</definedName>
    <definedName name="HTML_Name" hidden="1">"Gilson César Santana"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"C:\Gilson Cesar\MeuHTML.htm"</definedName>
    <definedName name="HTML_PathFileMac" hidden="1">"Macintosh HD:HomePageStuff:New_Home_Page:datafile:histret.html"</definedName>
    <definedName name="HTML_PathTemplate" hidden="1">"C:\Meus documentos\internet\UNA\Nota.htm"</definedName>
    <definedName name="HTML_Title" hidden="1">"Quadro Logistico Maio"</definedName>
    <definedName name="HTML1_1" hidden="1">"[ReturnsHistorical]Sheet1!$A$1:$D$77"</definedName>
    <definedName name="HTML1_10" hidden="1">""</definedName>
    <definedName name="HTML1_11" hidden="1">1</definedName>
    <definedName name="HTML1_12" hidden="1">"Zip 100:New_Home_Page:datafile:histret.html"</definedName>
    <definedName name="HTML1_2" hidden="1">1</definedName>
    <definedName name="HTML1_3" hidden="1">"ReturnsHistorical"</definedName>
    <definedName name="HTML1_4" hidden="1">"Historical Returns on Stocks, Bonds and Bills"</definedName>
    <definedName name="HTML1_5" hidden="1">"Ibbotson Data"</definedName>
    <definedName name="HTML1_6" hidden="1">-4146</definedName>
    <definedName name="HTML1_7" hidden="1">-4146</definedName>
    <definedName name="HTML1_8" hidden="1">"3/17/97"</definedName>
    <definedName name="HTML1_9" hidden="1">"Aswath Damodaran"</definedName>
    <definedName name="HTML2_1" hidden="1">"[histret.xls]Sheet1!$A$1:$G$85"</definedName>
    <definedName name="HTML2_10" hidden="1">""</definedName>
    <definedName name="HTML2_11" hidden="1">1</definedName>
    <definedName name="HTML2_12" hidden="1">"Macintosh HD:New_Home_Page:datafile:histret.html"</definedName>
    <definedName name="HTML2_2" hidden="1">1</definedName>
    <definedName name="HTML2_3" hidden="1">"Historical Returns"</definedName>
    <definedName name="HTML2_4" hidden="1">"Historical Returns on Stocks, Bonds and Bills"</definedName>
    <definedName name="HTML2_5" hidden="1">""</definedName>
    <definedName name="HTML2_6" hidden="1">1</definedName>
    <definedName name="HTML2_7" hidden="1">1</definedName>
    <definedName name="HTML2_8" hidden="1">"2/3/98"</definedName>
    <definedName name="HTML2_9" hidden="1">"Aswath Damodaran"</definedName>
    <definedName name="HTMLCount" hidden="1">2</definedName>
    <definedName name="INDUSTRIAL" hidden="1">{"RRHH",#N/A,FALSE,"Por Dirección";"Operaciones",#N/A,FALSE,"Por Dirección";"Logística",#N/A,FALSE,"Por Dirección";"Comercial",#N/A,FALSE,"Por Dirección";"Administracion",#N/A,FALSE,"Por Dirección"}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ING_STANDARD" hidden="1">"c4539"</definedName>
    <definedName name="IQ_ACCOUNTING_STANDARD_CIQ" hidden="1">"c5092"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DUSTRY_REC_NO_CIQ" hidden="1">"c4983"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_UNUSED_UNUSED" hidden="1">"c8135"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 hidden="1">"c4128"</definedName>
    <definedName name="IQ_BASIC_OUTSTANDING_CURRENT_EST_CIQ" hidden="1">"c4541"</definedName>
    <definedName name="IQ_BASIC_OUTSTANDING_CURRENT_HIGH_EST" hidden="1">"c4129"</definedName>
    <definedName name="IQ_BASIC_OUTSTANDING_CURRENT_HIGH_EST_CIQ" hidden="1">"c4542"</definedName>
    <definedName name="IQ_BASIC_OUTSTANDING_CURRENT_LOW_EST" hidden="1">"c4130"</definedName>
    <definedName name="IQ_BASIC_OUTSTANDING_CURRENT_LOW_EST_CIQ" hidden="1">"c4543"</definedName>
    <definedName name="IQ_BASIC_OUTSTANDING_CURRENT_MEDIAN_EST" hidden="1">"c4131"</definedName>
    <definedName name="IQ_BASIC_OUTSTANDING_CURRENT_MEDIAN_EST_CIQ" hidden="1">"c4544"</definedName>
    <definedName name="IQ_BASIC_OUTSTANDING_CURRENT_NUM_EST" hidden="1">"c4132"</definedName>
    <definedName name="IQ_BASIC_OUTSTANDING_CURRENT_NUM_EST_CIQ" hidden="1">"c4545"</definedName>
    <definedName name="IQ_BASIC_OUTSTANDING_CURRENT_STDDEV_EST" hidden="1">"c4133"</definedName>
    <definedName name="IQ_BASIC_OUTSTANDING_CURRENT_STDDEV_EST_CIQ" hidden="1">"c4546"</definedName>
    <definedName name="IQ_BASIC_OUTSTANDING_EST" hidden="1">"c4134"</definedName>
    <definedName name="IQ_BASIC_OUTSTANDING_EST_CIQ" hidden="1">"c4547"</definedName>
    <definedName name="IQ_BASIC_OUTSTANDING_HIGH_EST" hidden="1">"c4135"</definedName>
    <definedName name="IQ_BASIC_OUTSTANDING_HIGH_EST_CIQ" hidden="1">"c4548"</definedName>
    <definedName name="IQ_BASIC_OUTSTANDING_LOW_EST" hidden="1">"c4136"</definedName>
    <definedName name="IQ_BASIC_OUTSTANDING_LOW_EST_CIQ" hidden="1">"c4549"</definedName>
    <definedName name="IQ_BASIC_OUTSTANDING_MEDIAN_EST" hidden="1">"c4137"</definedName>
    <definedName name="IQ_BASIC_OUTSTANDING_MEDIAN_EST_CIQ" hidden="1">"c4550"</definedName>
    <definedName name="IQ_BASIC_OUTSTANDING_NUM_EST" hidden="1">"c4138"</definedName>
    <definedName name="IQ_BASIC_OUTSTANDING_NUM_EST_CIQ" hidden="1">"c4551"</definedName>
    <definedName name="IQ_BASIC_OUTSTANDING_STDDEV_EST" hidden="1">"c4139"</definedName>
    <definedName name="IQ_BASIC_OUTSTANDING_STDDEV_EST_CIQ" hidden="1">"c4552"</definedName>
    <definedName name="IQ_BASIC_WEIGHT" hidden="1">"c87"</definedName>
    <definedName name="IQ_BASIC_WEIGHT_EST" hidden="1">"c4140"</definedName>
    <definedName name="IQ_BASIC_WEIGHT_EST_CIQ" hidden="1">"c4553"</definedName>
    <definedName name="IQ_BASIC_WEIGHT_GUIDANCE" hidden="1">"c4141"</definedName>
    <definedName name="IQ_BASIC_WEIGHT_HIGH_EST" hidden="1">"c4142"</definedName>
    <definedName name="IQ_BASIC_WEIGHT_HIGH_EST_CIQ" hidden="1">"c4554"</definedName>
    <definedName name="IQ_BASIC_WEIGHT_LOW_EST" hidden="1">"c4143"</definedName>
    <definedName name="IQ_BASIC_WEIGHT_LOW_EST_CIQ" hidden="1">"c4555"</definedName>
    <definedName name="IQ_BASIC_WEIGHT_MEDIAN_EST" hidden="1">"c4144"</definedName>
    <definedName name="IQ_BASIC_WEIGHT_MEDIAN_EST_CIQ" hidden="1">"c4556"</definedName>
    <definedName name="IQ_BASIC_WEIGHT_NUM_EST" hidden="1">"c4145"</definedName>
    <definedName name="IQ_BASIC_WEIGHT_NUM_EST_CIQ" hidden="1">"c4557"</definedName>
    <definedName name="IQ_BASIC_WEIGHT_STDDEV_EST" hidden="1">"c4146"</definedName>
    <definedName name="IQ_BASIC_WEIGHT_STDDEV_EST_CIQ" hidden="1">"c4558"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ACT_OR_EST_CIQ" hidden="1">"c5068"</definedName>
    <definedName name="IQ_BV_ACT_OR_EST_REUT" hidden="1">"c5471"</definedName>
    <definedName name="IQ_BV_EST" hidden="1">"c5624"</definedName>
    <definedName name="IQ_BV_EST_CIQ" hidden="1">"c4737"</definedName>
    <definedName name="IQ_BV_EST_REUT" hidden="1">"c5403"</definedName>
    <definedName name="IQ_BV_HIGH_EST" hidden="1">"c5626"</definedName>
    <definedName name="IQ_BV_HIGH_EST_CIQ" hidden="1">"c4739"</definedName>
    <definedName name="IQ_BV_HIGH_EST_REUT" hidden="1">"c5405"</definedName>
    <definedName name="IQ_BV_LOW_EST" hidden="1">"c5627"</definedName>
    <definedName name="IQ_BV_LOW_EST_CIQ" hidden="1">"c4740"</definedName>
    <definedName name="IQ_BV_LOW_EST_REUT" hidden="1">"c5406"</definedName>
    <definedName name="IQ_BV_MEDIAN_EST" hidden="1">"c5625"</definedName>
    <definedName name="IQ_BV_MEDIAN_EST_CIQ" hidden="1">"c4738"</definedName>
    <definedName name="IQ_BV_MEDIAN_EST_REUT" hidden="1">"c5404"</definedName>
    <definedName name="IQ_BV_NUM_EST" hidden="1">"c5628"</definedName>
    <definedName name="IQ_BV_NUM_EST_CIQ" hidden="1">"c4741"</definedName>
    <definedName name="IQ_BV_NUM_EST_REUT" hidden="1">"c5407"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CIQ" hidden="1">"c5072"</definedName>
    <definedName name="IQ_BV_SHARE_EST" hidden="1">"c3541"</definedName>
    <definedName name="IQ_BV_SHARE_EST_CIQ" hidden="1">"c3800"</definedName>
    <definedName name="IQ_BV_SHARE_HIGH_EST" hidden="1">"c3542"</definedName>
    <definedName name="IQ_BV_SHARE_HIGH_EST_CIQ" hidden="1">"c3802"</definedName>
    <definedName name="IQ_BV_SHARE_LOW_EST" hidden="1">"c3543"</definedName>
    <definedName name="IQ_BV_SHARE_LOW_EST_CIQ" hidden="1">"c3803"</definedName>
    <definedName name="IQ_BV_SHARE_MEDIAN_EST" hidden="1">"c3544"</definedName>
    <definedName name="IQ_BV_SHARE_MEDIAN_EST_CIQ" hidden="1">"c3801"</definedName>
    <definedName name="IQ_BV_SHARE_NUM_EST" hidden="1">"c3539"</definedName>
    <definedName name="IQ_BV_SHARE_NUM_EST_CIQ" hidden="1">"c3804"</definedName>
    <definedName name="IQ_BV_SHARE_STDDEV_EST" hidden="1">"c3540"</definedName>
    <definedName name="IQ_BV_SHARE_STDDEV_EST_CIQ" hidden="1">"c3805"</definedName>
    <definedName name="IQ_BV_STDDEV_EST" hidden="1">"c5629"</definedName>
    <definedName name="IQ_BV_STDDEV_EST_CIQ" hidden="1">"c4742"</definedName>
    <definedName name="IQ_BV_STDDEV_EST_REUT" hidden="1">"c5408"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Y" hidden="1">"c102"</definedName>
    <definedName name="IQ_CAL_Y_EST" hidden="1">"c6797"</definedName>
    <definedName name="IQ_CAL_Y_EST_CIQ" hidden="1">"c6809"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CIQ" hidden="1">"c5071"</definedName>
    <definedName name="IQ_CAPEX_BNK" hidden="1">"c110"</definedName>
    <definedName name="IQ_CAPEX_BR" hidden="1">"c111"</definedName>
    <definedName name="IQ_CAPEX_EST" hidden="1">"c3523"</definedName>
    <definedName name="IQ_CAPEX_EST_CIQ" hidden="1">"c3807"</definedName>
    <definedName name="IQ_CAPEX_FIN" hidden="1">"c112"</definedName>
    <definedName name="IQ_CAPEX_GUIDANCE" hidden="1">"c4150"</definedName>
    <definedName name="IQ_CAPEX_GUIDANCE_CIQ" hidden="1">"c4562"</definedName>
    <definedName name="IQ_CAPEX_HIGH_EST" hidden="1">"c3524"</definedName>
    <definedName name="IQ_CAPEX_HIGH_EST_CIQ" hidden="1">"c3809"</definedName>
    <definedName name="IQ_CAPEX_HIGH_GUIDANCE" hidden="1">"c4180"</definedName>
    <definedName name="IQ_CAPEX_HIGH_GUIDANCE_CIQ" hidden="1">"c4592"</definedName>
    <definedName name="IQ_CAPEX_INS" hidden="1">"c113"</definedName>
    <definedName name="IQ_CAPEX_LOW_EST" hidden="1">"c3525"</definedName>
    <definedName name="IQ_CAPEX_LOW_EST_CIQ" hidden="1">"c3810"</definedName>
    <definedName name="IQ_CAPEX_LOW_GUIDANCE" hidden="1">"c4220"</definedName>
    <definedName name="IQ_CAPEX_LOW_GUIDANCE_CIQ" hidden="1">"c4632"</definedName>
    <definedName name="IQ_CAPEX_MEDIAN_EST" hidden="1">"c3526"</definedName>
    <definedName name="IQ_CAPEX_MEDIAN_EST_CIQ" hidden="1">"c3808"</definedName>
    <definedName name="IQ_CAPEX_NUM_EST" hidden="1">"c3521"</definedName>
    <definedName name="IQ_CAPEX_NUM_EST_CIQ" hidden="1">"c3811"</definedName>
    <definedName name="IQ_CAPEX_STDDEV_EST" hidden="1">"c3522"</definedName>
    <definedName name="IQ_CAPEX_STDDEV_EST_CIQ" hidden="1">"c3812"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PS_ACT_OR_EST" hidden="1">"c5638"</definedName>
    <definedName name="IQ_CASH_EPS_EST" hidden="1">"c5631"</definedName>
    <definedName name="IQ_CASH_EPS_HIGH_EST" hidden="1">"c5633"</definedName>
    <definedName name="IQ_CASH_EPS_LOW_EST" hidden="1">"c5634"</definedName>
    <definedName name="IQ_CASH_EPS_MEDIAN_EST" hidden="1">"c5632"</definedName>
    <definedName name="IQ_CASH_EPS_NUM_EST" hidden="1">"c5635"</definedName>
    <definedName name="IQ_CASH_EPS_STDDEV_EST" hidden="1">"c5636"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EST_CIQ" hidden="1">"c4565"</definedName>
    <definedName name="IQ_CASH_FLOW_GUIDANCE" hidden="1">"c4155"</definedName>
    <definedName name="IQ_CASH_FLOW_GUIDANCE_CIQ" hidden="1">"c4567"</definedName>
    <definedName name="IQ_CASH_FLOW_HIGH_EST" hidden="1">"c4156"</definedName>
    <definedName name="IQ_CASH_FLOW_HIGH_EST_CIQ" hidden="1">"c4568"</definedName>
    <definedName name="IQ_CASH_FLOW_HIGH_GUIDANCE" hidden="1">"c4201"</definedName>
    <definedName name="IQ_CASH_FLOW_HIGH_GUIDANCE_CIQ" hidden="1">"c4613"</definedName>
    <definedName name="IQ_CASH_FLOW_LOW_EST" hidden="1">"c4157"</definedName>
    <definedName name="IQ_CASH_FLOW_LOW_EST_CIQ" hidden="1">"c4569"</definedName>
    <definedName name="IQ_CASH_FLOW_LOW_GUIDANCE" hidden="1">"c4241"</definedName>
    <definedName name="IQ_CASH_FLOW_LOW_GUIDANCE_CIQ" hidden="1">"c4653"</definedName>
    <definedName name="IQ_CASH_FLOW_MEDIAN_EST" hidden="1">"c4158"</definedName>
    <definedName name="IQ_CASH_FLOW_MEDIAN_EST_CIQ" hidden="1">"c4570"</definedName>
    <definedName name="IQ_CASH_FLOW_NUM_EST" hidden="1">"c4159"</definedName>
    <definedName name="IQ_CASH_FLOW_NUM_EST_CIQ" hidden="1">"c4571"</definedName>
    <definedName name="IQ_CASH_FLOW_STDDEV_EST" hidden="1">"c4160"</definedName>
    <definedName name="IQ_CASH_FLOW_STDDEV_EST_CIQ" hidden="1">"c4572"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EST_CIQ" hidden="1">"c4575"</definedName>
    <definedName name="IQ_CASH_OPER_GUIDANCE" hidden="1">"c4165"</definedName>
    <definedName name="IQ_CASH_OPER_GUIDANCE_CIQ" hidden="1">"c4577"</definedName>
    <definedName name="IQ_CASH_OPER_HIGH_EST" hidden="1">"c4166"</definedName>
    <definedName name="IQ_CASH_OPER_HIGH_EST_CIQ" hidden="1">"c4578"</definedName>
    <definedName name="IQ_CASH_OPER_HIGH_GUIDANCE" hidden="1">"c4185"</definedName>
    <definedName name="IQ_CASH_OPER_HIGH_GUIDANCE_CIQ" hidden="1">"c4597"</definedName>
    <definedName name="IQ_CASH_OPER_LOW_EST" hidden="1">"c4244"</definedName>
    <definedName name="IQ_CASH_OPER_LOW_EST_CIQ" hidden="1">"c4768"</definedName>
    <definedName name="IQ_CASH_OPER_LOW_GUIDANCE" hidden="1">"c4225"</definedName>
    <definedName name="IQ_CASH_OPER_LOW_GUIDANCE_CIQ" hidden="1">"c4637"</definedName>
    <definedName name="IQ_CASH_OPER_MEDIAN_EST" hidden="1">"c4245"</definedName>
    <definedName name="IQ_CASH_OPER_MEDIAN_EST_CIQ" hidden="1">"c4771"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NUM_EST_CIQ" hidden="1">"c4772"</definedName>
    <definedName name="IQ_CASH_OPER_STDDEV_EST" hidden="1">"c4247"</definedName>
    <definedName name="IQ_CASH_OPER_STDDEV_EST_CIQ" hidden="1">"c4773"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EST_CIQ" hidden="1">"c4775"</definedName>
    <definedName name="IQ_CASH_ST_INVEST_GUIDANCE" hidden="1">"c4250"</definedName>
    <definedName name="IQ_CASH_ST_INVEST_GUIDANCE_CIQ" hidden="1">"c4776"</definedName>
    <definedName name="IQ_CASH_ST_INVEST_HIGH_EST" hidden="1">"c4251"</definedName>
    <definedName name="IQ_CASH_ST_INVEST_HIGH_EST_CIQ" hidden="1">"c4777"</definedName>
    <definedName name="IQ_CASH_ST_INVEST_HIGH_GUIDANCE" hidden="1">"c4195"</definedName>
    <definedName name="IQ_CASH_ST_INVEST_HIGH_GUIDANCE_CIQ" hidden="1">"c4607"</definedName>
    <definedName name="IQ_CASH_ST_INVEST_LOW_EST" hidden="1">"c4252"</definedName>
    <definedName name="IQ_CASH_ST_INVEST_LOW_EST_CIQ" hidden="1">"c4778"</definedName>
    <definedName name="IQ_CASH_ST_INVEST_LOW_GUIDANCE" hidden="1">"c4235"</definedName>
    <definedName name="IQ_CASH_ST_INVEST_LOW_GUIDANCE_CIQ" hidden="1">"c4647"</definedName>
    <definedName name="IQ_CASH_ST_INVEST_MEDIAN_EST" hidden="1">"c4253"</definedName>
    <definedName name="IQ_CASH_ST_INVEST_MEDIAN_EST_CIQ" hidden="1">"c4779"</definedName>
    <definedName name="IQ_CASH_ST_INVEST_NUM_EST" hidden="1">"c4254"</definedName>
    <definedName name="IQ_CASH_ST_INVEST_NUM_EST_CIQ" hidden="1">"c4780"</definedName>
    <definedName name="IQ_CASH_ST_INVEST_STDDEV_EST" hidden="1">"c4255"</definedName>
    <definedName name="IQ_CASH_ST_INVEST_STDDEV_EST_CIQ" hidden="1">"c4781"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ACT_OR_EST_CIQ" hidden="1">"c5061"</definedName>
    <definedName name="IQ_CFPS_EST" hidden="1">"c1667"</definedName>
    <definedName name="IQ_CFPS_EST_CIQ" hidden="1">"c3675"</definedName>
    <definedName name="IQ_CFPS_GUIDANCE" hidden="1">"c4256"</definedName>
    <definedName name="IQ_CFPS_GUIDANCE_CIQ" hidden="1">"c4782"</definedName>
    <definedName name="IQ_CFPS_HIGH_EST" hidden="1">"c1669"</definedName>
    <definedName name="IQ_CFPS_HIGH_EST_CIQ" hidden="1">"c3677"</definedName>
    <definedName name="IQ_CFPS_HIGH_GUIDANCE" hidden="1">"c4167"</definedName>
    <definedName name="IQ_CFPS_HIGH_GUIDANCE_CIQ" hidden="1">"c4579"</definedName>
    <definedName name="IQ_CFPS_LOW_EST" hidden="1">"c1670"</definedName>
    <definedName name="IQ_CFPS_LOW_EST_CIQ" hidden="1">"c3678"</definedName>
    <definedName name="IQ_CFPS_LOW_GUIDANCE" hidden="1">"c4207"</definedName>
    <definedName name="IQ_CFPS_LOW_GUIDANCE_CIQ" hidden="1">"c4619"</definedName>
    <definedName name="IQ_CFPS_MEDIAN_EST" hidden="1">"c1668"</definedName>
    <definedName name="IQ_CFPS_MEDIAN_EST_CIQ" hidden="1">"c3676"</definedName>
    <definedName name="IQ_CFPS_NUM_EST" hidden="1">"c1671"</definedName>
    <definedName name="IQ_CFPS_NUM_EST_CIQ" hidden="1">"c3679"</definedName>
    <definedName name="IQ_CFPS_STDDEV_EST" hidden="1">"c1672"</definedName>
    <definedName name="IQ_CFPS_STDDEV_EST_CIQ" hidden="1">"c3680"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_UNUSED_UNUSED" hidden="1">"c8280"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_UNUSED_UNUSED" hidden="1">"c7947"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_UNUSED_UNUSED" hidden="1">"c8167"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TY_EST" hidden="1">"c4257"</definedName>
    <definedName name="IQ_DEBT_EQUITY_EST_CIQ" hidden="1">"c4783"</definedName>
    <definedName name="IQ_DEBT_EQUITY_HIGH_EST" hidden="1">"c4258"</definedName>
    <definedName name="IQ_DEBT_EQUITY_HIGH_EST_CIQ" hidden="1">"c4784"</definedName>
    <definedName name="IQ_DEBT_EQUITY_LOW_EST" hidden="1">"c4259"</definedName>
    <definedName name="IQ_DEBT_EQUITY_LOW_EST_CIQ" hidden="1">"c4785"</definedName>
    <definedName name="IQ_DEBT_EQUITY_MEDIAN_EST" hidden="1">"c4260"</definedName>
    <definedName name="IQ_DEBT_EQUITY_MEDIAN_EST_CIQ" hidden="1">"c4786"</definedName>
    <definedName name="IQ_DEBT_EQUITY_NUM_EST" hidden="1">"c4261"</definedName>
    <definedName name="IQ_DEBT_EQUITY_NUM_EST_CIQ" hidden="1">"c4787"</definedName>
    <definedName name="IQ_DEBT_EQUITY_STDDEV_EST" hidden="1">"c4262"</definedName>
    <definedName name="IQ_DEBT_EQUITY_STDDEV_EST_CIQ" hidden="1">"c4788"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CIQ" hidden="1">"c4767"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EST_CIQ" hidden="1">"c4789"</definedName>
    <definedName name="IQ_DILUT_OUTSTANDING_CURRENT_HIGH_EST" hidden="1">"c4264"</definedName>
    <definedName name="IQ_DILUT_OUTSTANDING_CURRENT_HIGH_EST_CIQ" hidden="1">"c4790"</definedName>
    <definedName name="IQ_DILUT_OUTSTANDING_CURRENT_LOW_EST" hidden="1">"c4265"</definedName>
    <definedName name="IQ_DILUT_OUTSTANDING_CURRENT_LOW_EST_CIQ" hidden="1">"c4791"</definedName>
    <definedName name="IQ_DILUT_OUTSTANDING_CURRENT_MEDIAN_EST" hidden="1">"c4266"</definedName>
    <definedName name="IQ_DILUT_OUTSTANDING_CURRENT_MEDIAN_EST_CIQ" hidden="1">"c4792"</definedName>
    <definedName name="IQ_DILUT_OUTSTANDING_CURRENT_NUM_EST" hidden="1">"c4267"</definedName>
    <definedName name="IQ_DILUT_OUTSTANDING_CURRENT_NUM_EST_CIQ" hidden="1">"c4793"</definedName>
    <definedName name="IQ_DILUT_OUTSTANDING_CURRENT_STDDEV_EST" hidden="1">"c4268"</definedName>
    <definedName name="IQ_DILUT_OUTSTANDING_CURRENT_STDDEV_EST_CIQ" hidden="1">"c4794"</definedName>
    <definedName name="IQ_DILUT_WEIGHT" hidden="1">"c326"</definedName>
    <definedName name="IQ_DILUT_WEIGHT_EST" hidden="1">"c4269"</definedName>
    <definedName name="IQ_DILUT_WEIGHT_EST_CIQ" hidden="1">"c4795"</definedName>
    <definedName name="IQ_DILUT_WEIGHT_GUIDANCE" hidden="1">"c4270"</definedName>
    <definedName name="IQ_DILUT_WEIGHT_HIGH_EST" hidden="1">"c4271"</definedName>
    <definedName name="IQ_DILUT_WEIGHT_HIGH_EST_CIQ" hidden="1">"c4796"</definedName>
    <definedName name="IQ_DILUT_WEIGHT_LOW_EST" hidden="1">"c4272"</definedName>
    <definedName name="IQ_DILUT_WEIGHT_LOW_EST_CIQ" hidden="1">"c4797"</definedName>
    <definedName name="IQ_DILUT_WEIGHT_MEDIAN_EST" hidden="1">"c4273"</definedName>
    <definedName name="IQ_DILUT_WEIGHT_MEDIAN_EST_CIQ" hidden="1">"c4798"</definedName>
    <definedName name="IQ_DILUT_WEIGHT_NUM_EST" hidden="1">"c4274"</definedName>
    <definedName name="IQ_DILUT_WEIGHT_NUM_EST_CIQ" hidden="1">"c4799"</definedName>
    <definedName name="IQ_DILUT_WEIGHT_STDDEV_EST" hidden="1">"c4275"</definedName>
    <definedName name="IQ_DILUT_WEIGHT_STDDEV_EST_CIQ" hidden="1">"c4800"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EST_CIQ" hidden="1">"c4802"</definedName>
    <definedName name="IQ_DISTRIBUTABLE_CASH_GUIDANCE" hidden="1">"c4279"</definedName>
    <definedName name="IQ_DISTRIBUTABLE_CASH_GUIDANCE_CIQ" hidden="1">"c4804"</definedName>
    <definedName name="IQ_DISTRIBUTABLE_CASH_HIGH_EST" hidden="1">"c4280"</definedName>
    <definedName name="IQ_DISTRIBUTABLE_CASH_HIGH_EST_CIQ" hidden="1">"c4805"</definedName>
    <definedName name="IQ_DISTRIBUTABLE_CASH_HIGH_GUIDANCE" hidden="1">"c4198"</definedName>
    <definedName name="IQ_DISTRIBUTABLE_CASH_HIGH_GUIDANCE_CIQ" hidden="1">"c4610"</definedName>
    <definedName name="IQ_DISTRIBUTABLE_CASH_LOW_EST" hidden="1">"c4281"</definedName>
    <definedName name="IQ_DISTRIBUTABLE_CASH_LOW_EST_CIQ" hidden="1">"c4806"</definedName>
    <definedName name="IQ_DISTRIBUTABLE_CASH_LOW_GUIDANCE" hidden="1">"c4238"</definedName>
    <definedName name="IQ_DISTRIBUTABLE_CASH_LOW_GUIDANCE_CIQ" hidden="1">"c4650"</definedName>
    <definedName name="IQ_DISTRIBUTABLE_CASH_MEDIAN_EST" hidden="1">"c4282"</definedName>
    <definedName name="IQ_DISTRIBUTABLE_CASH_MEDIAN_EST_CIQ" hidden="1">"c4807"</definedName>
    <definedName name="IQ_DISTRIBUTABLE_CASH_NUM_EST" hidden="1">"c4283"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EST_CIQ" hidden="1">"c4810"</definedName>
    <definedName name="IQ_DISTRIBUTABLE_CASH_SHARE_GUIDANCE" hidden="1">"c4287"</definedName>
    <definedName name="IQ_DISTRIBUTABLE_CASH_SHARE_GUIDANCE_CIQ" hidden="1">"c4812"</definedName>
    <definedName name="IQ_DISTRIBUTABLE_CASH_SHARE_HIGH_EST" hidden="1">"c4288"</definedName>
    <definedName name="IQ_DISTRIBUTABLE_CASH_SHARE_HIGH_EST_CIQ" hidden="1">"c4813"</definedName>
    <definedName name="IQ_DISTRIBUTABLE_CASH_SHARE_HIGH_GUIDANCE" hidden="1">"c4199"</definedName>
    <definedName name="IQ_DISTRIBUTABLE_CASH_SHARE_HIGH_GUIDANCE_CIQ" hidden="1">"c4611"</definedName>
    <definedName name="IQ_DISTRIBUTABLE_CASH_SHARE_LOW_EST" hidden="1">"c4289"</definedName>
    <definedName name="IQ_DISTRIBUTABLE_CASH_SHARE_LOW_EST_CIQ" hidden="1">"c4814"</definedName>
    <definedName name="IQ_DISTRIBUTABLE_CASH_SHARE_LOW_GUIDANCE" hidden="1">"c4239"</definedName>
    <definedName name="IQ_DISTRIBUTABLE_CASH_SHARE_LOW_GUIDANCE_CIQ" hidden="1">"c4651"</definedName>
    <definedName name="IQ_DISTRIBUTABLE_CASH_SHARE_MEDIAN_EST" hidden="1">"c4290"</definedName>
    <definedName name="IQ_DISTRIBUTABLE_CASH_SHARE_MEDIAN_EST_CIQ" hidden="1">"c4815"</definedName>
    <definedName name="IQ_DISTRIBUTABLE_CASH_SHARE_NUM_EST" hidden="1">"c4291"</definedName>
    <definedName name="IQ_DISTRIBUTABLE_CASH_SHARE_NUM_EST_CIQ" hidden="1">"c4816"</definedName>
    <definedName name="IQ_DISTRIBUTABLE_CASH_SHARE_STDDEV_EST" hidden="1">"c4292"</definedName>
    <definedName name="IQ_DISTRIBUTABLE_CASH_SHARE_STDDEV_EST_CIQ" hidden="1">"c4817"</definedName>
    <definedName name="IQ_DISTRIBUTABLE_CASH_STDDEV_EST" hidden="1">"c4294"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EST_CIQ" hidden="1">"c4821"</definedName>
    <definedName name="IQ_DIVIDEND_HIGH_EST" hidden="1">"c4297"</definedName>
    <definedName name="IQ_DIVIDEND_HIGH_EST_CIQ" hidden="1">"c4822"</definedName>
    <definedName name="IQ_DIVIDEND_LOW_EST" hidden="1">"c4298"</definedName>
    <definedName name="IQ_DIVIDEND_LOW_EST_CIQ" hidden="1">"c4823"</definedName>
    <definedName name="IQ_DIVIDEND_MEDIAN_EST" hidden="1">"c4299"</definedName>
    <definedName name="IQ_DIVIDEND_MEDIAN_EST_CIQ" hidden="1">"c4824"</definedName>
    <definedName name="IQ_DIVIDEND_NUM_EST" hidden="1">"c4300"</definedName>
    <definedName name="IQ_DIVIDEND_NUM_EST_CIQ" hidden="1">"c4825"</definedName>
    <definedName name="IQ_DIVIDEND_STDDEV_EST" hidden="1">"c4301"</definedName>
    <definedName name="IQ_DIVIDEND_STDDEV_EST_CIQ" hidden="1">"c4826"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CIQ" hidden="1">"c5062"</definedName>
    <definedName name="IQ_DPS_EST" hidden="1">"c1674"</definedName>
    <definedName name="IQ_DPS_EST_BOTTOM_UP" hidden="1">"c5493"</definedName>
    <definedName name="IQ_DPS_EST_BOTTOM_UP_CIQ" hidden="1">"c12030"</definedName>
    <definedName name="IQ_DPS_EST_CIQ" hidden="1">"c3682"</definedName>
    <definedName name="IQ_DPS_GUIDANCE" hidden="1">"c4302"</definedName>
    <definedName name="IQ_DPS_GUIDANCE_CIQ" hidden="1">"c4827"</definedName>
    <definedName name="IQ_DPS_HIGH_EST" hidden="1">"c1676"</definedName>
    <definedName name="IQ_DPS_HIGH_EST_CIQ" hidden="1">"c3684"</definedName>
    <definedName name="IQ_DPS_HIGH_GUIDANCE" hidden="1">"c4168"</definedName>
    <definedName name="IQ_DPS_HIGH_GUIDANCE_CIQ" hidden="1">"c4580"</definedName>
    <definedName name="IQ_DPS_LOW_EST" hidden="1">"c1677"</definedName>
    <definedName name="IQ_DPS_LOW_EST_CIQ" hidden="1">"c3685"</definedName>
    <definedName name="IQ_DPS_LOW_GUIDANCE" hidden="1">"c4208"</definedName>
    <definedName name="IQ_DPS_LOW_GUIDANCE_CIQ" hidden="1">"c4620"</definedName>
    <definedName name="IQ_DPS_MEDIAN_EST" hidden="1">"c1675"</definedName>
    <definedName name="IQ_DPS_MEDIAN_EST_CIQ" hidden="1">"c3683"</definedName>
    <definedName name="IQ_DPS_NUM_EST" hidden="1">"c1678"</definedName>
    <definedName name="IQ_DPS_NUM_EST_CIQ" hidden="1">"c3686"</definedName>
    <definedName name="IQ_DPS_STDDEV_EST" hidden="1">"c1679"</definedName>
    <definedName name="IQ_DPS_STDDEV_EST_CIQ" hidden="1">"c3687"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CIQ" hidden="1">"c5063"</definedName>
    <definedName name="IQ_EBIT_EQ_INC" hidden="1">"c3498"</definedName>
    <definedName name="IQ_EBIT_EQ_INC_EXCL_SBC" hidden="1">"c3502"</definedName>
    <definedName name="IQ_EBIT_EST" hidden="1">"c1681"</definedName>
    <definedName name="IQ_EBIT_EST_CIQ" hidden="1">"c4674"</definedName>
    <definedName name="IQ_EBIT_EXCL_SBC" hidden="1">"c3082"</definedName>
    <definedName name="IQ_EBIT_GUIDANCE" hidden="1">"c4303"</definedName>
    <definedName name="IQ_EBIT_GUIDANCE_CIQ" hidden="1">"c4828"</definedName>
    <definedName name="IQ_EBIT_GW_ACT_OR_EST" hidden="1">"c4306"</definedName>
    <definedName name="IQ_EBIT_GW_ACT_OR_EST_CIQ" hidden="1">"c4831"</definedName>
    <definedName name="IQ_EBIT_GW_EST" hidden="1">"c4305"</definedName>
    <definedName name="IQ_EBIT_GW_EST_CIQ" hidden="1">"c4830"</definedName>
    <definedName name="IQ_EBIT_GW_GUIDANCE" hidden="1">"c4307"</definedName>
    <definedName name="IQ_EBIT_GW_GUIDANCE_CIQ" hidden="1">"c4832"</definedName>
    <definedName name="IQ_EBIT_GW_HIGH_EST" hidden="1">"c4308"</definedName>
    <definedName name="IQ_EBIT_GW_HIGH_EST_CIQ" hidden="1">"c4833"</definedName>
    <definedName name="IQ_EBIT_GW_HIGH_GUIDANCE" hidden="1">"c4171"</definedName>
    <definedName name="IQ_EBIT_GW_HIGH_GUIDANCE_CIQ" hidden="1">"c4583"</definedName>
    <definedName name="IQ_EBIT_GW_LOW_EST" hidden="1">"c4309"</definedName>
    <definedName name="IQ_EBIT_GW_LOW_EST_CIQ" hidden="1">"c4834"</definedName>
    <definedName name="IQ_EBIT_GW_LOW_GUIDANCE" hidden="1">"c4211"</definedName>
    <definedName name="IQ_EBIT_GW_LOW_GUIDANCE_CIQ" hidden="1">"c4623"</definedName>
    <definedName name="IQ_EBIT_GW_MEDIAN_EST" hidden="1">"c4310"</definedName>
    <definedName name="IQ_EBIT_GW_MEDIAN_EST_CIQ" hidden="1">"c4835"</definedName>
    <definedName name="IQ_EBIT_GW_NUM_EST" hidden="1">"c4311"</definedName>
    <definedName name="IQ_EBIT_GW_NUM_EST_CIQ" hidden="1">"c4836"</definedName>
    <definedName name="IQ_EBIT_GW_STDDEV_EST" hidden="1">"c4312"</definedName>
    <definedName name="IQ_EBIT_GW_STDDEV_EST_CIQ" hidden="1">"c4837"</definedName>
    <definedName name="IQ_EBIT_HIGH_EST" hidden="1">"c1683"</definedName>
    <definedName name="IQ_EBIT_HIGH_EST_CIQ" hidden="1">"c4676"</definedName>
    <definedName name="IQ_EBIT_HIGH_GUIDANCE" hidden="1">"c4172"</definedName>
    <definedName name="IQ_EBIT_HIGH_GUIDANCE_CIQ" hidden="1">"c4584"</definedName>
    <definedName name="IQ_EBIT_INT" hidden="1">"c360"</definedName>
    <definedName name="IQ_EBIT_LOW_EST" hidden="1">"c1684"</definedName>
    <definedName name="IQ_EBIT_LOW_EST_CIQ" hidden="1">"c4677"</definedName>
    <definedName name="IQ_EBIT_LOW_GUIDANCE" hidden="1">"c4212"</definedName>
    <definedName name="IQ_EBIT_LOW_GUIDANCE_CIQ" hidden="1">"c4624"</definedName>
    <definedName name="IQ_EBIT_MARGIN" hidden="1">"c359"</definedName>
    <definedName name="IQ_EBIT_MEDIAN_EST" hidden="1">"c1682"</definedName>
    <definedName name="IQ_EBIT_MEDIAN_EST_CIQ" hidden="1">"c4675"</definedName>
    <definedName name="IQ_EBIT_NUM_EST" hidden="1">"c1685"</definedName>
    <definedName name="IQ_EBIT_NUM_EST_CIQ" hidden="1">"c4678"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EST_CIQ" hidden="1">"c4840"</definedName>
    <definedName name="IQ_EBIT_SBC_GUIDANCE" hidden="1">"c4317"</definedName>
    <definedName name="IQ_EBIT_SBC_GUIDANCE_CIQ" hidden="1">"c4842"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EST_CIQ" hidden="1">"c4844"</definedName>
    <definedName name="IQ_EBIT_SBC_GW_GUIDANCE" hidden="1">"c4321"</definedName>
    <definedName name="IQ_EBIT_SBC_GW_GUIDANCE_CIQ" hidden="1">"c4846"</definedName>
    <definedName name="IQ_EBIT_SBC_GW_HIGH_EST" hidden="1">"c4322"</definedName>
    <definedName name="IQ_EBIT_SBC_GW_HIGH_EST_CIQ" hidden="1">"c4847"</definedName>
    <definedName name="IQ_EBIT_SBC_GW_HIGH_GUIDANCE" hidden="1">"c4193"</definedName>
    <definedName name="IQ_EBIT_SBC_GW_HIGH_GUIDANCE_CIQ" hidden="1">"c4605"</definedName>
    <definedName name="IQ_EBIT_SBC_GW_LOW_EST" hidden="1">"c4323"</definedName>
    <definedName name="IQ_EBIT_SBC_GW_LOW_EST_CIQ" hidden="1">"c4848"</definedName>
    <definedName name="IQ_EBIT_SBC_GW_LOW_GUIDANCE" hidden="1">"c4233"</definedName>
    <definedName name="IQ_EBIT_SBC_GW_LOW_GUIDANCE_CIQ" hidden="1">"c4645"</definedName>
    <definedName name="IQ_EBIT_SBC_GW_MEDIAN_EST" hidden="1">"c4324"</definedName>
    <definedName name="IQ_EBIT_SBC_GW_MEDIAN_EST_CIQ" hidden="1">"c4849"</definedName>
    <definedName name="IQ_EBIT_SBC_GW_NUM_EST" hidden="1">"c4325"</definedName>
    <definedName name="IQ_EBIT_SBC_GW_NUM_EST_CIQ" hidden="1">"c4850"</definedName>
    <definedName name="IQ_EBIT_SBC_GW_STDDEV_EST" hidden="1">"c4326"</definedName>
    <definedName name="IQ_EBIT_SBC_GW_STDDEV_EST_CIQ" hidden="1">"c4851"</definedName>
    <definedName name="IQ_EBIT_SBC_HIGH_EST" hidden="1">"c4328"</definedName>
    <definedName name="IQ_EBIT_SBC_HIGH_EST_CIQ" hidden="1">"c4853"</definedName>
    <definedName name="IQ_EBIT_SBC_HIGH_GUIDANCE" hidden="1">"c4192"</definedName>
    <definedName name="IQ_EBIT_SBC_HIGH_GUIDANCE_CIQ" hidden="1">"c4604"</definedName>
    <definedName name="IQ_EBIT_SBC_LOW_EST" hidden="1">"c4329"</definedName>
    <definedName name="IQ_EBIT_SBC_LOW_EST_CIQ" hidden="1">"c4854"</definedName>
    <definedName name="IQ_EBIT_SBC_LOW_GUIDANCE" hidden="1">"c4232"</definedName>
    <definedName name="IQ_EBIT_SBC_LOW_GUIDANCE_CIQ" hidden="1">"c4644"</definedName>
    <definedName name="IQ_EBIT_SBC_MEDIAN_EST" hidden="1">"c4330"</definedName>
    <definedName name="IQ_EBIT_SBC_MEDIAN_EST_CIQ" hidden="1">"c4855"</definedName>
    <definedName name="IQ_EBIT_SBC_NUM_EST" hidden="1">"c4331"</definedName>
    <definedName name="IQ_EBIT_SBC_NUM_EST_CIQ" hidden="1">"c4856"</definedName>
    <definedName name="IQ_EBIT_SBC_STDDEV_EST" hidden="1">"c4332"</definedName>
    <definedName name="IQ_EBIT_SBC_STDDEV_EST_CIQ" hidden="1">"c4857"</definedName>
    <definedName name="IQ_EBIT_STDDEV_EST" hidden="1">"c1686"</definedName>
    <definedName name="IQ_EBIT_STDDEV_EST_CIQ" hidden="1">"c4679"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XCL_SBC" hidden="1">"c3081"</definedName>
    <definedName name="IQ_EBITDA_GUIDANCE" hidden="1">"c4334"</definedName>
    <definedName name="IQ_EBITDA_GUIDANCE_CIQ" hidden="1">"c4859"</definedName>
    <definedName name="IQ_EBITDA_HIGH_EST" hidden="1">"c370"</definedName>
    <definedName name="IQ_EBITDA_HIGH_EST_CIQ" hidden="1">"c3624"</definedName>
    <definedName name="IQ_EBITDA_HIGH_GUIDANCE" hidden="1">"c4170"</definedName>
    <definedName name="IQ_EBITDA_HIGH_GUIDANCE_CIQ" hidden="1">"c4582"</definedName>
    <definedName name="IQ_EBITDA_INT" hidden="1">"c373"</definedName>
    <definedName name="IQ_EBITDA_LOW_EST" hidden="1">"c371"</definedName>
    <definedName name="IQ_EBITDA_LOW_EST_CIQ" hidden="1">"c3625"</definedName>
    <definedName name="IQ_EBITDA_LOW_GUIDANCE" hidden="1">"c4210"</definedName>
    <definedName name="IQ_EBITDA_LOW_GUIDANCE_CIQ" hidden="1">"c4622"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NUM_EST" hidden="1">"c374"</definedName>
    <definedName name="IQ_EBITDA_NUM_EST_CIQ" hidden="1">"c3626"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EST_CIQ" hidden="1">"c4861"</definedName>
    <definedName name="IQ_EBITDA_SBC_GUIDANCE" hidden="1">"c4338"</definedName>
    <definedName name="IQ_EBITDA_SBC_GUIDANCE_CIQ" hidden="1">"c4863"</definedName>
    <definedName name="IQ_EBITDA_SBC_HIGH_EST" hidden="1">"c4339"</definedName>
    <definedName name="IQ_EBITDA_SBC_HIGH_EST_CIQ" hidden="1">"c4864"</definedName>
    <definedName name="IQ_EBITDA_SBC_HIGH_GUIDANCE" hidden="1">"c4194"</definedName>
    <definedName name="IQ_EBITDA_SBC_HIGH_GUIDANCE_CIQ" hidden="1">"c4606"</definedName>
    <definedName name="IQ_EBITDA_SBC_LOW_EST" hidden="1">"c4340"</definedName>
    <definedName name="IQ_EBITDA_SBC_LOW_EST_CIQ" hidden="1">"c4865"</definedName>
    <definedName name="IQ_EBITDA_SBC_LOW_GUIDANCE" hidden="1">"c4234"</definedName>
    <definedName name="IQ_EBITDA_SBC_LOW_GUIDANCE_CIQ" hidden="1">"c4646"</definedName>
    <definedName name="IQ_EBITDA_SBC_MEDIAN_EST" hidden="1">"c4341"</definedName>
    <definedName name="IQ_EBITDA_SBC_MEDIAN_EST_CIQ" hidden="1">"c4866"</definedName>
    <definedName name="IQ_EBITDA_SBC_NUM_EST" hidden="1">"c4342"</definedName>
    <definedName name="IQ_EBITDA_SBC_NUM_EST_CIQ" hidden="1">"c4867"</definedName>
    <definedName name="IQ_EBITDA_SBC_STDDEV_EST" hidden="1">"c4343"</definedName>
    <definedName name="IQ_EBITDA_SBC_STDDEV_EST_CIQ" hidden="1">"c4868"</definedName>
    <definedName name="IQ_EBITDA_STDDEV_EST" hidden="1">"c375"</definedName>
    <definedName name="IQ_EBITDA_STDDEV_EST_CIQ" hidden="1">"c3627"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GAAP_GUIDANCE" hidden="1">"c4345"</definedName>
    <definedName name="IQ_EBT_GAAP_GUIDANCE_CIQ" hidden="1">"c4870"</definedName>
    <definedName name="IQ_EBT_GAAP_HIGH_GUIDANCE" hidden="1">"c4174"</definedName>
    <definedName name="IQ_EBT_GAAP_HIGH_GUIDANCE_CIQ" hidden="1">"c4586"</definedName>
    <definedName name="IQ_EBT_GAAP_LOW_GUIDANCE" hidden="1">"c4214"</definedName>
    <definedName name="IQ_EBT_GAAP_LOW_GUIDANCE_CIQ" hidden="1">"c4626"</definedName>
    <definedName name="IQ_EBT_GUIDANCE" hidden="1">"c4346"</definedName>
    <definedName name="IQ_EBT_GUIDANCE_CIQ" hidden="1">"c4871"</definedName>
    <definedName name="IQ_EBT_GW_GUIDANCE" hidden="1">"c4347"</definedName>
    <definedName name="IQ_EBT_GW_GUIDANCE_CIQ" hidden="1">"c4872"</definedName>
    <definedName name="IQ_EBT_GW_HIGH_GUIDANCE" hidden="1">"c4175"</definedName>
    <definedName name="IQ_EBT_GW_HIGH_GUIDANCE_CIQ" hidden="1">"c4587"</definedName>
    <definedName name="IQ_EBT_GW_LOW_GUIDANCE" hidden="1">"c4215"</definedName>
    <definedName name="IQ_EBT_GW_LOW_GUIDANCE_CIQ" hidden="1">"c4627"</definedName>
    <definedName name="IQ_EBT_HIGH_GUIDANCE" hidden="1">"c4173"</definedName>
    <definedName name="IQ_EBT_HIGH_GUIDANCE_CIQ" hidden="1">"c4585"</definedName>
    <definedName name="IQ_EBT_INCL_MARGIN" hidden="1">"c387"</definedName>
    <definedName name="IQ_EBT_INS" hidden="1">"c388"</definedName>
    <definedName name="IQ_EBT_LOW_GUIDANCE" hidden="1">"c4213"</definedName>
    <definedName name="IQ_EBT_LOW_GUIDANCE_CIQ" hidden="1">"c4625"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EST_CIQ" hidden="1">"c4874"</definedName>
    <definedName name="IQ_EBT_SBC_GUIDANCE" hidden="1">"c4351"</definedName>
    <definedName name="IQ_EBT_SBC_GUIDANCE_CIQ" hidden="1">"c4876"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EST_CIQ" hidden="1">"c4878"</definedName>
    <definedName name="IQ_EBT_SBC_GW_GUIDANCE" hidden="1">"c4355"</definedName>
    <definedName name="IQ_EBT_SBC_GW_GUIDANCE_CIQ" hidden="1">"c4880"</definedName>
    <definedName name="IQ_EBT_SBC_GW_HIGH_EST" hidden="1">"c4356"</definedName>
    <definedName name="IQ_EBT_SBC_GW_HIGH_EST_CIQ" hidden="1">"c4881"</definedName>
    <definedName name="IQ_EBT_SBC_GW_HIGH_GUIDANCE" hidden="1">"c4191"</definedName>
    <definedName name="IQ_EBT_SBC_GW_HIGH_GUIDANCE_CIQ" hidden="1">"c4603"</definedName>
    <definedName name="IQ_EBT_SBC_GW_LOW_EST" hidden="1">"c4357"</definedName>
    <definedName name="IQ_EBT_SBC_GW_LOW_EST_CIQ" hidden="1">"c4882"</definedName>
    <definedName name="IQ_EBT_SBC_GW_LOW_GUIDANCE" hidden="1">"c4231"</definedName>
    <definedName name="IQ_EBT_SBC_GW_LOW_GUIDANCE_CIQ" hidden="1">"c4643"</definedName>
    <definedName name="IQ_EBT_SBC_GW_MEDIAN_EST" hidden="1">"c4358"</definedName>
    <definedName name="IQ_EBT_SBC_GW_MEDIAN_EST_CIQ" hidden="1">"c4883"</definedName>
    <definedName name="IQ_EBT_SBC_GW_NUM_EST" hidden="1">"c4359"</definedName>
    <definedName name="IQ_EBT_SBC_GW_NUM_EST_CIQ" hidden="1">"c4884"</definedName>
    <definedName name="IQ_EBT_SBC_GW_STDDEV_EST" hidden="1">"c4360"</definedName>
    <definedName name="IQ_EBT_SBC_GW_STDDEV_EST_CIQ" hidden="1">"c4885"</definedName>
    <definedName name="IQ_EBT_SBC_HIGH_EST" hidden="1">"c4362"</definedName>
    <definedName name="IQ_EBT_SBC_HIGH_EST_CIQ" hidden="1">"c4887"</definedName>
    <definedName name="IQ_EBT_SBC_HIGH_GUIDANCE" hidden="1">"c4190"</definedName>
    <definedName name="IQ_EBT_SBC_HIGH_GUIDANCE_CIQ" hidden="1">"c4602"</definedName>
    <definedName name="IQ_EBT_SBC_LOW_EST" hidden="1">"c4363"</definedName>
    <definedName name="IQ_EBT_SBC_LOW_EST_CIQ" hidden="1">"c4888"</definedName>
    <definedName name="IQ_EBT_SBC_LOW_GUIDANCE" hidden="1">"c4230"</definedName>
    <definedName name="IQ_EBT_SBC_LOW_GUIDANCE_CIQ" hidden="1">"c4642"</definedName>
    <definedName name="IQ_EBT_SBC_MEDIAN_EST" hidden="1">"c4364"</definedName>
    <definedName name="IQ_EBT_SBC_MEDIAN_EST_CIQ" hidden="1">"c4889"</definedName>
    <definedName name="IQ_EBT_SBC_NUM_EST" hidden="1">"c4365"</definedName>
    <definedName name="IQ_EBT_SBC_NUM_EST_CIQ" hidden="1">"c4890"</definedName>
    <definedName name="IQ_EBT_SBC_STDDEV_EST" hidden="1">"c4366"</definedName>
    <definedName name="IQ_EBT_SBC_STDDEV_EST_CIQ" hidden="1">"c4891"</definedName>
    <definedName name="IQ_EBT_SUBTOTAL_AP" hidden="1">"c8982"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27" hidden="1">"c6927"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147" hidden="1">"c7147"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367" hidden="1">"c7367"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587" hidden="1">"c7587"</definedName>
    <definedName name="IQ_ECO_METRIC_7648_UNUSED_UNUSED_UNUSED" hidden="1">"c7648"</definedName>
    <definedName name="IQ_ECO_METRIC_7704" hidden="1">"c7704"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_UNUSED_UNUSED" hidden="1">"c8436"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CIQ" hidden="1">"c4994"</definedName>
    <definedName name="IQ_EPS_EXCL_GUIDANCE" hidden="1">"c4368"</definedName>
    <definedName name="IQ_EPS_EXCL_GUIDANCE_CIQ" hidden="1">"c4893"</definedName>
    <definedName name="IQ_EPS_EXCL_HIGH_GUIDANCE" hidden="1">"c4369"</definedName>
    <definedName name="IQ_EPS_EXCL_HIGH_GUIDANCE_CIQ" hidden="1">"c4894"</definedName>
    <definedName name="IQ_EPS_EXCL_LOW_GUIDANCE" hidden="1">"c4204"</definedName>
    <definedName name="IQ_EPS_EXCL_LOW_GUIDANCE_CIQ" hidden="1">"c4616"</definedName>
    <definedName name="IQ_EPS_GAAP_GUIDANCE" hidden="1">"c4370"</definedName>
    <definedName name="IQ_EPS_GAAP_GUIDANCE_CIQ" hidden="1">"c4895"</definedName>
    <definedName name="IQ_EPS_GAAP_HIGH_GUIDANCE" hidden="1">"c4371"</definedName>
    <definedName name="IQ_EPS_GAAP_HIGH_GUIDANCE_CIQ" hidden="1">"c4896"</definedName>
    <definedName name="IQ_EPS_GAAP_LOW_GUIDANCE" hidden="1">"c4205"</definedName>
    <definedName name="IQ_EPS_GAAP_LOW_GUIDANCE_CIQ" hidden="1">"c4617"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GUIDANCE" hidden="1">"c4372"</definedName>
    <definedName name="IQ_EPS_GW_GUIDANCE_CIQ" hidden="1">"c4897"</definedName>
    <definedName name="IQ_EPS_GW_HIGH_EST" hidden="1">"c1739"</definedName>
    <definedName name="IQ_EPS_GW_HIGH_EST_CIQ" hidden="1">"c4725"</definedName>
    <definedName name="IQ_EPS_GW_HIGH_GUIDANCE" hidden="1">"c4373"</definedName>
    <definedName name="IQ_EPS_GW_HIGH_GUIDANCE_CIQ" hidden="1">"c4898"</definedName>
    <definedName name="IQ_EPS_GW_LOW_EST" hidden="1">"c1740"</definedName>
    <definedName name="IQ_EPS_GW_LOW_EST_CIQ" hidden="1">"c4726"</definedName>
    <definedName name="IQ_EPS_GW_LOW_GUIDANCE" hidden="1">"c4206"</definedName>
    <definedName name="IQ_EPS_GW_LOW_GUIDANCE_CIQ" hidden="1">"c4618"</definedName>
    <definedName name="IQ_EPS_GW_MEDIAN_EST" hidden="1">"c1738"</definedName>
    <definedName name="IQ_EPS_GW_MEDIAN_EST_CIQ" hidden="1">"c4724"</definedName>
    <definedName name="IQ_EPS_GW_NUM_EST" hidden="1">"c1741"</definedName>
    <definedName name="IQ_EPS_GW_NUM_EST_CIQ" hidden="1">"c4727"</definedName>
    <definedName name="IQ_EPS_GW_STDDEV_EST" hidden="1">"c1742"</definedName>
    <definedName name="IQ_EPS_GW_STDDEV_EST_CIQ" hidden="1">"c4728"</definedName>
    <definedName name="IQ_EPS_HIGH_EST" hidden="1">"c400"</definedName>
    <definedName name="IQ_EPS_HIGH_EST_CIQ" hidden="1">"c4995"</definedName>
    <definedName name="IQ_EPS_LOW_EST" hidden="1">"c401"</definedName>
    <definedName name="IQ_EPS_LOW_EST_CIQ" hidden="1">"c4996"</definedName>
    <definedName name="IQ_EPS_MEDIAN_EST" hidden="1">"c1661"</definedName>
    <definedName name="IQ_EPS_MEDIAN_EST_CIQ" hidden="1">"c4997"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HIGH_EST" hidden="1">"c1746"</definedName>
    <definedName name="IQ_EPS_REPORTED_HIGH_EST_CIQ" hidden="1">"c4732"</definedName>
    <definedName name="IQ_EPS_REPORTED_LOW_EST" hidden="1">"c1747"</definedName>
    <definedName name="IQ_EPS_REPORTED_LOW_EST_CIQ" hidden="1">"c4733"</definedName>
    <definedName name="IQ_EPS_REPORTED_MEDIAN_EST" hidden="1">"c1745"</definedName>
    <definedName name="IQ_EPS_REPORTED_MEDIAN_EST_CIQ" hidden="1">"c4731"</definedName>
    <definedName name="IQ_EPS_REPORTED_NUM_EST" hidden="1">"c1748"</definedName>
    <definedName name="IQ_EPS_REPORTED_NUM_EST_CIQ" hidden="1">"c4734"</definedName>
    <definedName name="IQ_EPS_REPORTED_STDDEV_EST" hidden="1">"c1749"</definedName>
    <definedName name="IQ_EPS_REPORTED_STDDEV_EST_CIQ" hidden="1">"c4735"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EST_CIQ" hidden="1">"c4900"</definedName>
    <definedName name="IQ_EPS_SBC_GUIDANCE" hidden="1">"c4377"</definedName>
    <definedName name="IQ_EPS_SBC_GUIDANCE_CIQ" hidden="1">"c4902"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EST_CIQ" hidden="1">"c4904"</definedName>
    <definedName name="IQ_EPS_SBC_GW_GUIDANCE" hidden="1">"c4381"</definedName>
    <definedName name="IQ_EPS_SBC_GW_GUIDANCE_CIQ" hidden="1">"c4906"</definedName>
    <definedName name="IQ_EPS_SBC_GW_HIGH_EST" hidden="1">"c4382"</definedName>
    <definedName name="IQ_EPS_SBC_GW_HIGH_EST_CIQ" hidden="1">"c4907"</definedName>
    <definedName name="IQ_EPS_SBC_GW_HIGH_GUIDANCE" hidden="1">"c4189"</definedName>
    <definedName name="IQ_EPS_SBC_GW_HIGH_GUIDANCE_CIQ" hidden="1">"c4601"</definedName>
    <definedName name="IQ_EPS_SBC_GW_LOW_EST" hidden="1">"c4383"</definedName>
    <definedName name="IQ_EPS_SBC_GW_LOW_EST_CIQ" hidden="1">"c4908"</definedName>
    <definedName name="IQ_EPS_SBC_GW_LOW_GUIDANCE" hidden="1">"c4229"</definedName>
    <definedName name="IQ_EPS_SBC_GW_LOW_GUIDANCE_CIQ" hidden="1">"c4641"</definedName>
    <definedName name="IQ_EPS_SBC_GW_MEDIAN_EST" hidden="1">"c4384"</definedName>
    <definedName name="IQ_EPS_SBC_GW_MEDIAN_EST_CIQ" hidden="1">"c4909"</definedName>
    <definedName name="IQ_EPS_SBC_GW_NUM_EST" hidden="1">"c4385"</definedName>
    <definedName name="IQ_EPS_SBC_GW_NUM_EST_CIQ" hidden="1">"c4910"</definedName>
    <definedName name="IQ_EPS_SBC_GW_STDDEV_EST" hidden="1">"c4386"</definedName>
    <definedName name="IQ_EPS_SBC_GW_STDDEV_EST_CIQ" hidden="1">"c4911"</definedName>
    <definedName name="IQ_EPS_SBC_HIGH_EST" hidden="1">"c4388"</definedName>
    <definedName name="IQ_EPS_SBC_HIGH_EST_CIQ" hidden="1">"c4913"</definedName>
    <definedName name="IQ_EPS_SBC_HIGH_GUIDANCE" hidden="1">"c4188"</definedName>
    <definedName name="IQ_EPS_SBC_HIGH_GUIDANCE_CIQ" hidden="1">"c4600"</definedName>
    <definedName name="IQ_EPS_SBC_LOW_EST" hidden="1">"c4389"</definedName>
    <definedName name="IQ_EPS_SBC_LOW_EST_CIQ" hidden="1">"c4914"</definedName>
    <definedName name="IQ_EPS_SBC_LOW_GUIDANCE" hidden="1">"c4228"</definedName>
    <definedName name="IQ_EPS_SBC_LOW_GUIDANCE_CIQ" hidden="1">"c4640"</definedName>
    <definedName name="IQ_EPS_SBC_MEDIAN_EST" hidden="1">"c4390"</definedName>
    <definedName name="IQ_EPS_SBC_MEDIAN_EST_CIQ" hidden="1">"c4915"</definedName>
    <definedName name="IQ_EPS_SBC_NUM_EST" hidden="1">"c4391"</definedName>
    <definedName name="IQ_EPS_SBC_NUM_EST_CIQ" hidden="1">"c4916"</definedName>
    <definedName name="IQ_EPS_SBC_STDDEV_EST" hidden="1">"c4392"</definedName>
    <definedName name="IQ_EPS_SBC_STDDEV_EST_CIQ" hidden="1">"c4917"</definedName>
    <definedName name="IQ_EPS_STDDEV_EST" hidden="1">"c403"</definedName>
    <definedName name="IQ_EPS_STDDEV_EST_CIQ" hidden="1">"c4993"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" hidden="1">"c5630"</definedName>
    <definedName name="IQ_EST_ACT_BV_CIQ" hidden="1">"c4743"</definedName>
    <definedName name="IQ_EST_ACT_BV_REUT" hidden="1">"c5409"</definedName>
    <definedName name="IQ_EST_ACT_BV_SHARE" hidden="1">"c3549"</definedName>
    <definedName name="IQ_EST_ACT_BV_SHARE_CIQ" hidden="1">"c3806"</definedName>
    <definedName name="IQ_EST_ACT_CAPEX" hidden="1">"c3546"</definedName>
    <definedName name="IQ_EST_ACT_CAPEX_CIQ" hidden="1">"c3813"</definedName>
    <definedName name="IQ_EST_ACT_CASH_EPS" hidden="1">"c5637"</definedName>
    <definedName name="IQ_EST_ACT_CASH_FLOW" hidden="1">"c4394"</definedName>
    <definedName name="IQ_EST_ACT_CASH_FLOW_CIQ" hidden="1">"c4919"</definedName>
    <definedName name="IQ_EST_ACT_CASH_OPER" hidden="1">"c4395"</definedName>
    <definedName name="IQ_EST_ACT_CASH_OPER_CIQ" hidden="1">"c4920"</definedName>
    <definedName name="IQ_EST_ACT_CFPS" hidden="1">"c1673"</definedName>
    <definedName name="IQ_EST_ACT_CFPS_CIQ" hidden="1">"c3681"</definedName>
    <definedName name="IQ_EST_ACT_DISTRIBUTABLE_CASH" hidden="1">"c4396"</definedName>
    <definedName name="IQ_EST_ACT_DISTRIBUTABLE_CASH_CIQ" hidden="1">"c4921"</definedName>
    <definedName name="IQ_EST_ACT_DISTRIBUTABLE_CASH_SHARE" hidden="1">"c4397"</definedName>
    <definedName name="IQ_EST_ACT_DISTRIBUTABLE_CASH_SHARE_CIQ" hidden="1">"c4922"</definedName>
    <definedName name="IQ_EST_ACT_DPS" hidden="1">"c1680"</definedName>
    <definedName name="IQ_EST_ACT_DPS_CIQ" hidden="1">"c3688"</definedName>
    <definedName name="IQ_EST_ACT_EBIT" hidden="1">"c1687"</definedName>
    <definedName name="IQ_EST_ACT_EBIT_CIQ" hidden="1">"c4680"</definedName>
    <definedName name="IQ_EST_ACT_EBIT_GW" hidden="1">"c4398"</definedName>
    <definedName name="IQ_EST_ACT_EBIT_GW_CIQ" hidden="1">"c4923"</definedName>
    <definedName name="IQ_EST_ACT_EBIT_SBC" hidden="1">"c4399"</definedName>
    <definedName name="IQ_EST_ACT_EBIT_SBC_CIQ" hidden="1">"c4924"</definedName>
    <definedName name="IQ_EST_ACT_EBIT_SBC_GW" hidden="1">"c4400"</definedName>
    <definedName name="IQ_EST_ACT_EBIT_SBC_GW_CIQ" hidden="1">"c4925"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SBC_CIQ" hidden="1">"c4926"</definedName>
    <definedName name="IQ_EST_ACT_EBT_SBC" hidden="1">"c4402"</definedName>
    <definedName name="IQ_EST_ACT_EBT_SBC_CIQ" hidden="1">"c4927"</definedName>
    <definedName name="IQ_EST_ACT_EBT_SBC_GW" hidden="1">"c4403"</definedName>
    <definedName name="IQ_EST_ACT_EBT_SBC_GW_CIQ" hidden="1">"c4928"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SBC" hidden="1">"c4404"</definedName>
    <definedName name="IQ_EST_ACT_EPS_SBC_CIQ" hidden="1">"c4929"</definedName>
    <definedName name="IQ_EST_ACT_EPS_SBC_GW" hidden="1">"c4405"</definedName>
    <definedName name="IQ_EST_ACT_EPS_SBC_GW_CIQ" hidden="1">"c4930"</definedName>
    <definedName name="IQ_EST_ACT_FFO" hidden="1">"c1666"</definedName>
    <definedName name="IQ_EST_ACT_FFO_ADJ" hidden="1">"c4406"</definedName>
    <definedName name="IQ_EST_ACT_FFO_ADJ_CIQ" hidden="1">"c4931"</definedName>
    <definedName name="IQ_EST_ACT_FFO_CIQ" hidden="1">"c3674"</definedName>
    <definedName name="IQ_EST_ACT_FFO_REUT" hidden="1">"c3843"</definedName>
    <definedName name="IQ_EST_ACT_FFO_SHARE" hidden="1">"c4407"</definedName>
    <definedName name="IQ_EST_ACT_FFO_SHARE_CIQ" hidden="1">"c4932"</definedName>
    <definedName name="IQ_EST_ACT_GROSS_MARGIN" hidden="1">"c5553"</definedName>
    <definedName name="IQ_EST_ACT_MAINT_CAPEX" hidden="1">"c4408"</definedName>
    <definedName name="IQ_EST_ACT_MAINT_CAPEX_CIQ" hidden="1">"c4933"</definedName>
    <definedName name="IQ_EST_ACT_NAV" hidden="1">"c1757"</definedName>
    <definedName name="IQ_EST_ACT_NAV_SHARE" hidden="1">"c5608"</definedName>
    <definedName name="IQ_EST_ACT_NAV_SHARE_CIQ" hidden="1">"c12031"</definedName>
    <definedName name="IQ_EST_ACT_NET_DEBT" hidden="1">"c3545"</definedName>
    <definedName name="IQ_EST_ACT_NET_DEBT_CIQ" hidden="1">"c3820"</definedName>
    <definedName name="IQ_EST_ACT_NI" hidden="1">"c1722"</definedName>
    <definedName name="IQ_EST_ACT_NI_CIQ" hidden="1">"c4708"</definedName>
    <definedName name="IQ_EST_ACT_NI_GW_CIQ" hidden="1">"c4715"</definedName>
    <definedName name="IQ_EST_ACT_NI_REPORTED" hidden="1">"c1736"</definedName>
    <definedName name="IQ_EST_ACT_NI_REPORTED_CIQ" hidden="1">"c4722"</definedName>
    <definedName name="IQ_EST_ACT_NI_SBC" hidden="1">"c4409"</definedName>
    <definedName name="IQ_EST_ACT_NI_SBC_CIQ" hidden="1">"c4934"</definedName>
    <definedName name="IQ_EST_ACT_NI_SBC_GW" hidden="1">"c4410"</definedName>
    <definedName name="IQ_EST_ACT_NI_SBC_GW_CIQ" hidden="1">"c4935"</definedName>
    <definedName name="IQ_EST_ACT_OPER_INC" hidden="1">"c1694"</definedName>
    <definedName name="IQ_EST_ACT_OPER_INC_CIQ" hidden="1">"c12016"</definedName>
    <definedName name="IQ_EST_ACT_PRETAX_GW_INC" hidden="1">"c1708"</definedName>
    <definedName name="IQ_EST_ACT_PRETAX_GW_INC_CIQ" hidden="1">"c4694"</definedName>
    <definedName name="IQ_EST_ACT_PRETAX_INC" hidden="1">"c1701"</definedName>
    <definedName name="IQ_EST_ACT_PRETAX_INC_CIQ" hidden="1">"c4687"</definedName>
    <definedName name="IQ_EST_ACT_PRETAX_REPORT_INC" hidden="1">"c1715"</definedName>
    <definedName name="IQ_EST_ACT_PRETAX_REPORT_INC_CIQ" hidden="1">"c4701"</definedName>
    <definedName name="IQ_EST_ACT_RECURRING_PROFIT" hidden="1">"c4411"</definedName>
    <definedName name="IQ_EST_ACT_RECURRING_PROFIT_CIQ" hidden="1">"c4936"</definedName>
    <definedName name="IQ_EST_ACT_RECURRING_PROFIT_SHARE" hidden="1">"c4412"</definedName>
    <definedName name="IQ_EST_ACT_RECURRING_PROFIT_SHARE_CIQ" hidden="1">"c4937"</definedName>
    <definedName name="IQ_EST_ACT_RETURN_ASSETS" hidden="1">"c3547"</definedName>
    <definedName name="IQ_EST_ACT_RETURN_EQUITY" hidden="1">"c3548"</definedName>
    <definedName name="IQ_EST_ACT_REV" hidden="1">"c2113"</definedName>
    <definedName name="IQ_EST_ACT_REV_CIQ" hidden="1">"c3666"</definedName>
    <definedName name="IQ_EST_BV_DIFF_REUT" hidden="1">"c5433"</definedName>
    <definedName name="IQ_EST_BV_SHARE_DIFF" hidden="1">"c4147"</definedName>
    <definedName name="IQ_EST_BV_SHARE_DIFF_CIQ" hidden="1">"c4559"</definedName>
    <definedName name="IQ_EST_BV_SHARE_SURPRISE_PERCENT" hidden="1">"c4148"</definedName>
    <definedName name="IQ_EST_BV_SHARE_SURPRISE_PERCENT_CIQ" hidden="1">"c4560"</definedName>
    <definedName name="IQ_EST_BV_SURPRISE_PERCENT_REUT" hidden="1">"c5434"</definedName>
    <definedName name="IQ_EST_CAPEX_DIFF" hidden="1">"c4149"</definedName>
    <definedName name="IQ_EST_CAPEX_DIFF_CIQ" hidden="1">"c4561"</definedName>
    <definedName name="IQ_EST_CAPEX_GROWTH_1YR" hidden="1">"c3588"</definedName>
    <definedName name="IQ_EST_CAPEX_GROWTH_1YR_CIQ" hidden="1">"c4972"</definedName>
    <definedName name="IQ_EST_CAPEX_GROWTH_2YR" hidden="1">"c3589"</definedName>
    <definedName name="IQ_EST_CAPEX_GROWTH_2YR_CIQ" hidden="1">"c4973"</definedName>
    <definedName name="IQ_EST_CAPEX_GROWTH_Q_1YR" hidden="1">"c3590"</definedName>
    <definedName name="IQ_EST_CAPEX_GROWTH_Q_1YR_CIQ" hidden="1">"c4974"</definedName>
    <definedName name="IQ_EST_CAPEX_SEQ_GROWTH_Q" hidden="1">"c3591"</definedName>
    <definedName name="IQ_EST_CAPEX_SEQ_GROWTH_Q_CIQ" hidden="1">"c4975"</definedName>
    <definedName name="IQ_EST_CAPEX_SURPRISE_PERCENT" hidden="1">"c4151"</definedName>
    <definedName name="IQ_EST_CAPEX_SURPRISE_PERCENT_CIQ" hidden="1">"c4563"</definedName>
    <definedName name="IQ_EST_CASH_FLOW_DIFF" hidden="1">"c4152"</definedName>
    <definedName name="IQ_EST_CASH_FLOW_DIFF_CIQ" hidden="1">"c4564"</definedName>
    <definedName name="IQ_EST_CASH_FLOW_SURPRISE_PERCENT" hidden="1">"c4161"</definedName>
    <definedName name="IQ_EST_CASH_FLOW_SURPRISE_PERCENT_CIQ" hidden="1">"c4573"</definedName>
    <definedName name="IQ_EST_CASH_OPER_DIFF" hidden="1">"c4162"</definedName>
    <definedName name="IQ_EST_CASH_OPER_DIFF_CIQ" hidden="1">"c4574"</definedName>
    <definedName name="IQ_EST_CASH_OPER_SURPRISE_PERCENT" hidden="1">"c4248"</definedName>
    <definedName name="IQ_EST_CASH_OPER_SURPRISE_PERCENT_CIQ" hidden="1">"c4774"</definedName>
    <definedName name="IQ_EST_CFPS_DIFF" hidden="1">"c1871"</definedName>
    <definedName name="IQ_EST_CFPS_DIFF_CIQ" hidden="1">"c3723"</definedName>
    <definedName name="IQ_EST_CFPS_GROWTH_1YR" hidden="1">"c1774"</definedName>
    <definedName name="IQ_EST_CFPS_GROWTH_1YR_CIQ" hidden="1">"c3709"</definedName>
    <definedName name="IQ_EST_CFPS_GROWTH_2YR" hidden="1">"c1775"</definedName>
    <definedName name="IQ_EST_CFPS_GROWTH_2YR_CIQ" hidden="1">"c3710"</definedName>
    <definedName name="IQ_EST_CFPS_GROWTH_Q_1YR" hidden="1">"c1776"</definedName>
    <definedName name="IQ_EST_CFPS_GROWTH_Q_1YR_CIQ" hidden="1">"c3711"</definedName>
    <definedName name="IQ_EST_CFPS_SEQ_GROWTH_Q" hidden="1">"c1777"</definedName>
    <definedName name="IQ_EST_CFPS_SEQ_GROWTH_Q_CIQ" hidden="1">"c3712"</definedName>
    <definedName name="IQ_EST_CFPS_SURPRISE_PERCENT" hidden="1">"c1872"</definedName>
    <definedName name="IQ_EST_CFPS_SURPRISE_PERCENT_CIQ" hidden="1">"c3724"</definedName>
    <definedName name="IQ_EST_CURRENCY" hidden="1">"c2140"</definedName>
    <definedName name="IQ_EST_CURRENCY_CIQ" hidden="1">"c4769"</definedName>
    <definedName name="IQ_EST_DATE" hidden="1">"c1634"</definedName>
    <definedName name="IQ_EST_DATE_CIQ" hidden="1">"c4770"</definedName>
    <definedName name="IQ_EST_DISTRIBUTABLE_CASH_DIFF" hidden="1">"c4276"</definedName>
    <definedName name="IQ_EST_DISTRIBUTABLE_CASH_DIFF_CIQ" hidden="1">"c4801"</definedName>
    <definedName name="IQ_EST_DISTRIBUTABLE_CASH_GROWTH_1YR" hidden="1">"c4413"</definedName>
    <definedName name="IQ_EST_DISTRIBUTABLE_CASH_GROWTH_1YR_CIQ" hidden="1">"c4938"</definedName>
    <definedName name="IQ_EST_DISTRIBUTABLE_CASH_GROWTH_2YR" hidden="1">"c4414"</definedName>
    <definedName name="IQ_EST_DISTRIBUTABLE_CASH_GROWTH_2YR_CIQ" hidden="1">"c4939"</definedName>
    <definedName name="IQ_EST_DISTRIBUTABLE_CASH_GROWTH_Q_1YR" hidden="1">"c4415"</definedName>
    <definedName name="IQ_EST_DISTRIBUTABLE_CASH_GROWTH_Q_1YR_CIQ" hidden="1">"c4940"</definedName>
    <definedName name="IQ_EST_DISTRIBUTABLE_CASH_SEQ_GROWTH_Q" hidden="1">"c4416"</definedName>
    <definedName name="IQ_EST_DISTRIBUTABLE_CASH_SEQ_GROWTH_Q_CIQ" hidden="1">"c4941"</definedName>
    <definedName name="IQ_EST_DISTRIBUTABLE_CASH_SHARE_DIFF" hidden="1">"c4284"</definedName>
    <definedName name="IQ_EST_DISTRIBUTABLE_CASH_SHARE_DIFF_CIQ" hidden="1">"c4809"</definedName>
    <definedName name="IQ_EST_DISTRIBUTABLE_CASH_SHARE_GROWTH_1YR" hidden="1">"c4417"</definedName>
    <definedName name="IQ_EST_DISTRIBUTABLE_CASH_SHARE_GROWTH_1YR_CIQ" hidden="1">"c4942"</definedName>
    <definedName name="IQ_EST_DISTRIBUTABLE_CASH_SHARE_GROWTH_2YR" hidden="1">"c4418"</definedName>
    <definedName name="IQ_EST_DISTRIBUTABLE_CASH_SHARE_GROWTH_2YR_CIQ" hidden="1">"c4943"</definedName>
    <definedName name="IQ_EST_DISTRIBUTABLE_CASH_SHARE_GROWTH_Q_1YR" hidden="1">"c4419"</definedName>
    <definedName name="IQ_EST_DISTRIBUTABLE_CASH_SHARE_GROWTH_Q_1YR_CIQ" hidden="1">"c4944"</definedName>
    <definedName name="IQ_EST_DISTRIBUTABLE_CASH_SHARE_SEQ_GROWTH_Q" hidden="1">"c4420"</definedName>
    <definedName name="IQ_EST_DISTRIBUTABLE_CASH_SHARE_SEQ_GROWTH_Q_CIQ" hidden="1">"c4945"</definedName>
    <definedName name="IQ_EST_DISTRIBUTABLE_CASH_SHARE_SURPRISE_PERCENT" hidden="1">"c4293"</definedName>
    <definedName name="IQ_EST_DISTRIBUTABLE_CASH_SHARE_SURPRISE_PERCENT_CIQ" hidden="1">"c4818"</definedName>
    <definedName name="IQ_EST_DISTRIBUTABLE_CASH_SURPRISE_PERCENT" hidden="1">"c4295"</definedName>
    <definedName name="IQ_EST_DISTRIBUTABLE_CASH_SURPRISE_PERCENT_CIQ" hidden="1">"c4820"</definedName>
    <definedName name="IQ_EST_DPS_DIFF" hidden="1">"c1873"</definedName>
    <definedName name="IQ_EST_DPS_DIFF_CIQ" hidden="1">"c3725"</definedName>
    <definedName name="IQ_EST_DPS_GROWTH_1YR" hidden="1">"c1778"</definedName>
    <definedName name="IQ_EST_DPS_GROWTH_1YR_CIQ" hidden="1">"c3713"</definedName>
    <definedName name="IQ_EST_DPS_GROWTH_2YR" hidden="1">"c1779"</definedName>
    <definedName name="IQ_EST_DPS_GROWTH_2YR_CIQ" hidden="1">"c3714"</definedName>
    <definedName name="IQ_EST_DPS_GROWTH_Q_1YR" hidden="1">"c1780"</definedName>
    <definedName name="IQ_EST_DPS_GROWTH_Q_1YR_CIQ" hidden="1">"c3715"</definedName>
    <definedName name="IQ_EST_DPS_SEQ_GROWTH_Q" hidden="1">"c1781"</definedName>
    <definedName name="IQ_EST_DPS_SEQ_GROWTH_Q_CIQ" hidden="1">"c3716"</definedName>
    <definedName name="IQ_EST_DPS_SURPRISE_PERCENT" hidden="1">"c1874"</definedName>
    <definedName name="IQ_EST_DPS_SURPRISE_PERCENT_CIQ" hidden="1">"c3726"</definedName>
    <definedName name="IQ_EST_EBIT_DIFF" hidden="1">"c1875"</definedName>
    <definedName name="IQ_EST_EBIT_DIFF_CIQ" hidden="1">"c4747"</definedName>
    <definedName name="IQ_EST_EBIT_GW_DIFF" hidden="1">"c4304"</definedName>
    <definedName name="IQ_EST_EBIT_GW_DIFF_CIQ" hidden="1">"c4829"</definedName>
    <definedName name="IQ_EST_EBIT_GW_SURPRISE_PERCENT" hidden="1">"c4313"</definedName>
    <definedName name="IQ_EST_EBIT_GW_SURPRISE_PERCENT_CIQ" hidden="1">"c4838"</definedName>
    <definedName name="IQ_EST_EBIT_SBC_DIFF" hidden="1">"c4314"</definedName>
    <definedName name="IQ_EST_EBIT_SBC_DIFF_CIQ" hidden="1">"c4839"</definedName>
    <definedName name="IQ_EST_EBIT_SBC_GW_DIFF" hidden="1">"c4318"</definedName>
    <definedName name="IQ_EST_EBIT_SBC_GW_DIFF_CIQ" hidden="1">"c4843"</definedName>
    <definedName name="IQ_EST_EBIT_SBC_GW_SURPRISE_PERCENT" hidden="1">"c4327"</definedName>
    <definedName name="IQ_EST_EBIT_SBC_GW_SURPRISE_PERCENT_CIQ" hidden="1">"c4852"</definedName>
    <definedName name="IQ_EST_EBIT_SBC_SURPRISE_PERCENT" hidden="1">"c4333"</definedName>
    <definedName name="IQ_EST_EBIT_SBC_SURPRISE_PERCENT_CIQ" hidden="1">"c4858"</definedName>
    <definedName name="IQ_EST_EBIT_SURPRISE_PERCENT" hidden="1">"c1876"</definedName>
    <definedName name="IQ_EST_EBIT_SURPRISE_PERCENT_CIQ" hidden="1">"c4748"</definedName>
    <definedName name="IQ_EST_EBITDA_DIFF" hidden="1">"c1867"</definedName>
    <definedName name="IQ_EST_EBITDA_DIFF_CIQ" hidden="1">"c3719"</definedName>
    <definedName name="IQ_EST_EBITDA_GROWTH_1YR" hidden="1">"c1766"</definedName>
    <definedName name="IQ_EST_EBITDA_GROWTH_1YR_CIQ" hidden="1">"c3695"</definedName>
    <definedName name="IQ_EST_EBITDA_GROWTH_2YR" hidden="1">"c1767"</definedName>
    <definedName name="IQ_EST_EBITDA_GROWTH_2YR_CIQ" hidden="1">"c3696"</definedName>
    <definedName name="IQ_EST_EBITDA_GROWTH_Q_1YR" hidden="1">"c1768"</definedName>
    <definedName name="IQ_EST_EBITDA_GROWTH_Q_1YR_CIQ" hidden="1">"c3697"</definedName>
    <definedName name="IQ_EST_EBITDA_SBC_DIFF" hidden="1">"c4335"</definedName>
    <definedName name="IQ_EST_EBITDA_SBC_DIFF_CIQ" hidden="1">"c4860"</definedName>
    <definedName name="IQ_EST_EBITDA_SBC_SURPRISE_PERCENT" hidden="1">"c4344"</definedName>
    <definedName name="IQ_EST_EBITDA_SBC_SURPRISE_PERCENT_CIQ" hidden="1">"c4869"</definedName>
    <definedName name="IQ_EST_EBITDA_SEQ_GROWTH_Q" hidden="1">"c1769"</definedName>
    <definedName name="IQ_EST_EBITDA_SEQ_GROWTH_Q_CIQ" hidden="1">"c3698"</definedName>
    <definedName name="IQ_EST_EBITDA_SURPRISE_PERCENT" hidden="1">"c1868"</definedName>
    <definedName name="IQ_EST_EBITDA_SURPRISE_PERCENT_CIQ" hidden="1">"c3720"</definedName>
    <definedName name="IQ_EST_EBT_SBC_DIFF" hidden="1">"c4348"</definedName>
    <definedName name="IQ_EST_EBT_SBC_DIFF_CIQ" hidden="1">"c4873"</definedName>
    <definedName name="IQ_EST_EBT_SBC_GW_DIFF" hidden="1">"c4352"</definedName>
    <definedName name="IQ_EST_EBT_SBC_GW_DIFF_CIQ" hidden="1">"c4877"</definedName>
    <definedName name="IQ_EST_EBT_SBC_GW_SURPRISE_PERCENT" hidden="1">"c4361"</definedName>
    <definedName name="IQ_EST_EBT_SBC_GW_SURPRISE_PERCENT_CIQ" hidden="1">"c4886"</definedName>
    <definedName name="IQ_EST_EBT_SBC_SURPRISE_PERCENT" hidden="1">"c4367"</definedName>
    <definedName name="IQ_EST_EBT_SBC_SURPRISE_PERCENT_CIQ" hidden="1">"c4892"</definedName>
    <definedName name="IQ_EST_EPS_DIFF" hidden="1">"c1864"</definedName>
    <definedName name="IQ_EST_EPS_DIFF_CIQ" hidden="1">"c4999"</definedName>
    <definedName name="IQ_EST_EPS_GROWTH_1YR" hidden="1">"c1636"</definedName>
    <definedName name="IQ_EST_EPS_GROWTH_1YR_CIQ" hidden="1">"c3628"</definedName>
    <definedName name="IQ_EST_EPS_GROWTH_2YR" hidden="1">"c1637"</definedName>
    <definedName name="IQ_EST_EPS_GROWTH_2YR_CIQ" hidden="1">"c3689"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W_DIFF" hidden="1">"c1891"</definedName>
    <definedName name="IQ_EST_EPS_GW_DIFF_CIQ" hidden="1">"c4761"</definedName>
    <definedName name="IQ_EST_EPS_GW_SURPRISE_PERCENT" hidden="1">"c1892"</definedName>
    <definedName name="IQ_EST_EPS_GW_SURPRISE_PERCENT_CIQ" hidden="1">"c4762"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SURPRISE_PERCENT" hidden="1">"c1894"</definedName>
    <definedName name="IQ_EST_EPS_REPORT_SURPRISE_PERCENT_CIQ" hidden="1">"c4764"</definedName>
    <definedName name="IQ_EST_EPS_SBC_DIFF" hidden="1">"c4374"</definedName>
    <definedName name="IQ_EST_EPS_SBC_DIFF_CIQ" hidden="1">"c4899"</definedName>
    <definedName name="IQ_EST_EPS_SBC_GW_DIFF" hidden="1">"c4378"</definedName>
    <definedName name="IQ_EST_EPS_SBC_GW_DIFF_CIQ" hidden="1">"c4903"</definedName>
    <definedName name="IQ_EST_EPS_SBC_GW_SURPRISE_PERCENT" hidden="1">"c4387"</definedName>
    <definedName name="IQ_EST_EPS_SBC_GW_SURPRISE_PERCENT_CIQ" hidden="1">"c4912"</definedName>
    <definedName name="IQ_EST_EPS_SBC_SURPRISE_PERCENT" hidden="1">"c4393"</definedName>
    <definedName name="IQ_EST_EPS_SBC_SURPRISE_PERCENT_CIQ" hidden="1">"c4918"</definedName>
    <definedName name="IQ_EST_EPS_SEQ_GROWTH_Q" hidden="1">"c1764"</definedName>
    <definedName name="IQ_EST_EPS_SEQ_GROWTH_Q_CIQ" hidden="1">"c3690"</definedName>
    <definedName name="IQ_EST_EPS_SURPRISE_PERCENT" hidden="1">"c1635"</definedName>
    <definedName name="IQ_EST_EPS_SURPRISE_PERCENT_CIQ" hidden="1">"c5000"</definedName>
    <definedName name="IQ_EST_FFO_ADJ_DIFF" hidden="1">"c4433"</definedName>
    <definedName name="IQ_EST_FFO_ADJ_DIFF_CIQ" hidden="1">"c4958"</definedName>
    <definedName name="IQ_EST_FFO_ADJ_GROWTH_1YR" hidden="1">"c4421"</definedName>
    <definedName name="IQ_EST_FFO_ADJ_GROWTH_1YR_CIQ" hidden="1">"c4946"</definedName>
    <definedName name="IQ_EST_FFO_ADJ_GROWTH_2YR" hidden="1">"c4422"</definedName>
    <definedName name="IQ_EST_FFO_ADJ_GROWTH_2YR_CIQ" hidden="1">"c4947"</definedName>
    <definedName name="IQ_EST_FFO_ADJ_GROWTH_Q_1YR" hidden="1">"c4423"</definedName>
    <definedName name="IQ_EST_FFO_ADJ_GROWTH_Q_1YR_CIQ" hidden="1">"c4948"</definedName>
    <definedName name="IQ_EST_FFO_ADJ_SEQ_GROWTH_Q" hidden="1">"c4424"</definedName>
    <definedName name="IQ_EST_FFO_ADJ_SEQ_GROWTH_Q_CIQ" hidden="1">"c4949"</definedName>
    <definedName name="IQ_EST_FFO_ADJ_SURPRISE_PERCENT" hidden="1">"c4442"</definedName>
    <definedName name="IQ_EST_FFO_ADJ_SURPRISE_PERCENT_CIQ" hidden="1">"c4967"</definedName>
    <definedName name="IQ_EST_FFO_DIFF" hidden="1">"c1869"</definedName>
    <definedName name="IQ_EST_FFO_DIFF_CIQ" hidden="1">"c3721"</definedName>
    <definedName name="IQ_EST_FFO_DIFF_REUT" hidden="1">"c3890"</definedName>
    <definedName name="IQ_EST_FFO_GROWTH_1YR" hidden="1">"c1770"</definedName>
    <definedName name="IQ_EST_FFO_GROWTH_1YR_CIQ" hidden="1">"c3705"</definedName>
    <definedName name="IQ_EST_FFO_GROWTH_2YR" hidden="1">"c1771"</definedName>
    <definedName name="IQ_EST_FFO_GROWTH_2YR_CIQ" hidden="1">"c3706"</definedName>
    <definedName name="IQ_EST_FFO_GROWTH_Q_1YR" hidden="1">"c1772"</definedName>
    <definedName name="IQ_EST_FFO_GROWTH_Q_1YR_CIQ" hidden="1">"c3707"</definedName>
    <definedName name="IQ_EST_FFO_SEQ_GROWTH_Q" hidden="1">"c1773"</definedName>
    <definedName name="IQ_EST_FFO_SEQ_GROWTH_Q_CIQ" hidden="1">"c3708"</definedName>
    <definedName name="IQ_EST_FFO_SHARE_DIFF" hidden="1">"c4444"</definedName>
    <definedName name="IQ_EST_FFO_SHARE_DIFF_CIQ" hidden="1">"c4969"</definedName>
    <definedName name="IQ_EST_FFO_SHARE_GROWTH_1YR" hidden="1">"c4425"</definedName>
    <definedName name="IQ_EST_FFO_SHARE_GROWTH_1YR_CIQ" hidden="1">"c4950"</definedName>
    <definedName name="IQ_EST_FFO_SHARE_GROWTH_2YR" hidden="1">"c4426"</definedName>
    <definedName name="IQ_EST_FFO_SHARE_GROWTH_2YR_CIQ" hidden="1">"c4951"</definedName>
    <definedName name="IQ_EST_FFO_SHARE_GROWTH_Q_1YR" hidden="1">"c4427"</definedName>
    <definedName name="IQ_EST_FFO_SHARE_GROWTH_Q_1YR_CIQ" hidden="1">"c4952"</definedName>
    <definedName name="IQ_EST_FFO_SHARE_SEQ_GROWTH_Q" hidden="1">"c4428"</definedName>
    <definedName name="IQ_EST_FFO_SHARE_SEQ_GROWTH_Q_CIQ" hidden="1">"c4953"</definedName>
    <definedName name="IQ_EST_FFO_SHARE_SURPRISE_PERCENT" hidden="1">"c4453"</definedName>
    <definedName name="IQ_EST_FFO_SHARE_SURPRISE_PERCENT_CIQ" hidden="1">"c4982"</definedName>
    <definedName name="IQ_EST_FFO_SURPRISE_PERCENT" hidden="1">"c1870"</definedName>
    <definedName name="IQ_EST_FFO_SURPRISE_PERCENT_CIQ" hidden="1">"c3722"</definedName>
    <definedName name="IQ_EST_FFO_SURPRISE_PERCENT_REUT" hidden="1">"c3891"</definedName>
    <definedName name="IQ_EST_FOOTNOTE" hidden="1">"c4540"</definedName>
    <definedName name="IQ_EST_FOOTNOTE_CIQ" hidden="1">"c12022"</definedName>
    <definedName name="IQ_EST_MAINT_CAPEX_DIFF" hidden="1">"c4456"</definedName>
    <definedName name="IQ_EST_MAINT_CAPEX_DIFF_CIQ" hidden="1">"c4985"</definedName>
    <definedName name="IQ_EST_MAINT_CAPEX_GROWTH_1YR" hidden="1">"c4429"</definedName>
    <definedName name="IQ_EST_MAINT_CAPEX_GROWTH_1YR_CIQ" hidden="1">"c4954"</definedName>
    <definedName name="IQ_EST_MAINT_CAPEX_GROWTH_2YR" hidden="1">"c4430"</definedName>
    <definedName name="IQ_EST_MAINT_CAPEX_GROWTH_2YR_CIQ" hidden="1">"c4955"</definedName>
    <definedName name="IQ_EST_MAINT_CAPEX_GROWTH_Q_1YR" hidden="1">"c4431"</definedName>
    <definedName name="IQ_EST_MAINT_CAPEX_GROWTH_Q_1YR_CIQ" hidden="1">"c4956"</definedName>
    <definedName name="IQ_EST_MAINT_CAPEX_SEQ_GROWTH_Q" hidden="1">"c4432"</definedName>
    <definedName name="IQ_EST_MAINT_CAPEX_SEQ_GROWTH_Q_CIQ" hidden="1">"c4957"</definedName>
    <definedName name="IQ_EST_MAINT_CAPEX_SURPRISE_PERCENT" hidden="1">"c4465"</definedName>
    <definedName name="IQ_EST_MAINT_CAPEX_SURPRISE_PERCENT_CIQ" hidden="1">"c5003"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DIFF_CIQ" hidden="1">"c5004"</definedName>
    <definedName name="IQ_EST_NET_DEBT_SURPRISE_PERCENT" hidden="1">"c4468"</definedName>
    <definedName name="IQ_EST_NET_DEBT_SURPRISE_PERCENT_CIQ" hidden="1">"c5006"</definedName>
    <definedName name="IQ_EST_NI_DIFF" hidden="1">"c1885"</definedName>
    <definedName name="IQ_EST_NI_DIFF_CIQ" hidden="1">"c4755"</definedName>
    <definedName name="IQ_EST_NI_GW_DIFF_CIQ" hidden="1">"c4757"</definedName>
    <definedName name="IQ_EST_NI_GW_SURPRISE_PERCENT_CIQ" hidden="1">"c4758"</definedName>
    <definedName name="IQ_EST_NI_REPORT_DIFF" hidden="1">"c1889"</definedName>
    <definedName name="IQ_EST_NI_REPORT_DIFF_CIQ" hidden="1">"c4759"</definedName>
    <definedName name="IQ_EST_NI_REPORT_SURPRISE_PERCENT" hidden="1">"c1890"</definedName>
    <definedName name="IQ_EST_NI_REPORT_SURPRISE_PERCENT_CIQ" hidden="1">"c4760"</definedName>
    <definedName name="IQ_EST_NI_SBC_DIFF" hidden="1">"c4472"</definedName>
    <definedName name="IQ_EST_NI_SBC_DIFF_CIQ" hidden="1">"c5010"</definedName>
    <definedName name="IQ_EST_NI_SBC_GW_DIFF" hidden="1">"c4476"</definedName>
    <definedName name="IQ_EST_NI_SBC_GW_DIFF_CIQ" hidden="1">"c5014"</definedName>
    <definedName name="IQ_EST_NI_SBC_GW_SURPRISE_PERCENT" hidden="1">"c4485"</definedName>
    <definedName name="IQ_EST_NI_SBC_GW_SURPRISE_PERCENT_CIQ" hidden="1">"c5023"</definedName>
    <definedName name="IQ_EST_NI_SBC_SURPRISE_PERCENT" hidden="1">"c4491"</definedName>
    <definedName name="IQ_EST_NI_SBC_SURPRISE_PERCENT_CIQ" hidden="1">"c5029"</definedName>
    <definedName name="IQ_EST_NI_SURPRISE_PERCENT" hidden="1">"c1886"</definedName>
    <definedName name="IQ_EST_NI_SURPRISE_PERCENT_CIQ" hidden="1">"c4756"</definedName>
    <definedName name="IQ_EST_NUM_BUY" hidden="1">"c1759"</definedName>
    <definedName name="IQ_EST_NUM_BUY_REUT" hidden="1">"c3869"</definedName>
    <definedName name="IQ_EST_NUM_HIGH_REC" hidden="1">"c5649"</definedName>
    <definedName name="IQ_EST_NUM_HIGH_REC_CIQ" hidden="1">"c3701"</definedName>
    <definedName name="IQ_EST_NUM_HIGHEST_REC" hidden="1">"c5648"</definedName>
    <definedName name="IQ_EST_NUM_HIGHEST_REC_CIQ" hidden="1">"c3700"</definedName>
    <definedName name="IQ_EST_NUM_HOLD" hidden="1">"c1761"</definedName>
    <definedName name="IQ_EST_NUM_HOLD_REUT" hidden="1">"c3871"</definedName>
    <definedName name="IQ_EST_NUM_LOW_REC" hidden="1">"c5651"</definedName>
    <definedName name="IQ_EST_NUM_LOW_REC_CIQ" hidden="1">"c3703"</definedName>
    <definedName name="IQ_EST_NUM_LOWEST_REC" hidden="1">"c5652"</definedName>
    <definedName name="IQ_EST_NUM_LOWEST_REC_CIQ" hidden="1">"c3704"</definedName>
    <definedName name="IQ_EST_NUM_NEUTRAL_REC" hidden="1">"c5650"</definedName>
    <definedName name="IQ_EST_NUM_NEUTRAL_REC_CIQ" hidden="1">"c3702"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OUTPERFORM_REUT" hidden="1">"c3870"</definedName>
    <definedName name="IQ_EST_NUM_SELL" hidden="1">"c1763"</definedName>
    <definedName name="IQ_EST_NUM_SELL_REUT" hidden="1">"c3873"</definedName>
    <definedName name="IQ_EST_NUM_UNDERPERFORM" hidden="1">"c1762"</definedName>
    <definedName name="IQ_EST_NUM_UNDERPERFORM_REUT" hidden="1">"c3872"</definedName>
    <definedName name="IQ_EST_OPER_INC_DIFF" hidden="1">"c1877"</definedName>
    <definedName name="IQ_EST_OPER_INC_DIFF_CIQ" hidden="1">"c12017"</definedName>
    <definedName name="IQ_EST_OPER_INC_SURPRISE_PERCENT" hidden="1">"c1878"</definedName>
    <definedName name="IQ_EST_OPER_INC_SURPRISE_PERCENT_CIQ" hidden="1">"c12018"</definedName>
    <definedName name="IQ_EST_PRE_TAX_DIFF" hidden="1">"c1879"</definedName>
    <definedName name="IQ_EST_PRE_TAX_DIFF_CIQ" hidden="1">"c4749"</definedName>
    <definedName name="IQ_EST_PRE_TAX_GW_DIFF" hidden="1">"c1881"</definedName>
    <definedName name="IQ_EST_PRE_TAX_GW_DIFF_CIQ" hidden="1">"c4751"</definedName>
    <definedName name="IQ_EST_PRE_TAX_GW_SURPRISE_PERCENT" hidden="1">"c1882"</definedName>
    <definedName name="IQ_EST_PRE_TAX_GW_SURPRISE_PERCENT_CIQ" hidden="1">"c4752"</definedName>
    <definedName name="IQ_EST_PRE_TAX_REPORT_DIFF" hidden="1">"c1883"</definedName>
    <definedName name="IQ_EST_PRE_TAX_REPORT_DIFF_CIQ" hidden="1">"c4753"</definedName>
    <definedName name="IQ_EST_PRE_TAX_REPORT_SURPRISE_PERCENT" hidden="1">"c1884"</definedName>
    <definedName name="IQ_EST_PRE_TAX_REPORT_SURPRISE_PERCENT_CIQ" hidden="1">"c4754"</definedName>
    <definedName name="IQ_EST_PRE_TAX_SURPRISE_PERCENT" hidden="1">"c1880"</definedName>
    <definedName name="IQ_EST_PRE_TAX_SURPRISE_PERCENT_CIQ" hidden="1">"c4750"</definedName>
    <definedName name="IQ_EST_RECURRING_PROFIT_SHARE_DIFF" hidden="1">"c4505"</definedName>
    <definedName name="IQ_EST_RECURRING_PROFIT_SHARE_DIFF_CIQ" hidden="1">"c5043"</definedName>
    <definedName name="IQ_EST_RECURRING_PROFIT_SHARE_SURPRISE_PERCENT" hidden="1">"c4515"</definedName>
    <definedName name="IQ_EST_RECURRING_PROFIT_SHARE_SURPRISE_PERCENT_CIQ" hidden="1">"c5053"</definedName>
    <definedName name="IQ_EST_REV_DIFF" hidden="1">"c1865"</definedName>
    <definedName name="IQ_EST_REV_DIFF_CIQ" hidden="1">"c3717"</definedName>
    <definedName name="IQ_EST_REV_GROWTH_1YR" hidden="1">"c1638"</definedName>
    <definedName name="IQ_EST_REV_GROWTH_1YR_CIQ" hidden="1">"c3691"</definedName>
    <definedName name="IQ_EST_REV_GROWTH_2YR" hidden="1">"c1639"</definedName>
    <definedName name="IQ_EST_REV_GROWTH_2YR_CIQ" hidden="1">"c3692"</definedName>
    <definedName name="IQ_EST_REV_GROWTH_Q_1YR" hidden="1">"c1640"</definedName>
    <definedName name="IQ_EST_REV_GROWTH_Q_1YR_CIQ" hidden="1">"c3693"</definedName>
    <definedName name="IQ_EST_REV_SEQ_GROWTH_Q" hidden="1">"c1765"</definedName>
    <definedName name="IQ_EST_REV_SEQ_GROWTH_Q_CIQ" hidden="1">"c3694"</definedName>
    <definedName name="IQ_EST_REV_SURPRISE_PERCENT" hidden="1">"c1866"</definedName>
    <definedName name="IQ_EST_REV_SURPRISE_PERCENT_CIQ" hidden="1">"c3718"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_UNUSED_UNUSED" hidden="1">"c8401"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" hidden="1">"c11931"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" hidden="1">"c11932"</definedName>
    <definedName name="IQ_EXPORTS_GOODS_REAL_SAAR_YOY_FC_UNUSED_UNUSED_UNUSED" hidden="1">"c8292"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_UNUSED_UNUSED" hidden="1">"c7961"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_UNUSED_UNUSED" hidden="1">"c8296"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EST_CIQ" hidden="1">"c4959"</definedName>
    <definedName name="IQ_FFO_ADJ_GUIDANCE" hidden="1">"c4436"</definedName>
    <definedName name="IQ_FFO_ADJ_GUIDANCE_CIQ" hidden="1">"c4961"</definedName>
    <definedName name="IQ_FFO_ADJ_HIGH_EST" hidden="1">"c4437"</definedName>
    <definedName name="IQ_FFO_ADJ_HIGH_EST_CIQ" hidden="1">"c4962"</definedName>
    <definedName name="IQ_FFO_ADJ_HIGH_GUIDANCE" hidden="1">"c4202"</definedName>
    <definedName name="IQ_FFO_ADJ_HIGH_GUIDANCE_CIQ" hidden="1">"c4614"</definedName>
    <definedName name="IQ_FFO_ADJ_LOW_EST" hidden="1">"c4438"</definedName>
    <definedName name="IQ_FFO_ADJ_LOW_EST_CIQ" hidden="1">"c4963"</definedName>
    <definedName name="IQ_FFO_ADJ_LOW_GUIDANCE" hidden="1">"c4242"</definedName>
    <definedName name="IQ_FFO_ADJ_LOW_GUIDANCE_CIQ" hidden="1">"c4654"</definedName>
    <definedName name="IQ_FFO_ADJ_MEDIAN_EST" hidden="1">"c4439"</definedName>
    <definedName name="IQ_FFO_ADJ_MEDIAN_EST_CIQ" hidden="1">"c4964"</definedName>
    <definedName name="IQ_FFO_ADJ_NUM_EST" hidden="1">"c4440"</definedName>
    <definedName name="IQ_FFO_ADJ_NUM_EST_CIQ" hidden="1">"c4965"</definedName>
    <definedName name="IQ_FFO_ADJ_STDDEV_EST" hidden="1">"c4441"</definedName>
    <definedName name="IQ_FFO_ADJ_STDDEV_EST_CIQ" hidden="1">"c4966"</definedName>
    <definedName name="IQ_FFO_EST" hidden="1">"c418"</definedName>
    <definedName name="IQ_FFO_EST_CIQ" hidden="1">"c3668"</definedName>
    <definedName name="IQ_FFO_EST_REUT" hidden="1">"c3837"</definedName>
    <definedName name="IQ_FFO_GUIDANCE" hidden="1">"c4443"</definedName>
    <definedName name="IQ_FFO_GUIDANCE_CIQ" hidden="1">"c4968"</definedName>
    <definedName name="IQ_FFO_HIGH_EST" hidden="1">"c419"</definedName>
    <definedName name="IQ_FFO_HIGH_EST_CIQ" hidden="1">"c3670"</definedName>
    <definedName name="IQ_FFO_HIGH_EST_REUT" hidden="1">"c3839"</definedName>
    <definedName name="IQ_FFO_HIGH_GUIDANCE" hidden="1">"c4184"</definedName>
    <definedName name="IQ_FFO_HIGH_GUIDANCE_CIQ" hidden="1">"c4596"</definedName>
    <definedName name="IQ_FFO_LOW_EST" hidden="1">"c420"</definedName>
    <definedName name="IQ_FFO_LOW_EST_CIQ" hidden="1">"c3671"</definedName>
    <definedName name="IQ_FFO_LOW_EST_REUT" hidden="1">"c3840"</definedName>
    <definedName name="IQ_FFO_LOW_GUIDANCE" hidden="1">"c4224"</definedName>
    <definedName name="IQ_FFO_LOW_GUIDANCE_CIQ" hidden="1">"c4636"</definedName>
    <definedName name="IQ_FFO_MEDIAN_EST" hidden="1">"c1665"</definedName>
    <definedName name="IQ_FFO_MEDIAN_EST_CIQ" hidden="1">"c3669"</definedName>
    <definedName name="IQ_FFO_MEDIAN_EST_REUT" hidden="1">"c3838"</definedName>
    <definedName name="IQ_FFO_NUM_EST" hidden="1">"c421"</definedName>
    <definedName name="IQ_FFO_NUM_EST_CIQ" hidden="1">"c3672"</definedName>
    <definedName name="IQ_FFO_NUM_EST_REUT" hidden="1">"c3841"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"c4445"</definedName>
    <definedName name="IQ_FFO_SHARE_EST_CIQ" hidden="1">"c4970"</definedName>
    <definedName name="IQ_FFO_SHARE_GUIDANCE" hidden="1">"c4447"</definedName>
    <definedName name="IQ_FFO_SHARE_GUIDANCE_CIQ" hidden="1">"c4976"</definedName>
    <definedName name="IQ_FFO_SHARE_HIGH_EST" hidden="1">"c4448"</definedName>
    <definedName name="IQ_FFO_SHARE_HIGH_EST_CIQ" hidden="1">"c4977"</definedName>
    <definedName name="IQ_FFO_SHARE_HIGH_GUIDANCE" hidden="1">"c4203"</definedName>
    <definedName name="IQ_FFO_SHARE_HIGH_GUIDANCE_CIQ" hidden="1">"c4615"</definedName>
    <definedName name="IQ_FFO_SHARE_LOW_EST" hidden="1">"c4449"</definedName>
    <definedName name="IQ_FFO_SHARE_LOW_EST_CIQ" hidden="1">"c4978"</definedName>
    <definedName name="IQ_FFO_SHARE_LOW_GUIDANCE" hidden="1">"c4243"</definedName>
    <definedName name="IQ_FFO_SHARE_LOW_GUIDANCE_CIQ" hidden="1">"c4655"</definedName>
    <definedName name="IQ_FFO_SHARE_MEDIAN_EST" hidden="1">"c4450"</definedName>
    <definedName name="IQ_FFO_SHARE_MEDIAN_EST_CIQ" hidden="1">"c4979"</definedName>
    <definedName name="IQ_FFO_SHARE_NUM_EST" hidden="1">"c4451"</definedName>
    <definedName name="IQ_FFO_SHARE_NUM_EST_CIQ" hidden="1">"c4980"</definedName>
    <definedName name="IQ_FFO_SHARE_STDDEV_EST" hidden="1">"c4452"</definedName>
    <definedName name="IQ_FFO_SHARE_STDDEV_EST_CIQ" hidden="1">"c4981"</definedName>
    <definedName name="IQ_FFO_STDDEV_EST" hidden="1">"c422"</definedName>
    <definedName name="IQ_FFO_STDDEV_EST_CIQ" hidden="1">"c3673"</definedName>
    <definedName name="IQ_FFO_STDDEV_EST_REUT" hidden="1">"c3842"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Y" hidden="1">"c441"</definedName>
    <definedName name="IQ_FISCAL_Y_EST" hidden="1">"c6795"</definedName>
    <definedName name="IQ_FISCAL_Y_EST_CIQ" hidden="1">"c6807"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_UNUSED_UNUSED" hidden="1">"c8298"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" hidden="1">"c5554"</definedName>
    <definedName name="IQ_GROSS_MARGIN_EST" hidden="1">"c5547"</definedName>
    <definedName name="IQ_GROSS_MARGIN_HIGH_EST" hidden="1">"c5549"</definedName>
    <definedName name="IQ_GROSS_MARGIN_LOW_EST" hidden="1">"c5550"</definedName>
    <definedName name="IQ_GROSS_MARGIN_MEDIAN_EST" hidden="1">"c5548"</definedName>
    <definedName name="IQ_GROSS_MARGIN_NUM_EST" hidden="1">"c5551"</definedName>
    <definedName name="IQ_GROSS_MARGIN_STDDEV_EST" hidden="1">"c5552"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_UNUSED_UNUSED" hidden="1">"c8209"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EST_CIQ" hidden="1">"c4986"</definedName>
    <definedName name="IQ_MAINT_CAPEX_GUIDANCE" hidden="1">"c4459"</definedName>
    <definedName name="IQ_MAINT_CAPEX_GUIDANCE_CIQ" hidden="1">"c4988"</definedName>
    <definedName name="IQ_MAINT_CAPEX_HIGH_EST" hidden="1">"c4460"</definedName>
    <definedName name="IQ_MAINT_CAPEX_HIGH_EST_CIQ" hidden="1">"c4989"</definedName>
    <definedName name="IQ_MAINT_CAPEX_HIGH_GUIDANCE" hidden="1">"c4197"</definedName>
    <definedName name="IQ_MAINT_CAPEX_HIGH_GUIDANCE_CIQ" hidden="1">"c4609"</definedName>
    <definedName name="IQ_MAINT_CAPEX_LOW_EST" hidden="1">"c4461"</definedName>
    <definedName name="IQ_MAINT_CAPEX_LOW_EST_CIQ" hidden="1">"c4990"</definedName>
    <definedName name="IQ_MAINT_CAPEX_LOW_GUIDANCE" hidden="1">"c4237"</definedName>
    <definedName name="IQ_MAINT_CAPEX_LOW_GUIDANCE_CIQ" hidden="1">"c4649"</definedName>
    <definedName name="IQ_MAINT_CAPEX_MEDIAN_EST" hidden="1">"c4462"</definedName>
    <definedName name="IQ_MAINT_CAPEX_MEDIAN_EST_CIQ" hidden="1">"c4991"</definedName>
    <definedName name="IQ_MAINT_CAPEX_NUM_EST" hidden="1">"c4463"</definedName>
    <definedName name="IQ_MAINT_CAPEX_NUM_EST_CIQ" hidden="1">"c5001"</definedName>
    <definedName name="IQ_MAINT_CAPEX_STDDEV_EST" hidden="1">"c4464"</definedName>
    <definedName name="IQ_MAINT_CAPEX_STDDEV_EST_CIQ" hidden="1">"c5002"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40001.4940740741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HARE_ACT_OR_EST" hidden="1">"c2225"</definedName>
    <definedName name="IQ_NAV_SHARE_ACT_OR_EST_CIQ" hidden="1">"c12038"</definedName>
    <definedName name="IQ_NAV_SHARE_EST" hidden="1">"c5609"</definedName>
    <definedName name="IQ_NAV_SHARE_EST_CIQ" hidden="1">"c12032"</definedName>
    <definedName name="IQ_NAV_SHARE_HIGH_EST" hidden="1">"c5612"</definedName>
    <definedName name="IQ_NAV_SHARE_HIGH_EST_CIQ" hidden="1">"c12035"</definedName>
    <definedName name="IQ_NAV_SHARE_LOW_EST" hidden="1">"c5613"</definedName>
    <definedName name="IQ_NAV_SHARE_LOW_EST_CIQ" hidden="1">"c12036"</definedName>
    <definedName name="IQ_NAV_SHARE_MEDIAN_EST" hidden="1">"c5610"</definedName>
    <definedName name="IQ_NAV_SHARE_MEDIAN_EST_CIQ" hidden="1">"c12033"</definedName>
    <definedName name="IQ_NAV_SHARE_NUM_EST" hidden="1">"c5614"</definedName>
    <definedName name="IQ_NAV_SHARE_NUM_EST_CIQ" hidden="1">"c12037"</definedName>
    <definedName name="IQ_NAV_SHARE_STDDEV_EST" hidden="1">"c5611"</definedName>
    <definedName name="IQ_NAV_SHARE_STDDEV_EST_CIQ" hidden="1">"c12034"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CIQ" hidden="1">"c5070"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CIQ" hidden="1">"c3814"</definedName>
    <definedName name="IQ_NET_DEBT_GUIDANCE" hidden="1">"c4467"</definedName>
    <definedName name="IQ_NET_DEBT_GUIDANCE_CIQ" hidden="1">"c5005"</definedName>
    <definedName name="IQ_NET_DEBT_HIGH_EST" hidden="1">"c3518"</definedName>
    <definedName name="IQ_NET_DEBT_HIGH_EST_CIQ" hidden="1">"c3816"</definedName>
    <definedName name="IQ_NET_DEBT_HIGH_GUIDANCE" hidden="1">"c4181"</definedName>
    <definedName name="IQ_NET_DEBT_HIGH_GUIDANCE_CIQ" hidden="1">"c4593"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CIQ" hidden="1">"c3817"</definedName>
    <definedName name="IQ_NET_DEBT_LOW_GUIDANCE" hidden="1">"c4221"</definedName>
    <definedName name="IQ_NET_DEBT_LOW_GUIDANCE_CIQ" hidden="1">"c4633"</definedName>
    <definedName name="IQ_NET_DEBT_MEDIAN_EST" hidden="1">"c3520"</definedName>
    <definedName name="IQ_NET_DEBT_MEDIAN_EST_CIQ" hidden="1">"c3815"</definedName>
    <definedName name="IQ_NET_DEBT_NUM_EST" hidden="1">"c3515"</definedName>
    <definedName name="IQ_NET_DEBT_NUM_EST_CIQ" hidden="1">"c3818"</definedName>
    <definedName name="IQ_NET_DEBT_STDDEV_EST" hidden="1">"c3516"</definedName>
    <definedName name="IQ_NET_DEBT_STDDEV_EST_CIQ" hidden="1">"c3819"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CIQ" hidden="1">"c5065"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CIQ" hidden="1">"c4702"</definedName>
    <definedName name="IQ_NI_GAAP_GUIDANCE" hidden="1">"c4470"</definedName>
    <definedName name="IQ_NI_GAAP_GUIDANCE_CIQ" hidden="1">"c5008"</definedName>
    <definedName name="IQ_NI_GAAP_HIGH_GUIDANCE" hidden="1">"c4177"</definedName>
    <definedName name="IQ_NI_GAAP_HIGH_GUIDANCE_CIQ" hidden="1">"c4589"</definedName>
    <definedName name="IQ_NI_GAAP_LOW_GUIDANCE" hidden="1">"c4217"</definedName>
    <definedName name="IQ_NI_GAAP_LOW_GUIDANCE_CIQ" hidden="1">"c4629"</definedName>
    <definedName name="IQ_NI_GUIDANCE" hidden="1">"c4469"</definedName>
    <definedName name="IQ_NI_GUIDANCE_CIQ" hidden="1">"c5007"</definedName>
    <definedName name="IQ_NI_GW_EST_CIQ" hidden="1">"c4709"</definedName>
    <definedName name="IQ_NI_GW_GUIDANCE" hidden="1">"c4471"</definedName>
    <definedName name="IQ_NI_GW_GUIDANCE_CIQ" hidden="1">"c5009"</definedName>
    <definedName name="IQ_NI_GW_HIGH_EST_CIQ" hidden="1">"c4711"</definedName>
    <definedName name="IQ_NI_GW_HIGH_GUIDANCE" hidden="1">"c4178"</definedName>
    <definedName name="IQ_NI_GW_HIGH_GUIDANCE_CIQ" hidden="1">"c4590"</definedName>
    <definedName name="IQ_NI_GW_LOW_EST_CIQ" hidden="1">"c4712"</definedName>
    <definedName name="IQ_NI_GW_LOW_GUIDANCE" hidden="1">"c4218"</definedName>
    <definedName name="IQ_NI_GW_LOW_GUIDANCE_CIQ" hidden="1">"c4630"</definedName>
    <definedName name="IQ_NI_GW_MEDIAN_EST_CIQ" hidden="1">"c4710"</definedName>
    <definedName name="IQ_NI_GW_NUM_EST_CIQ" hidden="1">"c4713"</definedName>
    <definedName name="IQ_NI_GW_STDDEV_EST_CIQ" hidden="1">"c4714"</definedName>
    <definedName name="IQ_NI_HIGH_EST" hidden="1">"c1718"</definedName>
    <definedName name="IQ_NI_HIGH_EST_CIQ" hidden="1">"c4704"</definedName>
    <definedName name="IQ_NI_HIGH_GUIDANCE" hidden="1">"c4176"</definedName>
    <definedName name="IQ_NI_HIGH_GUIDANCE_CIQ" hidden="1">"c4588"</definedName>
    <definedName name="IQ_NI_LOW_EST" hidden="1">"c1719"</definedName>
    <definedName name="IQ_NI_LOW_EST_CIQ" hidden="1">"c4705"</definedName>
    <definedName name="IQ_NI_LOW_GUIDANCE" hidden="1">"c4216"</definedName>
    <definedName name="IQ_NI_LOW_GUIDANCE_CIQ" hidden="1">"c4628"</definedName>
    <definedName name="IQ_NI_MARGIN" hidden="1">"c794"</definedName>
    <definedName name="IQ_NI_MEDIAN_EST" hidden="1">"c1717"</definedName>
    <definedName name="IQ_NI_MEDIAN_EST_CIQ" hidden="1">"c4703"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CIQ" hidden="1">"c4706"</definedName>
    <definedName name="IQ_NI_REPORTED_EST" hidden="1">"c1730"</definedName>
    <definedName name="IQ_NI_REPORTED_EST_CIQ" hidden="1">"c4716"</definedName>
    <definedName name="IQ_NI_REPORTED_HIGH_EST" hidden="1">"c1732"</definedName>
    <definedName name="IQ_NI_REPORTED_HIGH_EST_CIQ" hidden="1">"c4718"</definedName>
    <definedName name="IQ_NI_REPORTED_LOW_EST" hidden="1">"c1733"</definedName>
    <definedName name="IQ_NI_REPORTED_LOW_EST_CIQ" hidden="1">"c4719"</definedName>
    <definedName name="IQ_NI_REPORTED_MEDIAN_EST" hidden="1">"c1731"</definedName>
    <definedName name="IQ_NI_REPORTED_MEDIAN_EST_CIQ" hidden="1">"c4717"</definedName>
    <definedName name="IQ_NI_REPORTED_NUM_EST" hidden="1">"c1734"</definedName>
    <definedName name="IQ_NI_REPORTED_NUM_EST_CIQ" hidden="1">"c4720"</definedName>
    <definedName name="IQ_NI_REPORTED_STDDEV_EST" hidden="1">"c1735"</definedName>
    <definedName name="IQ_NI_REPORTED_STDDEV_EST_CIQ" hidden="1">"c4721"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EST_CIQ" hidden="1">"c5011"</definedName>
    <definedName name="IQ_NI_SBC_GUIDANCE" hidden="1">"c4475"</definedName>
    <definedName name="IQ_NI_SBC_GUIDANCE_CIQ" hidden="1">"c5013"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EST_CIQ" hidden="1">"c5015"</definedName>
    <definedName name="IQ_NI_SBC_GW_GUIDANCE" hidden="1">"c4479"</definedName>
    <definedName name="IQ_NI_SBC_GW_GUIDANCE_CIQ" hidden="1">"c5017"</definedName>
    <definedName name="IQ_NI_SBC_GW_HIGH_EST" hidden="1">"c4480"</definedName>
    <definedName name="IQ_NI_SBC_GW_HIGH_EST_CIQ" hidden="1">"c5018"</definedName>
    <definedName name="IQ_NI_SBC_GW_HIGH_GUIDANCE" hidden="1">"c4187"</definedName>
    <definedName name="IQ_NI_SBC_GW_HIGH_GUIDANCE_CIQ" hidden="1">"c4599"</definedName>
    <definedName name="IQ_NI_SBC_GW_LOW_EST" hidden="1">"c4481"</definedName>
    <definedName name="IQ_NI_SBC_GW_LOW_EST_CIQ" hidden="1">"c5019"</definedName>
    <definedName name="IQ_NI_SBC_GW_LOW_GUIDANCE" hidden="1">"c4227"</definedName>
    <definedName name="IQ_NI_SBC_GW_LOW_GUIDANCE_CIQ" hidden="1">"c4639"</definedName>
    <definedName name="IQ_NI_SBC_GW_MEDIAN_EST" hidden="1">"c4482"</definedName>
    <definedName name="IQ_NI_SBC_GW_MEDIAN_EST_CIQ" hidden="1">"c5020"</definedName>
    <definedName name="IQ_NI_SBC_GW_NUM_EST" hidden="1">"c4483"</definedName>
    <definedName name="IQ_NI_SBC_GW_NUM_EST_CIQ" hidden="1">"c5021"</definedName>
    <definedName name="IQ_NI_SBC_GW_STDDEV_EST" hidden="1">"c4484"</definedName>
    <definedName name="IQ_NI_SBC_GW_STDDEV_EST_CIQ" hidden="1">"c5022"</definedName>
    <definedName name="IQ_NI_SBC_HIGH_EST" hidden="1">"c4486"</definedName>
    <definedName name="IQ_NI_SBC_HIGH_EST_CIQ" hidden="1">"c5024"</definedName>
    <definedName name="IQ_NI_SBC_HIGH_GUIDANCE" hidden="1">"c4186"</definedName>
    <definedName name="IQ_NI_SBC_HIGH_GUIDANCE_CIQ" hidden="1">"c4598"</definedName>
    <definedName name="IQ_NI_SBC_LOW_EST" hidden="1">"c4487"</definedName>
    <definedName name="IQ_NI_SBC_LOW_EST_CIQ" hidden="1">"c5025"</definedName>
    <definedName name="IQ_NI_SBC_LOW_GUIDANCE" hidden="1">"c4226"</definedName>
    <definedName name="IQ_NI_SBC_LOW_GUIDANCE_CIQ" hidden="1">"c4638"</definedName>
    <definedName name="IQ_NI_SBC_MEDIAN_EST" hidden="1">"c4488"</definedName>
    <definedName name="IQ_NI_SBC_MEDIAN_EST_CIQ" hidden="1">"c5026"</definedName>
    <definedName name="IQ_NI_SBC_NUM_EST" hidden="1">"c4489"</definedName>
    <definedName name="IQ_NI_SBC_NUM_EST_CIQ" hidden="1">"c5027"</definedName>
    <definedName name="IQ_NI_SBC_STDDEV_EST" hidden="1">"c4490"</definedName>
    <definedName name="IQ_NI_SBC_STDDEV_EST_CIQ" hidden="1">"c5028"</definedName>
    <definedName name="IQ_NI_SFAS" hidden="1">"c795"</definedName>
    <definedName name="IQ_NI_STDDEV_EST" hidden="1">"c1721"</definedName>
    <definedName name="IQ_NI_STDDEV_EST_CIQ" hidden="1">"c4707"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"c11750"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_UNUSED_UNUSED" hidden="1">"c8248"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ACT_OR_EST_CIQ" hidden="1">"c12019"</definedName>
    <definedName name="IQ_OPER_INC_BR" hidden="1">"c850"</definedName>
    <definedName name="IQ_OPER_INC_EST" hidden="1">"c1688"</definedName>
    <definedName name="IQ_OPER_INC_EST_CIQ" hidden="1">"c12010"</definedName>
    <definedName name="IQ_OPER_INC_FIN" hidden="1">"c851"</definedName>
    <definedName name="IQ_OPER_INC_HIGH_EST" hidden="1">"c1690"</definedName>
    <definedName name="IQ_OPER_INC_HIGH_EST_CIQ" hidden="1">"c12012"</definedName>
    <definedName name="IQ_OPER_INC_INS" hidden="1">"c852"</definedName>
    <definedName name="IQ_OPER_INC_LOW_EST" hidden="1">"c1691"</definedName>
    <definedName name="IQ_OPER_INC_LOW_EST_CIQ" hidden="1">"c12013"</definedName>
    <definedName name="IQ_OPER_INC_MARGIN" hidden="1">"c1448"</definedName>
    <definedName name="IQ_OPER_INC_MEDIAN_EST" hidden="1">"c1689"</definedName>
    <definedName name="IQ_OPER_INC_MEDIAN_EST_CIQ" hidden="1">"c12011"</definedName>
    <definedName name="IQ_OPER_INC_NUM_EST" hidden="1">"c1692"</definedName>
    <definedName name="IQ_OPER_INC_NUM_EST_CIQ" hidden="1">"c12014"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CIQ" hidden="1">"c12015"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2MONTHS_CIQ" hidden="1">"c3755"</definedName>
    <definedName name="IQ_PERCENT_CHANGE_EST_CFPS_18MONTHS" hidden="1">"c1813"</definedName>
    <definedName name="IQ_PERCENT_CHANGE_EST_CFPS_18MONTHS_CIQ" hidden="1">"c3756"</definedName>
    <definedName name="IQ_PERCENT_CHANGE_EST_CFPS_3MONTHS" hidden="1">"c1809"</definedName>
    <definedName name="IQ_PERCENT_CHANGE_EST_CFPS_3MONTHS_CIQ" hidden="1">"c3752"</definedName>
    <definedName name="IQ_PERCENT_CHANGE_EST_CFPS_6MONTHS" hidden="1">"c1810"</definedName>
    <definedName name="IQ_PERCENT_CHANGE_EST_CFPS_6MONTHS_CIQ" hidden="1">"c3753"</definedName>
    <definedName name="IQ_PERCENT_CHANGE_EST_CFPS_9MONTHS" hidden="1">"c1811"</definedName>
    <definedName name="IQ_PERCENT_CHANGE_EST_CFPS_9MONTHS_CIQ" hidden="1">"c3754"</definedName>
    <definedName name="IQ_PERCENT_CHANGE_EST_CFPS_DAY" hidden="1">"c1806"</definedName>
    <definedName name="IQ_PERCENT_CHANGE_EST_CFPS_DAY_CIQ" hidden="1">"c3750"</definedName>
    <definedName name="IQ_PERCENT_CHANGE_EST_CFPS_MONTH" hidden="1">"c1808"</definedName>
    <definedName name="IQ_PERCENT_CHANGE_EST_CFPS_MONTH_CIQ" hidden="1">"c3751"</definedName>
    <definedName name="IQ_PERCENT_CHANGE_EST_CFPS_WEEK" hidden="1">"c1807"</definedName>
    <definedName name="IQ_PERCENT_CHANGE_EST_CFPS_WEEK_CIQ" hidden="1">"c3793"</definedName>
    <definedName name="IQ_PERCENT_CHANGE_EST_DPS_12MONTHS" hidden="1">"c1820"</definedName>
    <definedName name="IQ_PERCENT_CHANGE_EST_DPS_12MONTHS_CIQ" hidden="1">"c3762"</definedName>
    <definedName name="IQ_PERCENT_CHANGE_EST_DPS_18MONTHS" hidden="1">"c1821"</definedName>
    <definedName name="IQ_PERCENT_CHANGE_EST_DPS_18MONTHS_CIQ" hidden="1">"c3763"</definedName>
    <definedName name="IQ_PERCENT_CHANGE_EST_DPS_3MONTHS" hidden="1">"c1817"</definedName>
    <definedName name="IQ_PERCENT_CHANGE_EST_DPS_3MONTHS_CIQ" hidden="1">"c3759"</definedName>
    <definedName name="IQ_PERCENT_CHANGE_EST_DPS_6MONTHS" hidden="1">"c1818"</definedName>
    <definedName name="IQ_PERCENT_CHANGE_EST_DPS_6MONTHS_CIQ" hidden="1">"c3760"</definedName>
    <definedName name="IQ_PERCENT_CHANGE_EST_DPS_9MONTHS" hidden="1">"c1819"</definedName>
    <definedName name="IQ_PERCENT_CHANGE_EST_DPS_9MONTHS_CIQ" hidden="1">"c3761"</definedName>
    <definedName name="IQ_PERCENT_CHANGE_EST_DPS_DAY" hidden="1">"c1814"</definedName>
    <definedName name="IQ_PERCENT_CHANGE_EST_DPS_DAY_CIQ" hidden="1">"c3757"</definedName>
    <definedName name="IQ_PERCENT_CHANGE_EST_DPS_MONTH" hidden="1">"c1816"</definedName>
    <definedName name="IQ_PERCENT_CHANGE_EST_DPS_MONTH_CIQ" hidden="1">"c3758"</definedName>
    <definedName name="IQ_PERCENT_CHANGE_EST_DPS_WEEK" hidden="1">"c1815"</definedName>
    <definedName name="IQ_PERCENT_CHANGE_EST_DPS_WEEK_CIQ" hidden="1">"c3794"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2MONTHS_CIQ" hidden="1">"c3769"</definedName>
    <definedName name="IQ_PERCENT_CHANGE_EST_FFO_12MONTHS_REUT" hidden="1">"c3938"</definedName>
    <definedName name="IQ_PERCENT_CHANGE_EST_FFO_18MONTHS" hidden="1">"c1829"</definedName>
    <definedName name="IQ_PERCENT_CHANGE_EST_FFO_18MONTHS_CIQ" hidden="1">"c3770"</definedName>
    <definedName name="IQ_PERCENT_CHANGE_EST_FFO_18MONTHS_REUT" hidden="1">"c3939"</definedName>
    <definedName name="IQ_PERCENT_CHANGE_EST_FFO_3MONTHS" hidden="1">"c1825"</definedName>
    <definedName name="IQ_PERCENT_CHANGE_EST_FFO_3MONTHS_CIQ" hidden="1">"c3766"</definedName>
    <definedName name="IQ_PERCENT_CHANGE_EST_FFO_3MONTHS_REUT" hidden="1">"c3935"</definedName>
    <definedName name="IQ_PERCENT_CHANGE_EST_FFO_6MONTHS" hidden="1">"c1826"</definedName>
    <definedName name="IQ_PERCENT_CHANGE_EST_FFO_6MONTHS_CIQ" hidden="1">"c3767"</definedName>
    <definedName name="IQ_PERCENT_CHANGE_EST_FFO_6MONTHS_REUT" hidden="1">"c3936"</definedName>
    <definedName name="IQ_PERCENT_CHANGE_EST_FFO_9MONTHS" hidden="1">"c1827"</definedName>
    <definedName name="IQ_PERCENT_CHANGE_EST_FFO_9MONTHS_CIQ" hidden="1">"c3768"</definedName>
    <definedName name="IQ_PERCENT_CHANGE_EST_FFO_9MONTHS_REUT" hidden="1">"c3937"</definedName>
    <definedName name="IQ_PERCENT_CHANGE_EST_FFO_DAY" hidden="1">"c1822"</definedName>
    <definedName name="IQ_PERCENT_CHANGE_EST_FFO_DAY_CIQ" hidden="1">"c3764"</definedName>
    <definedName name="IQ_PERCENT_CHANGE_EST_FFO_DAY_REUT" hidden="1">"c3933"</definedName>
    <definedName name="IQ_PERCENT_CHANGE_EST_FFO_MONTH" hidden="1">"c1824"</definedName>
    <definedName name="IQ_PERCENT_CHANGE_EST_FFO_MONTH_CIQ" hidden="1">"c3765"</definedName>
    <definedName name="IQ_PERCENT_CHANGE_EST_FFO_MONTH_REUT" hidden="1">"c3934"</definedName>
    <definedName name="IQ_PERCENT_CHANGE_EST_FFO_WEEK" hidden="1">"c1823"</definedName>
    <definedName name="IQ_PERCENT_CHANGE_EST_FFO_WEEK_CIQ" hidden="1">"c3795"</definedName>
    <definedName name="IQ_PERCENT_CHANGE_EST_FFO_WEEK_REUT" hidden="1">"c3964"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CIQ" hidden="1">"c5064"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EST_CIQ" hidden="1">"c4688"</definedName>
    <definedName name="IQ_PRETAX_GW_INC_HIGH_EST" hidden="1">"c1704"</definedName>
    <definedName name="IQ_PRETAX_GW_INC_HIGH_EST_CIQ" hidden="1">"c4690"</definedName>
    <definedName name="IQ_PRETAX_GW_INC_LOW_EST" hidden="1">"c1705"</definedName>
    <definedName name="IQ_PRETAX_GW_INC_LOW_EST_CIQ" hidden="1">"c4691"</definedName>
    <definedName name="IQ_PRETAX_GW_INC_MEDIAN_EST" hidden="1">"c1703"</definedName>
    <definedName name="IQ_PRETAX_GW_INC_MEDIAN_EST_CIQ" hidden="1">"c4689"</definedName>
    <definedName name="IQ_PRETAX_GW_INC_NUM_EST" hidden="1">"c1706"</definedName>
    <definedName name="IQ_PRETAX_GW_INC_NUM_EST_CIQ" hidden="1">"c4692"</definedName>
    <definedName name="IQ_PRETAX_GW_INC_STDDEV_EST" hidden="1">"c1707"</definedName>
    <definedName name="IQ_PRETAX_GW_INC_STDDEV_EST_CIQ" hidden="1">"c4693"</definedName>
    <definedName name="IQ_PRETAX_INC_EST" hidden="1">"c1695"</definedName>
    <definedName name="IQ_PRETAX_INC_EST_CIQ" hidden="1">"c4681"</definedName>
    <definedName name="IQ_PRETAX_INC_HIGH_EST" hidden="1">"c1697"</definedName>
    <definedName name="IQ_PRETAX_INC_HIGH_EST_CIQ" hidden="1">"c4683"</definedName>
    <definedName name="IQ_PRETAX_INC_LOW_EST" hidden="1">"c1698"</definedName>
    <definedName name="IQ_PRETAX_INC_LOW_EST_CIQ" hidden="1">"c4684"</definedName>
    <definedName name="IQ_PRETAX_INC_MEDIAN_EST" hidden="1">"c1696"</definedName>
    <definedName name="IQ_PRETAX_INC_MEDIAN_EST_CIQ" hidden="1">"c4682"</definedName>
    <definedName name="IQ_PRETAX_INC_NUM_EST" hidden="1">"c1699"</definedName>
    <definedName name="IQ_PRETAX_INC_NUM_EST_CIQ" hidden="1">"c4685"</definedName>
    <definedName name="IQ_PRETAX_INC_STDDEV_EST" hidden="1">"c1700"</definedName>
    <definedName name="IQ_PRETAX_INC_STDDEV_EST_CIQ" hidden="1">"c4686"</definedName>
    <definedName name="IQ_PRETAX_REPORT_INC_EST" hidden="1">"c1709"</definedName>
    <definedName name="IQ_PRETAX_REPORT_INC_EST_CIQ" hidden="1">"c4695"</definedName>
    <definedName name="IQ_PRETAX_REPORT_INC_HIGH_EST" hidden="1">"c1711"</definedName>
    <definedName name="IQ_PRETAX_REPORT_INC_HIGH_EST_CIQ" hidden="1">"c4697"</definedName>
    <definedName name="IQ_PRETAX_REPORT_INC_LOW_EST" hidden="1">"c1712"</definedName>
    <definedName name="IQ_PRETAX_REPORT_INC_LOW_EST_CIQ" hidden="1">"c4698"</definedName>
    <definedName name="IQ_PRETAX_REPORT_INC_MEDIAN_EST" hidden="1">"c1710"</definedName>
    <definedName name="IQ_PRETAX_REPORT_INC_MEDIAN_EST_CIQ" hidden="1">"c4696"</definedName>
    <definedName name="IQ_PRETAX_REPORT_INC_NUM_EST" hidden="1">"c1713"</definedName>
    <definedName name="IQ_PRETAX_REPORT_INC_NUM_EST_CIQ" hidden="1">"c4699"</definedName>
    <definedName name="IQ_PRETAX_REPORT_INC_STDDEV_EST" hidden="1">"c1714"</definedName>
    <definedName name="IQ_PRETAX_REPORT_INC_STDDEV_EST_CIQ" hidden="1">"c4700"</definedName>
    <definedName name="IQ_PRETAX_RETURN_ASSETS_FDIC" hidden="1">"c6731"</definedName>
    <definedName name="IQ_PRICE_CFPS_FWD" hidden="1">"c2237"</definedName>
    <definedName name="IQ_PRICE_CFPS_FWD_CIQ" hidden="1">"c4046"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VOLATILITY_EST" hidden="1">"c4492"</definedName>
    <definedName name="IQ_PRICE_VOLATILITY_EST_CIQ" hidden="1">"c5030"</definedName>
    <definedName name="IQ_PRICE_VOLATILITY_HIGH" hidden="1">"c4493"</definedName>
    <definedName name="IQ_PRICE_VOLATILITY_HIGH_CIQ" hidden="1">"c5031"</definedName>
    <definedName name="IQ_PRICE_VOLATILITY_LOW" hidden="1">"c4494"</definedName>
    <definedName name="IQ_PRICE_VOLATILITY_LOW_CIQ" hidden="1">"c5032"</definedName>
    <definedName name="IQ_PRICE_VOLATILITY_MEDIAN" hidden="1">"c4495"</definedName>
    <definedName name="IQ_PRICE_VOLATILITY_MEDIAN_CIQ" hidden="1">"c5033"</definedName>
    <definedName name="IQ_PRICE_VOLATILITY_NUM" hidden="1">"c4496"</definedName>
    <definedName name="IQ_PRICE_VOLATILITY_NUM_CIQ" hidden="1">"c5034"</definedName>
    <definedName name="IQ_PRICE_VOLATILITY_STDDEV" hidden="1">"c4497"</definedName>
    <definedName name="IQ_PRICE_VOLATILITY_STDDEV_CIQ" hidden="1">"c5035"</definedName>
    <definedName name="IQ_PRICEDATE" hidden="1">"c1069"</definedName>
    <definedName name="IQ_PRICING_DATE" hidden="1">"c1613"</definedName>
    <definedName name="IQ_PRIMARY_EPS_TYPE" hidden="1">"c4498"</definedName>
    <definedName name="IQ_PRIMARY_EPS_TYPE_CIQ" hidden="1">"c5036"</definedName>
    <definedName name="IQ_PRIMARY_INDUSTRY" hidden="1">"c1070"</definedName>
    <definedName name="IQ_PRINCIPAL_AMT" hidden="1">"c2157"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EST_CIQ" hidden="1">"c5037"</definedName>
    <definedName name="IQ_RECURRING_PROFIT_GUIDANCE" hidden="1">"c4500"</definedName>
    <definedName name="IQ_RECURRING_PROFIT_GUIDANCE_CIQ" hidden="1">"c5038"</definedName>
    <definedName name="IQ_RECURRING_PROFIT_HIGH_EST" hidden="1">"c4501"</definedName>
    <definedName name="IQ_RECURRING_PROFIT_HIGH_EST_CIQ" hidden="1">"c5039"</definedName>
    <definedName name="IQ_RECURRING_PROFIT_HIGH_GUIDANCE" hidden="1">"c4179"</definedName>
    <definedName name="IQ_RECURRING_PROFIT_HIGH_GUIDANCE_CIQ" hidden="1">"c4591"</definedName>
    <definedName name="IQ_RECURRING_PROFIT_LOW_EST" hidden="1">"c4502"</definedName>
    <definedName name="IQ_RECURRING_PROFIT_LOW_EST_CIQ" hidden="1">"c5040"</definedName>
    <definedName name="IQ_RECURRING_PROFIT_LOW_GUIDANCE" hidden="1">"c4219"</definedName>
    <definedName name="IQ_RECURRING_PROFIT_LOW_GUIDANCE_CIQ" hidden="1">"c4631"</definedName>
    <definedName name="IQ_RECURRING_PROFIT_MEDIAN_EST" hidden="1">"c4503"</definedName>
    <definedName name="IQ_RECURRING_PROFIT_MEDIAN_EST_CIQ" hidden="1">"c5041"</definedName>
    <definedName name="IQ_RECURRING_PROFIT_NUM_EST" hidden="1">"c4504"</definedName>
    <definedName name="IQ_RECURRING_PROFIT_NUM_EST_CIQ" hidden="1">"c5042"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EST_CIQ" hidden="1">"c5044"</definedName>
    <definedName name="IQ_RECURRING_PROFIT_SHARE_GUIDANCE" hidden="1">"c4509"</definedName>
    <definedName name="IQ_RECURRING_PROFIT_SHARE_GUIDANCE_CIQ" hidden="1">"c5047"</definedName>
    <definedName name="IQ_RECURRING_PROFIT_SHARE_HIGH_EST" hidden="1">"c4510"</definedName>
    <definedName name="IQ_RECURRING_PROFIT_SHARE_HIGH_EST_CIQ" hidden="1">"c5048"</definedName>
    <definedName name="IQ_RECURRING_PROFIT_SHARE_HIGH_GUIDANCE" hidden="1">"c4200"</definedName>
    <definedName name="IQ_RECURRING_PROFIT_SHARE_HIGH_GUIDANCE_CIQ" hidden="1">"c4612"</definedName>
    <definedName name="IQ_RECURRING_PROFIT_SHARE_LOW_EST" hidden="1">"c4511"</definedName>
    <definedName name="IQ_RECURRING_PROFIT_SHARE_LOW_EST_CIQ" hidden="1">"c5049"</definedName>
    <definedName name="IQ_RECURRING_PROFIT_SHARE_LOW_GUIDANCE" hidden="1">"c4240"</definedName>
    <definedName name="IQ_RECURRING_PROFIT_SHARE_LOW_GUIDANCE_CIQ" hidden="1">"c4652"</definedName>
    <definedName name="IQ_RECURRING_PROFIT_SHARE_MEDIAN_EST" hidden="1">"c4512"</definedName>
    <definedName name="IQ_RECURRING_PROFIT_SHARE_MEDIAN_EST_CIQ" hidden="1">"c5050"</definedName>
    <definedName name="IQ_RECURRING_PROFIT_SHARE_NUM_EST" hidden="1">"c4513"</definedName>
    <definedName name="IQ_RECURRING_PROFIT_SHARE_NUM_EST_CIQ" hidden="1">"c5051"</definedName>
    <definedName name="IQ_RECURRING_PROFIT_SHARE_STDDEV_EST" hidden="1">"c4514"</definedName>
    <definedName name="IQ_RECURRING_PROFIT_SHARE_STDDEV_EST_CIQ" hidden="1">"c5052"</definedName>
    <definedName name="IQ_RECURRING_PROFIT_STDDEV_EST" hidden="1">"c4516"</definedName>
    <definedName name="IQ_RECURRING_PROFIT_STDDEV_EST_CIQ" hidden="1">"c5054"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ACT_OR_EST" hidden="1">"c3585"</definedName>
    <definedName name="IQ_RETURN_ASSETS_ACT_OR_EST_CIQ" hidden="1">"c12020"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CIQ" hidden="1">"c3828"</definedName>
    <definedName name="IQ_RETURN_ASSETS_FDIC" hidden="1">"c6730"</definedName>
    <definedName name="IQ_RETURN_ASSETS_FS" hidden="1">"c1116"</definedName>
    <definedName name="IQ_RETURN_ASSETS_GUIDANCE" hidden="1">"c4517"</definedName>
    <definedName name="IQ_RETURN_ASSETS_GUIDANCE_CIQ" hidden="1">"c5055"</definedName>
    <definedName name="IQ_RETURN_ASSETS_HIGH_EST" hidden="1">"c3530"</definedName>
    <definedName name="IQ_RETURN_ASSETS_HIGH_EST_CIQ" hidden="1">"c3830"</definedName>
    <definedName name="IQ_RETURN_ASSETS_HIGH_GUIDANCE" hidden="1">"c4183"</definedName>
    <definedName name="IQ_RETURN_ASSETS_HIGH_GUIDANCE_CIQ" hidden="1">"c4595"</definedName>
    <definedName name="IQ_RETURN_ASSETS_LOW_EST" hidden="1">"c3531"</definedName>
    <definedName name="IQ_RETURN_ASSETS_LOW_EST_CIQ" hidden="1">"c3831"</definedName>
    <definedName name="IQ_RETURN_ASSETS_LOW_GUIDANCE" hidden="1">"c4223"</definedName>
    <definedName name="IQ_RETURN_ASSETS_LOW_GUIDANCE_CIQ" hidden="1">"c4635"</definedName>
    <definedName name="IQ_RETURN_ASSETS_MEDIAN_EST" hidden="1">"c3532"</definedName>
    <definedName name="IQ_RETURN_ASSETS_MEDIAN_EST_CIQ" hidden="1">"c3829"</definedName>
    <definedName name="IQ_RETURN_ASSETS_NUM_EST" hidden="1">"c3527"</definedName>
    <definedName name="IQ_RETURN_ASSETS_NUM_EST_CIQ" hidden="1">"c3832"</definedName>
    <definedName name="IQ_RETURN_ASSETS_STDDEV_EST" hidden="1">"c3528"</definedName>
    <definedName name="IQ_RETURN_ASSETS_STDDEV_EST_CIQ" hidden="1">"c3833"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CIQ" hidden="1">"c12021"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CIQ" hidden="1">"c3821"</definedName>
    <definedName name="IQ_RETURN_EQUITY_FDIC" hidden="1">"c6732"</definedName>
    <definedName name="IQ_RETURN_EQUITY_FS" hidden="1">"c1121"</definedName>
    <definedName name="IQ_RETURN_EQUITY_GUIDANCE" hidden="1">"c4518"</definedName>
    <definedName name="IQ_RETURN_EQUITY_GUIDANCE_CIQ" hidden="1">"c5056"</definedName>
    <definedName name="IQ_RETURN_EQUITY_HIGH_EST" hidden="1">"c3536"</definedName>
    <definedName name="IQ_RETURN_EQUITY_HIGH_EST_CIQ" hidden="1">"c3823"</definedName>
    <definedName name="IQ_RETURN_EQUITY_HIGH_GUIDANCE" hidden="1">"c4182"</definedName>
    <definedName name="IQ_RETURN_EQUITY_HIGH_GUIDANCE_CIQ" hidden="1">"c4594"</definedName>
    <definedName name="IQ_RETURN_EQUITY_LOW_EST" hidden="1">"c3537"</definedName>
    <definedName name="IQ_RETURN_EQUITY_LOW_EST_CIQ" hidden="1">"c3824"</definedName>
    <definedName name="IQ_RETURN_EQUITY_LOW_GUIDANCE" hidden="1">"c4222"</definedName>
    <definedName name="IQ_RETURN_EQUITY_LOW_GUIDANCE_CIQ" hidden="1">"c4634"</definedName>
    <definedName name="IQ_RETURN_EQUITY_MEDIAN_EST" hidden="1">"c3538"</definedName>
    <definedName name="IQ_RETURN_EQUITY_MEDIAN_EST_CIQ" hidden="1">"c3822"</definedName>
    <definedName name="IQ_RETURN_EQUITY_NUM_EST" hidden="1">"c3533"</definedName>
    <definedName name="IQ_RETURN_EQUITY_NUM_EST_CIQ" hidden="1">"c3825"</definedName>
    <definedName name="IQ_RETURN_EQUITY_STDDEV_EST" hidden="1">"c3534"</definedName>
    <definedName name="IQ_RETURN_EQUITY_STDDEV_EST_CIQ" hidden="1">"c3826"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GUIDANCE" hidden="1">"c4519"</definedName>
    <definedName name="IQ_REVENUE_GUIDANCE_CIQ" hidden="1">"c5057"</definedName>
    <definedName name="IQ_REVENUE_HIGH_EST" hidden="1">"c1127"</definedName>
    <definedName name="IQ_REVENUE_HIGH_EST_CIQ" hidden="1">"c3618"</definedName>
    <definedName name="IQ_REVENUE_HIGH_GUIDANCE" hidden="1">"c4169"</definedName>
    <definedName name="IQ_REVENUE_HIGH_GUIDANCE_CIQ" hidden="1">"c4581"</definedName>
    <definedName name="IQ_REVENUE_LOW_EST" hidden="1">"c1128"</definedName>
    <definedName name="IQ_REVENUE_LOW_EST_CIQ" hidden="1">"c3619"</definedName>
    <definedName name="IQ_REVENUE_LOW_GUIDANCE" hidden="1">"c4209"</definedName>
    <definedName name="IQ_REVENUE_LOW_GUIDANCE_CIQ" hidden="1">"c4621"</definedName>
    <definedName name="IQ_REVENUE_MEDIAN_EST" hidden="1">"c1662"</definedName>
    <definedName name="IQ_REVENUE_MEDIAN_EST_CIQ" hidden="1">"c3617"</definedName>
    <definedName name="IQ_REVENUE_NUM_EST" hidden="1">"c1129"</definedName>
    <definedName name="IQ_REVENUE_NUM_EST_CIQ" hidden="1">"c3620"</definedName>
    <definedName name="IQ_REVISION_DATE_" hidden="1">39825.5794791667</definedName>
    <definedName name="IQ_RISK_ADJ_BANK_ASSETS" hidden="1">"c2670"</definedName>
    <definedName name="IQ_RISK_WEIGHTED_ASSETS_FDIC" hidden="1">"c6370"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ST_CIQ" hidden="1">"c5073"</definedName>
    <definedName name="IQ_STOCK_BASED_GA" hidden="1">"c2993"</definedName>
    <definedName name="IQ_STOCK_BASED_HIGH_EST" hidden="1">"c4521"</definedName>
    <definedName name="IQ_STOCK_BASED_HIGH_EST_CIQ" hidden="1">"c5074"</definedName>
    <definedName name="IQ_STOCK_BASED_LOW_EST" hidden="1">"c4522"</definedName>
    <definedName name="IQ_STOCK_BASED_LOW_EST_CIQ" hidden="1">"c5075"</definedName>
    <definedName name="IQ_STOCK_BASED_MEDIAN_EST" hidden="1">"c4523"</definedName>
    <definedName name="IQ_STOCK_BASED_MEDIAN_EST_CIQ" hidden="1">"c5076"</definedName>
    <definedName name="IQ_STOCK_BASED_NUM_EST" hidden="1">"c4524"</definedName>
    <definedName name="IQ_STOCK_BASED_NUM_EST_CIQ" hidden="1">"c5077"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STDDEV_EST_CIQ" hidden="1">"c5078"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STDDEV" hidden="1">"c1654"</definedName>
    <definedName name="IQ_TARGET_PRICE_STDDEV_CIQ" hidden="1">"c4662"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CIQ" hidden="1">"c4047"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MPLOYEE_AVG" hidden="1">"c1225"</definedName>
    <definedName name="IQ_TEV_EST" hidden="1">"c4526"</definedName>
    <definedName name="IQ_TEV_EST_CIQ" hidden="1">"c5079"</definedName>
    <definedName name="IQ_TEV_HIGH_EST" hidden="1">"c4527"</definedName>
    <definedName name="IQ_TEV_HIGH_EST_CIQ" hidden="1">"c5080"</definedName>
    <definedName name="IQ_TEV_LOW_EST" hidden="1">"c4528"</definedName>
    <definedName name="IQ_TEV_LOW_EST_CIQ" hidden="1">"c5081"</definedName>
    <definedName name="IQ_TEV_MEDIAN_EST" hidden="1">"c4529"</definedName>
    <definedName name="IQ_TEV_MEDIAN_EST_CIQ" hidden="1">"c5082"</definedName>
    <definedName name="IQ_TEV_NUM_EST" hidden="1">"c4530"</definedName>
    <definedName name="IQ_TEV_NUM_EST_CIQ" hidden="1">"c5083"</definedName>
    <definedName name="IQ_TEV_STDDEV_EST" hidden="1">"c4531"</definedName>
    <definedName name="IQ_TEV_STDDEV_EST_CIQ" hidden="1">"c5084"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ST_CIQ" hidden="1">"c5085"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HIGH_EST" hidden="1">"c4534"</definedName>
    <definedName name="IQ_TOTAL_DEBT_HIGH_EST_CIQ" hidden="1">"c5087"</definedName>
    <definedName name="IQ_TOTAL_DEBT_HIGH_GUIDANCE" hidden="1">"c4196"</definedName>
    <definedName name="IQ_TOTAL_DEBT_HIGH_GUIDANCE_CIQ" hidden="1">"c4608"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LOW_EST_CIQ" hidden="1">"c5088"</definedName>
    <definedName name="IQ_TOTAL_DEBT_LOW_GUIDANCE" hidden="1">"c4236"</definedName>
    <definedName name="IQ_TOTAL_DEBT_LOW_GUIDANCE_CIQ" hidden="1">"c4648"</definedName>
    <definedName name="IQ_TOTAL_DEBT_MEDIAN_EST" hidden="1">"c4536"</definedName>
    <definedName name="IQ_TOTAL_DEBT_MEDIAN_EST_CIQ" hidden="1">"c5089"</definedName>
    <definedName name="IQ_TOTAL_DEBT_NON_CURRENT" hidden="1">"c6191"</definedName>
    <definedName name="IQ_TOTAL_DEBT_NUM_EST" hidden="1">"c4537"</definedName>
    <definedName name="IQ_TOTAL_DEBT_NUM_EST_CIQ" hidden="1">"c5090"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BT_STDDEV_EST_CIQ" hidden="1">"c5091"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RPJ98" hidden="1">{#N/A,#N/A,FALSE,"IR E CS 1997";#N/A,#N/A,FALSE,"PR ND";#N/A,#N/A,FALSE,"8191";#N/A,#N/A,FALSE,"8383";#N/A,#N/A,FALSE,"MP 1024";#N/A,#N/A,FALSE,"AD_EX_97";#N/A,#N/A,FALSE,"BD 97"}</definedName>
    <definedName name="IsColHidden" hidden="1">FALSE</definedName>
    <definedName name="IsLTMColHidden" hidden="1">FALSE</definedName>
    <definedName name="IUUI" hidden="1">{"RRHH",#N/A,FALSE,"Por Dirección";"Operaciones",#N/A,FALSE,"Por Dirección";"Logística",#N/A,FALSE,"Por Dirección";"Comercial",#N/A,FALSE,"Por Dirección";"Administracion",#N/A,FALSE,"Por Dirección"}</definedName>
    <definedName name="j" hidden="1">{"RRHH",#N/A,FALSE,"Por Dirección";"Operaciones",#N/A,FALSE,"Por Dirección";"Logística",#N/A,FALSE,"Por Dirección";"Comercial",#N/A,FALSE,"Por Dirección";"Administracion",#N/A,FALSE,"Por Dirección"}</definedName>
    <definedName name="JANA" hidden="1">{"Fecha_Novembro",#N/A,FALSE,"FECHAMENTO-2002 ";"Defer_Novembro",#N/A,FALSE,"DIFERIDO";"Pis_Novembro",#N/A,FALSE,"PIS COFINS";"Iss_Novembro",#N/A,FALSE,"ISS"}</definedName>
    <definedName name="jh" hidden="1">{"Fecha_Novembro",#N/A,FALSE,"FECHAMENTO-2002 ";"Defer_Novembro",#N/A,FALSE,"DIFERIDO";"Pis_Novembro",#N/A,FALSE,"PIS COFINS";"Iss_Novembro",#N/A,FALSE,"ISS"}</definedName>
    <definedName name="jhjhjhhjh" hidden="1">#REF!</definedName>
    <definedName name="Justif" hidden="1">{#N/A,#N/A,FALSE,"Extra2";#N/A,#N/A,FALSE,"Comp2";#N/A,#N/A,FALSE,"Ret-PL"}</definedName>
    <definedName name="Justif_03" hidden="1">{#N/A,#N/A,FALSE,"Extra2";#N/A,#N/A,FALSE,"Comp2";#N/A,#N/A,FALSE,"Ret-PL"}</definedName>
    <definedName name="k" hidden="1">#REF!</definedName>
    <definedName name="kj" hidden="1">{#N/A,#N/A,FALSE,"RESUMO"}</definedName>
    <definedName name="kk" hidden="1">{#N/A,#N/A,FALSE,"Previa Fech";#N/A,#N/A,FALSE,"PIS.COFINS";#N/A,#N/A,FALSE,"PDD";#N/A,#N/A,FALSE,"PIRD";#N/A,#N/A,FALSE,"C.Social";#N/A,#N/A,FALSE,"LALUR";#N/A,#N/A,FALSE,"Estimado(2)";#N/A,#N/A,FALSE,"Estimado-1";#N/A,#N/A,FALSE,"C.Social_RF";#N/A,#N/A,FALSE,"LALUR_RF";#N/A,#N/A,FALSE,"Contr.CT";#N/A,#N/A,FALSE,"Comparativo";#N/A,#N/A,FALSE,"Extra-1";#N/A,#N/A,FALSE,"RET-PL."}</definedName>
    <definedName name="kkk" hidden="1">{#N/A,#N/A,FALSE,"Ventas";#N/A,#N/A,FALSE,"MARGEN";#N/A,#N/A,FALSE,"Resultado";#N/A,#N/A,FALSE,"GRAFICOS";#N/A,#N/A,FALSE,"GRAFICOS (2)"}</definedName>
    <definedName name="kkkkk" hidden="1">{"TotalGeralDespesasPorArea",#N/A,FALSE,"VinculosAccessEfetivo"}</definedName>
    <definedName name="kkkkkkkkk" hidden="1">{"Fecha_Dezembro",#N/A,FALSE,"FECHAMENTO-2002 ";"Defer_Dezermbro",#N/A,FALSE,"DIFERIDO";"Pis_Dezembro",#N/A,FALSE,"PIS COFINS";"Iss_Dezembro",#N/A,FALSE,"ISS"}</definedName>
    <definedName name="kksksksksks" hidden="1">#REF!</definedName>
    <definedName name="kll" hidden="1">{#N/A,#N/A,FALSE,"Audit Program";#N/A,#N/A,FALSE,"T&amp;D Total";#N/A,#N/A,FALSE,"LNG Total";#N/A,#N/A,FALSE,"Power Total";#N/A,#N/A,FALSE,"Other Total";#N/A,#N/A,FALSE,"E&amp;P Total"}</definedName>
    <definedName name="lç" hidden="1">{#N/A,#N/A,FALSE,"Previa Fech";#N/A,#N/A,FALSE,"PIS.COFINS";#N/A,#N/A,FALSE,"PDD";#N/A,#N/A,FALSE,"PIRD";#N/A,#N/A,FALSE,"C.Social";#N/A,#N/A,FALSE,"LALUR";#N/A,#N/A,FALSE,"Estimado(2)";#N/A,#N/A,FALSE,"Estimado-1";#N/A,#N/A,FALSE,"C.Social_RF";#N/A,#N/A,FALSE,"LALUR_RF";#N/A,#N/A,FALSE,"Contr.CT";#N/A,#N/A,FALSE,"Comparativo";#N/A,#N/A,FALSE,"Extra-1";#N/A,#N/A,FALSE,"RET-PL.";#N/A,#N/A,FALSE,"Mét.Financ.";#N/A,#N/A,FALSE,"ficha"}</definedName>
    <definedName name="legend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limcount" hidden="1">2</definedName>
    <definedName name="LIX" hidden="1">{#N/A,#N/A,FALSE,"Relatórios";"Vendas e Custos",#N/A,FALSE,"Vendas e Custos";"Premissas",#N/A,FALSE,"Premissas";"Projeções",#N/A,FALSE,"Projeções";"Dolar",#N/A,FALSE,"Dolar";"Original",#N/A,FALSE,"Original e UFIR"}</definedName>
    <definedName name="lixão" hidden="1">{#N/A,#N/A,FALSE,"Relatórios";"Vendas e Custos",#N/A,FALSE,"Vendas e Custos";"Premissas",#N/A,FALSE,"Premissas";"Projeções",#N/A,FALSE,"Projeções";"Dolar",#N/A,FALSE,"Dolar";"Original",#N/A,FALSE,"Original e UFIR"}</definedName>
    <definedName name="lixo" hidden="1">{#N/A,#N/A,FALSE,"Relatórios";"Vendas e Custos",#N/A,FALSE,"Vendas e Custos";"Premissas",#N/A,FALSE,"Premissas";"Projeções",#N/A,FALSE,"Projeções";"Dolar",#N/A,FALSE,"Dolar";"Original",#N/A,FALSE,"Original e UFIR"}</definedName>
    <definedName name="ljdfljadsñf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ll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lll" hidden="1">{"Fecha_Novembro",#N/A,FALSE,"FECHAMENTO-2002 ";"Defer_Novembro",#N/A,FALSE,"DIFERIDO";"Pis_Novembro",#N/A,FALSE,"PIS COFINS";"Iss_Novembro",#N/A,FALSE,"ISS"}</definedName>
    <definedName name="Loiana" hidden="1">{#N/A,#N/A,FALSE,"Extra2";#N/A,#N/A,FALSE,"Comp2";#N/A,#N/A,FALSE,"Ret-PL"}</definedName>
    <definedName name="M" hidden="1">{"'Quadro'!$A$4:$BG$78"}</definedName>
    <definedName name="Mayo" hidden="1">{"RRHH",#N/A,FALSE,"Por Dirección";"Operaciones",#N/A,FALSE,"Por Dirección";"Logística",#N/A,FALSE,"Por Dirección";"Comercial",#N/A,FALSE,"Por Dirección";"Administracion",#N/A,FALSE,"Por Dirección"}</definedName>
    <definedName name="MC" hidden="1">{"Purchase 100 Cash",#N/A,FALSE,"Deal 1";#N/A,#N/A,FALSE,"Deal 1b"}</definedName>
    <definedName name="mensal" hidden="1">{TRUE,TRUE,0.25,-14,454.5,281.25,FALSE,TRUE,TRUE,TRUE,0,1,28,1,5,4,4,4,TRUE,TRUE,3,TRUE,1,TRUE,75,"Swvu.CATODO.","ACwvu.CATODO.",#N/A,FALSE,FALSE,0.78740157480315,0.67,0.984251968503937,0.984251968503937,2,"&amp;L&amp;14DIAC &amp; SEPLA &amp; DIVEL &amp; DILAM
&amp;C&amp;""Arial,Negrito""&amp;16PROGRAMAÇÃO &amp;""Arial,Normal""DIÁRIA DE COBRE- 1997
VERGALHÃO&amp;R&amp;14Emissão: 20/03/97
&amp;T&amp;8
","&amp;L&amp;8Clientes ( total= 11):&amp;10GS-DIAC-DIAC(Sonia)-DIAC(Edilson)-DIAC(Marcelo)-DIVEL-DILAM-DILAM/Expedição-DIMEL-DIQUAL-DISUP(Almeida)&amp;R&amp;14&amp;F
&amp;A",TRUE,TRUE,FALSE,FALSE,1,#N/A,1,1,FALSE,FALSE,"Rwvu.CATODO.",#N/A,FALSE,FALSE,FALSE,1,300,300,FALSE,FALSE,TRUE,TRUE,TRUE}</definedName>
    <definedName name="mike" hidden="1">{#N/A,#N/A,FALSE,"Aging Summary";#N/A,#N/A,FALSE,"Ratio Analysis";#N/A,#N/A,FALSE,"Test 120 Day Accts";#N/A,#N/A,FALSE,"Tickmarks"}</definedName>
    <definedName name="NADA1" hidden="1">{#N/A,#N/A,TRUE,"DIÁRIA";#N/A,#N/A,TRUE,"DIÁRIA"}</definedName>
    <definedName name="name1" hidden="1">#REF!</definedName>
    <definedName name="new" hidden="1">{#N/A,#N/A,FALSE,"Previa Fech";#N/A,#N/A,FALSE,"PIS";#N/A,#N/A,FALSE,"COFINS";#N/A,#N/A,FALSE,"PDD";#N/A,#N/A,FALSE,"C.Social";#N/A,#N/A,FALSE,"LALUR";#N/A,#N/A,FALSE,"Estimado(2)";#N/A,#N/A,FALSE,"Estimado-1";#N/A,#N/A,FALSE,"C.Social_RF";#N/A,#N/A,FALSE,"LALUR_RF";#N/A,#N/A,FALSE,"Comparativo";#N/A,#N/A,FALSE,"Extra-1";#N/A,#N/A,FALSE,"RET-PL."}</definedName>
    <definedName name="ni" hidden="1">{#N/A,#N/A,FALSE,"Previa Fech";#N/A,#N/A,FALSE,"PIS";#N/A,#N/A,FALSE,"COFINS";#N/A,#N/A,FALSE,"PDD";#N/A,#N/A,FALSE,"C.Social";#N/A,#N/A,FALSE,"LALUR";#N/A,#N/A,FALSE,"Estimado(2)";#N/A,#N/A,FALSE,"Estimado-1";#N/A,#N/A,FALSE,"C.Social_RF";#N/A,#N/A,FALSE,"LALUR_RF";#N/A,#N/A,FALSE,"Comparativo";#N/A,#N/A,FALSE,"Extra-1";#N/A,#N/A,FALSE,"RET-PL."}</definedName>
    <definedName name="ñl" hidden="1">{"RRHH",#N/A,FALSE,"Por Dirección";"Operaciones",#N/A,FALSE,"Por Dirección";"Logística",#N/A,FALSE,"Por Dirección";"Comercial",#N/A,FALSE,"Por Dirección";"Administracion",#N/A,FALSE,"Por Dirección"}</definedName>
    <definedName name="nnnnn" hidden="1">{#N/A,#N/A,FALSE,"Title";#N/A,#N/A,FALSE,"Corp b sheet";#N/A,#N/A,FALSE,"MODIFIED Pl";#N/A,#N/A,FALSE,"Balance Sheet";#N/A,#N/A,FALSE,"Profit and Loss";#N/A,#N/A,FALSE,"Supplement info";#N/A,#N/A,FALSE,"Cashflow";#N/A,#N/A,FALSE,"Asspc Co - Inv Schedule";#N/A,#N/A,FALSE,"kpi"}</definedName>
    <definedName name="no" hidden="1">{#N/A,#N/A,FALSE,"Aging Summary";#N/A,#N/A,FALSE,"Ratio Analysis";#N/A,#N/A,FALSE,"Test 120 Day Accts";#N/A,#N/A,FALSE,"Tickmarks"}</definedName>
    <definedName name="Novo" hidden="1">#REF!</definedName>
    <definedName name="NOVO_2" hidden="1">#REF!</definedName>
    <definedName name="NumofGrpAccts" hidden="1">2</definedName>
    <definedName name="nvnvnvnv" hidden="1">{#N/A,#N/A,FALSE,"Aging Summary";#N/A,#N/A,FALSE,"Ratio Analysis";#N/A,#N/A,FALSE,"Test 120 Day Accts";#N/A,#N/A,FALSE,"Tickmarks"}</definedName>
    <definedName name="OLIVIO" hidden="1">{TRUE,TRUE,0.25,-14,454.5,281.25,FALSE,TRUE,TRUE,TRUE,0,1,28,1,5,4,4,4,TRUE,TRUE,3,TRUE,1,TRUE,75,"Swvu.CATODO.","ACwvu.CATODO.",#N/A,FALSE,FALSE,0.78740157480315,0.67,0.984251968503937,0.984251968503937,2,"&amp;L&amp;14DIAC &amp; SEPLA &amp; DIVEL &amp; DILAM
&amp;C&amp;""Arial,Negrito""&amp;16PROGRAMAÇÃO &amp;""Arial,Normal""DIÁRIA DE COBRE- 1997
VERGALHÃO&amp;R&amp;14Emissão: 20/03/97
&amp;T&amp;8
","&amp;L&amp;8Clientes ( total= 11):&amp;10GS-DIAC-DIAC(Sonia)-DIAC(Edilson)-DIAC(Marcelo)-DIVEL-DILAM-DILAM/Expedição-DIMEL-DIQUAL-DISUP(Almeida)&amp;R&amp;14&amp;F
&amp;A",TRUE,TRUE,FALSE,FALSE,1,#N/A,1,1,FALSE,FALSE,"Rwvu.CATODO.",#N/A,FALSE,FALSE,FALSE,1,300,300,FALSE,FALSE,TRUE,TRUE,TRUE}</definedName>
    <definedName name="ooo" hidden="1">{TRUE,TRUE,0.25,-14,454.5,281.25,FALSE,TRUE,TRUE,TRUE,0,1,5,1,5,4,4,4,TRUE,TRUE,3,TRUE,1,TRUE,75,"Swvu.VERGALHÃO.","ACwvu.VERGALHÃO.",#N/A,FALSE,FALSE,0.78740157480315,0.67,0.984251968503937,0.984251968503937,2,"&amp;L&amp;14DIAC &amp; SEPLA &amp; DIVEL &amp; DILAM
&amp;C&amp;""Arial,Negrito""&amp;16PROGRAMAÇÃO &amp;""Arial,Normal""DIÁRIA DE COBRE- 1997
VERGALHÃO&amp;R&amp;14Emissão: 20/03/97
&amp;T&amp;8
","&amp;L&amp;8Clientes ( total= 11):&amp;10GS-DIAC-DIAC(Sonia)-DIAC(Edilson)-DIAC(Marcelo)-DIVEL-DILAM-DILAM/Expedição-DIMEL-DIQUAL-DISUP(Almeida)&amp;R&amp;14&amp;F
&amp;A",TRUE,TRUE,FALSE,FALSE,1,#N/A,1,1,FALSE,FALSE,"Rwvu.VERGALHÃO.",#N/A,FALSE,FALSE,FALSE,1,300,300,FALSE,FALSE,TRUE,TRUE,TRUE}</definedName>
    <definedName name="p" hidden="1">{"RRHH",#N/A,FALSE,"Por Dirección";"Operaciones",#N/A,FALSE,"Por Dirección";"Logística",#N/A,FALSE,"Por Dirección";"Comercial",#N/A,FALSE,"Por Dirección";"Administracion",#N/A,FALSE,"Por Dirección"}</definedName>
    <definedName name="pagani" hidden="1">{#N/A,#N/A,TRUE,"Resumo de Preços"}</definedName>
    <definedName name="Pal_Workbook_GUID" hidden="1">"FL7QJINPCEWEXYP1HMSVNPRH"</definedName>
    <definedName name="POSTO" hidden="1">{"RRHH",#N/A,FALSE,"Por Dirección";"Operaciones",#N/A,FALSE,"Por Dirección";"Logística",#N/A,FALSE,"Por Dirección";"Comercial",#N/A,FALSE,"Por Dirección";"Administracion",#N/A,FALSE,"Por Dirección"}</definedName>
    <definedName name="pp" hidden="1">#REF!</definedName>
    <definedName name="Print" hidden="1">{"CSC_1",#N/A,FALSE,"CSC Outputs";"CSC_2",#N/A,FALSE,"CSC Outputs"}</definedName>
    <definedName name="Print_CSC_Report_2" hidden="1">{"CSC_1",#N/A,FALSE,"CSC Outputs";"CSC_2",#N/A,FALSE,"CSC Outputs"}</definedName>
    <definedName name="Print_CSC_Report_3" hidden="1">{"CSC_1",#N/A,FALSE,"CSC Outputs";"CSC_2",#N/A,FALSE,"CSC Outputs"}</definedName>
    <definedName name="Print_CSC_Report_4" hidden="1">{"CSC_1",#N/A,FALSE,"CSC Outputs";"CSC_2",#N/A,FALSE,"CSC Outputs"}</definedName>
    <definedName name="PUB_FileID" hidden="1">"L10003649.xls"</definedName>
    <definedName name="PUB_UserID" hidden="1">"MAYERX"</definedName>
    <definedName name="q" hidden="1">{#N/A,#N/A,FALSE,"Ventas";#N/A,#N/A,FALSE,"MARGEN";#N/A,#N/A,FALSE,"Resultado";#N/A,#N/A,FALSE,"GRAFICOS";#N/A,#N/A,FALSE,"GRAFICOS (2)"}</definedName>
    <definedName name="qq" hidden="1">{#N/A,#N/A,FALSE,"Ventas";#N/A,#N/A,FALSE,"MARGEN";#N/A,#N/A,FALSE,"Resultado";#N/A,#N/A,FALSE,"GRAFICOS";#N/A,#N/A,FALSE,"GRAFICOS (2)"}</definedName>
    <definedName name="qqqqqqqqqq" hidden="1">{"RRHH",#N/A,FALSE,"Por Dirección";"Operaciones",#N/A,FALSE,"Por Dirección";"Logística",#N/A,FALSE,"Por Dirección";"Comercial",#N/A,FALSE,"Por Dirección";"Administracion",#N/A,FALSE,"Por Dirección"}</definedName>
    <definedName name="re" hidden="1">{"RRHH",#N/A,FALSE,"Por Dirección";"Operaciones",#N/A,FALSE,"Por Dirección";"Logística",#N/A,FALSE,"Por Dirección";"Comercial",#N/A,FALSE,"Por Dirección";"Administracion",#N/A,FALSE,"Por Dirección"}</definedName>
    <definedName name="redo" hidden="1">{#N/A,#N/A,FALSE,"ACQ_GRAPHS";#N/A,#N/A,FALSE,"T_1 GRAPHS";#N/A,#N/A,FALSE,"T_2 GRAPHS";#N/A,#N/A,FALSE,"COMB_GRAPHS"}</definedName>
    <definedName name="relatorio2" hidden="1">{#N/A,#N/A,FALSE,"Relatórios";"Vendas e Custos",#N/A,FALSE,"Vendas e Custos";"Premissas",#N/A,FALSE,"Premissas";"Projeções",#N/A,FALSE,"Projeções";"Dolar",#N/A,FALSE,"Dolar";"Original",#N/A,FALSE,"Original e UFIR"}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oger" hidden="1">"                                                                                                                                                                                                                                                            38"</definedName>
    <definedName name="RowLevel" hidden="1">1</definedName>
    <definedName name="rr" hidden="1">{#N/A,#N/A,FALSE,"Previa Fech";#N/A,#N/A,FALSE,"PIS";#N/A,#N/A,FALSE,"COFINS";#N/A,#N/A,FALSE,"PDD";#N/A,#N/A,FALSE,"C.Social";#N/A,#N/A,FALSE,"LALUR";#N/A,#N/A,FALSE,"Estimado(2)";#N/A,#N/A,FALSE,"Estimado-1";#N/A,#N/A,FALSE,"C.Social_RF";#N/A,#N/A,FALSE,"LALUR_RF";#N/A,#N/A,FALSE,"Comparativo";#N/A,#N/A,FALSE,"Extra-1";#N/A,#N/A,FALSE,"RET-PL."}</definedName>
    <definedName name="rraa" hidden="1">{#N/A,#N/A,FALSE,"Previa Fech";#N/A,#N/A,FALSE,"PIS.COFINS";#N/A,#N/A,FALSE,"PDD";#N/A,#N/A,FALSE,"PIRD";#N/A,#N/A,FALSE,"C.Social";#N/A,#N/A,FALSE,"LALUR";#N/A,#N/A,FALSE,"Estimado(2)";#N/A,#N/A,FALSE,"Estimado-1";#N/A,#N/A,FALSE,"C.Social_RF";#N/A,#N/A,FALSE,"LALUR_RF";#N/A,#N/A,FALSE,"Contr.CT";#N/A,#N/A,FALSE,"Comparativo";#N/A,#N/A,FALSE,"Extra-1";#N/A,#N/A,FALSE,"RET-PL."}</definedName>
    <definedName name="rt" hidden="1">{"RRHH",#N/A,FALSE,"Por Dirección";"Operaciones",#N/A,FALSE,"Por Dirección";"Logística",#N/A,FALSE,"Por Dirección";"Comercial",#N/A,FALSE,"Por Dirección";"Administracion",#N/A,FALSE,"Por Dirección"}</definedName>
    <definedName name="rv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rwr" hidden="1">{"CSC_1",#N/A,FALSE,"CSC Outputs";"CSC_2",#N/A,FALSE,"CSC Outputs"}</definedName>
    <definedName name="Rwvu.CATODO." hidden="1">#REF!,#REF!,#REF!,#REF!,#REF!,#REF!</definedName>
    <definedName name="Rwvu.VERGALHÃO." hidden="1">#REF!,#REF!,#REF!,#REF!,#REF!,#REF!</definedName>
    <definedName name="sa2s" hidden="1">#REF!</definedName>
    <definedName name="sadasd" hidden="1">{#N/A,#N/A,FALSE,"Audit Program";#N/A,#N/A,FALSE,"T&amp;D Total";#N/A,#N/A,FALSE,"LNG Total";#N/A,#N/A,FALSE,"Power Total";#N/A,#N/A,FALSE,"Other Total";#N/A,#N/A,FALSE,"E&amp;P Total"}</definedName>
    <definedName name="SAPBEXdnldView" hidden="1">"F2S4QV3TTPUIFKVBCHDRCGF6F"</definedName>
    <definedName name="SAPBEXhrIndnt" hidden="1">1</definedName>
    <definedName name="SAPBEXrevision" hidden="1">1</definedName>
    <definedName name="SAPBEXsysID" hidden="1">"BWP"</definedName>
    <definedName name="SAPBEXwbID" hidden="1">"44OVV3OZI2OMRWDB2C8120W7B"</definedName>
    <definedName name="SAPFuncF4Help" localSheetId="3" hidden="1">Main.SAPF4Help()</definedName>
    <definedName name="SAPFuncF4Help" localSheetId="1" hidden="1">Main.SAPF4Help()</definedName>
    <definedName name="SAPFuncF4Help" localSheetId="4" hidden="1">Main.SAPF4Help()</definedName>
    <definedName name="SAPFuncF4Help" hidden="1">Main.SAPF4Help()</definedName>
    <definedName name="sd" hidden="1">{"RRHH",#N/A,FALSE,"Por Dirección";"Operaciones",#N/A,FALSE,"Por Dirección";"Logística",#N/A,FALSE,"Por Dirección";"Comercial",#N/A,FALSE,"Por Dirección";"Administracion",#N/A,FALSE,"Por Dirección"}</definedName>
    <definedName name="sdasdas" hidden="1">#REF!</definedName>
    <definedName name="sddddddddddd" hidden="1">{"RRHH",#N/A,FALSE,"Por Dirección";"Operaciones",#N/A,FALSE,"Por Dirección";"Logística",#N/A,FALSE,"Por Dirección";"Comercial",#N/A,FALSE,"Por Dirección";"Administracion",#N/A,FALSE,"Por Dirección"}</definedName>
    <definedName name="sdfg" hidden="1">{#N/A,#N/A,FALSE,"Aging Summary";#N/A,#N/A,FALSE,"Ratio Analysis";#N/A,#N/A,FALSE,"Test 120 Day Accts";#N/A,#N/A,FALSE,"Tickmarks"}</definedName>
    <definedName name="seila" hidden="1">{#N/A,#N/A,FALSE,"Aging Summary";#N/A,#N/A,FALSE,"Ratio Analysis";#N/A,#N/A,FALSE,"Test 120 Day Accts";#N/A,#N/A,FALSE,"Tickmarks"}</definedName>
    <definedName name="sencount" hidden="1">3</definedName>
    <definedName name="serwe" hidden="1">{"RRHH",#N/A,FALSE,"Por Dirección";"Operaciones",#N/A,FALSE,"Por Dirección";"Logística",#N/A,FALSE,"Por Dirección";"Comercial",#N/A,FALSE,"Por Dirección";"Administracion",#N/A,FALSE,"Por Dirección"}</definedName>
    <definedName name="sfds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simula2" hidden="1">{TRUE,TRUE,0.25,-14,454.5,281.25,FALSE,TRUE,TRUE,TRUE,0,1,5,1,5,4,4,4,TRUE,TRUE,3,TRUE,1,TRUE,75,"Swvu.VERGALHÃO.","ACwvu.VERGALHÃO.",#N/A,FALSE,FALSE,0.78740157480315,0.67,0.984251968503937,0.984251968503937,2,"&amp;L&amp;14DIAC &amp; SEPLA &amp; DIVEL &amp; DILAM
&amp;C&amp;""Arial,Negrito""&amp;16PROGRAMAÇÃO &amp;""Arial,Normal""DIÁRIA DE COBRE- 1997
VERGALHÃO&amp;R&amp;14Emissão: 20/03/97
&amp;T&amp;8
","&amp;L&amp;8Clientes ( total= 11):&amp;10GS-DIAC-DIAC(Sonia)-DIAC(Edilson)-DIAC(Marcelo)-DIVEL-DILAM-DILAM/Expedição-DIMEL-DIQUAL-DISUP(Almeida)&amp;R&amp;14&amp;F
&amp;A",TRUE,TRUE,FALSE,FALSE,1,#N/A,1,1,FALSE,FALSE,"Rwvu.VERGALHÃO.",#N/A,FALSE,FALSE,FALSE,1,300,300,FALSE,FALSE,TRUE,TRUE,TRUE}</definedName>
    <definedName name="simulado" hidden="1">{TRUE,TRUE,0.25,-14,454.5,281.25,FALSE,TRUE,TRUE,TRUE,0,1,5,1,5,4,4,4,TRUE,TRUE,3,TRUE,1,TRUE,75,"Swvu.VERGALHÃO.","ACwvu.VERGALHÃO.",#N/A,FALSE,FALSE,0.78740157480315,0.67,0.984251968503937,0.984251968503937,2,"&amp;L&amp;14DIAC &amp; SEPLA &amp; DIVEL &amp; DILAM
&amp;C&amp;""Arial,Negrito""&amp;16PROGRAMAÇÃO &amp;""Arial,Normal""DIÁRIA DE COBRE- 1997
VERGALHÃO&amp;R&amp;14Emissão: 20/03/97
&amp;T&amp;8
","&amp;L&amp;8Clientes ( total= 11):&amp;10GS-DIAC-DIAC(Sonia)-DIAC(Edilson)-DIAC(Marcelo)-DIVEL-DILAM-DILAM/Expedição-DIMEL-DIQUAL-DISUP(Almeida)&amp;R&amp;14&amp;F
&amp;A",TRUE,TRUE,FALSE,FALSE,1,#N/A,1,1,FALSE,FALSE,"Rwvu.VERGALHÃO.",#N/A,FALSE,FALSE,FALSE,1,300,300,FALSE,FALSE,TRUE,TRUE,TRUE}</definedName>
    <definedName name="solver_adj" hidden="1">#REF!,#REF!</definedName>
    <definedName name="solver_lin" hidden="1">0</definedName>
    <definedName name="solver_num" hidden="1">0</definedName>
    <definedName name="solver_opt" hidden="1">#REF!</definedName>
    <definedName name="solver_typ" hidden="1">1</definedName>
    <definedName name="solver_val" hidden="1">0</definedName>
    <definedName name="spkjpafka´pfksa" hidden="1">#REF!</definedName>
    <definedName name="sss" hidden="1">{#N/A,#N/A,FALSE,"HONORÁRIOS"}</definedName>
    <definedName name="ssss" hidden="1">{"Fecha_Dezembro",#N/A,FALSE,"FECHAMENTO-2002 ";"Defer_Dezermbro",#N/A,FALSE,"DIFERIDO";"Pis_Dezembro",#N/A,FALSE,"PIS COFINS";"Iss_Dezembro",#N/A,FALSE,"ISS"}</definedName>
    <definedName name="sssss" hidden="1">{"Fecha_Dezembro",#N/A,FALSE,"FECHAMENTO-2002 ";"Defer_Dezermbro",#N/A,FALSE,"DIFERIDO";"Pis_Dezembro",#N/A,FALSE,"PIS COFINS";"Iss_Dezembro",#N/A,FALSE,"ISS"}</definedName>
    <definedName name="sssssss" hidden="1">{"Fecha_Dezembro",#N/A,FALSE,"FECHAMENTO-2002 ";"Defer_Dezermbro",#N/A,FALSE,"DIFERIDO";"Pis_Dezembro",#N/A,FALSE,"PIS COFINS";"Iss_Dezembro",#N/A,FALSE,"ISS"}</definedName>
    <definedName name="Swvu.CATODO." hidden="1">#REF!</definedName>
    <definedName name="Swvu.summary1." hidden="1">#REF!</definedName>
    <definedName name="Swvu.summary2." hidden="1">#REF!</definedName>
    <definedName name="Swvu.summary3." hidden="1">#REF!</definedName>
    <definedName name="Swvu.VERGALHÃO." hidden="1">#REF!</definedName>
    <definedName name="t" hidden="1">{"CSC_1",#N/A,FALSE,"CSC Outputs";"CSC_2",#N/A,FALSE,"CSC Outputs"}</definedName>
    <definedName name="taiane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TBdbName" hidden="1">"88D5BF544BE111D2B8C5006097494125.mdb"</definedName>
    <definedName name="Temp_04.01" hidden="1">{#N/A,#N/A,FALSE,"Previa Fech";#N/A,#N/A,FALSE,"PIS";#N/A,#N/A,FALSE,"COFINS";#N/A,#N/A,FALSE,"PDD";#N/A,#N/A,FALSE,"C.Social";#N/A,#N/A,FALSE,"LALUR";#N/A,#N/A,FALSE,"Estimado(2)";#N/A,#N/A,FALSE,"Estimado-1";#N/A,#N/A,FALSE,"C.Social_RF";#N/A,#N/A,FALSE,"LALUR_RF";#N/A,#N/A,FALSE,"Comparativo";#N/A,#N/A,FALSE,"Extra-1";#N/A,#N/A,FALSE,"RET-PL."}</definedName>
    <definedName name="TEMP_06.01" hidden="1">{#N/A,#N/A,FALSE,"Previa Fech";#N/A,#N/A,FALSE,"PIS";#N/A,#N/A,FALSE,"COFINS";#N/A,#N/A,FALSE,"PDD";#N/A,#N/A,FALSE,"C.Social";#N/A,#N/A,FALSE,"LALUR";#N/A,#N/A,FALSE,"Estimado(2)";#N/A,#N/A,FALSE,"Estimado-1";#N/A,#N/A,FALSE,"C.Social_RF";#N/A,#N/A,FALSE,"LALUR_RF";#N/A,#N/A,FALSE,"Comparativo";#N/A,#N/A,FALSE,"Extra-1";#N/A,#N/A,FALSE,"RET-PL."}</definedName>
    <definedName name="Temp_07.01" hidden="1">{#N/A,#N/A,FALSE,"Previa Fech";#N/A,#N/A,FALSE,"PIS";#N/A,#N/A,FALSE,"COFINS";#N/A,#N/A,FALSE,"PDD";#N/A,#N/A,FALSE,"C.Social";#N/A,#N/A,FALSE,"LALUR";#N/A,#N/A,FALSE,"Estimado(2)";#N/A,#N/A,FALSE,"Estimado-1";#N/A,#N/A,FALSE,"C.Social_RF";#N/A,#N/A,FALSE,"LALUR_RF";#N/A,#N/A,FALSE,"Comparativo";#N/A,#N/A,FALSE,"Extra-1";#N/A,#N/A,FALSE,"RET-PL."}</definedName>
    <definedName name="temp_10" hidden="1">{#N/A,#N/A,FALSE,"Extra2";#N/A,#N/A,FALSE,"Comp2";#N/A,#N/A,FALSE,"Ret-PL"}</definedName>
    <definedName name="temp_12" hidden="1">{#N/A,#N/A,FALSE,"Extra2";#N/A,#N/A,FALSE,"Comp2";#N/A,#N/A,FALSE,"Ret-PL"}</definedName>
    <definedName name="teste" hidden="1">{"'Quadro'!$A$4:$BG$78"}</definedName>
    <definedName name="teste2" hidden="1">{"Fecha_Novembro",#N/A,FALSE,"FECHAMENTO-2002 ";"Defer_Novembro",#N/A,FALSE,"DIFERIDO";"Pis_Novembro",#N/A,FALSE,"PIS COFINS";"Iss_Novembro",#N/A,FALSE,"ISS"}</definedName>
    <definedName name="teste3" hidden="1">{"Fecha_Outubro",#N/A,FALSE,"FECHAMENTO-2002 ";"Defer_Outubro",#N/A,FALSE,"DIFERIDO";"Pis_Outubro",#N/A,FALSE,"PIS COFINS";"Iss_Outubro",#N/A,FALSE,"ISS"}</definedName>
    <definedName name="teste4" hidden="1">{#N/A,#N/A,FALSE,"HONORÁRIOS"}</definedName>
    <definedName name="teste5" hidden="1">{"Fecha_Setembro",#N/A,FALSE,"FECHAMENTO-2002 ";"Defer_Setembro",#N/A,FALSE,"DIFERIDO";"Pis_Setembro",#N/A,FALSE,"PIS COFINS";"Iss_Setembro",#N/A,FALSE,"ISS"}</definedName>
    <definedName name="testew" hidden="1">{"'Quadro'!$A$4:$BG$78"}</definedName>
    <definedName name="TextRefCopyRangeCount" hidden="1">68</definedName>
    <definedName name="tt" hidden="1">{"RRHH",#N/A,FALSE,"Por Dirección";"Operaciones",#N/A,FALSE,"Por Dirección";"Logística",#N/A,FALSE,"Por Dirección";"Comercial",#N/A,FALSE,"Por Dirección";"Administracion",#N/A,FALSE,"Por Dirección"}</definedName>
    <definedName name="TY" hidden="1">{"RRHH",#N/A,FALSE,"Por Dirección";"Operaciones",#N/A,FALSE,"Por Dirección";"Logística",#N/A,FALSE,"Por Dirección";"Comercial",#N/A,FALSE,"Por Dirección";"Administracion",#N/A,FALSE,"Por Dirección"}</definedName>
    <definedName name="uio" hidden="1">{"RRHH",#N/A,FALSE,"Por Dirección";"Operaciones",#N/A,FALSE,"Por Dirección";"Logística",#N/A,FALSE,"Por Dirección";"Comercial",#N/A,FALSE,"Por Dirección";"Administracion",#N/A,FALSE,"Por Dirección"}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vbvcxhbv" hidden="1">{"RRHH",#N/A,FALSE,"Por Dirección";"Operaciones",#N/A,FALSE,"Por Dirección";"Logística",#N/A,FALSE,"Por Dirección";"Comercial",#N/A,FALSE,"Por Dirección";"Administracion",#N/A,FALSE,"Por Dirección"}</definedName>
    <definedName name="vdffdg" hidden="1">{"RRHH",#N/A,FALSE,"Por Dirección";"Operaciones",#N/A,FALSE,"Por Dirección";"Logística",#N/A,FALSE,"Por Dirección";"Comercial",#N/A,FALSE,"Por Dirección";"Administracion",#N/A,FALSE,"Por Dirección"}</definedName>
    <definedName name="VGT" hidden="1">{#N/A,#N/A,FALSE,"Aging Summary";#N/A,#N/A,FALSE,"Ratio Analysis";#N/A,#N/A,FALSE,"Test 120 Day Accts";#N/A,#N/A,FALSE,"Tickmarks"}</definedName>
    <definedName name="w" hidden="1">{#N/A,#N/A,FALSE,"Previa Fech";#N/A,#N/A,FALSE,"PIS.COFINS";#N/A,#N/A,FALSE,"PDD";#N/A,#N/A,FALSE,"PIRD";#N/A,#N/A,FALSE,"C.Social";#N/A,#N/A,FALSE,"LALUR";#N/A,#N/A,FALSE,"Estimado(2)";#N/A,#N/A,FALSE,"Estimado-1";#N/A,#N/A,FALSE,"C.Social_RF";#N/A,#N/A,FALSE,"LALUR_RF";#N/A,#N/A,FALSE,"Contr.CT";#N/A,#N/A,FALSE,"Comparativo";#N/A,#N/A,FALSE,"Extra-1";#N/A,#N/A,FALSE,"RET-PL."}</definedName>
    <definedName name="WD" hidden="1">{"RRHH",#N/A,FALSE,"Por Dirección";"Operaciones",#N/A,FALSE,"Por Dirección";"Logística",#N/A,FALSE,"Por Dirección";"Comercial",#N/A,FALSE,"Por Dirección";"Administracion",#N/A,FALSE,"Por Dirección"}</definedName>
    <definedName name="what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" hidden="1">{"EVA",#N/A,FALSE,"SMT2";#N/A,#N/A,FALSE,"Summary";#N/A,#N/A,FALSE,"Graphs";#N/A,#N/A,FALSE,"4 Panel"}</definedName>
    <definedName name="wrn.Aging._.and._.Trend._.Analysis." hidden="1">{#N/A,#N/A,FALSE,"Aging Summary";#N/A,#N/A,FALSE,"Ratio Analysis";#N/A,#N/A,FALSE,"Test 120 Day Accts";#N/A,#N/A,FALSE,"Tickmarks"}</definedName>
    <definedName name="wrn.Alex." hidden="1">{#N/A,#N/A,FALSE,"TradeSumm";#N/A,#N/A,FALSE,"StatsSumm"}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udit._.Report." hidden="1">{#N/A,#N/A,FALSE,"Audit Program";#N/A,#N/A,FALSE,"T&amp;D Total";#N/A,#N/A,FALSE,"LNG Total";#N/A,#N/A,FALSE,"Power Total";#N/A,#N/A,FALSE,"Other Total";#N/A,#N/A,FALSE,"E&amp;P Total"}</definedName>
    <definedName name="wrn.B._.P._.TDS.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wrn.Book." hidden="1">{"EVA",#N/A,FALSE,"SMT2";#N/A,#N/A,FALSE,"Summary";#N/A,#N/A,FALSE,"Graphs";#N/A,#N/A,FALSE,"4 Panel"}</definedName>
    <definedName name="wrn.Budget2000." hidden="1">{#N/A,#N/A,FALSE,"Title";#N/A,#N/A,FALSE,"Corp b sheet";#N/A,#N/A,FALSE,"MODIFIED Pl";#N/A,#N/A,FALSE,"Balance Sheet";#N/A,#N/A,FALSE,"Profit and Loss";#N/A,#N/A,FALSE,"Supplement info";#N/A,#N/A,FALSE,"Cashflow";#N/A,#N/A,FALSE,"Asspc Co - Inv Schedule";#N/A,#N/A,FALSE,"kpi"}</definedName>
    <definedName name="wrn.BUTMAX." hidden="1">{#N/A,#N/A,FALSE,"Ventas";#N/A,#N/A,FALSE,"MARGEN";#N/A,#N/A,FALSE,"Resultado";#N/A,#N/A,FALSE,"GRAFICOS";#N/A,#N/A,FALSE,"GRAFICOS (2)"}</definedName>
    <definedName name="wrn.cacri." hidden="1">{#N/A,#N/A,FALSE,"RESUMO"}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tbob." hidden="1">{#N/A,#N/A,FALSE,"PROGRAMAÇÃO SEMANAL";#N/A,#N/A,FALSE,"PROG. DIÁRIA -FEV"}</definedName>
    <definedName name="wrn.CATVERG." hidden="1">{"VERGALHÃO",#N/A,FALSE,"DIÁRIA";"CATODO",#N/A,FALSE,"DIÁRIA"}</definedName>
    <definedName name="wrn.clientcopy." hidden="1">{"WACC_clientcopy",#N/A,FALSE,"Inputs";"Beta_clientcopy",#N/A,FALSE,"Inputs";"SCF_clientcopy",#N/A,FALSE,"Inputs";"ProBS_clientcopy",#N/A,FALSE,"Inputs";"BS_clientcopy",#N/A,FALSE,"Inputs";"ProIS_clientcopy",#N/A,FALSE,"Inputs";"IS_clientcopy",#N/A,FALSE,"Inputs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contribution." hidden="1">{#N/A,#N/A,FALSE,"Contribution Analysis"}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sc." hidden="1">{"orixcsc",#N/A,FALSE,"ORIX CSC";"orixcsc2",#N/A,FALSE,"ORIX CSC"}</definedName>
    <definedName name="wrn.csc2." hidden="1">{#N/A,#N/A,FALSE,"ORIX CSC"}</definedName>
    <definedName name="wrn.CSOCIAL." hidden="1">{#N/A,#N/A,FALSE,"CSOCIAL"}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espesasPorArea." hidden="1">{"TotalGeralDespesasPorArea",#N/A,FALSE,"VinculosAccessEfetivo"}</definedName>
    <definedName name="wrn.Dezembro." hidden="1">{"Fecha_Dezembro",#N/A,FALSE,"FECHAMENTO-2002 ";"Defer_Dezermbro",#N/A,FALSE,"DIFERIDO";"Pis_Dezembro",#N/A,FALSE,"PIS COFINS";"Iss_Dezembro",#N/A,FALSE,"ISS"}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PENSES._.98._.US.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9._.REAL." hidden="1">{"Reais 99 MKT",#N/A,TRUE,"MKT";"Reais 99 BUSS",#N/A,TRUE,"BusOper";"Reais 99 TECH",#N/A,TRUE,"Tech";"Reais 99 LOCAL",#N/A,TRUE,"LocalProg";"Reais 99 GA",#N/A,TRUE,"G&amp;A";"Reais 99 CONSOL",#N/A,TRUE,"Consolidate"}</definedName>
    <definedName name="wrn.fcb2" hidden="1">{"FCB_ALL",#N/A,FALSE,"FCB"}</definedName>
    <definedName name="wrn.FECH._.IMPOSTOS." hidden="1">{#N/A,#N/A,FALSE,"RESUMO";#N/A,#N/A,FALSE,"PDD";#N/A,#N/A,FALSE,"P.I.R.D. ";#N/A,#N/A,FALSE,"Contr.CT";#N/A,#N/A,FALSE,"Cofins";#N/A,#N/A,FALSE,"PIS";#N/A,#N/A,FALSE,"C.Social";#N/A,#N/A,FALSE,"C.Social (2)";#N/A,#N/A,FALSE,"Lalur";#N/A,#N/A,FALSE,"Lalur (2)";#N/A,#N/A,FALSE,"Estimado1";#N/A,#N/A,FALSE,"Temp 12";#N/A,#N/A,FALSE,"Estimado2"}</definedName>
    <definedName name="wrn.filecopy." hidden="1">{"WACC_filecopy",#N/A,FALSE,"Inputs";"Beta_filecopy",#N/A,FALSE,"Inputs";"SCF_filecopy",#N/A,FALSE,"Inputs";"ProBS_filecopy",#N/A,FALSE,"Inputs";"BS_filecopy",#N/A,FALSE,"Inputs";"ProIS_filecopy",#N/A,FALSE,"Inputs";"IS_filecopy",#N/A,FALSE,"Inputs"}</definedName>
    <definedName name="wrn.FINANCIAL._.MONTH.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S.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US._.MONTH.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S.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lowback._.Analysis." hidden="1">{"Merger Output",#N/A,FALSE,"Summary_Output";"Flowback Assesment dollars",#N/A,FALSE,"FLow";"Flowback assesment percent",#N/A,FALSE,"FLow";"Impact to Rubik Price",#N/A,FALSE,"FLow"}</definedName>
    <definedName name="wrn.Flowback._.Analysis2." hidden="1">{"Merger Output",#N/A,FALSE,"Summary_Output";"Flowback Assesment dollars",#N/A,FALSE,"FLow";"Flowback assesment percent",#N/A,FALSE,"FLow";"Impact to Rubik Price",#N/A,FALSE,"FLow"}</definedName>
    <definedName name="wrn.Flowback._.Analysis3." hidden="1">{"Merger Output",#N/A,FALSE,"Summary_Output";"Flowback Assesment dollars",#N/A,FALSE,"FLow";"Flowback assesment percent",#N/A,FALSE,"FLow";"Impact to Rubik Price",#N/A,FALSE,"FLow"}</definedName>
    <definedName name="wrn.Geral." hidden="1">{#N/A,#N/A,FALSE,"Relatórios";"Vendas e Custos",#N/A,FALSE,"Vendas e Custos";"Premissas",#N/A,FALSE,"Premissas";"Projeções",#N/A,FALSE,"Projeções";"Dolar",#N/A,FALSE,"Dolar";"Original",#N/A,FALSE,"Original e UFIR"}</definedName>
    <definedName name="wrn.GNMAX." hidden="1">{#N/A,#N/A,FALSE,"Ventas";#N/A,#N/A,FALSE,"MARGEN";#N/A,#N/A,FALSE,"Resultado";#N/A,#N/A,FALSE,"GRAFICOS";#N/A,#N/A,FALSE,"GRAFICOS (2)"}</definedName>
    <definedName name="wrn.GRAPHS." hidden="1">{#N/A,#N/A,FALSE,"ACQ_GRAPHS";#N/A,#N/A,FALSE,"T_1 GRAPHS";#N/A,#N/A,FALSE,"T_2 GRAPHS";#N/A,#N/A,FALSE,"COMB_GRAPHS"}</definedName>
    <definedName name="wrn.impostos." hidden="1">{#N/A,#N/A,FALSE,"Previa Fech";#N/A,#N/A,FALSE,"PIS.COFINS";#N/A,#N/A,FALSE,"PDD";#N/A,#N/A,FALSE,"PIRD";#N/A,#N/A,FALSE,"Contr.CT";#N/A,#N/A,FALSE,"C.Social";#N/A,#N/A,FALSE,"LALUR";#N/A,#N/A,FALSE,"LALUR_RF";#N/A,#N/A,FALSE,"Estimado(2)";#N/A,#N/A,FALSE,"Estimado-1";#N/A,#N/A,FALSE,"Comparativo";#N/A,#N/A,FALSE,"Extra-1";#N/A,#N/A,FALSE,"RET-PL."}</definedName>
    <definedName name="wrn.IRENDA." hidden="1">{#N/A,#N/A,FALSE,"IRENDA"}</definedName>
    <definedName name="wrn.Novembro." hidden="1">{"Fecha_Novembro",#N/A,FALSE,"FECHAMENTO-2002 ";"Defer_Novembro",#N/A,FALSE,"DIFERIDO";"Pis_Novembro",#N/A,FALSE,"PIS COFINS";"Iss_Novembro",#N/A,FALSE,"ISS"}</definedName>
    <definedName name="wrn.Outlook._.for._.US._.Domestic._.Paging." hidden="1">{"Yearend_units",#N/A,TRUE,"Paging";"Unit_growth",#N/A,TRUE,"Paging";"Yearend_nationwide_units",#N/A,TRUE,"Paging";"nationwide_growth",#N/A,TRUE,"Paging";"ARPU",#N/A,TRUE,"Paging";"paging_industry_revenues",#N/A,TRUE,"Paging";"paging_net_add_breakdown",#N/A,TRUE,"Paging";"paging_churn",#N/A,TRUE,"Paging";"paging_gross_adds",#N/A,TRUE,"Paging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ubro." hidden="1">{"Fecha_Outubro",#N/A,FALSE,"FECHAMENTO-2002 ";"Defer_Outubro",#N/A,FALSE,"DIFERIDO";"Pis_Outubro",#N/A,FALSE,"PIS COFINS";"Iss_Outubro",#N/A,FALSE,"ISS"}</definedName>
    <definedName name="wrn.PIS." hidden="1">{#N/A,#N/A,FALSE,"PIS"}</definedName>
    <definedName name="wrn.Print." hidden="1">{"vi1",#N/A,FALSE,"Financial Statements";"vi2",#N/A,FALSE,"Financial Statements";#N/A,#N/A,FALSE,"DCF"}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tandalone.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_CSC." hidden="1">{"CSC_1",#N/A,FALSE,"CSC Outputs";"CSC_2",#N/A,FALSE,"CSC Outputs"}</definedName>
    <definedName name="wrn.Print_CSC2." hidden="1">{"CSC_1",#N/A,FALSE,"CSC Outputs";"CSC_2",#N/A,FALSE,"CSC Outputs"}</definedName>
    <definedName name="wrn.printall." hidden="1">{"output","fiftysix",FALSE,"mergerplans";"inputs",#N/A,FALSE,"mergerplans";"output","sixtyfive",FALSE,"mergerplans";"output","seventy",FALSE,"mergerplans"}</definedName>
    <definedName name="wrn.PROGRAMAÇÃO._.DIÁRIA._.DE._.COBRE._.ELETROLITICO." hidden="1">{#N/A,#N/A,TRUE,"DIÁRIA";#N/A,#N/A,TRUE,"DIÁRIA"}</definedName>
    <definedName name="wrn.PROVIR97." hidden="1">{#N/A,#N/A,FALSE,"IR E CS 1997";#N/A,#N/A,FALSE,"PR ND";#N/A,#N/A,FALSE,"8191";#N/A,#N/A,FALSE,"8383";#N/A,#N/A,FALSE,"MP 1024";#N/A,#N/A,FALSE,"AD_EX_97";#N/A,#N/A,FALSE,"BD 97"}</definedName>
    <definedName name="wrn.REL_IR_97." hidden="1">{#N/A,#N/A,TRUE,"BD 97";#N/A,#N/A,TRUE,"IR E CS 1997";#N/A,#N/A,TRUE,"CONTINGÊNCIAS";#N/A,#N/A,TRUE,"AD_EX_97";#N/A,#N/A,TRUE,"PR ND";#N/A,#N/A,TRUE,"8191";#N/A,#N/A,TRUE,"8383";#N/A,#N/A,TRUE,"MP 1024"}</definedName>
    <definedName name="wrn.Relatório._.01." hidden="1">{#N/A,#N/A,TRUE,"Resumo de Preços"}</definedName>
    <definedName name="wrn.RELATÓRIO._.CONTÁBIL." hidden="1">{#N/A,#N/A,FALSE,"COMENTARIOS";#N/A,#N/A,FALSE,"BALANÇO";#N/A,#N/A,FALSE,"RESULTADO";#N/A,#N/A,FALSE," SALDOS ATIVOS";#N/A,#N/A,FALSE,"SALDOS PASSIVOS";#N/A,#N/A,FALSE,"RECEITA DE VENDAS";#N/A,#N/A,FALSE," CPV";#N/A,#N/A,FALSE,"DESP COMERCIAIS";#N/A,#N/A,FALSE,"DESP ADM";#N/A,#N/A,FALSE,"RES FIN ";#N/A,#N/A,FALSE,"OUTRAS  OP ";#N/A,#N/A,FALSE,"RES N OP ";#N/A,#N/A,FALSE,"INTERCIAS JAN";#N/A,#N/A,FALSE,"INTERCIAS FEV";#N/A,#N/A,FALSE,"INTERCIAS MAR";#N/A,#N/A,FALSE,"INTERCIAS ABR";#N/A,#N/A,FALSE,"INTERCIAS MAI";#N/A,#N/A,FALSE,"INTERCIAS JUN";#N/A,#N/A,FALSE,"INTERCIAS JUL";#N/A,#N/A,FALSE,"INRECIAS AGO";#N/A,#N/A,FALSE,"INTERCIAS SET";#N/A,#N/A,FALSE,"INTERCIAS OUT";#N/A,#N/A,FALSE,"INTERCIAS NOV";#N/A,#N/A,FALSE,"INTERCIAS DEZ"}</definedName>
    <definedName name="wrn.RESUMO." hidden="1">{#N/A,#N/A,FALSE,"HONORÁRIOS"}</definedName>
    <definedName name="wrn.Revenue._.Details." hidden="1">{"Revenue by Industry Chart",#N/A,FALSE,"Mix";"Annual Revenue Detail",#N/A,FALSE,"Mix";"Quarterly Revenue Detail",#N/A,FALSE,"Mix"}</definedName>
    <definedName name="wrn.Setembro." hidden="1">{"Fecha_Setembro",#N/A,FALSE,"FECHAMENTO-2002 ";"Defer_Setembro",#N/A,FALSE,"DIFERIDO";"Pis_Setembro",#N/A,FALSE,"PIS COFINS";"Iss_Setembro",#N/A,FALSE,"ISS"}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UMÁRIO._.DE._.PRODUÇÃO." hidden="1">{"CABEÇALHO",#N/A,FALSE,"DADOS";"area oeste",#N/A,FALSE,"DADOS";"CABEÇALHO",#N/A,FALSE,"DADOS";"area leste",#N/A,FALSE,"DADOS"}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test." hidden="1">{"test2",#N/A,TRUE,"Prices"}</definedName>
    <definedName name="wrn.Todos." hidden="1">{"RRHH",#N/A,FALSE,"Por Dirección";"Operaciones",#N/A,FALSE,"Por Dirección";"Logística",#N/A,FALSE,"Por Dirección";"Comercial",#N/A,FALSE,"Por Dirección";"Administracion",#N/A,FALSE,"Por Dirección"}</definedName>
    <definedName name="wrn.Tweety." hidden="1">{#N/A,#N/A,FALSE,"A&amp;E";#N/A,#N/A,FALSE,"HighTop";#N/A,#N/A,FALSE,"JG";#N/A,#N/A,FALSE,"RI";#N/A,#N/A,FALSE,"woHT";#N/A,#N/A,FALSE,"woHT&amp;JG"}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Package._.1.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ERG." hidden="1">{#N/A,#N/A,FALSE,"PROG. DIÁRIA DE VERGALHÃO";"CABEÇA",#N/A,FALSE,"PROG. DIÁRIA DE VERGALHÃO";"CORPO",#N/A,FALSE,"PROG. DIÁRIA DE VERGALHÃO"}</definedName>
    <definedName name="wrn.whole._.document.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Shabang.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ORK._.PAPER.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_.99.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wrnb" hidden="1">{"EVA",#N/A,FALSE,"SMT2";#N/A,#N/A,FALSE,"Summary";#N/A,#N/A,FALSE,"Graphs";#N/A,#N/A,FALSE,"4 Panel"}</definedName>
    <definedName name="wrnc" hidden="1">{#N/A,#N/A,FALSE,"SMT1";#N/A,#N/A,FALSE,"SMT2";#N/A,#N/A,FALSE,"Summary";#N/A,#N/A,FALSE,"Graphs";#N/A,#N/A,FALSE,"4 Panel"}</definedName>
    <definedName name="wrncs" hidden="1">{#N/A,#N/A,FALSE,"Full";#N/A,#N/A,FALSE,"Half";#N/A,#N/A,FALSE,"Op Expenses";#N/A,#N/A,FALSE,"Cap Charge";#N/A,#N/A,FALSE,"Cost C";#N/A,#N/A,FALSE,"PP&amp;E";#N/A,#N/A,FALSE,"R&amp;D"}</definedName>
    <definedName name="wrncset" hidden="1">{#N/A,#N/A,FALSE,"Full";#N/A,#N/A,FALSE,"Half";#N/A,#N/A,FALSE,"Op Expenses";#N/A,#N/A,FALSE,"Cap Charge";#N/A,#N/A,FALSE,"Cost C";#N/A,#N/A,FALSE,"PP&amp;E";#N/A,#N/A,FALSE,"R&amp;D"}</definedName>
    <definedName name="wvu.CATODO." hidden="1">{TRUE,TRUE,0.25,-14,454.5,281.25,FALSE,TRUE,TRUE,TRUE,0,1,28,1,5,4,4,4,TRUE,TRUE,3,TRUE,1,TRUE,75,"Swvu.CATODO.","ACwvu.CATODO.",#N/A,FALSE,FALSE,0.78740157480315,0.67,0.984251968503937,0.984251968503937,2,"&amp;L&amp;14DIAC &amp; SEPLA &amp; DIVEL &amp; DILAM
&amp;C&amp;""Arial,Negrito""&amp;16PROGRAMAÇÃO &amp;""Arial,Normal""DIÁRIA DE COBRE- 1997
VERGALHÃO&amp;R&amp;14Emissão: 20/03/97
&amp;T&amp;8
","&amp;L&amp;8Clientes ( total= 11):&amp;10GS-DIAC-DIAC(Sonia)-DIAC(Edilson)-DIAC(Marcelo)-DIVEL-DILAM-DILAM/Expedição-DIMEL-DIQUAL-DISUP(Almeida)&amp;R&amp;14&amp;F
&amp;A",TRUE,TRUE,FALSE,FALSE,1,#N/A,1,1,FALSE,FALSE,"Rwvu.CATODO.",#N/A,FALSE,FALSE,FALSE,1,300,300,FALSE,FALSE,TRUE,TRUE,TRUE}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VERGALHÃO." hidden="1">{TRUE,TRUE,0.25,-14,454.5,281.25,FALSE,TRUE,TRUE,TRUE,0,1,5,1,5,4,4,4,TRUE,TRUE,3,TRUE,1,TRUE,75,"Swvu.VERGALHÃO.","ACwvu.VERGALHÃO.",#N/A,FALSE,FALSE,0.78740157480315,0.67,0.984251968503937,0.984251968503937,2,"&amp;L&amp;14DIAC &amp; SEPLA &amp; DIVEL &amp; DILAM
&amp;C&amp;""Arial,Negrito""&amp;16PROGRAMAÇÃO &amp;""Arial,Normal""DIÁRIA DE COBRE- 1997
VERGALHÃO&amp;R&amp;14Emissão: 20/03/97
&amp;T&amp;8
","&amp;L&amp;8Clientes ( total= 11):&amp;10GS-DIAC-DIAC(Sonia)-DIAC(Edilson)-DIAC(Marcelo)-DIVEL-DILAM-DILAM/Expedição-DIMEL-DIQUAL-DISUP(Almeida)&amp;R&amp;14&amp;F
&amp;A",TRUE,TRUE,FALSE,FALSE,1,#N/A,1,1,FALSE,FALSE,"Rwvu.VERGALHÃO.",#N/A,FALSE,FALSE,FALSE,1,300,300,FALSE,FALSE,TRUE,TRUE,TRUE}</definedName>
    <definedName name="www" hidden="1">{"CABEÇALHO",#N/A,FALSE,"DADOS";"area oeste",#N/A,FALSE,"DADOS";"CABEÇALHO",#N/A,FALSE,"DADOS";"area leste",#N/A,FALSE,"DADOS"}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8" hidden="1">#REF!</definedName>
    <definedName name="XREF_COLUMN_19" hidden="1">#REF!</definedName>
    <definedName name="XREF_COLUMN_2" hidden="1">#REF!</definedName>
    <definedName name="XREF_COLUMN_20" hidden="1">#REF!</definedName>
    <definedName name="XREF_COLUMN_21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 hidden="1">#REF!</definedName>
    <definedName name="XRefColumnsCount" hidden="1">1</definedName>
    <definedName name="XRefCopy1" hidden="1">#REF!</definedName>
    <definedName name="XRefCopy10" hidden="1">#REF!</definedName>
    <definedName name="XRefCopy10Row" hidden="1">#REF!</definedName>
    <definedName name="XRefCopy11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6" hidden="1">#REF!</definedName>
    <definedName name="XRefCopy27" hidden="1">#REF!</definedName>
    <definedName name="XRefCopy28" hidden="1">#REF!</definedName>
    <definedName name="XRefCopy29" hidden="1">#REF!</definedName>
    <definedName name="XRefCopy2Row" hidden="1">#REF!</definedName>
    <definedName name="XRefCopy3" hidden="1">#REF!</definedName>
    <definedName name="XRefCopy30" hidden="1">#REF!</definedName>
    <definedName name="XRefCopy31" hidden="1">#REF!</definedName>
    <definedName name="XRefCopy32" hidden="1">#REF!</definedName>
    <definedName name="XRefCopy32Row" hidden="1">#REF!</definedName>
    <definedName name="XRefCopy33" hidden="1">#REF!</definedName>
    <definedName name="XRefCopy34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1Row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Row" hidden="1">#REF!</definedName>
    <definedName name="XRefCopy4Row" hidden="1">#REF!</definedName>
    <definedName name="XRefCopy5" hidden="1">#REF!</definedName>
    <definedName name="XRefCopy56" hidden="1">#REF!</definedName>
    <definedName name="XRefCopy57" hidden="1">#REF!</definedName>
    <definedName name="XRefCopy58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9" hidden="1">#REF!</definedName>
    <definedName name="XRefCopy9Row" hidden="1">#REF!</definedName>
    <definedName name="XRefCopyRangeCount" hidden="1">8</definedName>
    <definedName name="XRefPaste1" hidden="1">#REF!</definedName>
    <definedName name="XRefPaste10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Row" hidden="1">#REF!</definedName>
    <definedName name="XRefPaste35Row" hidden="1">#REF!</definedName>
    <definedName name="XRefPaste36Row" hidden="1">#REF!</definedName>
    <definedName name="XRefPaste37Row" hidden="1">#REF!</definedName>
    <definedName name="XRefPaste38Row" hidden="1">#REF!</definedName>
    <definedName name="XRefPaste39Row" hidden="1">#REF!</definedName>
    <definedName name="XRefPaste3Row" hidden="1">#REF!</definedName>
    <definedName name="XRefPaste4" hidden="1">#REF!</definedName>
    <definedName name="XRefPaste40Row" hidden="1">#REF!</definedName>
    <definedName name="XRefPaste41Row" hidden="1">#REF!</definedName>
    <definedName name="XRefPaste42Row" hidden="1">#REF!</definedName>
    <definedName name="XRefPaste43Row" hidden="1">#REF!</definedName>
    <definedName name="XRefPaste44Row" hidden="1">#REF!</definedName>
    <definedName name="XRefPaste45Row" hidden="1">#REF!</definedName>
    <definedName name="XRefPaste47Row" hidden="1">#REF!</definedName>
    <definedName name="XRefPaste48Row" hidden="1">#REF!</definedName>
    <definedName name="XRefPaste49Row" hidden="1">#REF!</definedName>
    <definedName name="XRefPaste4Row" hidden="1">#REF!</definedName>
    <definedName name="XRefPaste5" hidden="1">#REF!</definedName>
    <definedName name="XRefPaste50Row" hidden="1">#REF!</definedName>
    <definedName name="XRefPaste51Row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9Row" hidden="1">#REF!</definedName>
    <definedName name="XRefPasteRangeCount" hidden="1">1</definedName>
    <definedName name="xxx" hidden="1">{"RRHH",#N/A,FALSE,"Por Dirección";"Operaciones",#N/A,FALSE,"Por Dirección";"Logística",#N/A,FALSE,"Por Dirección";"Comercial",#N/A,FALSE,"Por Dirección";"Administracion",#N/A,FALSE,"Por Dirección"}</definedName>
    <definedName name="xxxx" hidden="1">#REF!</definedName>
    <definedName name="yu" hidden="1">{"RRHH",#N/A,FALSE,"Por Dirección";"Operaciones",#N/A,FALSE,"Por Dirección";"Logística",#N/A,FALSE,"Por Dirección";"Comercial",#N/A,FALSE,"Por Dirección";"Administracion",#N/A,FALSE,"Por Dirección"}</definedName>
    <definedName name="yy" hidden="1">{"Fecha_Novembro",#N/A,FALSE,"FECHAMENTO-2002 ";"Defer_Novembro",#N/A,FALSE,"DIFERIDO";"Pis_Novembro",#N/A,FALSE,"PIS COFINS";"Iss_Novembro",#N/A,FALSE,"ISS"}</definedName>
    <definedName name="yyy" hidden="1">{"Fecha_Novembro",#N/A,FALSE,"FECHAMENTO-2002 ";"Defer_Novembro",#N/A,FALSE,"DIFERIDO";"Pis_Novembro",#N/A,FALSE,"PIS COFINS";"Iss_Novembro",#N/A,FALSE,"ISS"}</definedName>
    <definedName name="yyyyy" hidden="1">{"Fecha_Outubro",#N/A,FALSE,"FECHAMENTO-2002 ";"Defer_Outubro",#N/A,FALSE,"DIFERIDO";"Pis_Outubro",#N/A,FALSE,"PIS COFINS";"Iss_Outubro",#N/A,FALSE,"ISS"}</definedName>
    <definedName name="yyyyyy" hidden="1">{"Fecha_Setembro",#N/A,FALSE,"FECHAMENTO-2002 ";"Defer_Setembro",#N/A,FALSE,"DIFERIDO";"Pis_Setembro",#N/A,FALSE,"PIS COFINS";"Iss_Setembro",#N/A,FALSE,"ISS"}</definedName>
    <definedName name="yyyyyyy" hidden="1">{#N/A,#N/A,FALSE,"HONORÁRIOS"}</definedName>
    <definedName name="yyyyyyyy" hidden="1">{"Fecha_Dezembro",#N/A,FALSE,"FECHAMENTO-2002 ";"Defer_Dezermbro",#N/A,FALSE,"DIFERIDO";"Pis_Dezembro",#N/A,FALSE,"PIS COFINS";"Iss_Dezembro",#N/A,FALSE,"ISS"}</definedName>
    <definedName name="yyyyyyyyyyyyyyyy" hidden="1">{"Fecha_Dezembro",#N/A,FALSE,"FECHAMENTO-2002 ";"Defer_Dezermbro",#N/A,FALSE,"DIFERIDO";"Pis_Dezembro",#N/A,FALSE,"PIS COFINS";"Iss_Dezembro",#N/A,FALSE,"ISS"}</definedName>
    <definedName name="yyyyyyyyyyyyyyyyyyy" hidden="1">{"Fecha_Dezembro",#N/A,FALSE,"FECHAMENTO-2002 ";"Defer_Dezermbro",#N/A,FALSE,"DIFERIDO";"Pis_Dezembro",#N/A,FALSE,"PIS COFINS";"Iss_Dezembro",#N/A,FALSE,"ISS"}</definedName>
    <definedName name="z" hidden="1">#REF!</definedName>
    <definedName name="Z_00E9FB25_752C_11D1_95EF_0000E8CF5EB3_.wvu.Cols" hidden="1">#REF!</definedName>
    <definedName name="Z_00E9FB26_752C_11D1_95EF_0000E8CF5EB3_.wvu.Cols" hidden="1">#REF!</definedName>
    <definedName name="Z_00E9FB27_752C_11D1_95EF_0000E8CF5EB3_.wvu.Cols" hidden="1">#REF!</definedName>
    <definedName name="Z_00E9FB28_752C_11D1_95EF_0000E8CF5EB3_.wvu.Cols" hidden="1">#REF!</definedName>
    <definedName name="Z_00E9FB29_752C_11D1_95EF_0000E8CF5EB3_.wvu.Cols" hidden="1">#REF!</definedName>
    <definedName name="Z_00E9FB2A_752C_11D1_95EF_0000E8CF5EB3_.wvu.Cols" hidden="1">#REF!</definedName>
    <definedName name="Z_0226D2AF_D2B4_11D1_90EF_0000E8CF30B3_.wvu.Cols" hidden="1">#REF!</definedName>
    <definedName name="Z_0226D2B0_D2B4_11D1_90EF_0000E8CF30B3_.wvu.Cols" hidden="1">#REF!</definedName>
    <definedName name="Z_08D00FEF_D43A_11D1_90EF_0000E8CF30B3_.wvu.Cols" hidden="1">#REF!</definedName>
    <definedName name="Z_08D00FF0_D43A_11D1_90EF_0000E8CF30B3_.wvu.Cols" hidden="1">#REF!</definedName>
    <definedName name="Z_094CCD8D_DF24_11D1_90EF_0000E8CF30B3_.wvu.Cols" hidden="1">#REF!</definedName>
    <definedName name="Z_094CCD8F_DF24_11D1_90EF_0000E8CF30B3_.wvu.Cols" hidden="1">#REF!</definedName>
    <definedName name="Z_1194CCEB_BE3A_11D1_95F0_0000E8CF5EB3_.wvu.Cols" hidden="1">#REF!,#REF!,#REF!</definedName>
    <definedName name="Z_1194CCEC_BE3A_11D1_95F0_0000E8CF5EB3_.wvu.Cols" hidden="1">#REF!,#REF!,#REF!</definedName>
    <definedName name="Z_1194CD1A_BE3A_11D1_95F0_0000E8CF5EB3_.wvu.Cols" hidden="1">#REF!,#REF!,#REF!</definedName>
    <definedName name="Z_1194CD1B_BE3A_11D1_95F0_0000E8CF5EB3_.wvu.Cols" hidden="1">#REF!,#REF!,#REF!</definedName>
    <definedName name="Z_16209B87_DA8B_11D1_95F0_0000E8CF5EB3_.wvu.Cols" hidden="1">#REF!</definedName>
    <definedName name="Z_16209B88_DA8B_11D1_95F0_0000E8CF5EB3_.wvu.Cols" hidden="1">#REF!</definedName>
    <definedName name="Z_16C1858A_C3EA_11D1_95F0_0000E8CF5EB3_.wvu.Cols" hidden="1">#REF!,#REF!,#REF!</definedName>
    <definedName name="Z_16C1858B_C3EA_11D1_95F0_0000E8CF5EB3_.wvu.Cols" hidden="1">#REF!,#REF!,#REF!</definedName>
    <definedName name="Z_1AE43106_6FD3_11D1_95EF_0000E8CF5EB3_.wvu.Cols" hidden="1">#REF!</definedName>
    <definedName name="Z_1AE43107_6FD3_11D1_95EF_0000E8CF5EB3_.wvu.Cols" hidden="1">#REF!</definedName>
    <definedName name="Z_1AE43108_6FD3_11D1_95EF_0000E8CF5EB3_.wvu.Cols" hidden="1">#REF!</definedName>
    <definedName name="Z_1AE43109_6FD3_11D1_95EF_0000E8CF5EB3_.wvu.Cols" hidden="1">#REF!</definedName>
    <definedName name="Z_1AE4310A_6FD3_11D1_95EF_0000E8CF5EB3_.wvu.Cols" hidden="1">#REF!</definedName>
    <definedName name="Z_1AE4310B_6FD3_11D1_95EF_0000E8CF5EB3_.wvu.Cols" hidden="1">#REF!</definedName>
    <definedName name="Z_28558E5F_DE84_11D1_90EF_0000E8CF30B3_.wvu.Cols" hidden="1">#REF!</definedName>
    <definedName name="Z_28558E61_DE84_11D1_90EF_0000E8CF30B3_.wvu.Cols" hidden="1">#REF!</definedName>
    <definedName name="Z_2BA5AE37_867C_11D1_95EF_0000E8CF5EB3_.wvu.Cols" hidden="1">#REF!</definedName>
    <definedName name="Z_2BA5AE38_867C_11D1_95EF_0000E8CF5EB3_.wvu.Cols" hidden="1">#REF!</definedName>
    <definedName name="Z_2BA5AE39_867C_11D1_95EF_0000E8CF5EB3_.wvu.Cols" hidden="1">#REF!</definedName>
    <definedName name="Z_2BA5AE3A_867C_11D1_95EF_0000E8CF5EB3_.wvu.Cols" hidden="1">#REF!</definedName>
    <definedName name="Z_2BA5AE3B_867C_11D1_95EF_0000E8CF5EB3_.wvu.Cols" hidden="1">#REF!</definedName>
    <definedName name="Z_2BA5AE3C_867C_11D1_95EF_0000E8CF5EB3_.wvu.Cols" hidden="1">#REF!</definedName>
    <definedName name="Z_2E234CCD_CD53_11D1_95F0_0000E8CF5EB3_.wvu.Cols" hidden="1">#REF!,#REF!</definedName>
    <definedName name="Z_2E234CCE_CD53_11D1_95F0_0000E8CF5EB3_.wvu.Cols" hidden="1">#REF!,#REF!</definedName>
    <definedName name="Z_36EB8841_7874_11D1_95EF_0000E8CF5EB3_.wvu.Cols" hidden="1">#REF!</definedName>
    <definedName name="Z_36EB8842_7874_11D1_95EF_0000E8CF5EB3_.wvu.Cols" hidden="1">#REF!</definedName>
    <definedName name="Z_36EB8843_7874_11D1_95EF_0000E8CF5EB3_.wvu.Cols" hidden="1">#REF!</definedName>
    <definedName name="Z_36EB8844_7874_11D1_95EF_0000E8CF5EB3_.wvu.Cols" hidden="1">#REF!</definedName>
    <definedName name="Z_36EB8845_7874_11D1_95EF_0000E8CF5EB3_.wvu.Cols" hidden="1">#REF!</definedName>
    <definedName name="Z_36EB8846_7874_11D1_95EF_0000E8CF5EB3_.wvu.Cols" hidden="1">#REF!</definedName>
    <definedName name="Z_384F6556_CF6C_11D1_90EF_0000E8CF30B3_.wvu.Cols" hidden="1">#REF!,#REF!</definedName>
    <definedName name="Z_384F6557_CF6C_11D1_90EF_0000E8CF30B3_.wvu.Cols" hidden="1">#REF!,#REF!</definedName>
    <definedName name="Z_3A8BECB3_81B4_11D1_95EF_0000E8CF5EB3_.wvu.Cols" hidden="1">#REF!</definedName>
    <definedName name="Z_3A8BECB4_81B4_11D1_95EF_0000E8CF5EB3_.wvu.Cols" hidden="1">#REF!</definedName>
    <definedName name="Z_3A8BECB5_81B4_11D1_95EF_0000E8CF5EB3_.wvu.Cols" hidden="1">#REF!</definedName>
    <definedName name="Z_3A8BECB6_81B4_11D1_95EF_0000E8CF5EB3_.wvu.Cols" hidden="1">#REF!</definedName>
    <definedName name="Z_3A8BECB7_81B4_11D1_95EF_0000E8CF5EB3_.wvu.Cols" hidden="1">#REF!</definedName>
    <definedName name="Z_3A8BECB8_81B4_11D1_95EF_0000E8CF5EB3_.wvu.Cols" hidden="1">#REF!</definedName>
    <definedName name="Z_3BAA8BE3_6B0B_11D1_95EF_0000E8CF5EB3_.wvu.Cols" hidden="1">#REF!</definedName>
    <definedName name="Z_3BAA8BE4_6B0B_11D1_95EF_0000E8CF5EB3_.wvu.Cols" hidden="1">#REF!</definedName>
    <definedName name="Z_3BAA8BE5_6B0B_11D1_95EF_0000E8CF5EB3_.wvu.Cols" hidden="1">#REF!</definedName>
    <definedName name="Z_3BAA8BE6_6B0B_11D1_95EF_0000E8CF5EB3_.wvu.Cols" hidden="1">#REF!</definedName>
    <definedName name="Z_3BAA8BE7_6B0B_11D1_95EF_0000E8CF5EB3_.wvu.Cols" hidden="1">#REF!</definedName>
    <definedName name="Z_3BAA8BE8_6B0B_11D1_95EF_0000E8CF5EB3_.wvu.Cols" hidden="1">#REF!</definedName>
    <definedName name="Z_3BE15160_7B74_11D1_95EF_0000E8CF5EB3_.wvu.Cols" hidden="1">#REF!</definedName>
    <definedName name="Z_3BE15161_7B74_11D1_95EF_0000E8CF5EB3_.wvu.Cols" hidden="1">#REF!</definedName>
    <definedName name="Z_3BE15162_7B74_11D1_95EF_0000E8CF5EB3_.wvu.Cols" hidden="1">#REF!</definedName>
    <definedName name="Z_3BE15163_7B74_11D1_95EF_0000E8CF5EB3_.wvu.Cols" hidden="1">#REF!</definedName>
    <definedName name="Z_3BE15164_7B74_11D1_95EF_0000E8CF5EB3_.wvu.Cols" hidden="1">#REF!</definedName>
    <definedName name="Z_3BE15165_7B74_11D1_95EF_0000E8CF5EB3_.wvu.Cols" hidden="1">#REF!</definedName>
    <definedName name="Z_3BF18F2D_D50E_11D1_95F0_0000E8CF5EB3_.wvu.Cols" hidden="1">#REF!</definedName>
    <definedName name="Z_3BF18F2E_D50E_11D1_95F0_0000E8CF5EB3_.wvu.Cols" hidden="1">#REF!</definedName>
    <definedName name="Z_3DC7E54C_6637_11D1_95EE_0000E8CF5EB3_.wvu.Cols" hidden="1">#REF!</definedName>
    <definedName name="Z_3DC7E54D_6637_11D1_95EE_0000E8CF5EB3_.wvu.Cols" hidden="1">#REF!</definedName>
    <definedName name="Z_3DC7E54E_6637_11D1_95EE_0000E8CF5EB3_.wvu.Cols" hidden="1">#REF!</definedName>
    <definedName name="Z_3DC7E54F_6637_11D1_95EE_0000E8CF5EB3_.wvu.Cols" hidden="1">#REF!</definedName>
    <definedName name="Z_3DC7E550_6637_11D1_95EE_0000E8CF5EB3_.wvu.Cols" hidden="1">#REF!</definedName>
    <definedName name="Z_3DC7E551_6637_11D1_95EE_0000E8CF5EB3_.wvu.Cols" hidden="1">#REF!</definedName>
    <definedName name="Z_3DC7E556_6637_11D1_95EE_0000E8CF5EB3_.wvu.Cols" hidden="1">#REF!</definedName>
    <definedName name="Z_3DC7E557_6637_11D1_95EE_0000E8CF5EB3_.wvu.Cols" hidden="1">#REF!</definedName>
    <definedName name="Z_3DC7E558_6637_11D1_95EE_0000E8CF5EB3_.wvu.Cols" hidden="1">#REF!</definedName>
    <definedName name="Z_3DC7E559_6637_11D1_95EE_0000E8CF5EB3_.wvu.Cols" hidden="1">#REF!</definedName>
    <definedName name="Z_3DC7E55A_6637_11D1_95EE_0000E8CF5EB3_.wvu.Cols" hidden="1">#REF!</definedName>
    <definedName name="Z_3DC7E55B_6637_11D1_95EE_0000E8CF5EB3_.wvu.Cols" hidden="1">#REF!</definedName>
    <definedName name="Z_4071A92C_6FA6_11D1_95EF_0000E8CF5EB3_.wvu.Cols" hidden="1">#REF!</definedName>
    <definedName name="Z_4071A92D_6FA6_11D1_95EF_0000E8CF5EB3_.wvu.Cols" hidden="1">#REF!</definedName>
    <definedName name="Z_4071A92E_6FA6_11D1_95EF_0000E8CF5EB3_.wvu.Cols" hidden="1">#REF!</definedName>
    <definedName name="Z_4071A92F_6FA6_11D1_95EF_0000E8CF5EB3_.wvu.Cols" hidden="1">#REF!</definedName>
    <definedName name="Z_4071A930_6FA6_11D1_95EF_0000E8CF5EB3_.wvu.Cols" hidden="1">#REF!</definedName>
    <definedName name="Z_4071A931_6FA6_11D1_95EF_0000E8CF5EB3_.wvu.Cols" hidden="1">#REF!</definedName>
    <definedName name="Z_43431AB6_BF38_11D1_95F0_0000E8CF5EB3_.wvu.Cols" hidden="1">#REF!,#REF!,#REF!</definedName>
    <definedName name="Z_43431AB7_BF38_11D1_95F0_0000E8CF5EB3_.wvu.Cols" hidden="1">#REF!,#REF!,#REF!</definedName>
    <definedName name="Z_448A1304_7B98_11D1_95EF_0000E8CF5EB3_.wvu.Cols" hidden="1">#REF!</definedName>
    <definedName name="Z_448A1305_7B98_11D1_95EF_0000E8CF5EB3_.wvu.Cols" hidden="1">#REF!</definedName>
    <definedName name="Z_448A1306_7B98_11D1_95EF_0000E8CF5EB3_.wvu.Cols" hidden="1">#REF!</definedName>
    <definedName name="Z_448A1307_7B98_11D1_95EF_0000E8CF5EB3_.wvu.Cols" hidden="1">#REF!</definedName>
    <definedName name="Z_448A1308_7B98_11D1_95EF_0000E8CF5EB3_.wvu.Cols" hidden="1">#REF!</definedName>
    <definedName name="Z_448A1309_7B98_11D1_95EF_0000E8CF5EB3_.wvu.Cols" hidden="1">#REF!</definedName>
    <definedName name="Z_459BA523_7147_11D1_95EF_0000E8CF5EB3_.wvu.Cols" hidden="1">#REF!</definedName>
    <definedName name="Z_459BA524_7147_11D1_95EF_0000E8CF5EB3_.wvu.Cols" hidden="1">#REF!</definedName>
    <definedName name="Z_459BA525_7147_11D1_95EF_0000E8CF5EB3_.wvu.Cols" hidden="1">#REF!</definedName>
    <definedName name="Z_459BA526_7147_11D1_95EF_0000E8CF5EB3_.wvu.Cols" hidden="1">#REF!</definedName>
    <definedName name="Z_459BA527_7147_11D1_95EF_0000E8CF5EB3_.wvu.Cols" hidden="1">#REF!</definedName>
    <definedName name="Z_459BA528_7147_11D1_95EF_0000E8CF5EB3_.wvu.Cols" hidden="1">#REF!</definedName>
    <definedName name="Z_49865222_8335_11D1_95EF_0000E8CF5EB3_.wvu.Cols" hidden="1">#REF!</definedName>
    <definedName name="Z_49865223_8335_11D1_95EF_0000E8CF5EB3_.wvu.Cols" hidden="1">#REF!</definedName>
    <definedName name="Z_49865224_8335_11D1_95EF_0000E8CF5EB3_.wvu.Cols" hidden="1">#REF!</definedName>
    <definedName name="Z_49865225_8335_11D1_95EF_0000E8CF5EB3_.wvu.Cols" hidden="1">#REF!</definedName>
    <definedName name="Z_49865226_8335_11D1_95EF_0000E8CF5EB3_.wvu.Cols" hidden="1">#REF!</definedName>
    <definedName name="Z_49865227_8335_11D1_95EF_0000E8CF5EB3_.wvu.Cols" hidden="1">#REF!</definedName>
    <definedName name="Z_4986522A_8335_11D1_95EF_0000E8CF5EB3_.wvu.Cols" hidden="1">#REF!</definedName>
    <definedName name="Z_4986522B_8335_11D1_95EF_0000E8CF5EB3_.wvu.Cols" hidden="1">#REF!</definedName>
    <definedName name="Z_4986522C_8335_11D1_95EF_0000E8CF5EB3_.wvu.Cols" hidden="1">#REF!</definedName>
    <definedName name="Z_4986522D_8335_11D1_95EF_0000E8CF5EB3_.wvu.Cols" hidden="1">#REF!</definedName>
    <definedName name="Z_4986522E_8335_11D1_95EF_0000E8CF5EB3_.wvu.Cols" hidden="1">#REF!</definedName>
    <definedName name="Z_4986522F_8335_11D1_95EF_0000E8CF5EB3_.wvu.Cols" hidden="1">#REF!</definedName>
    <definedName name="Z_4B96B585_DDA7_11D1_90EF_0000E8CF30B3_.wvu.Cols" hidden="1">#REF!</definedName>
    <definedName name="Z_4B96B586_DDA7_11D1_90EF_0000E8CF30B3_.wvu.Cols" hidden="1">#REF!</definedName>
    <definedName name="Z_4C49C3C0_DDA5_11D1_9882_0080ADB6C79E_.wvu.Cols" hidden="1">#REF!</definedName>
    <definedName name="Z_4C49C3C1_DDA5_11D1_9882_0080ADB6C79E_.wvu.Cols" hidden="1">#REF!</definedName>
    <definedName name="Z_4D922D4E_7A9B_11D1_95EF_0000E8CF5EB3_.wvu.Cols" hidden="1">#REF!</definedName>
    <definedName name="Z_4D922D4F_7A9B_11D1_95EF_0000E8CF5EB3_.wvu.Cols" hidden="1">#REF!</definedName>
    <definedName name="Z_4D922D50_7A9B_11D1_95EF_0000E8CF5EB3_.wvu.Cols" hidden="1">#REF!</definedName>
    <definedName name="Z_4D922D51_7A9B_11D1_95EF_0000E8CF5EB3_.wvu.Cols" hidden="1">#REF!</definedName>
    <definedName name="Z_4D922D52_7A9B_11D1_95EF_0000E8CF5EB3_.wvu.Cols" hidden="1">#REF!</definedName>
    <definedName name="Z_4D922D53_7A9B_11D1_95EF_0000E8CF5EB3_.wvu.Cols" hidden="1">#REF!</definedName>
    <definedName name="Z_4D922D5A_7A9B_11D1_95EF_0000E8CF5EB3_.wvu.Cols" hidden="1">#REF!</definedName>
    <definedName name="Z_4D922D5B_7A9B_11D1_95EF_0000E8CF5EB3_.wvu.Cols" hidden="1">#REF!</definedName>
    <definedName name="Z_4D922D5C_7A9B_11D1_95EF_0000E8CF5EB3_.wvu.Cols" hidden="1">#REF!</definedName>
    <definedName name="Z_4D922D5D_7A9B_11D1_95EF_0000E8CF5EB3_.wvu.Cols" hidden="1">#REF!</definedName>
    <definedName name="Z_4D922D5E_7A9B_11D1_95EF_0000E8CF5EB3_.wvu.Cols" hidden="1">#REF!</definedName>
    <definedName name="Z_4D922D5F_7A9B_11D1_95EF_0000E8CF5EB3_.wvu.Cols" hidden="1">#REF!</definedName>
    <definedName name="Z_523334C1_81E0_11D1_95EF_0000E8CF5EB3_.wvu.Cols" hidden="1">#REF!</definedName>
    <definedName name="Z_523334C2_81E0_11D1_95EF_0000E8CF5EB3_.wvu.Cols" hidden="1">#REF!</definedName>
    <definedName name="Z_523334C3_81E0_11D1_95EF_0000E8CF5EB3_.wvu.Cols" hidden="1">#REF!</definedName>
    <definedName name="Z_523334C4_81E0_11D1_95EF_0000E8CF5EB3_.wvu.Cols" hidden="1">#REF!</definedName>
    <definedName name="Z_523334C5_81E0_11D1_95EF_0000E8CF5EB3_.wvu.Cols" hidden="1">#REF!</definedName>
    <definedName name="Z_523334C6_81E0_11D1_95EF_0000E8CF5EB3_.wvu.Cols" hidden="1">#REF!</definedName>
    <definedName name="Z_529A4463_5C17_11D1_95EE_0000E8CF5EB3_.wvu.Cols" hidden="1">#REF!</definedName>
    <definedName name="Z_529A4464_5C17_11D1_95EE_0000E8CF5EB3_.wvu.Cols" hidden="1">#REF!</definedName>
    <definedName name="Z_529A4465_5C17_11D1_95EE_0000E8CF5EB3_.wvu.Cols" hidden="1">#REF!</definedName>
    <definedName name="Z_529A4466_5C17_11D1_95EE_0000E8CF5EB3_.wvu.Cols" hidden="1">#REF!</definedName>
    <definedName name="Z_529A4467_5C17_11D1_95EE_0000E8CF5EB3_.wvu.Cols" hidden="1">#REF!</definedName>
    <definedName name="Z_529A4468_5C17_11D1_95EE_0000E8CF5EB3_.wvu.Cols" hidden="1">#REF!</definedName>
    <definedName name="Z_55697985_624B_11D1_95EE_0000E8CF5EB3_.wvu.Cols" hidden="1">#REF!</definedName>
    <definedName name="Z_55697986_624B_11D1_95EE_0000E8CF5EB3_.wvu.Cols" hidden="1">#REF!</definedName>
    <definedName name="Z_55697987_624B_11D1_95EE_0000E8CF5EB3_.wvu.Cols" hidden="1">#REF!</definedName>
    <definedName name="Z_55697988_624B_11D1_95EE_0000E8CF5EB3_.wvu.Cols" hidden="1">#REF!</definedName>
    <definedName name="Z_55697989_624B_11D1_95EE_0000E8CF5EB3_.wvu.Cols" hidden="1">#REF!</definedName>
    <definedName name="Z_5569798A_624B_11D1_95EE_0000E8CF5EB3_.wvu.Cols" hidden="1">#REF!</definedName>
    <definedName name="Z_55697993_624B_11D1_95EE_0000E8CF5EB3_.wvu.Cols" hidden="1">#REF!</definedName>
    <definedName name="Z_55697994_624B_11D1_95EE_0000E8CF5EB3_.wvu.Cols" hidden="1">#REF!</definedName>
    <definedName name="Z_55697995_624B_11D1_95EE_0000E8CF5EB3_.wvu.Cols" hidden="1">#REF!</definedName>
    <definedName name="Z_55697996_624B_11D1_95EE_0000E8CF5EB3_.wvu.Cols" hidden="1">#REF!</definedName>
    <definedName name="Z_55697997_624B_11D1_95EE_0000E8CF5EB3_.wvu.Cols" hidden="1">#REF!</definedName>
    <definedName name="Z_55697998_624B_11D1_95EE_0000E8CF5EB3_.wvu.Cols" hidden="1">#REF!</definedName>
    <definedName name="Z_57D2C26C_D38B_11D1_95F0_0000E8CF5EB3_.wvu.Cols" hidden="1">#REF!</definedName>
    <definedName name="Z_57D2C26D_D38B_11D1_95F0_0000E8CF5EB3_.wvu.Cols" hidden="1">#REF!</definedName>
    <definedName name="Z_6059E06F_CEF4_11D1_95F0_0000E8CF5EB3_.wvu.Cols" hidden="1">#REF!,#REF!</definedName>
    <definedName name="Z_6059E070_CEF4_11D1_95F0_0000E8CF5EB3_.wvu.Cols" hidden="1">#REF!,#REF!</definedName>
    <definedName name="Z_61D826C6_8036_11D1_95EF_0000E8CF5EB3_.wvu.Cols" hidden="1">#REF!</definedName>
    <definedName name="Z_61D826C7_8036_11D1_95EF_0000E8CF5EB3_.wvu.Cols" hidden="1">#REF!</definedName>
    <definedName name="Z_61D826C8_8036_11D1_95EF_0000E8CF5EB3_.wvu.Cols" hidden="1">#REF!</definedName>
    <definedName name="Z_61D826C9_8036_11D1_95EF_0000E8CF5EB3_.wvu.Cols" hidden="1">#REF!</definedName>
    <definedName name="Z_61D826CA_8036_11D1_95EF_0000E8CF5EB3_.wvu.Cols" hidden="1">#REF!</definedName>
    <definedName name="Z_61D826CB_8036_11D1_95EF_0000E8CF5EB3_.wvu.Cols" hidden="1">#REF!</definedName>
    <definedName name="Z_63E2B82F_CB06_11D1_95F0_0000E8CF5EB3_.wvu.Cols" hidden="1">#REF!,#REF!</definedName>
    <definedName name="Z_63E2B830_CB06_11D1_95F0_0000E8CF5EB3_.wvu.Cols" hidden="1">#REF!,#REF!</definedName>
    <definedName name="Z_64792E2F_D4FE_11D1_90EF_0000E8CF30B3_.wvu.Cols" hidden="1">#REF!</definedName>
    <definedName name="Z_64792E30_D4FE_11D1_90EF_0000E8CF30B3_.wvu.Cols" hidden="1">#REF!</definedName>
    <definedName name="Z_64792E41_D4FE_11D1_90EF_0000E8CF30B3_.wvu.Cols" hidden="1">#REF!</definedName>
    <definedName name="Z_64792E42_D4FE_11D1_90EF_0000E8CF30B3_.wvu.Cols" hidden="1">#REF!</definedName>
    <definedName name="Z_68F8E669_80EA_11D1_95EF_0000E8CF5EB3_.wvu.Cols" hidden="1">#REF!</definedName>
    <definedName name="Z_68F8E66A_80EA_11D1_95EF_0000E8CF5EB3_.wvu.Cols" hidden="1">#REF!</definedName>
    <definedName name="Z_68F8E66B_80EA_11D1_95EF_0000E8CF5EB3_.wvu.Cols" hidden="1">#REF!</definedName>
    <definedName name="Z_68F8E66C_80EA_11D1_95EF_0000E8CF5EB3_.wvu.Cols" hidden="1">#REF!</definedName>
    <definedName name="Z_68F8E66D_80EA_11D1_95EF_0000E8CF5EB3_.wvu.Cols" hidden="1">#REF!</definedName>
    <definedName name="Z_68F8E66E_80EA_11D1_95EF_0000E8CF5EB3_.wvu.Cols" hidden="1">#REF!</definedName>
    <definedName name="Z_68F8E671_80EA_11D1_95EF_0000E8CF5EB3_.wvu.Cols" hidden="1">#REF!</definedName>
    <definedName name="Z_68F8E672_80EA_11D1_95EF_0000E8CF5EB3_.wvu.Cols" hidden="1">#REF!</definedName>
    <definedName name="Z_68F8E673_80EA_11D1_95EF_0000E8CF5EB3_.wvu.Cols" hidden="1">#REF!</definedName>
    <definedName name="Z_68F8E674_80EA_11D1_95EF_0000E8CF5EB3_.wvu.Cols" hidden="1">#REF!</definedName>
    <definedName name="Z_68F8E675_80EA_11D1_95EF_0000E8CF5EB3_.wvu.Cols" hidden="1">#REF!</definedName>
    <definedName name="Z_68F8E676_80EA_11D1_95EF_0000E8CF5EB3_.wvu.Cols" hidden="1">#REF!</definedName>
    <definedName name="Z_68F8E684_80EA_11D1_95EF_0000E8CF5EB3_.wvu.Cols" hidden="1">#REF!</definedName>
    <definedName name="Z_68F8E685_80EA_11D1_95EF_0000E8CF5EB3_.wvu.Cols" hidden="1">#REF!</definedName>
    <definedName name="Z_68F8E686_80EA_11D1_95EF_0000E8CF5EB3_.wvu.Cols" hidden="1">#REF!</definedName>
    <definedName name="Z_68F8E687_80EA_11D1_95EF_0000E8CF5EB3_.wvu.Cols" hidden="1">#REF!</definedName>
    <definedName name="Z_68F8E688_80EA_11D1_95EF_0000E8CF5EB3_.wvu.Cols" hidden="1">#REF!</definedName>
    <definedName name="Z_68F8E689_80EA_11D1_95EF_0000E8CF5EB3_.wvu.Cols" hidden="1">#REF!</definedName>
    <definedName name="Z_68F8E690_80EA_11D1_95EF_0000E8CF5EB3_.wvu.Cols" hidden="1">#REF!</definedName>
    <definedName name="Z_68F8E691_80EA_11D1_95EF_0000E8CF5EB3_.wvu.Cols" hidden="1">#REF!</definedName>
    <definedName name="Z_68F8E692_80EA_11D1_95EF_0000E8CF5EB3_.wvu.Cols" hidden="1">#REF!</definedName>
    <definedName name="Z_68F8E693_80EA_11D1_95EF_0000E8CF5EB3_.wvu.Cols" hidden="1">#REF!</definedName>
    <definedName name="Z_68F8E694_80EA_11D1_95EF_0000E8CF5EB3_.wvu.Cols" hidden="1">#REF!</definedName>
    <definedName name="Z_68F8E695_80EA_11D1_95EF_0000E8CF5EB3_.wvu.Cols" hidden="1">#REF!</definedName>
    <definedName name="Z_69A25E07_E3FB_11D1_95F1_0000E8CF5EB3_.wvu.Cols" hidden="1">#REF!</definedName>
    <definedName name="Z_69A25E09_E3FB_11D1_95F1_0000E8CF5EB3_.wvu.Cols" hidden="1">#REF!</definedName>
    <definedName name="Z_6DE1FBA0_7BA2_11D1_95EF_0000E8CF5EB3_.wvu.Cols" hidden="1">#REF!</definedName>
    <definedName name="Z_6DE1FBA1_7BA2_11D1_95EF_0000E8CF5EB3_.wvu.Cols" hidden="1">#REF!</definedName>
    <definedName name="Z_6DE1FBA2_7BA2_11D1_95EF_0000E8CF5EB3_.wvu.Cols" hidden="1">#REF!</definedName>
    <definedName name="Z_6DE1FBA3_7BA2_11D1_95EF_0000E8CF5EB3_.wvu.Cols" hidden="1">#REF!</definedName>
    <definedName name="Z_6DE1FBA4_7BA2_11D1_95EF_0000E8CF5EB3_.wvu.Cols" hidden="1">#REF!</definedName>
    <definedName name="Z_6DE1FBA5_7BA2_11D1_95EF_0000E8CF5EB3_.wvu.Cols" hidden="1">#REF!</definedName>
    <definedName name="Z_752FA8E1_90F5_11D1_87A7_004F4900BD69_.wvu.Cols" hidden="1">#REF!</definedName>
    <definedName name="Z_752FA8E2_90F5_11D1_87A7_004F4900BD69_.wvu.Cols" hidden="1">#REF!</definedName>
    <definedName name="Z_752FA8E3_90F5_11D1_87A7_004F4900BD69_.wvu.Cols" hidden="1">#REF!</definedName>
    <definedName name="Z_752FA8E4_90F5_11D1_87A7_004F4900BD69_.wvu.Cols" hidden="1">#REF!</definedName>
    <definedName name="Z_752FA8E5_90F5_11D1_87A7_004F4900BD69_.wvu.Cols" hidden="1">#REF!</definedName>
    <definedName name="Z_752FA8E6_90F5_11D1_87A7_004F4900BD69_.wvu.Cols" hidden="1">#REF!</definedName>
    <definedName name="Z_762F0B76_CADE_11D1_95F0_0000E8CF5EB3_.wvu.Cols" hidden="1">#REF!,#REF!,#REF!</definedName>
    <definedName name="Z_762F0B77_CADE_11D1_95F0_0000E8CF5EB3_.wvu.Cols" hidden="1">#REF!,#REF!,#REF!</definedName>
    <definedName name="Z_7CCED72E_DE82_11D1_95F0_0000E8CF5EB3_.wvu.Cols" hidden="1">#REF!</definedName>
    <definedName name="Z_7CCED730_DE82_11D1_95F0_0000E8CF5EB3_.wvu.Cols" hidden="1">#REF!</definedName>
    <definedName name="Z_7CCED751_DE82_11D1_95F0_0000E8CF5EB3_.wvu.Cols" hidden="1">#REF!</definedName>
    <definedName name="Z_7CCED753_DE82_11D1_95F0_0000E8CF5EB3_.wvu.Cols" hidden="1">#REF!</definedName>
    <definedName name="Z_803E3EE0_7C3C_11D1_95EF_0000E8CF5EB3_.wvu.Cols" hidden="1">#REF!</definedName>
    <definedName name="Z_803E3EE1_7C3C_11D1_95EF_0000E8CF5EB3_.wvu.Cols" hidden="1">#REF!</definedName>
    <definedName name="Z_803E3EE2_7C3C_11D1_95EF_0000E8CF5EB3_.wvu.Cols" hidden="1">#REF!</definedName>
    <definedName name="Z_803E3EE3_7C3C_11D1_95EF_0000E8CF5EB3_.wvu.Cols" hidden="1">#REF!</definedName>
    <definedName name="Z_803E3EE4_7C3C_11D1_95EF_0000E8CF5EB3_.wvu.Cols" hidden="1">#REF!</definedName>
    <definedName name="Z_803E3EE5_7C3C_11D1_95EF_0000E8CF5EB3_.wvu.Cols" hidden="1">#REF!</definedName>
    <definedName name="Z_80C466CF_866C_11D1_95EF_0000E8CF5EB3_.wvu.Cols" hidden="1">#REF!</definedName>
    <definedName name="Z_80C466D0_866C_11D1_95EF_0000E8CF5EB3_.wvu.Cols" hidden="1">#REF!</definedName>
    <definedName name="Z_80C466D1_866C_11D1_95EF_0000E8CF5EB3_.wvu.Cols" hidden="1">#REF!</definedName>
    <definedName name="Z_80C466D2_866C_11D1_95EF_0000E8CF5EB3_.wvu.Cols" hidden="1">#REF!</definedName>
    <definedName name="Z_80C466D3_866C_11D1_95EF_0000E8CF5EB3_.wvu.Cols" hidden="1">#REF!</definedName>
    <definedName name="Z_80C466D4_866C_11D1_95EF_0000E8CF5EB3_.wvu.Cols" hidden="1">#REF!</definedName>
    <definedName name="Z_8380F64B_B762_11D1_87A7_004F4900BD69_.wvu.Cols" hidden="1">#REF!</definedName>
    <definedName name="Z_8380F64C_B762_11D1_87A7_004F4900BD69_.wvu.Cols" hidden="1">#REF!</definedName>
    <definedName name="Z_8B4D7DD6_75EF_11D1_95EF_0000E8CF5EB3_.wvu.Cols" hidden="1">#REF!</definedName>
    <definedName name="Z_8B4D7DD7_75EF_11D1_95EF_0000E8CF5EB3_.wvu.Cols" hidden="1">#REF!</definedName>
    <definedName name="Z_8B4D7DD8_75EF_11D1_95EF_0000E8CF5EB3_.wvu.Cols" hidden="1">#REF!</definedName>
    <definedName name="Z_8B4D7DD9_75EF_11D1_95EF_0000E8CF5EB3_.wvu.Cols" hidden="1">#REF!</definedName>
    <definedName name="Z_8B4D7DDA_75EF_11D1_95EF_0000E8CF5EB3_.wvu.Cols" hidden="1">#REF!</definedName>
    <definedName name="Z_8B4D7DDB_75EF_11D1_95EF_0000E8CF5EB3_.wvu.Cols" hidden="1">#REF!</definedName>
    <definedName name="Z_8B5C4971_BCAD_11D1_95F0_0000E8CF5EB3_.wvu.Cols" hidden="1">#REF!</definedName>
    <definedName name="Z_8B5C4972_BCAD_11D1_95F0_0000E8CF5EB3_.wvu.Cols" hidden="1">#REF!</definedName>
    <definedName name="Z_8DA6F443_64A7_11D1_95EE_0000E8CF5EB3_.wvu.Cols" hidden="1">#REF!</definedName>
    <definedName name="Z_8DA6F444_64A7_11D1_95EE_0000E8CF5EB3_.wvu.Cols" hidden="1">#REF!</definedName>
    <definedName name="Z_8DA6F445_64A7_11D1_95EE_0000E8CF5EB3_.wvu.Cols" hidden="1">#REF!</definedName>
    <definedName name="Z_8DA6F446_64A7_11D1_95EE_0000E8CF5EB3_.wvu.Cols" hidden="1">#REF!</definedName>
    <definedName name="Z_8DA6F447_64A7_11D1_95EE_0000E8CF5EB3_.wvu.Cols" hidden="1">#REF!</definedName>
    <definedName name="Z_8DA6F448_64A7_11D1_95EE_0000E8CF5EB3_.wvu.Cols" hidden="1">#REF!</definedName>
    <definedName name="Z_8DB8540F_D5CB_11D1_90EF_0000E8CF30B3_.wvu.Cols" hidden="1">#REF!,#REF!</definedName>
    <definedName name="Z_8DB85410_D5CB_11D1_90EF_0000E8CF30B3_.wvu.Cols" hidden="1">#REF!,#REF!</definedName>
    <definedName name="Z_96A675C8_5B5E_11D1_95EE_0000E8CF5EB3_.wvu.Cols" hidden="1">#REF!</definedName>
    <definedName name="Z_96A675C9_5B5E_11D1_95EE_0000E8CF5EB3_.wvu.Cols" hidden="1">#REF!</definedName>
    <definedName name="Z_96A675CA_5B5E_11D1_95EE_0000E8CF5EB3_.wvu.Cols" hidden="1">#REF!</definedName>
    <definedName name="Z_96A675CB_5B5E_11D1_95EE_0000E8CF5EB3_.wvu.Cols" hidden="1">#REF!</definedName>
    <definedName name="Z_96A675CC_5B5E_11D1_95EE_0000E8CF5EB3_.wvu.Cols" hidden="1">#REF!</definedName>
    <definedName name="Z_96A675CD_5B5E_11D1_95EE_0000E8CF5EB3_.wvu.Cols" hidden="1">#REF!</definedName>
    <definedName name="Z_999996AD_CF83_11D1_95F0_0000E8CF5EB3_.wvu.Cols" hidden="1">#REF!,#REF!</definedName>
    <definedName name="Z_999996AE_CF83_11D1_95F0_0000E8CF5EB3_.wvu.Cols" hidden="1">#REF!,#REF!</definedName>
    <definedName name="Z_9A632E83_7079_11D1_95EF_0000E8CF5EB3_.wvu.Cols" hidden="1">#REF!</definedName>
    <definedName name="Z_9A632E84_7079_11D1_95EF_0000E8CF5EB3_.wvu.Cols" hidden="1">#REF!</definedName>
    <definedName name="Z_9A632E85_7079_11D1_95EF_0000E8CF5EB3_.wvu.Cols" hidden="1">#REF!</definedName>
    <definedName name="Z_9A632E86_7079_11D1_95EF_0000E8CF5EB3_.wvu.Cols" hidden="1">#REF!</definedName>
    <definedName name="Z_9A632E87_7079_11D1_95EF_0000E8CF5EB3_.wvu.Cols" hidden="1">#REF!</definedName>
    <definedName name="Z_9A632E88_7079_11D1_95EF_0000E8CF5EB3_.wvu.Cols" hidden="1">#REF!</definedName>
    <definedName name="Z_A07EB2A3_6B18_11D1_95EF_0000E8CF5EB3_.wvu.Cols" hidden="1">#REF!</definedName>
    <definedName name="Z_A07EB2A4_6B18_11D1_95EF_0000E8CF5EB3_.wvu.Cols" hidden="1">#REF!</definedName>
    <definedName name="Z_A07EB2A5_6B18_11D1_95EF_0000E8CF5EB3_.wvu.Cols" hidden="1">#REF!</definedName>
    <definedName name="Z_A07EB2A6_6B18_11D1_95EF_0000E8CF5EB3_.wvu.Cols" hidden="1">#REF!</definedName>
    <definedName name="Z_A07EB2A7_6B18_11D1_95EF_0000E8CF5EB3_.wvu.Cols" hidden="1">#REF!</definedName>
    <definedName name="Z_A07EB2A8_6B18_11D1_95EF_0000E8CF5EB3_.wvu.Cols" hidden="1">#REF!</definedName>
    <definedName name="Z_A0C8221C_DE77_11D1_87A7_004F4900BD69_.wvu.Cols" hidden="1">#REF!</definedName>
    <definedName name="Z_A0C8221E_DE77_11D1_87A7_004F4900BD69_.wvu.Cols" hidden="1">#REF!</definedName>
    <definedName name="Z_A0DA1AF2_C7A3_11D1_90EF_0000E8CF30B3_.wvu.Cols" hidden="1">#REF!,#REF!,#REF!</definedName>
    <definedName name="Z_A0DA1AF3_C7A3_11D1_90EF_0000E8CF30B3_.wvu.Cols" hidden="1">#REF!,#REF!,#REF!</definedName>
    <definedName name="Z_A92053D7_DDA7_11D1_95F0_0000E8CF5EB3_.wvu.Cols" hidden="1">#REF!</definedName>
    <definedName name="Z_A92053D8_DDA7_11D1_95F0_0000E8CF5EB3_.wvu.Cols" hidden="1">#REF!</definedName>
    <definedName name="Z_A96F5981_85A5_11D1_95EF_0000E8CF5EB3_.wvu.Cols" hidden="1">#REF!</definedName>
    <definedName name="Z_A96F5982_85A5_11D1_95EF_0000E8CF5EB3_.wvu.Cols" hidden="1">#REF!</definedName>
    <definedName name="Z_A96F5983_85A5_11D1_95EF_0000E8CF5EB3_.wvu.Cols" hidden="1">#REF!</definedName>
    <definedName name="Z_A96F5984_85A5_11D1_95EF_0000E8CF5EB3_.wvu.Cols" hidden="1">#REF!</definedName>
    <definedName name="Z_A96F5985_85A5_11D1_95EF_0000E8CF5EB3_.wvu.Cols" hidden="1">#REF!</definedName>
    <definedName name="Z_A96F5986_85A5_11D1_95EF_0000E8CF5EB3_.wvu.Cols" hidden="1">#REF!</definedName>
    <definedName name="Z_ABB53F00_800C_11D1_95EF_0000E8CF5EB3_.wvu.Cols" hidden="1">#REF!</definedName>
    <definedName name="Z_ABB53F01_800C_11D1_95EF_0000E8CF5EB3_.wvu.Cols" hidden="1">#REF!</definedName>
    <definedName name="Z_ABB53F02_800C_11D1_95EF_0000E8CF5EB3_.wvu.Cols" hidden="1">#REF!</definedName>
    <definedName name="Z_ABB53F03_800C_11D1_95EF_0000E8CF5EB3_.wvu.Cols" hidden="1">#REF!</definedName>
    <definedName name="Z_ABB53F04_800C_11D1_95EF_0000E8CF5EB3_.wvu.Cols" hidden="1">#REF!</definedName>
    <definedName name="Z_ABB53F05_800C_11D1_95EF_0000E8CF5EB3_.wvu.Cols" hidden="1">#REF!</definedName>
    <definedName name="Z_ABB53F2A_800C_11D1_95EF_0000E8CF5EB3_.wvu.Cols" hidden="1">#REF!</definedName>
    <definedName name="Z_ABB53F2B_800C_11D1_95EF_0000E8CF5EB3_.wvu.Cols" hidden="1">#REF!</definedName>
    <definedName name="Z_ABB53F2C_800C_11D1_95EF_0000E8CF5EB3_.wvu.Cols" hidden="1">#REF!</definedName>
    <definedName name="Z_ABB53F2D_800C_11D1_95EF_0000E8CF5EB3_.wvu.Cols" hidden="1">#REF!</definedName>
    <definedName name="Z_ABB53F2E_800C_11D1_95EF_0000E8CF5EB3_.wvu.Cols" hidden="1">#REF!</definedName>
    <definedName name="Z_ABB53F2F_800C_11D1_95EF_0000E8CF5EB3_.wvu.Cols" hidden="1">#REF!</definedName>
    <definedName name="Z_B3C82448_C2F1_11D1_95F0_0000E8CF5EB3_.wvu.Cols" hidden="1">#REF!,#REF!,#REF!</definedName>
    <definedName name="Z_B3C82449_C2F1_11D1_95F0_0000E8CF5EB3_.wvu.Cols" hidden="1">#REF!,#REF!,#REF!</definedName>
    <definedName name="Z_B3C824DA_C2F1_11D1_95F0_0000E8CF5EB3_.wvu.Cols" hidden="1">#REF!,#REF!,#REF!</definedName>
    <definedName name="Z_B3C824DB_C2F1_11D1_95F0_0000E8CF5EB3_.wvu.Cols" hidden="1">#REF!,#REF!,#REF!</definedName>
    <definedName name="Z_BA557D03_D9F3_11D1_95F0_0000E8CF5EB3_.wvu.Cols" hidden="1">#REF!</definedName>
    <definedName name="Z_BA557D04_D9F3_11D1_95F0_0000E8CF5EB3_.wvu.Cols" hidden="1">#REF!</definedName>
    <definedName name="Z_C1BE4248_CEBC_11D1_90EF_0000E8CF30B3_.wvu.Cols" hidden="1">#REF!,#REF!</definedName>
    <definedName name="Z_C1BE4249_CEBC_11D1_90EF_0000E8CF30B3_.wvu.Cols" hidden="1">#REF!,#REF!</definedName>
    <definedName name="Z_C3E8EC9F_E4C4_11D1_90EF_0000E8CF30B3_.wvu.Cols" hidden="1">#REF!</definedName>
    <definedName name="Z_C3E8ECA1_E4C4_11D1_90EF_0000E8CF30B3_.wvu.Cols" hidden="1">#REF!</definedName>
    <definedName name="Z_C5885BF0_8E54_11D1_95F0_0000E8CF5EB3_.wvu.Cols" hidden="1">#REF!</definedName>
    <definedName name="Z_C5885BF1_8E54_11D1_95F0_0000E8CF5EB3_.wvu.Cols" hidden="1">#REF!</definedName>
    <definedName name="Z_C5885BF2_8E54_11D1_95F0_0000E8CF5EB3_.wvu.Cols" hidden="1">#REF!</definedName>
    <definedName name="Z_C5885BF3_8E54_11D1_95F0_0000E8CF5EB3_.wvu.Cols" hidden="1">#REF!</definedName>
    <definedName name="Z_C5885BF4_8E54_11D1_95F0_0000E8CF5EB3_.wvu.Cols" hidden="1">#REF!</definedName>
    <definedName name="Z_C5885BF5_8E54_11D1_95F0_0000E8CF5EB3_.wvu.Cols" hidden="1">#REF!</definedName>
    <definedName name="Z_C647E50C_6185_11D1_95EE_0000E8CF5EB3_.wvu.Cols" hidden="1">#REF!</definedName>
    <definedName name="Z_C647E50D_6185_11D1_95EE_0000E8CF5EB3_.wvu.Cols" hidden="1">#REF!</definedName>
    <definedName name="Z_C647E50E_6185_11D1_95EE_0000E8CF5EB3_.wvu.Cols" hidden="1">#REF!</definedName>
    <definedName name="Z_C647E50F_6185_11D1_95EE_0000E8CF5EB3_.wvu.Cols" hidden="1">#REF!</definedName>
    <definedName name="Z_C647E510_6185_11D1_95EE_0000E8CF5EB3_.wvu.Cols" hidden="1">#REF!</definedName>
    <definedName name="Z_C647E511_6185_11D1_95EE_0000E8CF5EB3_.wvu.Cols" hidden="1">#REF!</definedName>
    <definedName name="Z_C7AF9E84_6BD0_11D1_95EF_0000E8CF5EB3_.wvu.Cols" hidden="1">#REF!</definedName>
    <definedName name="Z_C7AF9E85_6BD0_11D1_95EF_0000E8CF5EB3_.wvu.Cols" hidden="1">#REF!</definedName>
    <definedName name="Z_C7AF9E86_6BD0_11D1_95EF_0000E8CF5EB3_.wvu.Cols" hidden="1">#REF!</definedName>
    <definedName name="Z_C7AF9E87_6BD0_11D1_95EF_0000E8CF5EB3_.wvu.Cols" hidden="1">#REF!</definedName>
    <definedName name="Z_C7AF9E88_6BD0_11D1_95EF_0000E8CF5EB3_.wvu.Cols" hidden="1">#REF!</definedName>
    <definedName name="Z_C7AF9E89_6BD0_11D1_95EF_0000E8CF5EB3_.wvu.Cols" hidden="1">#REF!</definedName>
    <definedName name="Z_C7D31B48_6CB0_11D1_95EF_0000E8CF5EB3_.wvu.Cols" hidden="1">#REF!</definedName>
    <definedName name="Z_C7D31B49_6CB0_11D1_95EF_0000E8CF5EB3_.wvu.Cols" hidden="1">#REF!</definedName>
    <definedName name="Z_C7D31B4A_6CB0_11D1_95EF_0000E8CF5EB3_.wvu.Cols" hidden="1">#REF!</definedName>
    <definedName name="Z_C7D31B4B_6CB0_11D1_95EF_0000E8CF5EB3_.wvu.Cols" hidden="1">#REF!</definedName>
    <definedName name="Z_C7D31B4C_6CB0_11D1_95EF_0000E8CF5EB3_.wvu.Cols" hidden="1">#REF!</definedName>
    <definedName name="Z_C7D31B4D_6CB0_11D1_95EF_0000E8CF5EB3_.wvu.Cols" hidden="1">#REF!</definedName>
    <definedName name="Z_CCF8952C_C87F_11D1_95F0_0000E8CF5EB3_.wvu.Cols" hidden="1">#REF!,#REF!,#REF!</definedName>
    <definedName name="Z_CCF8952D_C87F_11D1_95F0_0000E8CF5EB3_.wvu.Cols" hidden="1">#REF!,#REF!,#REF!</definedName>
    <definedName name="Z_CD2CD206_E586_11D1_95F1_0000E8CF5EB3_.wvu.Cols" hidden="1">#REF!</definedName>
    <definedName name="Z_CD2CD208_E586_11D1_95F1_0000E8CF5EB3_.wvu.Cols" hidden="1">#REF!</definedName>
    <definedName name="Z_CD2CD284_E586_11D1_95F1_0000E8CF5EB3_.wvu.Cols" hidden="1">#REF!</definedName>
    <definedName name="Z_CD2CD286_E586_11D1_95F1_0000E8CF5EB3_.wvu.Cols" hidden="1">#REF!</definedName>
    <definedName name="Z_CDA3734B_BD8B_11D1_95F0_0000E8CF5EB3_.wvu.Cols" hidden="1">#REF!</definedName>
    <definedName name="Z_CDA3734C_BD8B_11D1_95F0_0000E8CF5EB3_.wvu.Cols" hidden="1">#REF!</definedName>
    <definedName name="Z_D1A89944_76E9_11D1_95EF_0000E8CF5EB3_.wvu.Cols" hidden="1">#REF!</definedName>
    <definedName name="Z_D1A89945_76E9_11D1_95EF_0000E8CF5EB3_.wvu.Cols" hidden="1">#REF!</definedName>
    <definedName name="Z_D1A89946_76E9_11D1_95EF_0000E8CF5EB3_.wvu.Cols" hidden="1">#REF!</definedName>
    <definedName name="Z_D1A89947_76E9_11D1_95EF_0000E8CF5EB3_.wvu.Cols" hidden="1">#REF!</definedName>
    <definedName name="Z_D1A89948_76E9_11D1_95EF_0000E8CF5EB3_.wvu.Cols" hidden="1">#REF!</definedName>
    <definedName name="Z_D1A89949_76E9_11D1_95EF_0000E8CF5EB3_.wvu.Cols" hidden="1">#REF!</definedName>
    <definedName name="Z_D2A792BE_97BF_11D1_95F0_0000E8CF5EB3_.wvu.PrintArea" hidden="1">#REF!</definedName>
    <definedName name="Z_D4F4ECEB_72C5_11D1_95EF_0000E8CF5EB3_.wvu.Cols" hidden="1">#REF!</definedName>
    <definedName name="Z_D4F4ECEC_72C5_11D1_95EF_0000E8CF5EB3_.wvu.Cols" hidden="1">#REF!</definedName>
    <definedName name="Z_D4F4ECED_72C5_11D1_95EF_0000E8CF5EB3_.wvu.Cols" hidden="1">#REF!</definedName>
    <definedName name="Z_D4F4ECEE_72C5_11D1_95EF_0000E8CF5EB3_.wvu.Cols" hidden="1">#REF!</definedName>
    <definedName name="Z_D4F4ECEF_72C5_11D1_95EF_0000E8CF5EB3_.wvu.Cols" hidden="1">#REF!</definedName>
    <definedName name="Z_D4F4ECF0_72C5_11D1_95EF_0000E8CF5EB3_.wvu.Cols" hidden="1">#REF!</definedName>
    <definedName name="Z_DCAFEA5A_5F25_11D1_95EE_0000E8CF5EB3_.wvu.Cols" hidden="1">#REF!</definedName>
    <definedName name="Z_DCAFEA5B_5F25_11D1_95EE_0000E8CF5EB3_.wvu.Cols" hidden="1">#REF!</definedName>
    <definedName name="Z_DCAFEA5C_5F25_11D1_95EE_0000E8CF5EB3_.wvu.Cols" hidden="1">#REF!</definedName>
    <definedName name="Z_DCAFEA5D_5F25_11D1_95EE_0000E8CF5EB3_.wvu.Cols" hidden="1">#REF!</definedName>
    <definedName name="Z_DCAFEA5E_5F25_11D1_95EE_0000E8CF5EB3_.wvu.Cols" hidden="1">#REF!</definedName>
    <definedName name="Z_DCAFEA5F_5F25_11D1_95EE_0000E8CF5EB3_.wvu.Cols" hidden="1">#REF!</definedName>
    <definedName name="Z_DF1123AA_C3BE_11D1_90EF_0000E8CF30B3_.wvu.Cols" hidden="1">#REF!,#REF!,#REF!</definedName>
    <definedName name="Z_DF1123AB_C3BE_11D1_90EF_0000E8CF30B3_.wvu.Cols" hidden="1">#REF!,#REF!,#REF!</definedName>
    <definedName name="Z_E2BB55AF_CFA0_11D1_95F0_0000E8CF5EB3_.wvu.Cols" hidden="1">#REF!,#REF!</definedName>
    <definedName name="Z_E2BB55B0_CFA0_11D1_95F0_0000E8CF5EB3_.wvu.Cols" hidden="1">#REF!,#REF!</definedName>
    <definedName name="Z_E4793014_6278_11D1_95EE_0000E8CF5EB3_.wvu.Cols" hidden="1">#REF!</definedName>
    <definedName name="Z_E4793015_6278_11D1_95EE_0000E8CF5EB3_.wvu.Cols" hidden="1">#REF!</definedName>
    <definedName name="Z_E4793016_6278_11D1_95EE_0000E8CF5EB3_.wvu.Cols" hidden="1">#REF!</definedName>
    <definedName name="Z_E4793017_6278_11D1_95EE_0000E8CF5EB3_.wvu.Cols" hidden="1">#REF!</definedName>
    <definedName name="Z_E4793018_6278_11D1_95EE_0000E8CF5EB3_.wvu.Cols" hidden="1">#REF!</definedName>
    <definedName name="Z_E4793019_6278_11D1_95EE_0000E8CF5EB3_.wvu.Cols" hidden="1">#REF!</definedName>
    <definedName name="Z_E4B3B3B0_6703_11D1_95EE_0000E8CF5EB3_.wvu.Cols" hidden="1">#REF!</definedName>
    <definedName name="Z_E4B3B3B1_6703_11D1_95EE_0000E8CF5EB3_.wvu.Cols" hidden="1">#REF!</definedName>
    <definedName name="Z_E4B3B3B2_6703_11D1_95EE_0000E8CF5EB3_.wvu.Cols" hidden="1">#REF!</definedName>
    <definedName name="Z_E4B3B3B3_6703_11D1_95EE_0000E8CF5EB3_.wvu.Cols" hidden="1">#REF!</definedName>
    <definedName name="Z_E4B3B3B4_6703_11D1_95EE_0000E8CF5EB3_.wvu.Cols" hidden="1">#REF!</definedName>
    <definedName name="Z_E4B3B3B5_6703_11D1_95EE_0000E8CF5EB3_.wvu.Cols" hidden="1">#REF!</definedName>
    <definedName name="Z_E7A8650C_C250_11D1_95F0_0000E8CF5EB3_.wvu.Cols" hidden="1">#REF!,#REF!,#REF!</definedName>
    <definedName name="Z_E7A8650D_C250_11D1_95F0_0000E8CF5EB3_.wvu.Cols" hidden="1">#REF!,#REF!,#REF!</definedName>
    <definedName name="Z_EA535761_8732_11D1_95EF_0000E8CF5EB3_.wvu.Cols" hidden="1">#REF!</definedName>
    <definedName name="Z_EA535762_8732_11D1_95EF_0000E8CF5EB3_.wvu.Cols" hidden="1">#REF!</definedName>
    <definedName name="Z_EA535763_8732_11D1_95EF_0000E8CF5EB3_.wvu.Cols" hidden="1">#REF!</definedName>
    <definedName name="Z_EA535764_8732_11D1_95EF_0000E8CF5EB3_.wvu.Cols" hidden="1">#REF!</definedName>
    <definedName name="Z_EA535765_8732_11D1_95EF_0000E8CF5EB3_.wvu.Cols" hidden="1">#REF!</definedName>
    <definedName name="Z_EA535766_8732_11D1_95EF_0000E8CF5EB3_.wvu.Cols" hidden="1">#REF!</definedName>
    <definedName name="Z_EA535769_8732_11D1_95EF_0000E8CF5EB3_.wvu.Cols" hidden="1">#REF!</definedName>
    <definedName name="Z_EA53576A_8732_11D1_95EF_0000E8CF5EB3_.wvu.Cols" hidden="1">#REF!</definedName>
    <definedName name="Z_EA53576B_8732_11D1_95EF_0000E8CF5EB3_.wvu.Cols" hidden="1">#REF!</definedName>
    <definedName name="Z_EA53576C_8732_11D1_95EF_0000E8CF5EB3_.wvu.Cols" hidden="1">#REF!</definedName>
    <definedName name="Z_EA53576D_8732_11D1_95EF_0000E8CF5EB3_.wvu.Cols" hidden="1">#REF!</definedName>
    <definedName name="Z_EA53576E_8732_11D1_95EF_0000E8CF5EB3_.wvu.Cols" hidden="1">#REF!</definedName>
    <definedName name="Z_EF47245B_DF36_11D1_9882_0080ADB6C79E_.wvu.Cols" hidden="1">#REF!</definedName>
    <definedName name="Z_EF47245D_DF36_11D1_9882_0080ADB6C79E_.wvu.Cols" hidden="1">#REF!</definedName>
    <definedName name="Z_F1160D70_C47F_11D1_90EF_0000E8CF30B3_.wvu.Cols" hidden="1">#REF!,#REF!,#REF!</definedName>
    <definedName name="Z_F1160D71_C47F_11D1_90EF_0000E8CF30B3_.wvu.Cols" hidden="1">#REF!,#REF!,#REF!</definedName>
    <definedName name="Z_F90B6743_659D_11D1_95EE_0000E8CF5EB3_.wvu.Cols" hidden="1">#REF!</definedName>
    <definedName name="Z_F90B6744_659D_11D1_95EE_0000E8CF5EB3_.wvu.Cols" hidden="1">#REF!</definedName>
    <definedName name="Z_F90B6745_659D_11D1_95EE_0000E8CF5EB3_.wvu.Cols" hidden="1">#REF!</definedName>
    <definedName name="Z_F90B6746_659D_11D1_95EE_0000E8CF5EB3_.wvu.Cols" hidden="1">#REF!</definedName>
    <definedName name="Z_F90B6747_659D_11D1_95EE_0000E8CF5EB3_.wvu.Cols" hidden="1">#REF!</definedName>
    <definedName name="Z_F90B6748_659D_11D1_95EE_0000E8CF5EB3_.wvu.Cols" hidden="1">#REF!</definedName>
    <definedName name="Z_F913CCE4_7856_11D1_95EF_0000E8CF5EB3_.wvu.Cols" hidden="1">#REF!</definedName>
    <definedName name="Z_F913CCE5_7856_11D1_95EF_0000E8CF5EB3_.wvu.Cols" hidden="1">#REF!</definedName>
    <definedName name="Z_F913CCE6_7856_11D1_95EF_0000E8CF5EB3_.wvu.Cols" hidden="1">#REF!</definedName>
    <definedName name="Z_F913CCE7_7856_11D1_95EF_0000E8CF5EB3_.wvu.Cols" hidden="1">#REF!</definedName>
    <definedName name="Z_F913CCE8_7856_11D1_95EF_0000E8CF5EB3_.wvu.Cols" hidden="1">#REF!</definedName>
    <definedName name="Z_F913CCE9_7856_11D1_95EF_0000E8CF5EB3_.wvu.Cols" hidden="1">#REF!</definedName>
    <definedName name="Z_F93CD385_71FE_11D1_95EF_0000E8CF5EB3_.wvu.Cols" hidden="1">#REF!</definedName>
    <definedName name="Z_F93CD386_71FE_11D1_95EF_0000E8CF5EB3_.wvu.Cols" hidden="1">#REF!</definedName>
    <definedName name="Z_F93CD387_71FE_11D1_95EF_0000E8CF5EB3_.wvu.Cols" hidden="1">#REF!</definedName>
    <definedName name="Z_F93CD388_71FE_11D1_95EF_0000E8CF5EB3_.wvu.Cols" hidden="1">#REF!</definedName>
    <definedName name="Z_F93CD389_71FE_11D1_95EF_0000E8CF5EB3_.wvu.Cols" hidden="1">#REF!</definedName>
    <definedName name="Z_F93CD38A_71FE_11D1_95EF_0000E8CF5EB3_.wvu.Cols" hidden="1">#REF!</definedName>
    <definedName name="Z_FD318841_88F2_11D1_95EF_0000E8CF5EB3_.wvu.Cols" hidden="1">#REF!</definedName>
    <definedName name="Z_FD318842_88F2_11D1_95EF_0000E8CF5EB3_.wvu.Cols" hidden="1">#REF!</definedName>
    <definedName name="Z_FD318843_88F2_11D1_95EF_0000E8CF5EB3_.wvu.Cols" hidden="1">#REF!</definedName>
    <definedName name="Z_FD318844_88F2_11D1_95EF_0000E8CF5EB3_.wvu.Cols" hidden="1">#REF!</definedName>
    <definedName name="Z_FD318845_88F2_11D1_95EF_0000E8CF5EB3_.wvu.Cols" hidden="1">#REF!</definedName>
    <definedName name="Z_FD318846_88F2_11D1_95EF_0000E8CF5EB3_.wvu.Cols" hidden="1">#REF!</definedName>
    <definedName name="Z_FFDCDCC3_6D54_11D1_95EF_0000E8CF5EB3_.wvu.Cols" hidden="1">#REF!</definedName>
    <definedName name="Z_FFDCDCC4_6D54_11D1_95EF_0000E8CF5EB3_.wvu.Cols" hidden="1">#REF!</definedName>
    <definedName name="Z_FFDCDCC5_6D54_11D1_95EF_0000E8CF5EB3_.wvu.Cols" hidden="1">#REF!</definedName>
    <definedName name="Z_FFDCDCC6_6D54_11D1_95EF_0000E8CF5EB3_.wvu.Cols" hidden="1">#REF!</definedName>
    <definedName name="Z_FFDCDCC7_6D54_11D1_95EF_0000E8CF5EB3_.wvu.Cols" hidden="1">#REF!</definedName>
    <definedName name="Z_FFDCDCC8_6D54_11D1_95EF_0000E8CF5EB3_.wvu.Cols" hidden="1">#REF!</definedName>
    <definedName name="Z_FFDCDCD8_6D54_11D1_95EF_0000E8CF5EB3_.wvu.Cols" hidden="1">#REF!</definedName>
    <definedName name="Z_FFDCDCD9_6D54_11D1_95EF_0000E8CF5EB3_.wvu.Cols" hidden="1">#REF!</definedName>
    <definedName name="Z_FFDCDCDA_6D54_11D1_95EF_0000E8CF5EB3_.wvu.Cols" hidden="1">#REF!</definedName>
    <definedName name="Z_FFDCDCDB_6D54_11D1_95EF_0000E8CF5EB3_.wvu.Cols" hidden="1">#REF!</definedName>
    <definedName name="Z_FFDCDCDC_6D54_11D1_95EF_0000E8CF5EB3_.wvu.Cols" hidden="1">#REF!</definedName>
    <definedName name="Z_FFDCDCDD_6D54_11D1_95EF_0000E8CF5EB3_.wvu.Cols" hidden="1">#REF!</definedName>
  </definedNames>
  <calcPr calcId="191028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102" l="1"/>
  <c r="CA36" i="102" s="1"/>
  <c r="P36" i="102"/>
  <c r="R36" i="102"/>
  <c r="T36" i="102"/>
  <c r="V36" i="102"/>
  <c r="X36" i="102"/>
  <c r="Z36" i="102"/>
  <c r="AB36" i="102"/>
  <c r="AD36" i="102"/>
  <c r="AF36" i="102"/>
  <c r="AH36" i="102"/>
  <c r="AK36" i="102"/>
  <c r="AL36" i="102"/>
  <c r="AM36" i="102"/>
  <c r="AN36" i="102"/>
  <c r="AO36" i="102"/>
  <c r="AP36" i="102"/>
  <c r="AQ36" i="102"/>
  <c r="AR36" i="102"/>
  <c r="AS36" i="102"/>
  <c r="AT36" i="102"/>
  <c r="AU36" i="102"/>
  <c r="AV36" i="102"/>
  <c r="AX36" i="102"/>
  <c r="CC36" i="102" s="1"/>
  <c r="AY36" i="102"/>
  <c r="AZ36" i="102"/>
  <c r="BA36" i="102"/>
  <c r="BB36" i="102"/>
  <c r="BC36" i="102"/>
  <c r="BD36" i="102"/>
  <c r="BE36" i="102"/>
  <c r="BF36" i="102"/>
  <c r="BG36" i="102"/>
  <c r="BH36" i="102"/>
  <c r="BI36" i="102"/>
  <c r="BK36" i="102"/>
  <c r="CE36" i="102" s="1"/>
  <c r="BL36" i="102"/>
  <c r="BM36" i="102"/>
  <c r="BN36" i="102"/>
  <c r="BO36" i="102"/>
  <c r="BP36" i="102"/>
  <c r="BQ36" i="102"/>
  <c r="BR36" i="102"/>
  <c r="BS36" i="102"/>
  <c r="BT36" i="102"/>
  <c r="BU36" i="102"/>
  <c r="BV36" i="102"/>
  <c r="BY36" i="102"/>
  <c r="D12" i="102"/>
  <c r="AG35" i="24"/>
  <c r="AH35" i="24"/>
  <c r="AG36" i="24"/>
  <c r="AH36" i="24"/>
  <c r="AG37" i="24"/>
  <c r="AH37" i="24"/>
  <c r="AG38" i="24"/>
  <c r="AH38" i="24"/>
  <c r="AG39" i="24"/>
  <c r="AH39" i="24"/>
  <c r="AG40" i="24"/>
  <c r="AH40" i="24"/>
  <c r="AG41" i="24"/>
  <c r="AH41" i="24"/>
  <c r="AG42" i="24"/>
  <c r="AH42" i="24"/>
  <c r="AG43" i="24"/>
  <c r="AH43" i="24"/>
  <c r="AG44" i="24"/>
  <c r="AH44" i="24"/>
  <c r="AG45" i="24"/>
  <c r="AH45" i="24"/>
  <c r="AG46" i="24"/>
  <c r="AH46" i="24"/>
  <c r="AG47" i="24"/>
  <c r="AH47" i="24"/>
  <c r="AG48" i="24"/>
  <c r="AH48" i="24"/>
  <c r="AG49" i="24"/>
  <c r="AH49" i="24"/>
  <c r="AG50" i="24"/>
  <c r="AH50" i="24"/>
  <c r="AG51" i="24"/>
  <c r="AH51" i="24"/>
  <c r="AG52" i="24"/>
  <c r="AH52" i="24"/>
  <c r="AG53" i="24"/>
  <c r="AH53" i="24"/>
  <c r="AG54" i="24"/>
  <c r="AH54" i="24"/>
  <c r="AG55" i="24"/>
  <c r="AH55" i="24"/>
  <c r="AG56" i="24"/>
  <c r="AH56" i="24"/>
  <c r="AG57" i="24"/>
  <c r="AH57" i="24"/>
  <c r="AG58" i="24"/>
  <c r="AH58" i="24"/>
  <c r="AG59" i="24"/>
  <c r="AH59" i="24"/>
  <c r="AG60" i="24"/>
  <c r="AH60" i="24"/>
  <c r="AG61" i="24"/>
  <c r="AH61" i="24"/>
  <c r="AG62" i="24"/>
  <c r="AH62" i="24"/>
  <c r="AG63" i="24"/>
  <c r="AH63" i="24"/>
  <c r="AG64" i="24"/>
  <c r="AH64" i="24"/>
  <c r="AG65" i="24"/>
  <c r="AH65" i="24"/>
  <c r="AG66" i="24"/>
  <c r="AH66" i="24"/>
  <c r="AG67" i="24"/>
  <c r="AH67" i="24"/>
  <c r="AG68" i="24"/>
  <c r="AH68" i="24"/>
  <c r="AG69" i="24"/>
  <c r="AH69" i="24"/>
  <c r="AG70" i="24"/>
  <c r="AH70" i="24"/>
  <c r="AG71" i="24"/>
  <c r="AH71" i="24"/>
  <c r="AG72" i="24"/>
  <c r="AH72" i="24"/>
  <c r="AG73" i="24"/>
  <c r="AH73" i="24"/>
  <c r="AG74" i="24"/>
  <c r="AH74" i="24"/>
  <c r="AG75" i="24"/>
  <c r="AH75" i="24"/>
  <c r="AG76" i="24"/>
  <c r="AH76" i="24"/>
  <c r="AG77" i="24"/>
  <c r="AH77" i="24"/>
  <c r="AG78" i="24"/>
  <c r="AH78" i="24"/>
  <c r="AG79" i="24"/>
  <c r="AH79" i="24"/>
  <c r="AG80" i="24"/>
  <c r="AH80" i="24"/>
  <c r="AG81" i="24"/>
  <c r="AH81" i="24"/>
  <c r="AG82" i="24"/>
  <c r="AH82" i="24"/>
  <c r="AG83" i="24"/>
  <c r="AH83" i="24"/>
  <c r="AG84" i="24"/>
  <c r="AH84" i="24"/>
  <c r="AG85" i="24"/>
  <c r="AH85" i="24"/>
  <c r="AG86" i="24"/>
  <c r="AH86" i="24"/>
  <c r="AG87" i="24"/>
  <c r="AH87" i="24"/>
  <c r="AG88" i="24"/>
  <c r="AH88" i="24"/>
  <c r="AG89" i="24"/>
  <c r="AH89" i="24"/>
  <c r="AG90" i="24"/>
  <c r="AH90" i="24"/>
  <c r="AG91" i="24"/>
  <c r="AH91" i="24"/>
  <c r="AG92" i="24"/>
  <c r="AH92" i="24"/>
  <c r="AG93" i="24"/>
  <c r="AH93" i="24"/>
  <c r="AG94" i="24"/>
  <c r="AH94" i="24"/>
  <c r="AG95" i="24"/>
  <c r="AH95" i="24"/>
  <c r="AG96" i="24"/>
  <c r="AH96" i="24"/>
  <c r="AG97" i="24"/>
  <c r="AH97" i="24"/>
  <c r="AG98" i="24"/>
  <c r="AH98" i="24"/>
  <c r="AG99" i="24"/>
  <c r="AH99" i="24"/>
  <c r="AG100" i="24"/>
  <c r="AH100" i="24"/>
  <c r="AG101" i="24"/>
  <c r="AH101" i="24"/>
  <c r="AG102" i="24"/>
  <c r="AH102" i="24"/>
  <c r="AG103" i="24"/>
  <c r="AH103" i="24"/>
  <c r="AG104" i="24"/>
  <c r="AH104" i="24"/>
  <c r="AG105" i="24"/>
  <c r="AH105" i="24"/>
  <c r="AG106" i="24"/>
  <c r="AH106" i="24"/>
  <c r="AG107" i="24"/>
  <c r="AH107" i="24"/>
  <c r="AG108" i="24"/>
  <c r="AH108" i="24"/>
  <c r="AG109" i="24"/>
  <c r="AH109" i="24"/>
  <c r="AG110" i="24"/>
  <c r="AH110" i="24"/>
  <c r="AG111" i="24"/>
  <c r="AH111" i="24"/>
  <c r="AG112" i="24"/>
  <c r="AH112" i="24"/>
  <c r="AG113" i="24"/>
  <c r="AH113" i="24"/>
  <c r="AG114" i="24"/>
  <c r="AH114" i="24"/>
  <c r="AG115" i="24"/>
  <c r="AH115" i="24"/>
  <c r="AG116" i="24"/>
  <c r="AH116" i="24"/>
  <c r="AG117" i="24"/>
  <c r="AH117" i="24"/>
  <c r="AG118" i="24"/>
  <c r="AH118" i="24"/>
  <c r="AG119" i="24"/>
  <c r="AH119" i="24"/>
  <c r="AG120" i="24"/>
  <c r="AH120" i="24"/>
  <c r="AG121" i="24"/>
  <c r="AH121" i="24"/>
  <c r="AG122" i="24"/>
  <c r="AH122" i="24"/>
  <c r="AG123" i="24"/>
  <c r="AH123" i="24"/>
  <c r="AG124" i="24"/>
  <c r="AH124" i="24"/>
  <c r="AG125" i="24"/>
  <c r="AH125" i="24"/>
  <c r="AG126" i="24"/>
  <c r="AH126" i="24"/>
  <c r="AG127" i="24"/>
  <c r="AH127" i="24"/>
  <c r="AG128" i="24"/>
  <c r="AH128" i="24"/>
  <c r="AG129" i="24"/>
  <c r="AH129" i="24"/>
  <c r="AG130" i="24"/>
  <c r="AH130" i="24"/>
  <c r="AG131" i="24"/>
  <c r="AH131" i="24"/>
  <c r="AG132" i="24"/>
  <c r="AH132" i="24"/>
  <c r="AG133" i="24"/>
  <c r="AH133" i="24"/>
  <c r="AG134" i="24"/>
  <c r="AH134" i="24"/>
  <c r="AG135" i="24"/>
  <c r="AH135" i="24"/>
  <c r="AG136" i="24"/>
  <c r="AH136" i="24"/>
  <c r="AG137" i="24"/>
  <c r="AH137" i="24"/>
  <c r="AG138" i="24"/>
  <c r="AH138" i="24"/>
  <c r="AG139" i="24"/>
  <c r="AH139" i="24"/>
  <c r="AG140" i="24"/>
  <c r="AH140" i="24"/>
  <c r="AG141" i="24"/>
  <c r="AH141" i="24"/>
  <c r="AG142" i="24"/>
  <c r="AH142" i="24"/>
  <c r="AG143" i="24"/>
  <c r="AH143" i="24"/>
  <c r="AG144" i="24"/>
  <c r="AH144" i="24"/>
  <c r="AG145" i="24"/>
  <c r="AH145" i="24"/>
  <c r="AG146" i="24"/>
  <c r="AH146" i="24"/>
  <c r="AG147" i="24"/>
  <c r="AH147" i="24"/>
  <c r="AG148" i="24"/>
  <c r="AH148" i="24"/>
  <c r="AG149" i="24"/>
  <c r="AH149" i="24"/>
  <c r="AG150" i="24"/>
  <c r="AH150" i="24"/>
  <c r="AG151" i="24"/>
  <c r="AH151" i="24"/>
  <c r="AG152" i="24"/>
  <c r="AH152" i="24"/>
  <c r="AG153" i="24"/>
  <c r="AH153" i="24"/>
  <c r="AG154" i="24"/>
  <c r="AH154" i="24"/>
  <c r="AG155" i="24"/>
  <c r="AH155" i="24"/>
  <c r="AG156" i="24"/>
  <c r="AH156" i="24"/>
  <c r="AG157" i="24"/>
  <c r="AH157" i="24"/>
  <c r="AG158" i="24"/>
  <c r="AH158" i="24"/>
  <c r="AG2" i="24"/>
  <c r="AI2" i="24"/>
  <c r="CF37" i="102"/>
  <c r="BY37" i="102"/>
  <c r="BY35" i="102"/>
  <c r="BV35" i="102"/>
  <c r="BU35" i="102"/>
  <c r="BT35" i="102"/>
  <c r="BS35" i="102"/>
  <c r="BR35" i="102"/>
  <c r="BQ35" i="102"/>
  <c r="BP35" i="102"/>
  <c r="BO35" i="102"/>
  <c r="BN35" i="102"/>
  <c r="BM35" i="102"/>
  <c r="BL35" i="102"/>
  <c r="BK35" i="102"/>
  <c r="CE35" i="102" s="1"/>
  <c r="BI35" i="102"/>
  <c r="BH35" i="102"/>
  <c r="BG35" i="102"/>
  <c r="BF35" i="102"/>
  <c r="BE35" i="102"/>
  <c r="BD35" i="102"/>
  <c r="BC35" i="102"/>
  <c r="BB35" i="102"/>
  <c r="BA35" i="102"/>
  <c r="AZ35" i="102"/>
  <c r="AY35" i="102"/>
  <c r="AX35" i="102"/>
  <c r="CC35" i="102" s="1"/>
  <c r="AV35" i="102"/>
  <c r="AU35" i="102"/>
  <c r="AT35" i="102"/>
  <c r="AS35" i="102"/>
  <c r="AR35" i="102"/>
  <c r="AQ35" i="102"/>
  <c r="AP35" i="102"/>
  <c r="AO35" i="102"/>
  <c r="AN35" i="102"/>
  <c r="AM35" i="102"/>
  <c r="AL35" i="102"/>
  <c r="AK35" i="102"/>
  <c r="AH35" i="102"/>
  <c r="AF35" i="102"/>
  <c r="AD35" i="102"/>
  <c r="AB35" i="102"/>
  <c r="Z35" i="102"/>
  <c r="X35" i="102"/>
  <c r="V35" i="102"/>
  <c r="T35" i="102"/>
  <c r="R35" i="102"/>
  <c r="P35" i="102"/>
  <c r="N35" i="102"/>
  <c r="CF34" i="102"/>
  <c r="BY34" i="102"/>
  <c r="BV34" i="102"/>
  <c r="BU34" i="102"/>
  <c r="BT34" i="102"/>
  <c r="BS34" i="102"/>
  <c r="BR34" i="102"/>
  <c r="BQ34" i="102"/>
  <c r="BP34" i="102"/>
  <c r="BO34" i="102"/>
  <c r="BN34" i="102"/>
  <c r="BM34" i="102"/>
  <c r="BL34" i="102"/>
  <c r="BK34" i="102"/>
  <c r="CE34" i="102" s="1"/>
  <c r="BI34" i="102"/>
  <c r="BH34" i="102"/>
  <c r="BG34" i="102"/>
  <c r="BF34" i="102"/>
  <c r="BE34" i="102"/>
  <c r="BD34" i="102"/>
  <c r="BC34" i="102"/>
  <c r="BB34" i="102"/>
  <c r="BA34" i="102"/>
  <c r="AZ34" i="102"/>
  <c r="AY34" i="102"/>
  <c r="AX34" i="102"/>
  <c r="CC34" i="102" s="1"/>
  <c r="AV34" i="102"/>
  <c r="AU34" i="102"/>
  <c r="AT34" i="102"/>
  <c r="AS34" i="102"/>
  <c r="AR34" i="102"/>
  <c r="AQ34" i="102"/>
  <c r="AP34" i="102"/>
  <c r="AO34" i="102"/>
  <c r="AN34" i="102"/>
  <c r="AM34" i="102"/>
  <c r="AL34" i="102"/>
  <c r="AK34" i="102"/>
  <c r="AH34" i="102"/>
  <c r="AF34" i="102"/>
  <c r="AD34" i="102"/>
  <c r="AB34" i="102"/>
  <c r="Z34" i="102"/>
  <c r="X34" i="102"/>
  <c r="V34" i="102"/>
  <c r="T34" i="102"/>
  <c r="R34" i="102"/>
  <c r="P34" i="102"/>
  <c r="N34" i="102"/>
  <c r="BY30" i="102"/>
  <c r="BV30" i="102"/>
  <c r="BU30" i="102"/>
  <c r="BT30" i="102"/>
  <c r="BS30" i="102"/>
  <c r="BR30" i="102"/>
  <c r="BQ30" i="102"/>
  <c r="BP30" i="102"/>
  <c r="BO30" i="102"/>
  <c r="BN30" i="102"/>
  <c r="BM30" i="102"/>
  <c r="BL30" i="102"/>
  <c r="BK30" i="102"/>
  <c r="CE30" i="102" s="1"/>
  <c r="BI30" i="102"/>
  <c r="BH30" i="102"/>
  <c r="BG30" i="102"/>
  <c r="BF30" i="102"/>
  <c r="BE30" i="102"/>
  <c r="BD30" i="102"/>
  <c r="BC30" i="102"/>
  <c r="BB30" i="102"/>
  <c r="BA30" i="102"/>
  <c r="AZ30" i="102"/>
  <c r="AY30" i="102"/>
  <c r="AX30" i="102"/>
  <c r="CC30" i="102" s="1"/>
  <c r="AV30" i="102"/>
  <c r="AU30" i="102"/>
  <c r="AT30" i="102"/>
  <c r="AS30" i="102"/>
  <c r="AR30" i="102"/>
  <c r="AQ30" i="102"/>
  <c r="AP30" i="102"/>
  <c r="AO30" i="102"/>
  <c r="AN30" i="102"/>
  <c r="AM30" i="102"/>
  <c r="AL30" i="102"/>
  <c r="AK30" i="102"/>
  <c r="AH30" i="102"/>
  <c r="AF30" i="102"/>
  <c r="AD30" i="102"/>
  <c r="AB30" i="102"/>
  <c r="Z30" i="102"/>
  <c r="X30" i="102"/>
  <c r="V30" i="102"/>
  <c r="T30" i="102"/>
  <c r="R30" i="102"/>
  <c r="P30" i="102"/>
  <c r="N30" i="102"/>
  <c r="BY29" i="102"/>
  <c r="BV29" i="102"/>
  <c r="BU29" i="102"/>
  <c r="BT29" i="102"/>
  <c r="BS29" i="102"/>
  <c r="BR29" i="102"/>
  <c r="BQ29" i="102"/>
  <c r="BP29" i="102"/>
  <c r="BO29" i="102"/>
  <c r="BN29" i="102"/>
  <c r="BM29" i="102"/>
  <c r="BL29" i="102"/>
  <c r="BK29" i="102"/>
  <c r="CE29" i="102" s="1"/>
  <c r="BI29" i="102"/>
  <c r="BH29" i="102"/>
  <c r="BG29" i="102"/>
  <c r="BF29" i="102"/>
  <c r="BE29" i="102"/>
  <c r="BD29" i="102"/>
  <c r="BC29" i="102"/>
  <c r="BB29" i="102"/>
  <c r="BA29" i="102"/>
  <c r="AZ29" i="102"/>
  <c r="AY29" i="102"/>
  <c r="AX29" i="102"/>
  <c r="CC29" i="102" s="1"/>
  <c r="AV29" i="102"/>
  <c r="AU29" i="102"/>
  <c r="AT29" i="102"/>
  <c r="AS29" i="102"/>
  <c r="AR29" i="102"/>
  <c r="AQ29" i="102"/>
  <c r="AP29" i="102"/>
  <c r="AO29" i="102"/>
  <c r="AN29" i="102"/>
  <c r="AM29" i="102"/>
  <c r="AL29" i="102"/>
  <c r="AK29" i="102"/>
  <c r="AH29" i="102"/>
  <c r="AF29" i="102"/>
  <c r="AD29" i="102"/>
  <c r="AB29" i="102"/>
  <c r="Z29" i="102"/>
  <c r="X29" i="102"/>
  <c r="V29" i="102"/>
  <c r="T29" i="102"/>
  <c r="R29" i="102"/>
  <c r="P29" i="102"/>
  <c r="N29" i="102"/>
  <c r="BY28" i="102"/>
  <c r="BV28" i="102"/>
  <c r="BU28" i="102"/>
  <c r="BT28" i="102"/>
  <c r="BS28" i="102"/>
  <c r="BR28" i="102"/>
  <c r="BQ28" i="102"/>
  <c r="BP28" i="102"/>
  <c r="BO28" i="102"/>
  <c r="BN28" i="102"/>
  <c r="BM28" i="102"/>
  <c r="BL28" i="102"/>
  <c r="BK28" i="102"/>
  <c r="CE28" i="102" s="1"/>
  <c r="BI28" i="102"/>
  <c r="BH28" i="102"/>
  <c r="BG28" i="102"/>
  <c r="BF28" i="102"/>
  <c r="BE28" i="102"/>
  <c r="BD28" i="102"/>
  <c r="BC28" i="102"/>
  <c r="BB28" i="102"/>
  <c r="BA28" i="102"/>
  <c r="AZ28" i="102"/>
  <c r="AY28" i="102"/>
  <c r="AX28" i="102"/>
  <c r="CC28" i="102" s="1"/>
  <c r="AV28" i="102"/>
  <c r="AU28" i="102"/>
  <c r="AT28" i="102"/>
  <c r="AS28" i="102"/>
  <c r="AR28" i="102"/>
  <c r="AQ28" i="102"/>
  <c r="AP28" i="102"/>
  <c r="AO28" i="102"/>
  <c r="AN28" i="102"/>
  <c r="AM28" i="102"/>
  <c r="AL28" i="102"/>
  <c r="AK28" i="102"/>
  <c r="AH28" i="102"/>
  <c r="AF28" i="102"/>
  <c r="AD28" i="102"/>
  <c r="AB28" i="102"/>
  <c r="Z28" i="102"/>
  <c r="X28" i="102"/>
  <c r="V28" i="102"/>
  <c r="T28" i="102"/>
  <c r="R28" i="102"/>
  <c r="P28" i="102"/>
  <c r="N28" i="102"/>
  <c r="BY27" i="102"/>
  <c r="BV27" i="102"/>
  <c r="BU27" i="102"/>
  <c r="BT27" i="102"/>
  <c r="BS27" i="102"/>
  <c r="BR27" i="102"/>
  <c r="BQ27" i="102"/>
  <c r="BP27" i="102"/>
  <c r="BO27" i="102"/>
  <c r="BN27" i="102"/>
  <c r="BM27" i="102"/>
  <c r="BL27" i="102"/>
  <c r="BK27" i="102"/>
  <c r="CE27" i="102" s="1"/>
  <c r="BI27" i="102"/>
  <c r="BH27" i="102"/>
  <c r="BG27" i="102"/>
  <c r="BF27" i="102"/>
  <c r="BE27" i="102"/>
  <c r="BD27" i="102"/>
  <c r="BC27" i="102"/>
  <c r="BB27" i="102"/>
  <c r="BA27" i="102"/>
  <c r="AZ27" i="102"/>
  <c r="AY27" i="102"/>
  <c r="AX27" i="102"/>
  <c r="CC27" i="102" s="1"/>
  <c r="AV27" i="102"/>
  <c r="AU27" i="102"/>
  <c r="AT27" i="102"/>
  <c r="AS27" i="102"/>
  <c r="AR27" i="102"/>
  <c r="AQ27" i="102"/>
  <c r="AP27" i="102"/>
  <c r="AO27" i="102"/>
  <c r="AN27" i="102"/>
  <c r="AM27" i="102"/>
  <c r="AL27" i="102"/>
  <c r="AK27" i="102"/>
  <c r="AH27" i="102"/>
  <c r="AF27" i="102"/>
  <c r="AD27" i="102"/>
  <c r="AB27" i="102"/>
  <c r="Z27" i="102"/>
  <c r="X27" i="102"/>
  <c r="V27" i="102"/>
  <c r="T27" i="102"/>
  <c r="R27" i="102"/>
  <c r="P27" i="102"/>
  <c r="N27" i="102"/>
  <c r="BY26" i="102"/>
  <c r="BV26" i="102"/>
  <c r="BU26" i="102"/>
  <c r="BT26" i="102"/>
  <c r="BS26" i="102"/>
  <c r="BR26" i="102"/>
  <c r="BQ26" i="102"/>
  <c r="BP26" i="102"/>
  <c r="BO26" i="102"/>
  <c r="BN26" i="102"/>
  <c r="BM26" i="102"/>
  <c r="BL26" i="102"/>
  <c r="BK26" i="102"/>
  <c r="CE26" i="102" s="1"/>
  <c r="BI26" i="102"/>
  <c r="BH26" i="102"/>
  <c r="BG26" i="102"/>
  <c r="BF26" i="102"/>
  <c r="BE26" i="102"/>
  <c r="BD26" i="102"/>
  <c r="BC26" i="102"/>
  <c r="BB26" i="102"/>
  <c r="BA26" i="102"/>
  <c r="AZ26" i="102"/>
  <c r="AY26" i="102"/>
  <c r="AX26" i="102"/>
  <c r="CC26" i="102" s="1"/>
  <c r="AV26" i="102"/>
  <c r="AU26" i="102"/>
  <c r="AT26" i="102"/>
  <c r="AS26" i="102"/>
  <c r="AR26" i="102"/>
  <c r="AQ26" i="102"/>
  <c r="AP26" i="102"/>
  <c r="AO26" i="102"/>
  <c r="AN26" i="102"/>
  <c r="AM26" i="102"/>
  <c r="AL26" i="102"/>
  <c r="AK26" i="102"/>
  <c r="AH26" i="102"/>
  <c r="AF26" i="102"/>
  <c r="AD26" i="102"/>
  <c r="AB26" i="102"/>
  <c r="Z26" i="102"/>
  <c r="X26" i="102"/>
  <c r="V26" i="102"/>
  <c r="T26" i="102"/>
  <c r="R26" i="102"/>
  <c r="P26" i="102"/>
  <c r="N26" i="102"/>
  <c r="CF25" i="102"/>
  <c r="BY25" i="102"/>
  <c r="BV25" i="102"/>
  <c r="BU25" i="102"/>
  <c r="BT25" i="102"/>
  <c r="BS25" i="102"/>
  <c r="BR25" i="102"/>
  <c r="BQ25" i="102"/>
  <c r="BP25" i="102"/>
  <c r="BO25" i="102"/>
  <c r="BN25" i="102"/>
  <c r="BM25" i="102"/>
  <c r="BL25" i="102"/>
  <c r="BK25" i="102"/>
  <c r="CE25" i="102" s="1"/>
  <c r="BI25" i="102"/>
  <c r="BH25" i="102"/>
  <c r="BG25" i="102"/>
  <c r="BF25" i="102"/>
  <c r="BE25" i="102"/>
  <c r="BD25" i="102"/>
  <c r="BC25" i="102"/>
  <c r="BB25" i="102"/>
  <c r="BA25" i="102"/>
  <c r="AZ25" i="102"/>
  <c r="AY25" i="102"/>
  <c r="AX25" i="102"/>
  <c r="CC25" i="102" s="1"/>
  <c r="AV25" i="102"/>
  <c r="AU25" i="102"/>
  <c r="AT25" i="102"/>
  <c r="AS25" i="102"/>
  <c r="AR25" i="102"/>
  <c r="AQ25" i="102"/>
  <c r="AP25" i="102"/>
  <c r="AO25" i="102"/>
  <c r="AN25" i="102"/>
  <c r="AM25" i="102"/>
  <c r="AL25" i="102"/>
  <c r="AK25" i="102"/>
  <c r="AH25" i="102"/>
  <c r="AF25" i="102"/>
  <c r="AD25" i="102"/>
  <c r="AB25" i="102"/>
  <c r="Z25" i="102"/>
  <c r="X25" i="102"/>
  <c r="V25" i="102"/>
  <c r="T25" i="102"/>
  <c r="R25" i="102"/>
  <c r="P25" i="102"/>
  <c r="N25" i="102"/>
  <c r="D21" i="102"/>
  <c r="D20" i="102"/>
  <c r="D19" i="102"/>
  <c r="CF18" i="102"/>
  <c r="BY18" i="102"/>
  <c r="BV18" i="102"/>
  <c r="BU18" i="102"/>
  <c r="BT18" i="102"/>
  <c r="BS18" i="102"/>
  <c r="BR18" i="102"/>
  <c r="BQ18" i="102"/>
  <c r="BP18" i="102"/>
  <c r="BO18" i="102"/>
  <c r="BN18" i="102"/>
  <c r="BM18" i="102"/>
  <c r="BL18" i="102"/>
  <c r="BK18" i="102"/>
  <c r="CE18" i="102" s="1"/>
  <c r="BI18" i="102"/>
  <c r="BH18" i="102"/>
  <c r="BG18" i="102"/>
  <c r="BF18" i="102"/>
  <c r="BE18" i="102"/>
  <c r="BD18" i="102"/>
  <c r="BC18" i="102"/>
  <c r="BB18" i="102"/>
  <c r="BA18" i="102"/>
  <c r="AZ18" i="102"/>
  <c r="AY18" i="102"/>
  <c r="AX18" i="102"/>
  <c r="CC18" i="102" s="1"/>
  <c r="AV18" i="102"/>
  <c r="AU18" i="102"/>
  <c r="AT18" i="102"/>
  <c r="AS18" i="102"/>
  <c r="AR18" i="102"/>
  <c r="AQ18" i="102"/>
  <c r="AP18" i="102"/>
  <c r="AO18" i="102"/>
  <c r="AN18" i="102"/>
  <c r="AM18" i="102"/>
  <c r="AL18" i="102"/>
  <c r="AK18" i="102"/>
  <c r="AH18" i="102"/>
  <c r="AF18" i="102"/>
  <c r="AD18" i="102"/>
  <c r="AB18" i="102"/>
  <c r="Z18" i="102"/>
  <c r="X18" i="102"/>
  <c r="V18" i="102"/>
  <c r="T18" i="102"/>
  <c r="R18" i="102"/>
  <c r="P18" i="102"/>
  <c r="N18" i="102"/>
  <c r="D11" i="102"/>
  <c r="D10" i="102"/>
  <c r="CF7" i="102"/>
  <c r="BY7" i="102"/>
  <c r="BV7" i="102"/>
  <c r="BU7" i="102"/>
  <c r="BT7" i="102"/>
  <c r="BS7" i="102"/>
  <c r="BS37" i="102" s="1"/>
  <c r="BR7" i="102"/>
  <c r="BR37" i="102" s="1"/>
  <c r="BQ7" i="102"/>
  <c r="BQ37" i="102" s="1"/>
  <c r="BP7" i="102"/>
  <c r="BP37" i="102" s="1"/>
  <c r="BO7" i="102"/>
  <c r="BO37" i="102" s="1"/>
  <c r="BN7" i="102"/>
  <c r="BM7" i="102"/>
  <c r="BL7" i="102"/>
  <c r="BK7" i="102"/>
  <c r="CE7" i="102" s="1"/>
  <c r="BI7" i="102"/>
  <c r="BH7" i="102"/>
  <c r="BG7" i="102"/>
  <c r="BF7" i="102"/>
  <c r="BF37" i="102" s="1"/>
  <c r="BE7" i="102"/>
  <c r="BE37" i="102" s="1"/>
  <c r="BD7" i="102"/>
  <c r="BD37" i="102" s="1"/>
  <c r="BC7" i="102"/>
  <c r="BC37" i="102" s="1"/>
  <c r="BB7" i="102"/>
  <c r="BB37" i="102" s="1"/>
  <c r="BA7" i="102"/>
  <c r="AZ7" i="102"/>
  <c r="AY7" i="102"/>
  <c r="AX7" i="102"/>
  <c r="CC7" i="102" s="1"/>
  <c r="AV7" i="102"/>
  <c r="AU7" i="102"/>
  <c r="AT7" i="102"/>
  <c r="AS7" i="102"/>
  <c r="AS37" i="102" s="1"/>
  <c r="AR7" i="102"/>
  <c r="AR37" i="102" s="1"/>
  <c r="AQ7" i="102"/>
  <c r="AQ37" i="102" s="1"/>
  <c r="AP7" i="102"/>
  <c r="AP37" i="102" s="1"/>
  <c r="AO7" i="102"/>
  <c r="AO37" i="102" s="1"/>
  <c r="AN7" i="102"/>
  <c r="AM7" i="102"/>
  <c r="AL7" i="102"/>
  <c r="AK7" i="102"/>
  <c r="AH7" i="102"/>
  <c r="AF7" i="102"/>
  <c r="AD7" i="102"/>
  <c r="AB7" i="102"/>
  <c r="AB37" i="102" s="1"/>
  <c r="Z7" i="102"/>
  <c r="Z37" i="102" s="1"/>
  <c r="X7" i="102"/>
  <c r="X37" i="102" s="1"/>
  <c r="V7" i="102"/>
  <c r="V37" i="102" s="1"/>
  <c r="T7" i="102"/>
  <c r="T37" i="102" s="1"/>
  <c r="R7" i="102"/>
  <c r="P7" i="102"/>
  <c r="N7" i="102"/>
  <c r="J36" i="16"/>
  <c r="I36" i="16"/>
  <c r="J34" i="16"/>
  <c r="I34" i="16"/>
  <c r="B39" i="16"/>
  <c r="B41" i="16"/>
  <c r="B14" i="16"/>
  <c r="B13" i="16"/>
  <c r="B12" i="16"/>
  <c r="E72" i="24"/>
  <c r="D72" i="24"/>
  <c r="B72" i="24"/>
  <c r="E71" i="24"/>
  <c r="D71" i="24"/>
  <c r="B71" i="24"/>
  <c r="B10" i="16"/>
  <c r="B9" i="16"/>
  <c r="B8" i="16"/>
  <c r="U2" i="24"/>
  <c r="U3" i="24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45" i="24"/>
  <c r="U46" i="24"/>
  <c r="U47" i="24"/>
  <c r="U48" i="24"/>
  <c r="U49" i="24"/>
  <c r="U50" i="24"/>
  <c r="U51" i="24"/>
  <c r="U52" i="24"/>
  <c r="U53" i="24"/>
  <c r="U54" i="24"/>
  <c r="U55" i="24"/>
  <c r="U56" i="24"/>
  <c r="U57" i="24"/>
  <c r="U58" i="24"/>
  <c r="U59" i="24"/>
  <c r="U60" i="24"/>
  <c r="U61" i="24"/>
  <c r="U62" i="24"/>
  <c r="U63" i="24"/>
  <c r="U64" i="24"/>
  <c r="U65" i="24"/>
  <c r="U66" i="24"/>
  <c r="U67" i="24"/>
  <c r="U68" i="24"/>
  <c r="U69" i="24"/>
  <c r="U70" i="24"/>
  <c r="U71" i="24"/>
  <c r="U72" i="24"/>
  <c r="U73" i="24"/>
  <c r="U74" i="24"/>
  <c r="U75" i="24"/>
  <c r="U76" i="24"/>
  <c r="U77" i="24"/>
  <c r="U78" i="24"/>
  <c r="U79" i="24"/>
  <c r="U80" i="24"/>
  <c r="U81" i="24"/>
  <c r="U82" i="24"/>
  <c r="U83" i="24"/>
  <c r="U84" i="24"/>
  <c r="U85" i="24"/>
  <c r="U86" i="24"/>
  <c r="U87" i="24"/>
  <c r="U88" i="24"/>
  <c r="U89" i="24"/>
  <c r="U90" i="24"/>
  <c r="U91" i="24"/>
  <c r="U92" i="24"/>
  <c r="U93" i="24"/>
  <c r="U94" i="24"/>
  <c r="U95" i="24"/>
  <c r="U96" i="24"/>
  <c r="U97" i="24"/>
  <c r="U98" i="24"/>
  <c r="U99" i="24"/>
  <c r="U100" i="24"/>
  <c r="U101" i="24"/>
  <c r="U102" i="24"/>
  <c r="U103" i="24"/>
  <c r="U104" i="24"/>
  <c r="U105" i="24"/>
  <c r="U106" i="24"/>
  <c r="U107" i="24"/>
  <c r="U108" i="24"/>
  <c r="U109" i="24"/>
  <c r="U110" i="24"/>
  <c r="U111" i="24"/>
  <c r="U112" i="24"/>
  <c r="U113" i="24"/>
  <c r="U114" i="24"/>
  <c r="U115" i="24"/>
  <c r="U116" i="24"/>
  <c r="U117" i="24"/>
  <c r="U118" i="24"/>
  <c r="U119" i="24"/>
  <c r="U120" i="24"/>
  <c r="U121" i="24"/>
  <c r="U122" i="24"/>
  <c r="U123" i="24"/>
  <c r="U124" i="24"/>
  <c r="U125" i="24"/>
  <c r="U126" i="24"/>
  <c r="U127" i="24"/>
  <c r="U128" i="24"/>
  <c r="U129" i="24"/>
  <c r="U130" i="24"/>
  <c r="U131" i="24"/>
  <c r="U132" i="24"/>
  <c r="U133" i="24"/>
  <c r="U134" i="24"/>
  <c r="U135" i="24"/>
  <c r="U136" i="24"/>
  <c r="U137" i="24"/>
  <c r="U138" i="24"/>
  <c r="U139" i="24"/>
  <c r="U140" i="24"/>
  <c r="U141" i="24"/>
  <c r="U142" i="24"/>
  <c r="U143" i="24"/>
  <c r="U144" i="24"/>
  <c r="U145" i="24"/>
  <c r="U146" i="24"/>
  <c r="U147" i="24"/>
  <c r="U148" i="24"/>
  <c r="U149" i="24"/>
  <c r="U150" i="24"/>
  <c r="U151" i="24"/>
  <c r="U152" i="24"/>
  <c r="U153" i="24"/>
  <c r="U154" i="24"/>
  <c r="U155" i="24"/>
  <c r="U156" i="24"/>
  <c r="U157" i="24"/>
  <c r="U158" i="24"/>
  <c r="H2" i="94"/>
  <c r="H3" i="94"/>
  <c r="H4" i="94"/>
  <c r="H5" i="94"/>
  <c r="H6" i="94"/>
  <c r="H7" i="94"/>
  <c r="H8" i="94"/>
  <c r="H9" i="94"/>
  <c r="H10" i="94"/>
  <c r="H11" i="94"/>
  <c r="H12" i="94"/>
  <c r="H13" i="94"/>
  <c r="H14" i="94"/>
  <c r="H15" i="94"/>
  <c r="H16" i="94"/>
  <c r="H17" i="94"/>
  <c r="H18" i="94"/>
  <c r="H19" i="94"/>
  <c r="H20" i="94"/>
  <c r="H21" i="94"/>
  <c r="H22" i="94"/>
  <c r="H23" i="94"/>
  <c r="H24" i="94"/>
  <c r="H25" i="94"/>
  <c r="H26" i="94"/>
  <c r="H27" i="94"/>
  <c r="H28" i="94"/>
  <c r="H29" i="94"/>
  <c r="H30" i="94"/>
  <c r="H31" i="94"/>
  <c r="H32" i="94"/>
  <c r="H33" i="94"/>
  <c r="H34" i="94"/>
  <c r="H35" i="94"/>
  <c r="H36" i="94"/>
  <c r="H37" i="94"/>
  <c r="H38" i="94"/>
  <c r="H39" i="94"/>
  <c r="H40" i="94"/>
  <c r="H41" i="94"/>
  <c r="H42" i="94"/>
  <c r="H43" i="94"/>
  <c r="H44" i="94"/>
  <c r="H45" i="94"/>
  <c r="H46" i="94"/>
  <c r="H47" i="94"/>
  <c r="H48" i="94"/>
  <c r="H49" i="94"/>
  <c r="H50" i="94"/>
  <c r="H51" i="94"/>
  <c r="H52" i="94"/>
  <c r="H53" i="94"/>
  <c r="H54" i="94"/>
  <c r="H55" i="94"/>
  <c r="H56" i="94"/>
  <c r="H57" i="94"/>
  <c r="H58" i="94"/>
  <c r="H59" i="94"/>
  <c r="H60" i="94"/>
  <c r="H61" i="94"/>
  <c r="H62" i="94"/>
  <c r="H63" i="94"/>
  <c r="H64" i="94"/>
  <c r="H65" i="94"/>
  <c r="H66" i="94"/>
  <c r="H67" i="94"/>
  <c r="H68" i="94"/>
  <c r="H69" i="94"/>
  <c r="H70" i="94"/>
  <c r="H71" i="94"/>
  <c r="H72" i="94"/>
  <c r="H73" i="94"/>
  <c r="H74" i="94"/>
  <c r="H75" i="94"/>
  <c r="H76" i="94"/>
  <c r="H77" i="94"/>
  <c r="H78" i="94"/>
  <c r="H79" i="94"/>
  <c r="H80" i="94"/>
  <c r="H81" i="94"/>
  <c r="H82" i="94"/>
  <c r="H83" i="94"/>
  <c r="H84" i="94"/>
  <c r="H85" i="94"/>
  <c r="H86" i="94"/>
  <c r="H87" i="94"/>
  <c r="H88" i="94"/>
  <c r="H89" i="94"/>
  <c r="H90" i="94"/>
  <c r="H91" i="94"/>
  <c r="H92" i="94"/>
  <c r="H93" i="94"/>
  <c r="H94" i="94"/>
  <c r="H95" i="94"/>
  <c r="H96" i="94"/>
  <c r="H97" i="94"/>
  <c r="H98" i="94"/>
  <c r="H99" i="94"/>
  <c r="H100" i="94"/>
  <c r="H101" i="94"/>
  <c r="H102" i="94"/>
  <c r="H103" i="94"/>
  <c r="H104" i="94"/>
  <c r="H105" i="94"/>
  <c r="H106" i="94"/>
  <c r="H107" i="94"/>
  <c r="H108" i="94"/>
  <c r="H109" i="94"/>
  <c r="H110" i="94"/>
  <c r="H111" i="94"/>
  <c r="H112" i="94"/>
  <c r="H113" i="94"/>
  <c r="H114" i="94"/>
  <c r="H115" i="94"/>
  <c r="H116" i="94"/>
  <c r="H117" i="94"/>
  <c r="H118" i="94"/>
  <c r="H119" i="94"/>
  <c r="H120" i="94"/>
  <c r="H121" i="94"/>
  <c r="H122" i="94"/>
  <c r="H123" i="94"/>
  <c r="H124" i="94"/>
  <c r="H125" i="94"/>
  <c r="H126" i="94"/>
  <c r="H127" i="94"/>
  <c r="H128" i="94"/>
  <c r="H129" i="94"/>
  <c r="H130" i="94"/>
  <c r="H131" i="94"/>
  <c r="H132" i="94"/>
  <c r="H133" i="94"/>
  <c r="H134" i="94"/>
  <c r="H135" i="94"/>
  <c r="H136" i="94"/>
  <c r="H137" i="94"/>
  <c r="H138" i="94"/>
  <c r="H139" i="94"/>
  <c r="H140" i="94"/>
  <c r="H141" i="94"/>
  <c r="H142" i="94"/>
  <c r="H143" i="94"/>
  <c r="H144" i="94"/>
  <c r="H145" i="94"/>
  <c r="H146" i="94"/>
  <c r="H147" i="94"/>
  <c r="H148" i="94"/>
  <c r="H149" i="94"/>
  <c r="H150" i="94"/>
  <c r="H151" i="94"/>
  <c r="H152" i="94"/>
  <c r="H153" i="94"/>
  <c r="H154" i="94"/>
  <c r="H155" i="94"/>
  <c r="H156" i="94"/>
  <c r="H157" i="94"/>
  <c r="H158" i="94"/>
  <c r="H159" i="94"/>
  <c r="H160" i="94"/>
  <c r="H161" i="94"/>
  <c r="H162" i="94"/>
  <c r="H163" i="94"/>
  <c r="H164" i="94"/>
  <c r="H165" i="94"/>
  <c r="H166" i="94"/>
  <c r="H167" i="94"/>
  <c r="H168" i="94"/>
  <c r="H169" i="94"/>
  <c r="H170" i="94"/>
  <c r="H171" i="94"/>
  <c r="H172" i="94"/>
  <c r="H173" i="94"/>
  <c r="H174" i="94"/>
  <c r="H175" i="94"/>
  <c r="H176" i="94"/>
  <c r="H177" i="94"/>
  <c r="H178" i="94"/>
  <c r="H179" i="94"/>
  <c r="H180" i="94"/>
  <c r="H181" i="94"/>
  <c r="H182" i="94"/>
  <c r="H183" i="94"/>
  <c r="H184" i="94"/>
  <c r="H185" i="94"/>
  <c r="H186" i="94"/>
  <c r="H187" i="94"/>
  <c r="H188" i="94"/>
  <c r="H189" i="94"/>
  <c r="H190" i="94"/>
  <c r="H191" i="94"/>
  <c r="H192" i="94"/>
  <c r="H193" i="94"/>
  <c r="H194" i="94"/>
  <c r="H195" i="94"/>
  <c r="H196" i="94"/>
  <c r="H197" i="94"/>
  <c r="H198" i="94"/>
  <c r="H199" i="94"/>
  <c r="H200" i="94"/>
  <c r="H201" i="94"/>
  <c r="H202" i="94"/>
  <c r="H203" i="94"/>
  <c r="H204" i="94"/>
  <c r="H205" i="94"/>
  <c r="H206" i="94"/>
  <c r="H207" i="94"/>
  <c r="H208" i="94"/>
  <c r="H209" i="94"/>
  <c r="H210" i="94"/>
  <c r="H211" i="94"/>
  <c r="H212" i="94"/>
  <c r="H213" i="94"/>
  <c r="H214" i="94"/>
  <c r="H215" i="94"/>
  <c r="H216" i="94"/>
  <c r="H217" i="94"/>
  <c r="H218" i="94"/>
  <c r="H219" i="94"/>
  <c r="H220" i="94"/>
  <c r="H221" i="94"/>
  <c r="H222" i="94"/>
  <c r="H223" i="94"/>
  <c r="H224" i="94"/>
  <c r="H225" i="94"/>
  <c r="H226" i="94"/>
  <c r="H227" i="94"/>
  <c r="H228" i="94"/>
  <c r="H229" i="94"/>
  <c r="H230" i="94"/>
  <c r="H231" i="94"/>
  <c r="H232" i="94"/>
  <c r="H233" i="94"/>
  <c r="H234" i="94"/>
  <c r="H235" i="94"/>
  <c r="H236" i="94"/>
  <c r="H237" i="94"/>
  <c r="H238" i="94"/>
  <c r="H239" i="94"/>
  <c r="H240" i="94"/>
  <c r="H241" i="94"/>
  <c r="H242" i="94"/>
  <c r="H243" i="94"/>
  <c r="H244" i="94"/>
  <c r="H245" i="94"/>
  <c r="H246" i="94"/>
  <c r="H247" i="94"/>
  <c r="H248" i="94"/>
  <c r="H249" i="94"/>
  <c r="H250" i="94"/>
  <c r="H251" i="94"/>
  <c r="H252" i="94"/>
  <c r="H253" i="94"/>
  <c r="H254" i="94"/>
  <c r="H255" i="94"/>
  <c r="H256" i="94"/>
  <c r="H257" i="94"/>
  <c r="H258" i="94"/>
  <c r="H259" i="94"/>
  <c r="H260" i="94"/>
  <c r="H261" i="94"/>
  <c r="H262" i="94"/>
  <c r="H263" i="94"/>
  <c r="H264" i="94"/>
  <c r="H265" i="94"/>
  <c r="H266" i="94"/>
  <c r="H267" i="94"/>
  <c r="H268" i="94"/>
  <c r="H269" i="94"/>
  <c r="H270" i="94"/>
  <c r="H271" i="94"/>
  <c r="H272" i="94"/>
  <c r="H273" i="94"/>
  <c r="H274" i="94"/>
  <c r="H275" i="94"/>
  <c r="H276" i="94"/>
  <c r="H277" i="94"/>
  <c r="H278" i="94"/>
  <c r="H279" i="94"/>
  <c r="H280" i="94"/>
  <c r="H281" i="94"/>
  <c r="H282" i="94"/>
  <c r="H283" i="94"/>
  <c r="H284" i="94"/>
  <c r="H285" i="94"/>
  <c r="H286" i="94"/>
  <c r="H287" i="94"/>
  <c r="H288" i="94"/>
  <c r="H289" i="94"/>
  <c r="H290" i="94"/>
  <c r="H291" i="94"/>
  <c r="H292" i="94"/>
  <c r="H293" i="94"/>
  <c r="H294" i="94"/>
  <c r="H295" i="94"/>
  <c r="H296" i="94"/>
  <c r="H297" i="94"/>
  <c r="H298" i="94"/>
  <c r="H299" i="94"/>
  <c r="H300" i="94"/>
  <c r="H301" i="94"/>
  <c r="H302" i="94"/>
  <c r="H303" i="94"/>
  <c r="H304" i="94"/>
  <c r="H305" i="94"/>
  <c r="H306" i="94"/>
  <c r="H307" i="94"/>
  <c r="H308" i="94"/>
  <c r="H309" i="94"/>
  <c r="H310" i="94"/>
  <c r="H311" i="94"/>
  <c r="H312" i="94"/>
  <c r="H313" i="94"/>
  <c r="H314" i="94"/>
  <c r="H315" i="94"/>
  <c r="H316" i="94"/>
  <c r="H317" i="94"/>
  <c r="H318" i="94"/>
  <c r="H319" i="94"/>
  <c r="H320" i="94"/>
  <c r="H321" i="94"/>
  <c r="H322" i="94"/>
  <c r="H323" i="94"/>
  <c r="H324" i="94"/>
  <c r="H325" i="94"/>
  <c r="H326" i="94"/>
  <c r="H327" i="94"/>
  <c r="H328" i="94"/>
  <c r="H329" i="94"/>
  <c r="H330" i="94"/>
  <c r="H331" i="94"/>
  <c r="H332" i="94"/>
  <c r="H333" i="94"/>
  <c r="H334" i="94"/>
  <c r="H335" i="94"/>
  <c r="H336" i="94"/>
  <c r="H337" i="94"/>
  <c r="H338" i="94"/>
  <c r="H339" i="94"/>
  <c r="H340" i="94"/>
  <c r="H341" i="94"/>
  <c r="H342" i="94"/>
  <c r="H343" i="94"/>
  <c r="H344" i="94"/>
  <c r="H345" i="94"/>
  <c r="H346" i="94"/>
  <c r="H347" i="94"/>
  <c r="H348" i="94"/>
  <c r="H349" i="94"/>
  <c r="H350" i="94"/>
  <c r="H351" i="94"/>
  <c r="H352" i="94"/>
  <c r="H353" i="94"/>
  <c r="H354" i="94"/>
  <c r="H355" i="94"/>
  <c r="H356" i="94"/>
  <c r="H357" i="94"/>
  <c r="H358" i="94"/>
  <c r="H359" i="94"/>
  <c r="H360" i="94"/>
  <c r="H361" i="94"/>
  <c r="H362" i="94"/>
  <c r="H363" i="94"/>
  <c r="H364" i="94"/>
  <c r="H365" i="94"/>
  <c r="H366" i="94"/>
  <c r="H367" i="94"/>
  <c r="H368" i="94"/>
  <c r="H369" i="94"/>
  <c r="H370" i="94"/>
  <c r="H371" i="94"/>
  <c r="H372" i="94"/>
  <c r="H373" i="94"/>
  <c r="H374" i="94"/>
  <c r="H375" i="94"/>
  <c r="H376" i="94"/>
  <c r="H377" i="94"/>
  <c r="H378" i="94"/>
  <c r="H379" i="94"/>
  <c r="H380" i="94"/>
  <c r="H381" i="94"/>
  <c r="H382" i="94"/>
  <c r="H383" i="94"/>
  <c r="H384" i="94"/>
  <c r="H385" i="94"/>
  <c r="H386" i="94"/>
  <c r="H387" i="94"/>
  <c r="H388" i="94"/>
  <c r="H389" i="94"/>
  <c r="H390" i="94"/>
  <c r="H391" i="94"/>
  <c r="H392" i="94"/>
  <c r="H393" i="94"/>
  <c r="H394" i="94"/>
  <c r="H395" i="94"/>
  <c r="H396" i="94"/>
  <c r="H397" i="94"/>
  <c r="H398" i="94"/>
  <c r="H399" i="94"/>
  <c r="H400" i="94"/>
  <c r="H401" i="94"/>
  <c r="H402" i="94"/>
  <c r="H403" i="94"/>
  <c r="H404" i="94"/>
  <c r="H405" i="94"/>
  <c r="H406" i="94"/>
  <c r="H407" i="94"/>
  <c r="H408" i="94"/>
  <c r="H409" i="94"/>
  <c r="H410" i="94"/>
  <c r="H411" i="94"/>
  <c r="H412" i="94"/>
  <c r="H413" i="94"/>
  <c r="H414" i="94"/>
  <c r="H415" i="94"/>
  <c r="H416" i="94"/>
  <c r="H417" i="94"/>
  <c r="H418" i="94"/>
  <c r="H419" i="94"/>
  <c r="H420" i="94"/>
  <c r="H421" i="94"/>
  <c r="H422" i="94"/>
  <c r="H423" i="94"/>
  <c r="H424" i="94"/>
  <c r="H425" i="94"/>
  <c r="H426" i="94"/>
  <c r="H427" i="94"/>
  <c r="H428" i="94"/>
  <c r="H429" i="94"/>
  <c r="H430" i="94"/>
  <c r="H431" i="94"/>
  <c r="H432" i="94"/>
  <c r="H433" i="94"/>
  <c r="H434" i="94"/>
  <c r="H435" i="94"/>
  <c r="H436" i="94"/>
  <c r="H437" i="94"/>
  <c r="H438" i="94"/>
  <c r="H439" i="94"/>
  <c r="H440" i="94"/>
  <c r="H441" i="94"/>
  <c r="H442" i="94"/>
  <c r="H443" i="94"/>
  <c r="H444" i="94"/>
  <c r="H445" i="94"/>
  <c r="H446" i="94"/>
  <c r="H447" i="94"/>
  <c r="H448" i="94"/>
  <c r="H449" i="94"/>
  <c r="H450" i="94"/>
  <c r="H451" i="94"/>
  <c r="H452" i="94"/>
  <c r="H453" i="94"/>
  <c r="H454" i="94"/>
  <c r="H455" i="94"/>
  <c r="H456" i="94"/>
  <c r="H457" i="94"/>
  <c r="H458" i="94"/>
  <c r="H459" i="94"/>
  <c r="H460" i="94"/>
  <c r="H461" i="94"/>
  <c r="H462" i="94"/>
  <c r="H463" i="94"/>
  <c r="H464" i="94"/>
  <c r="H465" i="94"/>
  <c r="H466" i="94"/>
  <c r="H467" i="94"/>
  <c r="H468" i="94"/>
  <c r="H469" i="94"/>
  <c r="H470" i="94"/>
  <c r="H471" i="94"/>
  <c r="H472" i="94"/>
  <c r="H473" i="94"/>
  <c r="H474" i="94"/>
  <c r="H475" i="94"/>
  <c r="H476" i="94"/>
  <c r="H477" i="94"/>
  <c r="H478" i="94"/>
  <c r="H479" i="94"/>
  <c r="H480" i="94"/>
  <c r="H481" i="94"/>
  <c r="H482" i="94"/>
  <c r="H483" i="94"/>
  <c r="H484" i="94"/>
  <c r="H485" i="94"/>
  <c r="H486" i="94"/>
  <c r="H487" i="94"/>
  <c r="H488" i="94"/>
  <c r="H489" i="94"/>
  <c r="H490" i="94"/>
  <c r="H491" i="94"/>
  <c r="H492" i="94"/>
  <c r="H493" i="94"/>
  <c r="H494" i="94"/>
  <c r="H495" i="94"/>
  <c r="H496" i="94"/>
  <c r="H497" i="94"/>
  <c r="H498" i="94"/>
  <c r="H499" i="94"/>
  <c r="H500" i="94"/>
  <c r="H501" i="94"/>
  <c r="H502" i="94"/>
  <c r="H503" i="94"/>
  <c r="H504" i="94"/>
  <c r="H505" i="94"/>
  <c r="H506" i="94"/>
  <c r="H507" i="94"/>
  <c r="H508" i="94"/>
  <c r="H509" i="94"/>
  <c r="H510" i="94"/>
  <c r="H511" i="94"/>
  <c r="H512" i="94"/>
  <c r="H513" i="94"/>
  <c r="H514" i="94"/>
  <c r="H515" i="94"/>
  <c r="H516" i="94"/>
  <c r="H517" i="94"/>
  <c r="H518" i="94"/>
  <c r="H519" i="94"/>
  <c r="H520" i="94"/>
  <c r="H521" i="94"/>
  <c r="H522" i="94"/>
  <c r="H523" i="94"/>
  <c r="H524" i="94"/>
  <c r="H525" i="94"/>
  <c r="H526" i="94"/>
  <c r="H527" i="94"/>
  <c r="H528" i="94"/>
  <c r="H529" i="94"/>
  <c r="H530" i="94"/>
  <c r="H531" i="94"/>
  <c r="H532" i="94"/>
  <c r="H533" i="94"/>
  <c r="H534" i="94"/>
  <c r="H535" i="94"/>
  <c r="H536" i="94"/>
  <c r="H537" i="94"/>
  <c r="H538" i="94"/>
  <c r="H539" i="94"/>
  <c r="H540" i="94"/>
  <c r="H541" i="94"/>
  <c r="H542" i="94"/>
  <c r="H543" i="94"/>
  <c r="H544" i="94"/>
  <c r="H545" i="94"/>
  <c r="H546" i="94"/>
  <c r="H547" i="94"/>
  <c r="H548" i="94"/>
  <c r="H549" i="94"/>
  <c r="H550" i="94"/>
  <c r="H551" i="94"/>
  <c r="H552" i="94"/>
  <c r="H553" i="94"/>
  <c r="H554" i="94"/>
  <c r="H555" i="94"/>
  <c r="H556" i="94"/>
  <c r="H557" i="94"/>
  <c r="H558" i="94"/>
  <c r="H559" i="94"/>
  <c r="H560" i="94"/>
  <c r="H561" i="94"/>
  <c r="H562" i="94"/>
  <c r="H563" i="94"/>
  <c r="H564" i="94"/>
  <c r="H565" i="94"/>
  <c r="H566" i="94"/>
  <c r="H567" i="94"/>
  <c r="H568" i="94"/>
  <c r="H569" i="94"/>
  <c r="H570" i="94"/>
  <c r="H571" i="94"/>
  <c r="H572" i="94"/>
  <c r="H573" i="94"/>
  <c r="H574" i="94"/>
  <c r="H575" i="94"/>
  <c r="H576" i="94"/>
  <c r="H577" i="94"/>
  <c r="H578" i="94"/>
  <c r="H579" i="94"/>
  <c r="H580" i="94"/>
  <c r="H581" i="94"/>
  <c r="H582" i="94"/>
  <c r="H583" i="94"/>
  <c r="H584" i="94"/>
  <c r="H585" i="94"/>
  <c r="H586" i="94"/>
  <c r="H587" i="94"/>
  <c r="H588" i="94"/>
  <c r="H589" i="94"/>
  <c r="H590" i="94"/>
  <c r="H591" i="94"/>
  <c r="H592" i="94"/>
  <c r="H593" i="94"/>
  <c r="H594" i="94"/>
  <c r="H595" i="94"/>
  <c r="H596" i="94"/>
  <c r="H597" i="94"/>
  <c r="H598" i="94"/>
  <c r="H599" i="94"/>
  <c r="H600" i="94"/>
  <c r="H601" i="94"/>
  <c r="H602" i="94"/>
  <c r="H603" i="94"/>
  <c r="H604" i="94"/>
  <c r="H605" i="94"/>
  <c r="H606" i="94"/>
  <c r="H607" i="94"/>
  <c r="H608" i="94"/>
  <c r="H609" i="94"/>
  <c r="H610" i="94"/>
  <c r="H611" i="94"/>
  <c r="H612" i="94"/>
  <c r="H613" i="94"/>
  <c r="H614" i="94"/>
  <c r="H615" i="94"/>
  <c r="H616" i="94"/>
  <c r="H617" i="94"/>
  <c r="H618" i="94"/>
  <c r="H619" i="94"/>
  <c r="H620" i="94"/>
  <c r="H621" i="94"/>
  <c r="H622" i="94"/>
  <c r="H623" i="94"/>
  <c r="H624" i="94"/>
  <c r="H625" i="94"/>
  <c r="H626" i="94"/>
  <c r="H627" i="94"/>
  <c r="H628" i="94"/>
  <c r="H629" i="94"/>
  <c r="H630" i="94"/>
  <c r="H631" i="94"/>
  <c r="H632" i="94"/>
  <c r="H633" i="94"/>
  <c r="H634" i="94"/>
  <c r="H635" i="94"/>
  <c r="H636" i="94"/>
  <c r="H637" i="94"/>
  <c r="H638" i="94"/>
  <c r="H639" i="94"/>
  <c r="H640" i="94"/>
  <c r="H641" i="94"/>
  <c r="H642" i="94"/>
  <c r="H643" i="94"/>
  <c r="H644" i="94"/>
  <c r="H645" i="94"/>
  <c r="H646" i="94"/>
  <c r="H647" i="94"/>
  <c r="H648" i="94"/>
  <c r="H649" i="94"/>
  <c r="H650" i="94"/>
  <c r="H651" i="94"/>
  <c r="H652" i="94"/>
  <c r="H653" i="94"/>
  <c r="H654" i="94"/>
  <c r="H655" i="94"/>
  <c r="H656" i="94"/>
  <c r="H657" i="94"/>
  <c r="H658" i="94"/>
  <c r="H659" i="94"/>
  <c r="H660" i="94"/>
  <c r="H661" i="94"/>
  <c r="H662" i="94"/>
  <c r="H663" i="94"/>
  <c r="H664" i="94"/>
  <c r="H665" i="94"/>
  <c r="H666" i="94"/>
  <c r="H667" i="94"/>
  <c r="H668" i="94"/>
  <c r="H669" i="94"/>
  <c r="H670" i="94"/>
  <c r="H671" i="94"/>
  <c r="H672" i="94"/>
  <c r="H673" i="94"/>
  <c r="H674" i="94"/>
  <c r="H675" i="94"/>
  <c r="H676" i="94"/>
  <c r="H677" i="94"/>
  <c r="H678" i="94"/>
  <c r="H679" i="94"/>
  <c r="H680" i="94"/>
  <c r="H681" i="94"/>
  <c r="H682" i="94"/>
  <c r="H683" i="94"/>
  <c r="H684" i="94"/>
  <c r="H685" i="94"/>
  <c r="H686" i="94"/>
  <c r="H687" i="94"/>
  <c r="H688" i="94"/>
  <c r="H689" i="94"/>
  <c r="H690" i="94"/>
  <c r="H691" i="94"/>
  <c r="H692" i="94"/>
  <c r="H693" i="94"/>
  <c r="H694" i="94"/>
  <c r="H695" i="94"/>
  <c r="H696" i="94"/>
  <c r="H697" i="94"/>
  <c r="H698" i="94"/>
  <c r="H699" i="94"/>
  <c r="H700" i="94"/>
  <c r="H701" i="94"/>
  <c r="H702" i="94"/>
  <c r="H703" i="94"/>
  <c r="H704" i="94"/>
  <c r="H705" i="94"/>
  <c r="H706" i="94"/>
  <c r="H707" i="94"/>
  <c r="H708" i="94"/>
  <c r="H709" i="94"/>
  <c r="H710" i="94"/>
  <c r="H711" i="94"/>
  <c r="H712" i="94"/>
  <c r="H713" i="94"/>
  <c r="H714" i="94"/>
  <c r="H715" i="94"/>
  <c r="H716" i="94"/>
  <c r="H717" i="94"/>
  <c r="H718" i="94"/>
  <c r="H719" i="94"/>
  <c r="H720" i="94"/>
  <c r="H721" i="94"/>
  <c r="H722" i="94"/>
  <c r="H723" i="94"/>
  <c r="H724" i="94"/>
  <c r="H725" i="94"/>
  <c r="H726" i="94"/>
  <c r="H727" i="94"/>
  <c r="H728" i="94"/>
  <c r="H729" i="94"/>
  <c r="H730" i="94"/>
  <c r="H731" i="94"/>
  <c r="H732" i="94"/>
  <c r="H733" i="94"/>
  <c r="H734" i="94"/>
  <c r="H735" i="94"/>
  <c r="H736" i="94"/>
  <c r="H737" i="94"/>
  <c r="H738" i="94"/>
  <c r="H739" i="94"/>
  <c r="H740" i="94"/>
  <c r="H741" i="94"/>
  <c r="H742" i="94"/>
  <c r="H743" i="94"/>
  <c r="H744" i="94"/>
  <c r="H745" i="94"/>
  <c r="H746" i="94"/>
  <c r="H747" i="94"/>
  <c r="H748" i="94"/>
  <c r="H749" i="94"/>
  <c r="H750" i="94"/>
  <c r="H751" i="94"/>
  <c r="H752" i="94"/>
  <c r="H753" i="94"/>
  <c r="H754" i="94"/>
  <c r="H755" i="94"/>
  <c r="H756" i="94"/>
  <c r="H757" i="94"/>
  <c r="H758" i="94"/>
  <c r="H759" i="94"/>
  <c r="H760" i="94"/>
  <c r="H761" i="94"/>
  <c r="H762" i="94"/>
  <c r="H763" i="94"/>
  <c r="H764" i="94"/>
  <c r="H765" i="94"/>
  <c r="H766" i="94"/>
  <c r="H767" i="94"/>
  <c r="H768" i="94"/>
  <c r="H769" i="94"/>
  <c r="H770" i="94"/>
  <c r="H771" i="94"/>
  <c r="H772" i="94"/>
  <c r="H773" i="94"/>
  <c r="H774" i="94"/>
  <c r="H775" i="94"/>
  <c r="H776" i="94"/>
  <c r="H777" i="94"/>
  <c r="H778" i="94"/>
  <c r="H779" i="94"/>
  <c r="H780" i="94"/>
  <c r="H781" i="94"/>
  <c r="H782" i="94"/>
  <c r="H783" i="94"/>
  <c r="H784" i="94"/>
  <c r="H785" i="94"/>
  <c r="H786" i="94"/>
  <c r="H787" i="94"/>
  <c r="H788" i="94"/>
  <c r="H789" i="94"/>
  <c r="H790" i="94"/>
  <c r="H791" i="94"/>
  <c r="H792" i="94"/>
  <c r="H793" i="94"/>
  <c r="H794" i="94"/>
  <c r="H795" i="94"/>
  <c r="H796" i="94"/>
  <c r="H797" i="94"/>
  <c r="H798" i="94"/>
  <c r="H799" i="94"/>
  <c r="H800" i="94"/>
  <c r="H801" i="94"/>
  <c r="H802" i="94"/>
  <c r="H803" i="94"/>
  <c r="H804" i="94"/>
  <c r="H805" i="94"/>
  <c r="H806" i="94"/>
  <c r="H807" i="94"/>
  <c r="H808" i="94"/>
  <c r="H809" i="94"/>
  <c r="H810" i="94"/>
  <c r="H811" i="94"/>
  <c r="H812" i="94"/>
  <c r="H813" i="94"/>
  <c r="H814" i="94"/>
  <c r="H815" i="94"/>
  <c r="H816" i="94"/>
  <c r="H817" i="94"/>
  <c r="H818" i="94"/>
  <c r="H819" i="94"/>
  <c r="H820" i="94"/>
  <c r="H821" i="94"/>
  <c r="H822" i="94"/>
  <c r="H823" i="94"/>
  <c r="H824" i="94"/>
  <c r="H825" i="94"/>
  <c r="H826" i="94"/>
  <c r="H827" i="94"/>
  <c r="H828" i="94"/>
  <c r="H829" i="94"/>
  <c r="H830" i="94"/>
  <c r="H831" i="94"/>
  <c r="H832" i="94"/>
  <c r="H833" i="94"/>
  <c r="H834" i="94"/>
  <c r="H835" i="94"/>
  <c r="H836" i="94"/>
  <c r="H837" i="94"/>
  <c r="H838" i="94"/>
  <c r="H839" i="94"/>
  <c r="H840" i="94"/>
  <c r="H841" i="94"/>
  <c r="H842" i="94"/>
  <c r="H843" i="94"/>
  <c r="H844" i="94"/>
  <c r="H845" i="94"/>
  <c r="H846" i="94"/>
  <c r="H847" i="94"/>
  <c r="H848" i="94"/>
  <c r="H849" i="94"/>
  <c r="H850" i="94"/>
  <c r="H851" i="94"/>
  <c r="H852" i="94"/>
  <c r="H853" i="94"/>
  <c r="H854" i="94"/>
  <c r="H855" i="94"/>
  <c r="H856" i="94"/>
  <c r="H857" i="94"/>
  <c r="H858" i="94"/>
  <c r="H859" i="94"/>
  <c r="H860" i="94"/>
  <c r="H861" i="94"/>
  <c r="H862" i="94"/>
  <c r="H863" i="94"/>
  <c r="H864" i="94"/>
  <c r="H865" i="94"/>
  <c r="H866" i="94"/>
  <c r="H867" i="94"/>
  <c r="H868" i="94"/>
  <c r="H869" i="94"/>
  <c r="H870" i="94"/>
  <c r="H871" i="94"/>
  <c r="H872" i="94"/>
  <c r="H873" i="94"/>
  <c r="H874" i="94"/>
  <c r="H875" i="94"/>
  <c r="H876" i="94"/>
  <c r="H877" i="94"/>
  <c r="H878" i="94"/>
  <c r="H879" i="94"/>
  <c r="H880" i="94"/>
  <c r="H881" i="94"/>
  <c r="H882" i="94"/>
  <c r="H883" i="94"/>
  <c r="H884" i="94"/>
  <c r="H885" i="94"/>
  <c r="H886" i="94"/>
  <c r="H887" i="94"/>
  <c r="H888" i="94"/>
  <c r="H889" i="94"/>
  <c r="H890" i="94"/>
  <c r="H891" i="94"/>
  <c r="H892" i="94"/>
  <c r="H893" i="94"/>
  <c r="H894" i="94"/>
  <c r="H895" i="94"/>
  <c r="H896" i="94"/>
  <c r="H897" i="94"/>
  <c r="H898" i="94"/>
  <c r="H899" i="94"/>
  <c r="H900" i="94"/>
  <c r="H901" i="94"/>
  <c r="H902" i="94"/>
  <c r="H903" i="94"/>
  <c r="H904" i="94"/>
  <c r="H905" i="94"/>
  <c r="H906" i="94"/>
  <c r="H907" i="94"/>
  <c r="H908" i="94"/>
  <c r="H909" i="94"/>
  <c r="H910" i="94"/>
  <c r="H911" i="94"/>
  <c r="H912" i="94"/>
  <c r="H913" i="94"/>
  <c r="H914" i="94"/>
  <c r="H915" i="94"/>
  <c r="H916" i="94"/>
  <c r="H917" i="94"/>
  <c r="H918" i="94"/>
  <c r="H919" i="94"/>
  <c r="H920" i="94"/>
  <c r="H921" i="94"/>
  <c r="H922" i="94"/>
  <c r="H923" i="94"/>
  <c r="H924" i="94"/>
  <c r="H925" i="94"/>
  <c r="H926" i="94"/>
  <c r="H927" i="94"/>
  <c r="H928" i="94"/>
  <c r="H929" i="94"/>
  <c r="H930" i="94"/>
  <c r="H931" i="94"/>
  <c r="H932" i="94"/>
  <c r="H933" i="94"/>
  <c r="H934" i="94"/>
  <c r="H935" i="94"/>
  <c r="H936" i="94"/>
  <c r="H937" i="94"/>
  <c r="H938" i="94"/>
  <c r="H939" i="94"/>
  <c r="H940" i="94"/>
  <c r="H941" i="94"/>
  <c r="H942" i="94"/>
  <c r="H943" i="94"/>
  <c r="H944" i="94"/>
  <c r="H945" i="94"/>
  <c r="H946" i="94"/>
  <c r="H947" i="94"/>
  <c r="H948" i="94"/>
  <c r="H949" i="94"/>
  <c r="H950" i="94"/>
  <c r="H951" i="94"/>
  <c r="H952" i="94"/>
  <c r="H953" i="94"/>
  <c r="H954" i="94"/>
  <c r="H955" i="94"/>
  <c r="H956" i="94"/>
  <c r="H957" i="94"/>
  <c r="H958" i="94"/>
  <c r="H959" i="94"/>
  <c r="H960" i="94"/>
  <c r="H961" i="94"/>
  <c r="H962" i="94"/>
  <c r="H963" i="94"/>
  <c r="H964" i="94"/>
  <c r="H965" i="94"/>
  <c r="H966" i="94"/>
  <c r="H967" i="94"/>
  <c r="H968" i="94"/>
  <c r="H969" i="94"/>
  <c r="H970" i="94"/>
  <c r="H971" i="94"/>
  <c r="H972" i="94"/>
  <c r="H973" i="94"/>
  <c r="H974" i="94"/>
  <c r="H975" i="94"/>
  <c r="H976" i="94"/>
  <c r="H977" i="94"/>
  <c r="H978" i="94"/>
  <c r="H979" i="94"/>
  <c r="H980" i="94"/>
  <c r="H981" i="94"/>
  <c r="H982" i="94"/>
  <c r="H983" i="94"/>
  <c r="H984" i="94"/>
  <c r="H985" i="94"/>
  <c r="H986" i="94"/>
  <c r="H987" i="94"/>
  <c r="H988" i="94"/>
  <c r="H989" i="94"/>
  <c r="H990" i="94"/>
  <c r="H991" i="94"/>
  <c r="H992" i="94"/>
  <c r="H993" i="94"/>
  <c r="H994" i="94"/>
  <c r="H995" i="94"/>
  <c r="H996" i="94"/>
  <c r="H997" i="94"/>
  <c r="H998" i="94"/>
  <c r="H999" i="94"/>
  <c r="H1000" i="94"/>
  <c r="A20" i="94"/>
  <c r="A21" i="94"/>
  <c r="A22" i="94"/>
  <c r="A23" i="94"/>
  <c r="A24" i="94"/>
  <c r="A25" i="94"/>
  <c r="A26" i="94"/>
  <c r="A27" i="94"/>
  <c r="A28" i="94"/>
  <c r="A29" i="94"/>
  <c r="A30" i="94"/>
  <c r="A31" i="94"/>
  <c r="A32" i="94"/>
  <c r="A33" i="94"/>
  <c r="A34" i="94"/>
  <c r="A35" i="94"/>
  <c r="A36" i="94"/>
  <c r="A37" i="94"/>
  <c r="A38" i="94"/>
  <c r="A39" i="94"/>
  <c r="A40" i="94"/>
  <c r="A41" i="94"/>
  <c r="A42" i="94"/>
  <c r="A43" i="94"/>
  <c r="A44" i="94"/>
  <c r="A45" i="94"/>
  <c r="A46" i="94"/>
  <c r="A47" i="94"/>
  <c r="A48" i="94"/>
  <c r="A49" i="94"/>
  <c r="A50" i="94"/>
  <c r="A51" i="94"/>
  <c r="A52" i="94"/>
  <c r="A53" i="94"/>
  <c r="A54" i="94"/>
  <c r="A55" i="94"/>
  <c r="A56" i="94"/>
  <c r="A57" i="94"/>
  <c r="A58" i="94"/>
  <c r="A59" i="94"/>
  <c r="A60" i="94"/>
  <c r="A61" i="94"/>
  <c r="A62" i="94"/>
  <c r="A63" i="94"/>
  <c r="A64" i="94"/>
  <c r="A65" i="94"/>
  <c r="A66" i="94"/>
  <c r="A67" i="94"/>
  <c r="A68" i="94"/>
  <c r="A69" i="94"/>
  <c r="A70" i="94"/>
  <c r="A71" i="94"/>
  <c r="A72" i="94"/>
  <c r="A73" i="94"/>
  <c r="A74" i="94"/>
  <c r="A75" i="94"/>
  <c r="A76" i="94"/>
  <c r="A77" i="94"/>
  <c r="A78" i="94"/>
  <c r="A79" i="94"/>
  <c r="A80" i="94"/>
  <c r="A81" i="94"/>
  <c r="A82" i="94"/>
  <c r="A83" i="94"/>
  <c r="A84" i="94"/>
  <c r="A85" i="94"/>
  <c r="A86" i="94"/>
  <c r="A87" i="94"/>
  <c r="A88" i="94"/>
  <c r="A89" i="94"/>
  <c r="A90" i="94"/>
  <c r="A91" i="94"/>
  <c r="A92" i="94"/>
  <c r="A93" i="94"/>
  <c r="A94" i="94"/>
  <c r="A95" i="94"/>
  <c r="A96" i="94"/>
  <c r="A97" i="94"/>
  <c r="A98" i="94"/>
  <c r="A99" i="94"/>
  <c r="A100" i="94"/>
  <c r="A101" i="94"/>
  <c r="A102" i="94"/>
  <c r="A103" i="94"/>
  <c r="A104" i="94"/>
  <c r="A105" i="94"/>
  <c r="A106" i="94"/>
  <c r="A107" i="94"/>
  <c r="A108" i="94"/>
  <c r="A109" i="94"/>
  <c r="A110" i="94"/>
  <c r="A111" i="94"/>
  <c r="A112" i="94"/>
  <c r="A113" i="94"/>
  <c r="A114" i="94"/>
  <c r="A115" i="94"/>
  <c r="A116" i="94"/>
  <c r="A117" i="94"/>
  <c r="A118" i="94"/>
  <c r="A119" i="94"/>
  <c r="A120" i="94"/>
  <c r="A121" i="94"/>
  <c r="A122" i="94"/>
  <c r="A123" i="94"/>
  <c r="A124" i="94"/>
  <c r="A125" i="94"/>
  <c r="A126" i="94"/>
  <c r="A127" i="94"/>
  <c r="A128" i="94"/>
  <c r="A129" i="94"/>
  <c r="A130" i="94"/>
  <c r="A131" i="94"/>
  <c r="A132" i="94"/>
  <c r="A133" i="94"/>
  <c r="A134" i="94"/>
  <c r="A135" i="94"/>
  <c r="A136" i="94"/>
  <c r="A137" i="94"/>
  <c r="A138" i="94"/>
  <c r="A139" i="94"/>
  <c r="A140" i="94"/>
  <c r="A141" i="94"/>
  <c r="A142" i="94"/>
  <c r="A143" i="94"/>
  <c r="A144" i="94"/>
  <c r="A145" i="94"/>
  <c r="A146" i="94"/>
  <c r="A147" i="94"/>
  <c r="A148" i="94"/>
  <c r="A149" i="94"/>
  <c r="A150" i="94"/>
  <c r="A151" i="94"/>
  <c r="A152" i="94"/>
  <c r="A153" i="94"/>
  <c r="A154" i="94"/>
  <c r="A155" i="94"/>
  <c r="A156" i="94"/>
  <c r="A157" i="94"/>
  <c r="A158" i="94"/>
  <c r="A159" i="94"/>
  <c r="A160" i="94"/>
  <c r="A161" i="94"/>
  <c r="A162" i="94"/>
  <c r="A163" i="94"/>
  <c r="A164" i="94"/>
  <c r="A165" i="94"/>
  <c r="A166" i="94"/>
  <c r="A167" i="94"/>
  <c r="A168" i="94"/>
  <c r="A169" i="94"/>
  <c r="A170" i="94"/>
  <c r="A171" i="94"/>
  <c r="A172" i="94"/>
  <c r="A173" i="94"/>
  <c r="A174" i="94"/>
  <c r="A175" i="94"/>
  <c r="A176" i="94"/>
  <c r="A177" i="94"/>
  <c r="A178" i="94"/>
  <c r="A179" i="94"/>
  <c r="A180" i="94"/>
  <c r="A181" i="94"/>
  <c r="A182" i="94"/>
  <c r="A183" i="94"/>
  <c r="A184" i="94"/>
  <c r="A185" i="94"/>
  <c r="A186" i="94"/>
  <c r="A187" i="94"/>
  <c r="A188" i="94"/>
  <c r="A189" i="94"/>
  <c r="A190" i="94"/>
  <c r="A191" i="94"/>
  <c r="A192" i="94"/>
  <c r="A193" i="94"/>
  <c r="A194" i="94"/>
  <c r="A195" i="94"/>
  <c r="A196" i="94"/>
  <c r="A197" i="94"/>
  <c r="A198" i="94"/>
  <c r="A199" i="94"/>
  <c r="A200" i="94"/>
  <c r="A201" i="94"/>
  <c r="A202" i="94"/>
  <c r="A203" i="94"/>
  <c r="A204" i="94"/>
  <c r="A205" i="94"/>
  <c r="A206" i="94"/>
  <c r="A207" i="94"/>
  <c r="A208" i="94"/>
  <c r="A209" i="94"/>
  <c r="A210" i="94"/>
  <c r="A211" i="94"/>
  <c r="A212" i="94"/>
  <c r="A213" i="94"/>
  <c r="A214" i="94"/>
  <c r="A215" i="94"/>
  <c r="A216" i="94"/>
  <c r="A217" i="94"/>
  <c r="A218" i="94"/>
  <c r="A219" i="94"/>
  <c r="A220" i="94"/>
  <c r="A221" i="94"/>
  <c r="A222" i="94"/>
  <c r="A223" i="94"/>
  <c r="A224" i="94"/>
  <c r="A225" i="94"/>
  <c r="A226" i="94"/>
  <c r="A227" i="94"/>
  <c r="A228" i="94"/>
  <c r="A229" i="94"/>
  <c r="A230" i="94"/>
  <c r="A231" i="94"/>
  <c r="A232" i="94"/>
  <c r="A233" i="94"/>
  <c r="A234" i="94"/>
  <c r="A235" i="94"/>
  <c r="A236" i="94"/>
  <c r="A237" i="94"/>
  <c r="A238" i="94"/>
  <c r="A239" i="94"/>
  <c r="A240" i="94"/>
  <c r="A241" i="94"/>
  <c r="A242" i="94"/>
  <c r="A243" i="94"/>
  <c r="A244" i="94"/>
  <c r="A245" i="94"/>
  <c r="A246" i="94"/>
  <c r="A247" i="94"/>
  <c r="A248" i="94"/>
  <c r="A249" i="94"/>
  <c r="A250" i="94"/>
  <c r="A251" i="94"/>
  <c r="A252" i="94"/>
  <c r="A253" i="94"/>
  <c r="A254" i="94"/>
  <c r="A255" i="94"/>
  <c r="A256" i="94"/>
  <c r="A257" i="94"/>
  <c r="A258" i="94"/>
  <c r="A259" i="94"/>
  <c r="A260" i="94"/>
  <c r="A261" i="94"/>
  <c r="A262" i="94"/>
  <c r="A263" i="94"/>
  <c r="A264" i="94"/>
  <c r="A265" i="94"/>
  <c r="A266" i="94"/>
  <c r="A267" i="94"/>
  <c r="A268" i="94"/>
  <c r="A269" i="94"/>
  <c r="A270" i="94"/>
  <c r="A271" i="94"/>
  <c r="A272" i="94"/>
  <c r="A273" i="94"/>
  <c r="A274" i="94"/>
  <c r="A275" i="94"/>
  <c r="A276" i="94"/>
  <c r="A277" i="94"/>
  <c r="A278" i="94"/>
  <c r="A279" i="94"/>
  <c r="A280" i="94"/>
  <c r="A281" i="94"/>
  <c r="A282" i="94"/>
  <c r="A283" i="94"/>
  <c r="A284" i="94"/>
  <c r="A285" i="94"/>
  <c r="A286" i="94"/>
  <c r="A287" i="94"/>
  <c r="A288" i="94"/>
  <c r="A289" i="94"/>
  <c r="A290" i="94"/>
  <c r="A291" i="94"/>
  <c r="A292" i="94"/>
  <c r="A293" i="94"/>
  <c r="A294" i="94"/>
  <c r="A295" i="94"/>
  <c r="A296" i="94"/>
  <c r="A297" i="94"/>
  <c r="A298" i="94"/>
  <c r="A299" i="94"/>
  <c r="A300" i="94"/>
  <c r="A301" i="94"/>
  <c r="A302" i="94"/>
  <c r="A303" i="94"/>
  <c r="A304" i="94"/>
  <c r="A305" i="94"/>
  <c r="A306" i="94"/>
  <c r="A307" i="94"/>
  <c r="A308" i="94"/>
  <c r="A309" i="94"/>
  <c r="A310" i="94"/>
  <c r="A311" i="94"/>
  <c r="A312" i="94"/>
  <c r="A313" i="94"/>
  <c r="A314" i="94"/>
  <c r="A315" i="94"/>
  <c r="A316" i="94"/>
  <c r="A317" i="94"/>
  <c r="A318" i="94"/>
  <c r="A319" i="94"/>
  <c r="A320" i="94"/>
  <c r="A321" i="94"/>
  <c r="A322" i="94"/>
  <c r="A323" i="94"/>
  <c r="A324" i="94"/>
  <c r="A325" i="94"/>
  <c r="A326" i="94"/>
  <c r="A327" i="94"/>
  <c r="A328" i="94"/>
  <c r="A329" i="94"/>
  <c r="A330" i="94"/>
  <c r="A331" i="94"/>
  <c r="A332" i="94"/>
  <c r="A333" i="94"/>
  <c r="A334" i="94"/>
  <c r="A335" i="94"/>
  <c r="A336" i="94"/>
  <c r="A337" i="94"/>
  <c r="A338" i="94"/>
  <c r="A339" i="94"/>
  <c r="A340" i="94"/>
  <c r="A341" i="94"/>
  <c r="A342" i="94"/>
  <c r="A343" i="94"/>
  <c r="A344" i="94"/>
  <c r="A345" i="94"/>
  <c r="A346" i="94"/>
  <c r="A347" i="94"/>
  <c r="A348" i="94"/>
  <c r="A349" i="94"/>
  <c r="A350" i="94"/>
  <c r="A351" i="94"/>
  <c r="A352" i="94"/>
  <c r="A353" i="94"/>
  <c r="A354" i="94"/>
  <c r="A355" i="94"/>
  <c r="A356" i="94"/>
  <c r="A357" i="94"/>
  <c r="A358" i="94"/>
  <c r="A359" i="94"/>
  <c r="A360" i="94"/>
  <c r="A361" i="94"/>
  <c r="A362" i="94"/>
  <c r="A363" i="94"/>
  <c r="A364" i="94"/>
  <c r="A365" i="94"/>
  <c r="A366" i="94"/>
  <c r="A367" i="94"/>
  <c r="A368" i="94"/>
  <c r="A369" i="94"/>
  <c r="A370" i="94"/>
  <c r="A371" i="94"/>
  <c r="A372" i="94"/>
  <c r="A373" i="94"/>
  <c r="A374" i="94"/>
  <c r="A375" i="94"/>
  <c r="A376" i="94"/>
  <c r="A377" i="94"/>
  <c r="A378" i="94"/>
  <c r="A379" i="94"/>
  <c r="A380" i="94"/>
  <c r="A381" i="94"/>
  <c r="A382" i="94"/>
  <c r="A383" i="94"/>
  <c r="A384" i="94"/>
  <c r="A385" i="94"/>
  <c r="A386" i="94"/>
  <c r="A387" i="94"/>
  <c r="A388" i="94"/>
  <c r="A389" i="94"/>
  <c r="A390" i="94"/>
  <c r="A391" i="94"/>
  <c r="A392" i="94"/>
  <c r="A393" i="94"/>
  <c r="A394" i="94"/>
  <c r="A395" i="94"/>
  <c r="A396" i="94"/>
  <c r="A397" i="94"/>
  <c r="A398" i="94"/>
  <c r="A399" i="94"/>
  <c r="A400" i="94"/>
  <c r="A401" i="94"/>
  <c r="A402" i="94"/>
  <c r="A403" i="94"/>
  <c r="A404" i="94"/>
  <c r="A405" i="94"/>
  <c r="A406" i="94"/>
  <c r="A407" i="94"/>
  <c r="A408" i="94"/>
  <c r="A409" i="94"/>
  <c r="A410" i="94"/>
  <c r="A411" i="94"/>
  <c r="A412" i="94"/>
  <c r="A413" i="94"/>
  <c r="A414" i="94"/>
  <c r="A415" i="94"/>
  <c r="A416" i="94"/>
  <c r="A417" i="94"/>
  <c r="A418" i="94"/>
  <c r="A419" i="94"/>
  <c r="A420" i="94"/>
  <c r="A421" i="94"/>
  <c r="A422" i="94"/>
  <c r="A423" i="94"/>
  <c r="A424" i="94"/>
  <c r="A425" i="94"/>
  <c r="A426" i="94"/>
  <c r="A427" i="94"/>
  <c r="A428" i="94"/>
  <c r="A429" i="94"/>
  <c r="A430" i="94"/>
  <c r="A431" i="94"/>
  <c r="A432" i="94"/>
  <c r="A433" i="94"/>
  <c r="A434" i="94"/>
  <c r="A435" i="94"/>
  <c r="A436" i="94"/>
  <c r="A437" i="94"/>
  <c r="A438" i="94"/>
  <c r="A439" i="94"/>
  <c r="A440" i="94"/>
  <c r="A441" i="94"/>
  <c r="A442" i="94"/>
  <c r="A443" i="94"/>
  <c r="A444" i="94"/>
  <c r="A445" i="94"/>
  <c r="A446" i="94"/>
  <c r="A447" i="94"/>
  <c r="A448" i="94"/>
  <c r="A449" i="94"/>
  <c r="A450" i="94"/>
  <c r="A451" i="94"/>
  <c r="A452" i="94"/>
  <c r="A453" i="94"/>
  <c r="A454" i="94"/>
  <c r="A455" i="94"/>
  <c r="A456" i="94"/>
  <c r="A457" i="94"/>
  <c r="A458" i="94"/>
  <c r="A459" i="94"/>
  <c r="A460" i="94"/>
  <c r="A461" i="94"/>
  <c r="A462" i="94"/>
  <c r="A463" i="94"/>
  <c r="A464" i="94"/>
  <c r="A465" i="94"/>
  <c r="A466" i="94"/>
  <c r="A467" i="94"/>
  <c r="A468" i="94"/>
  <c r="A469" i="94"/>
  <c r="A470" i="94"/>
  <c r="A471" i="94"/>
  <c r="A472" i="94"/>
  <c r="A473" i="94"/>
  <c r="A474" i="94"/>
  <c r="A475" i="94"/>
  <c r="A476" i="94"/>
  <c r="A477" i="94"/>
  <c r="A478" i="94"/>
  <c r="A479" i="94"/>
  <c r="A480" i="94"/>
  <c r="A481" i="94"/>
  <c r="A482" i="94"/>
  <c r="A483" i="94"/>
  <c r="A484" i="94"/>
  <c r="A485" i="94"/>
  <c r="A486" i="94"/>
  <c r="A487" i="94"/>
  <c r="A488" i="94"/>
  <c r="A489" i="94"/>
  <c r="A490" i="94"/>
  <c r="A491" i="94"/>
  <c r="A492" i="94"/>
  <c r="A493" i="94"/>
  <c r="A494" i="94"/>
  <c r="A495" i="94"/>
  <c r="A496" i="94"/>
  <c r="A497" i="94"/>
  <c r="A498" i="94"/>
  <c r="A499" i="94"/>
  <c r="A500" i="94"/>
  <c r="A501" i="94"/>
  <c r="A502" i="94"/>
  <c r="A503" i="94"/>
  <c r="A504" i="94"/>
  <c r="A505" i="94"/>
  <c r="A506" i="94"/>
  <c r="A507" i="94"/>
  <c r="A508" i="94"/>
  <c r="A509" i="94"/>
  <c r="A510" i="94"/>
  <c r="A511" i="94"/>
  <c r="A512" i="94"/>
  <c r="A513" i="94"/>
  <c r="A514" i="94"/>
  <c r="A515" i="94"/>
  <c r="A516" i="94"/>
  <c r="A517" i="94"/>
  <c r="A518" i="94"/>
  <c r="A519" i="94"/>
  <c r="A520" i="94"/>
  <c r="A521" i="94"/>
  <c r="A522" i="94"/>
  <c r="A523" i="94"/>
  <c r="A524" i="94"/>
  <c r="A525" i="94"/>
  <c r="A526" i="94"/>
  <c r="A527" i="94"/>
  <c r="A528" i="94"/>
  <c r="A529" i="94"/>
  <c r="A530" i="94"/>
  <c r="A531" i="94"/>
  <c r="A532" i="94"/>
  <c r="A533" i="94"/>
  <c r="A534" i="94"/>
  <c r="A535" i="94"/>
  <c r="A536" i="94"/>
  <c r="A537" i="94"/>
  <c r="A538" i="94"/>
  <c r="A539" i="94"/>
  <c r="A540" i="94"/>
  <c r="A541" i="94"/>
  <c r="A542" i="94"/>
  <c r="A543" i="94"/>
  <c r="A544" i="94"/>
  <c r="A545" i="94"/>
  <c r="A546" i="94"/>
  <c r="A547" i="94"/>
  <c r="A548" i="94"/>
  <c r="A549" i="94"/>
  <c r="A550" i="94"/>
  <c r="A551" i="94"/>
  <c r="A552" i="94"/>
  <c r="A553" i="94"/>
  <c r="A554" i="94"/>
  <c r="A555" i="94"/>
  <c r="A556" i="94"/>
  <c r="A557" i="94"/>
  <c r="A558" i="94"/>
  <c r="A559" i="94"/>
  <c r="A560" i="94"/>
  <c r="A561" i="94"/>
  <c r="A562" i="94"/>
  <c r="A563" i="94"/>
  <c r="A564" i="94"/>
  <c r="A565" i="94"/>
  <c r="A566" i="94"/>
  <c r="A567" i="94"/>
  <c r="A568" i="94"/>
  <c r="A569" i="94"/>
  <c r="A570" i="94"/>
  <c r="A571" i="94"/>
  <c r="A572" i="94"/>
  <c r="A573" i="94"/>
  <c r="A574" i="94"/>
  <c r="A575" i="94"/>
  <c r="A576" i="94"/>
  <c r="A577" i="94"/>
  <c r="A578" i="94"/>
  <c r="A579" i="94"/>
  <c r="A580" i="94"/>
  <c r="A581" i="94"/>
  <c r="A582" i="94"/>
  <c r="A583" i="94"/>
  <c r="A584" i="94"/>
  <c r="A585" i="94"/>
  <c r="A586" i="94"/>
  <c r="A587" i="94"/>
  <c r="A588" i="94"/>
  <c r="A589" i="94"/>
  <c r="A590" i="94"/>
  <c r="A591" i="94"/>
  <c r="A592" i="94"/>
  <c r="A593" i="94"/>
  <c r="A594" i="94"/>
  <c r="A595" i="94"/>
  <c r="A596" i="94"/>
  <c r="A597" i="94"/>
  <c r="A598" i="94"/>
  <c r="A599" i="94"/>
  <c r="A600" i="94"/>
  <c r="A601" i="94"/>
  <c r="A602" i="94"/>
  <c r="A603" i="94"/>
  <c r="A604" i="94"/>
  <c r="A605" i="94"/>
  <c r="A606" i="94"/>
  <c r="A607" i="94"/>
  <c r="A608" i="94"/>
  <c r="A609" i="94"/>
  <c r="A610" i="94"/>
  <c r="A611" i="94"/>
  <c r="A612" i="94"/>
  <c r="A613" i="94"/>
  <c r="A614" i="94"/>
  <c r="A615" i="94"/>
  <c r="A616" i="94"/>
  <c r="A617" i="94"/>
  <c r="A618" i="94"/>
  <c r="A619" i="94"/>
  <c r="A620" i="94"/>
  <c r="A621" i="94"/>
  <c r="A622" i="94"/>
  <c r="A623" i="94"/>
  <c r="A624" i="94"/>
  <c r="A625" i="94"/>
  <c r="A626" i="94"/>
  <c r="A627" i="94"/>
  <c r="A628" i="94"/>
  <c r="A629" i="94"/>
  <c r="A630" i="94"/>
  <c r="A631" i="94"/>
  <c r="A632" i="94"/>
  <c r="A633" i="94"/>
  <c r="A634" i="94"/>
  <c r="A635" i="94"/>
  <c r="A636" i="94"/>
  <c r="A637" i="94"/>
  <c r="A638" i="94"/>
  <c r="A639" i="94"/>
  <c r="A640" i="94"/>
  <c r="A641" i="94"/>
  <c r="A642" i="94"/>
  <c r="A643" i="94"/>
  <c r="A644" i="94"/>
  <c r="A645" i="94"/>
  <c r="A646" i="94"/>
  <c r="A647" i="94"/>
  <c r="A648" i="94"/>
  <c r="A649" i="94"/>
  <c r="A650" i="94"/>
  <c r="A651" i="94"/>
  <c r="A652" i="94"/>
  <c r="A653" i="94"/>
  <c r="A654" i="94"/>
  <c r="A655" i="94"/>
  <c r="A656" i="94"/>
  <c r="A657" i="94"/>
  <c r="A658" i="94"/>
  <c r="A659" i="94"/>
  <c r="A660" i="94"/>
  <c r="A661" i="94"/>
  <c r="A662" i="94"/>
  <c r="A663" i="94"/>
  <c r="A664" i="94"/>
  <c r="A665" i="94"/>
  <c r="A666" i="94"/>
  <c r="A667" i="94"/>
  <c r="A668" i="94"/>
  <c r="A669" i="94"/>
  <c r="A670" i="94"/>
  <c r="A671" i="94"/>
  <c r="A672" i="94"/>
  <c r="A673" i="94"/>
  <c r="A674" i="94"/>
  <c r="A675" i="94"/>
  <c r="A676" i="94"/>
  <c r="A677" i="94"/>
  <c r="A678" i="94"/>
  <c r="A679" i="94"/>
  <c r="A680" i="94"/>
  <c r="A681" i="94"/>
  <c r="A682" i="94"/>
  <c r="A683" i="94"/>
  <c r="A684" i="94"/>
  <c r="A685" i="94"/>
  <c r="A686" i="94"/>
  <c r="A687" i="94"/>
  <c r="A688" i="94"/>
  <c r="A689" i="94"/>
  <c r="A690" i="94"/>
  <c r="A691" i="94"/>
  <c r="A692" i="94"/>
  <c r="A693" i="94"/>
  <c r="A694" i="94"/>
  <c r="A695" i="94"/>
  <c r="A696" i="94"/>
  <c r="A697" i="94"/>
  <c r="A698" i="94"/>
  <c r="A699" i="94"/>
  <c r="A700" i="94"/>
  <c r="A701" i="94"/>
  <c r="A702" i="94"/>
  <c r="A703" i="94"/>
  <c r="A704" i="94"/>
  <c r="A705" i="94"/>
  <c r="A706" i="94"/>
  <c r="A707" i="94"/>
  <c r="A708" i="94"/>
  <c r="A709" i="94"/>
  <c r="A710" i="94"/>
  <c r="A711" i="94"/>
  <c r="A712" i="94"/>
  <c r="A713" i="94"/>
  <c r="A714" i="94"/>
  <c r="A715" i="94"/>
  <c r="A716" i="94"/>
  <c r="A717" i="94"/>
  <c r="A718" i="94"/>
  <c r="A719" i="94"/>
  <c r="A720" i="94"/>
  <c r="A721" i="94"/>
  <c r="A722" i="94"/>
  <c r="A723" i="94"/>
  <c r="A724" i="94"/>
  <c r="A725" i="94"/>
  <c r="A726" i="94"/>
  <c r="A727" i="94"/>
  <c r="A728" i="94"/>
  <c r="A729" i="94"/>
  <c r="A730" i="94"/>
  <c r="A731" i="94"/>
  <c r="A732" i="94"/>
  <c r="A733" i="94"/>
  <c r="A734" i="94"/>
  <c r="A735" i="94"/>
  <c r="A736" i="94"/>
  <c r="A737" i="94"/>
  <c r="A738" i="94"/>
  <c r="A739" i="94"/>
  <c r="A740" i="94"/>
  <c r="A741" i="94"/>
  <c r="A742" i="94"/>
  <c r="A743" i="94"/>
  <c r="A744" i="94"/>
  <c r="A745" i="94"/>
  <c r="A746" i="94"/>
  <c r="A747" i="94"/>
  <c r="A748" i="94"/>
  <c r="A749" i="94"/>
  <c r="A750" i="94"/>
  <c r="A751" i="94"/>
  <c r="A752" i="94"/>
  <c r="A753" i="94"/>
  <c r="A754" i="94"/>
  <c r="A755" i="94"/>
  <c r="A756" i="94"/>
  <c r="A757" i="94"/>
  <c r="A758" i="94"/>
  <c r="A759" i="94"/>
  <c r="A760" i="94"/>
  <c r="A761" i="94"/>
  <c r="A762" i="94"/>
  <c r="A763" i="94"/>
  <c r="A764" i="94"/>
  <c r="A765" i="94"/>
  <c r="A766" i="94"/>
  <c r="A767" i="94"/>
  <c r="A768" i="94"/>
  <c r="A769" i="94"/>
  <c r="A770" i="94"/>
  <c r="A771" i="94"/>
  <c r="A772" i="94"/>
  <c r="A773" i="94"/>
  <c r="A774" i="94"/>
  <c r="A775" i="94"/>
  <c r="A776" i="94"/>
  <c r="A777" i="94"/>
  <c r="A778" i="94"/>
  <c r="A779" i="94"/>
  <c r="A780" i="94"/>
  <c r="A781" i="94"/>
  <c r="A782" i="94"/>
  <c r="A783" i="94"/>
  <c r="A784" i="94"/>
  <c r="A785" i="94"/>
  <c r="A786" i="94"/>
  <c r="A787" i="94"/>
  <c r="A788" i="94"/>
  <c r="A789" i="94"/>
  <c r="A790" i="94"/>
  <c r="A791" i="94"/>
  <c r="A792" i="94"/>
  <c r="A793" i="94"/>
  <c r="A794" i="94"/>
  <c r="A795" i="94"/>
  <c r="A796" i="94"/>
  <c r="A797" i="94"/>
  <c r="A798" i="94"/>
  <c r="A799" i="94"/>
  <c r="A800" i="94"/>
  <c r="A801" i="94"/>
  <c r="A802" i="94"/>
  <c r="A803" i="94"/>
  <c r="A804" i="94"/>
  <c r="A805" i="94"/>
  <c r="A806" i="94"/>
  <c r="A807" i="94"/>
  <c r="A808" i="94"/>
  <c r="A809" i="94"/>
  <c r="A810" i="94"/>
  <c r="A811" i="94"/>
  <c r="A812" i="94"/>
  <c r="A813" i="94"/>
  <c r="A814" i="94"/>
  <c r="A815" i="94"/>
  <c r="A816" i="94"/>
  <c r="A817" i="94"/>
  <c r="A818" i="94"/>
  <c r="A819" i="94"/>
  <c r="A820" i="94"/>
  <c r="A821" i="94"/>
  <c r="A822" i="94"/>
  <c r="A823" i="94"/>
  <c r="A824" i="94"/>
  <c r="A825" i="94"/>
  <c r="A826" i="94"/>
  <c r="A827" i="94"/>
  <c r="A828" i="94"/>
  <c r="A829" i="94"/>
  <c r="A830" i="94"/>
  <c r="A831" i="94"/>
  <c r="A832" i="94"/>
  <c r="A833" i="94"/>
  <c r="A834" i="94"/>
  <c r="A835" i="94"/>
  <c r="A836" i="94"/>
  <c r="A837" i="94"/>
  <c r="A838" i="94"/>
  <c r="A839" i="94"/>
  <c r="A840" i="94"/>
  <c r="A841" i="94"/>
  <c r="A842" i="94"/>
  <c r="A843" i="94"/>
  <c r="A844" i="94"/>
  <c r="A845" i="94"/>
  <c r="A846" i="94"/>
  <c r="A847" i="94"/>
  <c r="A848" i="94"/>
  <c r="A849" i="94"/>
  <c r="A850" i="94"/>
  <c r="A851" i="94"/>
  <c r="A852" i="94"/>
  <c r="A853" i="94"/>
  <c r="A854" i="94"/>
  <c r="A855" i="94"/>
  <c r="A856" i="94"/>
  <c r="A857" i="94"/>
  <c r="A858" i="94"/>
  <c r="A859" i="94"/>
  <c r="A860" i="94"/>
  <c r="A861" i="94"/>
  <c r="A862" i="94"/>
  <c r="A863" i="94"/>
  <c r="A864" i="94"/>
  <c r="A865" i="94"/>
  <c r="A866" i="94"/>
  <c r="A867" i="94"/>
  <c r="A868" i="94"/>
  <c r="A869" i="94"/>
  <c r="A870" i="94"/>
  <c r="A871" i="94"/>
  <c r="A872" i="94"/>
  <c r="A873" i="94"/>
  <c r="A874" i="94"/>
  <c r="A875" i="94"/>
  <c r="A876" i="94"/>
  <c r="A877" i="94"/>
  <c r="A878" i="94"/>
  <c r="A879" i="94"/>
  <c r="A880" i="94"/>
  <c r="A881" i="94"/>
  <c r="A882" i="94"/>
  <c r="A883" i="94"/>
  <c r="A884" i="94"/>
  <c r="A885" i="94"/>
  <c r="A886" i="94"/>
  <c r="A887" i="94"/>
  <c r="A888" i="94"/>
  <c r="A889" i="94"/>
  <c r="A890" i="94"/>
  <c r="A891" i="94"/>
  <c r="A892" i="94"/>
  <c r="A893" i="94"/>
  <c r="A894" i="94"/>
  <c r="A895" i="94"/>
  <c r="A896" i="94"/>
  <c r="A897" i="94"/>
  <c r="A898" i="94"/>
  <c r="A899" i="94"/>
  <c r="A900" i="94"/>
  <c r="A901" i="94"/>
  <c r="A902" i="94"/>
  <c r="A903" i="94"/>
  <c r="A904" i="94"/>
  <c r="A905" i="94"/>
  <c r="A906" i="94"/>
  <c r="A907" i="94"/>
  <c r="A908" i="94"/>
  <c r="A909" i="94"/>
  <c r="A910" i="94"/>
  <c r="A911" i="94"/>
  <c r="A912" i="94"/>
  <c r="A913" i="94"/>
  <c r="A914" i="94"/>
  <c r="A915" i="94"/>
  <c r="A916" i="94"/>
  <c r="A917" i="94"/>
  <c r="A918" i="94"/>
  <c r="A919" i="94"/>
  <c r="A920" i="94"/>
  <c r="A921" i="94"/>
  <c r="A922" i="94"/>
  <c r="A923" i="94"/>
  <c r="A924" i="94"/>
  <c r="A925" i="94"/>
  <c r="A926" i="94"/>
  <c r="A927" i="94"/>
  <c r="A928" i="94"/>
  <c r="A929" i="94"/>
  <c r="A930" i="94"/>
  <c r="A931" i="94"/>
  <c r="A932" i="94"/>
  <c r="A933" i="94"/>
  <c r="A934" i="94"/>
  <c r="A935" i="94"/>
  <c r="A936" i="94"/>
  <c r="A937" i="94"/>
  <c r="A938" i="94"/>
  <c r="A939" i="94"/>
  <c r="A940" i="94"/>
  <c r="A941" i="94"/>
  <c r="A942" i="94"/>
  <c r="A943" i="94"/>
  <c r="A944" i="94"/>
  <c r="A945" i="94"/>
  <c r="A946" i="94"/>
  <c r="A947" i="94"/>
  <c r="A948" i="94"/>
  <c r="A949" i="94"/>
  <c r="A950" i="94"/>
  <c r="A951" i="94"/>
  <c r="A952" i="94"/>
  <c r="A953" i="94"/>
  <c r="A954" i="94"/>
  <c r="A955" i="94"/>
  <c r="A956" i="94"/>
  <c r="A957" i="94"/>
  <c r="A958" i="94"/>
  <c r="A959" i="94"/>
  <c r="A960" i="94"/>
  <c r="A961" i="94"/>
  <c r="A962" i="94"/>
  <c r="A963" i="94"/>
  <c r="A964" i="94"/>
  <c r="A965" i="94"/>
  <c r="A966" i="94"/>
  <c r="A967" i="94"/>
  <c r="A968" i="94"/>
  <c r="A969" i="94"/>
  <c r="A970" i="94"/>
  <c r="A971" i="94"/>
  <c r="A972" i="94"/>
  <c r="A973" i="94"/>
  <c r="A974" i="94"/>
  <c r="A975" i="94"/>
  <c r="A976" i="94"/>
  <c r="A977" i="94"/>
  <c r="A978" i="94"/>
  <c r="A979" i="94"/>
  <c r="A980" i="94"/>
  <c r="A981" i="94"/>
  <c r="A982" i="94"/>
  <c r="A983" i="94"/>
  <c r="A984" i="94"/>
  <c r="A985" i="94"/>
  <c r="A986" i="94"/>
  <c r="A987" i="94"/>
  <c r="A988" i="94"/>
  <c r="A989" i="94"/>
  <c r="A990" i="94"/>
  <c r="A991" i="94"/>
  <c r="A992" i="94"/>
  <c r="A993" i="94"/>
  <c r="A994" i="94"/>
  <c r="A995" i="94"/>
  <c r="A996" i="94"/>
  <c r="A997" i="94"/>
  <c r="A998" i="94"/>
  <c r="A999" i="94"/>
  <c r="A1000" i="94"/>
  <c r="B20" i="94"/>
  <c r="B21" i="94"/>
  <c r="B22" i="94"/>
  <c r="B23" i="94"/>
  <c r="B24" i="94"/>
  <c r="B25" i="94"/>
  <c r="B26" i="94"/>
  <c r="B27" i="94"/>
  <c r="B28" i="94"/>
  <c r="B29" i="94"/>
  <c r="B30" i="94"/>
  <c r="B31" i="94"/>
  <c r="B32" i="94"/>
  <c r="B33" i="94"/>
  <c r="B34" i="94"/>
  <c r="B35" i="94"/>
  <c r="B36" i="94"/>
  <c r="B37" i="94"/>
  <c r="B38" i="94"/>
  <c r="B39" i="94"/>
  <c r="B40" i="94"/>
  <c r="B41" i="94"/>
  <c r="B42" i="94"/>
  <c r="B43" i="94"/>
  <c r="B44" i="94"/>
  <c r="B45" i="94"/>
  <c r="B46" i="94"/>
  <c r="B47" i="94"/>
  <c r="B48" i="94"/>
  <c r="B49" i="94"/>
  <c r="B50" i="94"/>
  <c r="B51" i="94"/>
  <c r="B52" i="94"/>
  <c r="B53" i="94"/>
  <c r="B54" i="94"/>
  <c r="B55" i="94"/>
  <c r="B56" i="94"/>
  <c r="B57" i="94"/>
  <c r="B58" i="94"/>
  <c r="B59" i="94"/>
  <c r="B60" i="94"/>
  <c r="B61" i="94"/>
  <c r="B62" i="94"/>
  <c r="B63" i="94"/>
  <c r="B64" i="94"/>
  <c r="B65" i="94"/>
  <c r="B66" i="94"/>
  <c r="B67" i="94"/>
  <c r="B68" i="94"/>
  <c r="B69" i="94"/>
  <c r="B70" i="94"/>
  <c r="B71" i="94"/>
  <c r="B72" i="94"/>
  <c r="B73" i="94"/>
  <c r="B74" i="94"/>
  <c r="B75" i="94"/>
  <c r="B76" i="94"/>
  <c r="B77" i="94"/>
  <c r="B78" i="94"/>
  <c r="B79" i="94"/>
  <c r="B80" i="94"/>
  <c r="B81" i="94"/>
  <c r="B82" i="94"/>
  <c r="B83" i="94"/>
  <c r="B84" i="94"/>
  <c r="B85" i="94"/>
  <c r="B86" i="94"/>
  <c r="B87" i="94"/>
  <c r="B88" i="94"/>
  <c r="B89" i="94"/>
  <c r="B90" i="94"/>
  <c r="B91" i="94"/>
  <c r="B92" i="94"/>
  <c r="B93" i="94"/>
  <c r="B94" i="94"/>
  <c r="B95" i="94"/>
  <c r="B96" i="94"/>
  <c r="B97" i="94"/>
  <c r="B98" i="94"/>
  <c r="B99" i="94"/>
  <c r="B100" i="94"/>
  <c r="B101" i="94"/>
  <c r="B102" i="94"/>
  <c r="B103" i="94"/>
  <c r="B104" i="94"/>
  <c r="B105" i="94"/>
  <c r="B106" i="94"/>
  <c r="B107" i="94"/>
  <c r="B108" i="94"/>
  <c r="B109" i="94"/>
  <c r="B110" i="94"/>
  <c r="B111" i="94"/>
  <c r="B112" i="94"/>
  <c r="B113" i="94"/>
  <c r="B114" i="94"/>
  <c r="B115" i="94"/>
  <c r="B116" i="94"/>
  <c r="B117" i="94"/>
  <c r="B118" i="94"/>
  <c r="B119" i="94"/>
  <c r="B120" i="94"/>
  <c r="B121" i="94"/>
  <c r="B122" i="94"/>
  <c r="B123" i="94"/>
  <c r="B124" i="94"/>
  <c r="B125" i="94"/>
  <c r="B126" i="94"/>
  <c r="B127" i="94"/>
  <c r="B128" i="94"/>
  <c r="B129" i="94"/>
  <c r="B130" i="94"/>
  <c r="B131" i="94"/>
  <c r="B132" i="94"/>
  <c r="B133" i="94"/>
  <c r="B134" i="94"/>
  <c r="B135" i="94"/>
  <c r="B136" i="94"/>
  <c r="B137" i="94"/>
  <c r="B138" i="94"/>
  <c r="B139" i="94"/>
  <c r="B140" i="94"/>
  <c r="B141" i="94"/>
  <c r="B142" i="94"/>
  <c r="B143" i="94"/>
  <c r="B144" i="94"/>
  <c r="B145" i="94"/>
  <c r="B146" i="94"/>
  <c r="B147" i="94"/>
  <c r="B148" i="94"/>
  <c r="B149" i="94"/>
  <c r="B150" i="94"/>
  <c r="B151" i="94"/>
  <c r="B152" i="94"/>
  <c r="B153" i="94"/>
  <c r="B154" i="94"/>
  <c r="B155" i="94"/>
  <c r="B156" i="94"/>
  <c r="B157" i="94"/>
  <c r="B158" i="94"/>
  <c r="B159" i="94"/>
  <c r="B160" i="94"/>
  <c r="B161" i="94"/>
  <c r="B162" i="94"/>
  <c r="B163" i="94"/>
  <c r="B164" i="94"/>
  <c r="B165" i="94"/>
  <c r="B166" i="94"/>
  <c r="B167" i="94"/>
  <c r="B168" i="94"/>
  <c r="B169" i="94"/>
  <c r="B170" i="94"/>
  <c r="B171" i="94"/>
  <c r="B172" i="94"/>
  <c r="B173" i="94"/>
  <c r="B174" i="94"/>
  <c r="B175" i="94"/>
  <c r="B176" i="94"/>
  <c r="B177" i="94"/>
  <c r="B178" i="94"/>
  <c r="B179" i="94"/>
  <c r="B180" i="94"/>
  <c r="B181" i="94"/>
  <c r="B182" i="94"/>
  <c r="B183" i="94"/>
  <c r="B184" i="94"/>
  <c r="B185" i="94"/>
  <c r="B186" i="94"/>
  <c r="B187" i="94"/>
  <c r="B188" i="94"/>
  <c r="B189" i="94"/>
  <c r="B190" i="94"/>
  <c r="B191" i="94"/>
  <c r="B192" i="94"/>
  <c r="B193" i="94"/>
  <c r="B194" i="94"/>
  <c r="B195" i="94"/>
  <c r="B196" i="94"/>
  <c r="B197" i="94"/>
  <c r="B198" i="94"/>
  <c r="B199" i="94"/>
  <c r="B200" i="94"/>
  <c r="B201" i="94"/>
  <c r="B202" i="94"/>
  <c r="B203" i="94"/>
  <c r="B204" i="94"/>
  <c r="B205" i="94"/>
  <c r="B206" i="94"/>
  <c r="B207" i="94"/>
  <c r="B208" i="94"/>
  <c r="B209" i="94"/>
  <c r="B210" i="94"/>
  <c r="B211" i="94"/>
  <c r="B212" i="94"/>
  <c r="B213" i="94"/>
  <c r="B214" i="94"/>
  <c r="B215" i="94"/>
  <c r="B216" i="94"/>
  <c r="B217" i="94"/>
  <c r="B218" i="94"/>
  <c r="B219" i="94"/>
  <c r="B220" i="94"/>
  <c r="B221" i="94"/>
  <c r="B222" i="94"/>
  <c r="B223" i="94"/>
  <c r="B224" i="94"/>
  <c r="B225" i="94"/>
  <c r="B226" i="94"/>
  <c r="B227" i="94"/>
  <c r="B228" i="94"/>
  <c r="B229" i="94"/>
  <c r="B230" i="94"/>
  <c r="B231" i="94"/>
  <c r="B232" i="94"/>
  <c r="B233" i="94"/>
  <c r="B234" i="94"/>
  <c r="B235" i="94"/>
  <c r="B236" i="94"/>
  <c r="B237" i="94"/>
  <c r="B238" i="94"/>
  <c r="B239" i="94"/>
  <c r="B240" i="94"/>
  <c r="B241" i="94"/>
  <c r="B242" i="94"/>
  <c r="B243" i="94"/>
  <c r="B244" i="94"/>
  <c r="B245" i="94"/>
  <c r="B246" i="94"/>
  <c r="B247" i="94"/>
  <c r="B248" i="94"/>
  <c r="B249" i="94"/>
  <c r="B250" i="94"/>
  <c r="B251" i="94"/>
  <c r="B252" i="94"/>
  <c r="B253" i="94"/>
  <c r="B254" i="94"/>
  <c r="B255" i="94"/>
  <c r="B256" i="94"/>
  <c r="B257" i="94"/>
  <c r="B258" i="94"/>
  <c r="B259" i="94"/>
  <c r="B260" i="94"/>
  <c r="B261" i="94"/>
  <c r="B262" i="94"/>
  <c r="B263" i="94"/>
  <c r="B264" i="94"/>
  <c r="B265" i="94"/>
  <c r="B266" i="94"/>
  <c r="B267" i="94"/>
  <c r="B268" i="94"/>
  <c r="B269" i="94"/>
  <c r="B270" i="94"/>
  <c r="B271" i="94"/>
  <c r="B272" i="94"/>
  <c r="B273" i="94"/>
  <c r="B274" i="94"/>
  <c r="B275" i="94"/>
  <c r="B276" i="94"/>
  <c r="B277" i="94"/>
  <c r="B278" i="94"/>
  <c r="B279" i="94"/>
  <c r="B280" i="94"/>
  <c r="B281" i="94"/>
  <c r="B282" i="94"/>
  <c r="B283" i="94"/>
  <c r="B284" i="94"/>
  <c r="B285" i="94"/>
  <c r="B286" i="94"/>
  <c r="B287" i="94"/>
  <c r="B288" i="94"/>
  <c r="B289" i="94"/>
  <c r="B290" i="94"/>
  <c r="B291" i="94"/>
  <c r="B292" i="94"/>
  <c r="B293" i="94"/>
  <c r="B294" i="94"/>
  <c r="B295" i="94"/>
  <c r="B296" i="94"/>
  <c r="B297" i="94"/>
  <c r="B298" i="94"/>
  <c r="B299" i="94"/>
  <c r="B300" i="94"/>
  <c r="B301" i="94"/>
  <c r="B302" i="94"/>
  <c r="B303" i="94"/>
  <c r="B304" i="94"/>
  <c r="B305" i="94"/>
  <c r="B306" i="94"/>
  <c r="B307" i="94"/>
  <c r="B308" i="94"/>
  <c r="B309" i="94"/>
  <c r="B310" i="94"/>
  <c r="B311" i="94"/>
  <c r="B312" i="94"/>
  <c r="B313" i="94"/>
  <c r="B314" i="94"/>
  <c r="B315" i="94"/>
  <c r="B316" i="94"/>
  <c r="B317" i="94"/>
  <c r="B318" i="94"/>
  <c r="B319" i="94"/>
  <c r="B320" i="94"/>
  <c r="B321" i="94"/>
  <c r="B322" i="94"/>
  <c r="B323" i="94"/>
  <c r="B324" i="94"/>
  <c r="B325" i="94"/>
  <c r="B326" i="94"/>
  <c r="B327" i="94"/>
  <c r="B328" i="94"/>
  <c r="B329" i="94"/>
  <c r="B330" i="94"/>
  <c r="B331" i="94"/>
  <c r="B332" i="94"/>
  <c r="B333" i="94"/>
  <c r="B334" i="94"/>
  <c r="B335" i="94"/>
  <c r="B336" i="94"/>
  <c r="B337" i="94"/>
  <c r="B338" i="94"/>
  <c r="B339" i="94"/>
  <c r="B340" i="94"/>
  <c r="B341" i="94"/>
  <c r="B342" i="94"/>
  <c r="B343" i="94"/>
  <c r="B344" i="94"/>
  <c r="B345" i="94"/>
  <c r="B346" i="94"/>
  <c r="B347" i="94"/>
  <c r="B348" i="94"/>
  <c r="B349" i="94"/>
  <c r="B350" i="94"/>
  <c r="B351" i="94"/>
  <c r="B352" i="94"/>
  <c r="B353" i="94"/>
  <c r="B354" i="94"/>
  <c r="B355" i="94"/>
  <c r="B356" i="94"/>
  <c r="B357" i="94"/>
  <c r="B358" i="94"/>
  <c r="B359" i="94"/>
  <c r="B360" i="94"/>
  <c r="B361" i="94"/>
  <c r="B362" i="94"/>
  <c r="B363" i="94"/>
  <c r="B364" i="94"/>
  <c r="B365" i="94"/>
  <c r="B366" i="94"/>
  <c r="B367" i="94"/>
  <c r="B368" i="94"/>
  <c r="B369" i="94"/>
  <c r="B370" i="94"/>
  <c r="B371" i="94"/>
  <c r="B372" i="94"/>
  <c r="B373" i="94"/>
  <c r="B374" i="94"/>
  <c r="B375" i="94"/>
  <c r="B376" i="94"/>
  <c r="B377" i="94"/>
  <c r="B378" i="94"/>
  <c r="B379" i="94"/>
  <c r="B380" i="94"/>
  <c r="B381" i="94"/>
  <c r="B382" i="94"/>
  <c r="B383" i="94"/>
  <c r="B384" i="94"/>
  <c r="B385" i="94"/>
  <c r="B386" i="94"/>
  <c r="B387" i="94"/>
  <c r="B388" i="94"/>
  <c r="B389" i="94"/>
  <c r="B390" i="94"/>
  <c r="B391" i="94"/>
  <c r="B392" i="94"/>
  <c r="B393" i="94"/>
  <c r="B394" i="94"/>
  <c r="B395" i="94"/>
  <c r="B396" i="94"/>
  <c r="B397" i="94"/>
  <c r="B398" i="94"/>
  <c r="B399" i="94"/>
  <c r="B400" i="94"/>
  <c r="B401" i="94"/>
  <c r="B402" i="94"/>
  <c r="B403" i="94"/>
  <c r="B404" i="94"/>
  <c r="B405" i="94"/>
  <c r="B406" i="94"/>
  <c r="B407" i="94"/>
  <c r="B408" i="94"/>
  <c r="B409" i="94"/>
  <c r="B410" i="94"/>
  <c r="B411" i="94"/>
  <c r="B412" i="94"/>
  <c r="B413" i="94"/>
  <c r="B414" i="94"/>
  <c r="B415" i="94"/>
  <c r="B416" i="94"/>
  <c r="B417" i="94"/>
  <c r="B418" i="94"/>
  <c r="B419" i="94"/>
  <c r="B420" i="94"/>
  <c r="B421" i="94"/>
  <c r="B422" i="94"/>
  <c r="B423" i="94"/>
  <c r="B424" i="94"/>
  <c r="B425" i="94"/>
  <c r="B426" i="94"/>
  <c r="B427" i="94"/>
  <c r="B428" i="94"/>
  <c r="B429" i="94"/>
  <c r="B430" i="94"/>
  <c r="B431" i="94"/>
  <c r="B432" i="94"/>
  <c r="B433" i="94"/>
  <c r="B434" i="94"/>
  <c r="B435" i="94"/>
  <c r="B436" i="94"/>
  <c r="B437" i="94"/>
  <c r="B438" i="94"/>
  <c r="B439" i="94"/>
  <c r="B440" i="94"/>
  <c r="B441" i="94"/>
  <c r="B442" i="94"/>
  <c r="B443" i="94"/>
  <c r="B444" i="94"/>
  <c r="B445" i="94"/>
  <c r="B446" i="94"/>
  <c r="B447" i="94"/>
  <c r="B448" i="94"/>
  <c r="B449" i="94"/>
  <c r="B450" i="94"/>
  <c r="B451" i="94"/>
  <c r="B452" i="94"/>
  <c r="B453" i="94"/>
  <c r="B454" i="94"/>
  <c r="B455" i="94"/>
  <c r="B456" i="94"/>
  <c r="B457" i="94"/>
  <c r="B458" i="94"/>
  <c r="B459" i="94"/>
  <c r="B460" i="94"/>
  <c r="B461" i="94"/>
  <c r="B462" i="94"/>
  <c r="B463" i="94"/>
  <c r="B464" i="94"/>
  <c r="B465" i="94"/>
  <c r="B466" i="94"/>
  <c r="B467" i="94"/>
  <c r="B468" i="94"/>
  <c r="B469" i="94"/>
  <c r="B470" i="94"/>
  <c r="B471" i="94"/>
  <c r="B472" i="94"/>
  <c r="B473" i="94"/>
  <c r="B474" i="94"/>
  <c r="B475" i="94"/>
  <c r="B476" i="94"/>
  <c r="B477" i="94"/>
  <c r="B478" i="94"/>
  <c r="B479" i="94"/>
  <c r="B480" i="94"/>
  <c r="B481" i="94"/>
  <c r="B482" i="94"/>
  <c r="B483" i="94"/>
  <c r="B484" i="94"/>
  <c r="B485" i="94"/>
  <c r="B486" i="94"/>
  <c r="B487" i="94"/>
  <c r="B488" i="94"/>
  <c r="B489" i="94"/>
  <c r="B490" i="94"/>
  <c r="B491" i="94"/>
  <c r="B492" i="94"/>
  <c r="B493" i="94"/>
  <c r="B494" i="94"/>
  <c r="B495" i="94"/>
  <c r="B496" i="94"/>
  <c r="B497" i="94"/>
  <c r="B498" i="94"/>
  <c r="B499" i="94"/>
  <c r="B500" i="94"/>
  <c r="B501" i="94"/>
  <c r="B502" i="94"/>
  <c r="B503" i="94"/>
  <c r="B504" i="94"/>
  <c r="B505" i="94"/>
  <c r="B506" i="94"/>
  <c r="B507" i="94"/>
  <c r="B508" i="94"/>
  <c r="B509" i="94"/>
  <c r="B510" i="94"/>
  <c r="B511" i="94"/>
  <c r="B512" i="94"/>
  <c r="B513" i="94"/>
  <c r="B514" i="94"/>
  <c r="B515" i="94"/>
  <c r="B516" i="94"/>
  <c r="B517" i="94"/>
  <c r="B518" i="94"/>
  <c r="B519" i="94"/>
  <c r="B520" i="94"/>
  <c r="B521" i="94"/>
  <c r="B522" i="94"/>
  <c r="B523" i="94"/>
  <c r="B524" i="94"/>
  <c r="B525" i="94"/>
  <c r="B526" i="94"/>
  <c r="B527" i="94"/>
  <c r="B528" i="94"/>
  <c r="B529" i="94"/>
  <c r="B530" i="94"/>
  <c r="B531" i="94"/>
  <c r="B532" i="94"/>
  <c r="B533" i="94"/>
  <c r="B534" i="94"/>
  <c r="B535" i="94"/>
  <c r="B536" i="94"/>
  <c r="B537" i="94"/>
  <c r="B538" i="94"/>
  <c r="B539" i="94"/>
  <c r="B540" i="94"/>
  <c r="B541" i="94"/>
  <c r="B542" i="94"/>
  <c r="B543" i="94"/>
  <c r="B544" i="94"/>
  <c r="B545" i="94"/>
  <c r="B546" i="94"/>
  <c r="B547" i="94"/>
  <c r="B548" i="94"/>
  <c r="B549" i="94"/>
  <c r="B550" i="94"/>
  <c r="B551" i="94"/>
  <c r="B552" i="94"/>
  <c r="B553" i="94"/>
  <c r="B554" i="94"/>
  <c r="B555" i="94"/>
  <c r="B556" i="94"/>
  <c r="B557" i="94"/>
  <c r="B558" i="94"/>
  <c r="B559" i="94"/>
  <c r="B560" i="94"/>
  <c r="B561" i="94"/>
  <c r="B562" i="94"/>
  <c r="B563" i="94"/>
  <c r="B564" i="94"/>
  <c r="B565" i="94"/>
  <c r="B566" i="94"/>
  <c r="B567" i="94"/>
  <c r="B568" i="94"/>
  <c r="B569" i="94"/>
  <c r="B570" i="94"/>
  <c r="B571" i="94"/>
  <c r="B572" i="94"/>
  <c r="B573" i="94"/>
  <c r="B574" i="94"/>
  <c r="B575" i="94"/>
  <c r="B576" i="94"/>
  <c r="B577" i="94"/>
  <c r="B578" i="94"/>
  <c r="B579" i="94"/>
  <c r="B580" i="94"/>
  <c r="B581" i="94"/>
  <c r="B582" i="94"/>
  <c r="B583" i="94"/>
  <c r="B584" i="94"/>
  <c r="B585" i="94"/>
  <c r="B586" i="94"/>
  <c r="B587" i="94"/>
  <c r="B588" i="94"/>
  <c r="B589" i="94"/>
  <c r="B590" i="94"/>
  <c r="B591" i="94"/>
  <c r="B592" i="94"/>
  <c r="B593" i="94"/>
  <c r="B594" i="94"/>
  <c r="B595" i="94"/>
  <c r="B596" i="94"/>
  <c r="B597" i="94"/>
  <c r="B598" i="94"/>
  <c r="B599" i="94"/>
  <c r="B600" i="94"/>
  <c r="B601" i="94"/>
  <c r="B602" i="94"/>
  <c r="B603" i="94"/>
  <c r="B604" i="94"/>
  <c r="B605" i="94"/>
  <c r="B606" i="94"/>
  <c r="B607" i="94"/>
  <c r="B608" i="94"/>
  <c r="B609" i="94"/>
  <c r="B610" i="94"/>
  <c r="B611" i="94"/>
  <c r="B612" i="94"/>
  <c r="B613" i="94"/>
  <c r="B614" i="94"/>
  <c r="B615" i="94"/>
  <c r="B616" i="94"/>
  <c r="B617" i="94"/>
  <c r="B618" i="94"/>
  <c r="B619" i="94"/>
  <c r="B620" i="94"/>
  <c r="B621" i="94"/>
  <c r="B622" i="94"/>
  <c r="B623" i="94"/>
  <c r="B624" i="94"/>
  <c r="B625" i="94"/>
  <c r="B626" i="94"/>
  <c r="B627" i="94"/>
  <c r="B628" i="94"/>
  <c r="B629" i="94"/>
  <c r="B630" i="94"/>
  <c r="B631" i="94"/>
  <c r="B632" i="94"/>
  <c r="B633" i="94"/>
  <c r="B634" i="94"/>
  <c r="B635" i="94"/>
  <c r="B636" i="94"/>
  <c r="B637" i="94"/>
  <c r="B638" i="94"/>
  <c r="B639" i="94"/>
  <c r="B640" i="94"/>
  <c r="B641" i="94"/>
  <c r="B642" i="94"/>
  <c r="B643" i="94"/>
  <c r="B644" i="94"/>
  <c r="B645" i="94"/>
  <c r="B646" i="94"/>
  <c r="B647" i="94"/>
  <c r="B648" i="94"/>
  <c r="B649" i="94"/>
  <c r="B650" i="94"/>
  <c r="B651" i="94"/>
  <c r="B652" i="94"/>
  <c r="B653" i="94"/>
  <c r="B654" i="94"/>
  <c r="B655" i="94"/>
  <c r="B656" i="94"/>
  <c r="B657" i="94"/>
  <c r="B658" i="94"/>
  <c r="B659" i="94"/>
  <c r="B660" i="94"/>
  <c r="B661" i="94"/>
  <c r="B662" i="94"/>
  <c r="B663" i="94"/>
  <c r="B664" i="94"/>
  <c r="B665" i="94"/>
  <c r="B666" i="94"/>
  <c r="B667" i="94"/>
  <c r="B668" i="94"/>
  <c r="B669" i="94"/>
  <c r="B670" i="94"/>
  <c r="B671" i="94"/>
  <c r="B672" i="94"/>
  <c r="B673" i="94"/>
  <c r="B674" i="94"/>
  <c r="B675" i="94"/>
  <c r="B676" i="94"/>
  <c r="B677" i="94"/>
  <c r="B678" i="94"/>
  <c r="B679" i="94"/>
  <c r="B680" i="94"/>
  <c r="B681" i="94"/>
  <c r="B682" i="94"/>
  <c r="B683" i="94"/>
  <c r="B684" i="94"/>
  <c r="B685" i="94"/>
  <c r="B686" i="94"/>
  <c r="B687" i="94"/>
  <c r="B688" i="94"/>
  <c r="B689" i="94"/>
  <c r="B690" i="94"/>
  <c r="B691" i="94"/>
  <c r="B692" i="94"/>
  <c r="B693" i="94"/>
  <c r="B694" i="94"/>
  <c r="B695" i="94"/>
  <c r="B696" i="94"/>
  <c r="B697" i="94"/>
  <c r="B698" i="94"/>
  <c r="B699" i="94"/>
  <c r="B700" i="94"/>
  <c r="B701" i="94"/>
  <c r="B702" i="94"/>
  <c r="B703" i="94"/>
  <c r="B704" i="94"/>
  <c r="B705" i="94"/>
  <c r="B706" i="94"/>
  <c r="B707" i="94"/>
  <c r="B708" i="94"/>
  <c r="B709" i="94"/>
  <c r="B710" i="94"/>
  <c r="B711" i="94"/>
  <c r="B712" i="94"/>
  <c r="B713" i="94"/>
  <c r="B714" i="94"/>
  <c r="B715" i="94"/>
  <c r="B716" i="94"/>
  <c r="B717" i="94"/>
  <c r="B718" i="94"/>
  <c r="B719" i="94"/>
  <c r="B720" i="94"/>
  <c r="B721" i="94"/>
  <c r="B722" i="94"/>
  <c r="B723" i="94"/>
  <c r="B724" i="94"/>
  <c r="B725" i="94"/>
  <c r="B726" i="94"/>
  <c r="B727" i="94"/>
  <c r="B728" i="94"/>
  <c r="B729" i="94"/>
  <c r="B730" i="94"/>
  <c r="B731" i="94"/>
  <c r="B732" i="94"/>
  <c r="B733" i="94"/>
  <c r="B734" i="94"/>
  <c r="B735" i="94"/>
  <c r="B736" i="94"/>
  <c r="B737" i="94"/>
  <c r="B738" i="94"/>
  <c r="B739" i="94"/>
  <c r="B740" i="94"/>
  <c r="B741" i="94"/>
  <c r="B742" i="94"/>
  <c r="B743" i="94"/>
  <c r="B744" i="94"/>
  <c r="B745" i="94"/>
  <c r="B746" i="94"/>
  <c r="B747" i="94"/>
  <c r="B748" i="94"/>
  <c r="B749" i="94"/>
  <c r="B750" i="94"/>
  <c r="B751" i="94"/>
  <c r="B752" i="94"/>
  <c r="B753" i="94"/>
  <c r="B754" i="94"/>
  <c r="B755" i="94"/>
  <c r="B756" i="94"/>
  <c r="B757" i="94"/>
  <c r="B758" i="94"/>
  <c r="B759" i="94"/>
  <c r="B760" i="94"/>
  <c r="B761" i="94"/>
  <c r="B762" i="94"/>
  <c r="B763" i="94"/>
  <c r="B764" i="94"/>
  <c r="B765" i="94"/>
  <c r="B766" i="94"/>
  <c r="B767" i="94"/>
  <c r="B768" i="94"/>
  <c r="B769" i="94"/>
  <c r="B770" i="94"/>
  <c r="B771" i="94"/>
  <c r="B772" i="94"/>
  <c r="B773" i="94"/>
  <c r="B774" i="94"/>
  <c r="B775" i="94"/>
  <c r="B776" i="94"/>
  <c r="B777" i="94"/>
  <c r="B778" i="94"/>
  <c r="B779" i="94"/>
  <c r="B780" i="94"/>
  <c r="B781" i="94"/>
  <c r="B782" i="94"/>
  <c r="B783" i="94"/>
  <c r="B784" i="94"/>
  <c r="B785" i="94"/>
  <c r="B786" i="94"/>
  <c r="B787" i="94"/>
  <c r="B788" i="94"/>
  <c r="B789" i="94"/>
  <c r="B790" i="94"/>
  <c r="B791" i="94"/>
  <c r="B792" i="94"/>
  <c r="B793" i="94"/>
  <c r="B794" i="94"/>
  <c r="B795" i="94"/>
  <c r="B796" i="94"/>
  <c r="B797" i="94"/>
  <c r="B798" i="94"/>
  <c r="B799" i="94"/>
  <c r="B800" i="94"/>
  <c r="B801" i="94"/>
  <c r="B802" i="94"/>
  <c r="B803" i="94"/>
  <c r="B804" i="94"/>
  <c r="B805" i="94"/>
  <c r="B806" i="94"/>
  <c r="B807" i="94"/>
  <c r="B808" i="94"/>
  <c r="B809" i="94"/>
  <c r="B810" i="94"/>
  <c r="B811" i="94"/>
  <c r="B812" i="94"/>
  <c r="B813" i="94"/>
  <c r="B814" i="94"/>
  <c r="B815" i="94"/>
  <c r="B816" i="94"/>
  <c r="B817" i="94"/>
  <c r="B818" i="94"/>
  <c r="B819" i="94"/>
  <c r="B820" i="94"/>
  <c r="B821" i="94"/>
  <c r="B822" i="94"/>
  <c r="B823" i="94"/>
  <c r="B824" i="94"/>
  <c r="B825" i="94"/>
  <c r="B826" i="94"/>
  <c r="B827" i="94"/>
  <c r="B828" i="94"/>
  <c r="B829" i="94"/>
  <c r="B830" i="94"/>
  <c r="B831" i="94"/>
  <c r="B832" i="94"/>
  <c r="B833" i="94"/>
  <c r="B834" i="94"/>
  <c r="B835" i="94"/>
  <c r="B836" i="94"/>
  <c r="B837" i="94"/>
  <c r="B838" i="94"/>
  <c r="B839" i="94"/>
  <c r="B840" i="94"/>
  <c r="B841" i="94"/>
  <c r="B842" i="94"/>
  <c r="B843" i="94"/>
  <c r="B844" i="94"/>
  <c r="B845" i="94"/>
  <c r="B846" i="94"/>
  <c r="B847" i="94"/>
  <c r="B848" i="94"/>
  <c r="B849" i="94"/>
  <c r="B850" i="94"/>
  <c r="B851" i="94"/>
  <c r="B852" i="94"/>
  <c r="B853" i="94"/>
  <c r="B854" i="94"/>
  <c r="B855" i="94"/>
  <c r="B856" i="94"/>
  <c r="B857" i="94"/>
  <c r="B858" i="94"/>
  <c r="B859" i="94"/>
  <c r="B860" i="94"/>
  <c r="B861" i="94"/>
  <c r="B862" i="94"/>
  <c r="B863" i="94"/>
  <c r="B864" i="94"/>
  <c r="B865" i="94"/>
  <c r="B866" i="94"/>
  <c r="B867" i="94"/>
  <c r="B868" i="94"/>
  <c r="B869" i="94"/>
  <c r="B870" i="94"/>
  <c r="B871" i="94"/>
  <c r="B872" i="94"/>
  <c r="B873" i="94"/>
  <c r="B874" i="94"/>
  <c r="B875" i="94"/>
  <c r="B876" i="94"/>
  <c r="B877" i="94"/>
  <c r="B878" i="94"/>
  <c r="B879" i="94"/>
  <c r="B880" i="94"/>
  <c r="B881" i="94"/>
  <c r="B882" i="94"/>
  <c r="B883" i="94"/>
  <c r="B884" i="94"/>
  <c r="B885" i="94"/>
  <c r="B886" i="94"/>
  <c r="B887" i="94"/>
  <c r="B888" i="94"/>
  <c r="B889" i="94"/>
  <c r="B890" i="94"/>
  <c r="B891" i="94"/>
  <c r="B892" i="94"/>
  <c r="B893" i="94"/>
  <c r="B894" i="94"/>
  <c r="B895" i="94"/>
  <c r="B896" i="94"/>
  <c r="B897" i="94"/>
  <c r="B898" i="94"/>
  <c r="B899" i="94"/>
  <c r="B900" i="94"/>
  <c r="B901" i="94"/>
  <c r="B902" i="94"/>
  <c r="B903" i="94"/>
  <c r="B904" i="94"/>
  <c r="B905" i="94"/>
  <c r="B906" i="94"/>
  <c r="B907" i="94"/>
  <c r="B908" i="94"/>
  <c r="B909" i="94"/>
  <c r="B910" i="94"/>
  <c r="B911" i="94"/>
  <c r="B912" i="94"/>
  <c r="B913" i="94"/>
  <c r="B914" i="94"/>
  <c r="B915" i="94"/>
  <c r="B916" i="94"/>
  <c r="B917" i="94"/>
  <c r="B918" i="94"/>
  <c r="B919" i="94"/>
  <c r="B920" i="94"/>
  <c r="B921" i="94"/>
  <c r="B922" i="94"/>
  <c r="B923" i="94"/>
  <c r="B924" i="94"/>
  <c r="B925" i="94"/>
  <c r="B926" i="94"/>
  <c r="B927" i="94"/>
  <c r="B928" i="94"/>
  <c r="B929" i="94"/>
  <c r="B930" i="94"/>
  <c r="B931" i="94"/>
  <c r="B932" i="94"/>
  <c r="B933" i="94"/>
  <c r="B934" i="94"/>
  <c r="B935" i="94"/>
  <c r="B936" i="94"/>
  <c r="B937" i="94"/>
  <c r="B938" i="94"/>
  <c r="B939" i="94"/>
  <c r="B940" i="94"/>
  <c r="B941" i="94"/>
  <c r="B942" i="94"/>
  <c r="B943" i="94"/>
  <c r="B944" i="94"/>
  <c r="B945" i="94"/>
  <c r="B946" i="94"/>
  <c r="B947" i="94"/>
  <c r="B948" i="94"/>
  <c r="B949" i="94"/>
  <c r="B950" i="94"/>
  <c r="B951" i="94"/>
  <c r="B952" i="94"/>
  <c r="B953" i="94"/>
  <c r="B954" i="94"/>
  <c r="B955" i="94"/>
  <c r="B956" i="94"/>
  <c r="B957" i="94"/>
  <c r="B958" i="94"/>
  <c r="B959" i="94"/>
  <c r="B960" i="94"/>
  <c r="B961" i="94"/>
  <c r="B962" i="94"/>
  <c r="B963" i="94"/>
  <c r="B964" i="94"/>
  <c r="B965" i="94"/>
  <c r="B966" i="94"/>
  <c r="B967" i="94"/>
  <c r="B968" i="94"/>
  <c r="B969" i="94"/>
  <c r="B970" i="94"/>
  <c r="B971" i="94"/>
  <c r="B972" i="94"/>
  <c r="B973" i="94"/>
  <c r="B974" i="94"/>
  <c r="B975" i="94"/>
  <c r="B976" i="94"/>
  <c r="B977" i="94"/>
  <c r="B978" i="94"/>
  <c r="B979" i="94"/>
  <c r="B980" i="94"/>
  <c r="B981" i="94"/>
  <c r="B982" i="94"/>
  <c r="B983" i="94"/>
  <c r="B984" i="94"/>
  <c r="B985" i="94"/>
  <c r="B986" i="94"/>
  <c r="B987" i="94"/>
  <c r="B988" i="94"/>
  <c r="B989" i="94"/>
  <c r="B990" i="94"/>
  <c r="B991" i="94"/>
  <c r="B992" i="94"/>
  <c r="B993" i="94"/>
  <c r="B994" i="94"/>
  <c r="B995" i="94"/>
  <c r="B996" i="94"/>
  <c r="B997" i="94"/>
  <c r="B998" i="94"/>
  <c r="B999" i="94"/>
  <c r="B1000" i="94"/>
  <c r="A19" i="94"/>
  <c r="B19" i="94"/>
  <c r="A4" i="94"/>
  <c r="N2" i="94" s="1"/>
  <c r="A5" i="94"/>
  <c r="A6" i="94"/>
  <c r="A7" i="94"/>
  <c r="A8" i="94"/>
  <c r="A9" i="94"/>
  <c r="A10" i="94"/>
  <c r="A11" i="94"/>
  <c r="A12" i="94"/>
  <c r="A13" i="94"/>
  <c r="A14" i="94"/>
  <c r="A15" i="94"/>
  <c r="A16" i="94"/>
  <c r="A17" i="94"/>
  <c r="A18" i="94"/>
  <c r="B18" i="94"/>
  <c r="A3" i="94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17" i="94"/>
  <c r="B2" i="94"/>
  <c r="A2" i="94"/>
  <c r="X3" i="24"/>
  <c r="X4" i="24" s="1"/>
  <c r="AD37" i="102" l="1"/>
  <c r="AF37" i="102"/>
  <c r="AU37" i="102"/>
  <c r="BH37" i="102"/>
  <c r="BU37" i="102"/>
  <c r="AH37" i="102"/>
  <c r="AV37" i="102"/>
  <c r="BI37" i="102"/>
  <c r="BV37" i="102"/>
  <c r="AT37" i="102"/>
  <c r="BG37" i="102"/>
  <c r="AK37" i="102"/>
  <c r="N37" i="102"/>
  <c r="AL37" i="102"/>
  <c r="AY37" i="102"/>
  <c r="BL37" i="102"/>
  <c r="P37" i="102"/>
  <c r="AM37" i="102"/>
  <c r="AZ37" i="102"/>
  <c r="BM37" i="102"/>
  <c r="BT37" i="102"/>
  <c r="R37" i="102"/>
  <c r="AN37" i="102"/>
  <c r="BA37" i="102"/>
  <c r="BN37" i="102"/>
  <c r="CL7" i="102"/>
  <c r="CL34" i="102"/>
  <c r="CL18" i="102"/>
  <c r="CL25" i="102"/>
  <c r="Y3" i="24"/>
  <c r="X5" i="24"/>
  <c r="Y4" i="24"/>
  <c r="Z4" i="24" s="1"/>
  <c r="F18" i="100"/>
  <c r="F19" i="100" s="1"/>
  <c r="F20" i="100" s="1"/>
  <c r="F21" i="100" s="1"/>
  <c r="F22" i="100" s="1"/>
  <c r="F23" i="100" s="1"/>
  <c r="F24" i="100" s="1"/>
  <c r="F25" i="100" s="1"/>
  <c r="F26" i="100" s="1"/>
  <c r="F27" i="100" s="1"/>
  <c r="F28" i="100" s="1"/>
  <c r="F29" i="100" s="1"/>
  <c r="F30" i="100" s="1"/>
  <c r="F31" i="100" s="1"/>
  <c r="F32" i="100" s="1"/>
  <c r="F33" i="100" s="1"/>
  <c r="F34" i="100" s="1"/>
  <c r="F35" i="100" s="1"/>
  <c r="F36" i="100" s="1"/>
  <c r="F37" i="100" s="1"/>
  <c r="F38" i="100" s="1"/>
  <c r="F39" i="100" s="1"/>
  <c r="F40" i="100" s="1"/>
  <c r="F41" i="100" s="1"/>
  <c r="F42" i="100" s="1"/>
  <c r="F43" i="100" s="1"/>
  <c r="F44" i="100" s="1"/>
  <c r="F45" i="100" s="1"/>
  <c r="F46" i="100" s="1"/>
  <c r="F47" i="100" s="1"/>
  <c r="E154" i="24"/>
  <c r="D154" i="24"/>
  <c r="E153" i="24"/>
  <c r="D153" i="24"/>
  <c r="E152" i="24"/>
  <c r="D152" i="24"/>
  <c r="E151" i="24"/>
  <c r="D151" i="24"/>
  <c r="E150" i="24"/>
  <c r="D150" i="24"/>
  <c r="E149" i="24"/>
  <c r="D149" i="24"/>
  <c r="E148" i="24"/>
  <c r="D148" i="24"/>
  <c r="E147" i="24"/>
  <c r="D147" i="24"/>
  <c r="E146" i="24"/>
  <c r="D146" i="24"/>
  <c r="E145" i="24"/>
  <c r="D145" i="24"/>
  <c r="E144" i="24"/>
  <c r="D144" i="24"/>
  <c r="E143" i="24"/>
  <c r="D143" i="24"/>
  <c r="E142" i="24"/>
  <c r="D142" i="24"/>
  <c r="E141" i="24"/>
  <c r="D141" i="24"/>
  <c r="E140" i="24"/>
  <c r="D140" i="24"/>
  <c r="E139" i="24"/>
  <c r="D139" i="24"/>
  <c r="E138" i="24"/>
  <c r="D138" i="24"/>
  <c r="E137" i="24"/>
  <c r="D137" i="24"/>
  <c r="E136" i="24"/>
  <c r="D136" i="24"/>
  <c r="E135" i="24"/>
  <c r="D135" i="24"/>
  <c r="E134" i="24"/>
  <c r="D134" i="24"/>
  <c r="E133" i="24"/>
  <c r="D133" i="24"/>
  <c r="E132" i="24"/>
  <c r="D132" i="24"/>
  <c r="E131" i="24"/>
  <c r="D131" i="24"/>
  <c r="E130" i="24"/>
  <c r="D130" i="24"/>
  <c r="E129" i="24"/>
  <c r="D129" i="24"/>
  <c r="E128" i="24"/>
  <c r="D128" i="24"/>
  <c r="E127" i="24"/>
  <c r="D127" i="24"/>
  <c r="E126" i="24"/>
  <c r="D126" i="24"/>
  <c r="E125" i="24"/>
  <c r="D125" i="24"/>
  <c r="E124" i="24"/>
  <c r="D124" i="24"/>
  <c r="E123" i="24"/>
  <c r="D123" i="24"/>
  <c r="E122" i="24"/>
  <c r="D122" i="24"/>
  <c r="E121" i="24"/>
  <c r="D121" i="24"/>
  <c r="E120" i="24"/>
  <c r="D120" i="24"/>
  <c r="E119" i="24"/>
  <c r="D119" i="24"/>
  <c r="E118" i="24"/>
  <c r="D118" i="24"/>
  <c r="E117" i="24"/>
  <c r="D117" i="24"/>
  <c r="E116" i="24"/>
  <c r="D116" i="24"/>
  <c r="E115" i="24"/>
  <c r="D115" i="24"/>
  <c r="E114" i="24"/>
  <c r="D114" i="24"/>
  <c r="E113" i="24"/>
  <c r="D113" i="24"/>
  <c r="E112" i="24"/>
  <c r="D112" i="24"/>
  <c r="E111" i="24"/>
  <c r="D111" i="24"/>
  <c r="E110" i="24"/>
  <c r="D110" i="24"/>
  <c r="E109" i="24"/>
  <c r="D109" i="24"/>
  <c r="E108" i="24"/>
  <c r="D108" i="24"/>
  <c r="E107" i="24"/>
  <c r="D107" i="24"/>
  <c r="E106" i="24"/>
  <c r="D106" i="24"/>
  <c r="E105" i="24"/>
  <c r="D105" i="24"/>
  <c r="E104" i="24"/>
  <c r="D104" i="24"/>
  <c r="E103" i="24"/>
  <c r="D103" i="24"/>
  <c r="E102" i="24"/>
  <c r="D102" i="24"/>
  <c r="E101" i="24"/>
  <c r="D101" i="24"/>
  <c r="E100" i="24"/>
  <c r="D100" i="24"/>
  <c r="E99" i="24"/>
  <c r="D99" i="24"/>
  <c r="E98" i="24"/>
  <c r="D98" i="24"/>
  <c r="E97" i="24"/>
  <c r="D97" i="24"/>
  <c r="E96" i="24"/>
  <c r="D96" i="24"/>
  <c r="E95" i="24"/>
  <c r="D95" i="24"/>
  <c r="E94" i="24"/>
  <c r="D94" i="24"/>
  <c r="E93" i="24"/>
  <c r="D93" i="24"/>
  <c r="E92" i="24"/>
  <c r="D92" i="24"/>
  <c r="E91" i="24"/>
  <c r="D91" i="24"/>
  <c r="E90" i="24"/>
  <c r="D90" i="24"/>
  <c r="E89" i="24"/>
  <c r="D89" i="24"/>
  <c r="E88" i="24"/>
  <c r="D88" i="24"/>
  <c r="E87" i="24"/>
  <c r="D87" i="24"/>
  <c r="E86" i="24"/>
  <c r="D86" i="24"/>
  <c r="E85" i="24"/>
  <c r="D85" i="24"/>
  <c r="E84" i="24"/>
  <c r="D84" i="24"/>
  <c r="E83" i="24"/>
  <c r="D83" i="24"/>
  <c r="E82" i="24"/>
  <c r="D82" i="24"/>
  <c r="E81" i="24"/>
  <c r="D81" i="24"/>
  <c r="E80" i="24"/>
  <c r="D80" i="24"/>
  <c r="E79" i="24"/>
  <c r="D79" i="24"/>
  <c r="E78" i="24"/>
  <c r="D78" i="24"/>
  <c r="E77" i="24"/>
  <c r="D77" i="24"/>
  <c r="E76" i="24"/>
  <c r="D76" i="24"/>
  <c r="E75" i="24"/>
  <c r="D75" i="24"/>
  <c r="E74" i="24"/>
  <c r="D74" i="24"/>
  <c r="E73" i="24"/>
  <c r="D73" i="24"/>
  <c r="E70" i="24"/>
  <c r="D70" i="24"/>
  <c r="E69" i="24"/>
  <c r="D69" i="24"/>
  <c r="E68" i="24"/>
  <c r="D68" i="24"/>
  <c r="E67" i="24"/>
  <c r="D67" i="24"/>
  <c r="E66" i="24"/>
  <c r="D66" i="24"/>
  <c r="E65" i="24"/>
  <c r="D65" i="24"/>
  <c r="E64" i="24"/>
  <c r="D64" i="24"/>
  <c r="E63" i="24"/>
  <c r="D63" i="24"/>
  <c r="E62" i="24"/>
  <c r="D62" i="24"/>
  <c r="E61" i="24"/>
  <c r="D61" i="24"/>
  <c r="E60" i="24"/>
  <c r="D60" i="24"/>
  <c r="E59" i="24"/>
  <c r="D59" i="24"/>
  <c r="E58" i="24"/>
  <c r="D58" i="24"/>
  <c r="E57" i="24"/>
  <c r="D57" i="24"/>
  <c r="E56" i="24"/>
  <c r="D56" i="24"/>
  <c r="E55" i="24"/>
  <c r="D55" i="24"/>
  <c r="E54" i="24"/>
  <c r="D54" i="24"/>
  <c r="E53" i="24"/>
  <c r="D53" i="24"/>
  <c r="E52" i="24"/>
  <c r="D52" i="24"/>
  <c r="E51" i="24"/>
  <c r="D51" i="24"/>
  <c r="E50" i="24"/>
  <c r="D50" i="24"/>
  <c r="E49" i="24"/>
  <c r="D49" i="24"/>
  <c r="E48" i="24"/>
  <c r="D48" i="24"/>
  <c r="E47" i="24"/>
  <c r="D47" i="24"/>
  <c r="E46" i="24"/>
  <c r="D46" i="24"/>
  <c r="E45" i="24"/>
  <c r="D45" i="24"/>
  <c r="E44" i="24"/>
  <c r="D44" i="24"/>
  <c r="E43" i="24"/>
  <c r="D43" i="24"/>
  <c r="E42" i="24"/>
  <c r="D42" i="24"/>
  <c r="E41" i="24"/>
  <c r="D41" i="24"/>
  <c r="E40" i="24"/>
  <c r="D40" i="24"/>
  <c r="E39" i="24"/>
  <c r="D39" i="24"/>
  <c r="E38" i="24"/>
  <c r="D38" i="24"/>
  <c r="E37" i="24"/>
  <c r="D37" i="24"/>
  <c r="E36" i="24"/>
  <c r="D36" i="24"/>
  <c r="E35" i="24"/>
  <c r="D35" i="24"/>
  <c r="E34" i="24"/>
  <c r="D34" i="24"/>
  <c r="E33" i="24"/>
  <c r="D33" i="24"/>
  <c r="E32" i="24"/>
  <c r="D32" i="24"/>
  <c r="E31" i="24"/>
  <c r="D31" i="24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E8" i="24"/>
  <c r="D8" i="24"/>
  <c r="E7" i="24"/>
  <c r="D7" i="24"/>
  <c r="E6" i="24"/>
  <c r="D6" i="24"/>
  <c r="E5" i="24"/>
  <c r="D5" i="24"/>
  <c r="E4" i="24"/>
  <c r="D4" i="24"/>
  <c r="B154" i="24"/>
  <c r="B153" i="24"/>
  <c r="B152" i="24"/>
  <c r="B151" i="24"/>
  <c r="B150" i="24"/>
  <c r="B149" i="24"/>
  <c r="B148" i="24"/>
  <c r="B147" i="24"/>
  <c r="B146" i="24"/>
  <c r="B145" i="24"/>
  <c r="B144" i="24"/>
  <c r="B143" i="24"/>
  <c r="B142" i="24"/>
  <c r="B141" i="24"/>
  <c r="B140" i="24"/>
  <c r="B139" i="24"/>
  <c r="B138" i="24"/>
  <c r="B137" i="24"/>
  <c r="B136" i="24"/>
  <c r="B135" i="24"/>
  <c r="B134" i="24"/>
  <c r="B133" i="24"/>
  <c r="B132" i="24"/>
  <c r="B131" i="24"/>
  <c r="B130" i="24"/>
  <c r="B129" i="24"/>
  <c r="B128" i="24"/>
  <c r="B127" i="24"/>
  <c r="B126" i="24"/>
  <c r="B125" i="24"/>
  <c r="B124" i="24"/>
  <c r="B123" i="24"/>
  <c r="B122" i="24"/>
  <c r="B121" i="24"/>
  <c r="B120" i="24"/>
  <c r="B119" i="24"/>
  <c r="B118" i="24"/>
  <c r="B117" i="24"/>
  <c r="B116" i="24"/>
  <c r="B115" i="24"/>
  <c r="B114" i="24"/>
  <c r="B113" i="24"/>
  <c r="B112" i="24"/>
  <c r="B111" i="24"/>
  <c r="B110" i="24"/>
  <c r="B109" i="24"/>
  <c r="B108" i="24"/>
  <c r="B107" i="24"/>
  <c r="B106" i="24"/>
  <c r="B105" i="24"/>
  <c r="B104" i="24"/>
  <c r="B103" i="24"/>
  <c r="B102" i="24"/>
  <c r="B101" i="24"/>
  <c r="B100" i="24"/>
  <c r="B99" i="24"/>
  <c r="B98" i="24"/>
  <c r="B97" i="24"/>
  <c r="B96" i="24"/>
  <c r="B95" i="24"/>
  <c r="B94" i="24"/>
  <c r="B93" i="24"/>
  <c r="B92" i="24"/>
  <c r="B91" i="24"/>
  <c r="B90" i="24"/>
  <c r="B89" i="24"/>
  <c r="B88" i="24"/>
  <c r="B87" i="24"/>
  <c r="B86" i="24"/>
  <c r="B85" i="24"/>
  <c r="B84" i="24"/>
  <c r="B83" i="24"/>
  <c r="B82" i="24"/>
  <c r="B81" i="24"/>
  <c r="B80" i="24"/>
  <c r="B79" i="24"/>
  <c r="B78" i="24"/>
  <c r="B77" i="24"/>
  <c r="B76" i="24"/>
  <c r="B75" i="24"/>
  <c r="B74" i="24"/>
  <c r="B73" i="24"/>
  <c r="B70" i="24"/>
  <c r="B69" i="24"/>
  <c r="B68" i="24"/>
  <c r="B67" i="24"/>
  <c r="B66" i="24"/>
  <c r="B65" i="24"/>
  <c r="B64" i="24"/>
  <c r="B63" i="24"/>
  <c r="B62" i="24"/>
  <c r="B61" i="24"/>
  <c r="B60" i="24"/>
  <c r="B59" i="24"/>
  <c r="B58" i="24"/>
  <c r="B57" i="24"/>
  <c r="B56" i="24"/>
  <c r="B55" i="24"/>
  <c r="B54" i="24"/>
  <c r="B53" i="24"/>
  <c r="B52" i="24"/>
  <c r="B51" i="24"/>
  <c r="B50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D3" i="24"/>
  <c r="J154" i="24"/>
  <c r="J153" i="24"/>
  <c r="J152" i="24"/>
  <c r="J151" i="24"/>
  <c r="J150" i="24"/>
  <c r="J149" i="24"/>
  <c r="J148" i="24"/>
  <c r="J147" i="24"/>
  <c r="J146" i="24"/>
  <c r="J145" i="24"/>
  <c r="J144" i="24"/>
  <c r="J143" i="24"/>
  <c r="J142" i="24"/>
  <c r="J141" i="24"/>
  <c r="J140" i="24"/>
  <c r="J139" i="24"/>
  <c r="J138" i="24"/>
  <c r="J137" i="24"/>
  <c r="J136" i="24"/>
  <c r="J135" i="24"/>
  <c r="J134" i="24"/>
  <c r="J133" i="24"/>
  <c r="J132" i="24"/>
  <c r="J131" i="24"/>
  <c r="J130" i="24"/>
  <c r="J129" i="24"/>
  <c r="J128" i="24"/>
  <c r="J127" i="24"/>
  <c r="J126" i="24"/>
  <c r="J125" i="24"/>
  <c r="J124" i="24"/>
  <c r="J123" i="24"/>
  <c r="J122" i="24"/>
  <c r="J121" i="24"/>
  <c r="J120" i="24"/>
  <c r="J119" i="24"/>
  <c r="J118" i="24"/>
  <c r="J117" i="24"/>
  <c r="J116" i="24"/>
  <c r="J115" i="24"/>
  <c r="J114" i="24"/>
  <c r="J113" i="24"/>
  <c r="J112" i="24"/>
  <c r="J111" i="24"/>
  <c r="J110" i="24"/>
  <c r="J109" i="24"/>
  <c r="J108" i="24"/>
  <c r="J107" i="24"/>
  <c r="J106" i="24"/>
  <c r="J105" i="24"/>
  <c r="J104" i="24"/>
  <c r="J103" i="24"/>
  <c r="J102" i="24"/>
  <c r="J101" i="24"/>
  <c r="J100" i="24"/>
  <c r="J99" i="24"/>
  <c r="J98" i="24"/>
  <c r="J97" i="24"/>
  <c r="J96" i="24"/>
  <c r="J95" i="24"/>
  <c r="J94" i="24"/>
  <c r="J93" i="24"/>
  <c r="J92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J2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E3" i="24"/>
  <c r="E2" i="24"/>
  <c r="D2" i="24"/>
  <c r="B3" i="24"/>
  <c r="B2" i="24"/>
  <c r="L30" i="100"/>
  <c r="L29" i="100"/>
  <c r="L28" i="100"/>
  <c r="L27" i="100"/>
  <c r="L26" i="100"/>
  <c r="L25" i="100"/>
  <c r="L24" i="100"/>
  <c r="L23" i="100"/>
  <c r="L22" i="100"/>
  <c r="K30" i="100"/>
  <c r="K29" i="100"/>
  <c r="K28" i="100"/>
  <c r="K27" i="100"/>
  <c r="K26" i="100"/>
  <c r="K25" i="100"/>
  <c r="K24" i="100"/>
  <c r="K23" i="100"/>
  <c r="K22" i="100"/>
  <c r="J30" i="100"/>
  <c r="J29" i="100"/>
  <c r="J28" i="100"/>
  <c r="J27" i="100"/>
  <c r="J26" i="100"/>
  <c r="J25" i="100"/>
  <c r="J24" i="100"/>
  <c r="J23" i="100"/>
  <c r="J22" i="100"/>
  <c r="G20" i="102" l="1"/>
  <c r="G11" i="102"/>
  <c r="G19" i="102"/>
  <c r="G21" i="102"/>
  <c r="H20" i="102"/>
  <c r="S36" i="102"/>
  <c r="AE36" i="102"/>
  <c r="U36" i="102"/>
  <c r="AG36" i="102"/>
  <c r="W36" i="102"/>
  <c r="AI36" i="102"/>
  <c r="Y36" i="102"/>
  <c r="O36" i="102"/>
  <c r="AA36" i="102"/>
  <c r="Q36" i="102"/>
  <c r="AC36" i="102"/>
  <c r="H11" i="102"/>
  <c r="H10" i="102"/>
  <c r="H12" i="102"/>
  <c r="H21" i="102"/>
  <c r="H26" i="102"/>
  <c r="G26" i="102"/>
  <c r="H25" i="102"/>
  <c r="G25" i="102"/>
  <c r="H24" i="102"/>
  <c r="G24" i="102"/>
  <c r="G12" i="102"/>
  <c r="J12" i="102" s="1"/>
  <c r="H28" i="102"/>
  <c r="G28" i="102"/>
  <c r="H27" i="102"/>
  <c r="G27" i="102"/>
  <c r="H19" i="102"/>
  <c r="G10" i="16"/>
  <c r="AC30" i="102"/>
  <c r="Q30" i="102"/>
  <c r="AG28" i="102"/>
  <c r="U28" i="102"/>
  <c r="Y26" i="102"/>
  <c r="AG18" i="102"/>
  <c r="U18" i="102"/>
  <c r="AA7" i="102"/>
  <c r="O7" i="102"/>
  <c r="AG35" i="102"/>
  <c r="U35" i="102"/>
  <c r="AC29" i="102"/>
  <c r="Q29" i="102"/>
  <c r="AG27" i="102"/>
  <c r="U27" i="102"/>
  <c r="AA30" i="102"/>
  <c r="O30" i="102"/>
  <c r="AE28" i="102"/>
  <c r="S28" i="102"/>
  <c r="AI26" i="102"/>
  <c r="W26" i="102"/>
  <c r="AE18" i="102"/>
  <c r="S18" i="102"/>
  <c r="Y7" i="102"/>
  <c r="AE35" i="102"/>
  <c r="S35" i="102"/>
  <c r="AA29" i="102"/>
  <c r="O29" i="102"/>
  <c r="AE27" i="102"/>
  <c r="S27" i="102"/>
  <c r="Y30" i="102"/>
  <c r="AC28" i="102"/>
  <c r="Q28" i="102"/>
  <c r="AG26" i="102"/>
  <c r="U26" i="102"/>
  <c r="AC18" i="102"/>
  <c r="Q18" i="102"/>
  <c r="AI7" i="102"/>
  <c r="W7" i="102"/>
  <c r="AC35" i="102"/>
  <c r="Q35" i="102"/>
  <c r="Y29" i="102"/>
  <c r="AC27" i="102"/>
  <c r="Q27" i="102"/>
  <c r="AI30" i="102"/>
  <c r="W30" i="102"/>
  <c r="AA28" i="102"/>
  <c r="O28" i="102"/>
  <c r="AE26" i="102"/>
  <c r="S26" i="102"/>
  <c r="AA18" i="102"/>
  <c r="O18" i="102"/>
  <c r="AG7" i="102"/>
  <c r="U7" i="102"/>
  <c r="AA35" i="102"/>
  <c r="O35" i="102"/>
  <c r="AI29" i="102"/>
  <c r="W29" i="102"/>
  <c r="AA27" i="102"/>
  <c r="O27" i="102"/>
  <c r="AG30" i="102"/>
  <c r="U30" i="102"/>
  <c r="Y28" i="102"/>
  <c r="AC26" i="102"/>
  <c r="Q26" i="102"/>
  <c r="Y18" i="102"/>
  <c r="AE7" i="102"/>
  <c r="S7" i="102"/>
  <c r="Y35" i="102"/>
  <c r="AG29" i="102"/>
  <c r="U29" i="102"/>
  <c r="Y27" i="102"/>
  <c r="AE30" i="102"/>
  <c r="S30" i="102"/>
  <c r="AI28" i="102"/>
  <c r="W28" i="102"/>
  <c r="AA26" i="102"/>
  <c r="O26" i="102"/>
  <c r="AI18" i="102"/>
  <c r="W18" i="102"/>
  <c r="AC7" i="102"/>
  <c r="Q7" i="102"/>
  <c r="AI35" i="102"/>
  <c r="W35" i="102"/>
  <c r="AE29" i="102"/>
  <c r="S29" i="102"/>
  <c r="AI27" i="102"/>
  <c r="W27" i="102"/>
  <c r="G41" i="16"/>
  <c r="G9" i="16"/>
  <c r="G39" i="16"/>
  <c r="H41" i="16"/>
  <c r="H33" i="16"/>
  <c r="G33" i="16"/>
  <c r="H32" i="16"/>
  <c r="H19" i="16"/>
  <c r="G32" i="16"/>
  <c r="G23" i="16"/>
  <c r="G22" i="16"/>
  <c r="H30" i="16"/>
  <c r="G20" i="16"/>
  <c r="G30" i="16"/>
  <c r="G19" i="16"/>
  <c r="H39" i="16"/>
  <c r="G29" i="16"/>
  <c r="H35" i="16"/>
  <c r="H23" i="16"/>
  <c r="G35" i="16"/>
  <c r="H22" i="16"/>
  <c r="G14" i="16"/>
  <c r="G8" i="16"/>
  <c r="G13" i="16"/>
  <c r="G12" i="16"/>
  <c r="AB79" i="24"/>
  <c r="AB115" i="24"/>
  <c r="AB103" i="24"/>
  <c r="AB91" i="24"/>
  <c r="AB80" i="24"/>
  <c r="AB93" i="24"/>
  <c r="AB92" i="24"/>
  <c r="AB104" i="24"/>
  <c r="AB116" i="24"/>
  <c r="AB105" i="24"/>
  <c r="AB81" i="24"/>
  <c r="AB117" i="24"/>
  <c r="AB3" i="24"/>
  <c r="AB82" i="24"/>
  <c r="AB106" i="24"/>
  <c r="AB83" i="24"/>
  <c r="AB107" i="24"/>
  <c r="AB73" i="24"/>
  <c r="AB97" i="24"/>
  <c r="AB121" i="24"/>
  <c r="AB86" i="24"/>
  <c r="AB110" i="24"/>
  <c r="AB87" i="24"/>
  <c r="AB70" i="24"/>
  <c r="AB94" i="24"/>
  <c r="AB118" i="24"/>
  <c r="AB71" i="24"/>
  <c r="AB95" i="24"/>
  <c r="AB119" i="24"/>
  <c r="AB72" i="24"/>
  <c r="AB84" i="24"/>
  <c r="AB96" i="24"/>
  <c r="AB108" i="24"/>
  <c r="AB120" i="24"/>
  <c r="AB85" i="24"/>
  <c r="AB109" i="24"/>
  <c r="AB74" i="24"/>
  <c r="AB98" i="24"/>
  <c r="AB122" i="24"/>
  <c r="AB75" i="24"/>
  <c r="AB99" i="24"/>
  <c r="AB111" i="24"/>
  <c r="AB123" i="24"/>
  <c r="AB4" i="24"/>
  <c r="AB76" i="24"/>
  <c r="AB88" i="24"/>
  <c r="AB100" i="24"/>
  <c r="AB112" i="24"/>
  <c r="AB124" i="24"/>
  <c r="AB17" i="24"/>
  <c r="AB29" i="24"/>
  <c r="AB77" i="24"/>
  <c r="AB89" i="24"/>
  <c r="AB101" i="24"/>
  <c r="AB113" i="24"/>
  <c r="AB78" i="24"/>
  <c r="AB90" i="24"/>
  <c r="AB102" i="24"/>
  <c r="AB114" i="24"/>
  <c r="X6" i="24"/>
  <c r="Z5" i="24"/>
  <c r="AB69" i="24"/>
  <c r="AB68" i="24"/>
  <c r="AB61" i="24"/>
  <c r="AB62" i="24"/>
  <c r="AB48" i="24"/>
  <c r="AB60" i="24"/>
  <c r="AB50" i="24"/>
  <c r="AB49" i="24"/>
  <c r="AB16" i="24"/>
  <c r="AB19" i="24"/>
  <c r="AB22" i="24"/>
  <c r="AB23" i="24"/>
  <c r="AB20" i="24"/>
  <c r="AB18" i="24"/>
  <c r="AB15" i="24"/>
  <c r="AB33" i="24"/>
  <c r="AB30" i="24"/>
  <c r="AB31" i="24"/>
  <c r="AB32" i="24"/>
  <c r="AB8" i="24"/>
  <c r="AB7" i="24"/>
  <c r="AB57" i="24"/>
  <c r="AB58" i="24"/>
  <c r="AB59" i="24"/>
  <c r="AB45" i="24"/>
  <c r="AB46" i="24"/>
  <c r="AB47" i="24"/>
  <c r="AB38" i="24"/>
  <c r="AB24" i="24"/>
  <c r="AB26" i="24"/>
  <c r="AB27" i="24"/>
  <c r="AB25" i="24"/>
  <c r="AB28" i="24"/>
  <c r="AB21" i="24"/>
  <c r="AB13" i="24"/>
  <c r="AB12" i="24"/>
  <c r="AB14" i="24"/>
  <c r="AB9" i="24"/>
  <c r="AB10" i="24"/>
  <c r="AB11" i="24"/>
  <c r="AB6" i="24"/>
  <c r="AB5" i="24"/>
  <c r="AB36" i="24"/>
  <c r="AB37" i="24"/>
  <c r="AB34" i="24"/>
  <c r="AB35" i="24"/>
  <c r="AB2" i="24"/>
  <c r="AB52" i="24"/>
  <c r="AB42" i="24"/>
  <c r="AB54" i="24"/>
  <c r="AB66" i="24"/>
  <c r="AB63" i="24"/>
  <c r="AB43" i="24"/>
  <c r="AB55" i="24"/>
  <c r="AB67" i="24"/>
  <c r="AB56" i="24"/>
  <c r="AB39" i="24"/>
  <c r="AB41" i="24"/>
  <c r="AB40" i="24"/>
  <c r="AB53" i="24"/>
  <c r="AB44" i="24"/>
  <c r="AB51" i="24"/>
  <c r="AB64" i="24"/>
  <c r="AB65" i="24"/>
  <c r="Z3" i="24"/>
  <c r="Z2" i="24"/>
  <c r="S8" i="99"/>
  <c r="T8" i="99"/>
  <c r="R8" i="99"/>
  <c r="Q8" i="99" s="1"/>
  <c r="L8" i="99"/>
  <c r="N8" i="99" s="1"/>
  <c r="K8" i="99"/>
  <c r="J8" i="99"/>
  <c r="S3" i="99"/>
  <c r="I12" i="102" l="1"/>
  <c r="CA29" i="102"/>
  <c r="J41" i="16"/>
  <c r="G11" i="16"/>
  <c r="J39" i="16"/>
  <c r="I39" i="16"/>
  <c r="I35" i="16"/>
  <c r="J35" i="16"/>
  <c r="CA30" i="102"/>
  <c r="U25" i="102"/>
  <c r="Y25" i="102"/>
  <c r="J30" i="16"/>
  <c r="I30" i="16"/>
  <c r="I33" i="16"/>
  <c r="J33" i="16"/>
  <c r="G18" i="102"/>
  <c r="O25" i="102"/>
  <c r="W25" i="102"/>
  <c r="AG25" i="102"/>
  <c r="J28" i="102"/>
  <c r="I28" i="102"/>
  <c r="AA25" i="102"/>
  <c r="AI25" i="102"/>
  <c r="J24" i="102"/>
  <c r="I24" i="102"/>
  <c r="S25" i="102"/>
  <c r="I41" i="16"/>
  <c r="I22" i="16"/>
  <c r="J22" i="16"/>
  <c r="AE25" i="102"/>
  <c r="I19" i="16"/>
  <c r="J19" i="16"/>
  <c r="Q25" i="102"/>
  <c r="J23" i="16"/>
  <c r="I23" i="16"/>
  <c r="J27" i="102"/>
  <c r="I27" i="102"/>
  <c r="J32" i="16"/>
  <c r="I32" i="16"/>
  <c r="AC25" i="102"/>
  <c r="AX37" i="102"/>
  <c r="CC37" i="102" s="1"/>
  <c r="BK37" i="102"/>
  <c r="CE37" i="102" s="1"/>
  <c r="G7" i="16"/>
  <c r="X7" i="24"/>
  <c r="Y6" i="24"/>
  <c r="M8" i="99"/>
  <c r="AI37" i="102" l="1"/>
  <c r="AI34" i="102" s="1"/>
  <c r="G16" i="16"/>
  <c r="Y37" i="102"/>
  <c r="Y34" i="102" s="1"/>
  <c r="Q37" i="102"/>
  <c r="Q34" i="102" s="1"/>
  <c r="CL37" i="102"/>
  <c r="S37" i="102"/>
  <c r="S34" i="102" s="1"/>
  <c r="Z6" i="24"/>
  <c r="W37" i="102"/>
  <c r="W34" i="102" s="1"/>
  <c r="AE37" i="102"/>
  <c r="AE34" i="102" s="1"/>
  <c r="X8" i="24"/>
  <c r="Y7" i="24"/>
  <c r="Z7" i="24" s="1"/>
  <c r="Z7" i="99"/>
  <c r="Y7" i="99"/>
  <c r="V7" i="99"/>
  <c r="T7" i="99"/>
  <c r="R7" i="99"/>
  <c r="Q7" i="99" s="1"/>
  <c r="N7" i="99"/>
  <c r="L7" i="99"/>
  <c r="M7" i="99" s="1"/>
  <c r="K7" i="99"/>
  <c r="J7" i="99"/>
  <c r="S7" i="99" s="1"/>
  <c r="L3" i="99"/>
  <c r="U37" i="102" l="1"/>
  <c r="U34" i="102" s="1"/>
  <c r="AG37" i="102"/>
  <c r="AG34" i="102" s="1"/>
  <c r="O37" i="102"/>
  <c r="O34" i="102" s="1"/>
  <c r="AC37" i="102"/>
  <c r="AC34" i="102" s="1"/>
  <c r="AA37" i="102"/>
  <c r="AA34" i="102" s="1"/>
  <c r="X9" i="24"/>
  <c r="Y8" i="24"/>
  <c r="Z3" i="99"/>
  <c r="Z8" i="24" l="1"/>
  <c r="X10" i="24"/>
  <c r="Y9" i="24"/>
  <c r="I1" i="99"/>
  <c r="X7" i="99" s="1"/>
  <c r="Z9" i="24" l="1"/>
  <c r="X11" i="24"/>
  <c r="Y10" i="24"/>
  <c r="Z10" i="24" s="1"/>
  <c r="X12" i="24" l="1"/>
  <c r="Y11" i="24"/>
  <c r="Z11" i="24" s="1"/>
  <c r="W138" i="76"/>
  <c r="V138" i="76"/>
  <c r="W220" i="76"/>
  <c r="X13" i="24" l="1"/>
  <c r="Y12" i="24"/>
  <c r="K3" i="99"/>
  <c r="J3" i="99"/>
  <c r="K6" i="99"/>
  <c r="K5" i="99"/>
  <c r="K4" i="99"/>
  <c r="J6" i="99"/>
  <c r="S6" i="99" s="1"/>
  <c r="J5" i="99"/>
  <c r="S5" i="99" s="1"/>
  <c r="J4" i="99"/>
  <c r="S4" i="99" s="1"/>
  <c r="L6" i="99"/>
  <c r="Z6" i="99" s="1"/>
  <c r="R6" i="99"/>
  <c r="Q6" i="99" s="1"/>
  <c r="V6" i="99" s="1"/>
  <c r="R5" i="99"/>
  <c r="Q5" i="99" s="1"/>
  <c r="V5" i="99" s="1"/>
  <c r="L5" i="99"/>
  <c r="Z5" i="99" s="1"/>
  <c r="Y6" i="99"/>
  <c r="Y5" i="99"/>
  <c r="Y4" i="99"/>
  <c r="R4" i="99"/>
  <c r="R3" i="99"/>
  <c r="Z12" i="24" l="1"/>
  <c r="X14" i="24"/>
  <c r="Y13" i="24"/>
  <c r="Z13" i="24" s="1"/>
  <c r="N3" i="99"/>
  <c r="N5" i="99"/>
  <c r="N6" i="99"/>
  <c r="M3" i="99"/>
  <c r="M5" i="99"/>
  <c r="T5" i="99" s="1"/>
  <c r="M6" i="99"/>
  <c r="T6" i="99" s="1"/>
  <c r="X3" i="99"/>
  <c r="X6" i="99"/>
  <c r="X5" i="99"/>
  <c r="X15" i="24" l="1"/>
  <c r="Y14" i="24"/>
  <c r="Z14" i="24" s="1"/>
  <c r="Q4" i="99"/>
  <c r="V4" i="99" s="1"/>
  <c r="L4" i="99"/>
  <c r="Z4" i="99" s="1"/>
  <c r="Q3" i="99"/>
  <c r="X16" i="24" l="1"/>
  <c r="Y15" i="24"/>
  <c r="Z15" i="24" s="1"/>
  <c r="T3" i="99"/>
  <c r="V3" i="99"/>
  <c r="Y3" i="99"/>
  <c r="X4" i="99"/>
  <c r="N4" i="99"/>
  <c r="M4" i="99"/>
  <c r="T4" i="99" s="1"/>
  <c r="X17" i="24" l="1"/>
  <c r="Y16" i="24"/>
  <c r="Y41" i="16"/>
  <c r="AA7" i="16"/>
  <c r="Z16" i="24" l="1"/>
  <c r="X18" i="24"/>
  <c r="Y17" i="24"/>
  <c r="Z17" i="24" s="1"/>
  <c r="T138" i="76"/>
  <c r="S138" i="76"/>
  <c r="X19" i="24" l="1"/>
  <c r="Y18" i="24"/>
  <c r="Z18" i="24" s="1"/>
  <c r="Q138" i="76"/>
  <c r="X20" i="24" l="1"/>
  <c r="Y19" i="24"/>
  <c r="Z19" i="24" s="1"/>
  <c r="P138" i="76"/>
  <c r="X21" i="24" l="1"/>
  <c r="Y20" i="24"/>
  <c r="M138" i="76"/>
  <c r="Z20" i="24" l="1"/>
  <c r="X22" i="24"/>
  <c r="Y21" i="24"/>
  <c r="Z21" i="24" s="1"/>
  <c r="N138" i="76"/>
  <c r="X23" i="24" l="1"/>
  <c r="Z22" i="24"/>
  <c r="K138" i="76"/>
  <c r="X24" i="24" l="1"/>
  <c r="Y23" i="24"/>
  <c r="Z23" i="24" s="1"/>
  <c r="U209" i="76"/>
  <c r="U77" i="76"/>
  <c r="U211" i="76"/>
  <c r="U207" i="76"/>
  <c r="U202" i="76"/>
  <c r="U198" i="76"/>
  <c r="U194" i="76"/>
  <c r="U189" i="76"/>
  <c r="U185" i="76"/>
  <c r="U181" i="76"/>
  <c r="U177" i="76"/>
  <c r="U173" i="76"/>
  <c r="U169" i="76"/>
  <c r="U160" i="76"/>
  <c r="U156" i="76"/>
  <c r="U152" i="76"/>
  <c r="U148" i="76"/>
  <c r="U143" i="76"/>
  <c r="W135" i="76"/>
  <c r="W176" i="76"/>
  <c r="W168" i="76"/>
  <c r="W163" i="76"/>
  <c r="W155" i="76"/>
  <c r="W151" i="76"/>
  <c r="V135" i="76"/>
  <c r="U172" i="76"/>
  <c r="U168" i="76"/>
  <c r="U159" i="76"/>
  <c r="U155" i="76"/>
  <c r="W134" i="76"/>
  <c r="W167" i="76"/>
  <c r="W158" i="76"/>
  <c r="W154" i="76"/>
  <c r="W150" i="76"/>
  <c r="V134" i="76"/>
  <c r="V171" i="76"/>
  <c r="V158" i="76"/>
  <c r="V154" i="76"/>
  <c r="V145" i="76"/>
  <c r="U205" i="76"/>
  <c r="U158" i="76"/>
  <c r="U150" i="76"/>
  <c r="W157" i="76"/>
  <c r="W153" i="76"/>
  <c r="W144" i="76"/>
  <c r="V149" i="76"/>
  <c r="U186" i="76"/>
  <c r="U174" i="76"/>
  <c r="U170" i="76"/>
  <c r="U153" i="76"/>
  <c r="U144" i="76"/>
  <c r="W211" i="76"/>
  <c r="W194" i="76"/>
  <c r="W185" i="76"/>
  <c r="W181" i="76"/>
  <c r="W160" i="76"/>
  <c r="W152" i="76"/>
  <c r="W143" i="76"/>
  <c r="V177" i="76"/>
  <c r="V156" i="76"/>
  <c r="V148" i="76"/>
  <c r="U136" i="76"/>
  <c r="W215" i="76"/>
  <c r="W210" i="76"/>
  <c r="W206" i="76"/>
  <c r="W201" i="76"/>
  <c r="W197" i="76"/>
  <c r="W193" i="76"/>
  <c r="W188" i="76"/>
  <c r="W184" i="76"/>
  <c r="W180" i="76"/>
  <c r="W172" i="76"/>
  <c r="W159" i="76"/>
  <c r="U184" i="76"/>
  <c r="U180" i="76"/>
  <c r="U176" i="76"/>
  <c r="U163" i="76"/>
  <c r="U151" i="76"/>
  <c r="U187" i="76"/>
  <c r="U161" i="76"/>
  <c r="W202" i="76"/>
  <c r="W177" i="76"/>
  <c r="W148" i="76"/>
  <c r="V198" i="76"/>
  <c r="V173" i="76"/>
  <c r="V143" i="76"/>
  <c r="V215" i="76"/>
  <c r="V210" i="76"/>
  <c r="V206" i="76"/>
  <c r="V201" i="76"/>
  <c r="V197" i="76"/>
  <c r="V193" i="76"/>
  <c r="V188" i="76"/>
  <c r="V184" i="76"/>
  <c r="V180" i="76"/>
  <c r="V176" i="76"/>
  <c r="V172" i="76"/>
  <c r="V168" i="76"/>
  <c r="V163" i="76"/>
  <c r="V159" i="76"/>
  <c r="V155" i="76"/>
  <c r="V151" i="76"/>
  <c r="U135" i="76"/>
  <c r="U215" i="76"/>
  <c r="U210" i="76"/>
  <c r="U206" i="76"/>
  <c r="U201" i="76"/>
  <c r="U197" i="76"/>
  <c r="U193" i="76"/>
  <c r="U188" i="76"/>
  <c r="W214" i="76"/>
  <c r="W209" i="76"/>
  <c r="W205" i="76"/>
  <c r="W200" i="76"/>
  <c r="W196" i="76"/>
  <c r="W187" i="76"/>
  <c r="W183" i="76"/>
  <c r="W179" i="76"/>
  <c r="W175" i="76"/>
  <c r="W171" i="76"/>
  <c r="W162" i="76"/>
  <c r="W145" i="76"/>
  <c r="V162" i="76"/>
  <c r="U134" i="76"/>
  <c r="U196" i="76"/>
  <c r="U179" i="76"/>
  <c r="U171" i="76"/>
  <c r="U162" i="76"/>
  <c r="U145" i="76"/>
  <c r="W149" i="76"/>
  <c r="V144" i="76"/>
  <c r="U166" i="76"/>
  <c r="V194" i="76"/>
  <c r="V169" i="76"/>
  <c r="V214" i="76"/>
  <c r="V213" i="76" s="1"/>
  <c r="V209" i="76"/>
  <c r="V205" i="76"/>
  <c r="V200" i="76"/>
  <c r="V196" i="76"/>
  <c r="V187" i="76"/>
  <c r="V183" i="76"/>
  <c r="V179" i="76"/>
  <c r="V175" i="76"/>
  <c r="V167" i="76"/>
  <c r="V150" i="76"/>
  <c r="U200" i="76"/>
  <c r="U183" i="76"/>
  <c r="U175" i="76"/>
  <c r="U167" i="76"/>
  <c r="U154" i="76"/>
  <c r="W136" i="76"/>
  <c r="W189" i="76"/>
  <c r="W156" i="76"/>
  <c r="V207" i="76"/>
  <c r="V185" i="76"/>
  <c r="V160" i="76"/>
  <c r="U214" i="76"/>
  <c r="W208" i="76"/>
  <c r="W199" i="76"/>
  <c r="W195" i="76"/>
  <c r="W190" i="76"/>
  <c r="W186" i="76"/>
  <c r="W182" i="76"/>
  <c r="W178" i="76"/>
  <c r="W174" i="76"/>
  <c r="W170" i="76"/>
  <c r="W166" i="76"/>
  <c r="W161" i="76"/>
  <c r="U149" i="76"/>
  <c r="W198" i="76"/>
  <c r="W169" i="76"/>
  <c r="V211" i="76"/>
  <c r="V189" i="76"/>
  <c r="V208" i="76"/>
  <c r="V199" i="76"/>
  <c r="V195" i="76"/>
  <c r="V190" i="76"/>
  <c r="V186" i="76"/>
  <c r="V182" i="76"/>
  <c r="V178" i="76"/>
  <c r="V174" i="76"/>
  <c r="V170" i="76"/>
  <c r="V166" i="76"/>
  <c r="V161" i="76"/>
  <c r="V157" i="76"/>
  <c r="V153" i="76"/>
  <c r="U178" i="76"/>
  <c r="V202" i="76"/>
  <c r="V181" i="76"/>
  <c r="V152" i="76"/>
  <c r="U208" i="76"/>
  <c r="U199" i="76"/>
  <c r="U195" i="76"/>
  <c r="U190" i="76"/>
  <c r="U182" i="76"/>
  <c r="U157" i="76"/>
  <c r="W207" i="76"/>
  <c r="W173" i="76"/>
  <c r="V136" i="76"/>
  <c r="AB18" i="76"/>
  <c r="U95" i="76"/>
  <c r="U91" i="76"/>
  <c r="U85" i="76"/>
  <c r="U81" i="76"/>
  <c r="W99" i="76"/>
  <c r="W94" i="76"/>
  <c r="W90" i="76"/>
  <c r="W84" i="76"/>
  <c r="W80" i="76"/>
  <c r="W74" i="76"/>
  <c r="W70" i="76"/>
  <c r="W66" i="76"/>
  <c r="W62" i="76"/>
  <c r="W58" i="76"/>
  <c r="W54" i="76"/>
  <c r="W50" i="76"/>
  <c r="W44" i="76"/>
  <c r="W40" i="76"/>
  <c r="W36" i="76"/>
  <c r="W32" i="76"/>
  <c r="W20" i="76"/>
  <c r="U80" i="76"/>
  <c r="U74" i="76"/>
  <c r="U70" i="76"/>
  <c r="U66" i="76"/>
  <c r="U62" i="76"/>
  <c r="U44" i="76"/>
  <c r="U40" i="76"/>
  <c r="U36" i="76"/>
  <c r="U38" i="76"/>
  <c r="U18" i="76"/>
  <c r="W85" i="76"/>
  <c r="W71" i="76"/>
  <c r="W59" i="76"/>
  <c r="W45" i="76"/>
  <c r="V45" i="76"/>
  <c r="V33" i="76"/>
  <c r="U71" i="76"/>
  <c r="U59" i="76"/>
  <c r="U45" i="76"/>
  <c r="U33" i="76"/>
  <c r="V99" i="76"/>
  <c r="V94" i="76"/>
  <c r="V90" i="76"/>
  <c r="V84" i="76"/>
  <c r="V80" i="76"/>
  <c r="V74" i="76"/>
  <c r="V70" i="76"/>
  <c r="V66" i="76"/>
  <c r="V62" i="76"/>
  <c r="V58" i="76"/>
  <c r="V54" i="76"/>
  <c r="V50" i="76"/>
  <c r="V44" i="76"/>
  <c r="V40" i="76"/>
  <c r="V36" i="76"/>
  <c r="V32" i="76"/>
  <c r="V20" i="76"/>
  <c r="U99" i="76"/>
  <c r="U94" i="76"/>
  <c r="U90" i="76"/>
  <c r="U84" i="76"/>
  <c r="U58" i="76"/>
  <c r="U54" i="76"/>
  <c r="U50" i="76"/>
  <c r="U32" i="76"/>
  <c r="U20" i="76"/>
  <c r="U72" i="76"/>
  <c r="U60" i="76"/>
  <c r="U46" i="76"/>
  <c r="U34" i="76"/>
  <c r="W33" i="76"/>
  <c r="V91" i="76"/>
  <c r="V77" i="76"/>
  <c r="U67" i="76"/>
  <c r="U55" i="76"/>
  <c r="W98" i="76"/>
  <c r="W97" i="76" s="1"/>
  <c r="W93" i="76"/>
  <c r="W89" i="76"/>
  <c r="W83" i="76"/>
  <c r="W79" i="76"/>
  <c r="W73" i="76"/>
  <c r="W69" i="76"/>
  <c r="W65" i="76"/>
  <c r="W61" i="76"/>
  <c r="W57" i="76"/>
  <c r="W53" i="76"/>
  <c r="W47" i="76"/>
  <c r="W43" i="76"/>
  <c r="W39" i="76"/>
  <c r="W35" i="76"/>
  <c r="W29" i="76"/>
  <c r="W19" i="76"/>
  <c r="V82" i="76"/>
  <c r="V72" i="76"/>
  <c r="V60" i="76"/>
  <c r="V42" i="76"/>
  <c r="V34" i="76"/>
  <c r="V18" i="76"/>
  <c r="U92" i="76"/>
  <c r="W95" i="76"/>
  <c r="W81" i="76"/>
  <c r="W67" i="76"/>
  <c r="W55" i="76"/>
  <c r="W41" i="76"/>
  <c r="W27" i="76"/>
  <c r="V85" i="76"/>
  <c r="V71" i="76"/>
  <c r="V59" i="76"/>
  <c r="U41" i="76"/>
  <c r="U27" i="76"/>
  <c r="V98" i="76"/>
  <c r="V93" i="76"/>
  <c r="V89" i="76"/>
  <c r="V83" i="76"/>
  <c r="V79" i="76"/>
  <c r="V73" i="76"/>
  <c r="V69" i="76"/>
  <c r="V65" i="76"/>
  <c r="V61" i="76"/>
  <c r="V57" i="76"/>
  <c r="V53" i="76"/>
  <c r="V47" i="76"/>
  <c r="V43" i="76"/>
  <c r="V39" i="76"/>
  <c r="V35" i="76"/>
  <c r="V29" i="76"/>
  <c r="V19" i="76"/>
  <c r="W82" i="76"/>
  <c r="W72" i="76"/>
  <c r="W64" i="76"/>
  <c r="W56" i="76"/>
  <c r="W46" i="76"/>
  <c r="W42" i="76"/>
  <c r="W38" i="76"/>
  <c r="W34" i="76"/>
  <c r="W28" i="76"/>
  <c r="V68" i="76"/>
  <c r="V52" i="76"/>
  <c r="V46" i="76"/>
  <c r="V38" i="76"/>
  <c r="V28" i="76"/>
  <c r="U86" i="76"/>
  <c r="U78" i="76"/>
  <c r="U64" i="76"/>
  <c r="U52" i="76"/>
  <c r="W51" i="76"/>
  <c r="W37" i="76"/>
  <c r="V95" i="76"/>
  <c r="V81" i="76"/>
  <c r="V63" i="76"/>
  <c r="V55" i="76"/>
  <c r="V41" i="76"/>
  <c r="V27" i="76"/>
  <c r="U98" i="76"/>
  <c r="U97" i="76" s="1"/>
  <c r="U93" i="76"/>
  <c r="U89" i="76"/>
  <c r="U83" i="76"/>
  <c r="U79" i="76"/>
  <c r="U73" i="76"/>
  <c r="U69" i="76"/>
  <c r="U65" i="76"/>
  <c r="U61" i="76"/>
  <c r="U57" i="76"/>
  <c r="U53" i="76"/>
  <c r="U47" i="76"/>
  <c r="U43" i="76"/>
  <c r="U39" i="76"/>
  <c r="U35" i="76"/>
  <c r="U29" i="76"/>
  <c r="U19" i="76"/>
  <c r="W92" i="76"/>
  <c r="W86" i="76"/>
  <c r="W78" i="76"/>
  <c r="W68" i="76"/>
  <c r="W60" i="76"/>
  <c r="W52" i="76"/>
  <c r="W18" i="76"/>
  <c r="V92" i="76"/>
  <c r="V86" i="76"/>
  <c r="V78" i="76"/>
  <c r="V64" i="76"/>
  <c r="V56" i="76"/>
  <c r="U82" i="76"/>
  <c r="U68" i="76"/>
  <c r="U56" i="76"/>
  <c r="U42" i="76"/>
  <c r="U28" i="76"/>
  <c r="W91" i="76"/>
  <c r="W77" i="76"/>
  <c r="W63" i="76"/>
  <c r="V67" i="76"/>
  <c r="V51" i="76"/>
  <c r="V37" i="76"/>
  <c r="U63" i="76"/>
  <c r="U51" i="76"/>
  <c r="U37" i="76"/>
  <c r="T215" i="76"/>
  <c r="Y19" i="76"/>
  <c r="Y20" i="76"/>
  <c r="Y18" i="76"/>
  <c r="T196" i="76"/>
  <c r="T172" i="76"/>
  <c r="T194" i="76"/>
  <c r="T90" i="76"/>
  <c r="T95" i="76"/>
  <c r="T81" i="76"/>
  <c r="T43" i="76"/>
  <c r="T68" i="76"/>
  <c r="T33" i="76"/>
  <c r="T156" i="76"/>
  <c r="T47" i="76"/>
  <c r="T167" i="76"/>
  <c r="T187" i="76"/>
  <c r="T32" i="76"/>
  <c r="T56" i="76"/>
  <c r="T80" i="76"/>
  <c r="T19" i="76"/>
  <c r="T198" i="76"/>
  <c r="T27" i="76"/>
  <c r="T61" i="76"/>
  <c r="T161" i="76"/>
  <c r="T180" i="76"/>
  <c r="T62" i="76"/>
  <c r="T166" i="76"/>
  <c r="T71" i="76"/>
  <c r="T82" i="76"/>
  <c r="T64" i="76"/>
  <c r="T18" i="76"/>
  <c r="T35" i="76"/>
  <c r="T69" i="76"/>
  <c r="T157" i="76"/>
  <c r="T182" i="76"/>
  <c r="T65" i="76"/>
  <c r="T42" i="76"/>
  <c r="T193" i="76"/>
  <c r="T188" i="76"/>
  <c r="T70" i="76"/>
  <c r="T190" i="76"/>
  <c r="T178" i="76"/>
  <c r="T154" i="76"/>
  <c r="T176" i="76"/>
  <c r="T186" i="76"/>
  <c r="T58" i="76"/>
  <c r="T51" i="76"/>
  <c r="T175" i="76"/>
  <c r="T78" i="76"/>
  <c r="T73" i="76"/>
  <c r="T149" i="76"/>
  <c r="T171" i="76"/>
  <c r="T52" i="76"/>
  <c r="T144" i="76"/>
  <c r="T162" i="76"/>
  <c r="T135" i="76"/>
  <c r="T86" i="76"/>
  <c r="T94" i="76"/>
  <c r="T28" i="76"/>
  <c r="T20" i="76"/>
  <c r="T57" i="76"/>
  <c r="T41" i="76"/>
  <c r="T40" i="76"/>
  <c r="T44" i="76"/>
  <c r="T148" i="76"/>
  <c r="T202" i="76"/>
  <c r="T29" i="76"/>
  <c r="T36" i="76"/>
  <c r="T174" i="76"/>
  <c r="T200" i="76"/>
  <c r="T67" i="76"/>
  <c r="T136" i="76"/>
  <c r="T160" i="76"/>
  <c r="T98" i="76"/>
  <c r="T158" i="76"/>
  <c r="T170" i="76"/>
  <c r="T38" i="76"/>
  <c r="T63" i="76"/>
  <c r="T37" i="76"/>
  <c r="T74" i="76"/>
  <c r="T92" i="76"/>
  <c r="T152" i="76"/>
  <c r="T197" i="76"/>
  <c r="T184" i="76"/>
  <c r="T84" i="76"/>
  <c r="T201" i="76"/>
  <c r="T207" i="76"/>
  <c r="T91" i="76"/>
  <c r="T153" i="76"/>
  <c r="T179" i="76"/>
  <c r="T59" i="76"/>
  <c r="T134" i="76"/>
  <c r="T168" i="76"/>
  <c r="T46" i="76"/>
  <c r="T60" i="76"/>
  <c r="T55" i="76"/>
  <c r="T53" i="76"/>
  <c r="T72" i="76"/>
  <c r="T54" i="76"/>
  <c r="T77" i="76"/>
  <c r="T208" i="76"/>
  <c r="T85" i="76"/>
  <c r="T183" i="76"/>
  <c r="T143" i="76"/>
  <c r="T50" i="76"/>
  <c r="T45" i="76"/>
  <c r="T66" i="76"/>
  <c r="T211" i="76"/>
  <c r="T210" i="76"/>
  <c r="T206" i="76"/>
  <c r="R201" i="76"/>
  <c r="R197" i="76"/>
  <c r="R193" i="76"/>
  <c r="R187" i="76"/>
  <c r="R183" i="76"/>
  <c r="R179" i="76"/>
  <c r="R175" i="76"/>
  <c r="R171" i="76"/>
  <c r="R167" i="76"/>
  <c r="R161" i="76"/>
  <c r="R157" i="76"/>
  <c r="R153" i="76"/>
  <c r="R149" i="76"/>
  <c r="R143" i="76"/>
  <c r="S134" i="76"/>
  <c r="R95" i="76"/>
  <c r="R91" i="76"/>
  <c r="R85" i="76"/>
  <c r="R81" i="76"/>
  <c r="R77" i="76"/>
  <c r="S71" i="76"/>
  <c r="S67" i="76"/>
  <c r="S63" i="76"/>
  <c r="S59" i="76"/>
  <c r="S55" i="76"/>
  <c r="S51" i="76"/>
  <c r="S45" i="76"/>
  <c r="S41" i="76"/>
  <c r="S37" i="76"/>
  <c r="S33" i="76"/>
  <c r="S27" i="76"/>
  <c r="R215" i="76"/>
  <c r="T209" i="76"/>
  <c r="T205" i="76"/>
  <c r="R200" i="76"/>
  <c r="R196" i="76"/>
  <c r="R190" i="76"/>
  <c r="R186" i="76"/>
  <c r="R182" i="76"/>
  <c r="R178" i="76"/>
  <c r="R174" i="76"/>
  <c r="R170" i="76"/>
  <c r="R166" i="76"/>
  <c r="R160" i="76"/>
  <c r="R156" i="76"/>
  <c r="R152" i="76"/>
  <c r="R148" i="76"/>
  <c r="R94" i="76"/>
  <c r="R90" i="76"/>
  <c r="R84" i="76"/>
  <c r="R80" i="76"/>
  <c r="S74" i="76"/>
  <c r="S70" i="76"/>
  <c r="S66" i="76"/>
  <c r="S62" i="76"/>
  <c r="S58" i="76"/>
  <c r="S54" i="76"/>
  <c r="S50" i="76"/>
  <c r="S44" i="76"/>
  <c r="S40" i="76"/>
  <c r="S36" i="76"/>
  <c r="S20" i="76"/>
  <c r="R32" i="76"/>
  <c r="T214" i="76"/>
  <c r="S209" i="76"/>
  <c r="S205" i="76"/>
  <c r="T199" i="76"/>
  <c r="T195" i="76"/>
  <c r="T189" i="76"/>
  <c r="T185" i="76"/>
  <c r="T181" i="76"/>
  <c r="T177" i="76"/>
  <c r="T173" i="76"/>
  <c r="T169" i="76"/>
  <c r="T163" i="76"/>
  <c r="T159" i="76"/>
  <c r="T151" i="76"/>
  <c r="T145" i="76"/>
  <c r="T99" i="76"/>
  <c r="T93" i="76"/>
  <c r="T89" i="76"/>
  <c r="T83" i="76"/>
  <c r="T79" i="76"/>
  <c r="R74" i="76"/>
  <c r="R70" i="76"/>
  <c r="R66" i="76"/>
  <c r="R62" i="76"/>
  <c r="R58" i="76"/>
  <c r="R54" i="76"/>
  <c r="R50" i="76"/>
  <c r="R44" i="76"/>
  <c r="R40" i="76"/>
  <c r="R36" i="76"/>
  <c r="R20" i="76"/>
  <c r="R73" i="76"/>
  <c r="R177" i="76"/>
  <c r="R61" i="76"/>
  <c r="R93" i="76"/>
  <c r="R99" i="76"/>
  <c r="R35" i="76"/>
  <c r="R180" i="76"/>
  <c r="R135" i="76"/>
  <c r="R41" i="76"/>
  <c r="R189" i="76"/>
  <c r="R68" i="76"/>
  <c r="R172" i="76"/>
  <c r="R83" i="76"/>
  <c r="R199" i="76"/>
  <c r="R71" i="76"/>
  <c r="R209" i="76"/>
  <c r="R169" i="76"/>
  <c r="R184" i="76"/>
  <c r="R194" i="76"/>
  <c r="R56" i="76"/>
  <c r="R210" i="76"/>
  <c r="R53" i="76"/>
  <c r="R136" i="76"/>
  <c r="R46" i="76"/>
  <c r="R144" i="76"/>
  <c r="R57" i="76"/>
  <c r="R159" i="76"/>
  <c r="R28" i="76"/>
  <c r="R151" i="76"/>
  <c r="R60" i="76"/>
  <c r="R89" i="76"/>
  <c r="R64" i="76"/>
  <c r="R173" i="76"/>
  <c r="R52" i="76"/>
  <c r="R154" i="76"/>
  <c r="R181" i="76"/>
  <c r="R38" i="76"/>
  <c r="R205" i="76"/>
  <c r="R198" i="76"/>
  <c r="R134" i="76"/>
  <c r="R43" i="76"/>
  <c r="R29" i="76"/>
  <c r="R65" i="76"/>
  <c r="R158" i="76"/>
  <c r="R59" i="76"/>
  <c r="R98" i="76"/>
  <c r="R168" i="76"/>
  <c r="R176" i="76"/>
  <c r="R45" i="76"/>
  <c r="R92" i="76"/>
  <c r="R27" i="76"/>
  <c r="R79" i="76"/>
  <c r="R185" i="76"/>
  <c r="R86" i="76"/>
  <c r="R82" i="76"/>
  <c r="R37" i="76"/>
  <c r="R55" i="76"/>
  <c r="R67" i="76"/>
  <c r="R63" i="76"/>
  <c r="R206" i="76"/>
  <c r="R207" i="76"/>
  <c r="R39" i="76"/>
  <c r="R214" i="76"/>
  <c r="R51" i="76"/>
  <c r="R78" i="76"/>
  <c r="R19" i="76"/>
  <c r="R155" i="76"/>
  <c r="R34" i="76"/>
  <c r="R163" i="76"/>
  <c r="R33" i="76"/>
  <c r="R18" i="76"/>
  <c r="R69" i="76"/>
  <c r="R162" i="76"/>
  <c r="R47" i="76"/>
  <c r="R150" i="76"/>
  <c r="R195" i="76"/>
  <c r="R145" i="76"/>
  <c r="R208" i="76"/>
  <c r="R202" i="76"/>
  <c r="R211" i="76"/>
  <c r="R42" i="76"/>
  <c r="R188" i="76"/>
  <c r="R72" i="76"/>
  <c r="S185" i="76"/>
  <c r="S78" i="76"/>
  <c r="S182" i="76"/>
  <c r="S198" i="76"/>
  <c r="S210" i="76"/>
  <c r="S64" i="76"/>
  <c r="S89" i="76"/>
  <c r="S156" i="76"/>
  <c r="S190" i="76"/>
  <c r="S170" i="76"/>
  <c r="S43" i="76"/>
  <c r="S28" i="76"/>
  <c r="S194" i="76"/>
  <c r="S187" i="76"/>
  <c r="S53" i="76"/>
  <c r="S42" i="76"/>
  <c r="S135" i="76"/>
  <c r="S143" i="76"/>
  <c r="S47" i="76"/>
  <c r="S86" i="76"/>
  <c r="S200" i="76"/>
  <c r="S155" i="76"/>
  <c r="S90" i="76"/>
  <c r="S52" i="76"/>
  <c r="S95" i="76"/>
  <c r="S173" i="76"/>
  <c r="S215" i="76"/>
  <c r="S136" i="76"/>
  <c r="S84" i="76"/>
  <c r="S169" i="76"/>
  <c r="S98" i="76"/>
  <c r="S35" i="76"/>
  <c r="S83" i="76"/>
  <c r="S174" i="76"/>
  <c r="S189" i="76"/>
  <c r="S38" i="76"/>
  <c r="S99" i="76"/>
  <c r="S161" i="76"/>
  <c r="S80" i="76"/>
  <c r="S214" i="76"/>
  <c r="S153" i="76"/>
  <c r="S46" i="76"/>
  <c r="S183" i="76"/>
  <c r="S202" i="76"/>
  <c r="S186" i="76"/>
  <c r="S34" i="76"/>
  <c r="S154" i="76"/>
  <c r="S188" i="76"/>
  <c r="S56" i="76"/>
  <c r="S199" i="76"/>
  <c r="S73" i="76"/>
  <c r="S175" i="76"/>
  <c r="S162" i="76"/>
  <c r="S195" i="76"/>
  <c r="S68" i="76"/>
  <c r="S85" i="76"/>
  <c r="S81" i="76"/>
  <c r="S91" i="76"/>
  <c r="S157" i="76"/>
  <c r="S69" i="76"/>
  <c r="S94" i="76"/>
  <c r="S206" i="76"/>
  <c r="S180" i="76"/>
  <c r="S144" i="76"/>
  <c r="S176" i="76"/>
  <c r="S61" i="76"/>
  <c r="S208" i="76"/>
  <c r="S150" i="76"/>
  <c r="S39" i="76"/>
  <c r="S151" i="76"/>
  <c r="S159" i="76"/>
  <c r="S172" i="76"/>
  <c r="S197" i="76"/>
  <c r="S60" i="76"/>
  <c r="S79" i="76"/>
  <c r="S166" i="76"/>
  <c r="S92" i="76"/>
  <c r="S72" i="76"/>
  <c r="S152" i="76"/>
  <c r="S18" i="76"/>
  <c r="S145" i="76"/>
  <c r="S179" i="76"/>
  <c r="S158" i="76"/>
  <c r="S211" i="76"/>
  <c r="S163" i="76"/>
  <c r="S201" i="76"/>
  <c r="S82" i="76"/>
  <c r="S184" i="76"/>
  <c r="S19" i="76"/>
  <c r="S149" i="76"/>
  <c r="S177" i="76"/>
  <c r="S57" i="76"/>
  <c r="S168" i="76"/>
  <c r="S167" i="76"/>
  <c r="S171" i="76"/>
  <c r="S196" i="76"/>
  <c r="S29" i="76"/>
  <c r="S207" i="76"/>
  <c r="S160" i="76"/>
  <c r="S93" i="76"/>
  <c r="S178" i="76"/>
  <c r="Q156" i="76"/>
  <c r="Q205" i="76"/>
  <c r="Q189" i="76"/>
  <c r="Q177" i="76"/>
  <c r="Q163" i="76"/>
  <c r="Q151" i="76"/>
  <c r="Q188" i="76"/>
  <c r="Q176" i="76"/>
  <c r="Q162" i="76"/>
  <c r="Q201" i="76"/>
  <c r="Q187" i="76"/>
  <c r="Q175" i="76"/>
  <c r="Q161" i="76"/>
  <c r="Q149" i="76"/>
  <c r="Q215" i="76"/>
  <c r="Q200" i="76"/>
  <c r="Q186" i="76"/>
  <c r="Q174" i="76"/>
  <c r="Q160" i="76"/>
  <c r="Q148" i="76"/>
  <c r="Q157" i="76"/>
  <c r="Q143" i="76"/>
  <c r="Q209" i="76"/>
  <c r="Q181" i="76"/>
  <c r="Q169" i="76"/>
  <c r="Q136" i="76"/>
  <c r="Q194" i="76"/>
  <c r="Q180" i="76"/>
  <c r="Q154" i="76"/>
  <c r="Q135" i="76"/>
  <c r="Q193" i="76"/>
  <c r="Q179" i="76"/>
  <c r="Q153" i="76"/>
  <c r="Q134" i="76"/>
  <c r="Q190" i="76"/>
  <c r="Q178" i="76"/>
  <c r="Q152" i="76"/>
  <c r="Q214" i="76"/>
  <c r="Q199" i="76"/>
  <c r="Q185" i="76"/>
  <c r="Q173" i="76"/>
  <c r="Q159" i="76"/>
  <c r="Q145" i="76"/>
  <c r="Q198" i="76"/>
  <c r="Q184" i="76"/>
  <c r="Q172" i="76"/>
  <c r="Q158" i="76"/>
  <c r="Q144" i="76"/>
  <c r="Q211" i="76"/>
  <c r="Q197" i="76"/>
  <c r="Q183" i="76"/>
  <c r="Q171" i="76"/>
  <c r="Q195" i="76"/>
  <c r="Q155" i="76"/>
  <c r="Q208" i="76"/>
  <c r="Q168" i="76"/>
  <c r="Q207" i="76"/>
  <c r="Q167" i="76"/>
  <c r="Q206" i="76"/>
  <c r="Q166" i="76"/>
  <c r="Q210" i="76"/>
  <c r="Q196" i="76"/>
  <c r="Q182" i="76"/>
  <c r="Q170" i="76"/>
  <c r="Q70" i="76"/>
  <c r="Q72" i="76"/>
  <c r="Q60" i="76"/>
  <c r="Q46" i="76"/>
  <c r="Q99" i="76"/>
  <c r="Q85" i="76"/>
  <c r="Q71" i="76"/>
  <c r="Q59" i="76"/>
  <c r="Q45" i="76"/>
  <c r="Q33" i="76"/>
  <c r="Q98" i="76"/>
  <c r="Q84" i="76"/>
  <c r="Q58" i="76"/>
  <c r="Q44" i="76"/>
  <c r="Q32" i="76"/>
  <c r="Q83" i="76"/>
  <c r="Q69" i="76"/>
  <c r="Q57" i="76"/>
  <c r="Q43" i="76"/>
  <c r="Q29" i="76"/>
  <c r="Q51" i="76"/>
  <c r="Q37" i="76"/>
  <c r="Q18" i="76"/>
  <c r="Q89" i="76"/>
  <c r="Q74" i="76"/>
  <c r="Q62" i="76"/>
  <c r="Q50" i="76"/>
  <c r="Q36" i="76"/>
  <c r="Q61" i="76"/>
  <c r="Q95" i="76"/>
  <c r="Q82" i="76"/>
  <c r="Q68" i="76"/>
  <c r="Q56" i="76"/>
  <c r="Q42" i="76"/>
  <c r="Q28" i="76"/>
  <c r="Q94" i="76"/>
  <c r="Q81" i="76"/>
  <c r="Q67" i="76"/>
  <c r="Q55" i="76"/>
  <c r="Q41" i="76"/>
  <c r="Q27" i="76"/>
  <c r="Q93" i="76"/>
  <c r="Q80" i="76"/>
  <c r="Q66" i="76"/>
  <c r="Q54" i="76"/>
  <c r="Q40" i="76"/>
  <c r="Q20" i="76"/>
  <c r="Q91" i="76"/>
  <c r="Q77" i="76"/>
  <c r="Q63" i="76"/>
  <c r="Q73" i="76"/>
  <c r="Q47" i="76"/>
  <c r="Q35" i="76"/>
  <c r="Q92" i="76"/>
  <c r="Q79" i="76"/>
  <c r="Q65" i="76"/>
  <c r="Q53" i="76"/>
  <c r="Q39" i="76"/>
  <c r="Q78" i="76"/>
  <c r="Q64" i="76"/>
  <c r="Q52" i="76"/>
  <c r="Q38" i="76"/>
  <c r="Q19" i="76"/>
  <c r="Q90" i="76"/>
  <c r="O157" i="76"/>
  <c r="O77" i="76"/>
  <c r="O135" i="76"/>
  <c r="O179" i="76"/>
  <c r="O64" i="76"/>
  <c r="O56" i="76"/>
  <c r="O65" i="76"/>
  <c r="O41" i="76"/>
  <c r="O33" i="76"/>
  <c r="O73" i="76"/>
  <c r="O47" i="76"/>
  <c r="O34" i="76"/>
  <c r="O207" i="76"/>
  <c r="O59" i="76"/>
  <c r="O186" i="76"/>
  <c r="O143" i="76"/>
  <c r="O57" i="76"/>
  <c r="O134" i="76"/>
  <c r="O58" i="76"/>
  <c r="O50" i="76"/>
  <c r="O60" i="76"/>
  <c r="O145" i="76"/>
  <c r="O200" i="76"/>
  <c r="O185" i="76"/>
  <c r="O54" i="76"/>
  <c r="O168" i="76"/>
  <c r="O158" i="76"/>
  <c r="O85" i="76"/>
  <c r="O51" i="76"/>
  <c r="O52" i="76"/>
  <c r="O182" i="76"/>
  <c r="O42" i="76"/>
  <c r="O150" i="76"/>
  <c r="O94" i="76"/>
  <c r="O184" i="76"/>
  <c r="O174" i="76"/>
  <c r="O35" i="76"/>
  <c r="O149" i="76"/>
  <c r="O162" i="76"/>
  <c r="O206" i="76"/>
  <c r="O37" i="76"/>
  <c r="O44" i="76"/>
  <c r="O170" i="76"/>
  <c r="O195" i="76"/>
  <c r="O36" i="76"/>
  <c r="O215" i="76"/>
  <c r="O20" i="76"/>
  <c r="O79" i="76"/>
  <c r="O81" i="76"/>
  <c r="O89" i="76"/>
  <c r="O90" i="76"/>
  <c r="O160" i="76"/>
  <c r="O38" i="76"/>
  <c r="O169" i="76"/>
  <c r="O205" i="76"/>
  <c r="O28" i="76"/>
  <c r="O176" i="76"/>
  <c r="O93" i="76"/>
  <c r="O67" i="76"/>
  <c r="O66" i="76"/>
  <c r="O71" i="76"/>
  <c r="O83" i="76"/>
  <c r="O202" i="76"/>
  <c r="O32" i="76"/>
  <c r="O136" i="76"/>
  <c r="O208" i="76"/>
  <c r="O189" i="76"/>
  <c r="O178" i="76"/>
  <c r="O210" i="76"/>
  <c r="O163" i="76"/>
  <c r="O18" i="76"/>
  <c r="O98" i="76"/>
  <c r="O194" i="76"/>
  <c r="O151" i="76"/>
  <c r="O190" i="76"/>
  <c r="O175" i="76"/>
  <c r="O188" i="76"/>
  <c r="O72" i="76"/>
  <c r="O55" i="76"/>
  <c r="O39" i="76"/>
  <c r="O196" i="76"/>
  <c r="O99" i="76"/>
  <c r="O148" i="76"/>
  <c r="O40" i="76"/>
  <c r="O211" i="76"/>
  <c r="O156" i="76"/>
  <c r="O209" i="76"/>
  <c r="O92" i="76"/>
  <c r="O69" i="76"/>
  <c r="O167" i="76"/>
  <c r="O82" i="76"/>
  <c r="O166" i="76"/>
  <c r="O198" i="76"/>
  <c r="O27" i="76"/>
  <c r="O86" i="76"/>
  <c r="O19" i="76"/>
  <c r="O201" i="76"/>
  <c r="O171" i="76"/>
  <c r="O154" i="76"/>
  <c r="O197" i="76"/>
  <c r="O181" i="76"/>
  <c r="O84" i="76"/>
  <c r="O63" i="76"/>
  <c r="O153" i="76"/>
  <c r="O74" i="76"/>
  <c r="O152" i="76"/>
  <c r="O177" i="76"/>
  <c r="O161" i="76"/>
  <c r="O159" i="76"/>
  <c r="O144" i="76"/>
  <c r="O173" i="76"/>
  <c r="O172" i="76"/>
  <c r="O193" i="76"/>
  <c r="O62" i="76"/>
  <c r="O46" i="76"/>
  <c r="O183" i="76"/>
  <c r="O155" i="76"/>
  <c r="O180" i="76"/>
  <c r="O78" i="76"/>
  <c r="O43" i="76"/>
  <c r="O68" i="76"/>
  <c r="O95" i="76"/>
  <c r="O61" i="76"/>
  <c r="O187" i="76"/>
  <c r="O214" i="76"/>
  <c r="O199" i="76"/>
  <c r="O53" i="76"/>
  <c r="O91" i="76"/>
  <c r="O70" i="76"/>
  <c r="O29" i="76"/>
  <c r="O80" i="76"/>
  <c r="O45" i="76"/>
  <c r="P99" i="76"/>
  <c r="P92" i="76"/>
  <c r="P84" i="76"/>
  <c r="P78" i="76"/>
  <c r="P70" i="76"/>
  <c r="P64" i="76"/>
  <c r="P58" i="76"/>
  <c r="P52" i="76"/>
  <c r="P44" i="76"/>
  <c r="P38" i="76"/>
  <c r="P18" i="76"/>
  <c r="P51" i="76"/>
  <c r="P158" i="76"/>
  <c r="P210" i="76"/>
  <c r="P42" i="76"/>
  <c r="P81" i="76"/>
  <c r="P201" i="76"/>
  <c r="P59" i="76"/>
  <c r="P199" i="76"/>
  <c r="P189" i="76"/>
  <c r="P66" i="76"/>
  <c r="P186" i="76"/>
  <c r="P45" i="76"/>
  <c r="P178" i="76"/>
  <c r="P43" i="76"/>
  <c r="P74" i="76"/>
  <c r="P144" i="76"/>
  <c r="P171" i="76"/>
  <c r="P28" i="76"/>
  <c r="P180" i="76"/>
  <c r="P73" i="76"/>
  <c r="P46" i="76"/>
  <c r="P166" i="76"/>
  <c r="P134" i="76"/>
  <c r="P150" i="76"/>
  <c r="P163" i="76"/>
  <c r="P53" i="76"/>
  <c r="P206" i="76"/>
  <c r="P68" i="76"/>
  <c r="P35" i="76"/>
  <c r="P143" i="76"/>
  <c r="P167" i="76"/>
  <c r="P168" i="76"/>
  <c r="P67" i="76"/>
  <c r="P33" i="76"/>
  <c r="P72" i="76"/>
  <c r="P200" i="76"/>
  <c r="P215" i="76"/>
  <c r="P198" i="76"/>
  <c r="P50" i="76"/>
  <c r="P209" i="76"/>
  <c r="P153" i="76"/>
  <c r="P154" i="76"/>
  <c r="P61" i="76"/>
  <c r="P205" i="76"/>
  <c r="P174" i="76"/>
  <c r="P85" i="76"/>
  <c r="P86" i="76"/>
  <c r="P57" i="76"/>
  <c r="P152" i="76"/>
  <c r="P185" i="76"/>
  <c r="P211" i="76"/>
  <c r="P36" i="76"/>
  <c r="P98" i="76"/>
  <c r="P170" i="76"/>
  <c r="P208" i="76"/>
  <c r="P136" i="76"/>
  <c r="P55" i="76"/>
  <c r="P54" i="76"/>
  <c r="P176" i="76"/>
  <c r="P60" i="76"/>
  <c r="P47" i="76"/>
  <c r="P34" i="76"/>
  <c r="P149" i="76"/>
  <c r="P161" i="76"/>
  <c r="P173" i="76"/>
  <c r="P172" i="76"/>
  <c r="P196" i="76"/>
  <c r="P179" i="76"/>
  <c r="P214" i="76"/>
  <c r="P71" i="76"/>
  <c r="P202" i="76"/>
  <c r="P159" i="76"/>
  <c r="P183" i="76"/>
  <c r="P69" i="76"/>
  <c r="P169" i="76"/>
  <c r="P41" i="76"/>
  <c r="P177" i="76"/>
  <c r="P190" i="76"/>
  <c r="P187" i="76"/>
  <c r="P145" i="76"/>
  <c r="P157" i="76"/>
  <c r="P195" i="76"/>
  <c r="P93" i="76"/>
  <c r="P182" i="76"/>
  <c r="P37" i="76"/>
  <c r="P90" i="76"/>
  <c r="P135" i="76"/>
  <c r="P94" i="76"/>
  <c r="P175" i="76"/>
  <c r="P160" i="76"/>
  <c r="P40" i="76"/>
  <c r="P151" i="76"/>
  <c r="P188" i="76"/>
  <c r="P184" i="76"/>
  <c r="P56" i="76"/>
  <c r="P207" i="76"/>
  <c r="P39" i="76"/>
  <c r="P91" i="76"/>
  <c r="P156" i="76"/>
  <c r="P194" i="76"/>
  <c r="P29" i="76"/>
  <c r="P82" i="76"/>
  <c r="P79" i="76"/>
  <c r="P19" i="76"/>
  <c r="P162" i="76"/>
  <c r="P80" i="76"/>
  <c r="P63" i="76"/>
  <c r="P89" i="76"/>
  <c r="P83" i="76"/>
  <c r="P155" i="76"/>
  <c r="P197" i="76"/>
  <c r="P62" i="76"/>
  <c r="P27" i="76"/>
  <c r="P95" i="76"/>
  <c r="P20" i="76"/>
  <c r="L159" i="76"/>
  <c r="N215" i="76"/>
  <c r="N199" i="76"/>
  <c r="N185" i="76"/>
  <c r="N173" i="76"/>
  <c r="N159" i="76"/>
  <c r="N145" i="76"/>
  <c r="N93" i="76"/>
  <c r="N79" i="76"/>
  <c r="N65" i="76"/>
  <c r="N53" i="76"/>
  <c r="N19" i="76"/>
  <c r="L145" i="76"/>
  <c r="L153" i="76"/>
  <c r="N214" i="76"/>
  <c r="N198" i="76"/>
  <c r="N184" i="76"/>
  <c r="N172" i="76"/>
  <c r="N158" i="76"/>
  <c r="N144" i="76"/>
  <c r="N92" i="76"/>
  <c r="N78" i="76"/>
  <c r="N64" i="76"/>
  <c r="N52" i="76"/>
  <c r="N38" i="76"/>
  <c r="N18" i="76"/>
  <c r="M145" i="76"/>
  <c r="M153" i="76"/>
  <c r="M159" i="76"/>
  <c r="M167" i="76"/>
  <c r="M173" i="76"/>
  <c r="M179" i="76"/>
  <c r="M185" i="76"/>
  <c r="M199" i="76"/>
  <c r="M207" i="76"/>
  <c r="M215" i="76"/>
  <c r="N73" i="76"/>
  <c r="N61" i="76"/>
  <c r="N35" i="76"/>
  <c r="L135" i="76"/>
  <c r="L149" i="76"/>
  <c r="N194" i="76"/>
  <c r="N180" i="76"/>
  <c r="N154" i="76"/>
  <c r="N135" i="76"/>
  <c r="N86" i="76"/>
  <c r="N60" i="76"/>
  <c r="N46" i="76"/>
  <c r="M187" i="76"/>
  <c r="M195" i="76"/>
  <c r="L150" i="76"/>
  <c r="L156" i="76"/>
  <c r="L162" i="76"/>
  <c r="N190" i="76"/>
  <c r="N178" i="76"/>
  <c r="N152" i="76"/>
  <c r="M150" i="76"/>
  <c r="M156" i="76"/>
  <c r="M162" i="76"/>
  <c r="N189" i="76"/>
  <c r="N163" i="76"/>
  <c r="N151" i="76"/>
  <c r="N99" i="76"/>
  <c r="L157" i="76"/>
  <c r="L163" i="76"/>
  <c r="L177" i="76"/>
  <c r="N188" i="76"/>
  <c r="N176" i="76"/>
  <c r="N162" i="76"/>
  <c r="N98" i="76"/>
  <c r="N82" i="76"/>
  <c r="N68" i="76"/>
  <c r="M183" i="76"/>
  <c r="M189" i="76"/>
  <c r="M197" i="76"/>
  <c r="N149" i="76"/>
  <c r="N95" i="76"/>
  <c r="N27" i="76"/>
  <c r="L144" i="76"/>
  <c r="L158" i="76"/>
  <c r="L206" i="76"/>
  <c r="L214" i="76"/>
  <c r="N80" i="76"/>
  <c r="N66" i="76"/>
  <c r="N40" i="76"/>
  <c r="N20" i="76"/>
  <c r="M184" i="76"/>
  <c r="M190" i="76"/>
  <c r="M206" i="76"/>
  <c r="L167" i="76"/>
  <c r="L173" i="76"/>
  <c r="N211" i="76"/>
  <c r="N197" i="76"/>
  <c r="N183" i="76"/>
  <c r="N171" i="76"/>
  <c r="N157" i="76"/>
  <c r="N143" i="76"/>
  <c r="N91" i="76"/>
  <c r="N77" i="76"/>
  <c r="N63" i="76"/>
  <c r="N51" i="76"/>
  <c r="N37" i="76"/>
  <c r="L134" i="76"/>
  <c r="L148" i="76"/>
  <c r="L154" i="76"/>
  <c r="L160" i="76"/>
  <c r="L168" i="76"/>
  <c r="L174" i="76"/>
  <c r="L180" i="76"/>
  <c r="L186" i="76"/>
  <c r="L194" i="76"/>
  <c r="L200" i="76"/>
  <c r="L208" i="76"/>
  <c r="N210" i="76"/>
  <c r="N196" i="76"/>
  <c r="N182" i="76"/>
  <c r="N170" i="76"/>
  <c r="N156" i="76"/>
  <c r="N90" i="76"/>
  <c r="N74" i="76"/>
  <c r="N62" i="76"/>
  <c r="N50" i="76"/>
  <c r="N36" i="76"/>
  <c r="M134" i="76"/>
  <c r="M154" i="76"/>
  <c r="M160" i="76"/>
  <c r="M168" i="76"/>
  <c r="M174" i="76"/>
  <c r="M180" i="76"/>
  <c r="M186" i="76"/>
  <c r="M194" i="76"/>
  <c r="M200" i="76"/>
  <c r="M208" i="76"/>
  <c r="N169" i="76"/>
  <c r="N136" i="76"/>
  <c r="N89" i="76"/>
  <c r="N47" i="76"/>
  <c r="L155" i="76"/>
  <c r="L161" i="76"/>
  <c r="L169" i="76"/>
  <c r="L175" i="76"/>
  <c r="L181" i="76"/>
  <c r="L187" i="76"/>
  <c r="L195" i="76"/>
  <c r="L201" i="76"/>
  <c r="L209" i="76"/>
  <c r="N208" i="76"/>
  <c r="N168" i="76"/>
  <c r="N72" i="76"/>
  <c r="M135" i="76"/>
  <c r="M149" i="76"/>
  <c r="M155" i="76"/>
  <c r="M161" i="76"/>
  <c r="M175" i="76"/>
  <c r="M201" i="76"/>
  <c r="M209" i="76"/>
  <c r="N207" i="76"/>
  <c r="N167" i="76"/>
  <c r="N71" i="76"/>
  <c r="N59" i="76"/>
  <c r="N45" i="76"/>
  <c r="N33" i="76"/>
  <c r="L136" i="76"/>
  <c r="L170" i="76"/>
  <c r="L196" i="76"/>
  <c r="L202" i="76"/>
  <c r="L210" i="76"/>
  <c r="N206" i="76"/>
  <c r="N166" i="76"/>
  <c r="N58" i="76"/>
  <c r="M170" i="76"/>
  <c r="M176" i="76"/>
  <c r="M182" i="76"/>
  <c r="M188" i="76"/>
  <c r="M196" i="76"/>
  <c r="N177" i="76"/>
  <c r="N83" i="76"/>
  <c r="N29" i="76"/>
  <c r="L143" i="76"/>
  <c r="L151" i="76"/>
  <c r="L171" i="76"/>
  <c r="L197" i="76"/>
  <c r="N56" i="76"/>
  <c r="N42" i="76"/>
  <c r="N28" i="76"/>
  <c r="M143" i="76"/>
  <c r="M151" i="76"/>
  <c r="M157" i="76"/>
  <c r="M163" i="76"/>
  <c r="M171" i="76"/>
  <c r="M177" i="76"/>
  <c r="M205" i="76"/>
  <c r="M211" i="76"/>
  <c r="N201" i="76"/>
  <c r="N187" i="76"/>
  <c r="N175" i="76"/>
  <c r="N161" i="76"/>
  <c r="N67" i="76"/>
  <c r="N55" i="76"/>
  <c r="N41" i="76"/>
  <c r="L172" i="76"/>
  <c r="L178" i="76"/>
  <c r="L184" i="76"/>
  <c r="L190" i="76"/>
  <c r="L198" i="76"/>
  <c r="N200" i="76"/>
  <c r="N148" i="76"/>
  <c r="N94" i="76"/>
  <c r="N54" i="76"/>
  <c r="M152" i="76"/>
  <c r="M158" i="76"/>
  <c r="M166" i="76"/>
  <c r="M172" i="76"/>
  <c r="M178" i="76"/>
  <c r="M214" i="76"/>
  <c r="L193" i="76"/>
  <c r="L207" i="76"/>
  <c r="N209" i="76"/>
  <c r="N195" i="76"/>
  <c r="N181" i="76"/>
  <c r="M169" i="76"/>
  <c r="N193" i="76"/>
  <c r="N179" i="76"/>
  <c r="N153" i="76"/>
  <c r="N134" i="76"/>
  <c r="N85" i="76"/>
  <c r="L176" i="76"/>
  <c r="L182" i="76"/>
  <c r="L188" i="76"/>
  <c r="N84" i="76"/>
  <c r="N70" i="76"/>
  <c r="N44" i="76"/>
  <c r="N32" i="76"/>
  <c r="M136" i="76"/>
  <c r="M202" i="76"/>
  <c r="M210" i="76"/>
  <c r="N205" i="76"/>
  <c r="N69" i="76"/>
  <c r="N57" i="76"/>
  <c r="N43" i="76"/>
  <c r="L183" i="76"/>
  <c r="L189" i="76"/>
  <c r="L205" i="76"/>
  <c r="L211" i="76"/>
  <c r="N202" i="76"/>
  <c r="N81" i="76"/>
  <c r="L152" i="76"/>
  <c r="L166" i="76"/>
  <c r="N186" i="76"/>
  <c r="N174" i="76"/>
  <c r="N160" i="76"/>
  <c r="M144" i="76"/>
  <c r="M198" i="76"/>
  <c r="L179" i="76"/>
  <c r="L185" i="76"/>
  <c r="L199" i="76"/>
  <c r="L215" i="76"/>
  <c r="W213" i="76" l="1"/>
  <c r="X25" i="24"/>
  <c r="Y24" i="24"/>
  <c r="Z24" i="24" s="1"/>
  <c r="V26" i="76"/>
  <c r="W17" i="76"/>
  <c r="W15" i="76" s="1"/>
  <c r="U213" i="76"/>
  <c r="U192" i="76"/>
  <c r="V147" i="76"/>
  <c r="U165" i="76"/>
  <c r="W165" i="76"/>
  <c r="W147" i="76"/>
  <c r="V133" i="76"/>
  <c r="V131" i="76" s="1"/>
  <c r="W142" i="76"/>
  <c r="V192" i="76"/>
  <c r="W192" i="76"/>
  <c r="W133" i="76"/>
  <c r="W131" i="76" s="1"/>
  <c r="U142" i="76"/>
  <c r="V204" i="76"/>
  <c r="W204" i="76"/>
  <c r="U147" i="76"/>
  <c r="U133" i="76"/>
  <c r="U131" i="76" s="1"/>
  <c r="U204" i="76"/>
  <c r="V165" i="76"/>
  <c r="V142" i="76"/>
  <c r="V97" i="76"/>
  <c r="V17" i="76"/>
  <c r="V15" i="76" s="1"/>
  <c r="V76" i="76"/>
  <c r="W31" i="76"/>
  <c r="W26" i="76"/>
  <c r="W88" i="76"/>
  <c r="V31" i="76"/>
  <c r="U17" i="76"/>
  <c r="U15" i="76" s="1"/>
  <c r="W76" i="76"/>
  <c r="V88" i="76"/>
  <c r="U49" i="76"/>
  <c r="V49" i="76"/>
  <c r="U31" i="76"/>
  <c r="U88" i="76"/>
  <c r="U76" i="76"/>
  <c r="U26" i="76"/>
  <c r="W49" i="76"/>
  <c r="R97" i="76"/>
  <c r="R213" i="76"/>
  <c r="T150" i="76"/>
  <c r="T34" i="76"/>
  <c r="T213" i="76"/>
  <c r="S142" i="76"/>
  <c r="S204" i="76"/>
  <c r="R31" i="76"/>
  <c r="R26" i="76"/>
  <c r="R142" i="76"/>
  <c r="S97" i="76"/>
  <c r="T192" i="76"/>
  <c r="S88" i="76"/>
  <c r="R88" i="76"/>
  <c r="T204" i="76"/>
  <c r="T133" i="76"/>
  <c r="T131" i="76" s="1"/>
  <c r="T17" i="76"/>
  <c r="T15" i="76" s="1"/>
  <c r="T76" i="76"/>
  <c r="S26" i="76"/>
  <c r="R147" i="76"/>
  <c r="R49" i="76"/>
  <c r="T88" i="76"/>
  <c r="R76" i="76"/>
  <c r="T26" i="76"/>
  <c r="R165" i="76"/>
  <c r="T49" i="76"/>
  <c r="S213" i="76"/>
  <c r="S133" i="76"/>
  <c r="S131" i="76" s="1"/>
  <c r="R17" i="76"/>
  <c r="R15" i="76" s="1"/>
  <c r="T97" i="76"/>
  <c r="R133" i="76"/>
  <c r="R131" i="76" s="1"/>
  <c r="T142" i="76"/>
  <c r="T165" i="76"/>
  <c r="R204" i="76"/>
  <c r="S17" i="76"/>
  <c r="S15" i="76" s="1"/>
  <c r="R192" i="76"/>
  <c r="Q150" i="76"/>
  <c r="Q147" i="76" s="1"/>
  <c r="N133" i="76"/>
  <c r="Q34" i="76"/>
  <c r="Q31" i="76" s="1"/>
  <c r="Q133" i="76"/>
  <c r="Q131" i="76" s="1"/>
  <c r="Q165" i="76"/>
  <c r="Q213" i="76"/>
  <c r="Q204" i="76"/>
  <c r="Q142" i="76"/>
  <c r="Q97" i="76"/>
  <c r="Q26" i="76"/>
  <c r="Q49" i="76"/>
  <c r="Q88" i="76"/>
  <c r="Q17" i="76"/>
  <c r="Q15" i="76" s="1"/>
  <c r="O17" i="76"/>
  <c r="O15" i="76" s="1"/>
  <c r="P97" i="76"/>
  <c r="O26" i="76"/>
  <c r="P213" i="76"/>
  <c r="P88" i="76"/>
  <c r="O204" i="76"/>
  <c r="O97" i="76"/>
  <c r="P26" i="76"/>
  <c r="P204" i="76"/>
  <c r="O192" i="76"/>
  <c r="O88" i="76"/>
  <c r="P142" i="76"/>
  <c r="O147" i="76"/>
  <c r="O49" i="76"/>
  <c r="O165" i="76"/>
  <c r="O133" i="76"/>
  <c r="O131" i="76" s="1"/>
  <c r="O213" i="76"/>
  <c r="O31" i="76"/>
  <c r="O142" i="76"/>
  <c r="P17" i="76"/>
  <c r="P15" i="76" s="1"/>
  <c r="P133" i="76"/>
  <c r="P131" i="76" s="1"/>
  <c r="O76" i="76"/>
  <c r="N150" i="76"/>
  <c r="N34" i="76"/>
  <c r="N142" i="76"/>
  <c r="M213" i="76"/>
  <c r="L142" i="76"/>
  <c r="L204" i="76"/>
  <c r="L192" i="76"/>
  <c r="M204" i="76"/>
  <c r="L165" i="76"/>
  <c r="L213" i="76"/>
  <c r="M142" i="76"/>
  <c r="L147" i="76"/>
  <c r="E2" i="75"/>
  <c r="X26" i="24" l="1"/>
  <c r="Y25" i="24"/>
  <c r="Z25" i="24" s="1"/>
  <c r="U140" i="76"/>
  <c r="U217" i="76" s="1"/>
  <c r="W140" i="76"/>
  <c r="W217" i="76" s="1"/>
  <c r="V140" i="76"/>
  <c r="V217" i="76" s="1"/>
  <c r="V24" i="76"/>
  <c r="V101" i="76" s="1"/>
  <c r="W24" i="76"/>
  <c r="W101" i="76" s="1"/>
  <c r="U24" i="76"/>
  <c r="U101" i="76" s="1"/>
  <c r="R24" i="76"/>
  <c r="R140" i="76"/>
  <c r="R217" i="76" s="1"/>
  <c r="O24" i="76"/>
  <c r="O101" i="76" s="1"/>
  <c r="O140" i="76"/>
  <c r="O217" i="76" s="1"/>
  <c r="L140" i="76"/>
  <c r="M19" i="76"/>
  <c r="L64" i="76"/>
  <c r="M93" i="76"/>
  <c r="M80" i="76"/>
  <c r="M66" i="76"/>
  <c r="M54" i="76"/>
  <c r="M40" i="76"/>
  <c r="M91" i="76"/>
  <c r="M78" i="76"/>
  <c r="M64" i="76"/>
  <c r="M52" i="76"/>
  <c r="M38" i="76"/>
  <c r="M98" i="76"/>
  <c r="M83" i="76"/>
  <c r="M69" i="76"/>
  <c r="M57" i="76"/>
  <c r="M43" i="76"/>
  <c r="M29" i="76"/>
  <c r="M95" i="76"/>
  <c r="M82" i="76"/>
  <c r="M68" i="76"/>
  <c r="M56" i="76"/>
  <c r="M42" i="76"/>
  <c r="M92" i="76"/>
  <c r="M79" i="76"/>
  <c r="M53" i="76"/>
  <c r="M39" i="76"/>
  <c r="M20" i="76"/>
  <c r="M90" i="76"/>
  <c r="M63" i="76"/>
  <c r="M51" i="76"/>
  <c r="M37" i="76"/>
  <c r="M18" i="76"/>
  <c r="M89" i="76"/>
  <c r="M74" i="76"/>
  <c r="M62" i="76"/>
  <c r="M50" i="76"/>
  <c r="M36" i="76"/>
  <c r="M73" i="76"/>
  <c r="M61" i="76"/>
  <c r="M47" i="76"/>
  <c r="M35" i="76"/>
  <c r="M86" i="76"/>
  <c r="M72" i="76"/>
  <c r="M60" i="76"/>
  <c r="M46" i="76"/>
  <c r="M34" i="76"/>
  <c r="M85" i="76"/>
  <c r="M71" i="76"/>
  <c r="M59" i="76"/>
  <c r="M45" i="76"/>
  <c r="M33" i="76"/>
  <c r="M99" i="76"/>
  <c r="M84" i="76"/>
  <c r="M70" i="76"/>
  <c r="M58" i="76"/>
  <c r="M44" i="76"/>
  <c r="M28" i="76"/>
  <c r="M94" i="76"/>
  <c r="M81" i="76"/>
  <c r="M67" i="76"/>
  <c r="M55" i="76"/>
  <c r="M41" i="76"/>
  <c r="M27" i="76"/>
  <c r="L93" i="76"/>
  <c r="L80" i="76"/>
  <c r="L67" i="76"/>
  <c r="L55" i="76"/>
  <c r="L41" i="76"/>
  <c r="L27" i="76"/>
  <c r="L20" i="76"/>
  <c r="L78" i="76"/>
  <c r="L53" i="76"/>
  <c r="L19" i="76"/>
  <c r="L52" i="76"/>
  <c r="L18" i="76"/>
  <c r="L92" i="76"/>
  <c r="L79" i="76"/>
  <c r="L66" i="76"/>
  <c r="L54" i="76"/>
  <c r="L40" i="76"/>
  <c r="L91" i="76"/>
  <c r="L65" i="76"/>
  <c r="L39" i="76"/>
  <c r="L89" i="76"/>
  <c r="L37" i="76"/>
  <c r="L62" i="76"/>
  <c r="L90" i="76"/>
  <c r="L77" i="76"/>
  <c r="L86" i="76"/>
  <c r="L73" i="76"/>
  <c r="L61" i="76"/>
  <c r="L47" i="76"/>
  <c r="L35" i="76"/>
  <c r="L85" i="76"/>
  <c r="L72" i="76"/>
  <c r="L60" i="76"/>
  <c r="L46" i="76"/>
  <c r="L34" i="76"/>
  <c r="L99" i="76"/>
  <c r="L84" i="76"/>
  <c r="L71" i="76"/>
  <c r="L59" i="76"/>
  <c r="L45" i="76"/>
  <c r="L33" i="76"/>
  <c r="L98" i="76"/>
  <c r="L83" i="76"/>
  <c r="L70" i="76"/>
  <c r="L58" i="76"/>
  <c r="L44" i="76"/>
  <c r="L32" i="76"/>
  <c r="L95" i="76"/>
  <c r="L82" i="76"/>
  <c r="L69" i="76"/>
  <c r="L57" i="76"/>
  <c r="L43" i="76"/>
  <c r="L29" i="76"/>
  <c r="L94" i="76"/>
  <c r="L81" i="76"/>
  <c r="L68" i="76"/>
  <c r="L56" i="76"/>
  <c r="L42" i="76"/>
  <c r="L28" i="76"/>
  <c r="L38" i="76"/>
  <c r="L63" i="76"/>
  <c r="L51" i="76"/>
  <c r="L74" i="76"/>
  <c r="L50" i="76"/>
  <c r="L36" i="76"/>
  <c r="K143" i="76"/>
  <c r="J143" i="76"/>
  <c r="I143" i="76"/>
  <c r="J186" i="76"/>
  <c r="K65" i="76"/>
  <c r="J196" i="76"/>
  <c r="I34" i="76"/>
  <c r="K98" i="76"/>
  <c r="I182" i="76"/>
  <c r="J200" i="76"/>
  <c r="K148" i="76"/>
  <c r="I98" i="76"/>
  <c r="I197" i="76"/>
  <c r="I174" i="76"/>
  <c r="I42" i="76"/>
  <c r="J178" i="76"/>
  <c r="K39" i="76"/>
  <c r="I50" i="76"/>
  <c r="I171" i="76"/>
  <c r="I56" i="76"/>
  <c r="J92" i="76"/>
  <c r="K29" i="76"/>
  <c r="I160" i="76"/>
  <c r="I28" i="76"/>
  <c r="K79" i="76"/>
  <c r="K28" i="76"/>
  <c r="K99" i="76"/>
  <c r="I149" i="76"/>
  <c r="K187" i="76"/>
  <c r="K34" i="76"/>
  <c r="K167" i="76"/>
  <c r="K57" i="76"/>
  <c r="J64" i="76"/>
  <c r="K18" i="76"/>
  <c r="I93" i="76"/>
  <c r="I99" i="76"/>
  <c r="J56" i="76"/>
  <c r="I175" i="76"/>
  <c r="I210" i="76"/>
  <c r="K73" i="76"/>
  <c r="J46" i="76"/>
  <c r="I196" i="76"/>
  <c r="K161" i="76"/>
  <c r="K183" i="76"/>
  <c r="I86" i="76"/>
  <c r="K178" i="76"/>
  <c r="K152" i="76"/>
  <c r="K89" i="76"/>
  <c r="K56" i="76"/>
  <c r="K156" i="76"/>
  <c r="K206" i="76"/>
  <c r="K78" i="76"/>
  <c r="I44" i="76"/>
  <c r="K35" i="76"/>
  <c r="J156" i="76"/>
  <c r="J166" i="76"/>
  <c r="I65" i="76"/>
  <c r="I69" i="76"/>
  <c r="K153" i="76"/>
  <c r="I47" i="76"/>
  <c r="I61" i="76"/>
  <c r="J60" i="76"/>
  <c r="K64" i="76"/>
  <c r="I18" i="76"/>
  <c r="I53" i="76"/>
  <c r="J52" i="76"/>
  <c r="K46" i="76"/>
  <c r="J78" i="76"/>
  <c r="K190" i="76"/>
  <c r="K200" i="76"/>
  <c r="I151" i="76"/>
  <c r="K211" i="76"/>
  <c r="I43" i="76"/>
  <c r="K68" i="76"/>
  <c r="K136" i="76"/>
  <c r="I136" i="76"/>
  <c r="I193" i="76"/>
  <c r="I157" i="76"/>
  <c r="K174" i="76"/>
  <c r="K207" i="76"/>
  <c r="K47" i="76"/>
  <c r="K38" i="76"/>
  <c r="K201" i="76"/>
  <c r="J38" i="76"/>
  <c r="I190" i="76"/>
  <c r="I170" i="76"/>
  <c r="K197" i="76"/>
  <c r="I35" i="76"/>
  <c r="K60" i="76"/>
  <c r="I92" i="76"/>
  <c r="I66" i="76"/>
  <c r="K171" i="76"/>
  <c r="K93" i="76"/>
  <c r="I166" i="76"/>
  <c r="I183" i="76"/>
  <c r="J206" i="76"/>
  <c r="J190" i="76"/>
  <c r="J28" i="76"/>
  <c r="I179" i="76"/>
  <c r="I20" i="76"/>
  <c r="K186" i="76"/>
  <c r="I19" i="76"/>
  <c r="K52" i="76"/>
  <c r="I79" i="76"/>
  <c r="I58" i="76"/>
  <c r="K160" i="76"/>
  <c r="I62" i="76"/>
  <c r="I153" i="76"/>
  <c r="J174" i="76"/>
  <c r="J182" i="76"/>
  <c r="K82" i="76"/>
  <c r="K179" i="76"/>
  <c r="I46" i="76"/>
  <c r="J170" i="76"/>
  <c r="I148" i="76"/>
  <c r="I178" i="76"/>
  <c r="K210" i="76"/>
  <c r="K42" i="76"/>
  <c r="J68" i="76"/>
  <c r="I32" i="76"/>
  <c r="J86" i="76"/>
  <c r="I200" i="76"/>
  <c r="J136" i="76"/>
  <c r="I89" i="76"/>
  <c r="I152" i="76"/>
  <c r="I54" i="76"/>
  <c r="K170" i="76"/>
  <c r="I38" i="76"/>
  <c r="K157" i="76"/>
  <c r="K19" i="76"/>
  <c r="I167" i="76"/>
  <c r="K175" i="76"/>
  <c r="J210" i="76"/>
  <c r="J42" i="76"/>
  <c r="I161" i="76"/>
  <c r="I39" i="76"/>
  <c r="J82" i="76"/>
  <c r="I68" i="76"/>
  <c r="I40" i="76"/>
  <c r="I57" i="76"/>
  <c r="K69" i="76"/>
  <c r="J98" i="76"/>
  <c r="I72" i="76"/>
  <c r="I83" i="76"/>
  <c r="K92" i="76"/>
  <c r="K166" i="76"/>
  <c r="K196" i="76"/>
  <c r="J34" i="76"/>
  <c r="K86" i="76"/>
  <c r="J160" i="76"/>
  <c r="K61" i="76"/>
  <c r="I60" i="76"/>
  <c r="K193" i="76"/>
  <c r="I29" i="76"/>
  <c r="K43" i="76"/>
  <c r="K83" i="76"/>
  <c r="I36" i="76"/>
  <c r="J72" i="76"/>
  <c r="I82" i="76"/>
  <c r="I156" i="76"/>
  <c r="I186" i="76"/>
  <c r="J18" i="76"/>
  <c r="I78" i="76"/>
  <c r="I73" i="76"/>
  <c r="K53" i="76"/>
  <c r="I52" i="76"/>
  <c r="K182" i="76"/>
  <c r="K149" i="76"/>
  <c r="I206" i="76"/>
  <c r="K72" i="76"/>
  <c r="I187" i="76"/>
  <c r="I64" i="76"/>
  <c r="K215" i="76"/>
  <c r="K209" i="76"/>
  <c r="K205" i="76"/>
  <c r="K199" i="76"/>
  <c r="K195" i="76"/>
  <c r="K189" i="76"/>
  <c r="K185" i="76"/>
  <c r="K181" i="76"/>
  <c r="K177" i="76"/>
  <c r="K173" i="76"/>
  <c r="K169" i="76"/>
  <c r="K163" i="76"/>
  <c r="K159" i="76"/>
  <c r="K155" i="76"/>
  <c r="K151" i="76"/>
  <c r="K145" i="76"/>
  <c r="K135" i="76"/>
  <c r="K95" i="76"/>
  <c r="K91" i="76"/>
  <c r="K85" i="76"/>
  <c r="K81" i="76"/>
  <c r="K77" i="76"/>
  <c r="K71" i="76"/>
  <c r="K67" i="76"/>
  <c r="K63" i="76"/>
  <c r="K59" i="76"/>
  <c r="K55" i="76"/>
  <c r="K51" i="76"/>
  <c r="K45" i="76"/>
  <c r="K41" i="76"/>
  <c r="K37" i="76"/>
  <c r="K33" i="76"/>
  <c r="K27" i="76"/>
  <c r="J67" i="76"/>
  <c r="J63" i="76"/>
  <c r="J59" i="76"/>
  <c r="J55" i="76"/>
  <c r="I135" i="76"/>
  <c r="I95" i="76"/>
  <c r="I85" i="76"/>
  <c r="I45" i="76"/>
  <c r="I41" i="76"/>
  <c r="I37" i="76"/>
  <c r="I144" i="76"/>
  <c r="J215" i="76"/>
  <c r="J209" i="76"/>
  <c r="J205" i="76"/>
  <c r="J199" i="76"/>
  <c r="J195" i="76"/>
  <c r="J189" i="76"/>
  <c r="J185" i="76"/>
  <c r="J177" i="76"/>
  <c r="J173" i="76"/>
  <c r="J169" i="76"/>
  <c r="J163" i="76"/>
  <c r="J159" i="76"/>
  <c r="J155" i="76"/>
  <c r="J145" i="76"/>
  <c r="J135" i="76"/>
  <c r="J95" i="76"/>
  <c r="J91" i="76"/>
  <c r="J85" i="76"/>
  <c r="J81" i="76"/>
  <c r="J71" i="76"/>
  <c r="J51" i="76"/>
  <c r="J45" i="76"/>
  <c r="J41" i="76"/>
  <c r="J37" i="76"/>
  <c r="J33" i="76"/>
  <c r="J27" i="76"/>
  <c r="I145" i="76"/>
  <c r="I91" i="76"/>
  <c r="I81" i="76"/>
  <c r="I77" i="76"/>
  <c r="I71" i="76"/>
  <c r="I67" i="76"/>
  <c r="I63" i="76"/>
  <c r="I59" i="76"/>
  <c r="I55" i="76"/>
  <c r="I51" i="76"/>
  <c r="I33" i="76"/>
  <c r="I27" i="76"/>
  <c r="I134" i="76"/>
  <c r="I94" i="76"/>
  <c r="I90" i="76"/>
  <c r="I215" i="76"/>
  <c r="I209" i="76"/>
  <c r="I205" i="76"/>
  <c r="I199" i="76"/>
  <c r="I195" i="76"/>
  <c r="I189" i="76"/>
  <c r="I185" i="76"/>
  <c r="I181" i="76"/>
  <c r="I177" i="76"/>
  <c r="I173" i="76"/>
  <c r="I169" i="76"/>
  <c r="I163" i="76"/>
  <c r="I159" i="76"/>
  <c r="I155" i="76"/>
  <c r="K214" i="76"/>
  <c r="K208" i="76"/>
  <c r="K202" i="76"/>
  <c r="K198" i="76"/>
  <c r="K194" i="76"/>
  <c r="K188" i="76"/>
  <c r="K184" i="76"/>
  <c r="K180" i="76"/>
  <c r="K176" i="76"/>
  <c r="K172" i="76"/>
  <c r="K168" i="76"/>
  <c r="K162" i="76"/>
  <c r="K158" i="76"/>
  <c r="K154" i="76"/>
  <c r="K150" i="76"/>
  <c r="K144" i="76"/>
  <c r="K134" i="76"/>
  <c r="K94" i="76"/>
  <c r="K90" i="76"/>
  <c r="K84" i="76"/>
  <c r="K80" i="76"/>
  <c r="K74" i="76"/>
  <c r="K70" i="76"/>
  <c r="K66" i="76"/>
  <c r="K62" i="76"/>
  <c r="K58" i="76"/>
  <c r="K54" i="76"/>
  <c r="K50" i="76"/>
  <c r="K44" i="76"/>
  <c r="K40" i="76"/>
  <c r="K36" i="76"/>
  <c r="K32" i="76"/>
  <c r="K20" i="76"/>
  <c r="J214" i="76"/>
  <c r="J208" i="76"/>
  <c r="J202" i="76"/>
  <c r="J198" i="76"/>
  <c r="J194" i="76"/>
  <c r="J188" i="76"/>
  <c r="J184" i="76"/>
  <c r="J180" i="76"/>
  <c r="J176" i="76"/>
  <c r="J172" i="76"/>
  <c r="J168" i="76"/>
  <c r="J162" i="76"/>
  <c r="J158" i="76"/>
  <c r="J154" i="76"/>
  <c r="J150" i="76"/>
  <c r="J144" i="76"/>
  <c r="J134" i="76"/>
  <c r="J94" i="76"/>
  <c r="J90" i="76"/>
  <c r="J84" i="76"/>
  <c r="J80" i="76"/>
  <c r="J74" i="76"/>
  <c r="J70" i="76"/>
  <c r="J66" i="76"/>
  <c r="J62" i="76"/>
  <c r="J58" i="76"/>
  <c r="J54" i="76"/>
  <c r="J50" i="76"/>
  <c r="J44" i="76"/>
  <c r="J40" i="76"/>
  <c r="J20" i="76"/>
  <c r="I214" i="76"/>
  <c r="I208" i="76"/>
  <c r="I202" i="76"/>
  <c r="I198" i="76"/>
  <c r="I194" i="76"/>
  <c r="I188" i="76"/>
  <c r="I184" i="76"/>
  <c r="I180" i="76"/>
  <c r="I176" i="76"/>
  <c r="I172" i="76"/>
  <c r="I168" i="76"/>
  <c r="I162" i="76"/>
  <c r="I158" i="76"/>
  <c r="I154" i="76"/>
  <c r="I150" i="76"/>
  <c r="I84" i="76"/>
  <c r="I80" i="76"/>
  <c r="I74" i="76"/>
  <c r="I70" i="76"/>
  <c r="J211" i="76"/>
  <c r="J207" i="76"/>
  <c r="J201" i="76"/>
  <c r="J197" i="76"/>
  <c r="J187" i="76"/>
  <c r="J183" i="76"/>
  <c r="J179" i="76"/>
  <c r="J175" i="76"/>
  <c r="J171" i="76"/>
  <c r="J167" i="76"/>
  <c r="J161" i="76"/>
  <c r="J157" i="76"/>
  <c r="J153" i="76"/>
  <c r="J149" i="76"/>
  <c r="J99" i="76"/>
  <c r="J93" i="76"/>
  <c r="J89" i="76"/>
  <c r="J83" i="76"/>
  <c r="J79" i="76"/>
  <c r="J73" i="76"/>
  <c r="J69" i="76"/>
  <c r="J61" i="76"/>
  <c r="J57" i="76"/>
  <c r="J53" i="76"/>
  <c r="J47" i="76"/>
  <c r="J43" i="76"/>
  <c r="J39" i="76"/>
  <c r="J29" i="76"/>
  <c r="J19" i="76"/>
  <c r="I211" i="76"/>
  <c r="I207" i="76"/>
  <c r="I201" i="76"/>
  <c r="X27" i="24" l="1"/>
  <c r="Y26" i="24"/>
  <c r="Z26" i="24" s="1"/>
  <c r="W222" i="76"/>
  <c r="W105" i="76"/>
  <c r="W102" i="76"/>
  <c r="K133" i="76"/>
  <c r="L133" i="76"/>
  <c r="L131" i="76" s="1"/>
  <c r="M133" i="76"/>
  <c r="M131" i="76" s="1"/>
  <c r="M26" i="76"/>
  <c r="M17" i="76"/>
  <c r="M15" i="76" s="1"/>
  <c r="L97" i="76"/>
  <c r="M88" i="76"/>
  <c r="M97" i="76"/>
  <c r="L49" i="76"/>
  <c r="L26" i="76"/>
  <c r="L31" i="76"/>
  <c r="L17" i="76"/>
  <c r="L15" i="76" s="1"/>
  <c r="L76" i="76"/>
  <c r="L88" i="76"/>
  <c r="M193" i="76"/>
  <c r="M192" i="76" s="1"/>
  <c r="X28" i="24" l="1"/>
  <c r="Y27" i="24"/>
  <c r="Z27" i="24" s="1"/>
  <c r="M77" i="76"/>
  <c r="M76" i="76" s="1"/>
  <c r="L217" i="76"/>
  <c r="L24" i="76"/>
  <c r="L101" i="76" s="1"/>
  <c r="X29" i="24" l="1"/>
  <c r="Y28" i="24"/>
  <c r="Z28" i="24" s="1"/>
  <c r="T155" i="76"/>
  <c r="T147" i="76" s="1"/>
  <c r="T140" i="76" s="1"/>
  <c r="T217" i="76" s="1"/>
  <c r="T39" i="76"/>
  <c r="T31" i="76" s="1"/>
  <c r="T24" i="76" s="1"/>
  <c r="N155" i="76"/>
  <c r="N147" i="76" s="1"/>
  <c r="N39" i="76"/>
  <c r="J151" i="76"/>
  <c r="J35" i="76"/>
  <c r="J36" i="76"/>
  <c r="J152" i="76"/>
  <c r="X30" i="24" l="1"/>
  <c r="Y29" i="24"/>
  <c r="Z29" i="24" s="1"/>
  <c r="ES99" i="76"/>
  <c r="ER99" i="76"/>
  <c r="EQ99" i="76"/>
  <c r="EP99" i="76"/>
  <c r="EO99" i="76"/>
  <c r="EN99" i="76"/>
  <c r="EM99" i="76"/>
  <c r="EL99" i="76"/>
  <c r="EK99" i="76"/>
  <c r="EJ99" i="76"/>
  <c r="EI99" i="76"/>
  <c r="EH99" i="76"/>
  <c r="EG99" i="76"/>
  <c r="EF99" i="76"/>
  <c r="EE99" i="76"/>
  <c r="ED99" i="76"/>
  <c r="EC99" i="76"/>
  <c r="EB99" i="76"/>
  <c r="EA99" i="76"/>
  <c r="DZ99" i="76"/>
  <c r="DY99" i="76"/>
  <c r="DX99" i="76"/>
  <c r="DW99" i="76"/>
  <c r="DV99" i="76"/>
  <c r="DU99" i="76"/>
  <c r="DT99" i="76"/>
  <c r="DS99" i="76"/>
  <c r="DR99" i="76"/>
  <c r="DQ99" i="76"/>
  <c r="DP99" i="76"/>
  <c r="DO99" i="76"/>
  <c r="DN99" i="76"/>
  <c r="DM99" i="76"/>
  <c r="DL99" i="76"/>
  <c r="DK99" i="76"/>
  <c r="DJ99" i="76"/>
  <c r="DI99" i="76"/>
  <c r="DH99" i="76"/>
  <c r="DG99" i="76"/>
  <c r="DF99" i="76"/>
  <c r="DE99" i="76"/>
  <c r="DD99" i="76"/>
  <c r="DC99" i="76"/>
  <c r="DB99" i="76"/>
  <c r="DA99" i="76"/>
  <c r="CZ99" i="76"/>
  <c r="CY99" i="76"/>
  <c r="CX99" i="76"/>
  <c r="CW99" i="76"/>
  <c r="CV99" i="76"/>
  <c r="CU99" i="76"/>
  <c r="CT99" i="76"/>
  <c r="CS99" i="76"/>
  <c r="CR99" i="76"/>
  <c r="CQ99" i="76"/>
  <c r="CP99" i="76"/>
  <c r="CO99" i="76"/>
  <c r="CN99" i="76"/>
  <c r="CM99" i="76"/>
  <c r="CL99" i="76"/>
  <c r="CK99" i="76"/>
  <c r="CJ99" i="76"/>
  <c r="CI99" i="76"/>
  <c r="CH99" i="76"/>
  <c r="CG99" i="76"/>
  <c r="CF99" i="76"/>
  <c r="CE99" i="76"/>
  <c r="CD99" i="76"/>
  <c r="CC99" i="76"/>
  <c r="CB99" i="76"/>
  <c r="CA99" i="76"/>
  <c r="BZ99" i="76"/>
  <c r="BY99" i="76"/>
  <c r="BX99" i="76"/>
  <c r="BW99" i="76"/>
  <c r="BV99" i="76"/>
  <c r="BU99" i="76"/>
  <c r="BT99" i="76"/>
  <c r="BS99" i="76"/>
  <c r="BR99" i="76"/>
  <c r="BQ99" i="76"/>
  <c r="BP99" i="76"/>
  <c r="BO99" i="76"/>
  <c r="BN99" i="76"/>
  <c r="BM99" i="76"/>
  <c r="BL99" i="76"/>
  <c r="BK99" i="76"/>
  <c r="BJ99" i="76"/>
  <c r="BI99" i="76"/>
  <c r="BH99" i="76"/>
  <c r="BG99" i="76"/>
  <c r="BF99" i="76"/>
  <c r="BE99" i="76"/>
  <c r="BD99" i="76"/>
  <c r="BC99" i="76"/>
  <c r="BB99" i="76"/>
  <c r="BA99" i="76"/>
  <c r="AZ99" i="76"/>
  <c r="AY99" i="76"/>
  <c r="AX99" i="76"/>
  <c r="AW99" i="76"/>
  <c r="AV99" i="76"/>
  <c r="AU99" i="76"/>
  <c r="AT99" i="76"/>
  <c r="AS99" i="76"/>
  <c r="AR99" i="76"/>
  <c r="AP99" i="76"/>
  <c r="ES98" i="76"/>
  <c r="ER98" i="76"/>
  <c r="EQ98" i="76"/>
  <c r="EP98" i="76"/>
  <c r="EO98" i="76"/>
  <c r="EN98" i="76"/>
  <c r="EM98" i="76"/>
  <c r="EL98" i="76"/>
  <c r="EK98" i="76"/>
  <c r="EJ98" i="76"/>
  <c r="EI98" i="76"/>
  <c r="EH98" i="76"/>
  <c r="EG98" i="76"/>
  <c r="EF98" i="76"/>
  <c r="EE98" i="76"/>
  <c r="ED98" i="76"/>
  <c r="EC98" i="76"/>
  <c r="EB98" i="76"/>
  <c r="EA98" i="76"/>
  <c r="DZ98" i="76"/>
  <c r="DY98" i="76"/>
  <c r="DX98" i="76"/>
  <c r="DW98" i="76"/>
  <c r="DV98" i="76"/>
  <c r="DU98" i="76"/>
  <c r="DT98" i="76"/>
  <c r="DS98" i="76"/>
  <c r="DR98" i="76"/>
  <c r="DQ98" i="76"/>
  <c r="DP98" i="76"/>
  <c r="DO98" i="76"/>
  <c r="DN98" i="76"/>
  <c r="DM98" i="76"/>
  <c r="DL98" i="76"/>
  <c r="DK98" i="76"/>
  <c r="DJ98" i="76"/>
  <c r="DI98" i="76"/>
  <c r="DH98" i="76"/>
  <c r="DG98" i="76"/>
  <c r="DF98" i="76"/>
  <c r="DE98" i="76"/>
  <c r="DD98" i="76"/>
  <c r="DC98" i="76"/>
  <c r="DB98" i="76"/>
  <c r="DA98" i="76"/>
  <c r="CZ98" i="76"/>
  <c r="CY98" i="76"/>
  <c r="CX98" i="76"/>
  <c r="CW98" i="76"/>
  <c r="CV98" i="76"/>
  <c r="CU98" i="76"/>
  <c r="CT98" i="76"/>
  <c r="CS98" i="76"/>
  <c r="CR98" i="76"/>
  <c r="CQ98" i="76"/>
  <c r="CP98" i="76"/>
  <c r="CO98" i="76"/>
  <c r="CN98" i="76"/>
  <c r="CM98" i="76"/>
  <c r="CL98" i="76"/>
  <c r="CK98" i="76"/>
  <c r="CJ98" i="76"/>
  <c r="CI98" i="76"/>
  <c r="CH98" i="76"/>
  <c r="CG98" i="76"/>
  <c r="CF98" i="76"/>
  <c r="CE98" i="76"/>
  <c r="CD98" i="76"/>
  <c r="CC98" i="76"/>
  <c r="CB98" i="76"/>
  <c r="CA98" i="76"/>
  <c r="BZ98" i="76"/>
  <c r="BY98" i="76"/>
  <c r="BX98" i="76"/>
  <c r="BW98" i="76"/>
  <c r="BV98" i="76"/>
  <c r="BU98" i="76"/>
  <c r="BT98" i="76"/>
  <c r="BS98" i="76"/>
  <c r="BR98" i="76"/>
  <c r="BQ98" i="76"/>
  <c r="BP98" i="76"/>
  <c r="BO98" i="76"/>
  <c r="BN98" i="76"/>
  <c r="BM98" i="76"/>
  <c r="BL98" i="76"/>
  <c r="BK98" i="76"/>
  <c r="BJ98" i="76"/>
  <c r="BI98" i="76"/>
  <c r="BH98" i="76"/>
  <c r="BG98" i="76"/>
  <c r="BF98" i="76"/>
  <c r="BE98" i="76"/>
  <c r="BD98" i="76"/>
  <c r="BC98" i="76"/>
  <c r="BB98" i="76"/>
  <c r="BA98" i="76"/>
  <c r="AZ98" i="76"/>
  <c r="AY98" i="76"/>
  <c r="AX98" i="76"/>
  <c r="AW98" i="76"/>
  <c r="AV98" i="76"/>
  <c r="AU98" i="76"/>
  <c r="AT98" i="76"/>
  <c r="AS98" i="76"/>
  <c r="AR98" i="76"/>
  <c r="AP98" i="76"/>
  <c r="ES95" i="76"/>
  <c r="ER95" i="76"/>
  <c r="EQ95" i="76"/>
  <c r="EP95" i="76"/>
  <c r="EO95" i="76"/>
  <c r="EN95" i="76"/>
  <c r="EM95" i="76"/>
  <c r="EL95" i="76"/>
  <c r="EK95" i="76"/>
  <c r="EJ95" i="76"/>
  <c r="EI95" i="76"/>
  <c r="EH95" i="76"/>
  <c r="EG95" i="76"/>
  <c r="EF95" i="76"/>
  <c r="EE95" i="76"/>
  <c r="ED95" i="76"/>
  <c r="EC95" i="76"/>
  <c r="EB95" i="76"/>
  <c r="EA95" i="76"/>
  <c r="DZ95" i="76"/>
  <c r="DY95" i="76"/>
  <c r="DX95" i="76"/>
  <c r="DW95" i="76"/>
  <c r="DV95" i="76"/>
  <c r="DU95" i="76"/>
  <c r="DT95" i="76"/>
  <c r="DS95" i="76"/>
  <c r="DR95" i="76"/>
  <c r="DQ95" i="76"/>
  <c r="DP95" i="76"/>
  <c r="DO95" i="76"/>
  <c r="DN95" i="76"/>
  <c r="DM95" i="76"/>
  <c r="DL95" i="76"/>
  <c r="DK95" i="76"/>
  <c r="DJ95" i="76"/>
  <c r="DI95" i="76"/>
  <c r="DH95" i="76"/>
  <c r="DG95" i="76"/>
  <c r="DF95" i="76"/>
  <c r="DE95" i="76"/>
  <c r="DD95" i="76"/>
  <c r="DC95" i="76"/>
  <c r="DB95" i="76"/>
  <c r="DA95" i="76"/>
  <c r="CZ95" i="76"/>
  <c r="CY95" i="76"/>
  <c r="CX95" i="76"/>
  <c r="CW95" i="76"/>
  <c r="CV95" i="76"/>
  <c r="CU95" i="76"/>
  <c r="CT95" i="76"/>
  <c r="CS95" i="76"/>
  <c r="CR95" i="76"/>
  <c r="CQ95" i="76"/>
  <c r="CP95" i="76"/>
  <c r="CO95" i="76"/>
  <c r="CN95" i="76"/>
  <c r="CM95" i="76"/>
  <c r="CL95" i="76"/>
  <c r="CK95" i="76"/>
  <c r="CJ95" i="76"/>
  <c r="CI95" i="76"/>
  <c r="CH95" i="76"/>
  <c r="CG95" i="76"/>
  <c r="CF95" i="76"/>
  <c r="CE95" i="76"/>
  <c r="CD95" i="76"/>
  <c r="CC95" i="76"/>
  <c r="CB95" i="76"/>
  <c r="CA95" i="76"/>
  <c r="BZ95" i="76"/>
  <c r="BY95" i="76"/>
  <c r="BX95" i="76"/>
  <c r="BW95" i="76"/>
  <c r="BV95" i="76"/>
  <c r="BU95" i="76"/>
  <c r="BT95" i="76"/>
  <c r="BS95" i="76"/>
  <c r="BR95" i="76"/>
  <c r="BQ95" i="76"/>
  <c r="BP95" i="76"/>
  <c r="BO95" i="76"/>
  <c r="BN95" i="76"/>
  <c r="BM95" i="76"/>
  <c r="BL95" i="76"/>
  <c r="BK95" i="76"/>
  <c r="BJ95" i="76"/>
  <c r="BI95" i="76"/>
  <c r="BH95" i="76"/>
  <c r="BG95" i="76"/>
  <c r="BF95" i="76"/>
  <c r="BE95" i="76"/>
  <c r="BD95" i="76"/>
  <c r="BC95" i="76"/>
  <c r="BB95" i="76"/>
  <c r="BA95" i="76"/>
  <c r="AZ95" i="76"/>
  <c r="AY95" i="76"/>
  <c r="AX95" i="76"/>
  <c r="AW95" i="76"/>
  <c r="AV95" i="76"/>
  <c r="AU95" i="76"/>
  <c r="AT95" i="76"/>
  <c r="AS95" i="76"/>
  <c r="AR95" i="76"/>
  <c r="AP95" i="76"/>
  <c r="ES94" i="76"/>
  <c r="ER94" i="76"/>
  <c r="EQ94" i="76"/>
  <c r="EP94" i="76"/>
  <c r="EO94" i="76"/>
  <c r="EN94" i="76"/>
  <c r="EM94" i="76"/>
  <c r="EL94" i="76"/>
  <c r="EK94" i="76"/>
  <c r="EJ94" i="76"/>
  <c r="EI94" i="76"/>
  <c r="EH94" i="76"/>
  <c r="EG94" i="76"/>
  <c r="EF94" i="76"/>
  <c r="EE94" i="76"/>
  <c r="ED94" i="76"/>
  <c r="EC94" i="76"/>
  <c r="EB94" i="76"/>
  <c r="EA94" i="76"/>
  <c r="DZ94" i="76"/>
  <c r="DY94" i="76"/>
  <c r="DX94" i="76"/>
  <c r="DW94" i="76"/>
  <c r="DV94" i="76"/>
  <c r="DU94" i="76"/>
  <c r="DT94" i="76"/>
  <c r="DS94" i="76"/>
  <c r="DR94" i="76"/>
  <c r="DQ94" i="76"/>
  <c r="DP94" i="76"/>
  <c r="DO94" i="76"/>
  <c r="DN94" i="76"/>
  <c r="DM94" i="76"/>
  <c r="DL94" i="76"/>
  <c r="DK94" i="76"/>
  <c r="DJ94" i="76"/>
  <c r="DI94" i="76"/>
  <c r="DH94" i="76"/>
  <c r="DG94" i="76"/>
  <c r="DF94" i="76"/>
  <c r="DE94" i="76"/>
  <c r="DD94" i="76"/>
  <c r="DC94" i="76"/>
  <c r="DB94" i="76"/>
  <c r="DA94" i="76"/>
  <c r="CZ94" i="76"/>
  <c r="CY94" i="76"/>
  <c r="CX94" i="76"/>
  <c r="CW94" i="76"/>
  <c r="CV94" i="76"/>
  <c r="CU94" i="76"/>
  <c r="CT94" i="76"/>
  <c r="CS94" i="76"/>
  <c r="CR94" i="76"/>
  <c r="CQ94" i="76"/>
  <c r="CP94" i="76"/>
  <c r="CO94" i="76"/>
  <c r="CN94" i="76"/>
  <c r="CM94" i="76"/>
  <c r="CL94" i="76"/>
  <c r="CK94" i="76"/>
  <c r="CJ94" i="76"/>
  <c r="CI94" i="76"/>
  <c r="CH94" i="76"/>
  <c r="CG94" i="76"/>
  <c r="CF94" i="76"/>
  <c r="CE94" i="76"/>
  <c r="CD94" i="76"/>
  <c r="CC94" i="76"/>
  <c r="CB94" i="76"/>
  <c r="CA94" i="76"/>
  <c r="BZ94" i="76"/>
  <c r="BY94" i="76"/>
  <c r="BX94" i="76"/>
  <c r="BW94" i="76"/>
  <c r="BV94" i="76"/>
  <c r="BU94" i="76"/>
  <c r="BT94" i="76"/>
  <c r="BS94" i="76"/>
  <c r="BR94" i="76"/>
  <c r="BQ94" i="76"/>
  <c r="BP94" i="76"/>
  <c r="BO94" i="76"/>
  <c r="BN94" i="76"/>
  <c r="BM94" i="76"/>
  <c r="BL94" i="76"/>
  <c r="BK94" i="76"/>
  <c r="BJ94" i="76"/>
  <c r="BI94" i="76"/>
  <c r="BH94" i="76"/>
  <c r="BG94" i="76"/>
  <c r="BF94" i="76"/>
  <c r="BE94" i="76"/>
  <c r="BD94" i="76"/>
  <c r="BC94" i="76"/>
  <c r="BB94" i="76"/>
  <c r="BA94" i="76"/>
  <c r="AZ94" i="76"/>
  <c r="AY94" i="76"/>
  <c r="AX94" i="76"/>
  <c r="AW94" i="76"/>
  <c r="AV94" i="76"/>
  <c r="AU94" i="76"/>
  <c r="AT94" i="76"/>
  <c r="AS94" i="76"/>
  <c r="AR94" i="76"/>
  <c r="AP94" i="76"/>
  <c r="ES93" i="76"/>
  <c r="ER93" i="76"/>
  <c r="EQ93" i="76"/>
  <c r="EP93" i="76"/>
  <c r="EO93" i="76"/>
  <c r="EN93" i="76"/>
  <c r="EM93" i="76"/>
  <c r="EL93" i="76"/>
  <c r="EK93" i="76"/>
  <c r="EJ93" i="76"/>
  <c r="EI93" i="76"/>
  <c r="EH93" i="76"/>
  <c r="EG93" i="76"/>
  <c r="EF93" i="76"/>
  <c r="EE93" i="76"/>
  <c r="ED93" i="76"/>
  <c r="EC93" i="76"/>
  <c r="EB93" i="76"/>
  <c r="EA93" i="76"/>
  <c r="DZ93" i="76"/>
  <c r="DY93" i="76"/>
  <c r="DX93" i="76"/>
  <c r="DW93" i="76"/>
  <c r="DV93" i="76"/>
  <c r="DU93" i="76"/>
  <c r="DT93" i="76"/>
  <c r="DS93" i="76"/>
  <c r="DR93" i="76"/>
  <c r="DQ93" i="76"/>
  <c r="DP93" i="76"/>
  <c r="DO93" i="76"/>
  <c r="DN93" i="76"/>
  <c r="DM93" i="76"/>
  <c r="DL93" i="76"/>
  <c r="DK93" i="76"/>
  <c r="DJ93" i="76"/>
  <c r="DI93" i="76"/>
  <c r="DH93" i="76"/>
  <c r="DG93" i="76"/>
  <c r="DF93" i="76"/>
  <c r="DE93" i="76"/>
  <c r="DD93" i="76"/>
  <c r="DC93" i="76"/>
  <c r="DB93" i="76"/>
  <c r="DA93" i="76"/>
  <c r="CZ93" i="76"/>
  <c r="CY93" i="76"/>
  <c r="CX93" i="76"/>
  <c r="CW93" i="76"/>
  <c r="CV93" i="76"/>
  <c r="CU93" i="76"/>
  <c r="CT93" i="76"/>
  <c r="CS93" i="76"/>
  <c r="CR93" i="76"/>
  <c r="CQ93" i="76"/>
  <c r="CP93" i="76"/>
  <c r="CO93" i="76"/>
  <c r="CN93" i="76"/>
  <c r="CM93" i="76"/>
  <c r="CL93" i="76"/>
  <c r="CK93" i="76"/>
  <c r="CJ93" i="76"/>
  <c r="CI93" i="76"/>
  <c r="CH93" i="76"/>
  <c r="CG93" i="76"/>
  <c r="CF93" i="76"/>
  <c r="CE93" i="76"/>
  <c r="CD93" i="76"/>
  <c r="CC93" i="76"/>
  <c r="CB93" i="76"/>
  <c r="CA93" i="76"/>
  <c r="BZ93" i="76"/>
  <c r="BY93" i="76"/>
  <c r="BX93" i="76"/>
  <c r="BW93" i="76"/>
  <c r="BV93" i="76"/>
  <c r="BU93" i="76"/>
  <c r="BT93" i="76"/>
  <c r="BS93" i="76"/>
  <c r="BR93" i="76"/>
  <c r="BQ93" i="76"/>
  <c r="BP93" i="76"/>
  <c r="BO93" i="76"/>
  <c r="BN93" i="76"/>
  <c r="BM93" i="76"/>
  <c r="BL93" i="76"/>
  <c r="BK93" i="76"/>
  <c r="BJ93" i="76"/>
  <c r="BI93" i="76"/>
  <c r="BH93" i="76"/>
  <c r="BG93" i="76"/>
  <c r="BF93" i="76"/>
  <c r="BE93" i="76"/>
  <c r="BD93" i="76"/>
  <c r="BC93" i="76"/>
  <c r="BB93" i="76"/>
  <c r="BA93" i="76"/>
  <c r="AZ93" i="76"/>
  <c r="AY93" i="76"/>
  <c r="AX93" i="76"/>
  <c r="AW93" i="76"/>
  <c r="AV93" i="76"/>
  <c r="AU93" i="76"/>
  <c r="AT93" i="76"/>
  <c r="AS93" i="76"/>
  <c r="AR93" i="76"/>
  <c r="AP93" i="76"/>
  <c r="ES92" i="76"/>
  <c r="ER92" i="76"/>
  <c r="EQ92" i="76"/>
  <c r="EP92" i="76"/>
  <c r="EO92" i="76"/>
  <c r="EN92" i="76"/>
  <c r="EM92" i="76"/>
  <c r="EL92" i="76"/>
  <c r="EK92" i="76"/>
  <c r="EJ92" i="76"/>
  <c r="EI92" i="76"/>
  <c r="EH92" i="76"/>
  <c r="EG92" i="76"/>
  <c r="EF92" i="76"/>
  <c r="EE92" i="76"/>
  <c r="ED92" i="76"/>
  <c r="EC92" i="76"/>
  <c r="EB92" i="76"/>
  <c r="EA92" i="76"/>
  <c r="DZ92" i="76"/>
  <c r="DY92" i="76"/>
  <c r="DX92" i="76"/>
  <c r="DW92" i="76"/>
  <c r="DV92" i="76"/>
  <c r="DU92" i="76"/>
  <c r="DT92" i="76"/>
  <c r="DS92" i="76"/>
  <c r="DR92" i="76"/>
  <c r="DQ92" i="76"/>
  <c r="DP92" i="76"/>
  <c r="DO92" i="76"/>
  <c r="DN92" i="76"/>
  <c r="DM92" i="76"/>
  <c r="DL92" i="76"/>
  <c r="DK92" i="76"/>
  <c r="DJ92" i="76"/>
  <c r="DI92" i="76"/>
  <c r="DH92" i="76"/>
  <c r="DG92" i="76"/>
  <c r="DF92" i="76"/>
  <c r="DE92" i="76"/>
  <c r="DD92" i="76"/>
  <c r="DC92" i="76"/>
  <c r="DB92" i="76"/>
  <c r="DA92" i="76"/>
  <c r="CZ92" i="76"/>
  <c r="CY92" i="76"/>
  <c r="CX92" i="76"/>
  <c r="CW92" i="76"/>
  <c r="CV92" i="76"/>
  <c r="CU92" i="76"/>
  <c r="CT92" i="76"/>
  <c r="CS92" i="76"/>
  <c r="CR92" i="76"/>
  <c r="CQ92" i="76"/>
  <c r="CP92" i="76"/>
  <c r="CO92" i="76"/>
  <c r="CN92" i="76"/>
  <c r="CM92" i="76"/>
  <c r="CL92" i="76"/>
  <c r="CK92" i="76"/>
  <c r="CJ92" i="76"/>
  <c r="CI92" i="76"/>
  <c r="CH92" i="76"/>
  <c r="CG92" i="76"/>
  <c r="CF92" i="76"/>
  <c r="CE92" i="76"/>
  <c r="CD92" i="76"/>
  <c r="CC92" i="76"/>
  <c r="CB92" i="76"/>
  <c r="CA92" i="76"/>
  <c r="BZ92" i="76"/>
  <c r="BY92" i="76"/>
  <c r="BX92" i="76"/>
  <c r="BW92" i="76"/>
  <c r="BV92" i="76"/>
  <c r="BU92" i="76"/>
  <c r="BT92" i="76"/>
  <c r="BS92" i="76"/>
  <c r="BR92" i="76"/>
  <c r="BQ92" i="76"/>
  <c r="BP92" i="76"/>
  <c r="BO92" i="76"/>
  <c r="BN92" i="76"/>
  <c r="BM92" i="76"/>
  <c r="BL92" i="76"/>
  <c r="BK92" i="76"/>
  <c r="BJ92" i="76"/>
  <c r="BI92" i="76"/>
  <c r="BH92" i="76"/>
  <c r="BG92" i="76"/>
  <c r="BF92" i="76"/>
  <c r="BE92" i="76"/>
  <c r="BD92" i="76"/>
  <c r="BC92" i="76"/>
  <c r="BB92" i="76"/>
  <c r="BA92" i="76"/>
  <c r="AZ92" i="76"/>
  <c r="AY92" i="76"/>
  <c r="AX92" i="76"/>
  <c r="AW92" i="76"/>
  <c r="AV92" i="76"/>
  <c r="AU92" i="76"/>
  <c r="AT92" i="76"/>
  <c r="AS92" i="76"/>
  <c r="AR92" i="76"/>
  <c r="AP92" i="76"/>
  <c r="ES91" i="76"/>
  <c r="ER91" i="76"/>
  <c r="EQ91" i="76"/>
  <c r="EP91" i="76"/>
  <c r="EO91" i="76"/>
  <c r="EN91" i="76"/>
  <c r="EM91" i="76"/>
  <c r="EL91" i="76"/>
  <c r="EK91" i="76"/>
  <c r="EJ91" i="76"/>
  <c r="EI91" i="76"/>
  <c r="EH91" i="76"/>
  <c r="EG91" i="76"/>
  <c r="EF91" i="76"/>
  <c r="EE91" i="76"/>
  <c r="ED91" i="76"/>
  <c r="EC91" i="76"/>
  <c r="EB91" i="76"/>
  <c r="EA91" i="76"/>
  <c r="DZ91" i="76"/>
  <c r="DY91" i="76"/>
  <c r="DX91" i="76"/>
  <c r="DW91" i="76"/>
  <c r="DV91" i="76"/>
  <c r="DU91" i="76"/>
  <c r="DT91" i="76"/>
  <c r="DS91" i="76"/>
  <c r="DR91" i="76"/>
  <c r="DQ91" i="76"/>
  <c r="DP91" i="76"/>
  <c r="DO91" i="76"/>
  <c r="DN91" i="76"/>
  <c r="DM91" i="76"/>
  <c r="DL91" i="76"/>
  <c r="DK91" i="76"/>
  <c r="DJ91" i="76"/>
  <c r="DI91" i="76"/>
  <c r="DH91" i="76"/>
  <c r="DG91" i="76"/>
  <c r="DF91" i="76"/>
  <c r="DE91" i="76"/>
  <c r="DD91" i="76"/>
  <c r="DC91" i="76"/>
  <c r="DB91" i="76"/>
  <c r="DA91" i="76"/>
  <c r="CZ91" i="76"/>
  <c r="CY91" i="76"/>
  <c r="CX91" i="76"/>
  <c r="CW91" i="76"/>
  <c r="CV91" i="76"/>
  <c r="CU91" i="76"/>
  <c r="CT91" i="76"/>
  <c r="CS91" i="76"/>
  <c r="CR91" i="76"/>
  <c r="CQ91" i="76"/>
  <c r="CP91" i="76"/>
  <c r="CO91" i="76"/>
  <c r="CN91" i="76"/>
  <c r="CM91" i="76"/>
  <c r="CL91" i="76"/>
  <c r="CK91" i="76"/>
  <c r="CJ91" i="76"/>
  <c r="CI91" i="76"/>
  <c r="CH91" i="76"/>
  <c r="CG91" i="76"/>
  <c r="CF91" i="76"/>
  <c r="CE91" i="76"/>
  <c r="CD91" i="76"/>
  <c r="CC91" i="76"/>
  <c r="CB91" i="76"/>
  <c r="CA91" i="76"/>
  <c r="BZ91" i="76"/>
  <c r="BY91" i="76"/>
  <c r="BX91" i="76"/>
  <c r="BW91" i="76"/>
  <c r="BV91" i="76"/>
  <c r="BU91" i="76"/>
  <c r="BT91" i="76"/>
  <c r="BS91" i="76"/>
  <c r="BR91" i="76"/>
  <c r="BQ91" i="76"/>
  <c r="BP91" i="76"/>
  <c r="BO91" i="76"/>
  <c r="BN91" i="76"/>
  <c r="BM91" i="76"/>
  <c r="BL91" i="76"/>
  <c r="BK91" i="76"/>
  <c r="BJ91" i="76"/>
  <c r="BI91" i="76"/>
  <c r="BH91" i="76"/>
  <c r="BG91" i="76"/>
  <c r="BF91" i="76"/>
  <c r="BE91" i="76"/>
  <c r="BD91" i="76"/>
  <c r="BC91" i="76"/>
  <c r="BB91" i="76"/>
  <c r="BA91" i="76"/>
  <c r="AZ91" i="76"/>
  <c r="AY91" i="76"/>
  <c r="AX91" i="76"/>
  <c r="AW91" i="76"/>
  <c r="AV91" i="76"/>
  <c r="AU91" i="76"/>
  <c r="AT91" i="76"/>
  <c r="AS91" i="76"/>
  <c r="AR91" i="76"/>
  <c r="AP91" i="76"/>
  <c r="ES90" i="76"/>
  <c r="ER90" i="76"/>
  <c r="EQ90" i="76"/>
  <c r="EP90" i="76"/>
  <c r="EO90" i="76"/>
  <c r="EN90" i="76"/>
  <c r="EM90" i="76"/>
  <c r="EL90" i="76"/>
  <c r="EK90" i="76"/>
  <c r="EJ90" i="76"/>
  <c r="EI90" i="76"/>
  <c r="EH90" i="76"/>
  <c r="EG90" i="76"/>
  <c r="EF90" i="76"/>
  <c r="EE90" i="76"/>
  <c r="ED90" i="76"/>
  <c r="EC90" i="76"/>
  <c r="EB90" i="76"/>
  <c r="EA90" i="76"/>
  <c r="DZ90" i="76"/>
  <c r="DY90" i="76"/>
  <c r="DX90" i="76"/>
  <c r="DW90" i="76"/>
  <c r="DV90" i="76"/>
  <c r="DU90" i="76"/>
  <c r="DT90" i="76"/>
  <c r="DS90" i="76"/>
  <c r="DR90" i="76"/>
  <c r="DQ90" i="76"/>
  <c r="DP90" i="76"/>
  <c r="DO90" i="76"/>
  <c r="DN90" i="76"/>
  <c r="DM90" i="76"/>
  <c r="DL90" i="76"/>
  <c r="DK90" i="76"/>
  <c r="DJ90" i="76"/>
  <c r="DI90" i="76"/>
  <c r="DH90" i="76"/>
  <c r="DG90" i="76"/>
  <c r="DF90" i="76"/>
  <c r="DE90" i="76"/>
  <c r="DD90" i="76"/>
  <c r="DC90" i="76"/>
  <c r="DB90" i="76"/>
  <c r="DA90" i="76"/>
  <c r="CZ90" i="76"/>
  <c r="CY90" i="76"/>
  <c r="CX90" i="76"/>
  <c r="CW90" i="76"/>
  <c r="CV90" i="76"/>
  <c r="CU90" i="76"/>
  <c r="CT90" i="76"/>
  <c r="CS90" i="76"/>
  <c r="CR90" i="76"/>
  <c r="CQ90" i="76"/>
  <c r="CP90" i="76"/>
  <c r="CO90" i="76"/>
  <c r="CN90" i="76"/>
  <c r="CM90" i="76"/>
  <c r="CL90" i="76"/>
  <c r="CK90" i="76"/>
  <c r="CJ90" i="76"/>
  <c r="CI90" i="76"/>
  <c r="CH90" i="76"/>
  <c r="CG90" i="76"/>
  <c r="CF90" i="76"/>
  <c r="CE90" i="76"/>
  <c r="CD90" i="76"/>
  <c r="CC90" i="76"/>
  <c r="CB90" i="76"/>
  <c r="CA90" i="76"/>
  <c r="BZ90" i="76"/>
  <c r="BY90" i="76"/>
  <c r="BX90" i="76"/>
  <c r="BW90" i="76"/>
  <c r="BV90" i="76"/>
  <c r="BU90" i="76"/>
  <c r="BT90" i="76"/>
  <c r="BS90" i="76"/>
  <c r="BR90" i="76"/>
  <c r="BQ90" i="76"/>
  <c r="BP90" i="76"/>
  <c r="BO90" i="76"/>
  <c r="BN90" i="76"/>
  <c r="BM90" i="76"/>
  <c r="BL90" i="76"/>
  <c r="BK90" i="76"/>
  <c r="BJ90" i="76"/>
  <c r="BI90" i="76"/>
  <c r="BH90" i="76"/>
  <c r="BG90" i="76"/>
  <c r="BF90" i="76"/>
  <c r="BE90" i="76"/>
  <c r="BD90" i="76"/>
  <c r="BC90" i="76"/>
  <c r="BB90" i="76"/>
  <c r="BA90" i="76"/>
  <c r="AZ90" i="76"/>
  <c r="AY90" i="76"/>
  <c r="AX90" i="76"/>
  <c r="AW90" i="76"/>
  <c r="AV90" i="76"/>
  <c r="AU90" i="76"/>
  <c r="AT90" i="76"/>
  <c r="AS90" i="76"/>
  <c r="AR90" i="76"/>
  <c r="AP90" i="76"/>
  <c r="ES89" i="76"/>
  <c r="ER89" i="76"/>
  <c r="EQ89" i="76"/>
  <c r="EP89" i="76"/>
  <c r="EO89" i="76"/>
  <c r="EN89" i="76"/>
  <c r="EM89" i="76"/>
  <c r="EL89" i="76"/>
  <c r="EK89" i="76"/>
  <c r="EJ89" i="76"/>
  <c r="EI89" i="76"/>
  <c r="EH89" i="76"/>
  <c r="EG89" i="76"/>
  <c r="EF89" i="76"/>
  <c r="EE89" i="76"/>
  <c r="ED89" i="76"/>
  <c r="EC89" i="76"/>
  <c r="EB89" i="76"/>
  <c r="EA89" i="76"/>
  <c r="DZ89" i="76"/>
  <c r="DY89" i="76"/>
  <c r="DX89" i="76"/>
  <c r="DW89" i="76"/>
  <c r="DV89" i="76"/>
  <c r="DU89" i="76"/>
  <c r="DT89" i="76"/>
  <c r="DS89" i="76"/>
  <c r="DR89" i="76"/>
  <c r="DQ89" i="76"/>
  <c r="DP89" i="76"/>
  <c r="DO89" i="76"/>
  <c r="DN89" i="76"/>
  <c r="DM89" i="76"/>
  <c r="DL89" i="76"/>
  <c r="DK89" i="76"/>
  <c r="DJ89" i="76"/>
  <c r="DI89" i="76"/>
  <c r="DH89" i="76"/>
  <c r="DG89" i="76"/>
  <c r="DF89" i="76"/>
  <c r="DE89" i="76"/>
  <c r="DD89" i="76"/>
  <c r="DC89" i="76"/>
  <c r="DB89" i="76"/>
  <c r="DA89" i="76"/>
  <c r="CZ89" i="76"/>
  <c r="CY89" i="76"/>
  <c r="CX89" i="76"/>
  <c r="CW89" i="76"/>
  <c r="CV89" i="76"/>
  <c r="CU89" i="76"/>
  <c r="CT89" i="76"/>
  <c r="CS89" i="76"/>
  <c r="CR89" i="76"/>
  <c r="CQ89" i="76"/>
  <c r="CP89" i="76"/>
  <c r="CO89" i="76"/>
  <c r="CN89" i="76"/>
  <c r="CM89" i="76"/>
  <c r="CL89" i="76"/>
  <c r="CK89" i="76"/>
  <c r="CJ89" i="76"/>
  <c r="CI89" i="76"/>
  <c r="CH89" i="76"/>
  <c r="CG89" i="76"/>
  <c r="CF89" i="76"/>
  <c r="CE89" i="76"/>
  <c r="CD89" i="76"/>
  <c r="CC89" i="76"/>
  <c r="CB89" i="76"/>
  <c r="CA89" i="76"/>
  <c r="BZ89" i="76"/>
  <c r="BY89" i="76"/>
  <c r="BX89" i="76"/>
  <c r="BW89" i="76"/>
  <c r="BV89" i="76"/>
  <c r="BU89" i="76"/>
  <c r="BT89" i="76"/>
  <c r="BS89" i="76"/>
  <c r="BR89" i="76"/>
  <c r="BQ89" i="76"/>
  <c r="BP89" i="76"/>
  <c r="BO89" i="76"/>
  <c r="BN89" i="76"/>
  <c r="BM89" i="76"/>
  <c r="BL89" i="76"/>
  <c r="BK89" i="76"/>
  <c r="BJ89" i="76"/>
  <c r="BI89" i="76"/>
  <c r="BH89" i="76"/>
  <c r="BG89" i="76"/>
  <c r="BF89" i="76"/>
  <c r="BE89" i="76"/>
  <c r="BD89" i="76"/>
  <c r="BC89" i="76"/>
  <c r="BB89" i="76"/>
  <c r="BA89" i="76"/>
  <c r="AZ89" i="76"/>
  <c r="AY89" i="76"/>
  <c r="AX89" i="76"/>
  <c r="AW89" i="76"/>
  <c r="AV89" i="76"/>
  <c r="AU89" i="76"/>
  <c r="AT89" i="76"/>
  <c r="AS89" i="76"/>
  <c r="AR89" i="76"/>
  <c r="AP89" i="76"/>
  <c r="ES86" i="76"/>
  <c r="ER86" i="76"/>
  <c r="EQ86" i="76"/>
  <c r="EP86" i="76"/>
  <c r="EO86" i="76"/>
  <c r="EN86" i="76"/>
  <c r="EM86" i="76"/>
  <c r="EL86" i="76"/>
  <c r="EK86" i="76"/>
  <c r="EJ86" i="76"/>
  <c r="EI86" i="76"/>
  <c r="EH86" i="76"/>
  <c r="EG86" i="76"/>
  <c r="EF86" i="76"/>
  <c r="EE86" i="76"/>
  <c r="ED86" i="76"/>
  <c r="EC86" i="76"/>
  <c r="EB86" i="76"/>
  <c r="EA86" i="76"/>
  <c r="DZ86" i="76"/>
  <c r="DY86" i="76"/>
  <c r="DX86" i="76"/>
  <c r="DW86" i="76"/>
  <c r="DV86" i="76"/>
  <c r="DU86" i="76"/>
  <c r="DT86" i="76"/>
  <c r="DS86" i="76"/>
  <c r="DR86" i="76"/>
  <c r="DQ86" i="76"/>
  <c r="DP86" i="76"/>
  <c r="DO86" i="76"/>
  <c r="DN86" i="76"/>
  <c r="DM86" i="76"/>
  <c r="DL86" i="76"/>
  <c r="DK86" i="76"/>
  <c r="DJ86" i="76"/>
  <c r="DI86" i="76"/>
  <c r="DH86" i="76"/>
  <c r="DG86" i="76"/>
  <c r="DF86" i="76"/>
  <c r="DE86" i="76"/>
  <c r="DD86" i="76"/>
  <c r="DC86" i="76"/>
  <c r="DB86" i="76"/>
  <c r="DA86" i="76"/>
  <c r="CZ86" i="76"/>
  <c r="CY86" i="76"/>
  <c r="CX86" i="76"/>
  <c r="CW86" i="76"/>
  <c r="CV86" i="76"/>
  <c r="CU86" i="76"/>
  <c r="CT86" i="76"/>
  <c r="CS86" i="76"/>
  <c r="CR86" i="76"/>
  <c r="CQ86" i="76"/>
  <c r="CP86" i="76"/>
  <c r="CO86" i="76"/>
  <c r="CN86" i="76"/>
  <c r="CM86" i="76"/>
  <c r="CL86" i="76"/>
  <c r="CK86" i="76"/>
  <c r="CJ86" i="76"/>
  <c r="CI86" i="76"/>
  <c r="CH86" i="76"/>
  <c r="CG86" i="76"/>
  <c r="CF86" i="76"/>
  <c r="CE86" i="76"/>
  <c r="CD86" i="76"/>
  <c r="CC86" i="76"/>
  <c r="CB86" i="76"/>
  <c r="CA86" i="76"/>
  <c r="BZ86" i="76"/>
  <c r="BY86" i="76"/>
  <c r="BX86" i="76"/>
  <c r="BW86" i="76"/>
  <c r="BV86" i="76"/>
  <c r="BU86" i="76"/>
  <c r="BT86" i="76"/>
  <c r="BS86" i="76"/>
  <c r="BR86" i="76"/>
  <c r="BQ86" i="76"/>
  <c r="BP86" i="76"/>
  <c r="BO86" i="76"/>
  <c r="BN86" i="76"/>
  <c r="BM86" i="76"/>
  <c r="BL86" i="76"/>
  <c r="BK86" i="76"/>
  <c r="BJ86" i="76"/>
  <c r="BI86" i="76"/>
  <c r="BH86" i="76"/>
  <c r="BG86" i="76"/>
  <c r="BF86" i="76"/>
  <c r="BE86" i="76"/>
  <c r="BD86" i="76"/>
  <c r="BC86" i="76"/>
  <c r="BB86" i="76"/>
  <c r="BA86" i="76"/>
  <c r="AZ86" i="76"/>
  <c r="AY86" i="76"/>
  <c r="AX86" i="76"/>
  <c r="AW86" i="76"/>
  <c r="AV86" i="76"/>
  <c r="AU86" i="76"/>
  <c r="AT86" i="76"/>
  <c r="AS86" i="76"/>
  <c r="AR86" i="76"/>
  <c r="AP86" i="76"/>
  <c r="ES85" i="76"/>
  <c r="ER85" i="76"/>
  <c r="EQ85" i="76"/>
  <c r="EP85" i="76"/>
  <c r="EO85" i="76"/>
  <c r="EN85" i="76"/>
  <c r="EM85" i="76"/>
  <c r="EL85" i="76"/>
  <c r="EK85" i="76"/>
  <c r="EJ85" i="76"/>
  <c r="EI85" i="76"/>
  <c r="EH85" i="76"/>
  <c r="EG85" i="76"/>
  <c r="EF85" i="76"/>
  <c r="EE85" i="76"/>
  <c r="ED85" i="76"/>
  <c r="EC85" i="76"/>
  <c r="EB85" i="76"/>
  <c r="EA85" i="76"/>
  <c r="DZ85" i="76"/>
  <c r="DY85" i="76"/>
  <c r="DX85" i="76"/>
  <c r="DW85" i="76"/>
  <c r="DV85" i="76"/>
  <c r="DU85" i="76"/>
  <c r="DT85" i="76"/>
  <c r="DS85" i="76"/>
  <c r="DR85" i="76"/>
  <c r="DQ85" i="76"/>
  <c r="DP85" i="76"/>
  <c r="DO85" i="76"/>
  <c r="DN85" i="76"/>
  <c r="DM85" i="76"/>
  <c r="DL85" i="76"/>
  <c r="DK85" i="76"/>
  <c r="DJ85" i="76"/>
  <c r="DI85" i="76"/>
  <c r="DH85" i="76"/>
  <c r="DG85" i="76"/>
  <c r="DF85" i="76"/>
  <c r="DE85" i="76"/>
  <c r="DD85" i="76"/>
  <c r="DC85" i="76"/>
  <c r="DB85" i="76"/>
  <c r="DA85" i="76"/>
  <c r="CZ85" i="76"/>
  <c r="CY85" i="76"/>
  <c r="CX85" i="76"/>
  <c r="CW85" i="76"/>
  <c r="CV85" i="76"/>
  <c r="CU85" i="76"/>
  <c r="CT85" i="76"/>
  <c r="CS85" i="76"/>
  <c r="CR85" i="76"/>
  <c r="CQ85" i="76"/>
  <c r="CP85" i="76"/>
  <c r="CO85" i="76"/>
  <c r="CN85" i="76"/>
  <c r="CM85" i="76"/>
  <c r="CL85" i="76"/>
  <c r="CK85" i="76"/>
  <c r="CJ85" i="76"/>
  <c r="CI85" i="76"/>
  <c r="CH85" i="76"/>
  <c r="CG85" i="76"/>
  <c r="CF85" i="76"/>
  <c r="CE85" i="76"/>
  <c r="CD85" i="76"/>
  <c r="CC85" i="76"/>
  <c r="CB85" i="76"/>
  <c r="CA85" i="76"/>
  <c r="BZ85" i="76"/>
  <c r="BY85" i="76"/>
  <c r="BX85" i="76"/>
  <c r="BW85" i="76"/>
  <c r="BV85" i="76"/>
  <c r="BU85" i="76"/>
  <c r="BT85" i="76"/>
  <c r="BS85" i="76"/>
  <c r="BR85" i="76"/>
  <c r="BQ85" i="76"/>
  <c r="BP85" i="76"/>
  <c r="BO85" i="76"/>
  <c r="BN85" i="76"/>
  <c r="BM85" i="76"/>
  <c r="BL85" i="76"/>
  <c r="BK85" i="76"/>
  <c r="BJ85" i="76"/>
  <c r="BI85" i="76"/>
  <c r="BH85" i="76"/>
  <c r="BG85" i="76"/>
  <c r="BF85" i="76"/>
  <c r="BE85" i="76"/>
  <c r="BD85" i="76"/>
  <c r="BC85" i="76"/>
  <c r="BB85" i="76"/>
  <c r="BA85" i="76"/>
  <c r="AZ85" i="76"/>
  <c r="AY85" i="76"/>
  <c r="AX85" i="76"/>
  <c r="AW85" i="76"/>
  <c r="AV85" i="76"/>
  <c r="AU85" i="76"/>
  <c r="AT85" i="76"/>
  <c r="AS85" i="76"/>
  <c r="AR85" i="76"/>
  <c r="AP85" i="76"/>
  <c r="ES84" i="76"/>
  <c r="ER84" i="76"/>
  <c r="EQ84" i="76"/>
  <c r="EP84" i="76"/>
  <c r="EO84" i="76"/>
  <c r="EN84" i="76"/>
  <c r="EM84" i="76"/>
  <c r="EL84" i="76"/>
  <c r="EK84" i="76"/>
  <c r="EJ84" i="76"/>
  <c r="EI84" i="76"/>
  <c r="EH84" i="76"/>
  <c r="EG84" i="76"/>
  <c r="EF84" i="76"/>
  <c r="EE84" i="76"/>
  <c r="ED84" i="76"/>
  <c r="EC84" i="76"/>
  <c r="EB84" i="76"/>
  <c r="EA84" i="76"/>
  <c r="DZ84" i="76"/>
  <c r="DY84" i="76"/>
  <c r="DX84" i="76"/>
  <c r="DW84" i="76"/>
  <c r="DV84" i="76"/>
  <c r="DU84" i="76"/>
  <c r="DT84" i="76"/>
  <c r="DS84" i="76"/>
  <c r="DR84" i="76"/>
  <c r="DQ84" i="76"/>
  <c r="DP84" i="76"/>
  <c r="DO84" i="76"/>
  <c r="DN84" i="76"/>
  <c r="DM84" i="76"/>
  <c r="DL84" i="76"/>
  <c r="DK84" i="76"/>
  <c r="DJ84" i="76"/>
  <c r="DI84" i="76"/>
  <c r="DH84" i="76"/>
  <c r="DG84" i="76"/>
  <c r="DF84" i="76"/>
  <c r="DE84" i="76"/>
  <c r="DD84" i="76"/>
  <c r="DC84" i="76"/>
  <c r="DB84" i="76"/>
  <c r="DA84" i="76"/>
  <c r="CZ84" i="76"/>
  <c r="CY84" i="76"/>
  <c r="CX84" i="76"/>
  <c r="CW84" i="76"/>
  <c r="CV84" i="76"/>
  <c r="CU84" i="76"/>
  <c r="CT84" i="76"/>
  <c r="CS84" i="76"/>
  <c r="CR84" i="76"/>
  <c r="CQ84" i="76"/>
  <c r="CP84" i="76"/>
  <c r="CO84" i="76"/>
  <c r="CN84" i="76"/>
  <c r="CM84" i="76"/>
  <c r="CL84" i="76"/>
  <c r="CK84" i="76"/>
  <c r="CJ84" i="76"/>
  <c r="CI84" i="76"/>
  <c r="CH84" i="76"/>
  <c r="CG84" i="76"/>
  <c r="CF84" i="76"/>
  <c r="CE84" i="76"/>
  <c r="CD84" i="76"/>
  <c r="CC84" i="76"/>
  <c r="CB84" i="76"/>
  <c r="CA84" i="76"/>
  <c r="BZ84" i="76"/>
  <c r="BY84" i="76"/>
  <c r="BX84" i="76"/>
  <c r="BW84" i="76"/>
  <c r="BV84" i="76"/>
  <c r="BU84" i="76"/>
  <c r="BT84" i="76"/>
  <c r="BS84" i="76"/>
  <c r="BR84" i="76"/>
  <c r="BQ84" i="76"/>
  <c r="BP84" i="76"/>
  <c r="BO84" i="76"/>
  <c r="BN84" i="76"/>
  <c r="BM84" i="76"/>
  <c r="BL84" i="76"/>
  <c r="BK84" i="76"/>
  <c r="BJ84" i="76"/>
  <c r="BI84" i="76"/>
  <c r="BH84" i="76"/>
  <c r="BG84" i="76"/>
  <c r="BF84" i="76"/>
  <c r="BE84" i="76"/>
  <c r="BD84" i="76"/>
  <c r="BC84" i="76"/>
  <c r="BB84" i="76"/>
  <c r="BA84" i="76"/>
  <c r="AZ84" i="76"/>
  <c r="AY84" i="76"/>
  <c r="AX84" i="76"/>
  <c r="AW84" i="76"/>
  <c r="AV84" i="76"/>
  <c r="AU84" i="76"/>
  <c r="AT84" i="76"/>
  <c r="AS84" i="76"/>
  <c r="AR84" i="76"/>
  <c r="AP84" i="76"/>
  <c r="ES83" i="76"/>
  <c r="ER83" i="76"/>
  <c r="EQ83" i="76"/>
  <c r="EP83" i="76"/>
  <c r="EO83" i="76"/>
  <c r="EN83" i="76"/>
  <c r="EM83" i="76"/>
  <c r="EL83" i="76"/>
  <c r="EK83" i="76"/>
  <c r="EJ83" i="76"/>
  <c r="EI83" i="76"/>
  <c r="EH83" i="76"/>
  <c r="EG83" i="76"/>
  <c r="EF83" i="76"/>
  <c r="EE83" i="76"/>
  <c r="ED83" i="76"/>
  <c r="EC83" i="76"/>
  <c r="EB83" i="76"/>
  <c r="EA83" i="76"/>
  <c r="DZ83" i="76"/>
  <c r="DY83" i="76"/>
  <c r="DX83" i="76"/>
  <c r="DW83" i="76"/>
  <c r="DV83" i="76"/>
  <c r="DU83" i="76"/>
  <c r="DT83" i="76"/>
  <c r="DS83" i="76"/>
  <c r="DR83" i="76"/>
  <c r="DQ83" i="76"/>
  <c r="DP83" i="76"/>
  <c r="DO83" i="76"/>
  <c r="DN83" i="76"/>
  <c r="DM83" i="76"/>
  <c r="DL83" i="76"/>
  <c r="DK83" i="76"/>
  <c r="DJ83" i="76"/>
  <c r="DI83" i="76"/>
  <c r="DH83" i="76"/>
  <c r="DG83" i="76"/>
  <c r="DF83" i="76"/>
  <c r="DE83" i="76"/>
  <c r="DD83" i="76"/>
  <c r="DC83" i="76"/>
  <c r="DB83" i="76"/>
  <c r="DA83" i="76"/>
  <c r="CZ83" i="76"/>
  <c r="CY83" i="76"/>
  <c r="CX83" i="76"/>
  <c r="CW83" i="76"/>
  <c r="CV83" i="76"/>
  <c r="CU83" i="76"/>
  <c r="CT83" i="76"/>
  <c r="CS83" i="76"/>
  <c r="CR83" i="76"/>
  <c r="CQ83" i="76"/>
  <c r="CP83" i="76"/>
  <c r="CO83" i="76"/>
  <c r="CN83" i="76"/>
  <c r="CM83" i="76"/>
  <c r="CL83" i="76"/>
  <c r="CK83" i="76"/>
  <c r="CJ83" i="76"/>
  <c r="CI83" i="76"/>
  <c r="CH83" i="76"/>
  <c r="CG83" i="76"/>
  <c r="CF83" i="76"/>
  <c r="CE83" i="76"/>
  <c r="CD83" i="76"/>
  <c r="CC83" i="76"/>
  <c r="CB83" i="76"/>
  <c r="CA83" i="76"/>
  <c r="BZ83" i="76"/>
  <c r="BY83" i="76"/>
  <c r="BX83" i="76"/>
  <c r="BW83" i="76"/>
  <c r="BV83" i="76"/>
  <c r="BU83" i="76"/>
  <c r="BT83" i="76"/>
  <c r="BS83" i="76"/>
  <c r="BR83" i="76"/>
  <c r="BQ83" i="76"/>
  <c r="BP83" i="76"/>
  <c r="BO83" i="76"/>
  <c r="BN83" i="76"/>
  <c r="BM83" i="76"/>
  <c r="BL83" i="76"/>
  <c r="BK83" i="76"/>
  <c r="BJ83" i="76"/>
  <c r="BI83" i="76"/>
  <c r="BH83" i="76"/>
  <c r="BG83" i="76"/>
  <c r="BF83" i="76"/>
  <c r="BE83" i="76"/>
  <c r="BD83" i="76"/>
  <c r="BC83" i="76"/>
  <c r="BB83" i="76"/>
  <c r="BA83" i="76"/>
  <c r="AZ83" i="76"/>
  <c r="AY83" i="76"/>
  <c r="AX83" i="76"/>
  <c r="AW83" i="76"/>
  <c r="AV83" i="76"/>
  <c r="AU83" i="76"/>
  <c r="AT83" i="76"/>
  <c r="AS83" i="76"/>
  <c r="AR83" i="76"/>
  <c r="AP83" i="76"/>
  <c r="ES82" i="76"/>
  <c r="ER82" i="76"/>
  <c r="EQ82" i="76"/>
  <c r="EP82" i="76"/>
  <c r="EO82" i="76"/>
  <c r="EN82" i="76"/>
  <c r="EM82" i="76"/>
  <c r="EL82" i="76"/>
  <c r="EK82" i="76"/>
  <c r="EJ82" i="76"/>
  <c r="EI82" i="76"/>
  <c r="EH82" i="76"/>
  <c r="EG82" i="76"/>
  <c r="EF82" i="76"/>
  <c r="EE82" i="76"/>
  <c r="ED82" i="76"/>
  <c r="EC82" i="76"/>
  <c r="EB82" i="76"/>
  <c r="EA82" i="76"/>
  <c r="DZ82" i="76"/>
  <c r="DY82" i="76"/>
  <c r="DX82" i="76"/>
  <c r="DW82" i="76"/>
  <c r="DV82" i="76"/>
  <c r="DU82" i="76"/>
  <c r="DT82" i="76"/>
  <c r="DS82" i="76"/>
  <c r="DR82" i="76"/>
  <c r="DQ82" i="76"/>
  <c r="DP82" i="76"/>
  <c r="DO82" i="76"/>
  <c r="DN82" i="76"/>
  <c r="DM82" i="76"/>
  <c r="DL82" i="76"/>
  <c r="DK82" i="76"/>
  <c r="DJ82" i="76"/>
  <c r="DI82" i="76"/>
  <c r="DH82" i="76"/>
  <c r="DG82" i="76"/>
  <c r="DF82" i="76"/>
  <c r="DE82" i="76"/>
  <c r="DD82" i="76"/>
  <c r="DC82" i="76"/>
  <c r="DB82" i="76"/>
  <c r="DA82" i="76"/>
  <c r="CZ82" i="76"/>
  <c r="CY82" i="76"/>
  <c r="CX82" i="76"/>
  <c r="CW82" i="76"/>
  <c r="CV82" i="76"/>
  <c r="CU82" i="76"/>
  <c r="CT82" i="76"/>
  <c r="CS82" i="76"/>
  <c r="CR82" i="76"/>
  <c r="CQ82" i="76"/>
  <c r="CP82" i="76"/>
  <c r="CO82" i="76"/>
  <c r="CN82" i="76"/>
  <c r="CM82" i="76"/>
  <c r="CL82" i="76"/>
  <c r="CK82" i="76"/>
  <c r="CJ82" i="76"/>
  <c r="CI82" i="76"/>
  <c r="CH82" i="76"/>
  <c r="CG82" i="76"/>
  <c r="CF82" i="76"/>
  <c r="CE82" i="76"/>
  <c r="CD82" i="76"/>
  <c r="CC82" i="76"/>
  <c r="CB82" i="76"/>
  <c r="CA82" i="76"/>
  <c r="BZ82" i="76"/>
  <c r="BY82" i="76"/>
  <c r="BX82" i="76"/>
  <c r="BW82" i="76"/>
  <c r="BV82" i="76"/>
  <c r="BU82" i="76"/>
  <c r="BT82" i="76"/>
  <c r="BS82" i="76"/>
  <c r="BR82" i="76"/>
  <c r="BQ82" i="76"/>
  <c r="BP82" i="76"/>
  <c r="BO82" i="76"/>
  <c r="BN82" i="76"/>
  <c r="BM82" i="76"/>
  <c r="BL82" i="76"/>
  <c r="BK82" i="76"/>
  <c r="BJ82" i="76"/>
  <c r="BI82" i="76"/>
  <c r="BH82" i="76"/>
  <c r="BG82" i="76"/>
  <c r="BF82" i="76"/>
  <c r="BE82" i="76"/>
  <c r="BD82" i="76"/>
  <c r="BC82" i="76"/>
  <c r="BB82" i="76"/>
  <c r="BA82" i="76"/>
  <c r="AZ82" i="76"/>
  <c r="AY82" i="76"/>
  <c r="AX82" i="76"/>
  <c r="AW82" i="76"/>
  <c r="AV82" i="76"/>
  <c r="AU82" i="76"/>
  <c r="AT82" i="76"/>
  <c r="AS82" i="76"/>
  <c r="AR82" i="76"/>
  <c r="AP82" i="76"/>
  <c r="ES81" i="76"/>
  <c r="ER81" i="76"/>
  <c r="EQ81" i="76"/>
  <c r="EP81" i="76"/>
  <c r="EO81" i="76"/>
  <c r="EN81" i="76"/>
  <c r="EM81" i="76"/>
  <c r="EL81" i="76"/>
  <c r="EK81" i="76"/>
  <c r="EJ81" i="76"/>
  <c r="EI81" i="76"/>
  <c r="EH81" i="76"/>
  <c r="EG81" i="76"/>
  <c r="EF81" i="76"/>
  <c r="EE81" i="76"/>
  <c r="ED81" i="76"/>
  <c r="EC81" i="76"/>
  <c r="EB81" i="76"/>
  <c r="EA81" i="76"/>
  <c r="DZ81" i="76"/>
  <c r="DY81" i="76"/>
  <c r="DX81" i="76"/>
  <c r="DW81" i="76"/>
  <c r="DV81" i="76"/>
  <c r="DU81" i="76"/>
  <c r="DT81" i="76"/>
  <c r="DS81" i="76"/>
  <c r="DR81" i="76"/>
  <c r="DQ81" i="76"/>
  <c r="DP81" i="76"/>
  <c r="DO81" i="76"/>
  <c r="DN81" i="76"/>
  <c r="DM81" i="76"/>
  <c r="DL81" i="76"/>
  <c r="DK81" i="76"/>
  <c r="DJ81" i="76"/>
  <c r="DI81" i="76"/>
  <c r="DH81" i="76"/>
  <c r="DG81" i="76"/>
  <c r="DF81" i="76"/>
  <c r="DE81" i="76"/>
  <c r="DD81" i="76"/>
  <c r="DC81" i="76"/>
  <c r="DB81" i="76"/>
  <c r="DA81" i="76"/>
  <c r="CZ81" i="76"/>
  <c r="CY81" i="76"/>
  <c r="CX81" i="76"/>
  <c r="CW81" i="76"/>
  <c r="CV81" i="76"/>
  <c r="CU81" i="76"/>
  <c r="CT81" i="76"/>
  <c r="CS81" i="76"/>
  <c r="CR81" i="76"/>
  <c r="CQ81" i="76"/>
  <c r="CP81" i="76"/>
  <c r="CO81" i="76"/>
  <c r="CN81" i="76"/>
  <c r="CM81" i="76"/>
  <c r="CL81" i="76"/>
  <c r="CK81" i="76"/>
  <c r="CJ81" i="76"/>
  <c r="CI81" i="76"/>
  <c r="CH81" i="76"/>
  <c r="CG81" i="76"/>
  <c r="CF81" i="76"/>
  <c r="CE81" i="76"/>
  <c r="CD81" i="76"/>
  <c r="CC81" i="76"/>
  <c r="CB81" i="76"/>
  <c r="CA81" i="76"/>
  <c r="BZ81" i="76"/>
  <c r="BY81" i="76"/>
  <c r="BX81" i="76"/>
  <c r="BW81" i="76"/>
  <c r="BV81" i="76"/>
  <c r="BU81" i="76"/>
  <c r="BT81" i="76"/>
  <c r="BS81" i="76"/>
  <c r="BR81" i="76"/>
  <c r="BQ81" i="76"/>
  <c r="BP81" i="76"/>
  <c r="BO81" i="76"/>
  <c r="BN81" i="76"/>
  <c r="BM81" i="76"/>
  <c r="BL81" i="76"/>
  <c r="BK81" i="76"/>
  <c r="BJ81" i="76"/>
  <c r="BI81" i="76"/>
  <c r="BH81" i="76"/>
  <c r="BG81" i="76"/>
  <c r="BF81" i="76"/>
  <c r="BE81" i="76"/>
  <c r="BD81" i="76"/>
  <c r="BC81" i="76"/>
  <c r="BB81" i="76"/>
  <c r="BA81" i="76"/>
  <c r="AZ81" i="76"/>
  <c r="AY81" i="76"/>
  <c r="AX81" i="76"/>
  <c r="AW81" i="76"/>
  <c r="AV81" i="76"/>
  <c r="AU81" i="76"/>
  <c r="AT81" i="76"/>
  <c r="AS81" i="76"/>
  <c r="AR81" i="76"/>
  <c r="AP81" i="76"/>
  <c r="ES80" i="76"/>
  <c r="ER80" i="76"/>
  <c r="EQ80" i="76"/>
  <c r="EP80" i="76"/>
  <c r="EO80" i="76"/>
  <c r="EN80" i="76"/>
  <c r="EM80" i="76"/>
  <c r="EL80" i="76"/>
  <c r="EK80" i="76"/>
  <c r="EJ80" i="76"/>
  <c r="EI80" i="76"/>
  <c r="EH80" i="76"/>
  <c r="EG80" i="76"/>
  <c r="EF80" i="76"/>
  <c r="EE80" i="76"/>
  <c r="ED80" i="76"/>
  <c r="EC80" i="76"/>
  <c r="EB80" i="76"/>
  <c r="EA80" i="76"/>
  <c r="DZ80" i="76"/>
  <c r="DY80" i="76"/>
  <c r="DX80" i="76"/>
  <c r="DW80" i="76"/>
  <c r="DV80" i="76"/>
  <c r="DU80" i="76"/>
  <c r="DT80" i="76"/>
  <c r="DS80" i="76"/>
  <c r="DR80" i="76"/>
  <c r="DQ80" i="76"/>
  <c r="DP80" i="76"/>
  <c r="DO80" i="76"/>
  <c r="DN80" i="76"/>
  <c r="DM80" i="76"/>
  <c r="DL80" i="76"/>
  <c r="DK80" i="76"/>
  <c r="DJ80" i="76"/>
  <c r="DI80" i="76"/>
  <c r="DH80" i="76"/>
  <c r="DG80" i="76"/>
  <c r="DF80" i="76"/>
  <c r="DE80" i="76"/>
  <c r="DD80" i="76"/>
  <c r="DC80" i="76"/>
  <c r="DB80" i="76"/>
  <c r="DA80" i="76"/>
  <c r="CZ80" i="76"/>
  <c r="CY80" i="76"/>
  <c r="CX80" i="76"/>
  <c r="CW80" i="76"/>
  <c r="CV80" i="76"/>
  <c r="CU80" i="76"/>
  <c r="CT80" i="76"/>
  <c r="CS80" i="76"/>
  <c r="CR80" i="76"/>
  <c r="CQ80" i="76"/>
  <c r="CP80" i="76"/>
  <c r="CO80" i="76"/>
  <c r="CN80" i="76"/>
  <c r="CM80" i="76"/>
  <c r="CL80" i="76"/>
  <c r="CK80" i="76"/>
  <c r="CJ80" i="76"/>
  <c r="CI80" i="76"/>
  <c r="CH80" i="76"/>
  <c r="CG80" i="76"/>
  <c r="CF80" i="76"/>
  <c r="CE80" i="76"/>
  <c r="CD80" i="76"/>
  <c r="CC80" i="76"/>
  <c r="CB80" i="76"/>
  <c r="CA80" i="76"/>
  <c r="BZ80" i="76"/>
  <c r="BY80" i="76"/>
  <c r="BX80" i="76"/>
  <c r="BW80" i="76"/>
  <c r="BV80" i="76"/>
  <c r="BU80" i="76"/>
  <c r="BT80" i="76"/>
  <c r="BS80" i="76"/>
  <c r="BR80" i="76"/>
  <c r="BQ80" i="76"/>
  <c r="BP80" i="76"/>
  <c r="BO80" i="76"/>
  <c r="BN80" i="76"/>
  <c r="BM80" i="76"/>
  <c r="BL80" i="76"/>
  <c r="BK80" i="76"/>
  <c r="BJ80" i="76"/>
  <c r="BI80" i="76"/>
  <c r="BH80" i="76"/>
  <c r="BG80" i="76"/>
  <c r="BF80" i="76"/>
  <c r="BE80" i="76"/>
  <c r="BD80" i="76"/>
  <c r="BC80" i="76"/>
  <c r="BB80" i="76"/>
  <c r="BA80" i="76"/>
  <c r="AZ80" i="76"/>
  <c r="AY80" i="76"/>
  <c r="AX80" i="76"/>
  <c r="AW80" i="76"/>
  <c r="AV80" i="76"/>
  <c r="AU80" i="76"/>
  <c r="AT80" i="76"/>
  <c r="AS80" i="76"/>
  <c r="AR80" i="76"/>
  <c r="AP80" i="76"/>
  <c r="ES79" i="76"/>
  <c r="ER79" i="76"/>
  <c r="EQ79" i="76"/>
  <c r="EP79" i="76"/>
  <c r="EO79" i="76"/>
  <c r="EN79" i="76"/>
  <c r="EM79" i="76"/>
  <c r="EL79" i="76"/>
  <c r="EK79" i="76"/>
  <c r="EJ79" i="76"/>
  <c r="EI79" i="76"/>
  <c r="EH79" i="76"/>
  <c r="EG79" i="76"/>
  <c r="EF79" i="76"/>
  <c r="EE79" i="76"/>
  <c r="ED79" i="76"/>
  <c r="EC79" i="76"/>
  <c r="EB79" i="76"/>
  <c r="EA79" i="76"/>
  <c r="DZ79" i="76"/>
  <c r="DY79" i="76"/>
  <c r="DX79" i="76"/>
  <c r="DW79" i="76"/>
  <c r="DV79" i="76"/>
  <c r="DU79" i="76"/>
  <c r="DT79" i="76"/>
  <c r="DS79" i="76"/>
  <c r="DR79" i="76"/>
  <c r="DQ79" i="76"/>
  <c r="DP79" i="76"/>
  <c r="DO79" i="76"/>
  <c r="DN79" i="76"/>
  <c r="DM79" i="76"/>
  <c r="DL79" i="76"/>
  <c r="DK79" i="76"/>
  <c r="DJ79" i="76"/>
  <c r="DI79" i="76"/>
  <c r="DH79" i="76"/>
  <c r="DG79" i="76"/>
  <c r="DF79" i="76"/>
  <c r="DE79" i="76"/>
  <c r="DD79" i="76"/>
  <c r="DC79" i="76"/>
  <c r="DB79" i="76"/>
  <c r="DA79" i="76"/>
  <c r="CZ79" i="76"/>
  <c r="CY79" i="76"/>
  <c r="CX79" i="76"/>
  <c r="CW79" i="76"/>
  <c r="CV79" i="76"/>
  <c r="CU79" i="76"/>
  <c r="CT79" i="76"/>
  <c r="CS79" i="76"/>
  <c r="CR79" i="76"/>
  <c r="CQ79" i="76"/>
  <c r="CP79" i="76"/>
  <c r="CO79" i="76"/>
  <c r="CN79" i="76"/>
  <c r="CM79" i="76"/>
  <c r="CL79" i="76"/>
  <c r="CK79" i="76"/>
  <c r="CJ79" i="76"/>
  <c r="CI79" i="76"/>
  <c r="CH79" i="76"/>
  <c r="CG79" i="76"/>
  <c r="CF79" i="76"/>
  <c r="CE79" i="76"/>
  <c r="CD79" i="76"/>
  <c r="CC79" i="76"/>
  <c r="CB79" i="76"/>
  <c r="CA79" i="76"/>
  <c r="BZ79" i="76"/>
  <c r="BY79" i="76"/>
  <c r="BX79" i="76"/>
  <c r="BW79" i="76"/>
  <c r="BV79" i="76"/>
  <c r="BU79" i="76"/>
  <c r="BT79" i="76"/>
  <c r="BS79" i="76"/>
  <c r="BR79" i="76"/>
  <c r="BQ79" i="76"/>
  <c r="BP79" i="76"/>
  <c r="BO79" i="76"/>
  <c r="BN79" i="76"/>
  <c r="BM79" i="76"/>
  <c r="BL79" i="76"/>
  <c r="BK79" i="76"/>
  <c r="BJ79" i="76"/>
  <c r="BI79" i="76"/>
  <c r="BH79" i="76"/>
  <c r="BG79" i="76"/>
  <c r="BF79" i="76"/>
  <c r="BE79" i="76"/>
  <c r="BD79" i="76"/>
  <c r="BC79" i="76"/>
  <c r="BB79" i="76"/>
  <c r="BA79" i="76"/>
  <c r="AZ79" i="76"/>
  <c r="AY79" i="76"/>
  <c r="AX79" i="76"/>
  <c r="AW79" i="76"/>
  <c r="AV79" i="76"/>
  <c r="AU79" i="76"/>
  <c r="AT79" i="76"/>
  <c r="AS79" i="76"/>
  <c r="AR79" i="76"/>
  <c r="AP79" i="76"/>
  <c r="ES78" i="76"/>
  <c r="ER78" i="76"/>
  <c r="EQ78" i="76"/>
  <c r="EP78" i="76"/>
  <c r="EO78" i="76"/>
  <c r="EN78" i="76"/>
  <c r="EM78" i="76"/>
  <c r="EL78" i="76"/>
  <c r="EK78" i="76"/>
  <c r="EJ78" i="76"/>
  <c r="EI78" i="76"/>
  <c r="EH78" i="76"/>
  <c r="EG78" i="76"/>
  <c r="EF78" i="76"/>
  <c r="EE78" i="76"/>
  <c r="ED78" i="76"/>
  <c r="EC78" i="76"/>
  <c r="EB78" i="76"/>
  <c r="EA78" i="76"/>
  <c r="DZ78" i="76"/>
  <c r="DY78" i="76"/>
  <c r="DX78" i="76"/>
  <c r="DW78" i="76"/>
  <c r="DV78" i="76"/>
  <c r="DU78" i="76"/>
  <c r="DT78" i="76"/>
  <c r="DS78" i="76"/>
  <c r="DR78" i="76"/>
  <c r="DQ78" i="76"/>
  <c r="DP78" i="76"/>
  <c r="DO78" i="76"/>
  <c r="DN78" i="76"/>
  <c r="DM78" i="76"/>
  <c r="DL78" i="76"/>
  <c r="DK78" i="76"/>
  <c r="DJ78" i="76"/>
  <c r="DI78" i="76"/>
  <c r="DH78" i="76"/>
  <c r="DG78" i="76"/>
  <c r="DF78" i="76"/>
  <c r="DE78" i="76"/>
  <c r="DD78" i="76"/>
  <c r="DC78" i="76"/>
  <c r="DB78" i="76"/>
  <c r="DA78" i="76"/>
  <c r="CZ78" i="76"/>
  <c r="CY78" i="76"/>
  <c r="CX78" i="76"/>
  <c r="CW78" i="76"/>
  <c r="CV78" i="76"/>
  <c r="CU78" i="76"/>
  <c r="CT78" i="76"/>
  <c r="CS78" i="76"/>
  <c r="CR78" i="76"/>
  <c r="CQ78" i="76"/>
  <c r="CP78" i="76"/>
  <c r="CO78" i="76"/>
  <c r="CN78" i="76"/>
  <c r="CM78" i="76"/>
  <c r="CL78" i="76"/>
  <c r="CK78" i="76"/>
  <c r="CJ78" i="76"/>
  <c r="CI78" i="76"/>
  <c r="CH78" i="76"/>
  <c r="CG78" i="76"/>
  <c r="CF78" i="76"/>
  <c r="CE78" i="76"/>
  <c r="CD78" i="76"/>
  <c r="CC78" i="76"/>
  <c r="CB78" i="76"/>
  <c r="CA78" i="76"/>
  <c r="BZ78" i="76"/>
  <c r="BY78" i="76"/>
  <c r="BX78" i="76"/>
  <c r="BW78" i="76"/>
  <c r="BV78" i="76"/>
  <c r="BU78" i="76"/>
  <c r="BT78" i="76"/>
  <c r="BS78" i="76"/>
  <c r="BR78" i="76"/>
  <c r="BQ78" i="76"/>
  <c r="BP78" i="76"/>
  <c r="BO78" i="76"/>
  <c r="BN78" i="76"/>
  <c r="BM78" i="76"/>
  <c r="BL78" i="76"/>
  <c r="BK78" i="76"/>
  <c r="BJ78" i="76"/>
  <c r="BI78" i="76"/>
  <c r="BH78" i="76"/>
  <c r="BG78" i="76"/>
  <c r="BF78" i="76"/>
  <c r="BE78" i="76"/>
  <c r="BD78" i="76"/>
  <c r="BC78" i="76"/>
  <c r="BB78" i="76"/>
  <c r="BA78" i="76"/>
  <c r="AZ78" i="76"/>
  <c r="AY78" i="76"/>
  <c r="AX78" i="76"/>
  <c r="AW78" i="76"/>
  <c r="AV78" i="76"/>
  <c r="AU78" i="76"/>
  <c r="AT78" i="76"/>
  <c r="AS78" i="76"/>
  <c r="AR78" i="76"/>
  <c r="AP78" i="76"/>
  <c r="ES77" i="76"/>
  <c r="ER77" i="76"/>
  <c r="EQ77" i="76"/>
  <c r="EP77" i="76"/>
  <c r="EO77" i="76"/>
  <c r="EN77" i="76"/>
  <c r="EM77" i="76"/>
  <c r="EL77" i="76"/>
  <c r="EK77" i="76"/>
  <c r="EJ77" i="76"/>
  <c r="EI77" i="76"/>
  <c r="EH77" i="76"/>
  <c r="EG77" i="76"/>
  <c r="EF77" i="76"/>
  <c r="EE77" i="76"/>
  <c r="ED77" i="76"/>
  <c r="EC77" i="76"/>
  <c r="EB77" i="76"/>
  <c r="EA77" i="76"/>
  <c r="DZ77" i="76"/>
  <c r="DY77" i="76"/>
  <c r="DX77" i="76"/>
  <c r="DW77" i="76"/>
  <c r="DV77" i="76"/>
  <c r="DU77" i="76"/>
  <c r="DT77" i="76"/>
  <c r="DS77" i="76"/>
  <c r="DR77" i="76"/>
  <c r="DQ77" i="76"/>
  <c r="DP77" i="76"/>
  <c r="DO77" i="76"/>
  <c r="DN77" i="76"/>
  <c r="DM77" i="76"/>
  <c r="DL77" i="76"/>
  <c r="DK77" i="76"/>
  <c r="DJ77" i="76"/>
  <c r="DI77" i="76"/>
  <c r="DH77" i="76"/>
  <c r="DG77" i="76"/>
  <c r="DF77" i="76"/>
  <c r="DE77" i="76"/>
  <c r="DD77" i="76"/>
  <c r="DC77" i="76"/>
  <c r="DB77" i="76"/>
  <c r="DA77" i="76"/>
  <c r="CZ77" i="76"/>
  <c r="CY77" i="76"/>
  <c r="CX77" i="76"/>
  <c r="CW77" i="76"/>
  <c r="CV77" i="76"/>
  <c r="CU77" i="76"/>
  <c r="CT77" i="76"/>
  <c r="CS77" i="76"/>
  <c r="CR77" i="76"/>
  <c r="CQ77" i="76"/>
  <c r="CP77" i="76"/>
  <c r="CO77" i="76"/>
  <c r="CN77" i="76"/>
  <c r="CM77" i="76"/>
  <c r="CL77" i="76"/>
  <c r="CK77" i="76"/>
  <c r="CJ77" i="76"/>
  <c r="CI77" i="76"/>
  <c r="CH77" i="76"/>
  <c r="CG77" i="76"/>
  <c r="CF77" i="76"/>
  <c r="CE77" i="76"/>
  <c r="CD77" i="76"/>
  <c r="CC77" i="76"/>
  <c r="CB77" i="76"/>
  <c r="CA77" i="76"/>
  <c r="BZ77" i="76"/>
  <c r="BY77" i="76"/>
  <c r="BX77" i="76"/>
  <c r="BW77" i="76"/>
  <c r="BV77" i="76"/>
  <c r="BU77" i="76"/>
  <c r="BT77" i="76"/>
  <c r="BS77" i="76"/>
  <c r="BR77" i="76"/>
  <c r="BQ77" i="76"/>
  <c r="BP77" i="76"/>
  <c r="BO77" i="76"/>
  <c r="BN77" i="76"/>
  <c r="BM77" i="76"/>
  <c r="BL77" i="76"/>
  <c r="BK77" i="76"/>
  <c r="BJ77" i="76"/>
  <c r="BI77" i="76"/>
  <c r="BH77" i="76"/>
  <c r="BG77" i="76"/>
  <c r="BF77" i="76"/>
  <c r="BE77" i="76"/>
  <c r="BD77" i="76"/>
  <c r="BC77" i="76"/>
  <c r="BB77" i="76"/>
  <c r="BA77" i="76"/>
  <c r="AZ77" i="76"/>
  <c r="AY77" i="76"/>
  <c r="AX77" i="76"/>
  <c r="AW77" i="76"/>
  <c r="AV77" i="76"/>
  <c r="AU77" i="76"/>
  <c r="AT77" i="76"/>
  <c r="AS77" i="76"/>
  <c r="AR77" i="76"/>
  <c r="AP77" i="76"/>
  <c r="ES74" i="76"/>
  <c r="ER74" i="76"/>
  <c r="EQ74" i="76"/>
  <c r="EP74" i="76"/>
  <c r="EO74" i="76"/>
  <c r="EN74" i="76"/>
  <c r="EM74" i="76"/>
  <c r="EL74" i="76"/>
  <c r="EK74" i="76"/>
  <c r="EJ74" i="76"/>
  <c r="EI74" i="76"/>
  <c r="EH74" i="76"/>
  <c r="EG74" i="76"/>
  <c r="EF74" i="76"/>
  <c r="EE74" i="76"/>
  <c r="ED74" i="76"/>
  <c r="EC74" i="76"/>
  <c r="EB74" i="76"/>
  <c r="EA74" i="76"/>
  <c r="DZ74" i="76"/>
  <c r="DY74" i="76"/>
  <c r="DX74" i="76"/>
  <c r="DW74" i="76"/>
  <c r="DV74" i="76"/>
  <c r="DU74" i="76"/>
  <c r="DT74" i="76"/>
  <c r="DS74" i="76"/>
  <c r="DR74" i="76"/>
  <c r="DQ74" i="76"/>
  <c r="DP74" i="76"/>
  <c r="DO74" i="76"/>
  <c r="DN74" i="76"/>
  <c r="DM74" i="76"/>
  <c r="DL74" i="76"/>
  <c r="DK74" i="76"/>
  <c r="DJ74" i="76"/>
  <c r="DI74" i="76"/>
  <c r="DH74" i="76"/>
  <c r="DG74" i="76"/>
  <c r="DF74" i="76"/>
  <c r="DE74" i="76"/>
  <c r="DD74" i="76"/>
  <c r="DC74" i="76"/>
  <c r="DB74" i="76"/>
  <c r="DA74" i="76"/>
  <c r="CZ74" i="76"/>
  <c r="CY74" i="76"/>
  <c r="CX74" i="76"/>
  <c r="CW74" i="76"/>
  <c r="CV74" i="76"/>
  <c r="CU74" i="76"/>
  <c r="CT74" i="76"/>
  <c r="CS74" i="76"/>
  <c r="CR74" i="76"/>
  <c r="CQ74" i="76"/>
  <c r="CP74" i="76"/>
  <c r="CO74" i="76"/>
  <c r="CN74" i="76"/>
  <c r="CM74" i="76"/>
  <c r="CL74" i="76"/>
  <c r="CK74" i="76"/>
  <c r="CJ74" i="76"/>
  <c r="CI74" i="76"/>
  <c r="CH74" i="76"/>
  <c r="CG74" i="76"/>
  <c r="CF74" i="76"/>
  <c r="CE74" i="76"/>
  <c r="CD74" i="76"/>
  <c r="CC74" i="76"/>
  <c r="CB74" i="76"/>
  <c r="CA74" i="76"/>
  <c r="BZ74" i="76"/>
  <c r="BY74" i="76"/>
  <c r="BX74" i="76"/>
  <c r="BW74" i="76"/>
  <c r="BV74" i="76"/>
  <c r="BU74" i="76"/>
  <c r="BT74" i="76"/>
  <c r="BS74" i="76"/>
  <c r="BR74" i="76"/>
  <c r="BQ74" i="76"/>
  <c r="BP74" i="76"/>
  <c r="BO74" i="76"/>
  <c r="BN74" i="76"/>
  <c r="BM74" i="76"/>
  <c r="BL74" i="76"/>
  <c r="BK74" i="76"/>
  <c r="BJ74" i="76"/>
  <c r="BI74" i="76"/>
  <c r="BH74" i="76"/>
  <c r="BG74" i="76"/>
  <c r="BF74" i="76"/>
  <c r="BE74" i="76"/>
  <c r="BD74" i="76"/>
  <c r="BC74" i="76"/>
  <c r="BB74" i="76"/>
  <c r="BA74" i="76"/>
  <c r="AZ74" i="76"/>
  <c r="AY74" i="76"/>
  <c r="AX74" i="76"/>
  <c r="AW74" i="76"/>
  <c r="AV74" i="76"/>
  <c r="AU74" i="76"/>
  <c r="AT74" i="76"/>
  <c r="AS74" i="76"/>
  <c r="AR74" i="76"/>
  <c r="AP74" i="76"/>
  <c r="ES73" i="76"/>
  <c r="ER73" i="76"/>
  <c r="EQ73" i="76"/>
  <c r="EP73" i="76"/>
  <c r="EO73" i="76"/>
  <c r="EN73" i="76"/>
  <c r="EM73" i="76"/>
  <c r="EL73" i="76"/>
  <c r="EK73" i="76"/>
  <c r="EJ73" i="76"/>
  <c r="EI73" i="76"/>
  <c r="EH73" i="76"/>
  <c r="EG73" i="76"/>
  <c r="EF73" i="76"/>
  <c r="EE73" i="76"/>
  <c r="ED73" i="76"/>
  <c r="EC73" i="76"/>
  <c r="EB73" i="76"/>
  <c r="EA73" i="76"/>
  <c r="DZ73" i="76"/>
  <c r="DY73" i="76"/>
  <c r="DX73" i="76"/>
  <c r="DW73" i="76"/>
  <c r="DV73" i="76"/>
  <c r="DU73" i="76"/>
  <c r="DT73" i="76"/>
  <c r="DS73" i="76"/>
  <c r="DR73" i="76"/>
  <c r="DQ73" i="76"/>
  <c r="DP73" i="76"/>
  <c r="DO73" i="76"/>
  <c r="DN73" i="76"/>
  <c r="DM73" i="76"/>
  <c r="DL73" i="76"/>
  <c r="DK73" i="76"/>
  <c r="DJ73" i="76"/>
  <c r="DI73" i="76"/>
  <c r="DH73" i="76"/>
  <c r="DG73" i="76"/>
  <c r="DF73" i="76"/>
  <c r="DE73" i="76"/>
  <c r="DD73" i="76"/>
  <c r="DC73" i="76"/>
  <c r="DB73" i="76"/>
  <c r="DA73" i="76"/>
  <c r="CZ73" i="76"/>
  <c r="CY73" i="76"/>
  <c r="CX73" i="76"/>
  <c r="CW73" i="76"/>
  <c r="CV73" i="76"/>
  <c r="CU73" i="76"/>
  <c r="CT73" i="76"/>
  <c r="CS73" i="76"/>
  <c r="CR73" i="76"/>
  <c r="CQ73" i="76"/>
  <c r="CP73" i="76"/>
  <c r="CO73" i="76"/>
  <c r="CN73" i="76"/>
  <c r="CM73" i="76"/>
  <c r="CL73" i="76"/>
  <c r="CK73" i="76"/>
  <c r="CJ73" i="76"/>
  <c r="CI73" i="76"/>
  <c r="CH73" i="76"/>
  <c r="CG73" i="76"/>
  <c r="CF73" i="76"/>
  <c r="CE73" i="76"/>
  <c r="CD73" i="76"/>
  <c r="CC73" i="76"/>
  <c r="CB73" i="76"/>
  <c r="CA73" i="76"/>
  <c r="BZ73" i="76"/>
  <c r="BY73" i="76"/>
  <c r="BX73" i="76"/>
  <c r="BW73" i="76"/>
  <c r="BV73" i="76"/>
  <c r="BU73" i="76"/>
  <c r="BT73" i="76"/>
  <c r="BS73" i="76"/>
  <c r="BR73" i="76"/>
  <c r="BQ73" i="76"/>
  <c r="BP73" i="76"/>
  <c r="BO73" i="76"/>
  <c r="BN73" i="76"/>
  <c r="BM73" i="76"/>
  <c r="BL73" i="76"/>
  <c r="BK73" i="76"/>
  <c r="BJ73" i="76"/>
  <c r="BI73" i="76"/>
  <c r="BH73" i="76"/>
  <c r="BG73" i="76"/>
  <c r="BF73" i="76"/>
  <c r="BE73" i="76"/>
  <c r="BD73" i="76"/>
  <c r="BC73" i="76"/>
  <c r="BB73" i="76"/>
  <c r="BA73" i="76"/>
  <c r="AZ73" i="76"/>
  <c r="AY73" i="76"/>
  <c r="AX73" i="76"/>
  <c r="AW73" i="76"/>
  <c r="AV73" i="76"/>
  <c r="AU73" i="76"/>
  <c r="AT73" i="76"/>
  <c r="AS73" i="76"/>
  <c r="AR73" i="76"/>
  <c r="AP73" i="76"/>
  <c r="ES72" i="76"/>
  <c r="ER72" i="76"/>
  <c r="EQ72" i="76"/>
  <c r="EP72" i="76"/>
  <c r="EO72" i="76"/>
  <c r="EN72" i="76"/>
  <c r="EM72" i="76"/>
  <c r="EL72" i="76"/>
  <c r="EK72" i="76"/>
  <c r="EJ72" i="76"/>
  <c r="EI72" i="76"/>
  <c r="EH72" i="76"/>
  <c r="EG72" i="76"/>
  <c r="EF72" i="76"/>
  <c r="EE72" i="76"/>
  <c r="ED72" i="76"/>
  <c r="EC72" i="76"/>
  <c r="EB72" i="76"/>
  <c r="EA72" i="76"/>
  <c r="DZ72" i="76"/>
  <c r="DY72" i="76"/>
  <c r="DX72" i="76"/>
  <c r="DW72" i="76"/>
  <c r="DV72" i="76"/>
  <c r="DU72" i="76"/>
  <c r="DT72" i="76"/>
  <c r="DS72" i="76"/>
  <c r="DR72" i="76"/>
  <c r="DQ72" i="76"/>
  <c r="DP72" i="76"/>
  <c r="DO72" i="76"/>
  <c r="DN72" i="76"/>
  <c r="DM72" i="76"/>
  <c r="DL72" i="76"/>
  <c r="DK72" i="76"/>
  <c r="DJ72" i="76"/>
  <c r="DI72" i="76"/>
  <c r="DH72" i="76"/>
  <c r="DG72" i="76"/>
  <c r="DF72" i="76"/>
  <c r="DE72" i="76"/>
  <c r="DD72" i="76"/>
  <c r="DC72" i="76"/>
  <c r="DB72" i="76"/>
  <c r="DA72" i="76"/>
  <c r="CZ72" i="76"/>
  <c r="CY72" i="76"/>
  <c r="CX72" i="76"/>
  <c r="CW72" i="76"/>
  <c r="CV72" i="76"/>
  <c r="CU72" i="76"/>
  <c r="CT72" i="76"/>
  <c r="CS72" i="76"/>
  <c r="CR72" i="76"/>
  <c r="CQ72" i="76"/>
  <c r="CP72" i="76"/>
  <c r="CO72" i="76"/>
  <c r="CN72" i="76"/>
  <c r="CM72" i="76"/>
  <c r="CL72" i="76"/>
  <c r="CK72" i="76"/>
  <c r="CJ72" i="76"/>
  <c r="CI72" i="76"/>
  <c r="CH72" i="76"/>
  <c r="CG72" i="76"/>
  <c r="CF72" i="76"/>
  <c r="CE72" i="76"/>
  <c r="CD72" i="76"/>
  <c r="CC72" i="76"/>
  <c r="CB72" i="76"/>
  <c r="CA72" i="76"/>
  <c r="BZ72" i="76"/>
  <c r="BY72" i="76"/>
  <c r="BX72" i="76"/>
  <c r="BW72" i="76"/>
  <c r="BV72" i="76"/>
  <c r="BU72" i="76"/>
  <c r="BT72" i="76"/>
  <c r="BS72" i="76"/>
  <c r="BR72" i="76"/>
  <c r="BQ72" i="76"/>
  <c r="BP72" i="76"/>
  <c r="BO72" i="76"/>
  <c r="BN72" i="76"/>
  <c r="BM72" i="76"/>
  <c r="BL72" i="76"/>
  <c r="BK72" i="76"/>
  <c r="BJ72" i="76"/>
  <c r="BI72" i="76"/>
  <c r="BH72" i="76"/>
  <c r="BG72" i="76"/>
  <c r="BF72" i="76"/>
  <c r="BE72" i="76"/>
  <c r="BD72" i="76"/>
  <c r="BC72" i="76"/>
  <c r="BB72" i="76"/>
  <c r="BA72" i="76"/>
  <c r="AZ72" i="76"/>
  <c r="AY72" i="76"/>
  <c r="AX72" i="76"/>
  <c r="AW72" i="76"/>
  <c r="AV72" i="76"/>
  <c r="AU72" i="76"/>
  <c r="AT72" i="76"/>
  <c r="AS72" i="76"/>
  <c r="AR72" i="76"/>
  <c r="AP72" i="76"/>
  <c r="ES71" i="76"/>
  <c r="ER71" i="76"/>
  <c r="EQ71" i="76"/>
  <c r="EP71" i="76"/>
  <c r="EO71" i="76"/>
  <c r="EN71" i="76"/>
  <c r="EM71" i="76"/>
  <c r="EL71" i="76"/>
  <c r="EK71" i="76"/>
  <c r="EJ71" i="76"/>
  <c r="EI71" i="76"/>
  <c r="EH71" i="76"/>
  <c r="EG71" i="76"/>
  <c r="EF71" i="76"/>
  <c r="EE71" i="76"/>
  <c r="ED71" i="76"/>
  <c r="EC71" i="76"/>
  <c r="EB71" i="76"/>
  <c r="EA71" i="76"/>
  <c r="DZ71" i="76"/>
  <c r="DY71" i="76"/>
  <c r="DX71" i="76"/>
  <c r="DW71" i="76"/>
  <c r="DV71" i="76"/>
  <c r="DU71" i="76"/>
  <c r="DT71" i="76"/>
  <c r="DS71" i="76"/>
  <c r="DR71" i="76"/>
  <c r="DQ71" i="76"/>
  <c r="DP71" i="76"/>
  <c r="DO71" i="76"/>
  <c r="DN71" i="76"/>
  <c r="DM71" i="76"/>
  <c r="DL71" i="76"/>
  <c r="DK71" i="76"/>
  <c r="DJ71" i="76"/>
  <c r="DI71" i="76"/>
  <c r="DH71" i="76"/>
  <c r="DG71" i="76"/>
  <c r="DF71" i="76"/>
  <c r="DE71" i="76"/>
  <c r="DD71" i="76"/>
  <c r="DC71" i="76"/>
  <c r="DB71" i="76"/>
  <c r="DA71" i="76"/>
  <c r="CZ71" i="76"/>
  <c r="CY71" i="76"/>
  <c r="CX71" i="76"/>
  <c r="CW71" i="76"/>
  <c r="CV71" i="76"/>
  <c r="CU71" i="76"/>
  <c r="CT71" i="76"/>
  <c r="CS71" i="76"/>
  <c r="CR71" i="76"/>
  <c r="CQ71" i="76"/>
  <c r="CP71" i="76"/>
  <c r="CO71" i="76"/>
  <c r="CN71" i="76"/>
  <c r="CM71" i="76"/>
  <c r="CL71" i="76"/>
  <c r="CK71" i="76"/>
  <c r="CJ71" i="76"/>
  <c r="CI71" i="76"/>
  <c r="CH71" i="76"/>
  <c r="CG71" i="76"/>
  <c r="CF71" i="76"/>
  <c r="CE71" i="76"/>
  <c r="CD71" i="76"/>
  <c r="CC71" i="76"/>
  <c r="CB71" i="76"/>
  <c r="CA71" i="76"/>
  <c r="BZ71" i="76"/>
  <c r="BY71" i="76"/>
  <c r="BX71" i="76"/>
  <c r="BW71" i="76"/>
  <c r="BV71" i="76"/>
  <c r="BU71" i="76"/>
  <c r="BT71" i="76"/>
  <c r="BS71" i="76"/>
  <c r="BR71" i="76"/>
  <c r="BQ71" i="76"/>
  <c r="BP71" i="76"/>
  <c r="BO71" i="76"/>
  <c r="BN71" i="76"/>
  <c r="BM71" i="76"/>
  <c r="BL71" i="76"/>
  <c r="BK71" i="76"/>
  <c r="BJ71" i="76"/>
  <c r="BI71" i="76"/>
  <c r="BH71" i="76"/>
  <c r="BG71" i="76"/>
  <c r="BF71" i="76"/>
  <c r="BE71" i="76"/>
  <c r="BD71" i="76"/>
  <c r="BC71" i="76"/>
  <c r="BB71" i="76"/>
  <c r="BA71" i="76"/>
  <c r="AZ71" i="76"/>
  <c r="AY71" i="76"/>
  <c r="AX71" i="76"/>
  <c r="AW71" i="76"/>
  <c r="AV71" i="76"/>
  <c r="AU71" i="76"/>
  <c r="AT71" i="76"/>
  <c r="AS71" i="76"/>
  <c r="AR71" i="76"/>
  <c r="AP71" i="76"/>
  <c r="ES70" i="76"/>
  <c r="ER70" i="76"/>
  <c r="EQ70" i="76"/>
  <c r="EP70" i="76"/>
  <c r="EO70" i="76"/>
  <c r="EN70" i="76"/>
  <c r="EM70" i="76"/>
  <c r="EL70" i="76"/>
  <c r="EK70" i="76"/>
  <c r="EJ70" i="76"/>
  <c r="EI70" i="76"/>
  <c r="EH70" i="76"/>
  <c r="EG70" i="76"/>
  <c r="EF70" i="76"/>
  <c r="EE70" i="76"/>
  <c r="ED70" i="76"/>
  <c r="EC70" i="76"/>
  <c r="EB70" i="76"/>
  <c r="EA70" i="76"/>
  <c r="DZ70" i="76"/>
  <c r="DY70" i="76"/>
  <c r="DX70" i="76"/>
  <c r="DW70" i="76"/>
  <c r="DV70" i="76"/>
  <c r="DU70" i="76"/>
  <c r="DT70" i="76"/>
  <c r="DS70" i="76"/>
  <c r="DR70" i="76"/>
  <c r="DQ70" i="76"/>
  <c r="DP70" i="76"/>
  <c r="DO70" i="76"/>
  <c r="DN70" i="76"/>
  <c r="DM70" i="76"/>
  <c r="DL70" i="76"/>
  <c r="DK70" i="76"/>
  <c r="DJ70" i="76"/>
  <c r="DI70" i="76"/>
  <c r="DH70" i="76"/>
  <c r="DG70" i="76"/>
  <c r="DF70" i="76"/>
  <c r="DE70" i="76"/>
  <c r="DD70" i="76"/>
  <c r="DC70" i="76"/>
  <c r="DB70" i="76"/>
  <c r="DA70" i="76"/>
  <c r="CZ70" i="76"/>
  <c r="CY70" i="76"/>
  <c r="CX70" i="76"/>
  <c r="CW70" i="76"/>
  <c r="CV70" i="76"/>
  <c r="CU70" i="76"/>
  <c r="CT70" i="76"/>
  <c r="CS70" i="76"/>
  <c r="CR70" i="76"/>
  <c r="CQ70" i="76"/>
  <c r="CP70" i="76"/>
  <c r="CO70" i="76"/>
  <c r="CN70" i="76"/>
  <c r="CM70" i="76"/>
  <c r="CL70" i="76"/>
  <c r="CK70" i="76"/>
  <c r="CJ70" i="76"/>
  <c r="CI70" i="76"/>
  <c r="CH70" i="76"/>
  <c r="CG70" i="76"/>
  <c r="CF70" i="76"/>
  <c r="CE70" i="76"/>
  <c r="CD70" i="76"/>
  <c r="CC70" i="76"/>
  <c r="CB70" i="76"/>
  <c r="CA70" i="76"/>
  <c r="BZ70" i="76"/>
  <c r="BY70" i="76"/>
  <c r="BX70" i="76"/>
  <c r="BW70" i="76"/>
  <c r="BV70" i="76"/>
  <c r="BU70" i="76"/>
  <c r="BT70" i="76"/>
  <c r="BS70" i="76"/>
  <c r="BR70" i="76"/>
  <c r="BQ70" i="76"/>
  <c r="BP70" i="76"/>
  <c r="BO70" i="76"/>
  <c r="BN70" i="76"/>
  <c r="BM70" i="76"/>
  <c r="BL70" i="76"/>
  <c r="BK70" i="76"/>
  <c r="BJ70" i="76"/>
  <c r="BI70" i="76"/>
  <c r="BH70" i="76"/>
  <c r="BG70" i="76"/>
  <c r="BF70" i="76"/>
  <c r="BE70" i="76"/>
  <c r="BD70" i="76"/>
  <c r="BC70" i="76"/>
  <c r="BB70" i="76"/>
  <c r="BA70" i="76"/>
  <c r="AZ70" i="76"/>
  <c r="AY70" i="76"/>
  <c r="AX70" i="76"/>
  <c r="AW70" i="76"/>
  <c r="AV70" i="76"/>
  <c r="AU70" i="76"/>
  <c r="AT70" i="76"/>
  <c r="AS70" i="76"/>
  <c r="AR70" i="76"/>
  <c r="AP70" i="76"/>
  <c r="ES69" i="76"/>
  <c r="ER69" i="76"/>
  <c r="EQ69" i="76"/>
  <c r="EP69" i="76"/>
  <c r="EO69" i="76"/>
  <c r="EN69" i="76"/>
  <c r="EM69" i="76"/>
  <c r="EL69" i="76"/>
  <c r="EK69" i="76"/>
  <c r="EJ69" i="76"/>
  <c r="EI69" i="76"/>
  <c r="EH69" i="76"/>
  <c r="EG69" i="76"/>
  <c r="EF69" i="76"/>
  <c r="EE69" i="76"/>
  <c r="ED69" i="76"/>
  <c r="EC69" i="76"/>
  <c r="EB69" i="76"/>
  <c r="EA69" i="76"/>
  <c r="DZ69" i="76"/>
  <c r="DY69" i="76"/>
  <c r="DX69" i="76"/>
  <c r="DW69" i="76"/>
  <c r="DV69" i="76"/>
  <c r="DU69" i="76"/>
  <c r="DT69" i="76"/>
  <c r="DS69" i="76"/>
  <c r="DR69" i="76"/>
  <c r="DQ69" i="76"/>
  <c r="DP69" i="76"/>
  <c r="DO69" i="76"/>
  <c r="DN69" i="76"/>
  <c r="DM69" i="76"/>
  <c r="DL69" i="76"/>
  <c r="DK69" i="76"/>
  <c r="DJ69" i="76"/>
  <c r="DI69" i="76"/>
  <c r="DH69" i="76"/>
  <c r="DG69" i="76"/>
  <c r="DF69" i="76"/>
  <c r="DE69" i="76"/>
  <c r="DD69" i="76"/>
  <c r="DC69" i="76"/>
  <c r="DB69" i="76"/>
  <c r="DA69" i="76"/>
  <c r="CZ69" i="76"/>
  <c r="CY69" i="76"/>
  <c r="CX69" i="76"/>
  <c r="CW69" i="76"/>
  <c r="CV69" i="76"/>
  <c r="CU69" i="76"/>
  <c r="CT69" i="76"/>
  <c r="CS69" i="76"/>
  <c r="CR69" i="76"/>
  <c r="CQ69" i="76"/>
  <c r="CP69" i="76"/>
  <c r="CO69" i="76"/>
  <c r="CN69" i="76"/>
  <c r="CM69" i="76"/>
  <c r="CL69" i="76"/>
  <c r="CK69" i="76"/>
  <c r="CJ69" i="76"/>
  <c r="CI69" i="76"/>
  <c r="CH69" i="76"/>
  <c r="CG69" i="76"/>
  <c r="CF69" i="76"/>
  <c r="CE69" i="76"/>
  <c r="CD69" i="76"/>
  <c r="CC69" i="76"/>
  <c r="CB69" i="76"/>
  <c r="CA69" i="76"/>
  <c r="BZ69" i="76"/>
  <c r="BY69" i="76"/>
  <c r="BX69" i="76"/>
  <c r="BW69" i="76"/>
  <c r="BV69" i="76"/>
  <c r="BU69" i="76"/>
  <c r="BT69" i="76"/>
  <c r="BS69" i="76"/>
  <c r="BR69" i="76"/>
  <c r="BQ69" i="76"/>
  <c r="BP69" i="76"/>
  <c r="BO69" i="76"/>
  <c r="BN69" i="76"/>
  <c r="BM69" i="76"/>
  <c r="BL69" i="76"/>
  <c r="BK69" i="76"/>
  <c r="BJ69" i="76"/>
  <c r="BI69" i="76"/>
  <c r="BH69" i="76"/>
  <c r="BG69" i="76"/>
  <c r="BF69" i="76"/>
  <c r="BE69" i="76"/>
  <c r="BD69" i="76"/>
  <c r="BC69" i="76"/>
  <c r="BB69" i="76"/>
  <c r="BA69" i="76"/>
  <c r="AZ69" i="76"/>
  <c r="AY69" i="76"/>
  <c r="AX69" i="76"/>
  <c r="AW69" i="76"/>
  <c r="AV69" i="76"/>
  <c r="AU69" i="76"/>
  <c r="AT69" i="76"/>
  <c r="AS69" i="76"/>
  <c r="AR69" i="76"/>
  <c r="AP69" i="76"/>
  <c r="ES68" i="76"/>
  <c r="ER68" i="76"/>
  <c r="EQ68" i="76"/>
  <c r="EP68" i="76"/>
  <c r="EO68" i="76"/>
  <c r="EN68" i="76"/>
  <c r="EM68" i="76"/>
  <c r="EL68" i="76"/>
  <c r="EK68" i="76"/>
  <c r="EJ68" i="76"/>
  <c r="EI68" i="76"/>
  <c r="EH68" i="76"/>
  <c r="EG68" i="76"/>
  <c r="EF68" i="76"/>
  <c r="EE68" i="76"/>
  <c r="ED68" i="76"/>
  <c r="EC68" i="76"/>
  <c r="EB68" i="76"/>
  <c r="EA68" i="76"/>
  <c r="DZ68" i="76"/>
  <c r="DY68" i="76"/>
  <c r="DX68" i="76"/>
  <c r="DW68" i="76"/>
  <c r="DV68" i="76"/>
  <c r="DU68" i="76"/>
  <c r="DT68" i="76"/>
  <c r="DS68" i="76"/>
  <c r="DR68" i="76"/>
  <c r="DQ68" i="76"/>
  <c r="DP68" i="76"/>
  <c r="DO68" i="76"/>
  <c r="DN68" i="76"/>
  <c r="DM68" i="76"/>
  <c r="DL68" i="76"/>
  <c r="DK68" i="76"/>
  <c r="DJ68" i="76"/>
  <c r="DI68" i="76"/>
  <c r="DH68" i="76"/>
  <c r="DG68" i="76"/>
  <c r="DF68" i="76"/>
  <c r="DE68" i="76"/>
  <c r="DD68" i="76"/>
  <c r="DC68" i="76"/>
  <c r="DB68" i="76"/>
  <c r="DA68" i="76"/>
  <c r="CZ68" i="76"/>
  <c r="CY68" i="76"/>
  <c r="CX68" i="76"/>
  <c r="CW68" i="76"/>
  <c r="CV68" i="76"/>
  <c r="CU68" i="76"/>
  <c r="CT68" i="76"/>
  <c r="CS68" i="76"/>
  <c r="CR68" i="76"/>
  <c r="CQ68" i="76"/>
  <c r="CP68" i="76"/>
  <c r="CO68" i="76"/>
  <c r="CN68" i="76"/>
  <c r="CM68" i="76"/>
  <c r="CL68" i="76"/>
  <c r="CK68" i="76"/>
  <c r="CJ68" i="76"/>
  <c r="CI68" i="76"/>
  <c r="CH68" i="76"/>
  <c r="CG68" i="76"/>
  <c r="CF68" i="76"/>
  <c r="CE68" i="76"/>
  <c r="CD68" i="76"/>
  <c r="CC68" i="76"/>
  <c r="CB68" i="76"/>
  <c r="CA68" i="76"/>
  <c r="BZ68" i="76"/>
  <c r="BY68" i="76"/>
  <c r="BX68" i="76"/>
  <c r="BW68" i="76"/>
  <c r="BV68" i="76"/>
  <c r="BU68" i="76"/>
  <c r="BT68" i="76"/>
  <c r="BS68" i="76"/>
  <c r="BR68" i="76"/>
  <c r="BQ68" i="76"/>
  <c r="BP68" i="76"/>
  <c r="BO68" i="76"/>
  <c r="BN68" i="76"/>
  <c r="BM68" i="76"/>
  <c r="BL68" i="76"/>
  <c r="BK68" i="76"/>
  <c r="BJ68" i="76"/>
  <c r="BI68" i="76"/>
  <c r="BH68" i="76"/>
  <c r="BG68" i="76"/>
  <c r="BF68" i="76"/>
  <c r="BE68" i="76"/>
  <c r="BD68" i="76"/>
  <c r="BC68" i="76"/>
  <c r="BB68" i="76"/>
  <c r="BA68" i="76"/>
  <c r="AZ68" i="76"/>
  <c r="AY68" i="76"/>
  <c r="AX68" i="76"/>
  <c r="AW68" i="76"/>
  <c r="AV68" i="76"/>
  <c r="AU68" i="76"/>
  <c r="AT68" i="76"/>
  <c r="AS68" i="76"/>
  <c r="AR68" i="76"/>
  <c r="AP68" i="76"/>
  <c r="ES67" i="76"/>
  <c r="ER67" i="76"/>
  <c r="EQ67" i="76"/>
  <c r="EP67" i="76"/>
  <c r="EO67" i="76"/>
  <c r="EN67" i="76"/>
  <c r="EM67" i="76"/>
  <c r="EL67" i="76"/>
  <c r="EK67" i="76"/>
  <c r="EJ67" i="76"/>
  <c r="EI67" i="76"/>
  <c r="EH67" i="76"/>
  <c r="EG67" i="76"/>
  <c r="EF67" i="76"/>
  <c r="EE67" i="76"/>
  <c r="ED67" i="76"/>
  <c r="EC67" i="76"/>
  <c r="EB67" i="76"/>
  <c r="EA67" i="76"/>
  <c r="DZ67" i="76"/>
  <c r="DY67" i="76"/>
  <c r="DX67" i="76"/>
  <c r="DW67" i="76"/>
  <c r="DV67" i="76"/>
  <c r="DU67" i="76"/>
  <c r="DT67" i="76"/>
  <c r="DS67" i="76"/>
  <c r="DR67" i="76"/>
  <c r="DQ67" i="76"/>
  <c r="DP67" i="76"/>
  <c r="DO67" i="76"/>
  <c r="DN67" i="76"/>
  <c r="DM67" i="76"/>
  <c r="DL67" i="76"/>
  <c r="DK67" i="76"/>
  <c r="DJ67" i="76"/>
  <c r="DI67" i="76"/>
  <c r="DH67" i="76"/>
  <c r="DG67" i="76"/>
  <c r="DF67" i="76"/>
  <c r="DE67" i="76"/>
  <c r="DD67" i="76"/>
  <c r="DC67" i="76"/>
  <c r="DB67" i="76"/>
  <c r="DA67" i="76"/>
  <c r="CZ67" i="76"/>
  <c r="CY67" i="76"/>
  <c r="CX67" i="76"/>
  <c r="CW67" i="76"/>
  <c r="CV67" i="76"/>
  <c r="CU67" i="76"/>
  <c r="CT67" i="76"/>
  <c r="CS67" i="76"/>
  <c r="CR67" i="76"/>
  <c r="CQ67" i="76"/>
  <c r="CP67" i="76"/>
  <c r="CO67" i="76"/>
  <c r="CN67" i="76"/>
  <c r="CM67" i="76"/>
  <c r="CL67" i="76"/>
  <c r="CK67" i="76"/>
  <c r="CJ67" i="76"/>
  <c r="CI67" i="76"/>
  <c r="CH67" i="76"/>
  <c r="CG67" i="76"/>
  <c r="CF67" i="76"/>
  <c r="CE67" i="76"/>
  <c r="CD67" i="76"/>
  <c r="CC67" i="76"/>
  <c r="CB67" i="76"/>
  <c r="CA67" i="76"/>
  <c r="BZ67" i="76"/>
  <c r="BY67" i="76"/>
  <c r="BX67" i="76"/>
  <c r="BW67" i="76"/>
  <c r="BV67" i="76"/>
  <c r="BU67" i="76"/>
  <c r="BT67" i="76"/>
  <c r="BS67" i="76"/>
  <c r="BR67" i="76"/>
  <c r="BQ67" i="76"/>
  <c r="BP67" i="76"/>
  <c r="BO67" i="76"/>
  <c r="BN67" i="76"/>
  <c r="BM67" i="76"/>
  <c r="BL67" i="76"/>
  <c r="BK67" i="76"/>
  <c r="BJ67" i="76"/>
  <c r="BI67" i="76"/>
  <c r="BH67" i="76"/>
  <c r="BG67" i="76"/>
  <c r="BF67" i="76"/>
  <c r="BE67" i="76"/>
  <c r="BD67" i="76"/>
  <c r="BC67" i="76"/>
  <c r="BB67" i="76"/>
  <c r="BA67" i="76"/>
  <c r="AZ67" i="76"/>
  <c r="AY67" i="76"/>
  <c r="AX67" i="76"/>
  <c r="AW67" i="76"/>
  <c r="AV67" i="76"/>
  <c r="AU67" i="76"/>
  <c r="AT67" i="76"/>
  <c r="AS67" i="76"/>
  <c r="AR67" i="76"/>
  <c r="AP67" i="76"/>
  <c r="ES66" i="76"/>
  <c r="ER66" i="76"/>
  <c r="EQ66" i="76"/>
  <c r="EP66" i="76"/>
  <c r="EO66" i="76"/>
  <c r="EN66" i="76"/>
  <c r="EM66" i="76"/>
  <c r="EL66" i="76"/>
  <c r="EK66" i="76"/>
  <c r="EJ66" i="76"/>
  <c r="EI66" i="76"/>
  <c r="EH66" i="76"/>
  <c r="EG66" i="76"/>
  <c r="EF66" i="76"/>
  <c r="EE66" i="76"/>
  <c r="ED66" i="76"/>
  <c r="EC66" i="76"/>
  <c r="EB66" i="76"/>
  <c r="EA66" i="76"/>
  <c r="DZ66" i="76"/>
  <c r="DY66" i="76"/>
  <c r="DX66" i="76"/>
  <c r="DW66" i="76"/>
  <c r="DV66" i="76"/>
  <c r="DU66" i="76"/>
  <c r="DT66" i="76"/>
  <c r="DS66" i="76"/>
  <c r="DR66" i="76"/>
  <c r="DQ66" i="76"/>
  <c r="DP66" i="76"/>
  <c r="DO66" i="76"/>
  <c r="DN66" i="76"/>
  <c r="DM66" i="76"/>
  <c r="DL66" i="76"/>
  <c r="DK66" i="76"/>
  <c r="DJ66" i="76"/>
  <c r="DI66" i="76"/>
  <c r="DH66" i="76"/>
  <c r="DG66" i="76"/>
  <c r="DF66" i="76"/>
  <c r="DE66" i="76"/>
  <c r="DD66" i="76"/>
  <c r="DC66" i="76"/>
  <c r="DB66" i="76"/>
  <c r="DA66" i="76"/>
  <c r="CZ66" i="76"/>
  <c r="CY66" i="76"/>
  <c r="CX66" i="76"/>
  <c r="CW66" i="76"/>
  <c r="CV66" i="76"/>
  <c r="CU66" i="76"/>
  <c r="CT66" i="76"/>
  <c r="CS66" i="76"/>
  <c r="CR66" i="76"/>
  <c r="CQ66" i="76"/>
  <c r="CP66" i="76"/>
  <c r="CO66" i="76"/>
  <c r="CN66" i="76"/>
  <c r="CM66" i="76"/>
  <c r="CL66" i="76"/>
  <c r="CK66" i="76"/>
  <c r="CJ66" i="76"/>
  <c r="CI66" i="76"/>
  <c r="CH66" i="76"/>
  <c r="CG66" i="76"/>
  <c r="CF66" i="76"/>
  <c r="CE66" i="76"/>
  <c r="CD66" i="76"/>
  <c r="CC66" i="76"/>
  <c r="CB66" i="76"/>
  <c r="CA66" i="76"/>
  <c r="BZ66" i="76"/>
  <c r="BY66" i="76"/>
  <c r="BX66" i="76"/>
  <c r="BW66" i="76"/>
  <c r="BV66" i="76"/>
  <c r="BU66" i="76"/>
  <c r="BT66" i="76"/>
  <c r="BS66" i="76"/>
  <c r="BR66" i="76"/>
  <c r="BQ66" i="76"/>
  <c r="BP66" i="76"/>
  <c r="BO66" i="76"/>
  <c r="BN66" i="76"/>
  <c r="BM66" i="76"/>
  <c r="BL66" i="76"/>
  <c r="BK66" i="76"/>
  <c r="BJ66" i="76"/>
  <c r="BI66" i="76"/>
  <c r="BH66" i="76"/>
  <c r="BG66" i="76"/>
  <c r="BF66" i="76"/>
  <c r="BE66" i="76"/>
  <c r="BD66" i="76"/>
  <c r="BC66" i="76"/>
  <c r="BB66" i="76"/>
  <c r="BA66" i="76"/>
  <c r="AZ66" i="76"/>
  <c r="AY66" i="76"/>
  <c r="AX66" i="76"/>
  <c r="AW66" i="76"/>
  <c r="AV66" i="76"/>
  <c r="AU66" i="76"/>
  <c r="AT66" i="76"/>
  <c r="AS66" i="76"/>
  <c r="AR66" i="76"/>
  <c r="AP66" i="76"/>
  <c r="ES65" i="76"/>
  <c r="ER65" i="76"/>
  <c r="EQ65" i="76"/>
  <c r="EP65" i="76"/>
  <c r="EO65" i="76"/>
  <c r="EN65" i="76"/>
  <c r="EM65" i="76"/>
  <c r="EL65" i="76"/>
  <c r="EK65" i="76"/>
  <c r="EJ65" i="76"/>
  <c r="EI65" i="76"/>
  <c r="EH65" i="76"/>
  <c r="EG65" i="76"/>
  <c r="EF65" i="76"/>
  <c r="EE65" i="76"/>
  <c r="ED65" i="76"/>
  <c r="EC65" i="76"/>
  <c r="EB65" i="76"/>
  <c r="EA65" i="76"/>
  <c r="DZ65" i="76"/>
  <c r="DY65" i="76"/>
  <c r="DX65" i="76"/>
  <c r="DW65" i="76"/>
  <c r="DV65" i="76"/>
  <c r="DU65" i="76"/>
  <c r="DT65" i="76"/>
  <c r="DS65" i="76"/>
  <c r="DR65" i="76"/>
  <c r="DQ65" i="76"/>
  <c r="DP65" i="76"/>
  <c r="DO65" i="76"/>
  <c r="DN65" i="76"/>
  <c r="DM65" i="76"/>
  <c r="DL65" i="76"/>
  <c r="DK65" i="76"/>
  <c r="DJ65" i="76"/>
  <c r="DI65" i="76"/>
  <c r="DH65" i="76"/>
  <c r="DG65" i="76"/>
  <c r="DF65" i="76"/>
  <c r="DE65" i="76"/>
  <c r="DD65" i="76"/>
  <c r="DC65" i="76"/>
  <c r="DB65" i="76"/>
  <c r="DA65" i="76"/>
  <c r="CZ65" i="76"/>
  <c r="CY65" i="76"/>
  <c r="CX65" i="76"/>
  <c r="CW65" i="76"/>
  <c r="CV65" i="76"/>
  <c r="CU65" i="76"/>
  <c r="CT65" i="76"/>
  <c r="CS65" i="76"/>
  <c r="CR65" i="76"/>
  <c r="CQ65" i="76"/>
  <c r="CP65" i="76"/>
  <c r="CO65" i="76"/>
  <c r="CN65" i="76"/>
  <c r="CM65" i="76"/>
  <c r="CL65" i="76"/>
  <c r="CK65" i="76"/>
  <c r="CJ65" i="76"/>
  <c r="CI65" i="76"/>
  <c r="CH65" i="76"/>
  <c r="CG65" i="76"/>
  <c r="CF65" i="76"/>
  <c r="CE65" i="76"/>
  <c r="CD65" i="76"/>
  <c r="CC65" i="76"/>
  <c r="CB65" i="76"/>
  <c r="CA65" i="76"/>
  <c r="BZ65" i="76"/>
  <c r="BY65" i="76"/>
  <c r="BX65" i="76"/>
  <c r="BW65" i="76"/>
  <c r="BV65" i="76"/>
  <c r="BU65" i="76"/>
  <c r="BT65" i="76"/>
  <c r="BS65" i="76"/>
  <c r="BR65" i="76"/>
  <c r="BQ65" i="76"/>
  <c r="BP65" i="76"/>
  <c r="BO65" i="76"/>
  <c r="BN65" i="76"/>
  <c r="BM65" i="76"/>
  <c r="BL65" i="76"/>
  <c r="BK65" i="76"/>
  <c r="BJ65" i="76"/>
  <c r="BI65" i="76"/>
  <c r="BH65" i="76"/>
  <c r="BG65" i="76"/>
  <c r="BF65" i="76"/>
  <c r="BE65" i="76"/>
  <c r="BD65" i="76"/>
  <c r="BC65" i="76"/>
  <c r="BB65" i="76"/>
  <c r="BA65" i="76"/>
  <c r="AZ65" i="76"/>
  <c r="AY65" i="76"/>
  <c r="AX65" i="76"/>
  <c r="AW65" i="76"/>
  <c r="AV65" i="76"/>
  <c r="AU65" i="76"/>
  <c r="AT65" i="76"/>
  <c r="AS65" i="76"/>
  <c r="AR65" i="76"/>
  <c r="AP65" i="76"/>
  <c r="ES64" i="76"/>
  <c r="ER64" i="76"/>
  <c r="EQ64" i="76"/>
  <c r="EP64" i="76"/>
  <c r="EO64" i="76"/>
  <c r="EN64" i="76"/>
  <c r="EM64" i="76"/>
  <c r="EL64" i="76"/>
  <c r="EK64" i="76"/>
  <c r="EJ64" i="76"/>
  <c r="EI64" i="76"/>
  <c r="EH64" i="76"/>
  <c r="EG64" i="76"/>
  <c r="EF64" i="76"/>
  <c r="EE64" i="76"/>
  <c r="ED64" i="76"/>
  <c r="EC64" i="76"/>
  <c r="EB64" i="76"/>
  <c r="EA64" i="76"/>
  <c r="DZ64" i="76"/>
  <c r="DY64" i="76"/>
  <c r="DX64" i="76"/>
  <c r="DW64" i="76"/>
  <c r="DV64" i="76"/>
  <c r="DU64" i="76"/>
  <c r="DT64" i="76"/>
  <c r="DS64" i="76"/>
  <c r="DR64" i="76"/>
  <c r="DQ64" i="76"/>
  <c r="DP64" i="76"/>
  <c r="DO64" i="76"/>
  <c r="DN64" i="76"/>
  <c r="DM64" i="76"/>
  <c r="DL64" i="76"/>
  <c r="DK64" i="76"/>
  <c r="DJ64" i="76"/>
  <c r="DI64" i="76"/>
  <c r="DH64" i="76"/>
  <c r="DG64" i="76"/>
  <c r="DF64" i="76"/>
  <c r="DE64" i="76"/>
  <c r="DD64" i="76"/>
  <c r="DC64" i="76"/>
  <c r="DB64" i="76"/>
  <c r="DA64" i="76"/>
  <c r="CZ64" i="76"/>
  <c r="CY64" i="76"/>
  <c r="CX64" i="76"/>
  <c r="CW64" i="76"/>
  <c r="CV64" i="76"/>
  <c r="CU64" i="76"/>
  <c r="CT64" i="76"/>
  <c r="CS64" i="76"/>
  <c r="CR64" i="76"/>
  <c r="CQ64" i="76"/>
  <c r="CP64" i="76"/>
  <c r="CO64" i="76"/>
  <c r="CN64" i="76"/>
  <c r="CM64" i="76"/>
  <c r="CL64" i="76"/>
  <c r="CK64" i="76"/>
  <c r="CJ64" i="76"/>
  <c r="CI64" i="76"/>
  <c r="CH64" i="76"/>
  <c r="CG64" i="76"/>
  <c r="CF64" i="76"/>
  <c r="CE64" i="76"/>
  <c r="CD64" i="76"/>
  <c r="CC64" i="76"/>
  <c r="CB64" i="76"/>
  <c r="CA64" i="76"/>
  <c r="BZ64" i="76"/>
  <c r="BY64" i="76"/>
  <c r="BX64" i="76"/>
  <c r="BW64" i="76"/>
  <c r="BV64" i="76"/>
  <c r="BU64" i="76"/>
  <c r="BT64" i="76"/>
  <c r="BS64" i="76"/>
  <c r="BR64" i="76"/>
  <c r="BQ64" i="76"/>
  <c r="BP64" i="76"/>
  <c r="BO64" i="76"/>
  <c r="BN64" i="76"/>
  <c r="BM64" i="76"/>
  <c r="BL64" i="76"/>
  <c r="BK64" i="76"/>
  <c r="BJ64" i="76"/>
  <c r="BI64" i="76"/>
  <c r="BH64" i="76"/>
  <c r="BG64" i="76"/>
  <c r="BF64" i="76"/>
  <c r="BE64" i="76"/>
  <c r="BD64" i="76"/>
  <c r="BC64" i="76"/>
  <c r="BB64" i="76"/>
  <c r="BA64" i="76"/>
  <c r="AZ64" i="76"/>
  <c r="AY64" i="76"/>
  <c r="AX64" i="76"/>
  <c r="AW64" i="76"/>
  <c r="AV64" i="76"/>
  <c r="AU64" i="76"/>
  <c r="AT64" i="76"/>
  <c r="AS64" i="76"/>
  <c r="AR64" i="76"/>
  <c r="AP64" i="76"/>
  <c r="ES63" i="76"/>
  <c r="ER63" i="76"/>
  <c r="EQ63" i="76"/>
  <c r="EP63" i="76"/>
  <c r="EO63" i="76"/>
  <c r="EN63" i="76"/>
  <c r="EM63" i="76"/>
  <c r="EL63" i="76"/>
  <c r="EK63" i="76"/>
  <c r="EJ63" i="76"/>
  <c r="EI63" i="76"/>
  <c r="EH63" i="76"/>
  <c r="EG63" i="76"/>
  <c r="EF63" i="76"/>
  <c r="EE63" i="76"/>
  <c r="ED63" i="76"/>
  <c r="EC63" i="76"/>
  <c r="EB63" i="76"/>
  <c r="EA63" i="76"/>
  <c r="DZ63" i="76"/>
  <c r="DY63" i="76"/>
  <c r="DX63" i="76"/>
  <c r="DW63" i="76"/>
  <c r="DV63" i="76"/>
  <c r="DU63" i="76"/>
  <c r="DT63" i="76"/>
  <c r="DS63" i="76"/>
  <c r="DR63" i="76"/>
  <c r="DQ63" i="76"/>
  <c r="DP63" i="76"/>
  <c r="DO63" i="76"/>
  <c r="DN63" i="76"/>
  <c r="DM63" i="76"/>
  <c r="DL63" i="76"/>
  <c r="DK63" i="76"/>
  <c r="DJ63" i="76"/>
  <c r="DI63" i="76"/>
  <c r="DH63" i="76"/>
  <c r="DG63" i="76"/>
  <c r="DF63" i="76"/>
  <c r="DE63" i="76"/>
  <c r="DD63" i="76"/>
  <c r="DC63" i="76"/>
  <c r="DB63" i="76"/>
  <c r="DA63" i="76"/>
  <c r="CZ63" i="76"/>
  <c r="CY63" i="76"/>
  <c r="CX63" i="76"/>
  <c r="CW63" i="76"/>
  <c r="CV63" i="76"/>
  <c r="CU63" i="76"/>
  <c r="CT63" i="76"/>
  <c r="CS63" i="76"/>
  <c r="CR63" i="76"/>
  <c r="CQ63" i="76"/>
  <c r="CP63" i="76"/>
  <c r="CO63" i="76"/>
  <c r="CN63" i="76"/>
  <c r="CM63" i="76"/>
  <c r="CL63" i="76"/>
  <c r="CK63" i="76"/>
  <c r="CJ63" i="76"/>
  <c r="CI63" i="76"/>
  <c r="CH63" i="76"/>
  <c r="CG63" i="76"/>
  <c r="CF63" i="76"/>
  <c r="CE63" i="76"/>
  <c r="CD63" i="76"/>
  <c r="CC63" i="76"/>
  <c r="CB63" i="76"/>
  <c r="CA63" i="76"/>
  <c r="BZ63" i="76"/>
  <c r="BY63" i="76"/>
  <c r="BX63" i="76"/>
  <c r="BW63" i="76"/>
  <c r="BV63" i="76"/>
  <c r="BU63" i="76"/>
  <c r="BT63" i="76"/>
  <c r="BS63" i="76"/>
  <c r="BR63" i="76"/>
  <c r="BQ63" i="76"/>
  <c r="BP63" i="76"/>
  <c r="BO63" i="76"/>
  <c r="BN63" i="76"/>
  <c r="BM63" i="76"/>
  <c r="BL63" i="76"/>
  <c r="BK63" i="76"/>
  <c r="BJ63" i="76"/>
  <c r="BI63" i="76"/>
  <c r="BH63" i="76"/>
  <c r="BG63" i="76"/>
  <c r="BF63" i="76"/>
  <c r="BE63" i="76"/>
  <c r="BD63" i="76"/>
  <c r="BC63" i="76"/>
  <c r="BB63" i="76"/>
  <c r="BA63" i="76"/>
  <c r="AZ63" i="76"/>
  <c r="AY63" i="76"/>
  <c r="AX63" i="76"/>
  <c r="AW63" i="76"/>
  <c r="AV63" i="76"/>
  <c r="AU63" i="76"/>
  <c r="AT63" i="76"/>
  <c r="AS63" i="76"/>
  <c r="AR63" i="76"/>
  <c r="AP63" i="76"/>
  <c r="ES62" i="76"/>
  <c r="ER62" i="76"/>
  <c r="EQ62" i="76"/>
  <c r="EP62" i="76"/>
  <c r="EO62" i="76"/>
  <c r="EN62" i="76"/>
  <c r="EM62" i="76"/>
  <c r="EL62" i="76"/>
  <c r="EK62" i="76"/>
  <c r="EJ62" i="76"/>
  <c r="EI62" i="76"/>
  <c r="EH62" i="76"/>
  <c r="EG62" i="76"/>
  <c r="EF62" i="76"/>
  <c r="EE62" i="76"/>
  <c r="ED62" i="76"/>
  <c r="EC62" i="76"/>
  <c r="EB62" i="76"/>
  <c r="EA62" i="76"/>
  <c r="DZ62" i="76"/>
  <c r="DY62" i="76"/>
  <c r="DX62" i="76"/>
  <c r="DW62" i="76"/>
  <c r="DV62" i="76"/>
  <c r="DU62" i="76"/>
  <c r="DT62" i="76"/>
  <c r="DS62" i="76"/>
  <c r="DR62" i="76"/>
  <c r="DQ62" i="76"/>
  <c r="DP62" i="76"/>
  <c r="DO62" i="76"/>
  <c r="DN62" i="76"/>
  <c r="DM62" i="76"/>
  <c r="DL62" i="76"/>
  <c r="DK62" i="76"/>
  <c r="DJ62" i="76"/>
  <c r="DI62" i="76"/>
  <c r="DH62" i="76"/>
  <c r="DG62" i="76"/>
  <c r="DF62" i="76"/>
  <c r="DE62" i="76"/>
  <c r="DD62" i="76"/>
  <c r="DC62" i="76"/>
  <c r="DB62" i="76"/>
  <c r="DA62" i="76"/>
  <c r="CZ62" i="76"/>
  <c r="CY62" i="76"/>
  <c r="CX62" i="76"/>
  <c r="CW62" i="76"/>
  <c r="CV62" i="76"/>
  <c r="CU62" i="76"/>
  <c r="CT62" i="76"/>
  <c r="CS62" i="76"/>
  <c r="CR62" i="76"/>
  <c r="CQ62" i="76"/>
  <c r="CP62" i="76"/>
  <c r="CO62" i="76"/>
  <c r="CN62" i="76"/>
  <c r="CM62" i="76"/>
  <c r="CL62" i="76"/>
  <c r="CK62" i="76"/>
  <c r="CJ62" i="76"/>
  <c r="CI62" i="76"/>
  <c r="CH62" i="76"/>
  <c r="CG62" i="76"/>
  <c r="CF62" i="76"/>
  <c r="CE62" i="76"/>
  <c r="CD62" i="76"/>
  <c r="CC62" i="76"/>
  <c r="CB62" i="76"/>
  <c r="CA62" i="76"/>
  <c r="BZ62" i="76"/>
  <c r="BY62" i="76"/>
  <c r="BX62" i="76"/>
  <c r="BW62" i="76"/>
  <c r="BV62" i="76"/>
  <c r="BU62" i="76"/>
  <c r="BT62" i="76"/>
  <c r="BS62" i="76"/>
  <c r="BR62" i="76"/>
  <c r="BQ62" i="76"/>
  <c r="BP62" i="76"/>
  <c r="BO62" i="76"/>
  <c r="BN62" i="76"/>
  <c r="BM62" i="76"/>
  <c r="BL62" i="76"/>
  <c r="BK62" i="76"/>
  <c r="BJ62" i="76"/>
  <c r="BI62" i="76"/>
  <c r="BH62" i="76"/>
  <c r="BG62" i="76"/>
  <c r="BF62" i="76"/>
  <c r="BE62" i="76"/>
  <c r="BD62" i="76"/>
  <c r="BC62" i="76"/>
  <c r="BB62" i="76"/>
  <c r="BA62" i="76"/>
  <c r="AZ62" i="76"/>
  <c r="AY62" i="76"/>
  <c r="AX62" i="76"/>
  <c r="AW62" i="76"/>
  <c r="AV62" i="76"/>
  <c r="AU62" i="76"/>
  <c r="AT62" i="76"/>
  <c r="AS62" i="76"/>
  <c r="AR62" i="76"/>
  <c r="AP62" i="76"/>
  <c r="ES61" i="76"/>
  <c r="ER61" i="76"/>
  <c r="EQ61" i="76"/>
  <c r="EP61" i="76"/>
  <c r="EO61" i="76"/>
  <c r="EN61" i="76"/>
  <c r="EM61" i="76"/>
  <c r="EL61" i="76"/>
  <c r="EK61" i="76"/>
  <c r="EJ61" i="76"/>
  <c r="EI61" i="76"/>
  <c r="EH61" i="76"/>
  <c r="EG61" i="76"/>
  <c r="EF61" i="76"/>
  <c r="EE61" i="76"/>
  <c r="ED61" i="76"/>
  <c r="EC61" i="76"/>
  <c r="EB61" i="76"/>
  <c r="EA61" i="76"/>
  <c r="DZ61" i="76"/>
  <c r="DY61" i="76"/>
  <c r="DX61" i="76"/>
  <c r="DW61" i="76"/>
  <c r="DV61" i="76"/>
  <c r="DU61" i="76"/>
  <c r="DT61" i="76"/>
  <c r="DS61" i="76"/>
  <c r="DR61" i="76"/>
  <c r="DQ61" i="76"/>
  <c r="DP61" i="76"/>
  <c r="DO61" i="76"/>
  <c r="DN61" i="76"/>
  <c r="DM61" i="76"/>
  <c r="DL61" i="76"/>
  <c r="DK61" i="76"/>
  <c r="DJ61" i="76"/>
  <c r="DI61" i="76"/>
  <c r="DH61" i="76"/>
  <c r="DG61" i="76"/>
  <c r="DF61" i="76"/>
  <c r="DE61" i="76"/>
  <c r="DD61" i="76"/>
  <c r="DC61" i="76"/>
  <c r="DB61" i="76"/>
  <c r="DA61" i="76"/>
  <c r="CZ61" i="76"/>
  <c r="CY61" i="76"/>
  <c r="CX61" i="76"/>
  <c r="CW61" i="76"/>
  <c r="CV61" i="76"/>
  <c r="CU61" i="76"/>
  <c r="CT61" i="76"/>
  <c r="CS61" i="76"/>
  <c r="CR61" i="76"/>
  <c r="CQ61" i="76"/>
  <c r="CP61" i="76"/>
  <c r="CO61" i="76"/>
  <c r="CN61" i="76"/>
  <c r="CM61" i="76"/>
  <c r="CL61" i="76"/>
  <c r="CK61" i="76"/>
  <c r="CJ61" i="76"/>
  <c r="CI61" i="76"/>
  <c r="CH61" i="76"/>
  <c r="CG61" i="76"/>
  <c r="CF61" i="76"/>
  <c r="CE61" i="76"/>
  <c r="CD61" i="76"/>
  <c r="CC61" i="76"/>
  <c r="CB61" i="76"/>
  <c r="CA61" i="76"/>
  <c r="BZ61" i="76"/>
  <c r="BY61" i="76"/>
  <c r="BX61" i="76"/>
  <c r="BW61" i="76"/>
  <c r="BV61" i="76"/>
  <c r="BU61" i="76"/>
  <c r="BT61" i="76"/>
  <c r="BS61" i="76"/>
  <c r="BR61" i="76"/>
  <c r="BQ61" i="76"/>
  <c r="BP61" i="76"/>
  <c r="BO61" i="76"/>
  <c r="BN61" i="76"/>
  <c r="BM61" i="76"/>
  <c r="BL61" i="76"/>
  <c r="BK61" i="76"/>
  <c r="BJ61" i="76"/>
  <c r="BI61" i="76"/>
  <c r="BH61" i="76"/>
  <c r="BG61" i="76"/>
  <c r="BF61" i="76"/>
  <c r="BE61" i="76"/>
  <c r="BD61" i="76"/>
  <c r="BC61" i="76"/>
  <c r="BB61" i="76"/>
  <c r="BA61" i="76"/>
  <c r="AZ61" i="76"/>
  <c r="AY61" i="76"/>
  <c r="AX61" i="76"/>
  <c r="AW61" i="76"/>
  <c r="AV61" i="76"/>
  <c r="AU61" i="76"/>
  <c r="AT61" i="76"/>
  <c r="AS61" i="76"/>
  <c r="AR61" i="76"/>
  <c r="AP61" i="76"/>
  <c r="ES60" i="76"/>
  <c r="ER60" i="76"/>
  <c r="EQ60" i="76"/>
  <c r="EP60" i="76"/>
  <c r="EO60" i="76"/>
  <c r="EN60" i="76"/>
  <c r="EM60" i="76"/>
  <c r="EL60" i="76"/>
  <c r="EK60" i="76"/>
  <c r="EJ60" i="76"/>
  <c r="EI60" i="76"/>
  <c r="EH60" i="76"/>
  <c r="EG60" i="76"/>
  <c r="EF60" i="76"/>
  <c r="EE60" i="76"/>
  <c r="ED60" i="76"/>
  <c r="EC60" i="76"/>
  <c r="EB60" i="76"/>
  <c r="EA60" i="76"/>
  <c r="DZ60" i="76"/>
  <c r="DY60" i="76"/>
  <c r="DX60" i="76"/>
  <c r="DW60" i="76"/>
  <c r="DV60" i="76"/>
  <c r="DU60" i="76"/>
  <c r="DT60" i="76"/>
  <c r="DS60" i="76"/>
  <c r="DR60" i="76"/>
  <c r="DQ60" i="76"/>
  <c r="DP60" i="76"/>
  <c r="DO60" i="76"/>
  <c r="DN60" i="76"/>
  <c r="DM60" i="76"/>
  <c r="DL60" i="76"/>
  <c r="DK60" i="76"/>
  <c r="DJ60" i="76"/>
  <c r="DI60" i="76"/>
  <c r="DH60" i="76"/>
  <c r="DG60" i="76"/>
  <c r="DF60" i="76"/>
  <c r="DE60" i="76"/>
  <c r="DD60" i="76"/>
  <c r="DC60" i="76"/>
  <c r="DB60" i="76"/>
  <c r="DA60" i="76"/>
  <c r="CZ60" i="76"/>
  <c r="CY60" i="76"/>
  <c r="CX60" i="76"/>
  <c r="CW60" i="76"/>
  <c r="CV60" i="76"/>
  <c r="CU60" i="76"/>
  <c r="CT60" i="76"/>
  <c r="CS60" i="76"/>
  <c r="CR60" i="76"/>
  <c r="CQ60" i="76"/>
  <c r="CP60" i="76"/>
  <c r="CO60" i="76"/>
  <c r="CN60" i="76"/>
  <c r="CM60" i="76"/>
  <c r="CL60" i="76"/>
  <c r="CK60" i="76"/>
  <c r="CJ60" i="76"/>
  <c r="CI60" i="76"/>
  <c r="CH60" i="76"/>
  <c r="CG60" i="76"/>
  <c r="CF60" i="76"/>
  <c r="CE60" i="76"/>
  <c r="CD60" i="76"/>
  <c r="CC60" i="76"/>
  <c r="CB60" i="76"/>
  <c r="CA60" i="76"/>
  <c r="BZ60" i="76"/>
  <c r="BY60" i="76"/>
  <c r="BX60" i="76"/>
  <c r="BW60" i="76"/>
  <c r="BV60" i="76"/>
  <c r="BU60" i="76"/>
  <c r="BT60" i="76"/>
  <c r="BS60" i="76"/>
  <c r="BR60" i="76"/>
  <c r="BQ60" i="76"/>
  <c r="BP60" i="76"/>
  <c r="BO60" i="76"/>
  <c r="BN60" i="76"/>
  <c r="BM60" i="76"/>
  <c r="BL60" i="76"/>
  <c r="BK60" i="76"/>
  <c r="BJ60" i="76"/>
  <c r="BI60" i="76"/>
  <c r="BH60" i="76"/>
  <c r="BG60" i="76"/>
  <c r="BF60" i="76"/>
  <c r="BE60" i="76"/>
  <c r="BD60" i="76"/>
  <c r="BC60" i="76"/>
  <c r="BB60" i="76"/>
  <c r="BA60" i="76"/>
  <c r="AZ60" i="76"/>
  <c r="AY60" i="76"/>
  <c r="AX60" i="76"/>
  <c r="AW60" i="76"/>
  <c r="AV60" i="76"/>
  <c r="AU60" i="76"/>
  <c r="AT60" i="76"/>
  <c r="AS60" i="76"/>
  <c r="AR60" i="76"/>
  <c r="AP60" i="76"/>
  <c r="ES59" i="76"/>
  <c r="ER59" i="76"/>
  <c r="EQ59" i="76"/>
  <c r="EP59" i="76"/>
  <c r="EO59" i="76"/>
  <c r="EN59" i="76"/>
  <c r="EM59" i="76"/>
  <c r="EL59" i="76"/>
  <c r="EK59" i="76"/>
  <c r="EJ59" i="76"/>
  <c r="EI59" i="76"/>
  <c r="EH59" i="76"/>
  <c r="EG59" i="76"/>
  <c r="EF59" i="76"/>
  <c r="EE59" i="76"/>
  <c r="ED59" i="76"/>
  <c r="EC59" i="76"/>
  <c r="EB59" i="76"/>
  <c r="EA59" i="76"/>
  <c r="DZ59" i="76"/>
  <c r="DY59" i="76"/>
  <c r="DX59" i="76"/>
  <c r="DW59" i="76"/>
  <c r="DV59" i="76"/>
  <c r="DU59" i="76"/>
  <c r="DT59" i="76"/>
  <c r="DS59" i="76"/>
  <c r="DR59" i="76"/>
  <c r="DQ59" i="76"/>
  <c r="DP59" i="76"/>
  <c r="DO59" i="76"/>
  <c r="DN59" i="76"/>
  <c r="DM59" i="76"/>
  <c r="DL59" i="76"/>
  <c r="DK59" i="76"/>
  <c r="DJ59" i="76"/>
  <c r="DI59" i="76"/>
  <c r="DH59" i="76"/>
  <c r="DG59" i="76"/>
  <c r="DF59" i="76"/>
  <c r="DE59" i="76"/>
  <c r="DD59" i="76"/>
  <c r="DC59" i="76"/>
  <c r="DB59" i="76"/>
  <c r="DA59" i="76"/>
  <c r="CZ59" i="76"/>
  <c r="CY59" i="76"/>
  <c r="CX59" i="76"/>
  <c r="CW59" i="76"/>
  <c r="CV59" i="76"/>
  <c r="CU59" i="76"/>
  <c r="CT59" i="76"/>
  <c r="CS59" i="76"/>
  <c r="CR59" i="76"/>
  <c r="CQ59" i="76"/>
  <c r="CP59" i="76"/>
  <c r="CO59" i="76"/>
  <c r="CN59" i="76"/>
  <c r="CM59" i="76"/>
  <c r="CL59" i="76"/>
  <c r="CK59" i="76"/>
  <c r="CJ59" i="76"/>
  <c r="CI59" i="76"/>
  <c r="CH59" i="76"/>
  <c r="CG59" i="76"/>
  <c r="CF59" i="76"/>
  <c r="CE59" i="76"/>
  <c r="CD59" i="76"/>
  <c r="CC59" i="76"/>
  <c r="CB59" i="76"/>
  <c r="CA59" i="76"/>
  <c r="BZ59" i="76"/>
  <c r="BY59" i="76"/>
  <c r="BX59" i="76"/>
  <c r="BW59" i="76"/>
  <c r="BV59" i="76"/>
  <c r="BU59" i="76"/>
  <c r="BT59" i="76"/>
  <c r="BS59" i="76"/>
  <c r="BR59" i="76"/>
  <c r="BQ59" i="76"/>
  <c r="BP59" i="76"/>
  <c r="BO59" i="76"/>
  <c r="BN59" i="76"/>
  <c r="BM59" i="76"/>
  <c r="BL59" i="76"/>
  <c r="BK59" i="76"/>
  <c r="BJ59" i="76"/>
  <c r="BI59" i="76"/>
  <c r="BH59" i="76"/>
  <c r="BG59" i="76"/>
  <c r="BF59" i="76"/>
  <c r="BE59" i="76"/>
  <c r="BD59" i="76"/>
  <c r="BC59" i="76"/>
  <c r="BB59" i="76"/>
  <c r="BA59" i="76"/>
  <c r="AZ59" i="76"/>
  <c r="AY59" i="76"/>
  <c r="AX59" i="76"/>
  <c r="AW59" i="76"/>
  <c r="AV59" i="76"/>
  <c r="AU59" i="76"/>
  <c r="AT59" i="76"/>
  <c r="AS59" i="76"/>
  <c r="AR59" i="76"/>
  <c r="AP59" i="76"/>
  <c r="ES58" i="76"/>
  <c r="ER58" i="76"/>
  <c r="EQ58" i="76"/>
  <c r="EP58" i="76"/>
  <c r="EO58" i="76"/>
  <c r="EN58" i="76"/>
  <c r="EM58" i="76"/>
  <c r="EL58" i="76"/>
  <c r="EK58" i="76"/>
  <c r="EJ58" i="76"/>
  <c r="EI58" i="76"/>
  <c r="EH58" i="76"/>
  <c r="EG58" i="76"/>
  <c r="EF58" i="76"/>
  <c r="EE58" i="76"/>
  <c r="ED58" i="76"/>
  <c r="EC58" i="76"/>
  <c r="EB58" i="76"/>
  <c r="EA58" i="76"/>
  <c r="DZ58" i="76"/>
  <c r="DY58" i="76"/>
  <c r="DX58" i="76"/>
  <c r="DW58" i="76"/>
  <c r="DV58" i="76"/>
  <c r="DU58" i="76"/>
  <c r="DT58" i="76"/>
  <c r="DS58" i="76"/>
  <c r="DR58" i="76"/>
  <c r="DQ58" i="76"/>
  <c r="DP58" i="76"/>
  <c r="DO58" i="76"/>
  <c r="DN58" i="76"/>
  <c r="DM58" i="76"/>
  <c r="DL58" i="76"/>
  <c r="DK58" i="76"/>
  <c r="DJ58" i="76"/>
  <c r="DI58" i="76"/>
  <c r="DH58" i="76"/>
  <c r="DG58" i="76"/>
  <c r="DF58" i="76"/>
  <c r="DE58" i="76"/>
  <c r="DD58" i="76"/>
  <c r="DC58" i="76"/>
  <c r="DB58" i="76"/>
  <c r="DA58" i="76"/>
  <c r="CZ58" i="76"/>
  <c r="CY58" i="76"/>
  <c r="CX58" i="76"/>
  <c r="CW58" i="76"/>
  <c r="CV58" i="76"/>
  <c r="CU58" i="76"/>
  <c r="CT58" i="76"/>
  <c r="CS58" i="76"/>
  <c r="CR58" i="76"/>
  <c r="CQ58" i="76"/>
  <c r="CP58" i="76"/>
  <c r="CO58" i="76"/>
  <c r="CN58" i="76"/>
  <c r="CM58" i="76"/>
  <c r="CL58" i="76"/>
  <c r="CK58" i="76"/>
  <c r="CJ58" i="76"/>
  <c r="CI58" i="76"/>
  <c r="CH58" i="76"/>
  <c r="CG58" i="76"/>
  <c r="CF58" i="76"/>
  <c r="CE58" i="76"/>
  <c r="CD58" i="76"/>
  <c r="CC58" i="76"/>
  <c r="CB58" i="76"/>
  <c r="CA58" i="76"/>
  <c r="BZ58" i="76"/>
  <c r="BY58" i="76"/>
  <c r="BX58" i="76"/>
  <c r="BW58" i="76"/>
  <c r="BV58" i="76"/>
  <c r="BU58" i="76"/>
  <c r="BT58" i="76"/>
  <c r="BS58" i="76"/>
  <c r="BR58" i="76"/>
  <c r="BQ58" i="76"/>
  <c r="BP58" i="76"/>
  <c r="BO58" i="76"/>
  <c r="BN58" i="76"/>
  <c r="BM58" i="76"/>
  <c r="BL58" i="76"/>
  <c r="BK58" i="76"/>
  <c r="BJ58" i="76"/>
  <c r="BI58" i="76"/>
  <c r="BH58" i="76"/>
  <c r="BG58" i="76"/>
  <c r="BF58" i="76"/>
  <c r="BE58" i="76"/>
  <c r="BD58" i="76"/>
  <c r="BC58" i="76"/>
  <c r="BB58" i="76"/>
  <c r="BA58" i="76"/>
  <c r="AZ58" i="76"/>
  <c r="AY58" i="76"/>
  <c r="AX58" i="76"/>
  <c r="AW58" i="76"/>
  <c r="AV58" i="76"/>
  <c r="AU58" i="76"/>
  <c r="AT58" i="76"/>
  <c r="AS58" i="76"/>
  <c r="AR58" i="76"/>
  <c r="AP58" i="76"/>
  <c r="ES57" i="76"/>
  <c r="ER57" i="76"/>
  <c r="EQ57" i="76"/>
  <c r="EP57" i="76"/>
  <c r="EO57" i="76"/>
  <c r="EN57" i="76"/>
  <c r="EM57" i="76"/>
  <c r="EL57" i="76"/>
  <c r="EK57" i="76"/>
  <c r="EJ57" i="76"/>
  <c r="EI57" i="76"/>
  <c r="EH57" i="76"/>
  <c r="EG57" i="76"/>
  <c r="EF57" i="76"/>
  <c r="EE57" i="76"/>
  <c r="ED57" i="76"/>
  <c r="EC57" i="76"/>
  <c r="EB57" i="76"/>
  <c r="EA57" i="76"/>
  <c r="DZ57" i="76"/>
  <c r="DY57" i="76"/>
  <c r="DX57" i="76"/>
  <c r="DW57" i="76"/>
  <c r="DV57" i="76"/>
  <c r="DU57" i="76"/>
  <c r="DT57" i="76"/>
  <c r="DS57" i="76"/>
  <c r="DR57" i="76"/>
  <c r="DQ57" i="76"/>
  <c r="DP57" i="76"/>
  <c r="DO57" i="76"/>
  <c r="DN57" i="76"/>
  <c r="DM57" i="76"/>
  <c r="DL57" i="76"/>
  <c r="DK57" i="76"/>
  <c r="DJ57" i="76"/>
  <c r="DI57" i="76"/>
  <c r="DH57" i="76"/>
  <c r="DG57" i="76"/>
  <c r="DF57" i="76"/>
  <c r="DE57" i="76"/>
  <c r="DD57" i="76"/>
  <c r="DC57" i="76"/>
  <c r="DB57" i="76"/>
  <c r="DA57" i="76"/>
  <c r="CZ57" i="76"/>
  <c r="CY57" i="76"/>
  <c r="CX57" i="76"/>
  <c r="CW57" i="76"/>
  <c r="CV57" i="76"/>
  <c r="CU57" i="76"/>
  <c r="CT57" i="76"/>
  <c r="CS57" i="76"/>
  <c r="CR57" i="76"/>
  <c r="CQ57" i="76"/>
  <c r="CP57" i="76"/>
  <c r="CO57" i="76"/>
  <c r="CN57" i="76"/>
  <c r="CM57" i="76"/>
  <c r="CL57" i="76"/>
  <c r="CK57" i="76"/>
  <c r="CJ57" i="76"/>
  <c r="CI57" i="76"/>
  <c r="CH57" i="76"/>
  <c r="CG57" i="76"/>
  <c r="CF57" i="76"/>
  <c r="CE57" i="76"/>
  <c r="CD57" i="76"/>
  <c r="CC57" i="76"/>
  <c r="CB57" i="76"/>
  <c r="CA57" i="76"/>
  <c r="BZ57" i="76"/>
  <c r="BY57" i="76"/>
  <c r="BX57" i="76"/>
  <c r="BW57" i="76"/>
  <c r="BV57" i="76"/>
  <c r="BU57" i="76"/>
  <c r="BT57" i="76"/>
  <c r="BS57" i="76"/>
  <c r="BR57" i="76"/>
  <c r="BQ57" i="76"/>
  <c r="BP57" i="76"/>
  <c r="BO57" i="76"/>
  <c r="BN57" i="76"/>
  <c r="BM57" i="76"/>
  <c r="BL57" i="76"/>
  <c r="BK57" i="76"/>
  <c r="BJ57" i="76"/>
  <c r="BI57" i="76"/>
  <c r="BH57" i="76"/>
  <c r="BG57" i="76"/>
  <c r="BF57" i="76"/>
  <c r="BE57" i="76"/>
  <c r="BD57" i="76"/>
  <c r="BC57" i="76"/>
  <c r="BB57" i="76"/>
  <c r="BA57" i="76"/>
  <c r="AZ57" i="76"/>
  <c r="AY57" i="76"/>
  <c r="AX57" i="76"/>
  <c r="AW57" i="76"/>
  <c r="AV57" i="76"/>
  <c r="AU57" i="76"/>
  <c r="AT57" i="76"/>
  <c r="AS57" i="76"/>
  <c r="AR57" i="76"/>
  <c r="AP57" i="76"/>
  <c r="ES56" i="76"/>
  <c r="ER56" i="76"/>
  <c r="EQ56" i="76"/>
  <c r="EP56" i="76"/>
  <c r="EO56" i="76"/>
  <c r="EN56" i="76"/>
  <c r="EM56" i="76"/>
  <c r="EL56" i="76"/>
  <c r="EK56" i="76"/>
  <c r="EJ56" i="76"/>
  <c r="EI56" i="76"/>
  <c r="EH56" i="76"/>
  <c r="EG56" i="76"/>
  <c r="EF56" i="76"/>
  <c r="EE56" i="76"/>
  <c r="ED56" i="76"/>
  <c r="EC56" i="76"/>
  <c r="EB56" i="76"/>
  <c r="EA56" i="76"/>
  <c r="DZ56" i="76"/>
  <c r="DY56" i="76"/>
  <c r="DX56" i="76"/>
  <c r="DW56" i="76"/>
  <c r="DV56" i="76"/>
  <c r="DU56" i="76"/>
  <c r="DT56" i="76"/>
  <c r="DS56" i="76"/>
  <c r="DR56" i="76"/>
  <c r="DQ56" i="76"/>
  <c r="DP56" i="76"/>
  <c r="DO56" i="76"/>
  <c r="DN56" i="76"/>
  <c r="DM56" i="76"/>
  <c r="DL56" i="76"/>
  <c r="DK56" i="76"/>
  <c r="DJ56" i="76"/>
  <c r="DI56" i="76"/>
  <c r="DH56" i="76"/>
  <c r="DG56" i="76"/>
  <c r="DF56" i="76"/>
  <c r="DE56" i="76"/>
  <c r="DD56" i="76"/>
  <c r="DC56" i="76"/>
  <c r="DB56" i="76"/>
  <c r="DA56" i="76"/>
  <c r="CZ56" i="76"/>
  <c r="CY56" i="76"/>
  <c r="CX56" i="76"/>
  <c r="CW56" i="76"/>
  <c r="CV56" i="76"/>
  <c r="CU56" i="76"/>
  <c r="CT56" i="76"/>
  <c r="CS56" i="76"/>
  <c r="CR56" i="76"/>
  <c r="CQ56" i="76"/>
  <c r="CP56" i="76"/>
  <c r="CO56" i="76"/>
  <c r="CN56" i="76"/>
  <c r="CM56" i="76"/>
  <c r="CL56" i="76"/>
  <c r="CK56" i="76"/>
  <c r="CJ56" i="76"/>
  <c r="CI56" i="76"/>
  <c r="CH56" i="76"/>
  <c r="CG56" i="76"/>
  <c r="CF56" i="76"/>
  <c r="CE56" i="76"/>
  <c r="CD56" i="76"/>
  <c r="CC56" i="76"/>
  <c r="CB56" i="76"/>
  <c r="CA56" i="76"/>
  <c r="BZ56" i="76"/>
  <c r="BY56" i="76"/>
  <c r="BX56" i="76"/>
  <c r="BW56" i="76"/>
  <c r="BV56" i="76"/>
  <c r="BU56" i="76"/>
  <c r="BT56" i="76"/>
  <c r="BS56" i="76"/>
  <c r="BR56" i="76"/>
  <c r="BQ56" i="76"/>
  <c r="BP56" i="76"/>
  <c r="BO56" i="76"/>
  <c r="BN56" i="76"/>
  <c r="BM56" i="76"/>
  <c r="BL56" i="76"/>
  <c r="BK56" i="76"/>
  <c r="BJ56" i="76"/>
  <c r="BI56" i="76"/>
  <c r="BH56" i="76"/>
  <c r="BG56" i="76"/>
  <c r="BF56" i="76"/>
  <c r="BE56" i="76"/>
  <c r="BD56" i="76"/>
  <c r="BC56" i="76"/>
  <c r="BB56" i="76"/>
  <c r="BA56" i="76"/>
  <c r="AZ56" i="76"/>
  <c r="AY56" i="76"/>
  <c r="AX56" i="76"/>
  <c r="AW56" i="76"/>
  <c r="AV56" i="76"/>
  <c r="AU56" i="76"/>
  <c r="AT56" i="76"/>
  <c r="AS56" i="76"/>
  <c r="AR56" i="76"/>
  <c r="AP56" i="76"/>
  <c r="ES55" i="76"/>
  <c r="ER55" i="76"/>
  <c r="EQ55" i="76"/>
  <c r="EP55" i="76"/>
  <c r="EO55" i="76"/>
  <c r="EN55" i="76"/>
  <c r="EM55" i="76"/>
  <c r="EL55" i="76"/>
  <c r="EK55" i="76"/>
  <c r="EJ55" i="76"/>
  <c r="EI55" i="76"/>
  <c r="EH55" i="76"/>
  <c r="EG55" i="76"/>
  <c r="EF55" i="76"/>
  <c r="EE55" i="76"/>
  <c r="ED55" i="76"/>
  <c r="EC55" i="76"/>
  <c r="EB55" i="76"/>
  <c r="EA55" i="76"/>
  <c r="DZ55" i="76"/>
  <c r="DY55" i="76"/>
  <c r="DX55" i="76"/>
  <c r="DW55" i="76"/>
  <c r="DV55" i="76"/>
  <c r="DU55" i="76"/>
  <c r="DT55" i="76"/>
  <c r="DS55" i="76"/>
  <c r="DR55" i="76"/>
  <c r="DQ55" i="76"/>
  <c r="DP55" i="76"/>
  <c r="DO55" i="76"/>
  <c r="DN55" i="76"/>
  <c r="DM55" i="76"/>
  <c r="DL55" i="76"/>
  <c r="DK55" i="76"/>
  <c r="DJ55" i="76"/>
  <c r="DI55" i="76"/>
  <c r="DH55" i="76"/>
  <c r="DG55" i="76"/>
  <c r="DF55" i="76"/>
  <c r="DE55" i="76"/>
  <c r="DD55" i="76"/>
  <c r="DC55" i="76"/>
  <c r="DB55" i="76"/>
  <c r="DA55" i="76"/>
  <c r="CZ55" i="76"/>
  <c r="CY55" i="76"/>
  <c r="CX55" i="76"/>
  <c r="CW55" i="76"/>
  <c r="CV55" i="76"/>
  <c r="CU55" i="76"/>
  <c r="CT55" i="76"/>
  <c r="CS55" i="76"/>
  <c r="CR55" i="76"/>
  <c r="CQ55" i="76"/>
  <c r="CP55" i="76"/>
  <c r="CO55" i="76"/>
  <c r="CN55" i="76"/>
  <c r="CM55" i="76"/>
  <c r="CL55" i="76"/>
  <c r="CK55" i="76"/>
  <c r="CJ55" i="76"/>
  <c r="CI55" i="76"/>
  <c r="CH55" i="76"/>
  <c r="CG55" i="76"/>
  <c r="CF55" i="76"/>
  <c r="CE55" i="76"/>
  <c r="CD55" i="76"/>
  <c r="CC55" i="76"/>
  <c r="CB55" i="76"/>
  <c r="CA55" i="76"/>
  <c r="BZ55" i="76"/>
  <c r="BY55" i="76"/>
  <c r="BX55" i="76"/>
  <c r="BW55" i="76"/>
  <c r="BV55" i="76"/>
  <c r="BU55" i="76"/>
  <c r="BT55" i="76"/>
  <c r="BS55" i="76"/>
  <c r="BR55" i="76"/>
  <c r="BQ55" i="76"/>
  <c r="BP55" i="76"/>
  <c r="BO55" i="76"/>
  <c r="BN55" i="76"/>
  <c r="BM55" i="76"/>
  <c r="BL55" i="76"/>
  <c r="BK55" i="76"/>
  <c r="BJ55" i="76"/>
  <c r="BI55" i="76"/>
  <c r="BH55" i="76"/>
  <c r="BG55" i="76"/>
  <c r="BF55" i="76"/>
  <c r="BE55" i="76"/>
  <c r="BD55" i="76"/>
  <c r="BC55" i="76"/>
  <c r="BB55" i="76"/>
  <c r="BA55" i="76"/>
  <c r="AZ55" i="76"/>
  <c r="AY55" i="76"/>
  <c r="AX55" i="76"/>
  <c r="AW55" i="76"/>
  <c r="AV55" i="76"/>
  <c r="AU55" i="76"/>
  <c r="AT55" i="76"/>
  <c r="AS55" i="76"/>
  <c r="AR55" i="76"/>
  <c r="AP55" i="76"/>
  <c r="ES54" i="76"/>
  <c r="ER54" i="76"/>
  <c r="EQ54" i="76"/>
  <c r="EP54" i="76"/>
  <c r="EO54" i="76"/>
  <c r="EN54" i="76"/>
  <c r="EM54" i="76"/>
  <c r="EL54" i="76"/>
  <c r="EK54" i="76"/>
  <c r="EJ54" i="76"/>
  <c r="EI54" i="76"/>
  <c r="EH54" i="76"/>
  <c r="EG54" i="76"/>
  <c r="EF54" i="76"/>
  <c r="EE54" i="76"/>
  <c r="ED54" i="76"/>
  <c r="EC54" i="76"/>
  <c r="EB54" i="76"/>
  <c r="EA54" i="76"/>
  <c r="DZ54" i="76"/>
  <c r="DY54" i="76"/>
  <c r="DX54" i="76"/>
  <c r="DW54" i="76"/>
  <c r="DV54" i="76"/>
  <c r="DU54" i="76"/>
  <c r="DT54" i="76"/>
  <c r="DS54" i="76"/>
  <c r="DR54" i="76"/>
  <c r="DQ54" i="76"/>
  <c r="DP54" i="76"/>
  <c r="DO54" i="76"/>
  <c r="DN54" i="76"/>
  <c r="DM54" i="76"/>
  <c r="DL54" i="76"/>
  <c r="DK54" i="76"/>
  <c r="DJ54" i="76"/>
  <c r="DI54" i="76"/>
  <c r="DH54" i="76"/>
  <c r="DG54" i="76"/>
  <c r="DF54" i="76"/>
  <c r="DE54" i="76"/>
  <c r="DD54" i="76"/>
  <c r="DC54" i="76"/>
  <c r="DB54" i="76"/>
  <c r="DA54" i="76"/>
  <c r="CZ54" i="76"/>
  <c r="CY54" i="76"/>
  <c r="CX54" i="76"/>
  <c r="CW54" i="76"/>
  <c r="CV54" i="76"/>
  <c r="CU54" i="76"/>
  <c r="CT54" i="76"/>
  <c r="CS54" i="76"/>
  <c r="CR54" i="76"/>
  <c r="CQ54" i="76"/>
  <c r="CP54" i="76"/>
  <c r="CO54" i="76"/>
  <c r="CN54" i="76"/>
  <c r="CM54" i="76"/>
  <c r="CL54" i="76"/>
  <c r="CK54" i="76"/>
  <c r="CJ54" i="76"/>
  <c r="CI54" i="76"/>
  <c r="CH54" i="76"/>
  <c r="CG54" i="76"/>
  <c r="CF54" i="76"/>
  <c r="CE54" i="76"/>
  <c r="CD54" i="76"/>
  <c r="CC54" i="76"/>
  <c r="CB54" i="76"/>
  <c r="CA54" i="76"/>
  <c r="BZ54" i="76"/>
  <c r="BY54" i="76"/>
  <c r="BX54" i="76"/>
  <c r="BW54" i="76"/>
  <c r="BV54" i="76"/>
  <c r="BU54" i="76"/>
  <c r="BT54" i="76"/>
  <c r="BS54" i="76"/>
  <c r="BR54" i="76"/>
  <c r="BQ54" i="76"/>
  <c r="BP54" i="76"/>
  <c r="BO54" i="76"/>
  <c r="BN54" i="76"/>
  <c r="BM54" i="76"/>
  <c r="BL54" i="76"/>
  <c r="BK54" i="76"/>
  <c r="BJ54" i="76"/>
  <c r="BI54" i="76"/>
  <c r="BH54" i="76"/>
  <c r="BG54" i="76"/>
  <c r="BF54" i="76"/>
  <c r="BE54" i="76"/>
  <c r="BD54" i="76"/>
  <c r="BC54" i="76"/>
  <c r="BB54" i="76"/>
  <c r="BA54" i="76"/>
  <c r="AZ54" i="76"/>
  <c r="AY54" i="76"/>
  <c r="AX54" i="76"/>
  <c r="AW54" i="76"/>
  <c r="AV54" i="76"/>
  <c r="AU54" i="76"/>
  <c r="AT54" i="76"/>
  <c r="AS54" i="76"/>
  <c r="AR54" i="76"/>
  <c r="AP54" i="76"/>
  <c r="ES53" i="76"/>
  <c r="ER53" i="76"/>
  <c r="EQ53" i="76"/>
  <c r="EP53" i="76"/>
  <c r="EO53" i="76"/>
  <c r="EN53" i="76"/>
  <c r="EM53" i="76"/>
  <c r="EL53" i="76"/>
  <c r="EK53" i="76"/>
  <c r="EJ53" i="76"/>
  <c r="EI53" i="76"/>
  <c r="EH53" i="76"/>
  <c r="EG53" i="76"/>
  <c r="EF53" i="76"/>
  <c r="EE53" i="76"/>
  <c r="ED53" i="76"/>
  <c r="EC53" i="76"/>
  <c r="EB53" i="76"/>
  <c r="EA53" i="76"/>
  <c r="DZ53" i="76"/>
  <c r="DY53" i="76"/>
  <c r="DX53" i="76"/>
  <c r="DW53" i="76"/>
  <c r="DV53" i="76"/>
  <c r="DU53" i="76"/>
  <c r="DT53" i="76"/>
  <c r="DS53" i="76"/>
  <c r="DR53" i="76"/>
  <c r="DQ53" i="76"/>
  <c r="DP53" i="76"/>
  <c r="DO53" i="76"/>
  <c r="DN53" i="76"/>
  <c r="DM53" i="76"/>
  <c r="DL53" i="76"/>
  <c r="DK53" i="76"/>
  <c r="DJ53" i="76"/>
  <c r="DI53" i="76"/>
  <c r="DH53" i="76"/>
  <c r="DG53" i="76"/>
  <c r="DF53" i="76"/>
  <c r="DE53" i="76"/>
  <c r="DD53" i="76"/>
  <c r="DC53" i="76"/>
  <c r="DB53" i="76"/>
  <c r="DA53" i="76"/>
  <c r="CZ53" i="76"/>
  <c r="CY53" i="76"/>
  <c r="CX53" i="76"/>
  <c r="CW53" i="76"/>
  <c r="CV53" i="76"/>
  <c r="CU53" i="76"/>
  <c r="CT53" i="76"/>
  <c r="CS53" i="76"/>
  <c r="CR53" i="76"/>
  <c r="CQ53" i="76"/>
  <c r="CP53" i="76"/>
  <c r="CO53" i="76"/>
  <c r="CN53" i="76"/>
  <c r="CM53" i="76"/>
  <c r="CL53" i="76"/>
  <c r="CK53" i="76"/>
  <c r="CJ53" i="76"/>
  <c r="CI53" i="76"/>
  <c r="CH53" i="76"/>
  <c r="CG53" i="76"/>
  <c r="CF53" i="76"/>
  <c r="CE53" i="76"/>
  <c r="CD53" i="76"/>
  <c r="CC53" i="76"/>
  <c r="CB53" i="76"/>
  <c r="CA53" i="76"/>
  <c r="BZ53" i="76"/>
  <c r="BY53" i="76"/>
  <c r="BX53" i="76"/>
  <c r="BW53" i="76"/>
  <c r="BV53" i="76"/>
  <c r="BU53" i="76"/>
  <c r="BT53" i="76"/>
  <c r="BS53" i="76"/>
  <c r="BR53" i="76"/>
  <c r="BQ53" i="76"/>
  <c r="BP53" i="76"/>
  <c r="BO53" i="76"/>
  <c r="BN53" i="76"/>
  <c r="BM53" i="76"/>
  <c r="BL53" i="76"/>
  <c r="BK53" i="76"/>
  <c r="BJ53" i="76"/>
  <c r="BI53" i="76"/>
  <c r="BH53" i="76"/>
  <c r="BG53" i="76"/>
  <c r="BF53" i="76"/>
  <c r="BE53" i="76"/>
  <c r="BD53" i="76"/>
  <c r="BC53" i="76"/>
  <c r="BB53" i="76"/>
  <c r="BA53" i="76"/>
  <c r="AZ53" i="76"/>
  <c r="AY53" i="76"/>
  <c r="AX53" i="76"/>
  <c r="AW53" i="76"/>
  <c r="AV53" i="76"/>
  <c r="AU53" i="76"/>
  <c r="AT53" i="76"/>
  <c r="AS53" i="76"/>
  <c r="AR53" i="76"/>
  <c r="AP53" i="76"/>
  <c r="ES52" i="76"/>
  <c r="ER52" i="76"/>
  <c r="EQ52" i="76"/>
  <c r="EP52" i="76"/>
  <c r="EO52" i="76"/>
  <c r="EN52" i="76"/>
  <c r="EM52" i="76"/>
  <c r="EL52" i="76"/>
  <c r="EK52" i="76"/>
  <c r="EJ52" i="76"/>
  <c r="EI52" i="76"/>
  <c r="EH52" i="76"/>
  <c r="EG52" i="76"/>
  <c r="EF52" i="76"/>
  <c r="EE52" i="76"/>
  <c r="ED52" i="76"/>
  <c r="EC52" i="76"/>
  <c r="EB52" i="76"/>
  <c r="EA52" i="76"/>
  <c r="DZ52" i="76"/>
  <c r="DY52" i="76"/>
  <c r="DX52" i="76"/>
  <c r="DW52" i="76"/>
  <c r="DV52" i="76"/>
  <c r="DU52" i="76"/>
  <c r="DT52" i="76"/>
  <c r="DS52" i="76"/>
  <c r="DR52" i="76"/>
  <c r="DQ52" i="76"/>
  <c r="DP52" i="76"/>
  <c r="DO52" i="76"/>
  <c r="DN52" i="76"/>
  <c r="DM52" i="76"/>
  <c r="DL52" i="76"/>
  <c r="DK52" i="76"/>
  <c r="DJ52" i="76"/>
  <c r="DI52" i="76"/>
  <c r="DH52" i="76"/>
  <c r="DG52" i="76"/>
  <c r="DF52" i="76"/>
  <c r="DE52" i="76"/>
  <c r="DD52" i="76"/>
  <c r="DC52" i="76"/>
  <c r="DB52" i="76"/>
  <c r="DA52" i="76"/>
  <c r="CZ52" i="76"/>
  <c r="CY52" i="76"/>
  <c r="CX52" i="76"/>
  <c r="CW52" i="76"/>
  <c r="CV52" i="76"/>
  <c r="CU52" i="76"/>
  <c r="CT52" i="76"/>
  <c r="CS52" i="76"/>
  <c r="CR52" i="76"/>
  <c r="CQ52" i="76"/>
  <c r="CP52" i="76"/>
  <c r="CO52" i="76"/>
  <c r="CN52" i="76"/>
  <c r="CM52" i="76"/>
  <c r="CL52" i="76"/>
  <c r="CK52" i="76"/>
  <c r="CJ52" i="76"/>
  <c r="CI52" i="76"/>
  <c r="CH52" i="76"/>
  <c r="CG52" i="76"/>
  <c r="CF52" i="76"/>
  <c r="CE52" i="76"/>
  <c r="CD52" i="76"/>
  <c r="CC52" i="76"/>
  <c r="CB52" i="76"/>
  <c r="CA52" i="76"/>
  <c r="BZ52" i="76"/>
  <c r="BY52" i="76"/>
  <c r="BX52" i="76"/>
  <c r="BW52" i="76"/>
  <c r="BV52" i="76"/>
  <c r="BU52" i="76"/>
  <c r="BT52" i="76"/>
  <c r="BS52" i="76"/>
  <c r="BR52" i="76"/>
  <c r="BQ52" i="76"/>
  <c r="BP52" i="76"/>
  <c r="BO52" i="76"/>
  <c r="BN52" i="76"/>
  <c r="BM52" i="76"/>
  <c r="BL52" i="76"/>
  <c r="BK52" i="76"/>
  <c r="BJ52" i="76"/>
  <c r="BI52" i="76"/>
  <c r="BH52" i="76"/>
  <c r="BG52" i="76"/>
  <c r="BF52" i="76"/>
  <c r="BE52" i="76"/>
  <c r="BD52" i="76"/>
  <c r="BC52" i="76"/>
  <c r="BB52" i="76"/>
  <c r="BA52" i="76"/>
  <c r="AZ52" i="76"/>
  <c r="AY52" i="76"/>
  <c r="AX52" i="76"/>
  <c r="AW52" i="76"/>
  <c r="AV52" i="76"/>
  <c r="AU52" i="76"/>
  <c r="AT52" i="76"/>
  <c r="AS52" i="76"/>
  <c r="AR52" i="76"/>
  <c r="AP52" i="76"/>
  <c r="ES51" i="76"/>
  <c r="ER51" i="76"/>
  <c r="EQ51" i="76"/>
  <c r="EP51" i="76"/>
  <c r="EO51" i="76"/>
  <c r="EN51" i="76"/>
  <c r="EM51" i="76"/>
  <c r="EL51" i="76"/>
  <c r="EK51" i="76"/>
  <c r="EJ51" i="76"/>
  <c r="EI51" i="76"/>
  <c r="EH51" i="76"/>
  <c r="EG51" i="76"/>
  <c r="EF51" i="76"/>
  <c r="EE51" i="76"/>
  <c r="ED51" i="76"/>
  <c r="EC51" i="76"/>
  <c r="EB51" i="76"/>
  <c r="EA51" i="76"/>
  <c r="DZ51" i="76"/>
  <c r="DY51" i="76"/>
  <c r="DX51" i="76"/>
  <c r="DW51" i="76"/>
  <c r="DV51" i="76"/>
  <c r="DU51" i="76"/>
  <c r="DT51" i="76"/>
  <c r="DS51" i="76"/>
  <c r="DR51" i="76"/>
  <c r="DQ51" i="76"/>
  <c r="DP51" i="76"/>
  <c r="DO51" i="76"/>
  <c r="DN51" i="76"/>
  <c r="DM51" i="76"/>
  <c r="DL51" i="76"/>
  <c r="DK51" i="76"/>
  <c r="DJ51" i="76"/>
  <c r="DI51" i="76"/>
  <c r="DH51" i="76"/>
  <c r="DG51" i="76"/>
  <c r="DF51" i="76"/>
  <c r="DE51" i="76"/>
  <c r="DD51" i="76"/>
  <c r="DC51" i="76"/>
  <c r="DB51" i="76"/>
  <c r="DA51" i="76"/>
  <c r="CZ51" i="76"/>
  <c r="CY51" i="76"/>
  <c r="CX51" i="76"/>
  <c r="CW51" i="76"/>
  <c r="CV51" i="76"/>
  <c r="CU51" i="76"/>
  <c r="CT51" i="76"/>
  <c r="CS51" i="76"/>
  <c r="CR51" i="76"/>
  <c r="CQ51" i="76"/>
  <c r="CP51" i="76"/>
  <c r="CO51" i="76"/>
  <c r="CN51" i="76"/>
  <c r="CM51" i="76"/>
  <c r="CL51" i="76"/>
  <c r="CK51" i="76"/>
  <c r="CJ51" i="76"/>
  <c r="CI51" i="76"/>
  <c r="CH51" i="76"/>
  <c r="CG51" i="76"/>
  <c r="CF51" i="76"/>
  <c r="CE51" i="76"/>
  <c r="CD51" i="76"/>
  <c r="CC51" i="76"/>
  <c r="CB51" i="76"/>
  <c r="CA51" i="76"/>
  <c r="BZ51" i="76"/>
  <c r="BY51" i="76"/>
  <c r="BX51" i="76"/>
  <c r="BW51" i="76"/>
  <c r="BV51" i="76"/>
  <c r="BU51" i="76"/>
  <c r="BT51" i="76"/>
  <c r="BS51" i="76"/>
  <c r="BR51" i="76"/>
  <c r="BQ51" i="76"/>
  <c r="BP51" i="76"/>
  <c r="BO51" i="76"/>
  <c r="BN51" i="76"/>
  <c r="BM51" i="76"/>
  <c r="BL51" i="76"/>
  <c r="BK51" i="76"/>
  <c r="BJ51" i="76"/>
  <c r="BI51" i="76"/>
  <c r="BH51" i="76"/>
  <c r="BG51" i="76"/>
  <c r="BF51" i="76"/>
  <c r="BE51" i="76"/>
  <c r="BD51" i="76"/>
  <c r="BC51" i="76"/>
  <c r="BB51" i="76"/>
  <c r="BA51" i="76"/>
  <c r="AZ51" i="76"/>
  <c r="AY51" i="76"/>
  <c r="AX51" i="76"/>
  <c r="AW51" i="76"/>
  <c r="AV51" i="76"/>
  <c r="AU51" i="76"/>
  <c r="AT51" i="76"/>
  <c r="AS51" i="76"/>
  <c r="AR51" i="76"/>
  <c r="AP51" i="76"/>
  <c r="ES50" i="76"/>
  <c r="ER50" i="76"/>
  <c r="EQ50" i="76"/>
  <c r="EP50" i="76"/>
  <c r="EO50" i="76"/>
  <c r="EN50" i="76"/>
  <c r="EM50" i="76"/>
  <c r="EL50" i="76"/>
  <c r="EK50" i="76"/>
  <c r="EJ50" i="76"/>
  <c r="EI50" i="76"/>
  <c r="EH50" i="76"/>
  <c r="EG50" i="76"/>
  <c r="EF50" i="76"/>
  <c r="EE50" i="76"/>
  <c r="ED50" i="76"/>
  <c r="EC50" i="76"/>
  <c r="EB50" i="76"/>
  <c r="EA50" i="76"/>
  <c r="DZ50" i="76"/>
  <c r="DY50" i="76"/>
  <c r="DX50" i="76"/>
  <c r="DW50" i="76"/>
  <c r="DV50" i="76"/>
  <c r="DU50" i="76"/>
  <c r="DT50" i="76"/>
  <c r="DS50" i="76"/>
  <c r="DR50" i="76"/>
  <c r="DQ50" i="76"/>
  <c r="DP50" i="76"/>
  <c r="DO50" i="76"/>
  <c r="DN50" i="76"/>
  <c r="DM50" i="76"/>
  <c r="DL50" i="76"/>
  <c r="DK50" i="76"/>
  <c r="DJ50" i="76"/>
  <c r="DI50" i="76"/>
  <c r="DH50" i="76"/>
  <c r="DG50" i="76"/>
  <c r="DF50" i="76"/>
  <c r="DE50" i="76"/>
  <c r="DD50" i="76"/>
  <c r="DC50" i="76"/>
  <c r="DB50" i="76"/>
  <c r="DA50" i="76"/>
  <c r="CZ50" i="76"/>
  <c r="CY50" i="76"/>
  <c r="CX50" i="76"/>
  <c r="CW50" i="76"/>
  <c r="CV50" i="76"/>
  <c r="CU50" i="76"/>
  <c r="CT50" i="76"/>
  <c r="CS50" i="76"/>
  <c r="CR50" i="76"/>
  <c r="CQ50" i="76"/>
  <c r="CP50" i="76"/>
  <c r="CO50" i="76"/>
  <c r="CN50" i="76"/>
  <c r="CM50" i="76"/>
  <c r="CL50" i="76"/>
  <c r="CK50" i="76"/>
  <c r="CJ50" i="76"/>
  <c r="CI50" i="76"/>
  <c r="CH50" i="76"/>
  <c r="CG50" i="76"/>
  <c r="CF50" i="76"/>
  <c r="CE50" i="76"/>
  <c r="CD50" i="76"/>
  <c r="CC50" i="76"/>
  <c r="CB50" i="76"/>
  <c r="CA50" i="76"/>
  <c r="BZ50" i="76"/>
  <c r="BY50" i="76"/>
  <c r="BX50" i="76"/>
  <c r="BW50" i="76"/>
  <c r="BV50" i="76"/>
  <c r="BU50" i="76"/>
  <c r="BT50" i="76"/>
  <c r="BS50" i="76"/>
  <c r="BR50" i="76"/>
  <c r="BQ50" i="76"/>
  <c r="BP50" i="76"/>
  <c r="BO50" i="76"/>
  <c r="BN50" i="76"/>
  <c r="BM50" i="76"/>
  <c r="BL50" i="76"/>
  <c r="BK50" i="76"/>
  <c r="BJ50" i="76"/>
  <c r="BI50" i="76"/>
  <c r="BH50" i="76"/>
  <c r="BG50" i="76"/>
  <c r="BF50" i="76"/>
  <c r="BE50" i="76"/>
  <c r="BD50" i="76"/>
  <c r="BC50" i="76"/>
  <c r="BB50" i="76"/>
  <c r="BA50" i="76"/>
  <c r="AZ50" i="76"/>
  <c r="AY50" i="76"/>
  <c r="AX50" i="76"/>
  <c r="AW50" i="76"/>
  <c r="AV50" i="76"/>
  <c r="AU50" i="76"/>
  <c r="AT50" i="76"/>
  <c r="AS50" i="76"/>
  <c r="AR50" i="76"/>
  <c r="AP50" i="76"/>
  <c r="ES47" i="76"/>
  <c r="ER47" i="76"/>
  <c r="EQ47" i="76"/>
  <c r="EP47" i="76"/>
  <c r="EO47" i="76"/>
  <c r="EN47" i="76"/>
  <c r="EM47" i="76"/>
  <c r="EL47" i="76"/>
  <c r="EK47" i="76"/>
  <c r="EJ47" i="76"/>
  <c r="EI47" i="76"/>
  <c r="EH47" i="76"/>
  <c r="EG47" i="76"/>
  <c r="EF47" i="76"/>
  <c r="EE47" i="76"/>
  <c r="ED47" i="76"/>
  <c r="EC47" i="76"/>
  <c r="EB47" i="76"/>
  <c r="EA47" i="76"/>
  <c r="DZ47" i="76"/>
  <c r="DY47" i="76"/>
  <c r="DX47" i="76"/>
  <c r="DW47" i="76"/>
  <c r="DV47" i="76"/>
  <c r="DU47" i="76"/>
  <c r="DT47" i="76"/>
  <c r="DS47" i="76"/>
  <c r="DR47" i="76"/>
  <c r="DQ47" i="76"/>
  <c r="DP47" i="76"/>
  <c r="DO47" i="76"/>
  <c r="DN47" i="76"/>
  <c r="DM47" i="76"/>
  <c r="DL47" i="76"/>
  <c r="DK47" i="76"/>
  <c r="DJ47" i="76"/>
  <c r="DI47" i="76"/>
  <c r="DH47" i="76"/>
  <c r="DG47" i="76"/>
  <c r="DF47" i="76"/>
  <c r="DE47" i="76"/>
  <c r="DD47" i="76"/>
  <c r="DC47" i="76"/>
  <c r="DB47" i="76"/>
  <c r="DA47" i="76"/>
  <c r="CZ47" i="76"/>
  <c r="CY47" i="76"/>
  <c r="CX47" i="76"/>
  <c r="CW47" i="76"/>
  <c r="CV47" i="76"/>
  <c r="CU47" i="76"/>
  <c r="CT47" i="76"/>
  <c r="CS47" i="76"/>
  <c r="CR47" i="76"/>
  <c r="CQ47" i="76"/>
  <c r="CP47" i="76"/>
  <c r="CO47" i="76"/>
  <c r="CN47" i="76"/>
  <c r="CM47" i="76"/>
  <c r="CL47" i="76"/>
  <c r="CK47" i="76"/>
  <c r="CJ47" i="76"/>
  <c r="CI47" i="76"/>
  <c r="CH47" i="76"/>
  <c r="CG47" i="76"/>
  <c r="CF47" i="76"/>
  <c r="CE47" i="76"/>
  <c r="CD47" i="76"/>
  <c r="CC47" i="76"/>
  <c r="CB47" i="76"/>
  <c r="CA47" i="76"/>
  <c r="BZ47" i="76"/>
  <c r="BY47" i="76"/>
  <c r="BX47" i="76"/>
  <c r="BW47" i="76"/>
  <c r="BV47" i="76"/>
  <c r="BU47" i="76"/>
  <c r="BT47" i="76"/>
  <c r="BS47" i="76"/>
  <c r="BR47" i="76"/>
  <c r="BQ47" i="76"/>
  <c r="BP47" i="76"/>
  <c r="BO47" i="76"/>
  <c r="BN47" i="76"/>
  <c r="BM47" i="76"/>
  <c r="BL47" i="76"/>
  <c r="BK47" i="76"/>
  <c r="BJ47" i="76"/>
  <c r="BI47" i="76"/>
  <c r="BH47" i="76"/>
  <c r="BG47" i="76"/>
  <c r="BF47" i="76"/>
  <c r="BE47" i="76"/>
  <c r="BD47" i="76"/>
  <c r="BC47" i="76"/>
  <c r="BB47" i="76"/>
  <c r="BA47" i="76"/>
  <c r="AZ47" i="76"/>
  <c r="AY47" i="76"/>
  <c r="AX47" i="76"/>
  <c r="AW47" i="76"/>
  <c r="AV47" i="76"/>
  <c r="AU47" i="76"/>
  <c r="AT47" i="76"/>
  <c r="AS47" i="76"/>
  <c r="AR47" i="76"/>
  <c r="AP47" i="76"/>
  <c r="ES46" i="76"/>
  <c r="ER46" i="76"/>
  <c r="EQ46" i="76"/>
  <c r="EP46" i="76"/>
  <c r="EO46" i="76"/>
  <c r="EN46" i="76"/>
  <c r="EM46" i="76"/>
  <c r="EL46" i="76"/>
  <c r="EK46" i="76"/>
  <c r="EJ46" i="76"/>
  <c r="EI46" i="76"/>
  <c r="EH46" i="76"/>
  <c r="EG46" i="76"/>
  <c r="EF46" i="76"/>
  <c r="EE46" i="76"/>
  <c r="ED46" i="76"/>
  <c r="EC46" i="76"/>
  <c r="EB46" i="76"/>
  <c r="EA46" i="76"/>
  <c r="DZ46" i="76"/>
  <c r="DY46" i="76"/>
  <c r="DX46" i="76"/>
  <c r="DW46" i="76"/>
  <c r="DV46" i="76"/>
  <c r="DU46" i="76"/>
  <c r="DT46" i="76"/>
  <c r="DS46" i="76"/>
  <c r="DR46" i="76"/>
  <c r="DQ46" i="76"/>
  <c r="DP46" i="76"/>
  <c r="DO46" i="76"/>
  <c r="DN46" i="76"/>
  <c r="DM46" i="76"/>
  <c r="DL46" i="76"/>
  <c r="DK46" i="76"/>
  <c r="DJ46" i="76"/>
  <c r="DI46" i="76"/>
  <c r="DH46" i="76"/>
  <c r="DG46" i="76"/>
  <c r="DF46" i="76"/>
  <c r="DE46" i="76"/>
  <c r="DD46" i="76"/>
  <c r="DC46" i="76"/>
  <c r="DB46" i="76"/>
  <c r="DA46" i="76"/>
  <c r="CZ46" i="76"/>
  <c r="CY46" i="76"/>
  <c r="CX46" i="76"/>
  <c r="CW46" i="76"/>
  <c r="CV46" i="76"/>
  <c r="CU46" i="76"/>
  <c r="CT46" i="76"/>
  <c r="CS46" i="76"/>
  <c r="CR46" i="76"/>
  <c r="CQ46" i="76"/>
  <c r="CP46" i="76"/>
  <c r="CO46" i="76"/>
  <c r="CN46" i="76"/>
  <c r="CM46" i="76"/>
  <c r="CL46" i="76"/>
  <c r="CK46" i="76"/>
  <c r="CJ46" i="76"/>
  <c r="CI46" i="76"/>
  <c r="CH46" i="76"/>
  <c r="CG46" i="76"/>
  <c r="CF46" i="76"/>
  <c r="CE46" i="76"/>
  <c r="CD46" i="76"/>
  <c r="CC46" i="76"/>
  <c r="CB46" i="76"/>
  <c r="CA46" i="76"/>
  <c r="BZ46" i="76"/>
  <c r="BY46" i="76"/>
  <c r="BX46" i="76"/>
  <c r="BW46" i="76"/>
  <c r="BV46" i="76"/>
  <c r="BU46" i="76"/>
  <c r="BT46" i="76"/>
  <c r="BS46" i="76"/>
  <c r="BR46" i="76"/>
  <c r="BQ46" i="76"/>
  <c r="BP46" i="76"/>
  <c r="BO46" i="76"/>
  <c r="BN46" i="76"/>
  <c r="BM46" i="76"/>
  <c r="BL46" i="76"/>
  <c r="BK46" i="76"/>
  <c r="BJ46" i="76"/>
  <c r="BI46" i="76"/>
  <c r="BH46" i="76"/>
  <c r="BG46" i="76"/>
  <c r="BF46" i="76"/>
  <c r="BE46" i="76"/>
  <c r="BD46" i="76"/>
  <c r="BC46" i="76"/>
  <c r="BB46" i="76"/>
  <c r="BA46" i="76"/>
  <c r="AZ46" i="76"/>
  <c r="AY46" i="76"/>
  <c r="AX46" i="76"/>
  <c r="AW46" i="76"/>
  <c r="AV46" i="76"/>
  <c r="AU46" i="76"/>
  <c r="AT46" i="76"/>
  <c r="AS46" i="76"/>
  <c r="AR46" i="76"/>
  <c r="AP46" i="76"/>
  <c r="ES45" i="76"/>
  <c r="ER45" i="76"/>
  <c r="EQ45" i="76"/>
  <c r="EP45" i="76"/>
  <c r="EO45" i="76"/>
  <c r="EN45" i="76"/>
  <c r="EM45" i="76"/>
  <c r="EL45" i="76"/>
  <c r="EK45" i="76"/>
  <c r="EJ45" i="76"/>
  <c r="EI45" i="76"/>
  <c r="EH45" i="76"/>
  <c r="EG45" i="76"/>
  <c r="EF45" i="76"/>
  <c r="EE45" i="76"/>
  <c r="ED45" i="76"/>
  <c r="EC45" i="76"/>
  <c r="EB45" i="76"/>
  <c r="EA45" i="76"/>
  <c r="DZ45" i="76"/>
  <c r="DY45" i="76"/>
  <c r="DX45" i="76"/>
  <c r="DW45" i="76"/>
  <c r="DV45" i="76"/>
  <c r="DU45" i="76"/>
  <c r="DT45" i="76"/>
  <c r="DS45" i="76"/>
  <c r="DR45" i="76"/>
  <c r="DQ45" i="76"/>
  <c r="DP45" i="76"/>
  <c r="DO45" i="76"/>
  <c r="DN45" i="76"/>
  <c r="DM45" i="76"/>
  <c r="DL45" i="76"/>
  <c r="DK45" i="76"/>
  <c r="DJ45" i="76"/>
  <c r="DI45" i="76"/>
  <c r="DH45" i="76"/>
  <c r="DG45" i="76"/>
  <c r="DF45" i="76"/>
  <c r="DE45" i="76"/>
  <c r="DD45" i="76"/>
  <c r="DC45" i="76"/>
  <c r="DB45" i="76"/>
  <c r="DA45" i="76"/>
  <c r="CZ45" i="76"/>
  <c r="CY45" i="76"/>
  <c r="CX45" i="76"/>
  <c r="CW45" i="76"/>
  <c r="CV45" i="76"/>
  <c r="CU45" i="76"/>
  <c r="CT45" i="76"/>
  <c r="CS45" i="76"/>
  <c r="CR45" i="76"/>
  <c r="CQ45" i="76"/>
  <c r="CP45" i="76"/>
  <c r="CO45" i="76"/>
  <c r="CN45" i="76"/>
  <c r="CM45" i="76"/>
  <c r="CL45" i="76"/>
  <c r="CK45" i="76"/>
  <c r="CJ45" i="76"/>
  <c r="CI45" i="76"/>
  <c r="CH45" i="76"/>
  <c r="CG45" i="76"/>
  <c r="CF45" i="76"/>
  <c r="CE45" i="76"/>
  <c r="CD45" i="76"/>
  <c r="CC45" i="76"/>
  <c r="CB45" i="76"/>
  <c r="CA45" i="76"/>
  <c r="BZ45" i="76"/>
  <c r="BY45" i="76"/>
  <c r="BX45" i="76"/>
  <c r="BW45" i="76"/>
  <c r="BV45" i="76"/>
  <c r="BU45" i="76"/>
  <c r="BT45" i="76"/>
  <c r="BS45" i="76"/>
  <c r="BR45" i="76"/>
  <c r="BQ45" i="76"/>
  <c r="BP45" i="76"/>
  <c r="BO45" i="76"/>
  <c r="BN45" i="76"/>
  <c r="BM45" i="76"/>
  <c r="BL45" i="76"/>
  <c r="BK45" i="76"/>
  <c r="BJ45" i="76"/>
  <c r="BI45" i="76"/>
  <c r="BH45" i="76"/>
  <c r="BG45" i="76"/>
  <c r="BF45" i="76"/>
  <c r="BE45" i="76"/>
  <c r="BD45" i="76"/>
  <c r="BC45" i="76"/>
  <c r="BB45" i="76"/>
  <c r="BA45" i="76"/>
  <c r="AZ45" i="76"/>
  <c r="AY45" i="76"/>
  <c r="AX45" i="76"/>
  <c r="AW45" i="76"/>
  <c r="AV45" i="76"/>
  <c r="AU45" i="76"/>
  <c r="AT45" i="76"/>
  <c r="AS45" i="76"/>
  <c r="AR45" i="76"/>
  <c r="AP45" i="76"/>
  <c r="ES44" i="76"/>
  <c r="ER44" i="76"/>
  <c r="EQ44" i="76"/>
  <c r="EP44" i="76"/>
  <c r="EO44" i="76"/>
  <c r="EN44" i="76"/>
  <c r="EM44" i="76"/>
  <c r="EL44" i="76"/>
  <c r="EK44" i="76"/>
  <c r="EJ44" i="76"/>
  <c r="EI44" i="76"/>
  <c r="EH44" i="76"/>
  <c r="EG44" i="76"/>
  <c r="EF44" i="76"/>
  <c r="EE44" i="76"/>
  <c r="ED44" i="76"/>
  <c r="EC44" i="76"/>
  <c r="EB44" i="76"/>
  <c r="EA44" i="76"/>
  <c r="DZ44" i="76"/>
  <c r="DY44" i="76"/>
  <c r="DX44" i="76"/>
  <c r="DW44" i="76"/>
  <c r="DV44" i="76"/>
  <c r="DU44" i="76"/>
  <c r="DT44" i="76"/>
  <c r="DS44" i="76"/>
  <c r="DR44" i="76"/>
  <c r="DQ44" i="76"/>
  <c r="DP44" i="76"/>
  <c r="DO44" i="76"/>
  <c r="DN44" i="76"/>
  <c r="DM44" i="76"/>
  <c r="DL44" i="76"/>
  <c r="DK44" i="76"/>
  <c r="DJ44" i="76"/>
  <c r="DI44" i="76"/>
  <c r="DH44" i="76"/>
  <c r="DG44" i="76"/>
  <c r="DF44" i="76"/>
  <c r="DE44" i="76"/>
  <c r="DD44" i="76"/>
  <c r="DC44" i="76"/>
  <c r="DB44" i="76"/>
  <c r="DA44" i="76"/>
  <c r="CZ44" i="76"/>
  <c r="CY44" i="76"/>
  <c r="CX44" i="76"/>
  <c r="CW44" i="76"/>
  <c r="CV44" i="76"/>
  <c r="CU44" i="76"/>
  <c r="CT44" i="76"/>
  <c r="CS44" i="76"/>
  <c r="CR44" i="76"/>
  <c r="CQ44" i="76"/>
  <c r="CP44" i="76"/>
  <c r="CO44" i="76"/>
  <c r="CN44" i="76"/>
  <c r="CM44" i="76"/>
  <c r="CL44" i="76"/>
  <c r="CK44" i="76"/>
  <c r="CJ44" i="76"/>
  <c r="CI44" i="76"/>
  <c r="CH44" i="76"/>
  <c r="CG44" i="76"/>
  <c r="CF44" i="76"/>
  <c r="CE44" i="76"/>
  <c r="CD44" i="76"/>
  <c r="CC44" i="76"/>
  <c r="CB44" i="76"/>
  <c r="CA44" i="76"/>
  <c r="BZ44" i="76"/>
  <c r="BY44" i="76"/>
  <c r="BX44" i="76"/>
  <c r="BW44" i="76"/>
  <c r="BV44" i="76"/>
  <c r="BU44" i="76"/>
  <c r="BT44" i="76"/>
  <c r="BS44" i="76"/>
  <c r="BR44" i="76"/>
  <c r="BQ44" i="76"/>
  <c r="BP44" i="76"/>
  <c r="BO44" i="76"/>
  <c r="BN44" i="76"/>
  <c r="BM44" i="76"/>
  <c r="BL44" i="76"/>
  <c r="BK44" i="76"/>
  <c r="BJ44" i="76"/>
  <c r="BI44" i="76"/>
  <c r="BH44" i="76"/>
  <c r="BG44" i="76"/>
  <c r="BF44" i="76"/>
  <c r="BE44" i="76"/>
  <c r="BD44" i="76"/>
  <c r="BC44" i="76"/>
  <c r="BB44" i="76"/>
  <c r="BA44" i="76"/>
  <c r="AZ44" i="76"/>
  <c r="AY44" i="76"/>
  <c r="AX44" i="76"/>
  <c r="AW44" i="76"/>
  <c r="AV44" i="76"/>
  <c r="AU44" i="76"/>
  <c r="AT44" i="76"/>
  <c r="AS44" i="76"/>
  <c r="AR44" i="76"/>
  <c r="AP44" i="76"/>
  <c r="ES43" i="76"/>
  <c r="ER43" i="76"/>
  <c r="EQ43" i="76"/>
  <c r="EP43" i="76"/>
  <c r="EO43" i="76"/>
  <c r="EN43" i="76"/>
  <c r="EM43" i="76"/>
  <c r="EL43" i="76"/>
  <c r="EK43" i="76"/>
  <c r="EJ43" i="76"/>
  <c r="EI43" i="76"/>
  <c r="EH43" i="76"/>
  <c r="EG43" i="76"/>
  <c r="EF43" i="76"/>
  <c r="EE43" i="76"/>
  <c r="ED43" i="76"/>
  <c r="EC43" i="76"/>
  <c r="EB43" i="76"/>
  <c r="EA43" i="76"/>
  <c r="DZ43" i="76"/>
  <c r="DY43" i="76"/>
  <c r="DX43" i="76"/>
  <c r="DW43" i="76"/>
  <c r="DV43" i="76"/>
  <c r="DU43" i="76"/>
  <c r="DT43" i="76"/>
  <c r="DS43" i="76"/>
  <c r="DR43" i="76"/>
  <c r="DQ43" i="76"/>
  <c r="DP43" i="76"/>
  <c r="DO43" i="76"/>
  <c r="DN43" i="76"/>
  <c r="DM43" i="76"/>
  <c r="DL43" i="76"/>
  <c r="DK43" i="76"/>
  <c r="DJ43" i="76"/>
  <c r="DI43" i="76"/>
  <c r="DH43" i="76"/>
  <c r="DG43" i="76"/>
  <c r="DF43" i="76"/>
  <c r="DE43" i="76"/>
  <c r="DD43" i="76"/>
  <c r="DC43" i="76"/>
  <c r="DB43" i="76"/>
  <c r="DA43" i="76"/>
  <c r="CZ43" i="76"/>
  <c r="CY43" i="76"/>
  <c r="CX43" i="76"/>
  <c r="CW43" i="76"/>
  <c r="CV43" i="76"/>
  <c r="CU43" i="76"/>
  <c r="CT43" i="76"/>
  <c r="CS43" i="76"/>
  <c r="CR43" i="76"/>
  <c r="CQ43" i="76"/>
  <c r="CP43" i="76"/>
  <c r="CO43" i="76"/>
  <c r="CN43" i="76"/>
  <c r="CM43" i="76"/>
  <c r="CL43" i="76"/>
  <c r="CK43" i="76"/>
  <c r="CJ43" i="76"/>
  <c r="CI43" i="76"/>
  <c r="CH43" i="76"/>
  <c r="CG43" i="76"/>
  <c r="CF43" i="76"/>
  <c r="CE43" i="76"/>
  <c r="CD43" i="76"/>
  <c r="CC43" i="76"/>
  <c r="CB43" i="76"/>
  <c r="CA43" i="76"/>
  <c r="BZ43" i="76"/>
  <c r="BY43" i="76"/>
  <c r="BX43" i="76"/>
  <c r="BW43" i="76"/>
  <c r="BV43" i="76"/>
  <c r="BU43" i="76"/>
  <c r="BT43" i="76"/>
  <c r="BS43" i="76"/>
  <c r="BR43" i="76"/>
  <c r="BQ43" i="76"/>
  <c r="BP43" i="76"/>
  <c r="BO43" i="76"/>
  <c r="BN43" i="76"/>
  <c r="BM43" i="76"/>
  <c r="BL43" i="76"/>
  <c r="BK43" i="76"/>
  <c r="BJ43" i="76"/>
  <c r="BI43" i="76"/>
  <c r="BH43" i="76"/>
  <c r="BG43" i="76"/>
  <c r="BF43" i="76"/>
  <c r="BE43" i="76"/>
  <c r="BD43" i="76"/>
  <c r="BC43" i="76"/>
  <c r="BB43" i="76"/>
  <c r="BA43" i="76"/>
  <c r="AZ43" i="76"/>
  <c r="AY43" i="76"/>
  <c r="AX43" i="76"/>
  <c r="AW43" i="76"/>
  <c r="AV43" i="76"/>
  <c r="AU43" i="76"/>
  <c r="AT43" i="76"/>
  <c r="AS43" i="76"/>
  <c r="AR43" i="76"/>
  <c r="AP43" i="76"/>
  <c r="ES42" i="76"/>
  <c r="ER42" i="76"/>
  <c r="EQ42" i="76"/>
  <c r="EP42" i="76"/>
  <c r="EO42" i="76"/>
  <c r="EN42" i="76"/>
  <c r="EM42" i="76"/>
  <c r="EL42" i="76"/>
  <c r="EK42" i="76"/>
  <c r="EJ42" i="76"/>
  <c r="EI42" i="76"/>
  <c r="EH42" i="76"/>
  <c r="EG42" i="76"/>
  <c r="EF42" i="76"/>
  <c r="EE42" i="76"/>
  <c r="ED42" i="76"/>
  <c r="EC42" i="76"/>
  <c r="EB42" i="76"/>
  <c r="EA42" i="76"/>
  <c r="DZ42" i="76"/>
  <c r="DY42" i="76"/>
  <c r="DX42" i="76"/>
  <c r="DW42" i="76"/>
  <c r="DV42" i="76"/>
  <c r="DU42" i="76"/>
  <c r="DT42" i="76"/>
  <c r="DS42" i="76"/>
  <c r="DR42" i="76"/>
  <c r="DQ42" i="76"/>
  <c r="DP42" i="76"/>
  <c r="DO42" i="76"/>
  <c r="DN42" i="76"/>
  <c r="DM42" i="76"/>
  <c r="DL42" i="76"/>
  <c r="DK42" i="76"/>
  <c r="DJ42" i="76"/>
  <c r="DI42" i="76"/>
  <c r="DH42" i="76"/>
  <c r="DG42" i="76"/>
  <c r="DF42" i="76"/>
  <c r="DE42" i="76"/>
  <c r="DD42" i="76"/>
  <c r="DC42" i="76"/>
  <c r="DB42" i="76"/>
  <c r="DA42" i="76"/>
  <c r="CZ42" i="76"/>
  <c r="CY42" i="76"/>
  <c r="CX42" i="76"/>
  <c r="CW42" i="76"/>
  <c r="CV42" i="76"/>
  <c r="CU42" i="76"/>
  <c r="CT42" i="76"/>
  <c r="CS42" i="76"/>
  <c r="CR42" i="76"/>
  <c r="CQ42" i="76"/>
  <c r="CP42" i="76"/>
  <c r="CO42" i="76"/>
  <c r="CN42" i="76"/>
  <c r="CM42" i="76"/>
  <c r="CL42" i="76"/>
  <c r="CK42" i="76"/>
  <c r="CJ42" i="76"/>
  <c r="CI42" i="76"/>
  <c r="CH42" i="76"/>
  <c r="CG42" i="76"/>
  <c r="CF42" i="76"/>
  <c r="CE42" i="76"/>
  <c r="CD42" i="76"/>
  <c r="CC42" i="76"/>
  <c r="CB42" i="76"/>
  <c r="CA42" i="76"/>
  <c r="BZ42" i="76"/>
  <c r="BY42" i="76"/>
  <c r="BX42" i="76"/>
  <c r="BW42" i="76"/>
  <c r="BV42" i="76"/>
  <c r="BU42" i="76"/>
  <c r="BT42" i="76"/>
  <c r="BS42" i="76"/>
  <c r="BR42" i="76"/>
  <c r="BQ42" i="76"/>
  <c r="BP42" i="76"/>
  <c r="BO42" i="76"/>
  <c r="BN42" i="76"/>
  <c r="BM42" i="76"/>
  <c r="BL42" i="76"/>
  <c r="BK42" i="76"/>
  <c r="BJ42" i="76"/>
  <c r="BI42" i="76"/>
  <c r="BH42" i="76"/>
  <c r="BG42" i="76"/>
  <c r="BF42" i="76"/>
  <c r="BE42" i="76"/>
  <c r="BD42" i="76"/>
  <c r="BC42" i="76"/>
  <c r="BB42" i="76"/>
  <c r="BA42" i="76"/>
  <c r="AZ42" i="76"/>
  <c r="AY42" i="76"/>
  <c r="AX42" i="76"/>
  <c r="AW42" i="76"/>
  <c r="AV42" i="76"/>
  <c r="AU42" i="76"/>
  <c r="AT42" i="76"/>
  <c r="AS42" i="76"/>
  <c r="AR42" i="76"/>
  <c r="AP42" i="76"/>
  <c r="ES41" i="76"/>
  <c r="ER41" i="76"/>
  <c r="EQ41" i="76"/>
  <c r="EP41" i="76"/>
  <c r="EO41" i="76"/>
  <c r="EN41" i="76"/>
  <c r="EM41" i="76"/>
  <c r="EL41" i="76"/>
  <c r="EK41" i="76"/>
  <c r="EJ41" i="76"/>
  <c r="EI41" i="76"/>
  <c r="EH41" i="76"/>
  <c r="EG41" i="76"/>
  <c r="EF41" i="76"/>
  <c r="EE41" i="76"/>
  <c r="ED41" i="76"/>
  <c r="EC41" i="76"/>
  <c r="EB41" i="76"/>
  <c r="EA41" i="76"/>
  <c r="DZ41" i="76"/>
  <c r="DY41" i="76"/>
  <c r="DX41" i="76"/>
  <c r="DW41" i="76"/>
  <c r="DV41" i="76"/>
  <c r="DU41" i="76"/>
  <c r="DT41" i="76"/>
  <c r="DS41" i="76"/>
  <c r="DR41" i="76"/>
  <c r="DQ41" i="76"/>
  <c r="DP41" i="76"/>
  <c r="DO41" i="76"/>
  <c r="DN41" i="76"/>
  <c r="DM41" i="76"/>
  <c r="DL41" i="76"/>
  <c r="DK41" i="76"/>
  <c r="DJ41" i="76"/>
  <c r="DI41" i="76"/>
  <c r="DH41" i="76"/>
  <c r="DG41" i="76"/>
  <c r="DF41" i="76"/>
  <c r="DE41" i="76"/>
  <c r="DD41" i="76"/>
  <c r="DC41" i="76"/>
  <c r="DB41" i="76"/>
  <c r="DA41" i="76"/>
  <c r="CZ41" i="76"/>
  <c r="CY41" i="76"/>
  <c r="CX41" i="76"/>
  <c r="CW41" i="76"/>
  <c r="CV41" i="76"/>
  <c r="CU41" i="76"/>
  <c r="CT41" i="76"/>
  <c r="CS41" i="76"/>
  <c r="CR41" i="76"/>
  <c r="CQ41" i="76"/>
  <c r="CP41" i="76"/>
  <c r="CO41" i="76"/>
  <c r="CN41" i="76"/>
  <c r="CM41" i="76"/>
  <c r="CL41" i="76"/>
  <c r="CK41" i="76"/>
  <c r="CJ41" i="76"/>
  <c r="CI41" i="76"/>
  <c r="CH41" i="76"/>
  <c r="CG41" i="76"/>
  <c r="CF41" i="76"/>
  <c r="CE41" i="76"/>
  <c r="CD41" i="76"/>
  <c r="CC41" i="76"/>
  <c r="CB41" i="76"/>
  <c r="CA41" i="76"/>
  <c r="BZ41" i="76"/>
  <c r="BY41" i="76"/>
  <c r="BX41" i="76"/>
  <c r="BW41" i="76"/>
  <c r="BV41" i="76"/>
  <c r="BU41" i="76"/>
  <c r="BT41" i="76"/>
  <c r="BS41" i="76"/>
  <c r="BR41" i="76"/>
  <c r="BQ41" i="76"/>
  <c r="BP41" i="76"/>
  <c r="BO41" i="76"/>
  <c r="BN41" i="76"/>
  <c r="BM41" i="76"/>
  <c r="BL41" i="76"/>
  <c r="BK41" i="76"/>
  <c r="BJ41" i="76"/>
  <c r="BI41" i="76"/>
  <c r="BH41" i="76"/>
  <c r="BG41" i="76"/>
  <c r="BF41" i="76"/>
  <c r="BE41" i="76"/>
  <c r="BD41" i="76"/>
  <c r="BC41" i="76"/>
  <c r="BB41" i="76"/>
  <c r="BA41" i="76"/>
  <c r="AZ41" i="76"/>
  <c r="AY41" i="76"/>
  <c r="AX41" i="76"/>
  <c r="AW41" i="76"/>
  <c r="AV41" i="76"/>
  <c r="AU41" i="76"/>
  <c r="AT41" i="76"/>
  <c r="AS41" i="76"/>
  <c r="AR41" i="76"/>
  <c r="AP41" i="76"/>
  <c r="ES40" i="76"/>
  <c r="ER40" i="76"/>
  <c r="EQ40" i="76"/>
  <c r="EP40" i="76"/>
  <c r="EO40" i="76"/>
  <c r="EN40" i="76"/>
  <c r="EM40" i="76"/>
  <c r="EL40" i="76"/>
  <c r="EK40" i="76"/>
  <c r="EJ40" i="76"/>
  <c r="EI40" i="76"/>
  <c r="EH40" i="76"/>
  <c r="EG40" i="76"/>
  <c r="EF40" i="76"/>
  <c r="EE40" i="76"/>
  <c r="ED40" i="76"/>
  <c r="EC40" i="76"/>
  <c r="EB40" i="76"/>
  <c r="EA40" i="76"/>
  <c r="DZ40" i="76"/>
  <c r="DY40" i="76"/>
  <c r="DX40" i="76"/>
  <c r="DW40" i="76"/>
  <c r="DV40" i="76"/>
  <c r="DU40" i="76"/>
  <c r="DT40" i="76"/>
  <c r="DS40" i="76"/>
  <c r="DR40" i="76"/>
  <c r="DQ40" i="76"/>
  <c r="DP40" i="76"/>
  <c r="DO40" i="76"/>
  <c r="DN40" i="76"/>
  <c r="DM40" i="76"/>
  <c r="DL40" i="76"/>
  <c r="DK40" i="76"/>
  <c r="DJ40" i="76"/>
  <c r="DI40" i="76"/>
  <c r="DH40" i="76"/>
  <c r="DG40" i="76"/>
  <c r="DF40" i="76"/>
  <c r="DE40" i="76"/>
  <c r="DD40" i="76"/>
  <c r="DC40" i="76"/>
  <c r="DB40" i="76"/>
  <c r="DA40" i="76"/>
  <c r="CZ40" i="76"/>
  <c r="CY40" i="76"/>
  <c r="CX40" i="76"/>
  <c r="CW40" i="76"/>
  <c r="CV40" i="76"/>
  <c r="CU40" i="76"/>
  <c r="CT40" i="76"/>
  <c r="CS40" i="76"/>
  <c r="CR40" i="76"/>
  <c r="CQ40" i="76"/>
  <c r="CP40" i="76"/>
  <c r="CO40" i="76"/>
  <c r="CN40" i="76"/>
  <c r="CM40" i="76"/>
  <c r="CL40" i="76"/>
  <c r="CK40" i="76"/>
  <c r="CJ40" i="76"/>
  <c r="CI40" i="76"/>
  <c r="CH40" i="76"/>
  <c r="CG40" i="76"/>
  <c r="CF40" i="76"/>
  <c r="CE40" i="76"/>
  <c r="CD40" i="76"/>
  <c r="CC40" i="76"/>
  <c r="CB40" i="76"/>
  <c r="CA40" i="76"/>
  <c r="BZ40" i="76"/>
  <c r="BY40" i="76"/>
  <c r="BX40" i="76"/>
  <c r="BW40" i="76"/>
  <c r="BV40" i="76"/>
  <c r="BU40" i="76"/>
  <c r="BT40" i="76"/>
  <c r="BS40" i="76"/>
  <c r="BR40" i="76"/>
  <c r="BQ40" i="76"/>
  <c r="BP40" i="76"/>
  <c r="BO40" i="76"/>
  <c r="BN40" i="76"/>
  <c r="BM40" i="76"/>
  <c r="BL40" i="76"/>
  <c r="BK40" i="76"/>
  <c r="BJ40" i="76"/>
  <c r="BI40" i="76"/>
  <c r="BH40" i="76"/>
  <c r="BG40" i="76"/>
  <c r="BF40" i="76"/>
  <c r="BE40" i="76"/>
  <c r="BD40" i="76"/>
  <c r="BC40" i="76"/>
  <c r="BB40" i="76"/>
  <c r="BA40" i="76"/>
  <c r="AZ40" i="76"/>
  <c r="AY40" i="76"/>
  <c r="AX40" i="76"/>
  <c r="AW40" i="76"/>
  <c r="AV40" i="76"/>
  <c r="AU40" i="76"/>
  <c r="AT40" i="76"/>
  <c r="AS40" i="76"/>
  <c r="AR40" i="76"/>
  <c r="AP40" i="76"/>
  <c r="ES39" i="76"/>
  <c r="ER39" i="76"/>
  <c r="EQ39" i="76"/>
  <c r="EP39" i="76"/>
  <c r="EO39" i="76"/>
  <c r="EN39" i="76"/>
  <c r="EM39" i="76"/>
  <c r="EL39" i="76"/>
  <c r="EK39" i="76"/>
  <c r="EJ39" i="76"/>
  <c r="EI39" i="76"/>
  <c r="EH39" i="76"/>
  <c r="EG39" i="76"/>
  <c r="EF39" i="76"/>
  <c r="EE39" i="76"/>
  <c r="ED39" i="76"/>
  <c r="EC39" i="76"/>
  <c r="EB39" i="76"/>
  <c r="EA39" i="76"/>
  <c r="DZ39" i="76"/>
  <c r="DY39" i="76"/>
  <c r="DX39" i="76"/>
  <c r="DW39" i="76"/>
  <c r="DV39" i="76"/>
  <c r="DU39" i="76"/>
  <c r="DT39" i="76"/>
  <c r="DS39" i="76"/>
  <c r="DR39" i="76"/>
  <c r="DQ39" i="76"/>
  <c r="DP39" i="76"/>
  <c r="DO39" i="76"/>
  <c r="DN39" i="76"/>
  <c r="DM39" i="76"/>
  <c r="DL39" i="76"/>
  <c r="DK39" i="76"/>
  <c r="DJ39" i="76"/>
  <c r="DI39" i="76"/>
  <c r="DH39" i="76"/>
  <c r="DG39" i="76"/>
  <c r="DF39" i="76"/>
  <c r="DE39" i="76"/>
  <c r="DD39" i="76"/>
  <c r="DC39" i="76"/>
  <c r="DB39" i="76"/>
  <c r="DA39" i="76"/>
  <c r="CZ39" i="76"/>
  <c r="CY39" i="76"/>
  <c r="CX39" i="76"/>
  <c r="CW39" i="76"/>
  <c r="CV39" i="76"/>
  <c r="CU39" i="76"/>
  <c r="CT39" i="76"/>
  <c r="CS39" i="76"/>
  <c r="CR39" i="76"/>
  <c r="CQ39" i="76"/>
  <c r="CP39" i="76"/>
  <c r="CO39" i="76"/>
  <c r="CN39" i="76"/>
  <c r="CM39" i="76"/>
  <c r="CL39" i="76"/>
  <c r="CK39" i="76"/>
  <c r="CJ39" i="76"/>
  <c r="CI39" i="76"/>
  <c r="CH39" i="76"/>
  <c r="CG39" i="76"/>
  <c r="CF39" i="76"/>
  <c r="CE39" i="76"/>
  <c r="CD39" i="76"/>
  <c r="CC39" i="76"/>
  <c r="CB39" i="76"/>
  <c r="CA39" i="76"/>
  <c r="BZ39" i="76"/>
  <c r="BY39" i="76"/>
  <c r="BX39" i="76"/>
  <c r="BW39" i="76"/>
  <c r="BV39" i="76"/>
  <c r="BU39" i="76"/>
  <c r="BT39" i="76"/>
  <c r="BS39" i="76"/>
  <c r="BR39" i="76"/>
  <c r="BQ39" i="76"/>
  <c r="BP39" i="76"/>
  <c r="BO39" i="76"/>
  <c r="BN39" i="76"/>
  <c r="BM39" i="76"/>
  <c r="BL39" i="76"/>
  <c r="BK39" i="76"/>
  <c r="BJ39" i="76"/>
  <c r="BI39" i="76"/>
  <c r="BH39" i="76"/>
  <c r="BG39" i="76"/>
  <c r="BF39" i="76"/>
  <c r="BE39" i="76"/>
  <c r="BD39" i="76"/>
  <c r="BC39" i="76"/>
  <c r="BB39" i="76"/>
  <c r="BA39" i="76"/>
  <c r="AZ39" i="76"/>
  <c r="AY39" i="76"/>
  <c r="AX39" i="76"/>
  <c r="AW39" i="76"/>
  <c r="AV39" i="76"/>
  <c r="AU39" i="76"/>
  <c r="AT39" i="76"/>
  <c r="AS39" i="76"/>
  <c r="AR39" i="76"/>
  <c r="AP39" i="76"/>
  <c r="ES38" i="76"/>
  <c r="ER38" i="76"/>
  <c r="EQ38" i="76"/>
  <c r="EP38" i="76"/>
  <c r="EO38" i="76"/>
  <c r="EN38" i="76"/>
  <c r="EM38" i="76"/>
  <c r="EL38" i="76"/>
  <c r="EK38" i="76"/>
  <c r="EJ38" i="76"/>
  <c r="EI38" i="76"/>
  <c r="EH38" i="76"/>
  <c r="EG38" i="76"/>
  <c r="EF38" i="76"/>
  <c r="EE38" i="76"/>
  <c r="ED38" i="76"/>
  <c r="EC38" i="76"/>
  <c r="EB38" i="76"/>
  <c r="EA38" i="76"/>
  <c r="DZ38" i="76"/>
  <c r="DY38" i="76"/>
  <c r="DX38" i="76"/>
  <c r="DW38" i="76"/>
  <c r="DV38" i="76"/>
  <c r="DU38" i="76"/>
  <c r="DT38" i="76"/>
  <c r="DS38" i="76"/>
  <c r="DR38" i="76"/>
  <c r="DQ38" i="76"/>
  <c r="DP38" i="76"/>
  <c r="DO38" i="76"/>
  <c r="DN38" i="76"/>
  <c r="DM38" i="76"/>
  <c r="DL38" i="76"/>
  <c r="DK38" i="76"/>
  <c r="DJ38" i="76"/>
  <c r="DI38" i="76"/>
  <c r="DH38" i="76"/>
  <c r="DG38" i="76"/>
  <c r="DF38" i="76"/>
  <c r="DE38" i="76"/>
  <c r="DD38" i="76"/>
  <c r="DC38" i="76"/>
  <c r="DB38" i="76"/>
  <c r="DA38" i="76"/>
  <c r="CZ38" i="76"/>
  <c r="CY38" i="76"/>
  <c r="CX38" i="76"/>
  <c r="CW38" i="76"/>
  <c r="CV38" i="76"/>
  <c r="CU38" i="76"/>
  <c r="CT38" i="76"/>
  <c r="CS38" i="76"/>
  <c r="CR38" i="76"/>
  <c r="CQ38" i="76"/>
  <c r="CP38" i="76"/>
  <c r="CO38" i="76"/>
  <c r="CN38" i="76"/>
  <c r="CM38" i="76"/>
  <c r="CL38" i="76"/>
  <c r="CK38" i="76"/>
  <c r="CJ38" i="76"/>
  <c r="CI38" i="76"/>
  <c r="CH38" i="76"/>
  <c r="CG38" i="76"/>
  <c r="CF38" i="76"/>
  <c r="CE38" i="76"/>
  <c r="CD38" i="76"/>
  <c r="CC38" i="76"/>
  <c r="CB38" i="76"/>
  <c r="CA38" i="76"/>
  <c r="BZ38" i="76"/>
  <c r="BY38" i="76"/>
  <c r="BX38" i="76"/>
  <c r="BW38" i="76"/>
  <c r="BV38" i="76"/>
  <c r="BU38" i="76"/>
  <c r="BT38" i="76"/>
  <c r="BS38" i="76"/>
  <c r="BR38" i="76"/>
  <c r="BQ38" i="76"/>
  <c r="BP38" i="76"/>
  <c r="BO38" i="76"/>
  <c r="BN38" i="76"/>
  <c r="BM38" i="76"/>
  <c r="BL38" i="76"/>
  <c r="BK38" i="76"/>
  <c r="BJ38" i="76"/>
  <c r="BI38" i="76"/>
  <c r="BH38" i="76"/>
  <c r="BG38" i="76"/>
  <c r="BF38" i="76"/>
  <c r="BE38" i="76"/>
  <c r="BD38" i="76"/>
  <c r="BC38" i="76"/>
  <c r="BB38" i="76"/>
  <c r="BA38" i="76"/>
  <c r="AZ38" i="76"/>
  <c r="AY38" i="76"/>
  <c r="AX38" i="76"/>
  <c r="AW38" i="76"/>
  <c r="AV38" i="76"/>
  <c r="AU38" i="76"/>
  <c r="AT38" i="76"/>
  <c r="AS38" i="76"/>
  <c r="AR38" i="76"/>
  <c r="AP38" i="76"/>
  <c r="ES37" i="76"/>
  <c r="ER37" i="76"/>
  <c r="EQ37" i="76"/>
  <c r="EP37" i="76"/>
  <c r="EO37" i="76"/>
  <c r="EN37" i="76"/>
  <c r="EM37" i="76"/>
  <c r="EL37" i="76"/>
  <c r="EK37" i="76"/>
  <c r="EJ37" i="76"/>
  <c r="EI37" i="76"/>
  <c r="EH37" i="76"/>
  <c r="EG37" i="76"/>
  <c r="EF37" i="76"/>
  <c r="EE37" i="76"/>
  <c r="ED37" i="76"/>
  <c r="EC37" i="76"/>
  <c r="EB37" i="76"/>
  <c r="EA37" i="76"/>
  <c r="DZ37" i="76"/>
  <c r="DY37" i="76"/>
  <c r="DX37" i="76"/>
  <c r="DW37" i="76"/>
  <c r="DV37" i="76"/>
  <c r="DU37" i="76"/>
  <c r="DT37" i="76"/>
  <c r="DS37" i="76"/>
  <c r="DR37" i="76"/>
  <c r="DQ37" i="76"/>
  <c r="DP37" i="76"/>
  <c r="DO37" i="76"/>
  <c r="DN37" i="76"/>
  <c r="DM37" i="76"/>
  <c r="DL37" i="76"/>
  <c r="DK37" i="76"/>
  <c r="DJ37" i="76"/>
  <c r="DI37" i="76"/>
  <c r="DH37" i="76"/>
  <c r="DG37" i="76"/>
  <c r="DF37" i="76"/>
  <c r="DE37" i="76"/>
  <c r="DD37" i="76"/>
  <c r="DC37" i="76"/>
  <c r="DB37" i="76"/>
  <c r="DA37" i="76"/>
  <c r="CZ37" i="76"/>
  <c r="CY37" i="76"/>
  <c r="CX37" i="76"/>
  <c r="CW37" i="76"/>
  <c r="CV37" i="76"/>
  <c r="CU37" i="76"/>
  <c r="CT37" i="76"/>
  <c r="CS37" i="76"/>
  <c r="CR37" i="76"/>
  <c r="CQ37" i="76"/>
  <c r="CP37" i="76"/>
  <c r="CO37" i="76"/>
  <c r="CN37" i="76"/>
  <c r="CM37" i="76"/>
  <c r="CL37" i="76"/>
  <c r="CK37" i="76"/>
  <c r="CJ37" i="76"/>
  <c r="CI37" i="76"/>
  <c r="CH37" i="76"/>
  <c r="CG37" i="76"/>
  <c r="CF37" i="76"/>
  <c r="CE37" i="76"/>
  <c r="CD37" i="76"/>
  <c r="CC37" i="76"/>
  <c r="CB37" i="76"/>
  <c r="CA37" i="76"/>
  <c r="BZ37" i="76"/>
  <c r="BY37" i="76"/>
  <c r="BX37" i="76"/>
  <c r="BW37" i="76"/>
  <c r="BV37" i="76"/>
  <c r="BU37" i="76"/>
  <c r="BT37" i="76"/>
  <c r="BS37" i="76"/>
  <c r="BR37" i="76"/>
  <c r="BQ37" i="76"/>
  <c r="BP37" i="76"/>
  <c r="BO37" i="76"/>
  <c r="BN37" i="76"/>
  <c r="BM37" i="76"/>
  <c r="BL37" i="76"/>
  <c r="BK37" i="76"/>
  <c r="BJ37" i="76"/>
  <c r="BI37" i="76"/>
  <c r="BH37" i="76"/>
  <c r="BG37" i="76"/>
  <c r="BF37" i="76"/>
  <c r="BE37" i="76"/>
  <c r="BD37" i="76"/>
  <c r="BC37" i="76"/>
  <c r="BB37" i="76"/>
  <c r="BA37" i="76"/>
  <c r="AZ37" i="76"/>
  <c r="AY37" i="76"/>
  <c r="AX37" i="76"/>
  <c r="AW37" i="76"/>
  <c r="AV37" i="76"/>
  <c r="AU37" i="76"/>
  <c r="AT37" i="76"/>
  <c r="AS37" i="76"/>
  <c r="AR37" i="76"/>
  <c r="AP37" i="76"/>
  <c r="ES36" i="76"/>
  <c r="ER36" i="76"/>
  <c r="EQ36" i="76"/>
  <c r="EP36" i="76"/>
  <c r="EO36" i="76"/>
  <c r="EN36" i="76"/>
  <c r="EM36" i="76"/>
  <c r="EL36" i="76"/>
  <c r="EK36" i="76"/>
  <c r="EJ36" i="76"/>
  <c r="EI36" i="76"/>
  <c r="EH36" i="76"/>
  <c r="EG36" i="76"/>
  <c r="EF36" i="76"/>
  <c r="EE36" i="76"/>
  <c r="ED36" i="76"/>
  <c r="EC36" i="76"/>
  <c r="EB36" i="76"/>
  <c r="EA36" i="76"/>
  <c r="DZ36" i="76"/>
  <c r="DY36" i="76"/>
  <c r="DX36" i="76"/>
  <c r="DW36" i="76"/>
  <c r="DV36" i="76"/>
  <c r="DU36" i="76"/>
  <c r="DT36" i="76"/>
  <c r="DS36" i="76"/>
  <c r="DR36" i="76"/>
  <c r="DQ36" i="76"/>
  <c r="DP36" i="76"/>
  <c r="DO36" i="76"/>
  <c r="DN36" i="76"/>
  <c r="DM36" i="76"/>
  <c r="DL36" i="76"/>
  <c r="DK36" i="76"/>
  <c r="DJ36" i="76"/>
  <c r="DI36" i="76"/>
  <c r="DH36" i="76"/>
  <c r="DG36" i="76"/>
  <c r="DF36" i="76"/>
  <c r="DE36" i="76"/>
  <c r="DD36" i="76"/>
  <c r="DC36" i="76"/>
  <c r="DB36" i="76"/>
  <c r="DA36" i="76"/>
  <c r="CZ36" i="76"/>
  <c r="CY36" i="76"/>
  <c r="CX36" i="76"/>
  <c r="CW36" i="76"/>
  <c r="CV36" i="76"/>
  <c r="CU36" i="76"/>
  <c r="CT36" i="76"/>
  <c r="CS36" i="76"/>
  <c r="CR36" i="76"/>
  <c r="CQ36" i="76"/>
  <c r="CP36" i="76"/>
  <c r="CO36" i="76"/>
  <c r="CN36" i="76"/>
  <c r="CM36" i="76"/>
  <c r="CL36" i="76"/>
  <c r="CK36" i="76"/>
  <c r="CJ36" i="76"/>
  <c r="CI36" i="76"/>
  <c r="CH36" i="76"/>
  <c r="CG36" i="76"/>
  <c r="CF36" i="76"/>
  <c r="CE36" i="76"/>
  <c r="CD36" i="76"/>
  <c r="CC36" i="76"/>
  <c r="CB36" i="76"/>
  <c r="CA36" i="76"/>
  <c r="BZ36" i="76"/>
  <c r="BY36" i="76"/>
  <c r="BX36" i="76"/>
  <c r="BW36" i="76"/>
  <c r="BV36" i="76"/>
  <c r="BU36" i="76"/>
  <c r="BT36" i="76"/>
  <c r="BS36" i="76"/>
  <c r="BR36" i="76"/>
  <c r="BQ36" i="76"/>
  <c r="BP36" i="76"/>
  <c r="BO36" i="76"/>
  <c r="BN36" i="76"/>
  <c r="BM36" i="76"/>
  <c r="BL36" i="76"/>
  <c r="BK36" i="76"/>
  <c r="BJ36" i="76"/>
  <c r="BI36" i="76"/>
  <c r="BH36" i="76"/>
  <c r="BG36" i="76"/>
  <c r="BF36" i="76"/>
  <c r="BE36" i="76"/>
  <c r="BD36" i="76"/>
  <c r="BC36" i="76"/>
  <c r="BB36" i="76"/>
  <c r="BA36" i="76"/>
  <c r="AZ36" i="76"/>
  <c r="AY36" i="76"/>
  <c r="AX36" i="76"/>
  <c r="AW36" i="76"/>
  <c r="AV36" i="76"/>
  <c r="AU36" i="76"/>
  <c r="AT36" i="76"/>
  <c r="AS36" i="76"/>
  <c r="AR36" i="76"/>
  <c r="AP36" i="76"/>
  <c r="ES35" i="76"/>
  <c r="ER35" i="76"/>
  <c r="EQ35" i="76"/>
  <c r="EP35" i="76"/>
  <c r="EO35" i="76"/>
  <c r="EN35" i="76"/>
  <c r="EM35" i="76"/>
  <c r="EL35" i="76"/>
  <c r="EK35" i="76"/>
  <c r="EJ35" i="76"/>
  <c r="EI35" i="76"/>
  <c r="EH35" i="76"/>
  <c r="EG35" i="76"/>
  <c r="EF35" i="76"/>
  <c r="EE35" i="76"/>
  <c r="ED35" i="76"/>
  <c r="EC35" i="76"/>
  <c r="EB35" i="76"/>
  <c r="EA35" i="76"/>
  <c r="DZ35" i="76"/>
  <c r="DY35" i="76"/>
  <c r="DX35" i="76"/>
  <c r="DW35" i="76"/>
  <c r="DV35" i="76"/>
  <c r="DU35" i="76"/>
  <c r="DT35" i="76"/>
  <c r="DS35" i="76"/>
  <c r="DR35" i="76"/>
  <c r="DQ35" i="76"/>
  <c r="DP35" i="76"/>
  <c r="DO35" i="76"/>
  <c r="DN35" i="76"/>
  <c r="DM35" i="76"/>
  <c r="DL35" i="76"/>
  <c r="DK35" i="76"/>
  <c r="DJ35" i="76"/>
  <c r="DI35" i="76"/>
  <c r="DH35" i="76"/>
  <c r="DG35" i="76"/>
  <c r="DF35" i="76"/>
  <c r="DE35" i="76"/>
  <c r="DD35" i="76"/>
  <c r="DC35" i="76"/>
  <c r="DB35" i="76"/>
  <c r="DA35" i="76"/>
  <c r="CZ35" i="76"/>
  <c r="CY35" i="76"/>
  <c r="CX35" i="76"/>
  <c r="CW35" i="76"/>
  <c r="CV35" i="76"/>
  <c r="CU35" i="76"/>
  <c r="CT35" i="76"/>
  <c r="CS35" i="76"/>
  <c r="CR35" i="76"/>
  <c r="CQ35" i="76"/>
  <c r="CP35" i="76"/>
  <c r="CO35" i="76"/>
  <c r="CN35" i="76"/>
  <c r="CM35" i="76"/>
  <c r="CL35" i="76"/>
  <c r="CK35" i="76"/>
  <c r="CJ35" i="76"/>
  <c r="CI35" i="76"/>
  <c r="CH35" i="76"/>
  <c r="CG35" i="76"/>
  <c r="CF35" i="76"/>
  <c r="CE35" i="76"/>
  <c r="CD35" i="76"/>
  <c r="CC35" i="76"/>
  <c r="CB35" i="76"/>
  <c r="CA35" i="76"/>
  <c r="BZ35" i="76"/>
  <c r="BY35" i="76"/>
  <c r="BX35" i="76"/>
  <c r="BW35" i="76"/>
  <c r="BV35" i="76"/>
  <c r="BU35" i="76"/>
  <c r="BT35" i="76"/>
  <c r="BS35" i="76"/>
  <c r="BR35" i="76"/>
  <c r="BQ35" i="76"/>
  <c r="BP35" i="76"/>
  <c r="BO35" i="76"/>
  <c r="BN35" i="76"/>
  <c r="BM35" i="76"/>
  <c r="BL35" i="76"/>
  <c r="BK35" i="76"/>
  <c r="BJ35" i="76"/>
  <c r="BI35" i="76"/>
  <c r="BH35" i="76"/>
  <c r="BG35" i="76"/>
  <c r="BF35" i="76"/>
  <c r="BE35" i="76"/>
  <c r="BD35" i="76"/>
  <c r="BC35" i="76"/>
  <c r="BB35" i="76"/>
  <c r="BA35" i="76"/>
  <c r="AZ35" i="76"/>
  <c r="AY35" i="76"/>
  <c r="AX35" i="76"/>
  <c r="AW35" i="76"/>
  <c r="AV35" i="76"/>
  <c r="AU35" i="76"/>
  <c r="AT35" i="76"/>
  <c r="AS35" i="76"/>
  <c r="AR35" i="76"/>
  <c r="AP35" i="76"/>
  <c r="ES34" i="76"/>
  <c r="ER34" i="76"/>
  <c r="EQ34" i="76"/>
  <c r="EP34" i="76"/>
  <c r="EO34" i="76"/>
  <c r="EN34" i="76"/>
  <c r="EM34" i="76"/>
  <c r="EL34" i="76"/>
  <c r="EK34" i="76"/>
  <c r="EJ34" i="76"/>
  <c r="EI34" i="76"/>
  <c r="EH34" i="76"/>
  <c r="EG34" i="76"/>
  <c r="EF34" i="76"/>
  <c r="EE34" i="76"/>
  <c r="ED34" i="76"/>
  <c r="EC34" i="76"/>
  <c r="EB34" i="76"/>
  <c r="EA34" i="76"/>
  <c r="DZ34" i="76"/>
  <c r="DY34" i="76"/>
  <c r="DX34" i="76"/>
  <c r="DW34" i="76"/>
  <c r="DV34" i="76"/>
  <c r="DU34" i="76"/>
  <c r="DT34" i="76"/>
  <c r="DS34" i="76"/>
  <c r="DR34" i="76"/>
  <c r="DQ34" i="76"/>
  <c r="DP34" i="76"/>
  <c r="DO34" i="76"/>
  <c r="DN34" i="76"/>
  <c r="DM34" i="76"/>
  <c r="DL34" i="76"/>
  <c r="DK34" i="76"/>
  <c r="DJ34" i="76"/>
  <c r="DI34" i="76"/>
  <c r="DH34" i="76"/>
  <c r="DG34" i="76"/>
  <c r="DF34" i="76"/>
  <c r="DE34" i="76"/>
  <c r="DD34" i="76"/>
  <c r="DC34" i="76"/>
  <c r="DB34" i="76"/>
  <c r="DA34" i="76"/>
  <c r="CZ34" i="76"/>
  <c r="CY34" i="76"/>
  <c r="CX34" i="76"/>
  <c r="CW34" i="76"/>
  <c r="CV34" i="76"/>
  <c r="CU34" i="76"/>
  <c r="CT34" i="76"/>
  <c r="CS34" i="76"/>
  <c r="CR34" i="76"/>
  <c r="CQ34" i="76"/>
  <c r="CP34" i="76"/>
  <c r="CO34" i="76"/>
  <c r="CN34" i="76"/>
  <c r="CM34" i="76"/>
  <c r="CL34" i="76"/>
  <c r="CK34" i="76"/>
  <c r="CJ34" i="76"/>
  <c r="CI34" i="76"/>
  <c r="CH34" i="76"/>
  <c r="CG34" i="76"/>
  <c r="CF34" i="76"/>
  <c r="CE34" i="76"/>
  <c r="CD34" i="76"/>
  <c r="CC34" i="76"/>
  <c r="CB34" i="76"/>
  <c r="CA34" i="76"/>
  <c r="BZ34" i="76"/>
  <c r="BY34" i="76"/>
  <c r="BX34" i="76"/>
  <c r="BW34" i="76"/>
  <c r="BV34" i="76"/>
  <c r="BU34" i="76"/>
  <c r="BT34" i="76"/>
  <c r="BS34" i="76"/>
  <c r="BR34" i="76"/>
  <c r="BQ34" i="76"/>
  <c r="BP34" i="76"/>
  <c r="BO34" i="76"/>
  <c r="BN34" i="76"/>
  <c r="BM34" i="76"/>
  <c r="BL34" i="76"/>
  <c r="BK34" i="76"/>
  <c r="BJ34" i="76"/>
  <c r="BI34" i="76"/>
  <c r="BH34" i="76"/>
  <c r="BG34" i="76"/>
  <c r="BF34" i="76"/>
  <c r="BE34" i="76"/>
  <c r="BD34" i="76"/>
  <c r="BC34" i="76"/>
  <c r="BB34" i="76"/>
  <c r="BA34" i="76"/>
  <c r="AZ34" i="76"/>
  <c r="AY34" i="76"/>
  <c r="AX34" i="76"/>
  <c r="AW34" i="76"/>
  <c r="AV34" i="76"/>
  <c r="AU34" i="76"/>
  <c r="AT34" i="76"/>
  <c r="AS34" i="76"/>
  <c r="AR34" i="76"/>
  <c r="AP34" i="76"/>
  <c r="ES33" i="76"/>
  <c r="ER33" i="76"/>
  <c r="EQ33" i="76"/>
  <c r="EP33" i="76"/>
  <c r="EO33" i="76"/>
  <c r="EN33" i="76"/>
  <c r="EM33" i="76"/>
  <c r="EL33" i="76"/>
  <c r="EK33" i="76"/>
  <c r="EJ33" i="76"/>
  <c r="EI33" i="76"/>
  <c r="EH33" i="76"/>
  <c r="EG33" i="76"/>
  <c r="EF33" i="76"/>
  <c r="EE33" i="76"/>
  <c r="ED33" i="76"/>
  <c r="EC33" i="76"/>
  <c r="EB33" i="76"/>
  <c r="EA33" i="76"/>
  <c r="DZ33" i="76"/>
  <c r="DY33" i="76"/>
  <c r="DX33" i="76"/>
  <c r="DW33" i="76"/>
  <c r="DV33" i="76"/>
  <c r="DU33" i="76"/>
  <c r="DT33" i="76"/>
  <c r="DS33" i="76"/>
  <c r="DR33" i="76"/>
  <c r="DQ33" i="76"/>
  <c r="DP33" i="76"/>
  <c r="DO33" i="76"/>
  <c r="DN33" i="76"/>
  <c r="DM33" i="76"/>
  <c r="DL33" i="76"/>
  <c r="DK33" i="76"/>
  <c r="DJ33" i="76"/>
  <c r="DI33" i="76"/>
  <c r="DH33" i="76"/>
  <c r="DG33" i="76"/>
  <c r="DF33" i="76"/>
  <c r="DE33" i="76"/>
  <c r="DD33" i="76"/>
  <c r="DC33" i="76"/>
  <c r="DB33" i="76"/>
  <c r="DA33" i="76"/>
  <c r="CZ33" i="76"/>
  <c r="CY33" i="76"/>
  <c r="CX33" i="76"/>
  <c r="CW33" i="76"/>
  <c r="CV33" i="76"/>
  <c r="CU33" i="76"/>
  <c r="CT33" i="76"/>
  <c r="CS33" i="76"/>
  <c r="CR33" i="76"/>
  <c r="CQ33" i="76"/>
  <c r="CP33" i="76"/>
  <c r="CO33" i="76"/>
  <c r="CN33" i="76"/>
  <c r="CM33" i="76"/>
  <c r="CL33" i="76"/>
  <c r="CK33" i="76"/>
  <c r="CJ33" i="76"/>
  <c r="CI33" i="76"/>
  <c r="CH33" i="76"/>
  <c r="CG33" i="76"/>
  <c r="CF33" i="76"/>
  <c r="CE33" i="76"/>
  <c r="CD33" i="76"/>
  <c r="CC33" i="76"/>
  <c r="CB33" i="76"/>
  <c r="CA33" i="76"/>
  <c r="BZ33" i="76"/>
  <c r="BY33" i="76"/>
  <c r="BX33" i="76"/>
  <c r="BW33" i="76"/>
  <c r="BV33" i="76"/>
  <c r="BU33" i="76"/>
  <c r="BT33" i="76"/>
  <c r="BS33" i="76"/>
  <c r="BR33" i="76"/>
  <c r="BQ33" i="76"/>
  <c r="BP33" i="76"/>
  <c r="BO33" i="76"/>
  <c r="BN33" i="76"/>
  <c r="BM33" i="76"/>
  <c r="BL33" i="76"/>
  <c r="BK33" i="76"/>
  <c r="BJ33" i="76"/>
  <c r="BI33" i="76"/>
  <c r="BH33" i="76"/>
  <c r="BG33" i="76"/>
  <c r="BF33" i="76"/>
  <c r="BE33" i="76"/>
  <c r="BD33" i="76"/>
  <c r="BC33" i="76"/>
  <c r="BB33" i="76"/>
  <c r="BA33" i="76"/>
  <c r="AZ33" i="76"/>
  <c r="AY33" i="76"/>
  <c r="AX33" i="76"/>
  <c r="AW33" i="76"/>
  <c r="AV33" i="76"/>
  <c r="AU33" i="76"/>
  <c r="AT33" i="76"/>
  <c r="AS33" i="76"/>
  <c r="AR33" i="76"/>
  <c r="AP33" i="76"/>
  <c r="ES32" i="76"/>
  <c r="ER32" i="76"/>
  <c r="EQ32" i="76"/>
  <c r="EP32" i="76"/>
  <c r="EO32" i="76"/>
  <c r="EN32" i="76"/>
  <c r="EM32" i="76"/>
  <c r="EL32" i="76"/>
  <c r="EK32" i="76"/>
  <c r="EJ32" i="76"/>
  <c r="EI32" i="76"/>
  <c r="EH32" i="76"/>
  <c r="EG32" i="76"/>
  <c r="EF32" i="76"/>
  <c r="EE32" i="76"/>
  <c r="ED32" i="76"/>
  <c r="EC32" i="76"/>
  <c r="EB32" i="76"/>
  <c r="EA32" i="76"/>
  <c r="DZ32" i="76"/>
  <c r="DY32" i="76"/>
  <c r="DX32" i="76"/>
  <c r="DW32" i="76"/>
  <c r="DV32" i="76"/>
  <c r="DU32" i="76"/>
  <c r="DT32" i="76"/>
  <c r="DS32" i="76"/>
  <c r="DR32" i="76"/>
  <c r="DQ32" i="76"/>
  <c r="DP32" i="76"/>
  <c r="DO32" i="76"/>
  <c r="DN32" i="76"/>
  <c r="DM32" i="76"/>
  <c r="DL32" i="76"/>
  <c r="DK32" i="76"/>
  <c r="DJ32" i="76"/>
  <c r="DI32" i="76"/>
  <c r="DH32" i="76"/>
  <c r="DG32" i="76"/>
  <c r="DF32" i="76"/>
  <c r="DE32" i="76"/>
  <c r="DD32" i="76"/>
  <c r="DC32" i="76"/>
  <c r="DB32" i="76"/>
  <c r="DA32" i="76"/>
  <c r="CZ32" i="76"/>
  <c r="CY32" i="76"/>
  <c r="CX32" i="76"/>
  <c r="CW32" i="76"/>
  <c r="CV32" i="76"/>
  <c r="CU32" i="76"/>
  <c r="CT32" i="76"/>
  <c r="CS32" i="76"/>
  <c r="CR32" i="76"/>
  <c r="CQ32" i="76"/>
  <c r="CP32" i="76"/>
  <c r="CO32" i="76"/>
  <c r="CN32" i="76"/>
  <c r="CM32" i="76"/>
  <c r="CL32" i="76"/>
  <c r="CK32" i="76"/>
  <c r="CJ32" i="76"/>
  <c r="CI32" i="76"/>
  <c r="CH32" i="76"/>
  <c r="CG32" i="76"/>
  <c r="CF32" i="76"/>
  <c r="CE32" i="76"/>
  <c r="CD32" i="76"/>
  <c r="CC32" i="76"/>
  <c r="CB32" i="76"/>
  <c r="CA32" i="76"/>
  <c r="BZ32" i="76"/>
  <c r="BY32" i="76"/>
  <c r="BX32" i="76"/>
  <c r="BW32" i="76"/>
  <c r="BV32" i="76"/>
  <c r="BU32" i="76"/>
  <c r="BT32" i="76"/>
  <c r="BS32" i="76"/>
  <c r="BR32" i="76"/>
  <c r="BQ32" i="76"/>
  <c r="BP32" i="76"/>
  <c r="BO32" i="76"/>
  <c r="BN32" i="76"/>
  <c r="BM32" i="76"/>
  <c r="BL32" i="76"/>
  <c r="BK32" i="76"/>
  <c r="BJ32" i="76"/>
  <c r="BI32" i="76"/>
  <c r="BH32" i="76"/>
  <c r="BG32" i="76"/>
  <c r="BF32" i="76"/>
  <c r="BE32" i="76"/>
  <c r="BD32" i="76"/>
  <c r="BC32" i="76"/>
  <c r="BB32" i="76"/>
  <c r="BA32" i="76"/>
  <c r="AZ32" i="76"/>
  <c r="AY32" i="76"/>
  <c r="AX32" i="76"/>
  <c r="AW32" i="76"/>
  <c r="AV32" i="76"/>
  <c r="AU32" i="76"/>
  <c r="AT32" i="76"/>
  <c r="AS32" i="76"/>
  <c r="AR32" i="76"/>
  <c r="AP32" i="76"/>
  <c r="ES29" i="76"/>
  <c r="ER29" i="76"/>
  <c r="EQ29" i="76"/>
  <c r="EP29" i="76"/>
  <c r="EO29" i="76"/>
  <c r="EN29" i="76"/>
  <c r="EM29" i="76"/>
  <c r="EL29" i="76"/>
  <c r="EK29" i="76"/>
  <c r="EJ29" i="76"/>
  <c r="EI29" i="76"/>
  <c r="EH29" i="76"/>
  <c r="EG29" i="76"/>
  <c r="EF29" i="76"/>
  <c r="EE29" i="76"/>
  <c r="ED29" i="76"/>
  <c r="EC29" i="76"/>
  <c r="EB29" i="76"/>
  <c r="EA29" i="76"/>
  <c r="DZ29" i="76"/>
  <c r="DY29" i="76"/>
  <c r="DX29" i="76"/>
  <c r="DW29" i="76"/>
  <c r="DV29" i="76"/>
  <c r="DU29" i="76"/>
  <c r="DT29" i="76"/>
  <c r="DS29" i="76"/>
  <c r="DR29" i="76"/>
  <c r="DQ29" i="76"/>
  <c r="DP29" i="76"/>
  <c r="DO29" i="76"/>
  <c r="DN29" i="76"/>
  <c r="DM29" i="76"/>
  <c r="DL29" i="76"/>
  <c r="DK29" i="76"/>
  <c r="DJ29" i="76"/>
  <c r="DI29" i="76"/>
  <c r="DH29" i="76"/>
  <c r="DG29" i="76"/>
  <c r="DF29" i="76"/>
  <c r="DE29" i="76"/>
  <c r="DD29" i="76"/>
  <c r="DC29" i="76"/>
  <c r="DB29" i="76"/>
  <c r="DA29" i="76"/>
  <c r="CZ29" i="76"/>
  <c r="CY29" i="76"/>
  <c r="CX29" i="76"/>
  <c r="CW29" i="76"/>
  <c r="CV29" i="76"/>
  <c r="CU29" i="76"/>
  <c r="CT29" i="76"/>
  <c r="CS29" i="76"/>
  <c r="CR29" i="76"/>
  <c r="CQ29" i="76"/>
  <c r="CP29" i="76"/>
  <c r="CO29" i="76"/>
  <c r="CN29" i="76"/>
  <c r="CM29" i="76"/>
  <c r="CL29" i="76"/>
  <c r="CK29" i="76"/>
  <c r="CJ29" i="76"/>
  <c r="CI29" i="76"/>
  <c r="CH29" i="76"/>
  <c r="CG29" i="76"/>
  <c r="CF29" i="76"/>
  <c r="CE29" i="76"/>
  <c r="CD29" i="76"/>
  <c r="CC29" i="76"/>
  <c r="CB29" i="76"/>
  <c r="CA29" i="76"/>
  <c r="BZ29" i="76"/>
  <c r="BY29" i="76"/>
  <c r="BX29" i="76"/>
  <c r="BW29" i="76"/>
  <c r="BV29" i="76"/>
  <c r="BU29" i="76"/>
  <c r="BT29" i="76"/>
  <c r="BS29" i="76"/>
  <c r="BR29" i="76"/>
  <c r="BQ29" i="76"/>
  <c r="BP29" i="76"/>
  <c r="BO29" i="76"/>
  <c r="BN29" i="76"/>
  <c r="BM29" i="76"/>
  <c r="BL29" i="76"/>
  <c r="BK29" i="76"/>
  <c r="BJ29" i="76"/>
  <c r="BI29" i="76"/>
  <c r="BH29" i="76"/>
  <c r="BG29" i="76"/>
  <c r="BF29" i="76"/>
  <c r="BE29" i="76"/>
  <c r="BD29" i="76"/>
  <c r="BC29" i="76"/>
  <c r="BB29" i="76"/>
  <c r="BA29" i="76"/>
  <c r="AZ29" i="76"/>
  <c r="AY29" i="76"/>
  <c r="AX29" i="76"/>
  <c r="AW29" i="76"/>
  <c r="AV29" i="76"/>
  <c r="AU29" i="76"/>
  <c r="AT29" i="76"/>
  <c r="AS29" i="76"/>
  <c r="AR29" i="76"/>
  <c r="AP29" i="76"/>
  <c r="ES28" i="76"/>
  <c r="ER28" i="76"/>
  <c r="EQ28" i="76"/>
  <c r="EP28" i="76"/>
  <c r="EO28" i="76"/>
  <c r="EN28" i="76"/>
  <c r="EM28" i="76"/>
  <c r="EL28" i="76"/>
  <c r="EK28" i="76"/>
  <c r="EJ28" i="76"/>
  <c r="EI28" i="76"/>
  <c r="EH28" i="76"/>
  <c r="EG28" i="76"/>
  <c r="EF28" i="76"/>
  <c r="EE28" i="76"/>
  <c r="ED28" i="76"/>
  <c r="EC28" i="76"/>
  <c r="EB28" i="76"/>
  <c r="EA28" i="76"/>
  <c r="DZ28" i="76"/>
  <c r="DY28" i="76"/>
  <c r="DX28" i="76"/>
  <c r="DW28" i="76"/>
  <c r="DV28" i="76"/>
  <c r="DU28" i="76"/>
  <c r="DT28" i="76"/>
  <c r="DS28" i="76"/>
  <c r="DR28" i="76"/>
  <c r="DQ28" i="76"/>
  <c r="DP28" i="76"/>
  <c r="DO28" i="76"/>
  <c r="DN28" i="76"/>
  <c r="DM28" i="76"/>
  <c r="DL28" i="76"/>
  <c r="DK28" i="76"/>
  <c r="DJ28" i="76"/>
  <c r="DI28" i="76"/>
  <c r="DH28" i="76"/>
  <c r="DG28" i="76"/>
  <c r="DF28" i="76"/>
  <c r="DE28" i="76"/>
  <c r="DD28" i="76"/>
  <c r="DC28" i="76"/>
  <c r="DB28" i="76"/>
  <c r="DA28" i="76"/>
  <c r="CZ28" i="76"/>
  <c r="CY28" i="76"/>
  <c r="CX28" i="76"/>
  <c r="CW28" i="76"/>
  <c r="CV28" i="76"/>
  <c r="CU28" i="76"/>
  <c r="CT28" i="76"/>
  <c r="CS28" i="76"/>
  <c r="CR28" i="76"/>
  <c r="CQ28" i="76"/>
  <c r="CP28" i="76"/>
  <c r="CO28" i="76"/>
  <c r="CN28" i="76"/>
  <c r="CM28" i="76"/>
  <c r="CL28" i="76"/>
  <c r="CK28" i="76"/>
  <c r="CJ28" i="76"/>
  <c r="CI28" i="76"/>
  <c r="CH28" i="76"/>
  <c r="CG28" i="76"/>
  <c r="CF28" i="76"/>
  <c r="CE28" i="76"/>
  <c r="CD28" i="76"/>
  <c r="CC28" i="76"/>
  <c r="CB28" i="76"/>
  <c r="CA28" i="76"/>
  <c r="BZ28" i="76"/>
  <c r="BY28" i="76"/>
  <c r="BX28" i="76"/>
  <c r="BW28" i="76"/>
  <c r="BV28" i="76"/>
  <c r="BU28" i="76"/>
  <c r="BT28" i="76"/>
  <c r="BS28" i="76"/>
  <c r="BR28" i="76"/>
  <c r="BQ28" i="76"/>
  <c r="BP28" i="76"/>
  <c r="BO28" i="76"/>
  <c r="BN28" i="76"/>
  <c r="BM28" i="76"/>
  <c r="BL28" i="76"/>
  <c r="BK28" i="76"/>
  <c r="BJ28" i="76"/>
  <c r="BI28" i="76"/>
  <c r="BH28" i="76"/>
  <c r="BG28" i="76"/>
  <c r="BF28" i="76"/>
  <c r="BE28" i="76"/>
  <c r="BD28" i="76"/>
  <c r="BC28" i="76"/>
  <c r="BB28" i="76"/>
  <c r="BA28" i="76"/>
  <c r="AZ28" i="76"/>
  <c r="AY28" i="76"/>
  <c r="AX28" i="76"/>
  <c r="AW28" i="76"/>
  <c r="AV28" i="76"/>
  <c r="AU28" i="76"/>
  <c r="AT28" i="76"/>
  <c r="AS28" i="76"/>
  <c r="AR28" i="76"/>
  <c r="AP28" i="76"/>
  <c r="ES27" i="76"/>
  <c r="ER27" i="76"/>
  <c r="EQ27" i="76"/>
  <c r="EP27" i="76"/>
  <c r="EO27" i="76"/>
  <c r="EN27" i="76"/>
  <c r="EM27" i="76"/>
  <c r="EL27" i="76"/>
  <c r="EK27" i="76"/>
  <c r="EJ27" i="76"/>
  <c r="EI27" i="76"/>
  <c r="EH27" i="76"/>
  <c r="EG27" i="76"/>
  <c r="EF27" i="76"/>
  <c r="EE27" i="76"/>
  <c r="ED27" i="76"/>
  <c r="EC27" i="76"/>
  <c r="EB27" i="76"/>
  <c r="EA27" i="76"/>
  <c r="DZ27" i="76"/>
  <c r="DY27" i="76"/>
  <c r="DX27" i="76"/>
  <c r="DW27" i="76"/>
  <c r="DV27" i="76"/>
  <c r="DU27" i="76"/>
  <c r="DT27" i="76"/>
  <c r="DS27" i="76"/>
  <c r="DR27" i="76"/>
  <c r="DQ27" i="76"/>
  <c r="DP27" i="76"/>
  <c r="DO27" i="76"/>
  <c r="DN27" i="76"/>
  <c r="DM27" i="76"/>
  <c r="DL27" i="76"/>
  <c r="DK27" i="76"/>
  <c r="DJ27" i="76"/>
  <c r="DI27" i="76"/>
  <c r="DH27" i="76"/>
  <c r="DG27" i="76"/>
  <c r="DF27" i="76"/>
  <c r="DE27" i="76"/>
  <c r="DD27" i="76"/>
  <c r="DC27" i="76"/>
  <c r="DB27" i="76"/>
  <c r="DA27" i="76"/>
  <c r="CZ27" i="76"/>
  <c r="CY27" i="76"/>
  <c r="CX27" i="76"/>
  <c r="CW27" i="76"/>
  <c r="CV27" i="76"/>
  <c r="CU27" i="76"/>
  <c r="CT27" i="76"/>
  <c r="CS27" i="76"/>
  <c r="CR27" i="76"/>
  <c r="CQ27" i="76"/>
  <c r="CP27" i="76"/>
  <c r="CO27" i="76"/>
  <c r="CN27" i="76"/>
  <c r="CM27" i="76"/>
  <c r="CL27" i="76"/>
  <c r="CK27" i="76"/>
  <c r="CJ27" i="76"/>
  <c r="CI27" i="76"/>
  <c r="CH27" i="76"/>
  <c r="CG27" i="76"/>
  <c r="CF27" i="76"/>
  <c r="CE27" i="76"/>
  <c r="CD27" i="76"/>
  <c r="CC27" i="76"/>
  <c r="CB27" i="76"/>
  <c r="CA27" i="76"/>
  <c r="BZ27" i="76"/>
  <c r="BY27" i="76"/>
  <c r="BX27" i="76"/>
  <c r="BW27" i="76"/>
  <c r="BV27" i="76"/>
  <c r="BU27" i="76"/>
  <c r="BT27" i="76"/>
  <c r="BS27" i="76"/>
  <c r="BR27" i="76"/>
  <c r="BQ27" i="76"/>
  <c r="BP27" i="76"/>
  <c r="BO27" i="76"/>
  <c r="BN27" i="76"/>
  <c r="BM27" i="76"/>
  <c r="BL27" i="76"/>
  <c r="BK27" i="76"/>
  <c r="BJ27" i="76"/>
  <c r="BI27" i="76"/>
  <c r="BH27" i="76"/>
  <c r="BG27" i="76"/>
  <c r="BF27" i="76"/>
  <c r="BE27" i="76"/>
  <c r="BD27" i="76"/>
  <c r="BC27" i="76"/>
  <c r="BB27" i="76"/>
  <c r="BA27" i="76"/>
  <c r="AZ27" i="76"/>
  <c r="AY27" i="76"/>
  <c r="AX27" i="76"/>
  <c r="AW27" i="76"/>
  <c r="AV27" i="76"/>
  <c r="AU27" i="76"/>
  <c r="AT27" i="76"/>
  <c r="AS27" i="76"/>
  <c r="AR27" i="76"/>
  <c r="AP27" i="76"/>
  <c r="ES20" i="76"/>
  <c r="ER20" i="76"/>
  <c r="EQ20" i="76"/>
  <c r="EP20" i="76"/>
  <c r="EO20" i="76"/>
  <c r="EN20" i="76"/>
  <c r="EM20" i="76"/>
  <c r="EL20" i="76"/>
  <c r="EK20" i="76"/>
  <c r="EJ20" i="76"/>
  <c r="EI20" i="76"/>
  <c r="EH20" i="76"/>
  <c r="EG20" i="76"/>
  <c r="EF20" i="76"/>
  <c r="EE20" i="76"/>
  <c r="ED20" i="76"/>
  <c r="EC20" i="76"/>
  <c r="EB20" i="76"/>
  <c r="EA20" i="76"/>
  <c r="DZ20" i="76"/>
  <c r="DY20" i="76"/>
  <c r="DX20" i="76"/>
  <c r="DW20" i="76"/>
  <c r="DV20" i="76"/>
  <c r="DU20" i="76"/>
  <c r="DT20" i="76"/>
  <c r="DS20" i="76"/>
  <c r="DR20" i="76"/>
  <c r="DQ20" i="76"/>
  <c r="DP20" i="76"/>
  <c r="DO20" i="76"/>
  <c r="DN20" i="76"/>
  <c r="DM20" i="76"/>
  <c r="DL20" i="76"/>
  <c r="DK20" i="76"/>
  <c r="DJ20" i="76"/>
  <c r="DI20" i="76"/>
  <c r="DH20" i="76"/>
  <c r="DG20" i="76"/>
  <c r="DF20" i="76"/>
  <c r="DE20" i="76"/>
  <c r="DD20" i="76"/>
  <c r="DC20" i="76"/>
  <c r="DB20" i="76"/>
  <c r="DA20" i="76"/>
  <c r="CZ20" i="76"/>
  <c r="CY20" i="76"/>
  <c r="CX20" i="76"/>
  <c r="CW20" i="76"/>
  <c r="CV20" i="76"/>
  <c r="CU20" i="76"/>
  <c r="CT20" i="76"/>
  <c r="CS20" i="76"/>
  <c r="CR20" i="76"/>
  <c r="CQ20" i="76"/>
  <c r="CP20" i="76"/>
  <c r="CO20" i="76"/>
  <c r="CN20" i="76"/>
  <c r="CM20" i="76"/>
  <c r="CL20" i="76"/>
  <c r="CK20" i="76"/>
  <c r="CJ20" i="76"/>
  <c r="CI20" i="76"/>
  <c r="CH20" i="76"/>
  <c r="CG20" i="76"/>
  <c r="CF20" i="76"/>
  <c r="CE20" i="76"/>
  <c r="CD20" i="76"/>
  <c r="CC20" i="76"/>
  <c r="CB20" i="76"/>
  <c r="CA20" i="76"/>
  <c r="BZ20" i="76"/>
  <c r="BY20" i="76"/>
  <c r="BX20" i="76"/>
  <c r="BW20" i="76"/>
  <c r="BV20" i="76"/>
  <c r="BU20" i="76"/>
  <c r="BT20" i="76"/>
  <c r="BS20" i="76"/>
  <c r="BR20" i="76"/>
  <c r="BQ20" i="76"/>
  <c r="BP20" i="76"/>
  <c r="BO20" i="76"/>
  <c r="BN20" i="76"/>
  <c r="BM20" i="76"/>
  <c r="BL20" i="76"/>
  <c r="BK20" i="76"/>
  <c r="BJ20" i="76"/>
  <c r="BI20" i="76"/>
  <c r="BH20" i="76"/>
  <c r="BG20" i="76"/>
  <c r="BF20" i="76"/>
  <c r="BE20" i="76"/>
  <c r="BD20" i="76"/>
  <c r="BC20" i="76"/>
  <c r="BB20" i="76"/>
  <c r="BA20" i="76"/>
  <c r="AZ20" i="76"/>
  <c r="AY20" i="76"/>
  <c r="AX20" i="76"/>
  <c r="AW20" i="76"/>
  <c r="AV20" i="76"/>
  <c r="AU20" i="76"/>
  <c r="AT20" i="76"/>
  <c r="AS20" i="76"/>
  <c r="AR20" i="76"/>
  <c r="AP20" i="76"/>
  <c r="ES19" i="76"/>
  <c r="ER19" i="76"/>
  <c r="EQ19" i="76"/>
  <c r="EP19" i="76"/>
  <c r="EO19" i="76"/>
  <c r="EN19" i="76"/>
  <c r="EM19" i="76"/>
  <c r="EL19" i="76"/>
  <c r="EK19" i="76"/>
  <c r="EJ19" i="76"/>
  <c r="EI19" i="76"/>
  <c r="EH19" i="76"/>
  <c r="EG19" i="76"/>
  <c r="EF19" i="76"/>
  <c r="EE19" i="76"/>
  <c r="ED19" i="76"/>
  <c r="EC19" i="76"/>
  <c r="EB19" i="76"/>
  <c r="EA19" i="76"/>
  <c r="DZ19" i="76"/>
  <c r="DY19" i="76"/>
  <c r="DX19" i="76"/>
  <c r="DW19" i="76"/>
  <c r="DV19" i="76"/>
  <c r="DU19" i="76"/>
  <c r="DT19" i="76"/>
  <c r="DS19" i="76"/>
  <c r="DR19" i="76"/>
  <c r="DQ19" i="76"/>
  <c r="DP19" i="76"/>
  <c r="DO19" i="76"/>
  <c r="DN19" i="76"/>
  <c r="DM19" i="76"/>
  <c r="DL19" i="76"/>
  <c r="DK19" i="76"/>
  <c r="DJ19" i="76"/>
  <c r="DI19" i="76"/>
  <c r="DH19" i="76"/>
  <c r="DG19" i="76"/>
  <c r="DF19" i="76"/>
  <c r="DE19" i="76"/>
  <c r="DD19" i="76"/>
  <c r="DC19" i="76"/>
  <c r="DB19" i="76"/>
  <c r="DA19" i="76"/>
  <c r="CZ19" i="76"/>
  <c r="CY19" i="76"/>
  <c r="CX19" i="76"/>
  <c r="CW19" i="76"/>
  <c r="CV19" i="76"/>
  <c r="CU19" i="76"/>
  <c r="CT19" i="76"/>
  <c r="CS19" i="76"/>
  <c r="CR19" i="76"/>
  <c r="CQ19" i="76"/>
  <c r="CP19" i="76"/>
  <c r="CO19" i="76"/>
  <c r="CN19" i="76"/>
  <c r="CM19" i="76"/>
  <c r="CL19" i="76"/>
  <c r="CK19" i="76"/>
  <c r="CJ19" i="76"/>
  <c r="CI19" i="76"/>
  <c r="CH19" i="76"/>
  <c r="CG19" i="76"/>
  <c r="CF19" i="76"/>
  <c r="CE19" i="76"/>
  <c r="CD19" i="76"/>
  <c r="CC19" i="76"/>
  <c r="CB19" i="76"/>
  <c r="CA19" i="76"/>
  <c r="BZ19" i="76"/>
  <c r="BY19" i="76"/>
  <c r="BX19" i="76"/>
  <c r="BW19" i="76"/>
  <c r="BV19" i="76"/>
  <c r="BU19" i="76"/>
  <c r="BT19" i="76"/>
  <c r="BS19" i="76"/>
  <c r="BR19" i="76"/>
  <c r="BQ19" i="76"/>
  <c r="BP19" i="76"/>
  <c r="BO19" i="76"/>
  <c r="BN19" i="76"/>
  <c r="BM19" i="76"/>
  <c r="BL19" i="76"/>
  <c r="BK19" i="76"/>
  <c r="BJ19" i="76"/>
  <c r="BI19" i="76"/>
  <c r="BH19" i="76"/>
  <c r="BG19" i="76"/>
  <c r="BF19" i="76"/>
  <c r="BE19" i="76"/>
  <c r="BD19" i="76"/>
  <c r="BC19" i="76"/>
  <c r="BB19" i="76"/>
  <c r="BA19" i="76"/>
  <c r="AZ19" i="76"/>
  <c r="AY19" i="76"/>
  <c r="AX19" i="76"/>
  <c r="AW19" i="76"/>
  <c r="AV19" i="76"/>
  <c r="AU19" i="76"/>
  <c r="AT19" i="76"/>
  <c r="AS19" i="76"/>
  <c r="AR19" i="76"/>
  <c r="AP19" i="76"/>
  <c r="ES18" i="76"/>
  <c r="ER18" i="76"/>
  <c r="EQ18" i="76"/>
  <c r="EP18" i="76"/>
  <c r="EO18" i="76"/>
  <c r="EN18" i="76"/>
  <c r="EM18" i="76"/>
  <c r="EL18" i="76"/>
  <c r="EK18" i="76"/>
  <c r="EJ18" i="76"/>
  <c r="EI18" i="76"/>
  <c r="EH18" i="76"/>
  <c r="EG18" i="76"/>
  <c r="EF18" i="76"/>
  <c r="EE18" i="76"/>
  <c r="ED18" i="76"/>
  <c r="EC18" i="76"/>
  <c r="EB18" i="76"/>
  <c r="EA18" i="76"/>
  <c r="DZ18" i="76"/>
  <c r="DY18" i="76"/>
  <c r="DX18" i="76"/>
  <c r="DW18" i="76"/>
  <c r="DV18" i="76"/>
  <c r="DU18" i="76"/>
  <c r="DT18" i="76"/>
  <c r="DS18" i="76"/>
  <c r="DR18" i="76"/>
  <c r="DQ18" i="76"/>
  <c r="DP18" i="76"/>
  <c r="DO18" i="76"/>
  <c r="DN18" i="76"/>
  <c r="DM18" i="76"/>
  <c r="DL18" i="76"/>
  <c r="DK18" i="76"/>
  <c r="DJ18" i="76"/>
  <c r="DI18" i="76"/>
  <c r="DH18" i="76"/>
  <c r="DG18" i="76"/>
  <c r="DF18" i="76"/>
  <c r="DE18" i="76"/>
  <c r="DD18" i="76"/>
  <c r="DC18" i="76"/>
  <c r="DB18" i="76"/>
  <c r="DA18" i="76"/>
  <c r="CZ18" i="76"/>
  <c r="CY18" i="76"/>
  <c r="CX18" i="76"/>
  <c r="CW18" i="76"/>
  <c r="CV18" i="76"/>
  <c r="CU18" i="76"/>
  <c r="CT18" i="76"/>
  <c r="CS18" i="76"/>
  <c r="CR18" i="76"/>
  <c r="CQ18" i="76"/>
  <c r="CP18" i="76"/>
  <c r="CO18" i="76"/>
  <c r="CN18" i="76"/>
  <c r="CM18" i="76"/>
  <c r="CL18" i="76"/>
  <c r="CK18" i="76"/>
  <c r="CJ18" i="76"/>
  <c r="CI18" i="76"/>
  <c r="CH18" i="76"/>
  <c r="CG18" i="76"/>
  <c r="CF18" i="76"/>
  <c r="CE18" i="76"/>
  <c r="CD18" i="76"/>
  <c r="CC18" i="76"/>
  <c r="CB18" i="76"/>
  <c r="CA18" i="76"/>
  <c r="BZ18" i="76"/>
  <c r="BY18" i="76"/>
  <c r="BX18" i="76"/>
  <c r="BW18" i="76"/>
  <c r="BV18" i="76"/>
  <c r="BU18" i="76"/>
  <c r="BT18" i="76"/>
  <c r="BS18" i="76"/>
  <c r="BR18" i="76"/>
  <c r="BQ18" i="76"/>
  <c r="BP18" i="76"/>
  <c r="BO18" i="76"/>
  <c r="BN18" i="76"/>
  <c r="BM18" i="76"/>
  <c r="BL18" i="76"/>
  <c r="BK18" i="76"/>
  <c r="BJ18" i="76"/>
  <c r="BI18" i="76"/>
  <c r="BH18" i="76"/>
  <c r="BG18" i="76"/>
  <c r="BF18" i="76"/>
  <c r="BE18" i="76"/>
  <c r="BD18" i="76"/>
  <c r="BC18" i="76"/>
  <c r="BB18" i="76"/>
  <c r="BA18" i="76"/>
  <c r="AZ18" i="76"/>
  <c r="AY18" i="76"/>
  <c r="AX18" i="76"/>
  <c r="AW18" i="76"/>
  <c r="AV18" i="76"/>
  <c r="AU18" i="76"/>
  <c r="AT18" i="76"/>
  <c r="AS18" i="76"/>
  <c r="AR18" i="76"/>
  <c r="AP18" i="76"/>
  <c r="B221" i="76"/>
  <c r="B220" i="76"/>
  <c r="C129" i="76"/>
  <c r="C13" i="76"/>
  <c r="B1" i="76"/>
  <c r="X31" i="24" l="1"/>
  <c r="Y30" i="24"/>
  <c r="Z30" i="24" s="1"/>
  <c r="BL97" i="76"/>
  <c r="EF97" i="76"/>
  <c r="EG97" i="76"/>
  <c r="EL97" i="76"/>
  <c r="ER97" i="76"/>
  <c r="DI97" i="76"/>
  <c r="DP97" i="76"/>
  <c r="DK17" i="76"/>
  <c r="DK15" i="76" s="1"/>
  <c r="CO97" i="76"/>
  <c r="BN97" i="76"/>
  <c r="CO17" i="76"/>
  <c r="CO15" i="76" s="1"/>
  <c r="DT17" i="76"/>
  <c r="DT15" i="76" s="1"/>
  <c r="EK26" i="76"/>
  <c r="DA97" i="76"/>
  <c r="DM97" i="76"/>
  <c r="DZ97" i="76"/>
  <c r="DT26" i="76"/>
  <c r="DT97" i="76"/>
  <c r="CO26" i="76"/>
  <c r="CO76" i="76"/>
  <c r="DT49" i="76"/>
  <c r="CO49" i="76"/>
  <c r="DT31" i="76"/>
  <c r="CB97" i="76"/>
  <c r="CO31" i="76"/>
  <c r="BF97" i="76"/>
  <c r="DC97" i="76"/>
  <c r="DL17" i="76"/>
  <c r="DL15" i="76" s="1"/>
  <c r="BZ17" i="76"/>
  <c r="BZ15" i="76" s="1"/>
  <c r="CY17" i="76"/>
  <c r="CY15" i="76" s="1"/>
  <c r="DZ17" i="76"/>
  <c r="DZ15" i="76" s="1"/>
  <c r="DT88" i="76"/>
  <c r="DD76" i="76"/>
  <c r="EC76" i="76"/>
  <c r="CO88" i="76"/>
  <c r="DT76" i="76"/>
  <c r="CU17" i="76"/>
  <c r="CU15" i="76" s="1"/>
  <c r="EF17" i="76"/>
  <c r="EF15" i="76" s="1"/>
  <c r="BX97" i="76"/>
  <c r="CJ97" i="76"/>
  <c r="EF88" i="76"/>
  <c r="DB88" i="76"/>
  <c r="EA88" i="76"/>
  <c r="CT26" i="76"/>
  <c r="EK17" i="76"/>
  <c r="EK15" i="76" s="1"/>
  <c r="EL17" i="76"/>
  <c r="EL15" i="76" s="1"/>
  <c r="DW26" i="76"/>
  <c r="EI26" i="76"/>
  <c r="DN76" i="76"/>
  <c r="DM76" i="76"/>
  <c r="AU88" i="76"/>
  <c r="BG88" i="76"/>
  <c r="BS88" i="76"/>
  <c r="CR88" i="76"/>
  <c r="CS97" i="76"/>
  <c r="DE97" i="76"/>
  <c r="DQ97" i="76"/>
  <c r="ED97" i="76"/>
  <c r="EP97" i="76"/>
  <c r="EC97" i="76"/>
  <c r="DF49" i="76"/>
  <c r="DR49" i="76"/>
  <c r="DC76" i="76"/>
  <c r="DO76" i="76"/>
  <c r="EN76" i="76"/>
  <c r="CY76" i="76"/>
  <c r="DK76" i="76"/>
  <c r="DD97" i="76"/>
  <c r="EN97" i="76"/>
  <c r="DV31" i="76"/>
  <c r="DZ76" i="76"/>
  <c r="CT17" i="76"/>
  <c r="CT15" i="76" s="1"/>
  <c r="CM17" i="76"/>
  <c r="CM15" i="76" s="1"/>
  <c r="BE31" i="76"/>
  <c r="DA31" i="76"/>
  <c r="DH88" i="76"/>
  <c r="ER88" i="76"/>
  <c r="DG26" i="76"/>
  <c r="EK49" i="76"/>
  <c r="BL88" i="76"/>
  <c r="DO17" i="76"/>
  <c r="DO15" i="76" s="1"/>
  <c r="EN17" i="76"/>
  <c r="EN15" i="76" s="1"/>
  <c r="DC17" i="76"/>
  <c r="DC15" i="76" s="1"/>
  <c r="EB17" i="76"/>
  <c r="EB15" i="76" s="1"/>
  <c r="CY88" i="76"/>
  <c r="DK88" i="76"/>
  <c r="DX88" i="76"/>
  <c r="EJ88" i="76"/>
  <c r="CX97" i="76"/>
  <c r="DJ97" i="76"/>
  <c r="EI97" i="76"/>
  <c r="EH97" i="76"/>
  <c r="DV76" i="76"/>
  <c r="DB49" i="76"/>
  <c r="DZ88" i="76"/>
  <c r="CZ97" i="76"/>
  <c r="DL97" i="76"/>
  <c r="DY97" i="76"/>
  <c r="EK97" i="76"/>
  <c r="DA88" i="76"/>
  <c r="DM88" i="76"/>
  <c r="EL88" i="76"/>
  <c r="DS26" i="76"/>
  <c r="ES76" i="76"/>
  <c r="DN88" i="76"/>
  <c r="EM88" i="76"/>
  <c r="EO97" i="76"/>
  <c r="DR17" i="76"/>
  <c r="DR15" i="76" s="1"/>
  <c r="EF26" i="76"/>
  <c r="DJ26" i="76"/>
  <c r="DC88" i="76"/>
  <c r="DO88" i="76"/>
  <c r="EB88" i="76"/>
  <c r="EN88" i="76"/>
  <c r="ES26" i="76"/>
  <c r="EA49" i="76"/>
  <c r="DD88" i="76"/>
  <c r="DP88" i="76"/>
  <c r="EC88" i="76"/>
  <c r="EO88" i="76"/>
  <c r="EE88" i="76"/>
  <c r="EQ88" i="76"/>
  <c r="DF97" i="76"/>
  <c r="DR97" i="76"/>
  <c r="EE97" i="76"/>
  <c r="EQ97" i="76"/>
  <c r="CZ31" i="76"/>
  <c r="CY26" i="76"/>
  <c r="DK26" i="76"/>
  <c r="DA49" i="76"/>
  <c r="DM49" i="76"/>
  <c r="DZ49" i="76"/>
  <c r="EL49" i="76"/>
  <c r="CX76" i="76"/>
  <c r="DJ76" i="76"/>
  <c r="DW76" i="76"/>
  <c r="EI76" i="76"/>
  <c r="CZ76" i="76"/>
  <c r="DL76" i="76"/>
  <c r="DY76" i="76"/>
  <c r="DH97" i="76"/>
  <c r="DU97" i="76"/>
  <c r="ES97" i="76"/>
  <c r="DU26" i="76"/>
  <c r="DJ49" i="76"/>
  <c r="DI26" i="76"/>
  <c r="EJ17" i="76"/>
  <c r="EJ15" i="76" s="1"/>
  <c r="EA31" i="76"/>
  <c r="CW97" i="76"/>
  <c r="DV97" i="76"/>
  <c r="DV26" i="76"/>
  <c r="EJ26" i="76"/>
  <c r="DB31" i="76"/>
  <c r="CZ17" i="76"/>
  <c r="CZ15" i="76" s="1"/>
  <c r="ER17" i="76"/>
  <c r="ER15" i="76" s="1"/>
  <c r="EK31" i="76"/>
  <c r="ER26" i="76"/>
  <c r="EG26" i="76"/>
  <c r="CX49" i="76"/>
  <c r="DY49" i="76"/>
  <c r="EH26" i="76"/>
  <c r="DY26" i="76"/>
  <c r="DX17" i="76"/>
  <c r="DX15" i="76" s="1"/>
  <c r="DM17" i="76"/>
  <c r="DM15" i="76" s="1"/>
  <c r="EM31" i="76"/>
  <c r="DB26" i="76"/>
  <c r="DN26" i="76"/>
  <c r="EA26" i="76"/>
  <c r="EM26" i="76"/>
  <c r="DD26" i="76"/>
  <c r="EC26" i="76"/>
  <c r="DF26" i="76"/>
  <c r="DD49" i="76"/>
  <c r="DP49" i="76"/>
  <c r="EC49" i="76"/>
  <c r="EO49" i="76"/>
  <c r="DH49" i="76"/>
  <c r="EG49" i="76"/>
  <c r="ES49" i="76"/>
  <c r="DV88" i="76"/>
  <c r="EH88" i="76"/>
  <c r="DH26" i="76"/>
  <c r="CW26" i="76"/>
  <c r="DN31" i="76"/>
  <c r="DY17" i="76"/>
  <c r="DY15" i="76" s="1"/>
  <c r="DB17" i="76"/>
  <c r="DB15" i="76" s="1"/>
  <c r="DN17" i="76"/>
  <c r="DN15" i="76" s="1"/>
  <c r="EQ17" i="76"/>
  <c r="EQ15" i="76" s="1"/>
  <c r="DC26" i="76"/>
  <c r="DO26" i="76"/>
  <c r="EB26" i="76"/>
  <c r="EN26" i="76"/>
  <c r="DE31" i="76"/>
  <c r="DQ31" i="76"/>
  <c r="ED31" i="76"/>
  <c r="EP31" i="76"/>
  <c r="EF49" i="76"/>
  <c r="CX88" i="76"/>
  <c r="DJ88" i="76"/>
  <c r="DW88" i="76"/>
  <c r="EI88" i="76"/>
  <c r="CV17" i="76"/>
  <c r="CV15" i="76" s="1"/>
  <c r="CV97" i="76"/>
  <c r="CV26" i="76"/>
  <c r="CV88" i="76"/>
  <c r="CV49" i="76"/>
  <c r="CC26" i="76"/>
  <c r="CE49" i="76"/>
  <c r="CR49" i="76"/>
  <c r="CT49" i="76"/>
  <c r="AW97" i="76"/>
  <c r="BI97" i="76"/>
  <c r="BU97" i="76"/>
  <c r="CG97" i="76"/>
  <c r="CT97" i="76"/>
  <c r="CP17" i="76"/>
  <c r="CP15" i="76" s="1"/>
  <c r="BR26" i="76"/>
  <c r="CP88" i="76"/>
  <c r="AS26" i="76"/>
  <c r="CQ26" i="76"/>
  <c r="CF26" i="76"/>
  <c r="CS31" i="76"/>
  <c r="CJ31" i="76"/>
  <c r="BZ31" i="76"/>
  <c r="BF76" i="76"/>
  <c r="CQ76" i="76"/>
  <c r="BZ76" i="76"/>
  <c r="AT26" i="76"/>
  <c r="CS26" i="76"/>
  <c r="AU76" i="76"/>
  <c r="BG76" i="76"/>
  <c r="BS76" i="76"/>
  <c r="CE76" i="76"/>
  <c r="BX88" i="76"/>
  <c r="AY17" i="76"/>
  <c r="AY15" i="76" s="1"/>
  <c r="BF17" i="76"/>
  <c r="BF15" i="76" s="1"/>
  <c r="CD26" i="76"/>
  <c r="BB31" i="76"/>
  <c r="CH26" i="76"/>
  <c r="BE17" i="76"/>
  <c r="BE15" i="76" s="1"/>
  <c r="BN31" i="76"/>
  <c r="CU26" i="76"/>
  <c r="AY26" i="76"/>
  <c r="BK26" i="76"/>
  <c r="BW26" i="76"/>
  <c r="CI26" i="76"/>
  <c r="CP49" i="76"/>
  <c r="BE26" i="76"/>
  <c r="CL31" i="76"/>
  <c r="AX17" i="76"/>
  <c r="AX15" i="76" s="1"/>
  <c r="BJ26" i="76"/>
  <c r="BQ26" i="76"/>
  <c r="BF26" i="76"/>
  <c r="CS17" i="76"/>
  <c r="CS15" i="76" s="1"/>
  <c r="CP97" i="76"/>
  <c r="BG97" i="76"/>
  <c r="BF49" i="76"/>
  <c r="BR49" i="76"/>
  <c r="BR88" i="76"/>
  <c r="CQ88" i="76"/>
  <c r="AV17" i="76"/>
  <c r="AV15" i="76" s="1"/>
  <c r="BH17" i="76"/>
  <c r="BH15" i="76" s="1"/>
  <c r="DO31" i="76"/>
  <c r="EC17" i="76"/>
  <c r="EC15" i="76" s="1"/>
  <c r="EO17" i="76"/>
  <c r="EO15" i="76" s="1"/>
  <c r="AR26" i="76"/>
  <c r="EE17" i="76"/>
  <c r="EE15" i="76" s="1"/>
  <c r="EF31" i="76"/>
  <c r="DX31" i="76"/>
  <c r="BS17" i="76"/>
  <c r="BS15" i="76" s="1"/>
  <c r="CG17" i="76"/>
  <c r="CG15" i="76" s="1"/>
  <c r="DG31" i="76"/>
  <c r="EB31" i="76"/>
  <c r="CU31" i="76"/>
  <c r="BU17" i="76"/>
  <c r="BU15" i="76" s="1"/>
  <c r="ER31" i="76"/>
  <c r="DD17" i="76"/>
  <c r="DD15" i="76" s="1"/>
  <c r="DF17" i="76"/>
  <c r="DF15" i="76" s="1"/>
  <c r="DS31" i="76"/>
  <c r="DP17" i="76"/>
  <c r="DP15" i="76" s="1"/>
  <c r="BF31" i="76"/>
  <c r="BR31" i="76"/>
  <c r="CD31" i="76"/>
  <c r="CQ31" i="76"/>
  <c r="EN31" i="76"/>
  <c r="AV31" i="76"/>
  <c r="DE17" i="76"/>
  <c r="DE15" i="76" s="1"/>
  <c r="DQ17" i="76"/>
  <c r="DQ15" i="76" s="1"/>
  <c r="ED17" i="76"/>
  <c r="ED15" i="76" s="1"/>
  <c r="EP17" i="76"/>
  <c r="EP15" i="76" s="1"/>
  <c r="CT31" i="76"/>
  <c r="DF31" i="76"/>
  <c r="DR31" i="76"/>
  <c r="EE31" i="76"/>
  <c r="EQ31" i="76"/>
  <c r="CK31" i="76"/>
  <c r="DH31" i="76"/>
  <c r="BN26" i="76"/>
  <c r="DX26" i="76"/>
  <c r="CW31" i="76"/>
  <c r="DI31" i="76"/>
  <c r="EH31" i="76"/>
  <c r="CY31" i="76"/>
  <c r="EJ31" i="76"/>
  <c r="CX31" i="76"/>
  <c r="CV31" i="76"/>
  <c r="ES31" i="76"/>
  <c r="EM17" i="76"/>
  <c r="EM15" i="76" s="1"/>
  <c r="BD26" i="76"/>
  <c r="BP26" i="76"/>
  <c r="CN26" i="76"/>
  <c r="DA26" i="76"/>
  <c r="DM26" i="76"/>
  <c r="DZ26" i="76"/>
  <c r="EL26" i="76"/>
  <c r="AX26" i="76"/>
  <c r="BX31" i="76"/>
  <c r="CX26" i="76"/>
  <c r="AP31" i="76"/>
  <c r="DW31" i="76"/>
  <c r="DL31" i="76"/>
  <c r="DS17" i="76"/>
  <c r="DS15" i="76" s="1"/>
  <c r="DJ31" i="76"/>
  <c r="EI31" i="76"/>
  <c r="BJ17" i="76"/>
  <c r="BJ15" i="76" s="1"/>
  <c r="DG17" i="76"/>
  <c r="DG15" i="76" s="1"/>
  <c r="AZ17" i="76"/>
  <c r="AZ15" i="76" s="1"/>
  <c r="BL17" i="76"/>
  <c r="BL15" i="76" s="1"/>
  <c r="BX17" i="76"/>
  <c r="BX15" i="76" s="1"/>
  <c r="CJ17" i="76"/>
  <c r="CJ15" i="76" s="1"/>
  <c r="EH17" i="76"/>
  <c r="EH15" i="76" s="1"/>
  <c r="AW26" i="76"/>
  <c r="BI26" i="76"/>
  <c r="BU26" i="76"/>
  <c r="CG26" i="76"/>
  <c r="DR26" i="76"/>
  <c r="EE26" i="76"/>
  <c r="EQ26" i="76"/>
  <c r="BL26" i="76"/>
  <c r="BX26" i="76"/>
  <c r="CJ26" i="76"/>
  <c r="CL26" i="76"/>
  <c r="AR31" i="76"/>
  <c r="BD31" i="76"/>
  <c r="BP31" i="76"/>
  <c r="CB31" i="76"/>
  <c r="CN31" i="76"/>
  <c r="DM31" i="76"/>
  <c r="DZ31" i="76"/>
  <c r="DC31" i="76"/>
  <c r="CQ49" i="76"/>
  <c r="DC49" i="76"/>
  <c r="DO49" i="76"/>
  <c r="EB49" i="76"/>
  <c r="EN49" i="76"/>
  <c r="BA17" i="76"/>
  <c r="BA15" i="76" s="1"/>
  <c r="CX17" i="76"/>
  <c r="CX15" i="76" s="1"/>
  <c r="DJ17" i="76"/>
  <c r="DJ15" i="76" s="1"/>
  <c r="BO17" i="76"/>
  <c r="BO15" i="76" s="1"/>
  <c r="CA17" i="76"/>
  <c r="CA15" i="76" s="1"/>
  <c r="CA26" i="76"/>
  <c r="CZ26" i="76"/>
  <c r="DL26" i="76"/>
  <c r="EP26" i="76"/>
  <c r="AU31" i="76"/>
  <c r="CE31" i="76"/>
  <c r="CR31" i="76"/>
  <c r="DD31" i="76"/>
  <c r="DP31" i="76"/>
  <c r="EC31" i="76"/>
  <c r="EO31" i="76"/>
  <c r="EG31" i="76"/>
  <c r="DN49" i="76"/>
  <c r="EM49" i="76"/>
  <c r="DW49" i="76"/>
  <c r="EI49" i="76"/>
  <c r="CS49" i="76"/>
  <c r="DE49" i="76"/>
  <c r="DQ49" i="76"/>
  <c r="ED49" i="76"/>
  <c r="EP49" i="76"/>
  <c r="ER49" i="76"/>
  <c r="CW49" i="76"/>
  <c r="DI49" i="76"/>
  <c r="CY49" i="76"/>
  <c r="DK49" i="76"/>
  <c r="CE17" i="76"/>
  <c r="CE15" i="76" s="1"/>
  <c r="DK31" i="76"/>
  <c r="BD17" i="76"/>
  <c r="BD15" i="76" s="1"/>
  <c r="BP17" i="76"/>
  <c r="BP15" i="76" s="1"/>
  <c r="CB17" i="76"/>
  <c r="CB15" i="76" s="1"/>
  <c r="CN17" i="76"/>
  <c r="CN15" i="76" s="1"/>
  <c r="DA17" i="76"/>
  <c r="DA15" i="76" s="1"/>
  <c r="BR17" i="76"/>
  <c r="BR15" i="76" s="1"/>
  <c r="BT17" i="76"/>
  <c r="BT15" i="76" s="1"/>
  <c r="CF17" i="76"/>
  <c r="CF15" i="76" s="1"/>
  <c r="DE26" i="76"/>
  <c r="DQ26" i="76"/>
  <c r="ED26" i="76"/>
  <c r="EH49" i="76"/>
  <c r="BZ49" i="76"/>
  <c r="CL49" i="76"/>
  <c r="DX49" i="76"/>
  <c r="EJ49" i="76"/>
  <c r="BA31" i="76"/>
  <c r="BY31" i="76"/>
  <c r="BO31" i="76"/>
  <c r="CM31" i="76"/>
  <c r="CZ49" i="76"/>
  <c r="DL49" i="76"/>
  <c r="BQ49" i="76"/>
  <c r="BG49" i="76"/>
  <c r="AV76" i="76"/>
  <c r="BH76" i="76"/>
  <c r="CF76" i="76"/>
  <c r="CS76" i="76"/>
  <c r="DE76" i="76"/>
  <c r="DQ76" i="76"/>
  <c r="ED76" i="76"/>
  <c r="EP76" i="76"/>
  <c r="AX76" i="76"/>
  <c r="AZ76" i="76"/>
  <c r="AW76" i="76"/>
  <c r="BI76" i="76"/>
  <c r="BU76" i="76"/>
  <c r="CG76" i="76"/>
  <c r="CT76" i="76"/>
  <c r="DF76" i="76"/>
  <c r="DR76" i="76"/>
  <c r="EQ76" i="76"/>
  <c r="AY76" i="76"/>
  <c r="BW76" i="76"/>
  <c r="BY76" i="76"/>
  <c r="CW76" i="76"/>
  <c r="DI76" i="76"/>
  <c r="EE49" i="76"/>
  <c r="EQ49" i="76"/>
  <c r="EL31" i="76"/>
  <c r="CH49" i="76"/>
  <c r="CU49" i="76"/>
  <c r="DG49" i="76"/>
  <c r="DS49" i="76"/>
  <c r="BL49" i="76"/>
  <c r="EH76" i="76"/>
  <c r="DA76" i="76"/>
  <c r="BK17" i="76"/>
  <c r="BK15" i="76" s="1"/>
  <c r="BW17" i="76"/>
  <c r="BW15" i="76" s="1"/>
  <c r="CI17" i="76"/>
  <c r="CI15" i="76" s="1"/>
  <c r="DH17" i="76"/>
  <c r="DH15" i="76" s="1"/>
  <c r="DW17" i="76"/>
  <c r="DW15" i="76" s="1"/>
  <c r="EI17" i="76"/>
  <c r="EI15" i="76" s="1"/>
  <c r="CR26" i="76"/>
  <c r="DP26" i="76"/>
  <c r="EO26" i="76"/>
  <c r="BC31" i="76"/>
  <c r="DY31" i="76"/>
  <c r="BQ31" i="76"/>
  <c r="CP31" i="76"/>
  <c r="AY49" i="76"/>
  <c r="BK49" i="76"/>
  <c r="BW49" i="76"/>
  <c r="CI49" i="76"/>
  <c r="BN76" i="76"/>
  <c r="AV88" i="76"/>
  <c r="BH88" i="76"/>
  <c r="BT88" i="76"/>
  <c r="CF88" i="76"/>
  <c r="CS88" i="76"/>
  <c r="DE88" i="76"/>
  <c r="DQ88" i="76"/>
  <c r="ED88" i="76"/>
  <c r="EP88" i="76"/>
  <c r="AS76" i="76"/>
  <c r="AW88" i="76"/>
  <c r="BI88" i="76"/>
  <c r="BU88" i="76"/>
  <c r="CG88" i="76"/>
  <c r="CT88" i="76"/>
  <c r="DF88" i="76"/>
  <c r="DR88" i="76"/>
  <c r="BW88" i="76"/>
  <c r="CI88" i="76"/>
  <c r="CV76" i="76"/>
  <c r="DH76" i="76"/>
  <c r="DU76" i="76"/>
  <c r="EG76" i="76"/>
  <c r="CL76" i="76"/>
  <c r="BN88" i="76"/>
  <c r="BZ88" i="76"/>
  <c r="DX76" i="76"/>
  <c r="EJ76" i="76"/>
  <c r="EK76" i="76"/>
  <c r="CR76" i="76"/>
  <c r="DP76" i="76"/>
  <c r="EO76" i="76"/>
  <c r="EE76" i="76"/>
  <c r="CZ88" i="76"/>
  <c r="CN76" i="76"/>
  <c r="EL76" i="76"/>
  <c r="DG76" i="76"/>
  <c r="DS76" i="76"/>
  <c r="DB76" i="76"/>
  <c r="EA76" i="76"/>
  <c r="EM76" i="76"/>
  <c r="AS97" i="76"/>
  <c r="BE97" i="76"/>
  <c r="BQ97" i="76"/>
  <c r="CC97" i="76"/>
  <c r="DB97" i="76"/>
  <c r="DN97" i="76"/>
  <c r="EA97" i="76"/>
  <c r="EM97" i="76"/>
  <c r="DL88" i="76"/>
  <c r="DY88" i="76"/>
  <c r="EK88" i="76"/>
  <c r="EG88" i="76"/>
  <c r="ES88" i="76"/>
  <c r="CU88" i="76"/>
  <c r="DG88" i="76"/>
  <c r="DS88" i="76"/>
  <c r="CW88" i="76"/>
  <c r="DI88" i="76"/>
  <c r="BA88" i="76"/>
  <c r="BM88" i="76"/>
  <c r="BY88" i="76"/>
  <c r="CK88" i="76"/>
  <c r="BC88" i="76"/>
  <c r="BA97" i="76"/>
  <c r="BM97" i="76"/>
  <c r="BY97" i="76"/>
  <c r="CK97" i="76"/>
  <c r="AX88" i="76"/>
  <c r="BJ88" i="76"/>
  <c r="BV88" i="76"/>
  <c r="CH88" i="76"/>
  <c r="AZ88" i="76"/>
  <c r="CJ88" i="76"/>
  <c r="AP88" i="76"/>
  <c r="BB88" i="76"/>
  <c r="CL88" i="76"/>
  <c r="CD88" i="76"/>
  <c r="AX97" i="76"/>
  <c r="BJ97" i="76"/>
  <c r="BV97" i="76"/>
  <c r="CH97" i="76"/>
  <c r="CU97" i="76"/>
  <c r="DG97" i="76"/>
  <c r="DS97" i="76"/>
  <c r="AT97" i="76"/>
  <c r="BR97" i="76"/>
  <c r="CD97" i="76"/>
  <c r="CQ97" i="76"/>
  <c r="DO97" i="76"/>
  <c r="EB97" i="76"/>
  <c r="BT97" i="76"/>
  <c r="CF97" i="76"/>
  <c r="CR97" i="76"/>
  <c r="AP97" i="76"/>
  <c r="BB97" i="76"/>
  <c r="BZ97" i="76"/>
  <c r="CL97" i="76"/>
  <c r="CY97" i="76"/>
  <c r="DK97" i="76"/>
  <c r="DX97" i="76"/>
  <c r="EJ97" i="76"/>
  <c r="AT31" i="76"/>
  <c r="BI31" i="76"/>
  <c r="AR49" i="76"/>
  <c r="CN49" i="76"/>
  <c r="BC17" i="76"/>
  <c r="BC15" i="76" s="1"/>
  <c r="BQ17" i="76"/>
  <c r="BQ15" i="76" s="1"/>
  <c r="CH31" i="76"/>
  <c r="AU49" i="76"/>
  <c r="BU31" i="76"/>
  <c r="BP49" i="76"/>
  <c r="AZ26" i="76"/>
  <c r="BZ26" i="76"/>
  <c r="CC49" i="76"/>
  <c r="BV26" i="76"/>
  <c r="AW31" i="76"/>
  <c r="CB49" i="76"/>
  <c r="BH49" i="76"/>
  <c r="BA26" i="76"/>
  <c r="BM26" i="76"/>
  <c r="BY26" i="76"/>
  <c r="CK26" i="76"/>
  <c r="BC26" i="76"/>
  <c r="BO26" i="76"/>
  <c r="CM26" i="76"/>
  <c r="AT49" i="76"/>
  <c r="CD49" i="76"/>
  <c r="AV49" i="76"/>
  <c r="CC17" i="76"/>
  <c r="CC15" i="76" s="1"/>
  <c r="BG17" i="76"/>
  <c r="BG15" i="76" s="1"/>
  <c r="CF31" i="76"/>
  <c r="CD17" i="76"/>
  <c r="CD15" i="76" s="1"/>
  <c r="CG31" i="76"/>
  <c r="BD49" i="76"/>
  <c r="AW17" i="76"/>
  <c r="AW15" i="76" s="1"/>
  <c r="BI17" i="76"/>
  <c r="BI15" i="76" s="1"/>
  <c r="AP26" i="76"/>
  <c r="BB26" i="76"/>
  <c r="AZ31" i="76"/>
  <c r="BL31" i="76"/>
  <c r="BS49" i="76"/>
  <c r="BC76" i="76"/>
  <c r="CM76" i="76"/>
  <c r="AS17" i="76"/>
  <c r="AS15" i="76" s="1"/>
  <c r="BT31" i="76"/>
  <c r="BJ31" i="76"/>
  <c r="AT17" i="76"/>
  <c r="AT15" i="76" s="1"/>
  <c r="BV17" i="76"/>
  <c r="BV15" i="76" s="1"/>
  <c r="CH17" i="76"/>
  <c r="CH15" i="76" s="1"/>
  <c r="BM31" i="76"/>
  <c r="AU17" i="76"/>
  <c r="AU15" i="76" s="1"/>
  <c r="BC49" i="76"/>
  <c r="BH31" i="76"/>
  <c r="CA31" i="76"/>
  <c r="AX49" i="76"/>
  <c r="BJ49" i="76"/>
  <c r="BV49" i="76"/>
  <c r="CJ49" i="76"/>
  <c r="AP49" i="76"/>
  <c r="BB49" i="76"/>
  <c r="BN17" i="76"/>
  <c r="BN15" i="76" s="1"/>
  <c r="CL17" i="76"/>
  <c r="CL15" i="76" s="1"/>
  <c r="AR17" i="76"/>
  <c r="AR15" i="76" s="1"/>
  <c r="AU26" i="76"/>
  <c r="BG26" i="76"/>
  <c r="BS26" i="76"/>
  <c r="CE26" i="76"/>
  <c r="AS31" i="76"/>
  <c r="CC31" i="76"/>
  <c r="BG31" i="76"/>
  <c r="BS31" i="76"/>
  <c r="BX49" i="76"/>
  <c r="BA49" i="76"/>
  <c r="AS49" i="76"/>
  <c r="BE49" i="76"/>
  <c r="BJ76" i="76"/>
  <c r="BV76" i="76"/>
  <c r="CH76" i="76"/>
  <c r="AY88" i="76"/>
  <c r="BM76" i="76"/>
  <c r="CK76" i="76"/>
  <c r="BL76" i="76"/>
  <c r="BX76" i="76"/>
  <c r="CJ76" i="76"/>
  <c r="AP76" i="76"/>
  <c r="AV26" i="76"/>
  <c r="BH26" i="76"/>
  <c r="BT26" i="76"/>
  <c r="AX31" i="76"/>
  <c r="BV31" i="76"/>
  <c r="BT49" i="76"/>
  <c r="CF49" i="76"/>
  <c r="BA76" i="76"/>
  <c r="AY97" i="76"/>
  <c r="BK97" i="76"/>
  <c r="BW97" i="76"/>
  <c r="CI97" i="76"/>
  <c r="AY31" i="76"/>
  <c r="BK31" i="76"/>
  <c r="BW31" i="76"/>
  <c r="CI31" i="76"/>
  <c r="AW49" i="76"/>
  <c r="BI49" i="76"/>
  <c r="BU49" i="76"/>
  <c r="CG49" i="76"/>
  <c r="BM49" i="76"/>
  <c r="BY49" i="76"/>
  <c r="CK49" i="76"/>
  <c r="BO49" i="76"/>
  <c r="CA49" i="76"/>
  <c r="CM49" i="76"/>
  <c r="BB76" i="76"/>
  <c r="BO88" i="76"/>
  <c r="CA88" i="76"/>
  <c r="CM88" i="76"/>
  <c r="AZ97" i="76"/>
  <c r="BO76" i="76"/>
  <c r="CA76" i="76"/>
  <c r="AR76" i="76"/>
  <c r="BD76" i="76"/>
  <c r="BP76" i="76"/>
  <c r="CB76" i="76"/>
  <c r="BT76" i="76"/>
  <c r="AZ49" i="76"/>
  <c r="BE76" i="76"/>
  <c r="BQ76" i="76"/>
  <c r="CC76" i="76"/>
  <c r="CI76" i="76"/>
  <c r="AT88" i="76"/>
  <c r="BF88" i="76"/>
  <c r="BC97" i="76"/>
  <c r="BO97" i="76"/>
  <c r="CA97" i="76"/>
  <c r="CM97" i="76"/>
  <c r="AT76" i="76"/>
  <c r="BR76" i="76"/>
  <c r="CD76" i="76"/>
  <c r="CE88" i="76"/>
  <c r="AR97" i="76"/>
  <c r="BD97" i="76"/>
  <c r="BP97" i="76"/>
  <c r="CN97" i="76"/>
  <c r="AR88" i="76"/>
  <c r="BD88" i="76"/>
  <c r="BP88" i="76"/>
  <c r="CB88" i="76"/>
  <c r="CN88" i="76"/>
  <c r="AU97" i="76"/>
  <c r="BS97" i="76"/>
  <c r="CE97" i="76"/>
  <c r="AS88" i="76"/>
  <c r="BE88" i="76"/>
  <c r="BQ88" i="76"/>
  <c r="CC88" i="76"/>
  <c r="AV97" i="76"/>
  <c r="BH97" i="76"/>
  <c r="CQ17" i="76"/>
  <c r="CQ15" i="76" s="1"/>
  <c r="DV17" i="76"/>
  <c r="DV15" i="76" s="1"/>
  <c r="CR17" i="76"/>
  <c r="CR15" i="76" s="1"/>
  <c r="CP26" i="76"/>
  <c r="CB26" i="76"/>
  <c r="EA17" i="76"/>
  <c r="EA15" i="76" s="1"/>
  <c r="AP17" i="76"/>
  <c r="AP15" i="76" s="1"/>
  <c r="BB17" i="76"/>
  <c r="BB15" i="76" s="1"/>
  <c r="BM17" i="76"/>
  <c r="BM15" i="76" s="1"/>
  <c r="BY17" i="76"/>
  <c r="BY15" i="76" s="1"/>
  <c r="CK17" i="76"/>
  <c r="CK15" i="76" s="1"/>
  <c r="CW17" i="76"/>
  <c r="CW15" i="76" s="1"/>
  <c r="DI17" i="76"/>
  <c r="DI15" i="76" s="1"/>
  <c r="DU17" i="76"/>
  <c r="EG17" i="76"/>
  <c r="EG15" i="76" s="1"/>
  <c r="ES17" i="76"/>
  <c r="ES15" i="76" s="1"/>
  <c r="DU31" i="76"/>
  <c r="CU76" i="76"/>
  <c r="DU49" i="76"/>
  <c r="BN49" i="76"/>
  <c r="DV49" i="76"/>
  <c r="EB76" i="76"/>
  <c r="BK76" i="76"/>
  <c r="CP76" i="76"/>
  <c r="EF76" i="76"/>
  <c r="ER76" i="76"/>
  <c r="BK88" i="76"/>
  <c r="DW97" i="76"/>
  <c r="DU88" i="76"/>
  <c r="X32" i="24" l="1"/>
  <c r="Y31" i="24"/>
  <c r="Z31" i="24" s="1"/>
  <c r="S77" i="76"/>
  <c r="S76" i="76" s="1"/>
  <c r="S193" i="76"/>
  <c r="S192" i="76" s="1"/>
  <c r="P77" i="76"/>
  <c r="P76" i="76" s="1"/>
  <c r="P193" i="76"/>
  <c r="P192" i="76" s="1"/>
  <c r="J193" i="76"/>
  <c r="J77" i="76"/>
  <c r="G211" i="76"/>
  <c r="G197" i="76"/>
  <c r="G183" i="76"/>
  <c r="G171" i="76"/>
  <c r="G157" i="76"/>
  <c r="G143" i="76"/>
  <c r="G196" i="76"/>
  <c r="G182" i="76"/>
  <c r="G170" i="76"/>
  <c r="G156" i="76"/>
  <c r="G136" i="76"/>
  <c r="G93" i="76"/>
  <c r="G79" i="76"/>
  <c r="G63" i="76"/>
  <c r="G51" i="76"/>
  <c r="G37" i="76"/>
  <c r="G92" i="76"/>
  <c r="G62" i="76"/>
  <c r="G50" i="76"/>
  <c r="G41" i="76"/>
  <c r="G209" i="76"/>
  <c r="G195" i="76"/>
  <c r="G169" i="76"/>
  <c r="G155" i="76"/>
  <c r="G135" i="76"/>
  <c r="G36" i="76"/>
  <c r="G55" i="76"/>
  <c r="G208" i="76"/>
  <c r="G180" i="76"/>
  <c r="G168" i="76"/>
  <c r="G154" i="76"/>
  <c r="G134" i="76"/>
  <c r="G91" i="76"/>
  <c r="G74" i="76"/>
  <c r="G61" i="76"/>
  <c r="G47" i="76"/>
  <c r="G35" i="76"/>
  <c r="G187" i="76"/>
  <c r="G84" i="76"/>
  <c r="G174" i="76"/>
  <c r="G68" i="76"/>
  <c r="G173" i="76"/>
  <c r="G98" i="76"/>
  <c r="G207" i="76"/>
  <c r="G179" i="76"/>
  <c r="G167" i="76"/>
  <c r="G153" i="76"/>
  <c r="G90" i="76"/>
  <c r="G73" i="76"/>
  <c r="G60" i="76"/>
  <c r="G46" i="76"/>
  <c r="G34" i="76"/>
  <c r="G189" i="76"/>
  <c r="G163" i="76"/>
  <c r="G151" i="76"/>
  <c r="G86" i="76"/>
  <c r="G44" i="76"/>
  <c r="G188" i="76"/>
  <c r="G162" i="76"/>
  <c r="G85" i="76"/>
  <c r="G57" i="76"/>
  <c r="G161" i="76"/>
  <c r="G149" i="76"/>
  <c r="G69" i="76"/>
  <c r="G28" i="76"/>
  <c r="G200" i="76"/>
  <c r="G160" i="76"/>
  <c r="G99" i="76"/>
  <c r="G215" i="76"/>
  <c r="G199" i="76"/>
  <c r="G159" i="76"/>
  <c r="G206" i="76"/>
  <c r="G190" i="76"/>
  <c r="G178" i="76"/>
  <c r="G166" i="76"/>
  <c r="G152" i="76"/>
  <c r="G89" i="76"/>
  <c r="G72" i="76"/>
  <c r="G59" i="76"/>
  <c r="G45" i="76"/>
  <c r="G33" i="76"/>
  <c r="G205" i="76"/>
  <c r="G177" i="76"/>
  <c r="G71" i="76"/>
  <c r="G58" i="76"/>
  <c r="G202" i="76"/>
  <c r="G176" i="76"/>
  <c r="G150" i="76"/>
  <c r="G70" i="76"/>
  <c r="G43" i="76"/>
  <c r="G29" i="76"/>
  <c r="G201" i="76"/>
  <c r="G175" i="76"/>
  <c r="G56" i="76"/>
  <c r="G42" i="76"/>
  <c r="G186" i="76"/>
  <c r="G83" i="76"/>
  <c r="G27" i="76"/>
  <c r="G185" i="76"/>
  <c r="G145" i="76"/>
  <c r="G81" i="76"/>
  <c r="G19" i="76"/>
  <c r="G53" i="76"/>
  <c r="G80" i="76"/>
  <c r="G18" i="76"/>
  <c r="G54" i="76"/>
  <c r="G67" i="76"/>
  <c r="G214" i="76"/>
  <c r="G198" i="76"/>
  <c r="G66" i="76"/>
  <c r="G64" i="76"/>
  <c r="G184" i="76"/>
  <c r="G172" i="76"/>
  <c r="G40" i="76"/>
  <c r="G158" i="76"/>
  <c r="G39" i="76"/>
  <c r="G144" i="76"/>
  <c r="G38" i="76"/>
  <c r="G82" i="76"/>
  <c r="G52" i="76"/>
  <c r="G95" i="76"/>
  <c r="G20" i="76"/>
  <c r="F206" i="76"/>
  <c r="F193" i="76"/>
  <c r="F179" i="76"/>
  <c r="F167" i="76"/>
  <c r="F153" i="76"/>
  <c r="F134" i="76"/>
  <c r="F205" i="76"/>
  <c r="F190" i="76"/>
  <c r="F178" i="76"/>
  <c r="F166" i="76"/>
  <c r="F152" i="76"/>
  <c r="F208" i="76"/>
  <c r="F136" i="76"/>
  <c r="F189" i="76"/>
  <c r="F177" i="76"/>
  <c r="F163" i="76"/>
  <c r="F151" i="76"/>
  <c r="F195" i="76"/>
  <c r="F202" i="76"/>
  <c r="F188" i="76"/>
  <c r="F176" i="76"/>
  <c r="F162" i="76"/>
  <c r="F150" i="76"/>
  <c r="F197" i="76"/>
  <c r="F157" i="76"/>
  <c r="F196" i="76"/>
  <c r="F169" i="76"/>
  <c r="F201" i="76"/>
  <c r="F187" i="76"/>
  <c r="F175" i="76"/>
  <c r="F161" i="76"/>
  <c r="F149" i="76"/>
  <c r="F199" i="76"/>
  <c r="F185" i="76"/>
  <c r="F145" i="76"/>
  <c r="F198" i="76"/>
  <c r="F172" i="76"/>
  <c r="F144" i="76"/>
  <c r="F171" i="76"/>
  <c r="F143" i="76"/>
  <c r="F209" i="76"/>
  <c r="F182" i="76"/>
  <c r="F155" i="76"/>
  <c r="F215" i="76"/>
  <c r="F200" i="76"/>
  <c r="F186" i="76"/>
  <c r="F174" i="76"/>
  <c r="F160" i="76"/>
  <c r="F148" i="76"/>
  <c r="F214" i="76"/>
  <c r="F173" i="76"/>
  <c r="F159" i="76"/>
  <c r="F211" i="76"/>
  <c r="F184" i="76"/>
  <c r="F158" i="76"/>
  <c r="F210" i="76"/>
  <c r="F183" i="76"/>
  <c r="F170" i="76"/>
  <c r="F156" i="76"/>
  <c r="F181" i="76"/>
  <c r="F194" i="76"/>
  <c r="F180" i="76"/>
  <c r="F168" i="76"/>
  <c r="F154" i="76"/>
  <c r="F135" i="76"/>
  <c r="F207" i="76"/>
  <c r="H215" i="76"/>
  <c r="H200" i="76"/>
  <c r="H187" i="76"/>
  <c r="H175" i="76"/>
  <c r="H161" i="76"/>
  <c r="H149" i="76"/>
  <c r="H85" i="76"/>
  <c r="H71" i="76"/>
  <c r="H59" i="76"/>
  <c r="H45" i="76"/>
  <c r="H33" i="76"/>
  <c r="H214" i="76"/>
  <c r="H199" i="76"/>
  <c r="H186" i="76"/>
  <c r="H174" i="76"/>
  <c r="H160" i="76"/>
  <c r="H148" i="76"/>
  <c r="H84" i="76"/>
  <c r="H70" i="76"/>
  <c r="H58" i="76"/>
  <c r="H44" i="76"/>
  <c r="H32" i="76"/>
  <c r="H43" i="76"/>
  <c r="H163" i="76"/>
  <c r="H211" i="76"/>
  <c r="H198" i="76"/>
  <c r="H185" i="76"/>
  <c r="H173" i="76"/>
  <c r="H159" i="76"/>
  <c r="H145" i="76"/>
  <c r="H99" i="76"/>
  <c r="H83" i="76"/>
  <c r="H69" i="76"/>
  <c r="H57" i="76"/>
  <c r="H29" i="76"/>
  <c r="H151" i="76"/>
  <c r="H73" i="76"/>
  <c r="H210" i="76"/>
  <c r="H197" i="76"/>
  <c r="H184" i="76"/>
  <c r="H172" i="76"/>
  <c r="H158" i="76"/>
  <c r="H144" i="76"/>
  <c r="H98" i="76"/>
  <c r="H82" i="76"/>
  <c r="H68" i="76"/>
  <c r="H56" i="76"/>
  <c r="H42" i="76"/>
  <c r="H28" i="76"/>
  <c r="H179" i="76"/>
  <c r="H166" i="76"/>
  <c r="H90" i="76"/>
  <c r="H189" i="76"/>
  <c r="H209" i="76"/>
  <c r="H196" i="76"/>
  <c r="H183" i="76"/>
  <c r="H171" i="76"/>
  <c r="H157" i="76"/>
  <c r="H143" i="76"/>
  <c r="H95" i="76"/>
  <c r="H81" i="76"/>
  <c r="H67" i="76"/>
  <c r="H55" i="76"/>
  <c r="H41" i="76"/>
  <c r="H27" i="76"/>
  <c r="H155" i="76"/>
  <c r="H136" i="76"/>
  <c r="H65" i="76"/>
  <c r="H39" i="76"/>
  <c r="H193" i="76"/>
  <c r="H180" i="76"/>
  <c r="H154" i="76"/>
  <c r="H135" i="76"/>
  <c r="H92" i="76"/>
  <c r="H64" i="76"/>
  <c r="H52" i="76"/>
  <c r="H205" i="76"/>
  <c r="H153" i="76"/>
  <c r="H134" i="76"/>
  <c r="H63" i="76"/>
  <c r="H37" i="76"/>
  <c r="H190" i="76"/>
  <c r="H74" i="76"/>
  <c r="H50" i="76"/>
  <c r="H61" i="76"/>
  <c r="H35" i="76"/>
  <c r="H208" i="76"/>
  <c r="H195" i="76"/>
  <c r="H182" i="76"/>
  <c r="H170" i="76"/>
  <c r="H156" i="76"/>
  <c r="H94" i="76"/>
  <c r="H80" i="76"/>
  <c r="H66" i="76"/>
  <c r="H54" i="76"/>
  <c r="H40" i="76"/>
  <c r="H20" i="76"/>
  <c r="H207" i="76"/>
  <c r="H194" i="76"/>
  <c r="H181" i="76"/>
  <c r="H169" i="76"/>
  <c r="H93" i="76"/>
  <c r="H79" i="76"/>
  <c r="H53" i="76"/>
  <c r="H19" i="76"/>
  <c r="H206" i="76"/>
  <c r="H168" i="76"/>
  <c r="H78" i="76"/>
  <c r="H38" i="76"/>
  <c r="H18" i="76"/>
  <c r="H167" i="76"/>
  <c r="H91" i="76"/>
  <c r="H77" i="76"/>
  <c r="H51" i="76"/>
  <c r="H178" i="76"/>
  <c r="H152" i="76"/>
  <c r="H62" i="76"/>
  <c r="H36" i="76"/>
  <c r="H177" i="76"/>
  <c r="H89" i="76"/>
  <c r="H47" i="76"/>
  <c r="H201" i="76"/>
  <c r="H188" i="76"/>
  <c r="H176" i="76"/>
  <c r="H150" i="76"/>
  <c r="H162" i="76"/>
  <c r="H60" i="76"/>
  <c r="H46" i="76"/>
  <c r="H72" i="76"/>
  <c r="H34" i="76"/>
  <c r="F99" i="76"/>
  <c r="F83" i="76"/>
  <c r="F69" i="76"/>
  <c r="F57" i="76"/>
  <c r="F43" i="76"/>
  <c r="F29" i="76"/>
  <c r="F93" i="76"/>
  <c r="F53" i="76"/>
  <c r="F39" i="76"/>
  <c r="F18" i="76"/>
  <c r="F91" i="76"/>
  <c r="F37" i="76"/>
  <c r="F90" i="76"/>
  <c r="F74" i="76"/>
  <c r="F89" i="76"/>
  <c r="F73" i="76"/>
  <c r="F61" i="76"/>
  <c r="F72" i="76"/>
  <c r="F60" i="76"/>
  <c r="F85" i="76"/>
  <c r="F59" i="76"/>
  <c r="F33" i="76"/>
  <c r="F84" i="76"/>
  <c r="F44" i="76"/>
  <c r="F98" i="76"/>
  <c r="F82" i="76"/>
  <c r="F68" i="76"/>
  <c r="F56" i="76"/>
  <c r="F42" i="76"/>
  <c r="F28" i="76"/>
  <c r="F95" i="76"/>
  <c r="F81" i="76"/>
  <c r="F67" i="76"/>
  <c r="F55" i="76"/>
  <c r="F41" i="76"/>
  <c r="F27" i="76"/>
  <c r="F94" i="76"/>
  <c r="F80" i="76"/>
  <c r="F66" i="76"/>
  <c r="F54" i="76"/>
  <c r="F40" i="76"/>
  <c r="F20" i="76"/>
  <c r="F79" i="76"/>
  <c r="F65" i="76"/>
  <c r="F19" i="76"/>
  <c r="F38" i="76"/>
  <c r="F77" i="76"/>
  <c r="F63" i="76"/>
  <c r="F51" i="76"/>
  <c r="F62" i="76"/>
  <c r="F50" i="76"/>
  <c r="F36" i="76"/>
  <c r="F47" i="76"/>
  <c r="F35" i="76"/>
  <c r="F86" i="76"/>
  <c r="F46" i="76"/>
  <c r="F34" i="76"/>
  <c r="F71" i="76"/>
  <c r="F45" i="76"/>
  <c r="F70" i="76"/>
  <c r="F58" i="76"/>
  <c r="F32" i="76"/>
  <c r="F92" i="76"/>
  <c r="F78" i="76"/>
  <c r="F64" i="76"/>
  <c r="F52" i="76"/>
  <c r="AL215" i="76"/>
  <c r="AL214" i="76"/>
  <c r="AL211" i="76"/>
  <c r="AL210" i="76"/>
  <c r="AL209" i="76"/>
  <c r="AL208" i="76"/>
  <c r="AL207" i="76"/>
  <c r="AL206" i="76"/>
  <c r="AL205" i="76"/>
  <c r="AL202" i="76"/>
  <c r="AL201" i="76"/>
  <c r="AL200" i="76"/>
  <c r="AL199" i="76"/>
  <c r="AL197" i="76"/>
  <c r="AL198" i="76"/>
  <c r="AL196" i="76"/>
  <c r="AL195" i="76"/>
  <c r="AL194" i="76"/>
  <c r="AL193" i="76"/>
  <c r="AL190" i="76"/>
  <c r="AL188" i="76"/>
  <c r="AL187" i="76"/>
  <c r="AL186" i="76"/>
  <c r="AL185" i="76"/>
  <c r="AL184" i="76"/>
  <c r="AL189" i="76"/>
  <c r="AL180" i="76"/>
  <c r="AL179" i="76"/>
  <c r="AL178" i="76"/>
  <c r="AL177" i="76"/>
  <c r="AL176" i="76"/>
  <c r="AL175" i="76"/>
  <c r="AL181" i="76"/>
  <c r="AL182" i="76"/>
  <c r="AL183" i="76"/>
  <c r="AL171" i="76"/>
  <c r="AL170" i="76"/>
  <c r="AL174" i="76"/>
  <c r="AL173" i="76"/>
  <c r="AL172" i="76"/>
  <c r="AL169" i="76"/>
  <c r="AL168" i="76"/>
  <c r="AL167" i="76"/>
  <c r="AL166" i="76"/>
  <c r="AL163" i="76"/>
  <c r="AL162" i="76"/>
  <c r="AL161" i="76"/>
  <c r="AL160" i="76"/>
  <c r="AL159" i="76"/>
  <c r="AL158" i="76"/>
  <c r="AL157" i="76"/>
  <c r="AL156" i="76"/>
  <c r="AL155" i="76"/>
  <c r="AL154" i="76"/>
  <c r="AL153" i="76"/>
  <c r="AL152" i="76"/>
  <c r="AL151" i="76"/>
  <c r="AL150" i="76"/>
  <c r="AL149" i="76"/>
  <c r="AL148" i="76"/>
  <c r="AL144" i="76"/>
  <c r="AL145" i="76"/>
  <c r="AL143" i="76"/>
  <c r="AL134" i="76"/>
  <c r="AL136" i="76"/>
  <c r="AL135" i="76"/>
  <c r="AH215" i="76"/>
  <c r="AH214" i="76"/>
  <c r="AH209" i="76"/>
  <c r="AH208" i="76"/>
  <c r="AH211" i="76"/>
  <c r="AH210" i="76"/>
  <c r="AH207" i="76"/>
  <c r="AH202" i="76"/>
  <c r="AH201" i="76"/>
  <c r="AH200" i="76"/>
  <c r="AH199" i="76"/>
  <c r="AH198" i="76"/>
  <c r="AH206" i="76"/>
  <c r="AH205" i="76"/>
  <c r="AH196" i="76"/>
  <c r="AH195" i="76"/>
  <c r="AH194" i="76"/>
  <c r="AH193" i="76"/>
  <c r="AH197" i="76"/>
  <c r="AH188" i="76"/>
  <c r="AH187" i="76"/>
  <c r="AH186" i="76"/>
  <c r="AH185" i="76"/>
  <c r="AH184" i="76"/>
  <c r="AH189" i="76"/>
  <c r="AH190" i="76"/>
  <c r="AH181" i="76"/>
  <c r="AH180" i="76"/>
  <c r="AH179" i="76"/>
  <c r="AH178" i="76"/>
  <c r="AH177" i="76"/>
  <c r="AH183" i="76"/>
  <c r="AH182" i="76"/>
  <c r="AH176" i="76"/>
  <c r="AH175" i="76"/>
  <c r="AH174" i="76"/>
  <c r="AH173" i="76"/>
  <c r="AH172" i="76"/>
  <c r="AH171" i="76"/>
  <c r="AH170" i="76"/>
  <c r="AH169" i="76"/>
  <c r="AH168" i="76"/>
  <c r="AH167" i="76"/>
  <c r="AH166" i="76"/>
  <c r="AH163" i="76"/>
  <c r="AH161" i="76"/>
  <c r="AH160" i="76"/>
  <c r="AH159" i="76"/>
  <c r="AH158" i="76"/>
  <c r="AH162" i="76"/>
  <c r="AH155" i="76"/>
  <c r="AH154" i="76"/>
  <c r="AH153" i="76"/>
  <c r="AH152" i="76"/>
  <c r="AH151" i="76"/>
  <c r="AH150" i="76"/>
  <c r="AH149" i="76"/>
  <c r="AH148" i="76"/>
  <c r="AH157" i="76"/>
  <c r="AH156" i="76"/>
  <c r="AH134" i="76"/>
  <c r="AH136" i="76"/>
  <c r="AH135" i="76"/>
  <c r="AH144" i="76"/>
  <c r="AH145" i="76"/>
  <c r="AH143" i="76"/>
  <c r="X211" i="76"/>
  <c r="X210" i="76"/>
  <c r="X215" i="76"/>
  <c r="X207" i="76"/>
  <c r="X209" i="76"/>
  <c r="X208" i="76"/>
  <c r="X205" i="76"/>
  <c r="X214" i="76"/>
  <c r="X202" i="76"/>
  <c r="X201" i="76"/>
  <c r="X200" i="76"/>
  <c r="X199" i="76"/>
  <c r="X206" i="76"/>
  <c r="X197" i="76"/>
  <c r="X198" i="76"/>
  <c r="X196" i="76"/>
  <c r="X195" i="76"/>
  <c r="X194" i="76"/>
  <c r="X193" i="76"/>
  <c r="X190" i="76"/>
  <c r="X189" i="76"/>
  <c r="X188" i="76"/>
  <c r="X187" i="76"/>
  <c r="X186" i="76"/>
  <c r="X185" i="76"/>
  <c r="X184" i="76"/>
  <c r="X181" i="76"/>
  <c r="X180" i="76"/>
  <c r="X179" i="76"/>
  <c r="X178" i="76"/>
  <c r="X177" i="76"/>
  <c r="X176" i="76"/>
  <c r="X174" i="76"/>
  <c r="X173" i="76"/>
  <c r="X172" i="76"/>
  <c r="X182" i="76"/>
  <c r="X183" i="76"/>
  <c r="X175" i="76"/>
  <c r="X171" i="76"/>
  <c r="X170" i="76"/>
  <c r="X169" i="76"/>
  <c r="X168" i="76"/>
  <c r="X167" i="76"/>
  <c r="X166" i="76"/>
  <c r="X162" i="76"/>
  <c r="X161" i="76"/>
  <c r="X160" i="76"/>
  <c r="X159" i="76"/>
  <c r="X158" i="76"/>
  <c r="X163" i="76"/>
  <c r="X155" i="76"/>
  <c r="X154" i="76"/>
  <c r="X153" i="76"/>
  <c r="X152" i="76"/>
  <c r="X151" i="76"/>
  <c r="X150" i="76"/>
  <c r="X156" i="76"/>
  <c r="X157" i="76"/>
  <c r="X149" i="76"/>
  <c r="X148" i="76"/>
  <c r="X143" i="76"/>
  <c r="X145" i="76"/>
  <c r="X136" i="76"/>
  <c r="X135" i="76"/>
  <c r="X134" i="76"/>
  <c r="X144" i="76"/>
  <c r="BS215" i="76"/>
  <c r="BS214" i="76"/>
  <c r="BS207" i="76"/>
  <c r="BS211" i="76"/>
  <c r="BS210" i="76"/>
  <c r="BS209" i="76"/>
  <c r="BS208" i="76"/>
  <c r="BS205" i="76"/>
  <c r="BS206" i="76"/>
  <c r="BS202" i="76"/>
  <c r="BS201" i="76"/>
  <c r="BS200" i="76"/>
  <c r="BS199" i="76"/>
  <c r="BS198" i="76"/>
  <c r="BS196" i="76"/>
  <c r="BS195" i="76"/>
  <c r="BS194" i="76"/>
  <c r="BS193" i="76"/>
  <c r="BS190" i="76"/>
  <c r="BS197" i="76"/>
  <c r="BS188" i="76"/>
  <c r="BS187" i="76"/>
  <c r="BS186" i="76"/>
  <c r="BS185" i="76"/>
  <c r="BS184" i="76"/>
  <c r="BS183" i="76"/>
  <c r="BS189" i="76"/>
  <c r="BS182" i="76"/>
  <c r="BS181" i="76"/>
  <c r="BS180" i="76"/>
  <c r="BS179" i="76"/>
  <c r="BS178" i="76"/>
  <c r="BS177" i="76"/>
  <c r="BS175" i="76"/>
  <c r="BS176" i="76"/>
  <c r="BS174" i="76"/>
  <c r="BS173" i="76"/>
  <c r="BS172" i="76"/>
  <c r="BS169" i="76"/>
  <c r="BS168" i="76"/>
  <c r="BS167" i="76"/>
  <c r="BS166" i="76"/>
  <c r="BS163" i="76"/>
  <c r="BS162" i="76"/>
  <c r="BS161" i="76"/>
  <c r="BS171" i="76"/>
  <c r="BS170" i="76"/>
  <c r="BS160" i="76"/>
  <c r="BS159" i="76"/>
  <c r="BS158" i="76"/>
  <c r="BS157" i="76"/>
  <c r="BS155" i="76"/>
  <c r="BS154" i="76"/>
  <c r="BS153" i="76"/>
  <c r="BS152" i="76"/>
  <c r="BS151" i="76"/>
  <c r="BS150" i="76"/>
  <c r="BS149" i="76"/>
  <c r="BS148" i="76"/>
  <c r="BS145" i="76"/>
  <c r="BS144" i="76"/>
  <c r="BS143" i="76"/>
  <c r="BS156" i="76"/>
  <c r="BS136" i="76"/>
  <c r="BS135" i="76"/>
  <c r="BS134" i="76"/>
  <c r="BU215" i="76"/>
  <c r="BU214" i="76"/>
  <c r="BU211" i="76"/>
  <c r="BU210" i="76"/>
  <c r="BU209" i="76"/>
  <c r="BU208" i="76"/>
  <c r="BU207" i="76"/>
  <c r="BU202" i="76"/>
  <c r="BU201" i="76"/>
  <c r="BU200" i="76"/>
  <c r="BU199" i="76"/>
  <c r="BU198" i="76"/>
  <c r="BU205" i="76"/>
  <c r="BU206" i="76"/>
  <c r="BU197" i="76"/>
  <c r="BU196" i="76"/>
  <c r="BU195" i="76"/>
  <c r="BU194" i="76"/>
  <c r="BU193" i="76"/>
  <c r="BU190" i="76"/>
  <c r="BU189" i="76"/>
  <c r="BU188" i="76"/>
  <c r="BU187" i="76"/>
  <c r="BU186" i="76"/>
  <c r="BU185" i="76"/>
  <c r="BU184" i="76"/>
  <c r="BU183" i="76"/>
  <c r="BU182" i="76"/>
  <c r="BU181" i="76"/>
  <c r="BU180" i="76"/>
  <c r="BU179" i="76"/>
  <c r="BU178" i="76"/>
  <c r="BU177" i="76"/>
  <c r="BU176" i="76"/>
  <c r="BU175" i="76"/>
  <c r="BU174" i="76"/>
  <c r="BU173" i="76"/>
  <c r="BU172" i="76"/>
  <c r="BU170" i="76"/>
  <c r="BU171" i="76"/>
  <c r="BU169" i="76"/>
  <c r="BU168" i="76"/>
  <c r="BU167" i="76"/>
  <c r="BU166" i="76"/>
  <c r="BU163" i="76"/>
  <c r="BU162" i="76"/>
  <c r="BU160" i="76"/>
  <c r="BU159" i="76"/>
  <c r="BU158" i="76"/>
  <c r="BU157" i="76"/>
  <c r="BU161" i="76"/>
  <c r="BU155" i="76"/>
  <c r="BU154" i="76"/>
  <c r="BU153" i="76"/>
  <c r="BU152" i="76"/>
  <c r="BU151" i="76"/>
  <c r="BU150" i="76"/>
  <c r="BU149" i="76"/>
  <c r="BU148" i="76"/>
  <c r="BU145" i="76"/>
  <c r="BU144" i="76"/>
  <c r="BU143" i="76"/>
  <c r="BU156" i="76"/>
  <c r="BU136" i="76"/>
  <c r="BU135" i="76"/>
  <c r="BU134" i="76"/>
  <c r="BN211" i="76"/>
  <c r="BN210" i="76"/>
  <c r="BN209" i="76"/>
  <c r="BN208" i="76"/>
  <c r="BN206" i="76"/>
  <c r="BN205" i="76"/>
  <c r="BN215" i="76"/>
  <c r="BN214" i="76"/>
  <c r="BN207" i="76"/>
  <c r="BN202" i="76"/>
  <c r="BN201" i="76"/>
  <c r="BN200" i="76"/>
  <c r="BN199" i="76"/>
  <c r="BN198" i="76"/>
  <c r="BN197" i="76"/>
  <c r="BN196" i="76"/>
  <c r="BN195" i="76"/>
  <c r="BN194" i="76"/>
  <c r="BN193" i="76"/>
  <c r="BN190" i="76"/>
  <c r="BN189" i="76"/>
  <c r="BN188" i="76"/>
  <c r="BN187" i="76"/>
  <c r="BN186" i="76"/>
  <c r="BN185" i="76"/>
  <c r="BN184" i="76"/>
  <c r="BN183" i="76"/>
  <c r="BN182" i="76"/>
  <c r="BN181" i="76"/>
  <c r="BN180" i="76"/>
  <c r="BN179" i="76"/>
  <c r="BN178" i="76"/>
  <c r="BN177" i="76"/>
  <c r="BN176" i="76"/>
  <c r="BN174" i="76"/>
  <c r="BN173" i="76"/>
  <c r="BN172" i="76"/>
  <c r="BN171" i="76"/>
  <c r="BN175" i="76"/>
  <c r="BN169" i="76"/>
  <c r="BN168" i="76"/>
  <c r="BN167" i="76"/>
  <c r="BN166" i="76"/>
  <c r="BN163" i="76"/>
  <c r="BN161" i="76"/>
  <c r="BN160" i="76"/>
  <c r="BN159" i="76"/>
  <c r="BN158" i="76"/>
  <c r="BN157" i="76"/>
  <c r="BN156" i="76"/>
  <c r="BN170" i="76"/>
  <c r="BN162" i="76"/>
  <c r="BN155" i="76"/>
  <c r="BN154" i="76"/>
  <c r="BN153" i="76"/>
  <c r="BN152" i="76"/>
  <c r="BN151" i="76"/>
  <c r="BN150" i="76"/>
  <c r="BN149" i="76"/>
  <c r="BN148" i="76"/>
  <c r="BN145" i="76"/>
  <c r="BN144" i="76"/>
  <c r="BN134" i="76"/>
  <c r="BN136" i="76"/>
  <c r="BN135" i="76"/>
  <c r="BN143" i="76"/>
  <c r="CZ207" i="76"/>
  <c r="CZ206" i="76"/>
  <c r="CZ205" i="76"/>
  <c r="CZ214" i="76"/>
  <c r="CZ215" i="76"/>
  <c r="CZ211" i="76"/>
  <c r="CZ210" i="76"/>
  <c r="CZ209" i="76"/>
  <c r="CZ208" i="76"/>
  <c r="CZ201" i="76"/>
  <c r="CZ200" i="76"/>
  <c r="CZ199" i="76"/>
  <c r="CZ198" i="76"/>
  <c r="CZ202" i="76"/>
  <c r="CZ197" i="76"/>
  <c r="CZ196" i="76"/>
  <c r="CZ195" i="76"/>
  <c r="CZ194" i="76"/>
  <c r="CZ193" i="76"/>
  <c r="CZ190" i="76"/>
  <c r="CZ188" i="76"/>
  <c r="CZ187" i="76"/>
  <c r="CZ186" i="76"/>
  <c r="CZ185" i="76"/>
  <c r="CZ184" i="76"/>
  <c r="CZ183" i="76"/>
  <c r="CZ182" i="76"/>
  <c r="CZ181" i="76"/>
  <c r="CZ189" i="76"/>
  <c r="CZ180" i="76"/>
  <c r="CZ179" i="76"/>
  <c r="CZ178" i="76"/>
  <c r="CZ177" i="76"/>
  <c r="CZ176" i="76"/>
  <c r="CZ175" i="76"/>
  <c r="CZ174" i="76"/>
  <c r="CZ173" i="76"/>
  <c r="CZ172" i="76"/>
  <c r="CZ171" i="76"/>
  <c r="CZ170" i="76"/>
  <c r="CZ169" i="76"/>
  <c r="CZ168" i="76"/>
  <c r="CZ167" i="76"/>
  <c r="CZ166" i="76"/>
  <c r="CZ163" i="76"/>
  <c r="CZ162" i="76"/>
  <c r="CZ161" i="76"/>
  <c r="CZ160" i="76"/>
  <c r="CZ159" i="76"/>
  <c r="CZ158" i="76"/>
  <c r="CZ157" i="76"/>
  <c r="CZ156" i="76"/>
  <c r="CZ154" i="76"/>
  <c r="CZ153" i="76"/>
  <c r="CZ152" i="76"/>
  <c r="CZ151" i="76"/>
  <c r="CZ150" i="76"/>
  <c r="CZ149" i="76"/>
  <c r="CZ148" i="76"/>
  <c r="CZ145" i="76"/>
  <c r="CZ144" i="76"/>
  <c r="CZ155" i="76"/>
  <c r="CZ134" i="76"/>
  <c r="CZ143" i="76"/>
  <c r="CZ135" i="76"/>
  <c r="CZ136" i="76"/>
  <c r="DB214" i="76"/>
  <c r="DB215" i="76"/>
  <c r="DB211" i="76"/>
  <c r="DB210" i="76"/>
  <c r="DB209" i="76"/>
  <c r="DB208" i="76"/>
  <c r="DB207" i="76"/>
  <c r="DB201" i="76"/>
  <c r="DB200" i="76"/>
  <c r="DB199" i="76"/>
  <c r="DB198" i="76"/>
  <c r="DB197" i="76"/>
  <c r="DB205" i="76"/>
  <c r="DB202" i="76"/>
  <c r="DB206" i="76"/>
  <c r="DB196" i="76"/>
  <c r="DB195" i="76"/>
  <c r="DB194" i="76"/>
  <c r="DB193" i="76"/>
  <c r="DB190" i="76"/>
  <c r="DB188" i="76"/>
  <c r="DB187" i="76"/>
  <c r="DB186" i="76"/>
  <c r="DB185" i="76"/>
  <c r="DB184" i="76"/>
  <c r="DB183" i="76"/>
  <c r="DB189" i="76"/>
  <c r="DB180" i="76"/>
  <c r="DB179" i="76"/>
  <c r="DB178" i="76"/>
  <c r="DB177" i="76"/>
  <c r="DB182" i="76"/>
  <c r="DB181" i="76"/>
  <c r="DB176" i="76"/>
  <c r="DB175" i="76"/>
  <c r="DB174" i="76"/>
  <c r="DB173" i="76"/>
  <c r="DB172" i="76"/>
  <c r="DB171" i="76"/>
  <c r="DB170" i="76"/>
  <c r="DB169" i="76"/>
  <c r="DB168" i="76"/>
  <c r="DB167" i="76"/>
  <c r="DB166" i="76"/>
  <c r="DB163" i="76"/>
  <c r="DB161" i="76"/>
  <c r="DB160" i="76"/>
  <c r="DB159" i="76"/>
  <c r="DB158" i="76"/>
  <c r="DB157" i="76"/>
  <c r="DB162" i="76"/>
  <c r="DB156" i="76"/>
  <c r="DB154" i="76"/>
  <c r="DB153" i="76"/>
  <c r="DB152" i="76"/>
  <c r="DB151" i="76"/>
  <c r="DB150" i="76"/>
  <c r="DB149" i="76"/>
  <c r="DB148" i="76"/>
  <c r="DB145" i="76"/>
  <c r="DB155" i="76"/>
  <c r="DB134" i="76"/>
  <c r="DB144" i="76"/>
  <c r="DB143" i="76"/>
  <c r="DB135" i="76"/>
  <c r="DB136" i="76"/>
  <c r="CX215" i="76"/>
  <c r="CX211" i="76"/>
  <c r="CX210" i="76"/>
  <c r="CX209" i="76"/>
  <c r="CX208" i="76"/>
  <c r="CX207" i="76"/>
  <c r="CX206" i="76"/>
  <c r="CX214" i="76"/>
  <c r="CX205" i="76"/>
  <c r="CX201" i="76"/>
  <c r="CX200" i="76"/>
  <c r="CX199" i="76"/>
  <c r="CX198" i="76"/>
  <c r="CX197" i="76"/>
  <c r="CX196" i="76"/>
  <c r="CX195" i="76"/>
  <c r="CX194" i="76"/>
  <c r="CX193" i="76"/>
  <c r="CX190" i="76"/>
  <c r="CX189" i="76"/>
  <c r="CX202" i="76"/>
  <c r="CX188" i="76"/>
  <c r="CX187" i="76"/>
  <c r="CX186" i="76"/>
  <c r="CX185" i="76"/>
  <c r="CX184" i="76"/>
  <c r="CX183" i="76"/>
  <c r="CX182" i="76"/>
  <c r="CX181" i="76"/>
  <c r="CX180" i="76"/>
  <c r="CX179" i="76"/>
  <c r="CX178" i="76"/>
  <c r="CX177" i="76"/>
  <c r="CX175" i="76"/>
  <c r="CX174" i="76"/>
  <c r="CX173" i="76"/>
  <c r="CX172" i="76"/>
  <c r="CX171" i="76"/>
  <c r="CX176" i="76"/>
  <c r="CX170" i="76"/>
  <c r="CX169" i="76"/>
  <c r="CX168" i="76"/>
  <c r="CX167" i="76"/>
  <c r="CX166" i="76"/>
  <c r="CX163" i="76"/>
  <c r="CX162" i="76"/>
  <c r="CX161" i="76"/>
  <c r="CX160" i="76"/>
  <c r="CX159" i="76"/>
  <c r="CX158" i="76"/>
  <c r="CX157" i="76"/>
  <c r="CX156" i="76"/>
  <c r="CX154" i="76"/>
  <c r="CX153" i="76"/>
  <c r="CX152" i="76"/>
  <c r="CX151" i="76"/>
  <c r="CX150" i="76"/>
  <c r="CX149" i="76"/>
  <c r="CX148" i="76"/>
  <c r="CX145" i="76"/>
  <c r="CX144" i="76"/>
  <c r="CX155" i="76"/>
  <c r="CX136" i="76"/>
  <c r="CX134" i="76"/>
  <c r="CX143" i="76"/>
  <c r="CX135" i="76"/>
  <c r="EM215" i="76"/>
  <c r="EM210" i="76"/>
  <c r="EM209" i="76"/>
  <c r="EM206" i="76"/>
  <c r="EM205" i="76"/>
  <c r="EM214" i="76"/>
  <c r="EM211" i="76"/>
  <c r="EM207" i="76"/>
  <c r="EM202" i="76"/>
  <c r="EM201" i="76"/>
  <c r="EM200" i="76"/>
  <c r="EM199" i="76"/>
  <c r="EM198" i="76"/>
  <c r="EM195" i="76"/>
  <c r="EM194" i="76"/>
  <c r="EM193" i="76"/>
  <c r="EM190" i="76"/>
  <c r="EM196" i="76"/>
  <c r="EM208" i="76"/>
  <c r="EM197" i="76"/>
  <c r="EM188" i="76"/>
  <c r="EM187" i="76"/>
  <c r="EM186" i="76"/>
  <c r="EM185" i="76"/>
  <c r="EM184" i="76"/>
  <c r="EM183" i="76"/>
  <c r="EM189" i="76"/>
  <c r="EM182" i="76"/>
  <c r="EM181" i="76"/>
  <c r="EM180" i="76"/>
  <c r="EM179" i="76"/>
  <c r="EM178" i="76"/>
  <c r="EM177" i="76"/>
  <c r="EM176" i="76"/>
  <c r="EM175" i="76"/>
  <c r="EM173" i="76"/>
  <c r="EM172" i="76"/>
  <c r="EM171" i="76"/>
  <c r="EM174" i="76"/>
  <c r="EM168" i="76"/>
  <c r="EM167" i="76"/>
  <c r="EM166" i="76"/>
  <c r="EM163" i="76"/>
  <c r="EM162" i="76"/>
  <c r="EM161" i="76"/>
  <c r="EM170" i="76"/>
  <c r="EM169" i="76"/>
  <c r="EM160" i="76"/>
  <c r="EM159" i="76"/>
  <c r="EM158" i="76"/>
  <c r="EM156" i="76"/>
  <c r="EM157" i="76"/>
  <c r="EM154" i="76"/>
  <c r="EM153" i="76"/>
  <c r="EM152" i="76"/>
  <c r="EM151" i="76"/>
  <c r="EM150" i="76"/>
  <c r="EM149" i="76"/>
  <c r="EM148" i="76"/>
  <c r="EM145" i="76"/>
  <c r="EM144" i="76"/>
  <c r="EM143" i="76"/>
  <c r="EM136" i="76"/>
  <c r="EM155" i="76"/>
  <c r="EM135" i="76"/>
  <c r="EM134" i="76"/>
  <c r="EL215" i="76"/>
  <c r="EL208" i="76"/>
  <c r="EL207" i="76"/>
  <c r="EL210" i="76"/>
  <c r="EL209" i="76"/>
  <c r="EL206" i="76"/>
  <c r="EL214" i="76"/>
  <c r="EL211" i="76"/>
  <c r="EL201" i="76"/>
  <c r="EL200" i="76"/>
  <c r="EL199" i="76"/>
  <c r="EL198" i="76"/>
  <c r="EL197" i="76"/>
  <c r="EL205" i="76"/>
  <c r="EL202" i="76"/>
  <c r="EL195" i="76"/>
  <c r="EL194" i="76"/>
  <c r="EL193" i="76"/>
  <c r="EL190" i="76"/>
  <c r="EL196" i="76"/>
  <c r="EL188" i="76"/>
  <c r="EL187" i="76"/>
  <c r="EL186" i="76"/>
  <c r="EL185" i="76"/>
  <c r="EL184" i="76"/>
  <c r="EL183" i="76"/>
  <c r="EL189" i="76"/>
  <c r="EL182" i="76"/>
  <c r="EL181" i="76"/>
  <c r="EL180" i="76"/>
  <c r="EL179" i="76"/>
  <c r="EL178" i="76"/>
  <c r="EL177" i="76"/>
  <c r="EL176" i="76"/>
  <c r="EL175" i="76"/>
  <c r="EL173" i="76"/>
  <c r="EL172" i="76"/>
  <c r="EL171" i="76"/>
  <c r="EL170" i="76"/>
  <c r="EL169" i="76"/>
  <c r="EL174" i="76"/>
  <c r="EL168" i="76"/>
  <c r="EL167" i="76"/>
  <c r="EL166" i="76"/>
  <c r="EL163" i="76"/>
  <c r="EL162" i="76"/>
  <c r="EL160" i="76"/>
  <c r="EL159" i="76"/>
  <c r="EL158" i="76"/>
  <c r="EL157" i="76"/>
  <c r="EL161" i="76"/>
  <c r="EL155" i="76"/>
  <c r="EL156" i="76"/>
  <c r="EL154" i="76"/>
  <c r="EL153" i="76"/>
  <c r="EL152" i="76"/>
  <c r="EL151" i="76"/>
  <c r="EL150" i="76"/>
  <c r="EL149" i="76"/>
  <c r="EL148" i="76"/>
  <c r="EL145" i="76"/>
  <c r="EL143" i="76"/>
  <c r="EL134" i="76"/>
  <c r="EL136" i="76"/>
  <c r="EL144" i="76"/>
  <c r="EL135" i="76"/>
  <c r="EJ215" i="76"/>
  <c r="EJ208" i="76"/>
  <c r="EJ207" i="76"/>
  <c r="EJ210" i="76"/>
  <c r="EJ209" i="76"/>
  <c r="EJ214" i="76"/>
  <c r="EJ211" i="76"/>
  <c r="EJ206" i="76"/>
  <c r="EJ202" i="76"/>
  <c r="EJ201" i="76"/>
  <c r="EJ200" i="76"/>
  <c r="EJ199" i="76"/>
  <c r="EJ198" i="76"/>
  <c r="EJ205" i="76"/>
  <c r="EJ197" i="76"/>
  <c r="EJ196" i="76"/>
  <c r="EJ195" i="76"/>
  <c r="EJ194" i="76"/>
  <c r="EJ193" i="76"/>
  <c r="EJ190" i="76"/>
  <c r="EJ188" i="76"/>
  <c r="EJ187" i="76"/>
  <c r="EJ186" i="76"/>
  <c r="EJ185" i="76"/>
  <c r="EJ184" i="76"/>
  <c r="EJ183" i="76"/>
  <c r="EJ180" i="76"/>
  <c r="EJ179" i="76"/>
  <c r="EJ178" i="76"/>
  <c r="EJ177" i="76"/>
  <c r="EJ176" i="76"/>
  <c r="EJ189" i="76"/>
  <c r="EJ182" i="76"/>
  <c r="EJ174" i="76"/>
  <c r="EJ175" i="76"/>
  <c r="EJ181" i="76"/>
  <c r="EJ173" i="76"/>
  <c r="EJ172" i="76"/>
  <c r="EJ171" i="76"/>
  <c r="EJ170" i="76"/>
  <c r="EJ169" i="76"/>
  <c r="EJ168" i="76"/>
  <c r="EJ167" i="76"/>
  <c r="EJ166" i="76"/>
  <c r="EJ163" i="76"/>
  <c r="EJ162" i="76"/>
  <c r="EJ160" i="76"/>
  <c r="EJ159" i="76"/>
  <c r="EJ158" i="76"/>
  <c r="EJ157" i="76"/>
  <c r="EJ161" i="76"/>
  <c r="EJ156" i="76"/>
  <c r="EJ155" i="76"/>
  <c r="EJ154" i="76"/>
  <c r="EJ153" i="76"/>
  <c r="EJ152" i="76"/>
  <c r="EJ151" i="76"/>
  <c r="EJ150" i="76"/>
  <c r="EJ149" i="76"/>
  <c r="EJ148" i="76"/>
  <c r="EJ145" i="76"/>
  <c r="EJ144" i="76"/>
  <c r="EJ135" i="76"/>
  <c r="EJ143" i="76"/>
  <c r="EJ134" i="76"/>
  <c r="EJ136" i="76"/>
  <c r="EH215" i="76"/>
  <c r="EH210" i="76"/>
  <c r="EH209" i="76"/>
  <c r="EH206" i="76"/>
  <c r="EH214" i="76"/>
  <c r="EH211" i="76"/>
  <c r="EH208" i="76"/>
  <c r="EH207" i="76"/>
  <c r="EH202" i="76"/>
  <c r="EH201" i="76"/>
  <c r="EH200" i="76"/>
  <c r="EH199" i="76"/>
  <c r="EH198" i="76"/>
  <c r="EH197" i="76"/>
  <c r="EH196" i="76"/>
  <c r="EH195" i="76"/>
  <c r="EH194" i="76"/>
  <c r="EH193" i="76"/>
  <c r="EH190" i="76"/>
  <c r="EH189" i="76"/>
  <c r="EH205" i="76"/>
  <c r="EH188" i="76"/>
  <c r="EH187" i="76"/>
  <c r="EH186" i="76"/>
  <c r="EH185" i="76"/>
  <c r="EH184" i="76"/>
  <c r="EH183" i="76"/>
  <c r="EH182" i="76"/>
  <c r="EH181" i="76"/>
  <c r="EH180" i="76"/>
  <c r="EH179" i="76"/>
  <c r="EH178" i="76"/>
  <c r="EH177" i="76"/>
  <c r="EH176" i="76"/>
  <c r="EH173" i="76"/>
  <c r="EH172" i="76"/>
  <c r="EH171" i="76"/>
  <c r="EH174" i="76"/>
  <c r="EH175" i="76"/>
  <c r="EH170" i="76"/>
  <c r="EH169" i="76"/>
  <c r="EH168" i="76"/>
  <c r="EH167" i="76"/>
  <c r="EH166" i="76"/>
  <c r="EH163" i="76"/>
  <c r="EH162" i="76"/>
  <c r="EH161" i="76"/>
  <c r="EH160" i="76"/>
  <c r="EH159" i="76"/>
  <c r="EH158" i="76"/>
  <c r="EH157" i="76"/>
  <c r="EH156" i="76"/>
  <c r="EH155" i="76"/>
  <c r="EH154" i="76"/>
  <c r="EH153" i="76"/>
  <c r="EH152" i="76"/>
  <c r="EH151" i="76"/>
  <c r="EH150" i="76"/>
  <c r="EH149" i="76"/>
  <c r="EH148" i="76"/>
  <c r="EH145" i="76"/>
  <c r="EH144" i="76"/>
  <c r="EH135" i="76"/>
  <c r="EH143" i="76"/>
  <c r="EH134" i="76"/>
  <c r="EH136" i="76"/>
  <c r="AC99" i="76"/>
  <c r="AC98" i="76"/>
  <c r="AC95" i="76"/>
  <c r="AC94" i="76"/>
  <c r="AC93" i="76"/>
  <c r="AC92" i="76"/>
  <c r="AC91" i="76"/>
  <c r="AC90" i="76"/>
  <c r="AC89" i="76"/>
  <c r="AC86" i="76"/>
  <c r="AC85" i="76"/>
  <c r="AC84" i="76"/>
  <c r="AC83" i="76"/>
  <c r="AC82" i="76"/>
  <c r="AC81" i="76"/>
  <c r="AC80" i="76"/>
  <c r="AC79" i="76"/>
  <c r="AC78" i="76"/>
  <c r="AC77" i="76"/>
  <c r="AC74" i="76"/>
  <c r="AC73" i="76"/>
  <c r="AC72" i="76"/>
  <c r="AC71" i="76"/>
  <c r="AC70" i="76"/>
  <c r="AC69" i="76"/>
  <c r="AC68" i="76"/>
  <c r="AC67" i="76"/>
  <c r="AC66" i="76"/>
  <c r="AC65" i="76"/>
  <c r="AC64" i="76"/>
  <c r="AC63" i="76"/>
  <c r="AC62" i="76"/>
  <c r="AC61" i="76"/>
  <c r="AC59" i="76"/>
  <c r="AC55" i="76"/>
  <c r="AC60" i="76"/>
  <c r="AC56" i="76"/>
  <c r="AC57" i="76"/>
  <c r="AC58" i="76"/>
  <c r="AC54" i="76"/>
  <c r="AC53" i="76"/>
  <c r="AC52" i="76"/>
  <c r="AC51" i="76"/>
  <c r="AC50" i="76"/>
  <c r="AC47" i="76"/>
  <c r="AC46" i="76"/>
  <c r="AC45" i="76"/>
  <c r="AC44" i="76"/>
  <c r="AC43" i="76"/>
  <c r="AC42" i="76"/>
  <c r="AC41" i="76"/>
  <c r="AC40" i="76"/>
  <c r="AC39" i="76"/>
  <c r="AC38" i="76"/>
  <c r="AC37" i="76"/>
  <c r="AC36" i="76"/>
  <c r="AC35" i="76"/>
  <c r="AC33" i="76"/>
  <c r="AC32" i="76"/>
  <c r="AC29" i="76"/>
  <c r="AC28" i="76"/>
  <c r="AC27" i="76"/>
  <c r="AC20" i="76"/>
  <c r="AC19" i="76"/>
  <c r="AC18" i="76"/>
  <c r="AK215" i="76"/>
  <c r="AK214" i="76"/>
  <c r="AK211" i="76"/>
  <c r="AK210" i="76"/>
  <c r="AK209" i="76"/>
  <c r="AK208" i="76"/>
  <c r="AK207" i="76"/>
  <c r="AK206" i="76"/>
  <c r="AK202" i="76"/>
  <c r="AK201" i="76"/>
  <c r="AK200" i="76"/>
  <c r="AK199" i="76"/>
  <c r="AK197" i="76"/>
  <c r="AK205" i="76"/>
  <c r="AK198" i="76"/>
  <c r="AK196" i="76"/>
  <c r="AK195" i="76"/>
  <c r="AK194" i="76"/>
  <c r="AK193" i="76"/>
  <c r="AK190" i="76"/>
  <c r="AK188" i="76"/>
  <c r="AK187" i="76"/>
  <c r="AK186" i="76"/>
  <c r="AK185" i="76"/>
  <c r="AK184" i="76"/>
  <c r="AK189" i="76"/>
  <c r="AK180" i="76"/>
  <c r="AK179" i="76"/>
  <c r="AK178" i="76"/>
  <c r="AK177" i="76"/>
  <c r="AK176" i="76"/>
  <c r="AK183" i="76"/>
  <c r="AK182" i="76"/>
  <c r="AK181" i="76"/>
  <c r="AK174" i="76"/>
  <c r="AK173" i="76"/>
  <c r="AK172" i="76"/>
  <c r="AK175" i="76"/>
  <c r="AK171" i="76"/>
  <c r="AK170" i="76"/>
  <c r="AK169" i="76"/>
  <c r="AK168" i="76"/>
  <c r="AK167" i="76"/>
  <c r="AK166" i="76"/>
  <c r="AK163" i="76"/>
  <c r="AK161" i="76"/>
  <c r="AK160" i="76"/>
  <c r="AK159" i="76"/>
  <c r="AK158" i="76"/>
  <c r="AK157" i="76"/>
  <c r="AK162" i="76"/>
  <c r="AK155" i="76"/>
  <c r="AK154" i="76"/>
  <c r="AK153" i="76"/>
  <c r="AK152" i="76"/>
  <c r="AK151" i="76"/>
  <c r="AK150" i="76"/>
  <c r="AK149" i="76"/>
  <c r="AK148" i="76"/>
  <c r="AK145" i="76"/>
  <c r="AK144" i="76"/>
  <c r="AK156" i="76"/>
  <c r="AK143" i="76"/>
  <c r="AK134" i="76"/>
  <c r="AK136" i="76"/>
  <c r="AK135" i="76"/>
  <c r="AA215" i="76"/>
  <c r="AA214" i="76"/>
  <c r="AA211" i="76"/>
  <c r="AA210" i="76"/>
  <c r="AA207" i="76"/>
  <c r="AA206" i="76"/>
  <c r="AA205" i="76"/>
  <c r="AA209" i="76"/>
  <c r="AA208" i="76"/>
  <c r="AA202" i="76"/>
  <c r="AA201" i="76"/>
  <c r="AA200" i="76"/>
  <c r="AA199" i="76"/>
  <c r="AA198" i="76"/>
  <c r="AA196" i="76"/>
  <c r="AA195" i="76"/>
  <c r="AA194" i="76"/>
  <c r="AA193" i="76"/>
  <c r="AA190" i="76"/>
  <c r="AA197" i="76"/>
  <c r="AA189" i="76"/>
  <c r="AA188" i="76"/>
  <c r="AA187" i="76"/>
  <c r="AA186" i="76"/>
  <c r="AA185" i="76"/>
  <c r="AA184" i="76"/>
  <c r="AA183" i="76"/>
  <c r="AA182" i="76"/>
  <c r="AA180" i="76"/>
  <c r="AA179" i="76"/>
  <c r="AA178" i="76"/>
  <c r="AA177" i="76"/>
  <c r="AA176" i="76"/>
  <c r="AA181" i="76"/>
  <c r="AA174" i="76"/>
  <c r="AA173" i="76"/>
  <c r="AA172" i="76"/>
  <c r="AA175" i="76"/>
  <c r="AA169" i="76"/>
  <c r="AA168" i="76"/>
  <c r="AA167" i="76"/>
  <c r="AA166" i="76"/>
  <c r="AA163" i="76"/>
  <c r="AA162" i="76"/>
  <c r="AA170" i="76"/>
  <c r="AA171" i="76"/>
  <c r="AA156" i="76"/>
  <c r="AA161" i="76"/>
  <c r="AA160" i="76"/>
  <c r="AA159" i="76"/>
  <c r="AA158" i="76"/>
  <c r="AA157" i="76"/>
  <c r="AA155" i="76"/>
  <c r="AA154" i="76"/>
  <c r="AA153" i="76"/>
  <c r="AA152" i="76"/>
  <c r="AA151" i="76"/>
  <c r="AA150" i="76"/>
  <c r="AA149" i="76"/>
  <c r="AA148" i="76"/>
  <c r="AA145" i="76"/>
  <c r="AA144" i="76"/>
  <c r="AA143" i="76"/>
  <c r="AA136" i="76"/>
  <c r="AA135" i="76"/>
  <c r="AA134" i="76"/>
  <c r="AM215" i="76"/>
  <c r="AM214" i="76"/>
  <c r="AM209" i="76"/>
  <c r="AM208" i="76"/>
  <c r="AM207" i="76"/>
  <c r="AM206" i="76"/>
  <c r="AM205" i="76"/>
  <c r="AM211" i="76"/>
  <c r="AM210" i="76"/>
  <c r="AM197" i="76"/>
  <c r="AM202" i="76"/>
  <c r="AM201" i="76"/>
  <c r="AM200" i="76"/>
  <c r="AM199" i="76"/>
  <c r="AM196" i="76"/>
  <c r="AM195" i="76"/>
  <c r="AM194" i="76"/>
  <c r="AM193" i="76"/>
  <c r="AM190" i="76"/>
  <c r="AM198" i="76"/>
  <c r="AM188" i="76"/>
  <c r="AM187" i="76"/>
  <c r="AM186" i="76"/>
  <c r="AM185" i="76"/>
  <c r="AM184" i="76"/>
  <c r="AM189" i="76"/>
  <c r="AM180" i="76"/>
  <c r="AM179" i="76"/>
  <c r="AM178" i="76"/>
  <c r="AM177" i="76"/>
  <c r="AM176" i="76"/>
  <c r="AM183" i="76"/>
  <c r="AM182" i="76"/>
  <c r="AM174" i="76"/>
  <c r="AM173" i="76"/>
  <c r="AM172" i="76"/>
  <c r="AM181" i="76"/>
  <c r="AM175" i="76"/>
  <c r="AM171" i="76"/>
  <c r="AM170" i="76"/>
  <c r="AM169" i="76"/>
  <c r="AM168" i="76"/>
  <c r="AM167" i="76"/>
  <c r="AM166" i="76"/>
  <c r="AM163" i="76"/>
  <c r="AM162" i="76"/>
  <c r="AM161" i="76"/>
  <c r="AM156" i="76"/>
  <c r="AM160" i="76"/>
  <c r="AM159" i="76"/>
  <c r="AM158" i="76"/>
  <c r="AM157" i="76"/>
  <c r="AM155" i="76"/>
  <c r="AM154" i="76"/>
  <c r="AM153" i="76"/>
  <c r="AM152" i="76"/>
  <c r="AM151" i="76"/>
  <c r="AM150" i="76"/>
  <c r="AM149" i="76"/>
  <c r="AM148" i="76"/>
  <c r="AM145" i="76"/>
  <c r="AM144" i="76"/>
  <c r="AM143" i="76"/>
  <c r="AM134" i="76"/>
  <c r="AM136" i="76"/>
  <c r="AM135" i="76"/>
  <c r="BV215" i="76"/>
  <c r="BV214" i="76"/>
  <c r="BV211" i="76"/>
  <c r="BV210" i="76"/>
  <c r="BV209" i="76"/>
  <c r="BV208" i="76"/>
  <c r="BV207" i="76"/>
  <c r="BV206" i="76"/>
  <c r="BV205" i="76"/>
  <c r="BV202" i="76"/>
  <c r="BV201" i="76"/>
  <c r="BV200" i="76"/>
  <c r="BV199" i="76"/>
  <c r="BV198" i="76"/>
  <c r="BV197" i="76"/>
  <c r="BV196" i="76"/>
  <c r="BV195" i="76"/>
  <c r="BV194" i="76"/>
  <c r="BV193" i="76"/>
  <c r="BV190" i="76"/>
  <c r="BV189" i="76"/>
  <c r="BV188" i="76"/>
  <c r="BV187" i="76"/>
  <c r="BV186" i="76"/>
  <c r="BV185" i="76"/>
  <c r="BV184" i="76"/>
  <c r="BV183" i="76"/>
  <c r="BV182" i="76"/>
  <c r="BV181" i="76"/>
  <c r="BV180" i="76"/>
  <c r="BV179" i="76"/>
  <c r="BV178" i="76"/>
  <c r="BV177" i="76"/>
  <c r="BV176" i="76"/>
  <c r="BV175" i="76"/>
  <c r="BV174" i="76"/>
  <c r="BV173" i="76"/>
  <c r="BV172" i="76"/>
  <c r="BV170" i="76"/>
  <c r="BV171" i="76"/>
  <c r="BV169" i="76"/>
  <c r="BV168" i="76"/>
  <c r="BV167" i="76"/>
  <c r="BV166" i="76"/>
  <c r="BV163" i="76"/>
  <c r="BV162" i="76"/>
  <c r="BV161" i="76"/>
  <c r="BV160" i="76"/>
  <c r="BV159" i="76"/>
  <c r="BV158" i="76"/>
  <c r="BV157" i="76"/>
  <c r="BV156" i="76"/>
  <c r="BV155" i="76"/>
  <c r="BV154" i="76"/>
  <c r="BV153" i="76"/>
  <c r="BV152" i="76"/>
  <c r="BV151" i="76"/>
  <c r="BV150" i="76"/>
  <c r="BV149" i="76"/>
  <c r="BV144" i="76"/>
  <c r="BV136" i="76"/>
  <c r="BV135" i="76"/>
  <c r="BV143" i="76"/>
  <c r="BV148" i="76"/>
  <c r="BV145" i="76"/>
  <c r="BV134" i="76"/>
  <c r="BX215" i="76"/>
  <c r="BX214" i="76"/>
  <c r="BX211" i="76"/>
  <c r="BX210" i="76"/>
  <c r="BX209" i="76"/>
  <c r="BX208" i="76"/>
  <c r="BX207" i="76"/>
  <c r="BX201" i="76"/>
  <c r="BX200" i="76"/>
  <c r="BX199" i="76"/>
  <c r="BX198" i="76"/>
  <c r="BX205" i="76"/>
  <c r="BX206" i="76"/>
  <c r="BX197" i="76"/>
  <c r="BX202" i="76"/>
  <c r="BX196" i="76"/>
  <c r="BX195" i="76"/>
  <c r="BX194" i="76"/>
  <c r="BX193" i="76"/>
  <c r="BX190" i="76"/>
  <c r="BX189" i="76"/>
  <c r="BX188" i="76"/>
  <c r="BX187" i="76"/>
  <c r="BX186" i="76"/>
  <c r="BX185" i="76"/>
  <c r="BX180" i="76"/>
  <c r="BX179" i="76"/>
  <c r="BX178" i="76"/>
  <c r="BX177" i="76"/>
  <c r="BX184" i="76"/>
  <c r="BX183" i="76"/>
  <c r="BX182" i="76"/>
  <c r="BX181" i="76"/>
  <c r="BX175" i="76"/>
  <c r="BX174" i="76"/>
  <c r="BX173" i="76"/>
  <c r="BX172" i="76"/>
  <c r="BX171" i="76"/>
  <c r="BX176" i="76"/>
  <c r="BX170" i="76"/>
  <c r="BX169" i="76"/>
  <c r="BX168" i="76"/>
  <c r="BX167" i="76"/>
  <c r="BX166" i="76"/>
  <c r="BX163" i="76"/>
  <c r="BX162" i="76"/>
  <c r="BX161" i="76"/>
  <c r="BX160" i="76"/>
  <c r="BX159" i="76"/>
  <c r="BX158" i="76"/>
  <c r="BX157" i="76"/>
  <c r="BX156" i="76"/>
  <c r="BX155" i="76"/>
  <c r="BX154" i="76"/>
  <c r="BX153" i="76"/>
  <c r="BX152" i="76"/>
  <c r="BX151" i="76"/>
  <c r="BX150" i="76"/>
  <c r="BX149" i="76"/>
  <c r="BX148" i="76"/>
  <c r="BX145" i="76"/>
  <c r="BX144" i="76"/>
  <c r="BX143" i="76"/>
  <c r="BX134" i="76"/>
  <c r="BX136" i="76"/>
  <c r="BX135" i="76"/>
  <c r="DE215" i="76"/>
  <c r="DE214" i="76"/>
  <c r="DE211" i="76"/>
  <c r="DE210" i="76"/>
  <c r="DE209" i="76"/>
  <c r="DE208" i="76"/>
  <c r="DE206" i="76"/>
  <c r="DE205" i="76"/>
  <c r="DE202" i="76"/>
  <c r="DE207" i="76"/>
  <c r="DE201" i="76"/>
  <c r="DE200" i="76"/>
  <c r="DE199" i="76"/>
  <c r="DE198" i="76"/>
  <c r="DE197" i="76"/>
  <c r="DE196" i="76"/>
  <c r="DE195" i="76"/>
  <c r="DE194" i="76"/>
  <c r="DE193" i="76"/>
  <c r="DE190" i="76"/>
  <c r="DE189" i="76"/>
  <c r="DE188" i="76"/>
  <c r="DE187" i="76"/>
  <c r="DE186" i="76"/>
  <c r="DE185" i="76"/>
  <c r="DE184" i="76"/>
  <c r="DE183" i="76"/>
  <c r="DE180" i="76"/>
  <c r="DE179" i="76"/>
  <c r="DE178" i="76"/>
  <c r="DE177" i="76"/>
  <c r="DE176" i="76"/>
  <c r="DE182" i="76"/>
  <c r="DE181" i="76"/>
  <c r="DE175" i="76"/>
  <c r="DE174" i="76"/>
  <c r="DE173" i="76"/>
  <c r="DE172" i="76"/>
  <c r="DE171" i="76"/>
  <c r="DE170" i="76"/>
  <c r="DE169" i="76"/>
  <c r="DE168" i="76"/>
  <c r="DE167" i="76"/>
  <c r="DE166" i="76"/>
  <c r="DE163" i="76"/>
  <c r="DE162" i="76"/>
  <c r="DE161" i="76"/>
  <c r="DE160" i="76"/>
  <c r="DE159" i="76"/>
  <c r="DE158" i="76"/>
  <c r="DE157" i="76"/>
  <c r="DE156" i="76"/>
  <c r="DE154" i="76"/>
  <c r="DE153" i="76"/>
  <c r="DE152" i="76"/>
  <c r="DE151" i="76"/>
  <c r="DE150" i="76"/>
  <c r="DE149" i="76"/>
  <c r="DE148" i="76"/>
  <c r="DE145" i="76"/>
  <c r="DE144" i="76"/>
  <c r="DE143" i="76"/>
  <c r="DE155" i="76"/>
  <c r="DE135" i="76"/>
  <c r="DE136" i="76"/>
  <c r="DE134" i="76"/>
  <c r="DC206" i="76"/>
  <c r="DC215" i="76"/>
  <c r="DC211" i="76"/>
  <c r="DC210" i="76"/>
  <c r="DC209" i="76"/>
  <c r="DC208" i="76"/>
  <c r="DC207" i="76"/>
  <c r="DC214" i="76"/>
  <c r="DC205" i="76"/>
  <c r="DC202" i="76"/>
  <c r="DC201" i="76"/>
  <c r="DC200" i="76"/>
  <c r="DC199" i="76"/>
  <c r="DC198" i="76"/>
  <c r="DC196" i="76"/>
  <c r="DC195" i="76"/>
  <c r="DC194" i="76"/>
  <c r="DC193" i="76"/>
  <c r="DC190" i="76"/>
  <c r="DC197" i="76"/>
  <c r="DC188" i="76"/>
  <c r="DC187" i="76"/>
  <c r="DC186" i="76"/>
  <c r="DC185" i="76"/>
  <c r="DC184" i="76"/>
  <c r="DC183" i="76"/>
  <c r="DC189" i="76"/>
  <c r="DC180" i="76"/>
  <c r="DC179" i="76"/>
  <c r="DC178" i="76"/>
  <c r="DC177" i="76"/>
  <c r="DC182" i="76"/>
  <c r="DC181" i="76"/>
  <c r="DC175" i="76"/>
  <c r="DC174" i="76"/>
  <c r="DC173" i="76"/>
  <c r="DC172" i="76"/>
  <c r="DC171" i="76"/>
  <c r="DC176" i="76"/>
  <c r="DC169" i="76"/>
  <c r="DC168" i="76"/>
  <c r="DC167" i="76"/>
  <c r="DC166" i="76"/>
  <c r="DC163" i="76"/>
  <c r="DC162" i="76"/>
  <c r="DC161" i="76"/>
  <c r="DC170" i="76"/>
  <c r="DC160" i="76"/>
  <c r="DC159" i="76"/>
  <c r="DC158" i="76"/>
  <c r="DC156" i="76"/>
  <c r="DC154" i="76"/>
  <c r="DC153" i="76"/>
  <c r="DC152" i="76"/>
  <c r="DC151" i="76"/>
  <c r="DC150" i="76"/>
  <c r="DC149" i="76"/>
  <c r="DC148" i="76"/>
  <c r="DC145" i="76"/>
  <c r="DC144" i="76"/>
  <c r="DC143" i="76"/>
  <c r="DC136" i="76"/>
  <c r="DC155" i="76"/>
  <c r="DC157" i="76"/>
  <c r="DC135" i="76"/>
  <c r="DC134" i="76"/>
  <c r="DA206" i="76"/>
  <c r="DA205" i="76"/>
  <c r="DA214" i="76"/>
  <c r="DA215" i="76"/>
  <c r="DA211" i="76"/>
  <c r="DA210" i="76"/>
  <c r="DA209" i="76"/>
  <c r="DA208" i="76"/>
  <c r="DA207" i="76"/>
  <c r="DA201" i="76"/>
  <c r="DA200" i="76"/>
  <c r="DA199" i="76"/>
  <c r="DA198" i="76"/>
  <c r="DA197" i="76"/>
  <c r="DA202" i="76"/>
  <c r="DA196" i="76"/>
  <c r="DA195" i="76"/>
  <c r="DA194" i="76"/>
  <c r="DA193" i="76"/>
  <c r="DA190" i="76"/>
  <c r="DA189" i="76"/>
  <c r="DA188" i="76"/>
  <c r="DA187" i="76"/>
  <c r="DA186" i="76"/>
  <c r="DA185" i="76"/>
  <c r="DA184" i="76"/>
  <c r="DA183" i="76"/>
  <c r="DA182" i="76"/>
  <c r="DA181" i="76"/>
  <c r="DA180" i="76"/>
  <c r="DA179" i="76"/>
  <c r="DA178" i="76"/>
  <c r="DA177" i="76"/>
  <c r="DA176" i="76"/>
  <c r="DA175" i="76"/>
  <c r="DA174" i="76"/>
  <c r="DA173" i="76"/>
  <c r="DA172" i="76"/>
  <c r="DA171" i="76"/>
  <c r="DA169" i="76"/>
  <c r="DA168" i="76"/>
  <c r="DA167" i="76"/>
  <c r="DA166" i="76"/>
  <c r="DA163" i="76"/>
  <c r="DA161" i="76"/>
  <c r="DA160" i="76"/>
  <c r="DA159" i="76"/>
  <c r="DA158" i="76"/>
  <c r="DA157" i="76"/>
  <c r="DA170" i="76"/>
  <c r="DA162" i="76"/>
  <c r="DA156" i="76"/>
  <c r="DA154" i="76"/>
  <c r="DA153" i="76"/>
  <c r="DA152" i="76"/>
  <c r="DA151" i="76"/>
  <c r="DA150" i="76"/>
  <c r="DA149" i="76"/>
  <c r="DA148" i="76"/>
  <c r="DA145" i="76"/>
  <c r="DA155" i="76"/>
  <c r="DA134" i="76"/>
  <c r="DA144" i="76"/>
  <c r="DA143" i="76"/>
  <c r="DA135" i="76"/>
  <c r="DA136" i="76"/>
  <c r="EO215" i="76"/>
  <c r="EO214" i="76"/>
  <c r="EO211" i="76"/>
  <c r="EO210" i="76"/>
  <c r="EO209" i="76"/>
  <c r="EO208" i="76"/>
  <c r="EO207" i="76"/>
  <c r="EO205" i="76"/>
  <c r="EO202" i="76"/>
  <c r="EO201" i="76"/>
  <c r="EO200" i="76"/>
  <c r="EO199" i="76"/>
  <c r="EO198" i="76"/>
  <c r="EO206" i="76"/>
  <c r="EO197" i="76"/>
  <c r="EO195" i="76"/>
  <c r="EO194" i="76"/>
  <c r="EO193" i="76"/>
  <c r="EO190" i="76"/>
  <c r="EO196" i="76"/>
  <c r="EO189" i="76"/>
  <c r="EO188" i="76"/>
  <c r="EO187" i="76"/>
  <c r="EO186" i="76"/>
  <c r="EO185" i="76"/>
  <c r="EO184" i="76"/>
  <c r="EO183" i="76"/>
  <c r="EO182" i="76"/>
  <c r="EO181" i="76"/>
  <c r="EO180" i="76"/>
  <c r="EO179" i="76"/>
  <c r="EO178" i="76"/>
  <c r="EO177" i="76"/>
  <c r="EO176" i="76"/>
  <c r="EO175" i="76"/>
  <c r="EO173" i="76"/>
  <c r="EO172" i="76"/>
  <c r="EO171" i="76"/>
  <c r="EO174" i="76"/>
  <c r="EO168" i="76"/>
  <c r="EO167" i="76"/>
  <c r="EO166" i="76"/>
  <c r="EO163" i="76"/>
  <c r="EO162" i="76"/>
  <c r="EO160" i="76"/>
  <c r="EO159" i="76"/>
  <c r="EO158" i="76"/>
  <c r="EO157" i="76"/>
  <c r="EO169" i="76"/>
  <c r="EO170" i="76"/>
  <c r="EO161" i="76"/>
  <c r="EO154" i="76"/>
  <c r="EO153" i="76"/>
  <c r="EO152" i="76"/>
  <c r="EO151" i="76"/>
  <c r="EO150" i="76"/>
  <c r="EO149" i="76"/>
  <c r="EO148" i="76"/>
  <c r="EO145" i="76"/>
  <c r="EO144" i="76"/>
  <c r="EO143" i="76"/>
  <c r="EO155" i="76"/>
  <c r="EO156" i="76"/>
  <c r="EO136" i="76"/>
  <c r="EO135" i="76"/>
  <c r="EO134" i="76"/>
  <c r="EK215" i="76"/>
  <c r="EK208" i="76"/>
  <c r="EK207" i="76"/>
  <c r="EK210" i="76"/>
  <c r="EK209" i="76"/>
  <c r="EK206" i="76"/>
  <c r="EK214" i="76"/>
  <c r="EK211" i="76"/>
  <c r="EK202" i="76"/>
  <c r="EK201" i="76"/>
  <c r="EK200" i="76"/>
  <c r="EK199" i="76"/>
  <c r="EK198" i="76"/>
  <c r="EK197" i="76"/>
  <c r="EK196" i="76"/>
  <c r="EK205" i="76"/>
  <c r="EK195" i="76"/>
  <c r="EK194" i="76"/>
  <c r="EK193" i="76"/>
  <c r="EK190" i="76"/>
  <c r="EK189" i="76"/>
  <c r="EK188" i="76"/>
  <c r="EK187" i="76"/>
  <c r="EK186" i="76"/>
  <c r="EK185" i="76"/>
  <c r="EK184" i="76"/>
  <c r="EK183" i="76"/>
  <c r="EK182" i="76"/>
  <c r="EK181" i="76"/>
  <c r="EK180" i="76"/>
  <c r="EK179" i="76"/>
  <c r="EK178" i="76"/>
  <c r="EK177" i="76"/>
  <c r="EK176" i="76"/>
  <c r="EK174" i="76"/>
  <c r="EK175" i="76"/>
  <c r="EK173" i="76"/>
  <c r="EK172" i="76"/>
  <c r="EK171" i="76"/>
  <c r="EK170" i="76"/>
  <c r="EK169" i="76"/>
  <c r="EK168" i="76"/>
  <c r="EK167" i="76"/>
  <c r="EK166" i="76"/>
  <c r="EK163" i="76"/>
  <c r="EK160" i="76"/>
  <c r="EK159" i="76"/>
  <c r="EK158" i="76"/>
  <c r="EK157" i="76"/>
  <c r="EK156" i="76"/>
  <c r="EK162" i="76"/>
  <c r="EK161" i="76"/>
  <c r="EK155" i="76"/>
  <c r="EK154" i="76"/>
  <c r="EK153" i="76"/>
  <c r="EK152" i="76"/>
  <c r="EK151" i="76"/>
  <c r="EK150" i="76"/>
  <c r="EK149" i="76"/>
  <c r="EK148" i="76"/>
  <c r="EK145" i="76"/>
  <c r="EK144" i="76"/>
  <c r="EK143" i="76"/>
  <c r="EK134" i="76"/>
  <c r="EK136" i="76"/>
  <c r="EK135" i="76"/>
  <c r="BQ209" i="76"/>
  <c r="BQ208" i="76"/>
  <c r="BQ206" i="76"/>
  <c r="BQ205" i="76"/>
  <c r="BQ215" i="76"/>
  <c r="BQ214" i="76"/>
  <c r="BQ211" i="76"/>
  <c r="BQ210" i="76"/>
  <c r="BQ202" i="76"/>
  <c r="BQ201" i="76"/>
  <c r="BQ200" i="76"/>
  <c r="BQ199" i="76"/>
  <c r="BQ198" i="76"/>
  <c r="BQ197" i="76"/>
  <c r="BQ207" i="76"/>
  <c r="BQ196" i="76"/>
  <c r="BQ195" i="76"/>
  <c r="BQ194" i="76"/>
  <c r="BQ193" i="76"/>
  <c r="BQ190" i="76"/>
  <c r="BQ189" i="76"/>
  <c r="BQ188" i="76"/>
  <c r="BQ187" i="76"/>
  <c r="BQ186" i="76"/>
  <c r="BQ185" i="76"/>
  <c r="BQ184" i="76"/>
  <c r="BQ183" i="76"/>
  <c r="BQ182" i="76"/>
  <c r="BQ181" i="76"/>
  <c r="BQ180" i="76"/>
  <c r="BQ179" i="76"/>
  <c r="BQ178" i="76"/>
  <c r="BQ177" i="76"/>
  <c r="BQ175" i="76"/>
  <c r="BQ176" i="76"/>
  <c r="BQ174" i="76"/>
  <c r="BQ173" i="76"/>
  <c r="BQ172" i="76"/>
  <c r="BQ171" i="76"/>
  <c r="BQ169" i="76"/>
  <c r="BQ168" i="76"/>
  <c r="BQ167" i="76"/>
  <c r="BQ166" i="76"/>
  <c r="BQ170" i="76"/>
  <c r="BQ160" i="76"/>
  <c r="BQ159" i="76"/>
  <c r="BQ158" i="76"/>
  <c r="BQ157" i="76"/>
  <c r="BQ162" i="76"/>
  <c r="BQ163" i="76"/>
  <c r="BQ161" i="76"/>
  <c r="BQ155" i="76"/>
  <c r="BQ154" i="76"/>
  <c r="BQ153" i="76"/>
  <c r="BQ152" i="76"/>
  <c r="BQ151" i="76"/>
  <c r="BQ150" i="76"/>
  <c r="BQ149" i="76"/>
  <c r="BQ148" i="76"/>
  <c r="BQ145" i="76"/>
  <c r="BQ156" i="76"/>
  <c r="BQ134" i="76"/>
  <c r="BQ144" i="76"/>
  <c r="BQ136" i="76"/>
  <c r="BQ135" i="76"/>
  <c r="BQ143" i="76"/>
  <c r="X99" i="76"/>
  <c r="X98" i="76"/>
  <c r="X95" i="76"/>
  <c r="X94" i="76"/>
  <c r="X93" i="76"/>
  <c r="X92" i="76"/>
  <c r="X91" i="76"/>
  <c r="X90" i="76"/>
  <c r="X89" i="76"/>
  <c r="X86" i="76"/>
  <c r="X85" i="76"/>
  <c r="X84" i="76"/>
  <c r="X83" i="76"/>
  <c r="X82" i="76"/>
  <c r="X81" i="76"/>
  <c r="X80" i="76"/>
  <c r="X79" i="76"/>
  <c r="X78" i="76"/>
  <c r="X77" i="76"/>
  <c r="X74" i="76"/>
  <c r="X73" i="76"/>
  <c r="X72" i="76"/>
  <c r="X71" i="76"/>
  <c r="X70" i="76"/>
  <c r="X69" i="76"/>
  <c r="X68" i="76"/>
  <c r="X67" i="76"/>
  <c r="X66" i="76"/>
  <c r="X65" i="76"/>
  <c r="X57" i="76"/>
  <c r="X61" i="76"/>
  <c r="X58" i="76"/>
  <c r="X54" i="76"/>
  <c r="X53" i="76"/>
  <c r="X52" i="76"/>
  <c r="X51" i="76"/>
  <c r="X50" i="76"/>
  <c r="X47" i="76"/>
  <c r="X46" i="76"/>
  <c r="X45" i="76"/>
  <c r="X44" i="76"/>
  <c r="X43" i="76"/>
  <c r="X42" i="76"/>
  <c r="X41" i="76"/>
  <c r="X40" i="76"/>
  <c r="X39" i="76"/>
  <c r="X38" i="76"/>
  <c r="X37" i="76"/>
  <c r="X36" i="76"/>
  <c r="X35" i="76"/>
  <c r="X34" i="76"/>
  <c r="X33" i="76"/>
  <c r="X32" i="76"/>
  <c r="X29" i="76"/>
  <c r="X28" i="76"/>
  <c r="X27" i="76"/>
  <c r="X20" i="76"/>
  <c r="X19" i="76"/>
  <c r="X18" i="76"/>
  <c r="X59" i="76"/>
  <c r="X55" i="76"/>
  <c r="X63" i="76"/>
  <c r="X62" i="76"/>
  <c r="X64" i="76"/>
  <c r="X60" i="76"/>
  <c r="X56" i="76"/>
  <c r="AN215" i="76"/>
  <c r="AN214" i="76"/>
  <c r="AN211" i="76"/>
  <c r="AN210" i="76"/>
  <c r="AN207" i="76"/>
  <c r="AN206" i="76"/>
  <c r="AN205" i="76"/>
  <c r="AN209" i="76"/>
  <c r="AN208" i="76"/>
  <c r="AN202" i="76"/>
  <c r="AN201" i="76"/>
  <c r="AN200" i="76"/>
  <c r="AN199" i="76"/>
  <c r="AN198" i="76"/>
  <c r="AN197" i="76"/>
  <c r="AN196" i="76"/>
  <c r="AN195" i="76"/>
  <c r="AN194" i="76"/>
  <c r="AN193" i="76"/>
  <c r="AN190" i="76"/>
  <c r="AN188" i="76"/>
  <c r="AN187" i="76"/>
  <c r="AN186" i="76"/>
  <c r="AN189" i="76"/>
  <c r="AN185" i="76"/>
  <c r="AN184" i="76"/>
  <c r="AN180" i="76"/>
  <c r="AN179" i="76"/>
  <c r="AN178" i="76"/>
  <c r="AN177" i="76"/>
  <c r="AN183" i="76"/>
  <c r="AN182" i="76"/>
  <c r="AN181" i="76"/>
  <c r="AN174" i="76"/>
  <c r="AN173" i="76"/>
  <c r="AN172" i="76"/>
  <c r="AN171" i="76"/>
  <c r="AN176" i="76"/>
  <c r="AN175" i="76"/>
  <c r="AN169" i="76"/>
  <c r="AN168" i="76"/>
  <c r="AN167" i="76"/>
  <c r="AN166" i="76"/>
  <c r="AN163" i="76"/>
  <c r="AN170" i="76"/>
  <c r="AN162" i="76"/>
  <c r="AN160" i="76"/>
  <c r="AN159" i="76"/>
  <c r="AN158" i="76"/>
  <c r="AN157" i="76"/>
  <c r="AN156" i="76"/>
  <c r="AN161" i="76"/>
  <c r="AN155" i="76"/>
  <c r="AN154" i="76"/>
  <c r="AN153" i="76"/>
  <c r="AN152" i="76"/>
  <c r="AN151" i="76"/>
  <c r="AN150" i="76"/>
  <c r="AN149" i="76"/>
  <c r="AN148" i="76"/>
  <c r="AN145" i="76"/>
  <c r="AN144" i="76"/>
  <c r="AN143" i="76"/>
  <c r="AN134" i="76"/>
  <c r="AN136" i="76"/>
  <c r="AN135" i="76"/>
  <c r="AD211" i="76"/>
  <c r="AD210" i="76"/>
  <c r="AD207" i="76"/>
  <c r="AD206" i="76"/>
  <c r="AD205" i="76"/>
  <c r="AD215" i="76"/>
  <c r="AD214" i="76"/>
  <c r="AD209" i="76"/>
  <c r="AD208" i="76"/>
  <c r="AD202" i="76"/>
  <c r="AD201" i="76"/>
  <c r="AD200" i="76"/>
  <c r="AD199" i="76"/>
  <c r="AD198" i="76"/>
  <c r="AD196" i="76"/>
  <c r="AD195" i="76"/>
  <c r="AD194" i="76"/>
  <c r="AD193" i="76"/>
  <c r="AD190" i="76"/>
  <c r="AD197" i="76"/>
  <c r="AD189" i="76"/>
  <c r="AD188" i="76"/>
  <c r="AD187" i="76"/>
  <c r="AD186" i="76"/>
  <c r="AD185" i="76"/>
  <c r="AD184" i="76"/>
  <c r="AD183" i="76"/>
  <c r="AD182" i="76"/>
  <c r="AD180" i="76"/>
  <c r="AD179" i="76"/>
  <c r="AD178" i="76"/>
  <c r="AD177" i="76"/>
  <c r="AD181" i="76"/>
  <c r="AD174" i="76"/>
  <c r="AD173" i="76"/>
  <c r="AD172" i="76"/>
  <c r="AD176" i="76"/>
  <c r="AD175" i="76"/>
  <c r="AD169" i="76"/>
  <c r="AD168" i="76"/>
  <c r="AD167" i="76"/>
  <c r="AD166" i="76"/>
  <c r="AD163" i="76"/>
  <c r="AD171" i="76"/>
  <c r="AD170" i="76"/>
  <c r="AD161" i="76"/>
  <c r="AD160" i="76"/>
  <c r="AD159" i="76"/>
  <c r="AD158" i="76"/>
  <c r="AD157" i="76"/>
  <c r="AD156" i="76"/>
  <c r="AD162" i="76"/>
  <c r="AD155" i="76"/>
  <c r="AD154" i="76"/>
  <c r="AD153" i="76"/>
  <c r="AD152" i="76"/>
  <c r="AD151" i="76"/>
  <c r="AD150" i="76"/>
  <c r="AD149" i="76"/>
  <c r="AD148" i="76"/>
  <c r="AD145" i="76"/>
  <c r="AD143" i="76"/>
  <c r="AD136" i="76"/>
  <c r="AD135" i="76"/>
  <c r="AD134" i="76"/>
  <c r="AD144" i="76"/>
  <c r="AO215" i="76"/>
  <c r="AO214" i="76"/>
  <c r="AO211" i="76"/>
  <c r="AO210" i="76"/>
  <c r="AO209" i="76"/>
  <c r="AO208" i="76"/>
  <c r="AO207" i="76"/>
  <c r="AO206" i="76"/>
  <c r="AO202" i="76"/>
  <c r="AO201" i="76"/>
  <c r="AO200" i="76"/>
  <c r="AO199" i="76"/>
  <c r="AO198" i="76"/>
  <c r="AO205" i="76"/>
  <c r="AO196" i="76"/>
  <c r="AO195" i="76"/>
  <c r="AO194" i="76"/>
  <c r="AO193" i="76"/>
  <c r="AO190" i="76"/>
  <c r="AO197" i="76"/>
  <c r="AO188" i="76"/>
  <c r="AO187" i="76"/>
  <c r="AO186" i="76"/>
  <c r="AO185" i="76"/>
  <c r="AO184" i="76"/>
  <c r="AO189" i="76"/>
  <c r="AO180" i="76"/>
  <c r="AO179" i="76"/>
  <c r="AO178" i="76"/>
  <c r="AO177" i="76"/>
  <c r="AO183" i="76"/>
  <c r="AO182" i="76"/>
  <c r="AO181" i="76"/>
  <c r="AO174" i="76"/>
  <c r="AO173" i="76"/>
  <c r="AO172" i="76"/>
  <c r="AO176" i="76"/>
  <c r="AO175" i="76"/>
  <c r="AO169" i="76"/>
  <c r="AO168" i="76"/>
  <c r="AO167" i="76"/>
  <c r="AO166" i="76"/>
  <c r="AO163" i="76"/>
  <c r="AO170" i="76"/>
  <c r="AO171" i="76"/>
  <c r="AO162" i="76"/>
  <c r="AO160" i="76"/>
  <c r="AO159" i="76"/>
  <c r="AO158" i="76"/>
  <c r="AO157" i="76"/>
  <c r="AO161" i="76"/>
  <c r="AO156" i="76"/>
  <c r="AO155" i="76"/>
  <c r="AO154" i="76"/>
  <c r="AO153" i="76"/>
  <c r="AO152" i="76"/>
  <c r="AO151" i="76"/>
  <c r="AO150" i="76"/>
  <c r="AO149" i="76"/>
  <c r="AO148" i="76"/>
  <c r="AO145" i="76"/>
  <c r="AO144" i="76"/>
  <c r="AO143" i="76"/>
  <c r="AO134" i="76"/>
  <c r="AO136" i="76"/>
  <c r="AO135" i="76"/>
  <c r="AQ211" i="76"/>
  <c r="AQ210" i="76"/>
  <c r="AQ207" i="76"/>
  <c r="AQ206" i="76"/>
  <c r="AQ205" i="76"/>
  <c r="AQ215" i="76"/>
  <c r="AQ214" i="76"/>
  <c r="AQ209" i="76"/>
  <c r="AQ208" i="76"/>
  <c r="AQ202" i="76"/>
  <c r="AQ201" i="76"/>
  <c r="AQ200" i="76"/>
  <c r="AQ199" i="76"/>
  <c r="AQ196" i="76"/>
  <c r="AQ195" i="76"/>
  <c r="AQ194" i="76"/>
  <c r="AQ193" i="76"/>
  <c r="AQ190" i="76"/>
  <c r="AQ189" i="76"/>
  <c r="AQ198" i="76"/>
  <c r="AQ197" i="76"/>
  <c r="AQ188" i="76"/>
  <c r="AQ187" i="76"/>
  <c r="AQ186" i="76"/>
  <c r="AQ185" i="76"/>
  <c r="AQ184" i="76"/>
  <c r="AQ183" i="76"/>
  <c r="AQ182" i="76"/>
  <c r="AQ181" i="76"/>
  <c r="AQ180" i="76"/>
  <c r="AQ179" i="76"/>
  <c r="AQ178" i="76"/>
  <c r="AQ177" i="76"/>
  <c r="AQ174" i="76"/>
  <c r="AQ173" i="76"/>
  <c r="AQ172" i="76"/>
  <c r="AQ176" i="76"/>
  <c r="AQ175" i="76"/>
  <c r="AQ169" i="76"/>
  <c r="AQ168" i="76"/>
  <c r="AQ167" i="76"/>
  <c r="AQ166" i="76"/>
  <c r="AQ163" i="76"/>
  <c r="AQ170" i="76"/>
  <c r="AQ171" i="76"/>
  <c r="AQ162" i="76"/>
  <c r="AQ160" i="76"/>
  <c r="AQ159" i="76"/>
  <c r="AQ158" i="76"/>
  <c r="AQ157" i="76"/>
  <c r="AQ156" i="76"/>
  <c r="AQ161" i="76"/>
  <c r="AQ155" i="76"/>
  <c r="AQ154" i="76"/>
  <c r="AQ153" i="76"/>
  <c r="AQ152" i="76"/>
  <c r="AQ151" i="76"/>
  <c r="AQ150" i="76"/>
  <c r="AQ149" i="76"/>
  <c r="AQ148" i="76"/>
  <c r="AQ145" i="76"/>
  <c r="AQ144" i="76"/>
  <c r="AQ143" i="76"/>
  <c r="AQ136" i="76"/>
  <c r="AQ135" i="76"/>
  <c r="AQ134" i="76"/>
  <c r="BT215" i="76"/>
  <c r="BT214" i="76"/>
  <c r="BT207" i="76"/>
  <c r="BT211" i="76"/>
  <c r="BT210" i="76"/>
  <c r="BT209" i="76"/>
  <c r="BT208" i="76"/>
  <c r="BT206" i="76"/>
  <c r="BT202" i="76"/>
  <c r="BT201" i="76"/>
  <c r="BT200" i="76"/>
  <c r="BT199" i="76"/>
  <c r="BT198" i="76"/>
  <c r="BT205" i="76"/>
  <c r="BT197" i="76"/>
  <c r="BT196" i="76"/>
  <c r="BT195" i="76"/>
  <c r="BT194" i="76"/>
  <c r="BT193" i="76"/>
  <c r="BT190" i="76"/>
  <c r="BT189" i="76"/>
  <c r="BT182" i="76"/>
  <c r="BT181" i="76"/>
  <c r="BT188" i="76"/>
  <c r="BT187" i="76"/>
  <c r="BT186" i="76"/>
  <c r="BT185" i="76"/>
  <c r="BT184" i="76"/>
  <c r="BT183" i="76"/>
  <c r="BT180" i="76"/>
  <c r="BT179" i="76"/>
  <c r="BT178" i="76"/>
  <c r="BT177" i="76"/>
  <c r="BT175" i="76"/>
  <c r="BT176" i="76"/>
  <c r="BT174" i="76"/>
  <c r="BT173" i="76"/>
  <c r="BT172" i="76"/>
  <c r="BT171" i="76"/>
  <c r="BT170" i="76"/>
  <c r="BT160" i="76"/>
  <c r="BT159" i="76"/>
  <c r="BT158" i="76"/>
  <c r="BT157" i="76"/>
  <c r="BT162" i="76"/>
  <c r="BT161" i="76"/>
  <c r="BT169" i="76"/>
  <c r="BT168" i="76"/>
  <c r="BT167" i="76"/>
  <c r="BT166" i="76"/>
  <c r="BT163" i="76"/>
  <c r="BT155" i="76"/>
  <c r="BT154" i="76"/>
  <c r="BT153" i="76"/>
  <c r="BT152" i="76"/>
  <c r="BT151" i="76"/>
  <c r="BT150" i="76"/>
  <c r="BT156" i="76"/>
  <c r="BT149" i="76"/>
  <c r="BT144" i="76"/>
  <c r="BT136" i="76"/>
  <c r="BT135" i="76"/>
  <c r="BT143" i="76"/>
  <c r="BT148" i="76"/>
  <c r="BT145" i="76"/>
  <c r="BT134" i="76"/>
  <c r="DF215" i="76"/>
  <c r="DF214" i="76"/>
  <c r="DF211" i="76"/>
  <c r="DF210" i="76"/>
  <c r="DF209" i="76"/>
  <c r="DF208" i="76"/>
  <c r="DF207" i="76"/>
  <c r="DF206" i="76"/>
  <c r="DF205" i="76"/>
  <c r="DF202" i="76"/>
  <c r="DF201" i="76"/>
  <c r="DF200" i="76"/>
  <c r="DF199" i="76"/>
  <c r="DF198" i="76"/>
  <c r="DF197" i="76"/>
  <c r="DF196" i="76"/>
  <c r="DF195" i="76"/>
  <c r="DF194" i="76"/>
  <c r="DF193" i="76"/>
  <c r="DF190" i="76"/>
  <c r="DF189" i="76"/>
  <c r="DF188" i="76"/>
  <c r="DF187" i="76"/>
  <c r="DF186" i="76"/>
  <c r="DF185" i="76"/>
  <c r="DF184" i="76"/>
  <c r="DF183" i="76"/>
  <c r="DF180" i="76"/>
  <c r="DF179" i="76"/>
  <c r="DF178" i="76"/>
  <c r="DF177" i="76"/>
  <c r="DF176" i="76"/>
  <c r="DF175" i="76"/>
  <c r="DF181" i="76"/>
  <c r="DF182" i="76"/>
  <c r="DF174" i="76"/>
  <c r="DF173" i="76"/>
  <c r="DF172" i="76"/>
  <c r="DF171" i="76"/>
  <c r="DF170" i="76"/>
  <c r="DF169" i="76"/>
  <c r="DF168" i="76"/>
  <c r="DF167" i="76"/>
  <c r="DF166" i="76"/>
  <c r="DF163" i="76"/>
  <c r="DF162" i="76"/>
  <c r="DF161" i="76"/>
  <c r="DF160" i="76"/>
  <c r="DF159" i="76"/>
  <c r="DF158" i="76"/>
  <c r="DF157" i="76"/>
  <c r="DF156" i="76"/>
  <c r="DF155" i="76"/>
  <c r="DF154" i="76"/>
  <c r="DF153" i="76"/>
  <c r="DF152" i="76"/>
  <c r="DF151" i="76"/>
  <c r="DF150" i="76"/>
  <c r="DF149" i="76"/>
  <c r="DF148" i="76"/>
  <c r="DF145" i="76"/>
  <c r="DF135" i="76"/>
  <c r="DF143" i="76"/>
  <c r="DF136" i="76"/>
  <c r="DF134" i="76"/>
  <c r="DF144" i="76"/>
  <c r="DH215" i="76"/>
  <c r="DH214" i="76"/>
  <c r="DH211" i="76"/>
  <c r="DH210" i="76"/>
  <c r="DH206" i="76"/>
  <c r="DH209" i="76"/>
  <c r="DH207" i="76"/>
  <c r="DH201" i="76"/>
  <c r="DH200" i="76"/>
  <c r="DH199" i="76"/>
  <c r="DH198" i="76"/>
  <c r="DH208" i="76"/>
  <c r="DH205" i="76"/>
  <c r="DH202" i="76"/>
  <c r="DH197" i="76"/>
  <c r="DH189" i="76"/>
  <c r="DH188" i="76"/>
  <c r="DH187" i="76"/>
  <c r="DH186" i="76"/>
  <c r="DH185" i="76"/>
  <c r="DH196" i="76"/>
  <c r="DH195" i="76"/>
  <c r="DH194" i="76"/>
  <c r="DH193" i="76"/>
  <c r="DH190" i="76"/>
  <c r="DH184" i="76"/>
  <c r="DH183" i="76"/>
  <c r="DH180" i="76"/>
  <c r="DH179" i="76"/>
  <c r="DH178" i="76"/>
  <c r="DH177" i="76"/>
  <c r="DH176" i="76"/>
  <c r="DH182" i="76"/>
  <c r="DH181" i="76"/>
  <c r="DH174" i="76"/>
  <c r="DH173" i="76"/>
  <c r="DH172" i="76"/>
  <c r="DH171" i="76"/>
  <c r="DH175" i="76"/>
  <c r="DH170" i="76"/>
  <c r="DH169" i="76"/>
  <c r="DH168" i="76"/>
  <c r="DH167" i="76"/>
  <c r="DH166" i="76"/>
  <c r="DH163" i="76"/>
  <c r="DH162" i="76"/>
  <c r="DH160" i="76"/>
  <c r="DH159" i="76"/>
  <c r="DH158" i="76"/>
  <c r="DH157" i="76"/>
  <c r="DH155" i="76"/>
  <c r="DH161" i="76"/>
  <c r="DH154" i="76"/>
  <c r="DH153" i="76"/>
  <c r="DH152" i="76"/>
  <c r="DH151" i="76"/>
  <c r="DH150" i="76"/>
  <c r="DH149" i="76"/>
  <c r="DH148" i="76"/>
  <c r="DH145" i="76"/>
  <c r="DH144" i="76"/>
  <c r="DH143" i="76"/>
  <c r="DH156" i="76"/>
  <c r="DH135" i="76"/>
  <c r="DH136" i="76"/>
  <c r="DH134" i="76"/>
  <c r="DD206" i="76"/>
  <c r="DD205" i="76"/>
  <c r="DD214" i="76"/>
  <c r="DD215" i="76"/>
  <c r="DD211" i="76"/>
  <c r="DD210" i="76"/>
  <c r="DD209" i="76"/>
  <c r="DD208" i="76"/>
  <c r="DD207" i="76"/>
  <c r="DD202" i="76"/>
  <c r="DD201" i="76"/>
  <c r="DD200" i="76"/>
  <c r="DD199" i="76"/>
  <c r="DD198" i="76"/>
  <c r="DD197" i="76"/>
  <c r="DD196" i="76"/>
  <c r="DD195" i="76"/>
  <c r="DD194" i="76"/>
  <c r="DD193" i="76"/>
  <c r="DD190" i="76"/>
  <c r="DD189" i="76"/>
  <c r="DD184" i="76"/>
  <c r="DD183" i="76"/>
  <c r="DD182" i="76"/>
  <c r="DD181" i="76"/>
  <c r="DD180" i="76"/>
  <c r="DD179" i="76"/>
  <c r="DD178" i="76"/>
  <c r="DD177" i="76"/>
  <c r="DD188" i="76"/>
  <c r="DD187" i="76"/>
  <c r="DD186" i="76"/>
  <c r="DD185" i="76"/>
  <c r="DD175" i="76"/>
  <c r="DD174" i="76"/>
  <c r="DD173" i="76"/>
  <c r="DD172" i="76"/>
  <c r="DD171" i="76"/>
  <c r="DD176" i="76"/>
  <c r="DD170" i="76"/>
  <c r="DD161" i="76"/>
  <c r="DD160" i="76"/>
  <c r="DD159" i="76"/>
  <c r="DD158" i="76"/>
  <c r="DD157" i="76"/>
  <c r="DD162" i="76"/>
  <c r="DD169" i="76"/>
  <c r="DD168" i="76"/>
  <c r="DD167" i="76"/>
  <c r="DD166" i="76"/>
  <c r="DD163" i="76"/>
  <c r="DD156" i="76"/>
  <c r="DD154" i="76"/>
  <c r="DD153" i="76"/>
  <c r="DD152" i="76"/>
  <c r="DD151" i="76"/>
  <c r="DD150" i="76"/>
  <c r="DD149" i="76"/>
  <c r="DD155" i="76"/>
  <c r="DD144" i="76"/>
  <c r="DD148" i="76"/>
  <c r="DD145" i="76"/>
  <c r="DD135" i="76"/>
  <c r="DD143" i="76"/>
  <c r="DD136" i="76"/>
  <c r="DD134" i="76"/>
  <c r="EP215" i="76"/>
  <c r="EP214" i="76"/>
  <c r="EP211" i="76"/>
  <c r="EP210" i="76"/>
  <c r="EP209" i="76"/>
  <c r="EP208" i="76"/>
  <c r="EP207" i="76"/>
  <c r="EP206" i="76"/>
  <c r="EP205" i="76"/>
  <c r="EP202" i="76"/>
  <c r="EP201" i="76"/>
  <c r="EP200" i="76"/>
  <c r="EP199" i="76"/>
  <c r="EP198" i="76"/>
  <c r="EP197" i="76"/>
  <c r="EP195" i="76"/>
  <c r="EP194" i="76"/>
  <c r="EP193" i="76"/>
  <c r="EP190" i="76"/>
  <c r="EP196" i="76"/>
  <c r="EP189" i="76"/>
  <c r="EP188" i="76"/>
  <c r="EP187" i="76"/>
  <c r="EP186" i="76"/>
  <c r="EP185" i="76"/>
  <c r="EP184" i="76"/>
  <c r="EP183" i="76"/>
  <c r="EP182" i="76"/>
  <c r="EP181" i="76"/>
  <c r="EP180" i="76"/>
  <c r="EP179" i="76"/>
  <c r="EP178" i="76"/>
  <c r="EP177" i="76"/>
  <c r="EP176" i="76"/>
  <c r="EP175" i="76"/>
  <c r="EP174" i="76"/>
  <c r="EP173" i="76"/>
  <c r="EP172" i="76"/>
  <c r="EP171" i="76"/>
  <c r="EP168" i="76"/>
  <c r="EP167" i="76"/>
  <c r="EP166" i="76"/>
  <c r="EP163" i="76"/>
  <c r="EP162" i="76"/>
  <c r="EP161" i="76"/>
  <c r="EP170" i="76"/>
  <c r="EP169" i="76"/>
  <c r="EP160" i="76"/>
  <c r="EP159" i="76"/>
  <c r="EP158" i="76"/>
  <c r="EP157" i="76"/>
  <c r="EP156" i="76"/>
  <c r="EP155" i="76"/>
  <c r="EP154" i="76"/>
  <c r="EP153" i="76"/>
  <c r="EP152" i="76"/>
  <c r="EP151" i="76"/>
  <c r="EP150" i="76"/>
  <c r="EP149" i="76"/>
  <c r="EP136" i="76"/>
  <c r="EP144" i="76"/>
  <c r="EP135" i="76"/>
  <c r="EP148" i="76"/>
  <c r="EP145" i="76"/>
  <c r="EP134" i="76"/>
  <c r="EP143" i="76"/>
  <c r="ER215" i="76"/>
  <c r="ER214" i="76"/>
  <c r="ER211" i="76"/>
  <c r="ER210" i="76"/>
  <c r="ER209" i="76"/>
  <c r="ER208" i="76"/>
  <c r="ER207" i="76"/>
  <c r="ER206" i="76"/>
  <c r="ER205" i="76"/>
  <c r="ER201" i="76"/>
  <c r="ER200" i="76"/>
  <c r="ER199" i="76"/>
  <c r="ER198" i="76"/>
  <c r="ER202" i="76"/>
  <c r="ER197" i="76"/>
  <c r="ER196" i="76"/>
  <c r="ER189" i="76"/>
  <c r="ER195" i="76"/>
  <c r="ER194" i="76"/>
  <c r="ER193" i="76"/>
  <c r="ER190" i="76"/>
  <c r="ER188" i="76"/>
  <c r="ER187" i="76"/>
  <c r="ER186" i="76"/>
  <c r="ER185" i="76"/>
  <c r="ER180" i="76"/>
  <c r="ER179" i="76"/>
  <c r="ER178" i="76"/>
  <c r="ER177" i="76"/>
  <c r="ER176" i="76"/>
  <c r="ER184" i="76"/>
  <c r="ER183" i="76"/>
  <c r="ER182" i="76"/>
  <c r="ER181" i="76"/>
  <c r="ER175" i="76"/>
  <c r="ER173" i="76"/>
  <c r="ER172" i="76"/>
  <c r="ER171" i="76"/>
  <c r="ER174" i="76"/>
  <c r="ER168" i="76"/>
  <c r="ER167" i="76"/>
  <c r="ER166" i="76"/>
  <c r="ER163" i="76"/>
  <c r="ER162" i="76"/>
  <c r="ER170" i="76"/>
  <c r="ER169" i="76"/>
  <c r="ER161" i="76"/>
  <c r="ER160" i="76"/>
  <c r="ER159" i="76"/>
  <c r="ER158" i="76"/>
  <c r="ER157" i="76"/>
  <c r="ER155" i="76"/>
  <c r="ER156" i="76"/>
  <c r="ER154" i="76"/>
  <c r="ER153" i="76"/>
  <c r="ER152" i="76"/>
  <c r="ER151" i="76"/>
  <c r="ER150" i="76"/>
  <c r="ER149" i="76"/>
  <c r="ER148" i="76"/>
  <c r="ER145" i="76"/>
  <c r="ER144" i="76"/>
  <c r="ER143" i="76"/>
  <c r="ER135" i="76"/>
  <c r="ER134" i="76"/>
  <c r="ER136" i="76"/>
  <c r="ES215" i="76"/>
  <c r="ES214" i="76"/>
  <c r="ES211" i="76"/>
  <c r="ES210" i="76"/>
  <c r="ES209" i="76"/>
  <c r="ES208" i="76"/>
  <c r="ES207" i="76"/>
  <c r="ES206" i="76"/>
  <c r="ES205" i="76"/>
  <c r="ES202" i="76"/>
  <c r="ES201" i="76"/>
  <c r="ES200" i="76"/>
  <c r="ES199" i="76"/>
  <c r="ES198" i="76"/>
  <c r="ES197" i="76"/>
  <c r="ES195" i="76"/>
  <c r="ES194" i="76"/>
  <c r="ES193" i="76"/>
  <c r="ES190" i="76"/>
  <c r="ES189" i="76"/>
  <c r="ES196" i="76"/>
  <c r="ES188" i="76"/>
  <c r="ES187" i="76"/>
  <c r="ES186" i="76"/>
  <c r="ES185" i="76"/>
  <c r="ES184" i="76"/>
  <c r="ES183" i="76"/>
  <c r="ES180" i="76"/>
  <c r="ES179" i="76"/>
  <c r="ES178" i="76"/>
  <c r="ES177" i="76"/>
  <c r="ES176" i="76"/>
  <c r="ES182" i="76"/>
  <c r="ES181" i="76"/>
  <c r="ES173" i="76"/>
  <c r="ES172" i="76"/>
  <c r="ES171" i="76"/>
  <c r="ES174" i="76"/>
  <c r="ES175" i="76"/>
  <c r="ES168" i="76"/>
  <c r="ES167" i="76"/>
  <c r="ES166" i="76"/>
  <c r="ES163" i="76"/>
  <c r="ES162" i="76"/>
  <c r="ES170" i="76"/>
  <c r="ES169" i="76"/>
  <c r="ES161" i="76"/>
  <c r="ES160" i="76"/>
  <c r="ES159" i="76"/>
  <c r="ES158" i="76"/>
  <c r="ES157" i="76"/>
  <c r="ES156" i="76"/>
  <c r="ES155" i="76"/>
  <c r="ES154" i="76"/>
  <c r="ES153" i="76"/>
  <c r="ES152" i="76"/>
  <c r="ES151" i="76"/>
  <c r="ES150" i="76"/>
  <c r="ES149" i="76"/>
  <c r="ES148" i="76"/>
  <c r="ES145" i="76"/>
  <c r="ES144" i="76"/>
  <c r="ES143" i="76"/>
  <c r="ES135" i="76"/>
  <c r="ES134" i="76"/>
  <c r="ES136" i="76"/>
  <c r="EN215" i="76"/>
  <c r="EN208" i="76"/>
  <c r="EN207" i="76"/>
  <c r="EN210" i="76"/>
  <c r="EN209" i="76"/>
  <c r="EN206" i="76"/>
  <c r="EN205" i="76"/>
  <c r="EN202" i="76"/>
  <c r="EN214" i="76"/>
  <c r="EN211" i="76"/>
  <c r="EN201" i="76"/>
  <c r="EN200" i="76"/>
  <c r="EN199" i="76"/>
  <c r="EN198" i="76"/>
  <c r="EN196" i="76"/>
  <c r="EN197" i="76"/>
  <c r="EN195" i="76"/>
  <c r="EN194" i="76"/>
  <c r="EN193" i="76"/>
  <c r="EN190" i="76"/>
  <c r="EN189" i="76"/>
  <c r="EN182" i="76"/>
  <c r="EN181" i="76"/>
  <c r="EN188" i="76"/>
  <c r="EN187" i="76"/>
  <c r="EN186" i="76"/>
  <c r="EN185" i="76"/>
  <c r="EN184" i="76"/>
  <c r="EN183" i="76"/>
  <c r="EN176" i="76"/>
  <c r="EN175" i="76"/>
  <c r="EN173" i="76"/>
  <c r="EN172" i="76"/>
  <c r="EN171" i="76"/>
  <c r="EN180" i="76"/>
  <c r="EN179" i="76"/>
  <c r="EN178" i="76"/>
  <c r="EN177" i="76"/>
  <c r="EN174" i="76"/>
  <c r="EN170" i="76"/>
  <c r="EN169" i="76"/>
  <c r="EN160" i="76"/>
  <c r="EN159" i="76"/>
  <c r="EN158" i="76"/>
  <c r="EN157" i="76"/>
  <c r="EN168" i="76"/>
  <c r="EN167" i="76"/>
  <c r="EN166" i="76"/>
  <c r="EN163" i="76"/>
  <c r="EN161" i="76"/>
  <c r="EN162" i="76"/>
  <c r="EN154" i="76"/>
  <c r="EN153" i="76"/>
  <c r="EN152" i="76"/>
  <c r="EN151" i="76"/>
  <c r="EN150" i="76"/>
  <c r="EN149" i="76"/>
  <c r="EN155" i="76"/>
  <c r="EN156" i="76"/>
  <c r="EN136" i="76"/>
  <c r="EN144" i="76"/>
  <c r="EN135" i="76"/>
  <c r="EN148" i="76"/>
  <c r="EN145" i="76"/>
  <c r="EN134" i="76"/>
  <c r="EN143" i="76"/>
  <c r="AG207" i="76"/>
  <c r="AG215" i="76"/>
  <c r="AG214" i="76"/>
  <c r="AG209" i="76"/>
  <c r="AG208" i="76"/>
  <c r="AG211" i="76"/>
  <c r="AG210" i="76"/>
  <c r="AG202" i="76"/>
  <c r="AG201" i="76"/>
  <c r="AG200" i="76"/>
  <c r="AG199" i="76"/>
  <c r="AG198" i="76"/>
  <c r="AG197" i="76"/>
  <c r="AG205" i="76"/>
  <c r="AG196" i="76"/>
  <c r="AG195" i="76"/>
  <c r="AG194" i="76"/>
  <c r="AG193" i="76"/>
  <c r="AG190" i="76"/>
  <c r="AG206" i="76"/>
  <c r="AG188" i="76"/>
  <c r="AG187" i="76"/>
  <c r="AG186" i="76"/>
  <c r="AG185" i="76"/>
  <c r="AG184" i="76"/>
  <c r="AG189" i="76"/>
  <c r="AG183" i="76"/>
  <c r="AG182" i="76"/>
  <c r="AG181" i="76"/>
  <c r="AG180" i="76"/>
  <c r="AG179" i="76"/>
  <c r="AG178" i="76"/>
  <c r="AG177" i="76"/>
  <c r="AG176" i="76"/>
  <c r="AG175" i="76"/>
  <c r="AG174" i="76"/>
  <c r="AG173" i="76"/>
  <c r="AG172" i="76"/>
  <c r="AG169" i="76"/>
  <c r="AG168" i="76"/>
  <c r="AG167" i="76"/>
  <c r="AG166" i="76"/>
  <c r="AG171" i="76"/>
  <c r="AG170" i="76"/>
  <c r="AG163" i="76"/>
  <c r="AG161" i="76"/>
  <c r="AG160" i="76"/>
  <c r="AG159" i="76"/>
  <c r="AG158" i="76"/>
  <c r="AG157" i="76"/>
  <c r="AG162" i="76"/>
  <c r="AG155" i="76"/>
  <c r="AG154" i="76"/>
  <c r="AG153" i="76"/>
  <c r="AG152" i="76"/>
  <c r="AG151" i="76"/>
  <c r="AG150" i="76"/>
  <c r="AG149" i="76"/>
  <c r="AG148" i="76"/>
  <c r="AG145" i="76"/>
  <c r="AG156" i="76"/>
  <c r="AG134" i="76"/>
  <c r="AG136" i="76"/>
  <c r="AG135" i="76"/>
  <c r="AG144" i="76"/>
  <c r="AG143" i="76"/>
  <c r="AR211" i="76"/>
  <c r="AR210" i="76"/>
  <c r="AR207" i="76"/>
  <c r="AR206" i="76"/>
  <c r="AR205" i="76"/>
  <c r="AR215" i="76"/>
  <c r="AR214" i="76"/>
  <c r="AR209" i="76"/>
  <c r="AR208" i="76"/>
  <c r="AR202" i="76"/>
  <c r="AR201" i="76"/>
  <c r="AR200" i="76"/>
  <c r="AR199" i="76"/>
  <c r="AR196" i="76"/>
  <c r="AR195" i="76"/>
  <c r="AR194" i="76"/>
  <c r="AR193" i="76"/>
  <c r="AR190" i="76"/>
  <c r="AR198" i="76"/>
  <c r="AR197" i="76"/>
  <c r="AR188" i="76"/>
  <c r="AR187" i="76"/>
  <c r="AR186" i="76"/>
  <c r="AR185" i="76"/>
  <c r="AR184" i="76"/>
  <c r="AR189" i="76"/>
  <c r="AR183" i="76"/>
  <c r="AR182" i="76"/>
  <c r="AR181" i="76"/>
  <c r="AR180" i="76"/>
  <c r="AR179" i="76"/>
  <c r="AR178" i="76"/>
  <c r="AR177" i="76"/>
  <c r="AR176" i="76"/>
  <c r="AR175" i="76"/>
  <c r="AR174" i="76"/>
  <c r="AR173" i="76"/>
  <c r="AR172" i="76"/>
  <c r="AR169" i="76"/>
  <c r="AR168" i="76"/>
  <c r="AR167" i="76"/>
  <c r="AR166" i="76"/>
  <c r="AR163" i="76"/>
  <c r="AR162" i="76"/>
  <c r="AR170" i="76"/>
  <c r="AR171" i="76"/>
  <c r="AR160" i="76"/>
  <c r="AR159" i="76"/>
  <c r="AR158" i="76"/>
  <c r="AR157" i="76"/>
  <c r="AR161" i="76"/>
  <c r="AR156" i="76"/>
  <c r="AR155" i="76"/>
  <c r="AR154" i="76"/>
  <c r="AR153" i="76"/>
  <c r="AR152" i="76"/>
  <c r="AR151" i="76"/>
  <c r="AR150" i="76"/>
  <c r="AR149" i="76"/>
  <c r="AR148" i="76"/>
  <c r="AR145" i="76"/>
  <c r="AR143" i="76"/>
  <c r="AR144" i="76"/>
  <c r="AR134" i="76"/>
  <c r="AR136" i="76"/>
  <c r="AR135" i="76"/>
  <c r="AT211" i="76"/>
  <c r="AT210" i="76"/>
  <c r="AT207" i="76"/>
  <c r="AT215" i="76"/>
  <c r="AT209" i="76"/>
  <c r="AT208" i="76"/>
  <c r="AT206" i="76"/>
  <c r="AT202" i="76"/>
  <c r="AT201" i="76"/>
  <c r="AT200" i="76"/>
  <c r="AT199" i="76"/>
  <c r="AT198" i="76"/>
  <c r="AT205" i="76"/>
  <c r="AT214" i="76"/>
  <c r="AT196" i="76"/>
  <c r="AT195" i="76"/>
  <c r="AT194" i="76"/>
  <c r="AT193" i="76"/>
  <c r="AT197" i="76"/>
  <c r="AT188" i="76"/>
  <c r="AT187" i="76"/>
  <c r="AT186" i="76"/>
  <c r="AT185" i="76"/>
  <c r="AT184" i="76"/>
  <c r="AT190" i="76"/>
  <c r="AT189" i="76"/>
  <c r="AT183" i="76"/>
  <c r="AT182" i="76"/>
  <c r="AT181" i="76"/>
  <c r="AT180" i="76"/>
  <c r="AT179" i="76"/>
  <c r="AT178" i="76"/>
  <c r="AT177" i="76"/>
  <c r="AT176" i="76"/>
  <c r="AT175" i="76"/>
  <c r="AT174" i="76"/>
  <c r="AT173" i="76"/>
  <c r="AT172" i="76"/>
  <c r="AT171" i="76"/>
  <c r="AT170" i="76"/>
  <c r="AT169" i="76"/>
  <c r="AT168" i="76"/>
  <c r="AT167" i="76"/>
  <c r="AT166" i="76"/>
  <c r="AT163" i="76"/>
  <c r="AT160" i="76"/>
  <c r="AT159" i="76"/>
  <c r="AT158" i="76"/>
  <c r="AT161" i="76"/>
  <c r="AT156" i="76"/>
  <c r="AT155" i="76"/>
  <c r="AT154" i="76"/>
  <c r="AT153" i="76"/>
  <c r="AT152" i="76"/>
  <c r="AT151" i="76"/>
  <c r="AT150" i="76"/>
  <c r="AT149" i="76"/>
  <c r="AT148" i="76"/>
  <c r="AT157" i="76"/>
  <c r="AT162" i="76"/>
  <c r="AT144" i="76"/>
  <c r="AT134" i="76"/>
  <c r="AT136" i="76"/>
  <c r="AT135" i="76"/>
  <c r="AT145" i="76"/>
  <c r="AT143" i="76"/>
  <c r="BY215" i="76"/>
  <c r="BY214" i="76"/>
  <c r="BY211" i="76"/>
  <c r="BY210" i="76"/>
  <c r="BY209" i="76"/>
  <c r="BY208" i="76"/>
  <c r="BY207" i="76"/>
  <c r="BY206" i="76"/>
  <c r="BY201" i="76"/>
  <c r="BY200" i="76"/>
  <c r="BY199" i="76"/>
  <c r="BY198" i="76"/>
  <c r="BY197" i="76"/>
  <c r="BY202" i="76"/>
  <c r="BY205" i="76"/>
  <c r="BY196" i="76"/>
  <c r="BY195" i="76"/>
  <c r="BY194" i="76"/>
  <c r="BY193" i="76"/>
  <c r="BY190" i="76"/>
  <c r="BY189" i="76"/>
  <c r="BY188" i="76"/>
  <c r="BY187" i="76"/>
  <c r="BY186" i="76"/>
  <c r="BY185" i="76"/>
  <c r="BY184" i="76"/>
  <c r="BY183" i="76"/>
  <c r="BY180" i="76"/>
  <c r="BY179" i="76"/>
  <c r="BY178" i="76"/>
  <c r="BY177" i="76"/>
  <c r="BY182" i="76"/>
  <c r="BY181" i="76"/>
  <c r="BY174" i="76"/>
  <c r="BY173" i="76"/>
  <c r="BY172" i="76"/>
  <c r="BY171" i="76"/>
  <c r="BY176" i="76"/>
  <c r="BY175" i="76"/>
  <c r="BY170" i="76"/>
  <c r="BY169" i="76"/>
  <c r="BY168" i="76"/>
  <c r="BY167" i="76"/>
  <c r="BY166" i="76"/>
  <c r="BY163" i="76"/>
  <c r="BY162" i="76"/>
  <c r="BY161" i="76"/>
  <c r="BY160" i="76"/>
  <c r="BY159" i="76"/>
  <c r="BY158" i="76"/>
  <c r="BY157" i="76"/>
  <c r="BY156" i="76"/>
  <c r="BY155" i="76"/>
  <c r="BY154" i="76"/>
  <c r="BY153" i="76"/>
  <c r="BY152" i="76"/>
  <c r="BY151" i="76"/>
  <c r="BY150" i="76"/>
  <c r="BY149" i="76"/>
  <c r="BY148" i="76"/>
  <c r="BY145" i="76"/>
  <c r="BY144" i="76"/>
  <c r="BY143" i="76"/>
  <c r="BY134" i="76"/>
  <c r="BY136" i="76"/>
  <c r="BY135" i="76"/>
  <c r="CA211" i="76"/>
  <c r="CA210" i="76"/>
  <c r="CA209" i="76"/>
  <c r="CA208" i="76"/>
  <c r="CA206" i="76"/>
  <c r="CA205" i="76"/>
  <c r="CA207" i="76"/>
  <c r="CA215" i="76"/>
  <c r="CA214" i="76"/>
  <c r="CA201" i="76"/>
  <c r="CA200" i="76"/>
  <c r="CA199" i="76"/>
  <c r="CA202" i="76"/>
  <c r="CA196" i="76"/>
  <c r="CA195" i="76"/>
  <c r="CA194" i="76"/>
  <c r="CA193" i="76"/>
  <c r="CA190" i="76"/>
  <c r="CA189" i="76"/>
  <c r="CA197" i="76"/>
  <c r="CA198" i="76"/>
  <c r="CA188" i="76"/>
  <c r="CA187" i="76"/>
  <c r="CA186" i="76"/>
  <c r="CA185" i="76"/>
  <c r="CA184" i="76"/>
  <c r="CA183" i="76"/>
  <c r="CA182" i="76"/>
  <c r="CA181" i="76"/>
  <c r="CA180" i="76"/>
  <c r="CA179" i="76"/>
  <c r="CA178" i="76"/>
  <c r="CA177" i="76"/>
  <c r="CA174" i="76"/>
  <c r="CA173" i="76"/>
  <c r="CA172" i="76"/>
  <c r="CA171" i="76"/>
  <c r="CA176" i="76"/>
  <c r="CA175" i="76"/>
  <c r="CA169" i="76"/>
  <c r="CA168" i="76"/>
  <c r="CA167" i="76"/>
  <c r="CA166" i="76"/>
  <c r="CA163" i="76"/>
  <c r="CA161" i="76"/>
  <c r="CA162" i="76"/>
  <c r="CA160" i="76"/>
  <c r="CA159" i="76"/>
  <c r="CA158" i="76"/>
  <c r="CA157" i="76"/>
  <c r="CA156" i="76"/>
  <c r="CA155" i="76"/>
  <c r="CA170" i="76"/>
  <c r="CA154" i="76"/>
  <c r="CA153" i="76"/>
  <c r="CA152" i="76"/>
  <c r="CA151" i="76"/>
  <c r="CA150" i="76"/>
  <c r="CA149" i="76"/>
  <c r="CA148" i="76"/>
  <c r="CA145" i="76"/>
  <c r="CA144" i="76"/>
  <c r="CA143" i="76"/>
  <c r="CA136" i="76"/>
  <c r="CA135" i="76"/>
  <c r="CA134" i="76"/>
  <c r="BW215" i="76"/>
  <c r="BW214" i="76"/>
  <c r="BW207" i="76"/>
  <c r="BW209" i="76"/>
  <c r="BW208" i="76"/>
  <c r="BW210" i="76"/>
  <c r="BW202" i="76"/>
  <c r="BW205" i="76"/>
  <c r="BW211" i="76"/>
  <c r="BW206" i="76"/>
  <c r="BW196" i="76"/>
  <c r="BW195" i="76"/>
  <c r="BW194" i="76"/>
  <c r="BW193" i="76"/>
  <c r="BW190" i="76"/>
  <c r="BW201" i="76"/>
  <c r="BW200" i="76"/>
  <c r="BW199" i="76"/>
  <c r="BW197" i="76"/>
  <c r="BW189" i="76"/>
  <c r="BW198" i="76"/>
  <c r="BW188" i="76"/>
  <c r="BW187" i="76"/>
  <c r="BW186" i="76"/>
  <c r="BW185" i="76"/>
  <c r="BW184" i="76"/>
  <c r="BW183" i="76"/>
  <c r="BW182" i="76"/>
  <c r="BW181" i="76"/>
  <c r="BW180" i="76"/>
  <c r="BW179" i="76"/>
  <c r="BW178" i="76"/>
  <c r="BW177" i="76"/>
  <c r="BW176" i="76"/>
  <c r="BW175" i="76"/>
  <c r="BW174" i="76"/>
  <c r="BW173" i="76"/>
  <c r="BW172" i="76"/>
  <c r="BW171" i="76"/>
  <c r="BW170" i="76"/>
  <c r="BW169" i="76"/>
  <c r="BW168" i="76"/>
  <c r="BW167" i="76"/>
  <c r="BW166" i="76"/>
  <c r="BW163" i="76"/>
  <c r="BW162" i="76"/>
  <c r="BW161" i="76"/>
  <c r="BW157" i="76"/>
  <c r="BW156" i="76"/>
  <c r="BW160" i="76"/>
  <c r="BW159" i="76"/>
  <c r="BW158" i="76"/>
  <c r="BW155" i="76"/>
  <c r="BW154" i="76"/>
  <c r="BW153" i="76"/>
  <c r="BW152" i="76"/>
  <c r="BW151" i="76"/>
  <c r="BW150" i="76"/>
  <c r="BW149" i="76"/>
  <c r="BW148" i="76"/>
  <c r="BW145" i="76"/>
  <c r="BW144" i="76"/>
  <c r="BW143" i="76"/>
  <c r="BW134" i="76"/>
  <c r="BW136" i="76"/>
  <c r="BW135" i="76"/>
  <c r="DI215" i="76"/>
  <c r="DI214" i="76"/>
  <c r="DI211" i="76"/>
  <c r="DI210" i="76"/>
  <c r="DI209" i="76"/>
  <c r="DI208" i="76"/>
  <c r="DI207" i="76"/>
  <c r="DI201" i="76"/>
  <c r="DI200" i="76"/>
  <c r="DI199" i="76"/>
  <c r="DI198" i="76"/>
  <c r="DI197" i="76"/>
  <c r="DI206" i="76"/>
  <c r="DI205" i="76"/>
  <c r="DI202" i="76"/>
  <c r="DI196" i="76"/>
  <c r="DI195" i="76"/>
  <c r="DI194" i="76"/>
  <c r="DI193" i="76"/>
  <c r="DI190" i="76"/>
  <c r="DI189" i="76"/>
  <c r="DI188" i="76"/>
  <c r="DI187" i="76"/>
  <c r="DI186" i="76"/>
  <c r="DI185" i="76"/>
  <c r="DI184" i="76"/>
  <c r="DI183" i="76"/>
  <c r="DI180" i="76"/>
  <c r="DI179" i="76"/>
  <c r="DI178" i="76"/>
  <c r="DI177" i="76"/>
  <c r="DI176" i="76"/>
  <c r="DI182" i="76"/>
  <c r="DI181" i="76"/>
  <c r="DI174" i="76"/>
  <c r="DI173" i="76"/>
  <c r="DI172" i="76"/>
  <c r="DI171" i="76"/>
  <c r="DI175" i="76"/>
  <c r="DI170" i="76"/>
  <c r="DI169" i="76"/>
  <c r="DI168" i="76"/>
  <c r="DI167" i="76"/>
  <c r="DI166" i="76"/>
  <c r="DI163" i="76"/>
  <c r="DI162" i="76"/>
  <c r="DI160" i="76"/>
  <c r="DI159" i="76"/>
  <c r="DI158" i="76"/>
  <c r="DI157" i="76"/>
  <c r="DI161" i="76"/>
  <c r="DI154" i="76"/>
  <c r="DI153" i="76"/>
  <c r="DI152" i="76"/>
  <c r="DI151" i="76"/>
  <c r="DI150" i="76"/>
  <c r="DI149" i="76"/>
  <c r="DI148" i="76"/>
  <c r="DI145" i="76"/>
  <c r="DI144" i="76"/>
  <c r="DI156" i="76"/>
  <c r="DI155" i="76"/>
  <c r="DI135" i="76"/>
  <c r="DI136" i="76"/>
  <c r="DI143" i="76"/>
  <c r="DI134" i="76"/>
  <c r="DK214" i="76"/>
  <c r="DK211" i="76"/>
  <c r="DK210" i="76"/>
  <c r="DK209" i="76"/>
  <c r="DK208" i="76"/>
  <c r="DK207" i="76"/>
  <c r="DK215" i="76"/>
  <c r="DK206" i="76"/>
  <c r="DK201" i="76"/>
  <c r="DK200" i="76"/>
  <c r="DK199" i="76"/>
  <c r="DK205" i="76"/>
  <c r="DK202" i="76"/>
  <c r="DK198" i="76"/>
  <c r="DK196" i="76"/>
  <c r="DK195" i="76"/>
  <c r="DK194" i="76"/>
  <c r="DK193" i="76"/>
  <c r="DK190" i="76"/>
  <c r="DK189" i="76"/>
  <c r="DK197" i="76"/>
  <c r="DK188" i="76"/>
  <c r="DK187" i="76"/>
  <c r="DK186" i="76"/>
  <c r="DK185" i="76"/>
  <c r="DK184" i="76"/>
  <c r="DK183" i="76"/>
  <c r="DK182" i="76"/>
  <c r="DK181" i="76"/>
  <c r="DK180" i="76"/>
  <c r="DK179" i="76"/>
  <c r="DK178" i="76"/>
  <c r="DK177" i="76"/>
  <c r="DK174" i="76"/>
  <c r="DK173" i="76"/>
  <c r="DK172" i="76"/>
  <c r="DK171" i="76"/>
  <c r="DK175" i="76"/>
  <c r="DK176" i="76"/>
  <c r="DK170" i="76"/>
  <c r="DK169" i="76"/>
  <c r="DK168" i="76"/>
  <c r="DK167" i="76"/>
  <c r="DK166" i="76"/>
  <c r="DK163" i="76"/>
  <c r="DK162" i="76"/>
  <c r="DK160" i="76"/>
  <c r="DK159" i="76"/>
  <c r="DK158" i="76"/>
  <c r="DK157" i="76"/>
  <c r="DK156" i="76"/>
  <c r="DK155" i="76"/>
  <c r="DK161" i="76"/>
  <c r="DK154" i="76"/>
  <c r="DK153" i="76"/>
  <c r="DK152" i="76"/>
  <c r="DK151" i="76"/>
  <c r="DK150" i="76"/>
  <c r="DK149" i="76"/>
  <c r="DK148" i="76"/>
  <c r="DK145" i="76"/>
  <c r="DK144" i="76"/>
  <c r="DK143" i="76"/>
  <c r="DK136" i="76"/>
  <c r="DK135" i="76"/>
  <c r="DK134" i="76"/>
  <c r="DG215" i="76"/>
  <c r="DG214" i="76"/>
  <c r="DG209" i="76"/>
  <c r="DG208" i="76"/>
  <c r="DG207" i="76"/>
  <c r="DG205" i="76"/>
  <c r="DG202" i="76"/>
  <c r="DG210" i="76"/>
  <c r="DG211" i="76"/>
  <c r="DG206" i="76"/>
  <c r="DG198" i="76"/>
  <c r="DG196" i="76"/>
  <c r="DG195" i="76"/>
  <c r="DG194" i="76"/>
  <c r="DG193" i="76"/>
  <c r="DG190" i="76"/>
  <c r="DG201" i="76"/>
  <c r="DG200" i="76"/>
  <c r="DG199" i="76"/>
  <c r="DG189" i="76"/>
  <c r="DG188" i="76"/>
  <c r="DG187" i="76"/>
  <c r="DG186" i="76"/>
  <c r="DG185" i="76"/>
  <c r="DG184" i="76"/>
  <c r="DG183" i="76"/>
  <c r="DG197" i="76"/>
  <c r="DG180" i="76"/>
  <c r="DG179" i="76"/>
  <c r="DG178" i="76"/>
  <c r="DG177" i="76"/>
  <c r="DG176" i="76"/>
  <c r="DG175" i="76"/>
  <c r="DG182" i="76"/>
  <c r="DG181" i="76"/>
  <c r="DG174" i="76"/>
  <c r="DG173" i="76"/>
  <c r="DG172" i="76"/>
  <c r="DG171" i="76"/>
  <c r="DG170" i="76"/>
  <c r="DG169" i="76"/>
  <c r="DG168" i="76"/>
  <c r="DG167" i="76"/>
  <c r="DG166" i="76"/>
  <c r="DG163" i="76"/>
  <c r="DG162" i="76"/>
  <c r="DG161" i="76"/>
  <c r="DG160" i="76"/>
  <c r="DG159" i="76"/>
  <c r="DG158" i="76"/>
  <c r="DG155" i="76"/>
  <c r="DG157" i="76"/>
  <c r="DG154" i="76"/>
  <c r="DG153" i="76"/>
  <c r="DG152" i="76"/>
  <c r="DG151" i="76"/>
  <c r="DG150" i="76"/>
  <c r="DG149" i="76"/>
  <c r="DG148" i="76"/>
  <c r="DG145" i="76"/>
  <c r="DG144" i="76"/>
  <c r="DG143" i="76"/>
  <c r="DG156" i="76"/>
  <c r="DG135" i="76"/>
  <c r="DG136" i="76"/>
  <c r="DG134" i="76"/>
  <c r="EQ215" i="76"/>
  <c r="EQ214" i="76"/>
  <c r="EQ211" i="76"/>
  <c r="EQ208" i="76"/>
  <c r="EQ207" i="76"/>
  <c r="EQ206" i="76"/>
  <c r="EQ205" i="76"/>
  <c r="EQ210" i="76"/>
  <c r="EQ202" i="76"/>
  <c r="EQ209" i="76"/>
  <c r="EQ201" i="76"/>
  <c r="EQ200" i="76"/>
  <c r="EQ199" i="76"/>
  <c r="EQ195" i="76"/>
  <c r="EQ194" i="76"/>
  <c r="EQ193" i="76"/>
  <c r="EQ190" i="76"/>
  <c r="EQ196" i="76"/>
  <c r="EQ198" i="76"/>
  <c r="EQ189" i="76"/>
  <c r="EQ188" i="76"/>
  <c r="EQ187" i="76"/>
  <c r="EQ186" i="76"/>
  <c r="EQ185" i="76"/>
  <c r="EQ184" i="76"/>
  <c r="EQ183" i="76"/>
  <c r="EQ197" i="76"/>
  <c r="EQ182" i="76"/>
  <c r="EQ181" i="76"/>
  <c r="EQ180" i="76"/>
  <c r="EQ179" i="76"/>
  <c r="EQ178" i="76"/>
  <c r="EQ177" i="76"/>
  <c r="EQ176" i="76"/>
  <c r="EQ175" i="76"/>
  <c r="EQ173" i="76"/>
  <c r="EQ172" i="76"/>
  <c r="EQ171" i="76"/>
  <c r="EQ174" i="76"/>
  <c r="EQ168" i="76"/>
  <c r="EQ167" i="76"/>
  <c r="EQ166" i="76"/>
  <c r="EQ163" i="76"/>
  <c r="EQ162" i="76"/>
  <c r="EQ170" i="76"/>
  <c r="EQ169" i="76"/>
  <c r="EQ161" i="76"/>
  <c r="EQ157" i="76"/>
  <c r="EQ155" i="76"/>
  <c r="EQ156" i="76"/>
  <c r="EQ160" i="76"/>
  <c r="EQ159" i="76"/>
  <c r="EQ158" i="76"/>
  <c r="EQ154" i="76"/>
  <c r="EQ153" i="76"/>
  <c r="EQ152" i="76"/>
  <c r="EQ151" i="76"/>
  <c r="EQ150" i="76"/>
  <c r="EQ149" i="76"/>
  <c r="EQ148" i="76"/>
  <c r="EQ145" i="76"/>
  <c r="EQ144" i="76"/>
  <c r="EQ143" i="76"/>
  <c r="EQ135" i="76"/>
  <c r="EQ134" i="76"/>
  <c r="EQ136" i="76"/>
  <c r="AI99" i="76"/>
  <c r="AI98" i="76"/>
  <c r="AI95" i="76"/>
  <c r="AI94" i="76"/>
  <c r="AI93" i="76"/>
  <c r="AI92" i="76"/>
  <c r="AI91" i="76"/>
  <c r="AI90" i="76"/>
  <c r="AI89" i="76"/>
  <c r="AI85" i="76"/>
  <c r="AI84" i="76"/>
  <c r="AI83" i="76"/>
  <c r="AI82" i="76"/>
  <c r="AI81" i="76"/>
  <c r="AI80" i="76"/>
  <c r="AI79" i="76"/>
  <c r="AI78" i="76"/>
  <c r="AI77" i="76"/>
  <c r="AI71" i="76"/>
  <c r="AI60" i="76"/>
  <c r="AI56" i="76"/>
  <c r="AI63" i="76"/>
  <c r="AI62" i="76"/>
  <c r="AI67" i="76"/>
  <c r="AI70" i="76"/>
  <c r="AI57" i="76"/>
  <c r="AI64" i="76"/>
  <c r="AI68" i="76"/>
  <c r="AI66" i="76"/>
  <c r="AI61" i="76"/>
  <c r="AI53" i="76"/>
  <c r="AI52" i="76"/>
  <c r="AI51" i="76"/>
  <c r="AI50" i="76"/>
  <c r="AI47" i="76"/>
  <c r="AI46" i="76"/>
  <c r="AI45" i="76"/>
  <c r="AI44" i="76"/>
  <c r="AI43" i="76"/>
  <c r="AI42" i="76"/>
  <c r="AI41" i="76"/>
  <c r="AI40" i="76"/>
  <c r="AI39" i="76"/>
  <c r="AI38" i="76"/>
  <c r="AI36" i="76"/>
  <c r="AI35" i="76"/>
  <c r="AI32" i="76"/>
  <c r="AI29" i="76"/>
  <c r="AI28" i="76"/>
  <c r="AI27" i="76"/>
  <c r="AI20" i="76"/>
  <c r="AI19" i="76"/>
  <c r="AI18" i="76"/>
  <c r="AI74" i="76"/>
  <c r="AI58" i="76"/>
  <c r="AI54" i="76"/>
  <c r="AI73" i="76"/>
  <c r="AI69" i="76"/>
  <c r="AI65" i="76"/>
  <c r="AI59" i="76"/>
  <c r="AI55" i="76"/>
  <c r="AI72" i="76"/>
  <c r="AB99" i="76"/>
  <c r="AB98" i="76"/>
  <c r="AB95" i="76"/>
  <c r="AB94" i="76"/>
  <c r="AB93" i="76"/>
  <c r="AB92" i="76"/>
  <c r="AB91" i="76"/>
  <c r="AB90" i="76"/>
  <c r="AB89" i="76"/>
  <c r="AB86" i="76"/>
  <c r="AB85" i="76"/>
  <c r="AB84" i="76"/>
  <c r="AB83" i="76"/>
  <c r="AB82" i="76"/>
  <c r="AB81" i="76"/>
  <c r="AB80" i="76"/>
  <c r="AB79" i="76"/>
  <c r="AB78" i="76"/>
  <c r="AB77" i="76"/>
  <c r="AB74" i="76"/>
  <c r="AB73" i="76"/>
  <c r="AB72" i="76"/>
  <c r="AB71" i="76"/>
  <c r="AB70" i="76"/>
  <c r="AB69" i="76"/>
  <c r="AB68" i="76"/>
  <c r="AB67" i="76"/>
  <c r="AB66" i="76"/>
  <c r="AB64" i="76"/>
  <c r="AB63" i="76"/>
  <c r="AB62" i="76"/>
  <c r="AB58" i="76"/>
  <c r="AB54" i="76"/>
  <c r="AB53" i="76"/>
  <c r="AB52" i="76"/>
  <c r="AB51" i="76"/>
  <c r="AB50" i="76"/>
  <c r="AB47" i="76"/>
  <c r="AB46" i="76"/>
  <c r="AB45" i="76"/>
  <c r="AB44" i="76"/>
  <c r="AB43" i="76"/>
  <c r="AB42" i="76"/>
  <c r="AB41" i="76"/>
  <c r="AB40" i="76"/>
  <c r="AB39" i="76"/>
  <c r="AB38" i="76"/>
  <c r="AB37" i="76"/>
  <c r="AB36" i="76"/>
  <c r="AB35" i="76"/>
  <c r="AB34" i="76"/>
  <c r="AB33" i="76"/>
  <c r="AB59" i="76"/>
  <c r="AB55" i="76"/>
  <c r="AB60" i="76"/>
  <c r="AB56" i="76"/>
  <c r="AB57" i="76"/>
  <c r="AB61" i="76"/>
  <c r="AB29" i="76"/>
  <c r="AB28" i="76"/>
  <c r="AB27" i="76"/>
  <c r="AB19" i="76"/>
  <c r="AB20" i="76"/>
  <c r="AJ209" i="76"/>
  <c r="AJ208" i="76"/>
  <c r="AJ211" i="76"/>
  <c r="AJ210" i="76"/>
  <c r="AJ207" i="76"/>
  <c r="AJ215" i="76"/>
  <c r="AJ214" i="76"/>
  <c r="AJ206" i="76"/>
  <c r="AJ205" i="76"/>
  <c r="AJ202" i="76"/>
  <c r="AJ201" i="76"/>
  <c r="AJ200" i="76"/>
  <c r="AJ199" i="76"/>
  <c r="AJ197" i="76"/>
  <c r="AJ198" i="76"/>
  <c r="AJ196" i="76"/>
  <c r="AJ195" i="76"/>
  <c r="AJ194" i="76"/>
  <c r="AJ193" i="76"/>
  <c r="AJ190" i="76"/>
  <c r="AJ189" i="76"/>
  <c r="AJ188" i="76"/>
  <c r="AJ187" i="76"/>
  <c r="AJ186" i="76"/>
  <c r="AJ185" i="76"/>
  <c r="AJ184" i="76"/>
  <c r="AJ183" i="76"/>
  <c r="AJ182" i="76"/>
  <c r="AJ181" i="76"/>
  <c r="AJ175" i="76"/>
  <c r="AJ180" i="76"/>
  <c r="AJ179" i="76"/>
  <c r="AJ178" i="76"/>
  <c r="AJ177" i="76"/>
  <c r="AJ174" i="76"/>
  <c r="AJ173" i="76"/>
  <c r="AJ172" i="76"/>
  <c r="AJ176" i="76"/>
  <c r="AJ171" i="76"/>
  <c r="AJ170" i="76"/>
  <c r="AJ169" i="76"/>
  <c r="AJ168" i="76"/>
  <c r="AJ167" i="76"/>
  <c r="AJ166" i="76"/>
  <c r="AJ161" i="76"/>
  <c r="AJ160" i="76"/>
  <c r="AJ159" i="76"/>
  <c r="AJ158" i="76"/>
  <c r="AJ157" i="76"/>
  <c r="AJ163" i="76"/>
  <c r="AJ162" i="76"/>
  <c r="AJ155" i="76"/>
  <c r="AJ154" i="76"/>
  <c r="AJ153" i="76"/>
  <c r="AJ152" i="76"/>
  <c r="AJ151" i="76"/>
  <c r="AJ150" i="76"/>
  <c r="AJ156" i="76"/>
  <c r="AJ149" i="76"/>
  <c r="AJ148" i="76"/>
  <c r="AJ144" i="76"/>
  <c r="AJ145" i="76"/>
  <c r="AJ143" i="76"/>
  <c r="AJ134" i="76"/>
  <c r="AJ136" i="76"/>
  <c r="AJ135" i="76"/>
  <c r="AU215" i="76"/>
  <c r="AU214" i="76"/>
  <c r="AU211" i="76"/>
  <c r="AU210" i="76"/>
  <c r="AU207" i="76"/>
  <c r="AU208" i="76"/>
  <c r="AU205" i="76"/>
  <c r="AU209" i="76"/>
  <c r="AU206" i="76"/>
  <c r="AU202" i="76"/>
  <c r="AU201" i="76"/>
  <c r="AU200" i="76"/>
  <c r="AU199" i="76"/>
  <c r="AU196" i="76"/>
  <c r="AU195" i="76"/>
  <c r="AU194" i="76"/>
  <c r="AU193" i="76"/>
  <c r="AU190" i="76"/>
  <c r="AU198" i="76"/>
  <c r="AU197" i="76"/>
  <c r="AU188" i="76"/>
  <c r="AU187" i="76"/>
  <c r="AU186" i="76"/>
  <c r="AU185" i="76"/>
  <c r="AU184" i="76"/>
  <c r="AU189" i="76"/>
  <c r="AU183" i="76"/>
  <c r="AU182" i="76"/>
  <c r="AU181" i="76"/>
  <c r="AU180" i="76"/>
  <c r="AU179" i="76"/>
  <c r="AU178" i="76"/>
  <c r="AU177" i="76"/>
  <c r="AU176" i="76"/>
  <c r="AU175" i="76"/>
  <c r="AU174" i="76"/>
  <c r="AU173" i="76"/>
  <c r="AU172" i="76"/>
  <c r="AU169" i="76"/>
  <c r="AU168" i="76"/>
  <c r="AU167" i="76"/>
  <c r="AU166" i="76"/>
  <c r="AU163" i="76"/>
  <c r="AU162" i="76"/>
  <c r="AU161" i="76"/>
  <c r="AU170" i="76"/>
  <c r="AU171" i="76"/>
  <c r="AU160" i="76"/>
  <c r="AU159" i="76"/>
  <c r="AU158" i="76"/>
  <c r="AU155" i="76"/>
  <c r="AU154" i="76"/>
  <c r="AU153" i="76"/>
  <c r="AU152" i="76"/>
  <c r="AU151" i="76"/>
  <c r="AU150" i="76"/>
  <c r="AU149" i="76"/>
  <c r="AU148" i="76"/>
  <c r="AU145" i="76"/>
  <c r="AU144" i="76"/>
  <c r="AU143" i="76"/>
  <c r="AU157" i="76"/>
  <c r="AU156" i="76"/>
  <c r="AU136" i="76"/>
  <c r="AU135" i="76"/>
  <c r="AU134" i="76"/>
  <c r="AW215" i="76"/>
  <c r="AW214" i="76"/>
  <c r="AW211" i="76"/>
  <c r="AW210" i="76"/>
  <c r="AW209" i="76"/>
  <c r="AW208" i="76"/>
  <c r="AW207" i="76"/>
  <c r="AW205" i="76"/>
  <c r="AW206" i="76"/>
  <c r="AW202" i="76"/>
  <c r="AW201" i="76"/>
  <c r="AW200" i="76"/>
  <c r="AW199" i="76"/>
  <c r="AW198" i="76"/>
  <c r="AW197" i="76"/>
  <c r="AW196" i="76"/>
  <c r="AW195" i="76"/>
  <c r="AW194" i="76"/>
  <c r="AW193" i="76"/>
  <c r="AW190" i="76"/>
  <c r="AW189" i="76"/>
  <c r="AW188" i="76"/>
  <c r="AW187" i="76"/>
  <c r="AW186" i="76"/>
  <c r="AW185" i="76"/>
  <c r="AW184" i="76"/>
  <c r="AW180" i="76"/>
  <c r="AW179" i="76"/>
  <c r="AW178" i="76"/>
  <c r="AW177" i="76"/>
  <c r="AW176" i="76"/>
  <c r="AW183" i="76"/>
  <c r="AW182" i="76"/>
  <c r="AW181" i="76"/>
  <c r="AW175" i="76"/>
  <c r="AW174" i="76"/>
  <c r="AW173" i="76"/>
  <c r="AW172" i="76"/>
  <c r="AW170" i="76"/>
  <c r="AW171" i="76"/>
  <c r="AW169" i="76"/>
  <c r="AW168" i="76"/>
  <c r="AW167" i="76"/>
  <c r="AW166" i="76"/>
  <c r="AW163" i="76"/>
  <c r="AW160" i="76"/>
  <c r="AW159" i="76"/>
  <c r="AW158" i="76"/>
  <c r="AW157" i="76"/>
  <c r="AW161" i="76"/>
  <c r="AW162" i="76"/>
  <c r="AW155" i="76"/>
  <c r="AW154" i="76"/>
  <c r="AW153" i="76"/>
  <c r="AW152" i="76"/>
  <c r="AW151" i="76"/>
  <c r="AW150" i="76"/>
  <c r="AW149" i="76"/>
  <c r="AW148" i="76"/>
  <c r="AW145" i="76"/>
  <c r="AW144" i="76"/>
  <c r="AW156" i="76"/>
  <c r="AW143" i="76"/>
  <c r="AW134" i="76"/>
  <c r="AW136" i="76"/>
  <c r="AW135" i="76"/>
  <c r="AP211" i="76"/>
  <c r="AP210" i="76"/>
  <c r="AP207" i="76"/>
  <c r="AP215" i="76"/>
  <c r="AP214" i="76"/>
  <c r="AP209" i="76"/>
  <c r="AP208" i="76"/>
  <c r="AP206" i="76"/>
  <c r="AP202" i="76"/>
  <c r="AP201" i="76"/>
  <c r="AP200" i="76"/>
  <c r="AP199" i="76"/>
  <c r="AP198" i="76"/>
  <c r="AP205" i="76"/>
  <c r="AP196" i="76"/>
  <c r="AP195" i="76"/>
  <c r="AP194" i="76"/>
  <c r="AP193" i="76"/>
  <c r="AP190" i="76"/>
  <c r="AP189" i="76"/>
  <c r="AP197" i="76"/>
  <c r="AP188" i="76"/>
  <c r="AP187" i="76"/>
  <c r="AP186" i="76"/>
  <c r="AP185" i="76"/>
  <c r="AP184" i="76"/>
  <c r="AP183" i="76"/>
  <c r="AP182" i="76"/>
  <c r="AP180" i="76"/>
  <c r="AP179" i="76"/>
  <c r="AP178" i="76"/>
  <c r="AP177" i="76"/>
  <c r="AP181" i="76"/>
  <c r="AP174" i="76"/>
  <c r="AP173" i="76"/>
  <c r="AP172" i="76"/>
  <c r="AP176" i="76"/>
  <c r="AP175" i="76"/>
  <c r="AP169" i="76"/>
  <c r="AP168" i="76"/>
  <c r="AP167" i="76"/>
  <c r="AP166" i="76"/>
  <c r="AP163" i="76"/>
  <c r="AP170" i="76"/>
  <c r="AP171" i="76"/>
  <c r="AP162" i="76"/>
  <c r="AP160" i="76"/>
  <c r="AP159" i="76"/>
  <c r="AP158" i="76"/>
  <c r="AP157" i="76"/>
  <c r="AP156" i="76"/>
  <c r="AP161" i="76"/>
  <c r="AP155" i="76"/>
  <c r="AP154" i="76"/>
  <c r="AP153" i="76"/>
  <c r="AP152" i="76"/>
  <c r="AP151" i="76"/>
  <c r="AP150" i="76"/>
  <c r="AP149" i="76"/>
  <c r="AP148" i="76"/>
  <c r="AP145" i="76"/>
  <c r="AP143" i="76"/>
  <c r="AP144" i="76"/>
  <c r="AP134" i="76"/>
  <c r="AP136" i="76"/>
  <c r="AP135" i="76"/>
  <c r="CB211" i="76"/>
  <c r="CB210" i="76"/>
  <c r="CB207" i="76"/>
  <c r="CB215" i="76"/>
  <c r="CB214" i="76"/>
  <c r="CB209" i="76"/>
  <c r="CB201" i="76"/>
  <c r="CB200" i="76"/>
  <c r="CB199" i="76"/>
  <c r="CB198" i="76"/>
  <c r="CB202" i="76"/>
  <c r="CB205" i="76"/>
  <c r="CB206" i="76"/>
  <c r="CB208" i="76"/>
  <c r="CB196" i="76"/>
  <c r="CB195" i="76"/>
  <c r="CB194" i="76"/>
  <c r="CB193" i="76"/>
  <c r="CB190" i="76"/>
  <c r="CB197" i="76"/>
  <c r="CB189" i="76"/>
  <c r="CB188" i="76"/>
  <c r="CB187" i="76"/>
  <c r="CB186" i="76"/>
  <c r="CB185" i="76"/>
  <c r="CB184" i="76"/>
  <c r="CB183" i="76"/>
  <c r="CB182" i="76"/>
  <c r="CB181" i="76"/>
  <c r="CB180" i="76"/>
  <c r="CB179" i="76"/>
  <c r="CB178" i="76"/>
  <c r="CB177" i="76"/>
  <c r="CB176" i="76"/>
  <c r="CB175" i="76"/>
  <c r="CB174" i="76"/>
  <c r="CB173" i="76"/>
  <c r="CB172" i="76"/>
  <c r="CB169" i="76"/>
  <c r="CB168" i="76"/>
  <c r="CB167" i="76"/>
  <c r="CB166" i="76"/>
  <c r="CB163" i="76"/>
  <c r="CB162" i="76"/>
  <c r="CB171" i="76"/>
  <c r="CB170" i="76"/>
  <c r="CB161" i="76"/>
  <c r="CB160" i="76"/>
  <c r="CB159" i="76"/>
  <c r="CB158" i="76"/>
  <c r="CB157" i="76"/>
  <c r="CB154" i="76"/>
  <c r="CB153" i="76"/>
  <c r="CB152" i="76"/>
  <c r="CB151" i="76"/>
  <c r="CB150" i="76"/>
  <c r="CB149" i="76"/>
  <c r="CB148" i="76"/>
  <c r="CB145" i="76"/>
  <c r="CB144" i="76"/>
  <c r="CB155" i="76"/>
  <c r="CB156" i="76"/>
  <c r="CB143" i="76"/>
  <c r="CB134" i="76"/>
  <c r="CB136" i="76"/>
  <c r="CB135" i="76"/>
  <c r="CD211" i="76"/>
  <c r="CD210" i="76"/>
  <c r="CD209" i="76"/>
  <c r="CD208" i="76"/>
  <c r="CD206" i="76"/>
  <c r="CD205" i="76"/>
  <c r="CD207" i="76"/>
  <c r="CD215" i="76"/>
  <c r="CD214" i="76"/>
  <c r="CD201" i="76"/>
  <c r="CD200" i="76"/>
  <c r="CD199" i="76"/>
  <c r="CD198" i="76"/>
  <c r="CD197" i="76"/>
  <c r="CD202" i="76"/>
  <c r="CD196" i="76"/>
  <c r="CD195" i="76"/>
  <c r="CD194" i="76"/>
  <c r="CD193" i="76"/>
  <c r="CD190" i="76"/>
  <c r="CD188" i="76"/>
  <c r="CD187" i="76"/>
  <c r="CD186" i="76"/>
  <c r="CD185" i="76"/>
  <c r="CD184" i="76"/>
  <c r="CD189" i="76"/>
  <c r="CD183" i="76"/>
  <c r="CD180" i="76"/>
  <c r="CD179" i="76"/>
  <c r="CD178" i="76"/>
  <c r="CD177" i="76"/>
  <c r="CD176" i="76"/>
  <c r="CD181" i="76"/>
  <c r="CD182" i="76"/>
  <c r="CD175" i="76"/>
  <c r="CD174" i="76"/>
  <c r="CD173" i="76"/>
  <c r="CD172" i="76"/>
  <c r="CD171" i="76"/>
  <c r="CD170" i="76"/>
  <c r="CD169" i="76"/>
  <c r="CD168" i="76"/>
  <c r="CD167" i="76"/>
  <c r="CD166" i="76"/>
  <c r="CD163" i="76"/>
  <c r="CD162" i="76"/>
  <c r="CD160" i="76"/>
  <c r="CD159" i="76"/>
  <c r="CD158" i="76"/>
  <c r="CD157" i="76"/>
  <c r="CD154" i="76"/>
  <c r="CD153" i="76"/>
  <c r="CD152" i="76"/>
  <c r="CD151" i="76"/>
  <c r="CD150" i="76"/>
  <c r="CD149" i="76"/>
  <c r="CD148" i="76"/>
  <c r="CD145" i="76"/>
  <c r="CD161" i="76"/>
  <c r="CD155" i="76"/>
  <c r="CD156" i="76"/>
  <c r="CD134" i="76"/>
  <c r="CD136" i="76"/>
  <c r="CD135" i="76"/>
  <c r="CD144" i="76"/>
  <c r="CD143" i="76"/>
  <c r="BZ215" i="76"/>
  <c r="BZ214" i="76"/>
  <c r="BZ211" i="76"/>
  <c r="BZ210" i="76"/>
  <c r="BZ209" i="76"/>
  <c r="BZ208" i="76"/>
  <c r="BZ206" i="76"/>
  <c r="BZ205" i="76"/>
  <c r="BZ207" i="76"/>
  <c r="BZ201" i="76"/>
  <c r="BZ200" i="76"/>
  <c r="BZ199" i="76"/>
  <c r="BZ198" i="76"/>
  <c r="BZ197" i="76"/>
  <c r="BZ202" i="76"/>
  <c r="BZ196" i="76"/>
  <c r="BZ195" i="76"/>
  <c r="BZ194" i="76"/>
  <c r="BZ193" i="76"/>
  <c r="BZ190" i="76"/>
  <c r="BZ189" i="76"/>
  <c r="BZ188" i="76"/>
  <c r="BZ187" i="76"/>
  <c r="BZ186" i="76"/>
  <c r="BZ185" i="76"/>
  <c r="BZ184" i="76"/>
  <c r="BZ183" i="76"/>
  <c r="BZ182" i="76"/>
  <c r="BZ181" i="76"/>
  <c r="BZ180" i="76"/>
  <c r="BZ179" i="76"/>
  <c r="BZ178" i="76"/>
  <c r="BZ177" i="76"/>
  <c r="BZ174" i="76"/>
  <c r="BZ173" i="76"/>
  <c r="BZ172" i="76"/>
  <c r="BZ171" i="76"/>
  <c r="BZ176" i="76"/>
  <c r="BZ175" i="76"/>
  <c r="BZ170" i="76"/>
  <c r="BZ169" i="76"/>
  <c r="BZ168" i="76"/>
  <c r="BZ167" i="76"/>
  <c r="BZ166" i="76"/>
  <c r="BZ163" i="76"/>
  <c r="BZ162" i="76"/>
  <c r="BZ161" i="76"/>
  <c r="BZ160" i="76"/>
  <c r="BZ159" i="76"/>
  <c r="BZ158" i="76"/>
  <c r="BZ157" i="76"/>
  <c r="BZ156" i="76"/>
  <c r="BZ155" i="76"/>
  <c r="BZ154" i="76"/>
  <c r="BZ153" i="76"/>
  <c r="BZ152" i="76"/>
  <c r="BZ151" i="76"/>
  <c r="BZ150" i="76"/>
  <c r="BZ149" i="76"/>
  <c r="BZ148" i="76"/>
  <c r="BZ145" i="76"/>
  <c r="BZ143" i="76"/>
  <c r="BZ134" i="76"/>
  <c r="BZ136" i="76"/>
  <c r="BZ135" i="76"/>
  <c r="BZ144" i="76"/>
  <c r="DL214" i="76"/>
  <c r="DL211" i="76"/>
  <c r="DL210" i="76"/>
  <c r="DL209" i="76"/>
  <c r="DL208" i="76"/>
  <c r="DL207" i="76"/>
  <c r="DL215" i="76"/>
  <c r="DL206" i="76"/>
  <c r="DL201" i="76"/>
  <c r="DL200" i="76"/>
  <c r="DL199" i="76"/>
  <c r="DL198" i="76"/>
  <c r="DL196" i="76"/>
  <c r="DL195" i="76"/>
  <c r="DL194" i="76"/>
  <c r="DL193" i="76"/>
  <c r="DL190" i="76"/>
  <c r="DL197" i="76"/>
  <c r="DL205" i="76"/>
  <c r="DL202" i="76"/>
  <c r="DL189" i="76"/>
  <c r="DL188" i="76"/>
  <c r="DL187" i="76"/>
  <c r="DL186" i="76"/>
  <c r="DL185" i="76"/>
  <c r="DL184" i="76"/>
  <c r="DL183" i="76"/>
  <c r="DL182" i="76"/>
  <c r="DL181" i="76"/>
  <c r="DL180" i="76"/>
  <c r="DL179" i="76"/>
  <c r="DL178" i="76"/>
  <c r="DL177" i="76"/>
  <c r="DL176" i="76"/>
  <c r="DL175" i="76"/>
  <c r="DL174" i="76"/>
  <c r="DL173" i="76"/>
  <c r="DL172" i="76"/>
  <c r="DL171" i="76"/>
  <c r="DL170" i="76"/>
  <c r="DL169" i="76"/>
  <c r="DL168" i="76"/>
  <c r="DL167" i="76"/>
  <c r="DL166" i="76"/>
  <c r="DL163" i="76"/>
  <c r="DL162" i="76"/>
  <c r="DL160" i="76"/>
  <c r="DL159" i="76"/>
  <c r="DL158" i="76"/>
  <c r="DL157" i="76"/>
  <c r="DL161" i="76"/>
  <c r="DL154" i="76"/>
  <c r="DL153" i="76"/>
  <c r="DL152" i="76"/>
  <c r="DL151" i="76"/>
  <c r="DL150" i="76"/>
  <c r="DL149" i="76"/>
  <c r="DL148" i="76"/>
  <c r="DL145" i="76"/>
  <c r="DL144" i="76"/>
  <c r="DL156" i="76"/>
  <c r="DL155" i="76"/>
  <c r="DL136" i="76"/>
  <c r="DL143" i="76"/>
  <c r="DL134" i="76"/>
  <c r="DL135" i="76"/>
  <c r="DN211" i="76"/>
  <c r="DN210" i="76"/>
  <c r="DN209" i="76"/>
  <c r="DN208" i="76"/>
  <c r="DN207" i="76"/>
  <c r="DN215" i="76"/>
  <c r="DN206" i="76"/>
  <c r="DN205" i="76"/>
  <c r="DN202" i="76"/>
  <c r="DN214" i="76"/>
  <c r="DN201" i="76"/>
  <c r="DN200" i="76"/>
  <c r="DN199" i="76"/>
  <c r="DN198" i="76"/>
  <c r="DN197" i="76"/>
  <c r="DN196" i="76"/>
  <c r="DN195" i="76"/>
  <c r="DN194" i="76"/>
  <c r="DN193" i="76"/>
  <c r="DN190" i="76"/>
  <c r="DN188" i="76"/>
  <c r="DN187" i="76"/>
  <c r="DN186" i="76"/>
  <c r="DN185" i="76"/>
  <c r="DN184" i="76"/>
  <c r="DN183" i="76"/>
  <c r="DN189" i="76"/>
  <c r="DN182" i="76"/>
  <c r="DN181" i="76"/>
  <c r="DN180" i="76"/>
  <c r="DN179" i="76"/>
  <c r="DN178" i="76"/>
  <c r="DN177" i="76"/>
  <c r="DN176" i="76"/>
  <c r="DN174" i="76"/>
  <c r="DN173" i="76"/>
  <c r="DN172" i="76"/>
  <c r="DN171" i="76"/>
  <c r="DN170" i="76"/>
  <c r="DN175" i="76"/>
  <c r="DN169" i="76"/>
  <c r="DN168" i="76"/>
  <c r="DN167" i="76"/>
  <c r="DN166" i="76"/>
  <c r="DN163" i="76"/>
  <c r="DN162" i="76"/>
  <c r="DN160" i="76"/>
  <c r="DN159" i="76"/>
  <c r="DN158" i="76"/>
  <c r="DN157" i="76"/>
  <c r="DN161" i="76"/>
  <c r="DN154" i="76"/>
  <c r="DN153" i="76"/>
  <c r="DN152" i="76"/>
  <c r="DN151" i="76"/>
  <c r="DN150" i="76"/>
  <c r="DN149" i="76"/>
  <c r="DN148" i="76"/>
  <c r="DN145" i="76"/>
  <c r="DN156" i="76"/>
  <c r="DN155" i="76"/>
  <c r="DN143" i="76"/>
  <c r="DN134" i="76"/>
  <c r="DN135" i="76"/>
  <c r="DN144" i="76"/>
  <c r="DN136" i="76"/>
  <c r="DJ215" i="76"/>
  <c r="DJ214" i="76"/>
  <c r="DJ211" i="76"/>
  <c r="DJ210" i="76"/>
  <c r="DJ209" i="76"/>
  <c r="DJ208" i="76"/>
  <c r="DJ207" i="76"/>
  <c r="DJ201" i="76"/>
  <c r="DJ200" i="76"/>
  <c r="DJ199" i="76"/>
  <c r="DJ198" i="76"/>
  <c r="DJ197" i="76"/>
  <c r="DJ206" i="76"/>
  <c r="DJ205" i="76"/>
  <c r="DJ202" i="76"/>
  <c r="DJ196" i="76"/>
  <c r="DJ195" i="76"/>
  <c r="DJ194" i="76"/>
  <c r="DJ193" i="76"/>
  <c r="DJ190" i="76"/>
  <c r="DJ189" i="76"/>
  <c r="DJ188" i="76"/>
  <c r="DJ187" i="76"/>
  <c r="DJ186" i="76"/>
  <c r="DJ185" i="76"/>
  <c r="DJ184" i="76"/>
  <c r="DJ183" i="76"/>
  <c r="DJ182" i="76"/>
  <c r="DJ181" i="76"/>
  <c r="DJ180" i="76"/>
  <c r="DJ179" i="76"/>
  <c r="DJ178" i="76"/>
  <c r="DJ177" i="76"/>
  <c r="DJ176" i="76"/>
  <c r="DJ174" i="76"/>
  <c r="DJ173" i="76"/>
  <c r="DJ172" i="76"/>
  <c r="DJ171" i="76"/>
  <c r="DJ175" i="76"/>
  <c r="DJ170" i="76"/>
  <c r="DJ169" i="76"/>
  <c r="DJ168" i="76"/>
  <c r="DJ167" i="76"/>
  <c r="DJ166" i="76"/>
  <c r="DJ163" i="76"/>
  <c r="DJ162" i="76"/>
  <c r="DJ160" i="76"/>
  <c r="DJ159" i="76"/>
  <c r="DJ158" i="76"/>
  <c r="DJ157" i="76"/>
  <c r="DJ156" i="76"/>
  <c r="DJ161" i="76"/>
  <c r="DJ154" i="76"/>
  <c r="DJ153" i="76"/>
  <c r="DJ152" i="76"/>
  <c r="DJ151" i="76"/>
  <c r="DJ150" i="76"/>
  <c r="DJ149" i="76"/>
  <c r="DJ148" i="76"/>
  <c r="DJ145" i="76"/>
  <c r="DJ144" i="76"/>
  <c r="DJ155" i="76"/>
  <c r="DJ136" i="76"/>
  <c r="DJ143" i="76"/>
  <c r="DJ134" i="76"/>
  <c r="DJ135" i="76"/>
  <c r="AL99" i="76"/>
  <c r="AL98" i="76"/>
  <c r="AL95" i="76"/>
  <c r="AL94" i="76"/>
  <c r="AL93" i="76"/>
  <c r="AL92" i="76"/>
  <c r="AL91" i="76"/>
  <c r="AL90" i="76"/>
  <c r="AL89" i="76"/>
  <c r="AL86" i="76"/>
  <c r="AL85" i="76"/>
  <c r="AL84" i="76"/>
  <c r="AL83" i="76"/>
  <c r="AL82" i="76"/>
  <c r="AL81" i="76"/>
  <c r="AL80" i="76"/>
  <c r="AL79" i="76"/>
  <c r="AL78" i="76"/>
  <c r="AL77" i="76"/>
  <c r="AL74" i="76"/>
  <c r="AL73" i="76"/>
  <c r="AL72" i="76"/>
  <c r="AL71" i="76"/>
  <c r="AL57" i="76"/>
  <c r="AL67" i="76"/>
  <c r="AL70" i="76"/>
  <c r="AL64" i="76"/>
  <c r="AL61" i="76"/>
  <c r="AL53" i="76"/>
  <c r="AL52" i="76"/>
  <c r="AL51" i="76"/>
  <c r="AL50" i="76"/>
  <c r="AL47" i="76"/>
  <c r="AL46" i="76"/>
  <c r="AL45" i="76"/>
  <c r="AL44" i="76"/>
  <c r="AL43" i="76"/>
  <c r="AL42" i="76"/>
  <c r="AL41" i="76"/>
  <c r="AL40" i="76"/>
  <c r="AL39" i="76"/>
  <c r="AL38" i="76"/>
  <c r="AL36" i="76"/>
  <c r="AL35" i="76"/>
  <c r="AL33" i="76"/>
  <c r="AL32" i="76"/>
  <c r="AL29" i="76"/>
  <c r="AL28" i="76"/>
  <c r="AL58" i="76"/>
  <c r="AL54" i="76"/>
  <c r="AL68" i="76"/>
  <c r="AL66" i="76"/>
  <c r="AL59" i="76"/>
  <c r="AL55" i="76"/>
  <c r="AL69" i="76"/>
  <c r="AL65" i="76"/>
  <c r="AL60" i="76"/>
  <c r="AL56" i="76"/>
  <c r="AL63" i="76"/>
  <c r="AL62" i="76"/>
  <c r="AL18" i="76"/>
  <c r="AL27" i="76"/>
  <c r="AL19" i="76"/>
  <c r="AL20" i="76"/>
  <c r="AE99" i="76"/>
  <c r="AE98" i="76"/>
  <c r="AE95" i="76"/>
  <c r="AE94" i="76"/>
  <c r="AE93" i="76"/>
  <c r="AE92" i="76"/>
  <c r="AE91" i="76"/>
  <c r="AE90" i="76"/>
  <c r="AE89" i="76"/>
  <c r="AE86" i="76"/>
  <c r="AE85" i="76"/>
  <c r="AE84" i="76"/>
  <c r="AE83" i="76"/>
  <c r="AE82" i="76"/>
  <c r="AE81" i="76"/>
  <c r="AE80" i="76"/>
  <c r="AE79" i="76"/>
  <c r="AE78" i="76"/>
  <c r="AE77" i="76"/>
  <c r="AE74" i="76"/>
  <c r="AE73" i="76"/>
  <c r="AE72" i="76"/>
  <c r="AE71" i="76"/>
  <c r="AE70" i="76"/>
  <c r="AE59" i="76"/>
  <c r="AE55" i="76"/>
  <c r="AE60" i="76"/>
  <c r="AE56" i="76"/>
  <c r="AE67" i="76"/>
  <c r="AE63" i="76"/>
  <c r="AE62" i="76"/>
  <c r="AE68" i="76"/>
  <c r="AE64" i="76"/>
  <c r="AE57" i="76"/>
  <c r="AE66" i="76"/>
  <c r="AE61" i="76"/>
  <c r="AE69" i="76"/>
  <c r="AE58" i="76"/>
  <c r="AE54" i="76"/>
  <c r="AE53" i="76"/>
  <c r="AE52" i="76"/>
  <c r="AE51" i="76"/>
  <c r="AE50" i="76"/>
  <c r="AE47" i="76"/>
  <c r="AE46" i="76"/>
  <c r="AE45" i="76"/>
  <c r="AE44" i="76"/>
  <c r="AE43" i="76"/>
  <c r="AE42" i="76"/>
  <c r="AE41" i="76"/>
  <c r="AE40" i="76"/>
  <c r="AE39" i="76"/>
  <c r="AE38" i="76"/>
  <c r="AE37" i="76"/>
  <c r="AE36" i="76"/>
  <c r="AE35" i="76"/>
  <c r="AE34" i="76"/>
  <c r="AE33" i="76"/>
  <c r="AE29" i="76"/>
  <c r="AE28" i="76"/>
  <c r="AE27" i="76"/>
  <c r="AE20" i="76"/>
  <c r="AE19" i="76"/>
  <c r="AE18" i="76"/>
  <c r="AN99" i="76"/>
  <c r="AN98" i="76"/>
  <c r="AN95" i="76"/>
  <c r="AN94" i="76"/>
  <c r="AN93" i="76"/>
  <c r="AN92" i="76"/>
  <c r="AN91" i="76"/>
  <c r="AN90" i="76"/>
  <c r="AN89" i="76"/>
  <c r="AN86" i="76"/>
  <c r="AN85" i="76"/>
  <c r="AN84" i="76"/>
  <c r="AN83" i="76"/>
  <c r="AN82" i="76"/>
  <c r="AN81" i="76"/>
  <c r="AN80" i="76"/>
  <c r="AN79" i="76"/>
  <c r="AN78" i="76"/>
  <c r="AN77" i="76"/>
  <c r="AN74" i="76"/>
  <c r="AN73" i="76"/>
  <c r="AN72" i="76"/>
  <c r="AN71" i="76"/>
  <c r="AN70" i="76"/>
  <c r="AN69" i="76"/>
  <c r="AN68" i="76"/>
  <c r="AN67" i="76"/>
  <c r="AN66" i="76"/>
  <c r="AN64" i="76"/>
  <c r="AN63" i="76"/>
  <c r="AN62" i="76"/>
  <c r="AN61" i="76"/>
  <c r="AN53" i="76"/>
  <c r="AN52" i="76"/>
  <c r="AN51" i="76"/>
  <c r="AN50" i="76"/>
  <c r="AN47" i="76"/>
  <c r="AN46" i="76"/>
  <c r="AN45" i="76"/>
  <c r="AN44" i="76"/>
  <c r="AN43" i="76"/>
  <c r="AN42" i="76"/>
  <c r="AN41" i="76"/>
  <c r="AN40" i="76"/>
  <c r="AN39" i="76"/>
  <c r="AN38" i="76"/>
  <c r="AN37" i="76"/>
  <c r="AN36" i="76"/>
  <c r="AN35" i="76"/>
  <c r="AN34" i="76"/>
  <c r="AN33" i="76"/>
  <c r="AN29" i="76"/>
  <c r="AN58" i="76"/>
  <c r="AN54" i="76"/>
  <c r="AN59" i="76"/>
  <c r="AN55" i="76"/>
  <c r="AN60" i="76"/>
  <c r="AN56" i="76"/>
  <c r="AN57" i="76"/>
  <c r="AN28" i="76"/>
  <c r="AN18" i="76"/>
  <c r="AN27" i="76"/>
  <c r="AN19" i="76"/>
  <c r="AN20" i="76"/>
  <c r="AX215" i="76"/>
  <c r="AX214" i="76"/>
  <c r="AX211" i="76"/>
  <c r="AX210" i="76"/>
  <c r="AX209" i="76"/>
  <c r="AX208" i="76"/>
  <c r="AX207" i="76"/>
  <c r="AX206" i="76"/>
  <c r="AX205" i="76"/>
  <c r="AX202" i="76"/>
  <c r="AX201" i="76"/>
  <c r="AX200" i="76"/>
  <c r="AX199" i="76"/>
  <c r="AX198" i="76"/>
  <c r="AX197" i="76"/>
  <c r="AX196" i="76"/>
  <c r="AX195" i="76"/>
  <c r="AX194" i="76"/>
  <c r="AX193" i="76"/>
  <c r="AX190" i="76"/>
  <c r="AX189" i="76"/>
  <c r="AX188" i="76"/>
  <c r="AX187" i="76"/>
  <c r="AX186" i="76"/>
  <c r="AX185" i="76"/>
  <c r="AX184" i="76"/>
  <c r="AX180" i="76"/>
  <c r="AX179" i="76"/>
  <c r="AX178" i="76"/>
  <c r="AX177" i="76"/>
  <c r="AX176" i="76"/>
  <c r="AX175" i="76"/>
  <c r="AX183" i="76"/>
  <c r="AX182" i="76"/>
  <c r="AX181" i="76"/>
  <c r="AX170" i="76"/>
  <c r="AX174" i="76"/>
  <c r="AX173" i="76"/>
  <c r="AX172" i="76"/>
  <c r="AX171" i="76"/>
  <c r="AX169" i="76"/>
  <c r="AX168" i="76"/>
  <c r="AX167" i="76"/>
  <c r="AX166" i="76"/>
  <c r="AX163" i="76"/>
  <c r="AX162" i="76"/>
  <c r="AX161" i="76"/>
  <c r="AX160" i="76"/>
  <c r="AX159" i="76"/>
  <c r="AX158" i="76"/>
  <c r="AX157" i="76"/>
  <c r="AX156" i="76"/>
  <c r="AX155" i="76"/>
  <c r="AX154" i="76"/>
  <c r="AX153" i="76"/>
  <c r="AX152" i="76"/>
  <c r="AX151" i="76"/>
  <c r="AX150" i="76"/>
  <c r="AX149" i="76"/>
  <c r="AX148" i="76"/>
  <c r="AX145" i="76"/>
  <c r="AX143" i="76"/>
  <c r="AX134" i="76"/>
  <c r="AX144" i="76"/>
  <c r="AX136" i="76"/>
  <c r="AX135" i="76"/>
  <c r="AZ215" i="76"/>
  <c r="AZ214" i="76"/>
  <c r="AZ211" i="76"/>
  <c r="AZ210" i="76"/>
  <c r="AZ209" i="76"/>
  <c r="AZ208" i="76"/>
  <c r="AZ207" i="76"/>
  <c r="AZ206" i="76"/>
  <c r="AZ205" i="76"/>
  <c r="AZ202" i="76"/>
  <c r="AZ201" i="76"/>
  <c r="AZ200" i="76"/>
  <c r="AZ199" i="76"/>
  <c r="AZ198" i="76"/>
  <c r="AZ197" i="76"/>
  <c r="AZ196" i="76"/>
  <c r="AZ195" i="76"/>
  <c r="AZ194" i="76"/>
  <c r="AZ193" i="76"/>
  <c r="AZ190" i="76"/>
  <c r="AZ188" i="76"/>
  <c r="AZ187" i="76"/>
  <c r="AZ186" i="76"/>
  <c r="AZ189" i="76"/>
  <c r="AZ185" i="76"/>
  <c r="AZ184" i="76"/>
  <c r="AZ180" i="76"/>
  <c r="AZ179" i="76"/>
  <c r="AZ178" i="76"/>
  <c r="AZ177" i="76"/>
  <c r="AZ176" i="76"/>
  <c r="AZ174" i="76"/>
  <c r="AZ173" i="76"/>
  <c r="AZ172" i="76"/>
  <c r="AZ171" i="76"/>
  <c r="AZ181" i="76"/>
  <c r="AZ182" i="76"/>
  <c r="AZ183" i="76"/>
  <c r="AZ175" i="76"/>
  <c r="AZ170" i="76"/>
  <c r="AZ169" i="76"/>
  <c r="AZ168" i="76"/>
  <c r="AZ167" i="76"/>
  <c r="AZ166" i="76"/>
  <c r="AZ163" i="76"/>
  <c r="AZ161" i="76"/>
  <c r="AZ162" i="76"/>
  <c r="AZ160" i="76"/>
  <c r="AZ159" i="76"/>
  <c r="AZ158" i="76"/>
  <c r="AZ157" i="76"/>
  <c r="AZ156" i="76"/>
  <c r="AZ155" i="76"/>
  <c r="AZ154" i="76"/>
  <c r="AZ153" i="76"/>
  <c r="AZ152" i="76"/>
  <c r="AZ151" i="76"/>
  <c r="AZ150" i="76"/>
  <c r="AZ149" i="76"/>
  <c r="AZ148" i="76"/>
  <c r="AZ145" i="76"/>
  <c r="AZ144" i="76"/>
  <c r="AZ134" i="76"/>
  <c r="AZ143" i="76"/>
  <c r="AZ136" i="76"/>
  <c r="AZ135" i="76"/>
  <c r="AS211" i="76"/>
  <c r="AS210" i="76"/>
  <c r="AS207" i="76"/>
  <c r="AS215" i="76"/>
  <c r="AS214" i="76"/>
  <c r="AS209" i="76"/>
  <c r="AS208" i="76"/>
  <c r="AS206" i="76"/>
  <c r="AS202" i="76"/>
  <c r="AS201" i="76"/>
  <c r="AS200" i="76"/>
  <c r="AS199" i="76"/>
  <c r="AS198" i="76"/>
  <c r="AS197" i="76"/>
  <c r="AS205" i="76"/>
  <c r="AS196" i="76"/>
  <c r="AS195" i="76"/>
  <c r="AS194" i="76"/>
  <c r="AS193" i="76"/>
  <c r="AS190" i="76"/>
  <c r="AS188" i="76"/>
  <c r="AS187" i="76"/>
  <c r="AS186" i="76"/>
  <c r="AS185" i="76"/>
  <c r="AS184" i="76"/>
  <c r="AS189" i="76"/>
  <c r="AS183" i="76"/>
  <c r="AS182" i="76"/>
  <c r="AS181" i="76"/>
  <c r="AS180" i="76"/>
  <c r="AS179" i="76"/>
  <c r="AS178" i="76"/>
  <c r="AS177" i="76"/>
  <c r="AS176" i="76"/>
  <c r="AS175" i="76"/>
  <c r="AS174" i="76"/>
  <c r="AS173" i="76"/>
  <c r="AS172" i="76"/>
  <c r="AS169" i="76"/>
  <c r="AS168" i="76"/>
  <c r="AS167" i="76"/>
  <c r="AS166" i="76"/>
  <c r="AS170" i="76"/>
  <c r="AS171" i="76"/>
  <c r="AS162" i="76"/>
  <c r="AS163" i="76"/>
  <c r="AS160" i="76"/>
  <c r="AS159" i="76"/>
  <c r="AS158" i="76"/>
  <c r="AS157" i="76"/>
  <c r="AS161" i="76"/>
  <c r="AS156" i="76"/>
  <c r="AS155" i="76"/>
  <c r="AS154" i="76"/>
  <c r="AS153" i="76"/>
  <c r="AS152" i="76"/>
  <c r="AS151" i="76"/>
  <c r="AS150" i="76"/>
  <c r="AS149" i="76"/>
  <c r="AS148" i="76"/>
  <c r="AS145" i="76"/>
  <c r="AS143" i="76"/>
  <c r="AS144" i="76"/>
  <c r="AS134" i="76"/>
  <c r="AS136" i="76"/>
  <c r="AS135" i="76"/>
  <c r="CE209" i="76"/>
  <c r="CE208" i="76"/>
  <c r="CE206" i="76"/>
  <c r="CE205" i="76"/>
  <c r="CE215" i="76"/>
  <c r="CE214" i="76"/>
  <c r="CE211" i="76"/>
  <c r="CE210" i="76"/>
  <c r="CE202" i="76"/>
  <c r="CE207" i="76"/>
  <c r="CE201" i="76"/>
  <c r="CE200" i="76"/>
  <c r="CE199" i="76"/>
  <c r="CE198" i="76"/>
  <c r="CE196" i="76"/>
  <c r="CE195" i="76"/>
  <c r="CE194" i="76"/>
  <c r="CE193" i="76"/>
  <c r="CE190" i="76"/>
  <c r="CE197" i="76"/>
  <c r="CE188" i="76"/>
  <c r="CE187" i="76"/>
  <c r="CE186" i="76"/>
  <c r="CE185" i="76"/>
  <c r="CE184" i="76"/>
  <c r="CE183" i="76"/>
  <c r="CE189" i="76"/>
  <c r="CE182" i="76"/>
  <c r="CE181" i="76"/>
  <c r="CE180" i="76"/>
  <c r="CE179" i="76"/>
  <c r="CE178" i="76"/>
  <c r="CE177" i="76"/>
  <c r="CE175" i="76"/>
  <c r="CE174" i="76"/>
  <c r="CE173" i="76"/>
  <c r="CE172" i="76"/>
  <c r="CE171" i="76"/>
  <c r="CE176" i="76"/>
  <c r="CE169" i="76"/>
  <c r="CE168" i="76"/>
  <c r="CE167" i="76"/>
  <c r="CE166" i="76"/>
  <c r="CE163" i="76"/>
  <c r="CE162" i="76"/>
  <c r="CE161" i="76"/>
  <c r="CE170" i="76"/>
  <c r="CE160" i="76"/>
  <c r="CE159" i="76"/>
  <c r="CE158" i="76"/>
  <c r="CE154" i="76"/>
  <c r="CE153" i="76"/>
  <c r="CE152" i="76"/>
  <c r="CE151" i="76"/>
  <c r="CE150" i="76"/>
  <c r="CE149" i="76"/>
  <c r="CE148" i="76"/>
  <c r="CE145" i="76"/>
  <c r="CE144" i="76"/>
  <c r="CE143" i="76"/>
  <c r="CE136" i="76"/>
  <c r="CE155" i="76"/>
  <c r="CE156" i="76"/>
  <c r="CE157" i="76"/>
  <c r="CE135" i="76"/>
  <c r="CE134" i="76"/>
  <c r="CG215" i="76"/>
  <c r="CG214" i="76"/>
  <c r="CG211" i="76"/>
  <c r="CG210" i="76"/>
  <c r="CG209" i="76"/>
  <c r="CG208" i="76"/>
  <c r="CG207" i="76"/>
  <c r="CG205" i="76"/>
  <c r="CG206" i="76"/>
  <c r="CG201" i="76"/>
  <c r="CG200" i="76"/>
  <c r="CG199" i="76"/>
  <c r="CG198" i="76"/>
  <c r="CG202" i="76"/>
  <c r="CG197" i="76"/>
  <c r="CG196" i="76"/>
  <c r="CG195" i="76"/>
  <c r="CG194" i="76"/>
  <c r="CG193" i="76"/>
  <c r="CG190" i="76"/>
  <c r="CG188" i="76"/>
  <c r="CG187" i="76"/>
  <c r="CG186" i="76"/>
  <c r="CG185" i="76"/>
  <c r="CG184" i="76"/>
  <c r="CG183" i="76"/>
  <c r="CG182" i="76"/>
  <c r="CG181" i="76"/>
  <c r="CG180" i="76"/>
  <c r="CG179" i="76"/>
  <c r="CG178" i="76"/>
  <c r="CG177" i="76"/>
  <c r="CG176" i="76"/>
  <c r="CG189" i="76"/>
  <c r="CG175" i="76"/>
  <c r="CG174" i="76"/>
  <c r="CG173" i="76"/>
  <c r="CG172" i="76"/>
  <c r="CG171" i="76"/>
  <c r="CG170" i="76"/>
  <c r="CG169" i="76"/>
  <c r="CG168" i="76"/>
  <c r="CG167" i="76"/>
  <c r="CG166" i="76"/>
  <c r="CG163" i="76"/>
  <c r="CG162" i="76"/>
  <c r="CG160" i="76"/>
  <c r="CG159" i="76"/>
  <c r="CG158" i="76"/>
  <c r="CG157" i="76"/>
  <c r="CG161" i="76"/>
  <c r="CG154" i="76"/>
  <c r="CG153" i="76"/>
  <c r="CG152" i="76"/>
  <c r="CG151" i="76"/>
  <c r="CG150" i="76"/>
  <c r="CG149" i="76"/>
  <c r="CG148" i="76"/>
  <c r="CG145" i="76"/>
  <c r="CG144" i="76"/>
  <c r="CG143" i="76"/>
  <c r="CG155" i="76"/>
  <c r="CG156" i="76"/>
  <c r="CG135" i="76"/>
  <c r="CG136" i="76"/>
  <c r="CG134" i="76"/>
  <c r="CC211" i="76"/>
  <c r="CC210" i="76"/>
  <c r="CC209" i="76"/>
  <c r="CC208" i="76"/>
  <c r="CC206" i="76"/>
  <c r="CC207" i="76"/>
  <c r="CC215" i="76"/>
  <c r="CC214" i="76"/>
  <c r="CC201" i="76"/>
  <c r="CC200" i="76"/>
  <c r="CC199" i="76"/>
  <c r="CC198" i="76"/>
  <c r="CC197" i="76"/>
  <c r="CC202" i="76"/>
  <c r="CC205" i="76"/>
  <c r="CC196" i="76"/>
  <c r="CC195" i="76"/>
  <c r="CC194" i="76"/>
  <c r="CC193" i="76"/>
  <c r="CC190" i="76"/>
  <c r="CC189" i="76"/>
  <c r="CC188" i="76"/>
  <c r="CC187" i="76"/>
  <c r="CC186" i="76"/>
  <c r="CC185" i="76"/>
  <c r="CC184" i="76"/>
  <c r="CC183" i="76"/>
  <c r="CC182" i="76"/>
  <c r="CC181" i="76"/>
  <c r="CC180" i="76"/>
  <c r="CC179" i="76"/>
  <c r="CC178" i="76"/>
  <c r="CC177" i="76"/>
  <c r="CC176" i="76"/>
  <c r="CC175" i="76"/>
  <c r="CC174" i="76"/>
  <c r="CC173" i="76"/>
  <c r="CC172" i="76"/>
  <c r="CC171" i="76"/>
  <c r="CC169" i="76"/>
  <c r="CC168" i="76"/>
  <c r="CC167" i="76"/>
  <c r="CC166" i="76"/>
  <c r="CC163" i="76"/>
  <c r="CC170" i="76"/>
  <c r="CC161" i="76"/>
  <c r="CC162" i="76"/>
  <c r="CC160" i="76"/>
  <c r="CC159" i="76"/>
  <c r="CC158" i="76"/>
  <c r="CC157" i="76"/>
  <c r="CC154" i="76"/>
  <c r="CC153" i="76"/>
  <c r="CC152" i="76"/>
  <c r="CC151" i="76"/>
  <c r="CC150" i="76"/>
  <c r="CC149" i="76"/>
  <c r="CC148" i="76"/>
  <c r="CC145" i="76"/>
  <c r="CC155" i="76"/>
  <c r="CC156" i="76"/>
  <c r="CC134" i="76"/>
  <c r="CC136" i="76"/>
  <c r="CC135" i="76"/>
  <c r="CC144" i="76"/>
  <c r="CC143" i="76"/>
  <c r="DO215" i="76"/>
  <c r="DO214" i="76"/>
  <c r="DO211" i="76"/>
  <c r="DO210" i="76"/>
  <c r="DO209" i="76"/>
  <c r="DO208" i="76"/>
  <c r="DO207" i="76"/>
  <c r="DO202" i="76"/>
  <c r="DO205" i="76"/>
  <c r="DO201" i="76"/>
  <c r="DO200" i="76"/>
  <c r="DO199" i="76"/>
  <c r="DO198" i="76"/>
  <c r="DO196" i="76"/>
  <c r="DO195" i="76"/>
  <c r="DO194" i="76"/>
  <c r="DO193" i="76"/>
  <c r="DO190" i="76"/>
  <c r="DO197" i="76"/>
  <c r="DO206" i="76"/>
  <c r="DO188" i="76"/>
  <c r="DO187" i="76"/>
  <c r="DO186" i="76"/>
  <c r="DO185" i="76"/>
  <c r="DO184" i="76"/>
  <c r="DO183" i="76"/>
  <c r="DO189" i="76"/>
  <c r="DO182" i="76"/>
  <c r="DO181" i="76"/>
  <c r="DO180" i="76"/>
  <c r="DO179" i="76"/>
  <c r="DO178" i="76"/>
  <c r="DO177" i="76"/>
  <c r="DO176" i="76"/>
  <c r="DO174" i="76"/>
  <c r="DO173" i="76"/>
  <c r="DO172" i="76"/>
  <c r="DO171" i="76"/>
  <c r="DO175" i="76"/>
  <c r="DO169" i="76"/>
  <c r="DO168" i="76"/>
  <c r="DO167" i="76"/>
  <c r="DO166" i="76"/>
  <c r="DO163" i="76"/>
  <c r="DO162" i="76"/>
  <c r="DO161" i="76"/>
  <c r="DO160" i="76"/>
  <c r="DO159" i="76"/>
  <c r="DO158" i="76"/>
  <c r="DO170" i="76"/>
  <c r="DO154" i="76"/>
  <c r="DO153" i="76"/>
  <c r="DO152" i="76"/>
  <c r="DO151" i="76"/>
  <c r="DO150" i="76"/>
  <c r="DO149" i="76"/>
  <c r="DO148" i="76"/>
  <c r="DO145" i="76"/>
  <c r="DO144" i="76"/>
  <c r="DO143" i="76"/>
  <c r="DO136" i="76"/>
  <c r="DO157" i="76"/>
  <c r="DO156" i="76"/>
  <c r="DO155" i="76"/>
  <c r="DO135" i="76"/>
  <c r="DO134" i="76"/>
  <c r="DQ215" i="76"/>
  <c r="DQ214" i="76"/>
  <c r="DQ211" i="76"/>
  <c r="DQ210" i="76"/>
  <c r="DQ209" i="76"/>
  <c r="DQ208" i="76"/>
  <c r="DQ207" i="76"/>
  <c r="DQ206" i="76"/>
  <c r="DQ205" i="76"/>
  <c r="DQ202" i="76"/>
  <c r="DQ201" i="76"/>
  <c r="DQ200" i="76"/>
  <c r="DQ199" i="76"/>
  <c r="DQ198" i="76"/>
  <c r="DQ197" i="76"/>
  <c r="DQ196" i="76"/>
  <c r="DQ195" i="76"/>
  <c r="DQ194" i="76"/>
  <c r="DQ193" i="76"/>
  <c r="DQ190" i="76"/>
  <c r="DQ188" i="76"/>
  <c r="DQ187" i="76"/>
  <c r="DQ186" i="76"/>
  <c r="DQ185" i="76"/>
  <c r="DQ184" i="76"/>
  <c r="DQ183" i="76"/>
  <c r="DQ180" i="76"/>
  <c r="DQ179" i="76"/>
  <c r="DQ178" i="76"/>
  <c r="DQ177" i="76"/>
  <c r="DQ176" i="76"/>
  <c r="DQ189" i="76"/>
  <c r="DQ182" i="76"/>
  <c r="DQ181" i="76"/>
  <c r="DQ174" i="76"/>
  <c r="DQ173" i="76"/>
  <c r="DQ172" i="76"/>
  <c r="DQ171" i="76"/>
  <c r="DQ175" i="76"/>
  <c r="DQ170" i="76"/>
  <c r="DQ169" i="76"/>
  <c r="DQ168" i="76"/>
  <c r="DQ167" i="76"/>
  <c r="DQ166" i="76"/>
  <c r="DQ163" i="76"/>
  <c r="DQ162" i="76"/>
  <c r="DQ160" i="76"/>
  <c r="DQ159" i="76"/>
  <c r="DQ158" i="76"/>
  <c r="DQ157" i="76"/>
  <c r="DQ161" i="76"/>
  <c r="DQ154" i="76"/>
  <c r="DQ153" i="76"/>
  <c r="DQ152" i="76"/>
  <c r="DQ151" i="76"/>
  <c r="DQ150" i="76"/>
  <c r="DQ149" i="76"/>
  <c r="DQ148" i="76"/>
  <c r="DQ145" i="76"/>
  <c r="DQ144" i="76"/>
  <c r="DQ143" i="76"/>
  <c r="DQ156" i="76"/>
  <c r="DQ155" i="76"/>
  <c r="DQ135" i="76"/>
  <c r="DQ136" i="76"/>
  <c r="DQ134" i="76"/>
  <c r="DM214" i="76"/>
  <c r="DM211" i="76"/>
  <c r="DM210" i="76"/>
  <c r="DM209" i="76"/>
  <c r="DM208" i="76"/>
  <c r="DM207" i="76"/>
  <c r="DM215" i="76"/>
  <c r="DM206" i="76"/>
  <c r="DM205" i="76"/>
  <c r="DM201" i="76"/>
  <c r="DM200" i="76"/>
  <c r="DM199" i="76"/>
  <c r="DM198" i="76"/>
  <c r="DM197" i="76"/>
  <c r="DM202" i="76"/>
  <c r="DM196" i="76"/>
  <c r="DM195" i="76"/>
  <c r="DM194" i="76"/>
  <c r="DM193" i="76"/>
  <c r="DM190" i="76"/>
  <c r="DM189" i="76"/>
  <c r="DM188" i="76"/>
  <c r="DM187" i="76"/>
  <c r="DM186" i="76"/>
  <c r="DM185" i="76"/>
  <c r="DM184" i="76"/>
  <c r="DM183" i="76"/>
  <c r="DM182" i="76"/>
  <c r="DM181" i="76"/>
  <c r="DM180" i="76"/>
  <c r="DM179" i="76"/>
  <c r="DM178" i="76"/>
  <c r="DM177" i="76"/>
  <c r="DM176" i="76"/>
  <c r="DM175" i="76"/>
  <c r="DM174" i="76"/>
  <c r="DM173" i="76"/>
  <c r="DM172" i="76"/>
  <c r="DM171" i="76"/>
  <c r="DM170" i="76"/>
  <c r="DM169" i="76"/>
  <c r="DM168" i="76"/>
  <c r="DM167" i="76"/>
  <c r="DM166" i="76"/>
  <c r="DM163" i="76"/>
  <c r="DM162" i="76"/>
  <c r="DM160" i="76"/>
  <c r="DM159" i="76"/>
  <c r="DM158" i="76"/>
  <c r="DM157" i="76"/>
  <c r="DM161" i="76"/>
  <c r="DM154" i="76"/>
  <c r="DM153" i="76"/>
  <c r="DM152" i="76"/>
  <c r="DM151" i="76"/>
  <c r="DM150" i="76"/>
  <c r="DM149" i="76"/>
  <c r="DM148" i="76"/>
  <c r="DM145" i="76"/>
  <c r="DM144" i="76"/>
  <c r="DM156" i="76"/>
  <c r="DM155" i="76"/>
  <c r="DM136" i="76"/>
  <c r="DM143" i="76"/>
  <c r="DM134" i="76"/>
  <c r="DM135" i="76"/>
  <c r="E211" i="76"/>
  <c r="E207" i="76"/>
  <c r="E201" i="76"/>
  <c r="E197" i="76"/>
  <c r="E193" i="76"/>
  <c r="E187" i="76"/>
  <c r="E183" i="76"/>
  <c r="E179" i="76"/>
  <c r="E175" i="76"/>
  <c r="E171" i="76"/>
  <c r="E167" i="76"/>
  <c r="E161" i="76"/>
  <c r="E157" i="76"/>
  <c r="E153" i="76"/>
  <c r="E149" i="76"/>
  <c r="E95" i="76"/>
  <c r="E91" i="76"/>
  <c r="E85" i="76"/>
  <c r="E81" i="76"/>
  <c r="E77" i="76"/>
  <c r="E71" i="76"/>
  <c r="E67" i="76"/>
  <c r="E63" i="76"/>
  <c r="E59" i="76"/>
  <c r="E55" i="76"/>
  <c r="E51" i="76"/>
  <c r="E45" i="76"/>
  <c r="E41" i="76"/>
  <c r="E37" i="76"/>
  <c r="E33" i="76"/>
  <c r="E27" i="76"/>
  <c r="E210" i="76"/>
  <c r="E206" i="76"/>
  <c r="E200" i="76"/>
  <c r="E196" i="76"/>
  <c r="E190" i="76"/>
  <c r="E186" i="76"/>
  <c r="E182" i="76"/>
  <c r="E178" i="76"/>
  <c r="E174" i="76"/>
  <c r="E170" i="76"/>
  <c r="E166" i="76"/>
  <c r="E160" i="76"/>
  <c r="E156" i="76"/>
  <c r="E152" i="76"/>
  <c r="E148" i="76"/>
  <c r="E134" i="76"/>
  <c r="E94" i="76"/>
  <c r="E90" i="76"/>
  <c r="E84" i="76"/>
  <c r="E80" i="76"/>
  <c r="E74" i="76"/>
  <c r="E70" i="76"/>
  <c r="E66" i="76"/>
  <c r="E62" i="76"/>
  <c r="E58" i="76"/>
  <c r="E54" i="76"/>
  <c r="E50" i="76"/>
  <c r="E44" i="76"/>
  <c r="E40" i="76"/>
  <c r="E36" i="76"/>
  <c r="E32" i="76"/>
  <c r="E20" i="76"/>
  <c r="E136" i="76"/>
  <c r="E209" i="76"/>
  <c r="E199" i="76"/>
  <c r="E189" i="76"/>
  <c r="E181" i="76"/>
  <c r="E173" i="76"/>
  <c r="E163" i="76"/>
  <c r="E151" i="76"/>
  <c r="E205" i="76"/>
  <c r="E195" i="76"/>
  <c r="E185" i="76"/>
  <c r="E177" i="76"/>
  <c r="E169" i="76"/>
  <c r="E159" i="76"/>
  <c r="E145" i="76"/>
  <c r="E208" i="76"/>
  <c r="E79" i="76"/>
  <c r="E64" i="76"/>
  <c r="E19" i="76"/>
  <c r="E92" i="76"/>
  <c r="E69" i="76"/>
  <c r="E56" i="76"/>
  <c r="E184" i="76"/>
  <c r="E46" i="76"/>
  <c r="E135" i="76"/>
  <c r="E93" i="76"/>
  <c r="E78" i="76"/>
  <c r="E18" i="76"/>
  <c r="E194" i="76"/>
  <c r="E168" i="76"/>
  <c r="E61" i="76"/>
  <c r="E176" i="76"/>
  <c r="E158" i="76"/>
  <c r="E38" i="76"/>
  <c r="E202" i="76"/>
  <c r="E83" i="76"/>
  <c r="E68" i="76"/>
  <c r="E28" i="76"/>
  <c r="E214" i="76"/>
  <c r="E73" i="76"/>
  <c r="E60" i="76"/>
  <c r="E82" i="76"/>
  <c r="E43" i="76"/>
  <c r="E65" i="76"/>
  <c r="E52" i="76"/>
  <c r="E57" i="76"/>
  <c r="E42" i="76"/>
  <c r="E143" i="76"/>
  <c r="E198" i="76"/>
  <c r="E188" i="76"/>
  <c r="E180" i="76"/>
  <c r="E172" i="76"/>
  <c r="E162" i="76"/>
  <c r="E154" i="76"/>
  <c r="E144" i="76"/>
  <c r="E89" i="76"/>
  <c r="E72" i="76"/>
  <c r="E35" i="76"/>
  <c r="E86" i="76"/>
  <c r="E47" i="76"/>
  <c r="E29" i="76"/>
  <c r="E98" i="76"/>
  <c r="E53" i="76"/>
  <c r="Y99" i="76"/>
  <c r="Y98" i="76"/>
  <c r="Y95" i="76"/>
  <c r="Y94" i="76"/>
  <c r="Y93" i="76"/>
  <c r="Y92" i="76"/>
  <c r="Y91" i="76"/>
  <c r="Y90" i="76"/>
  <c r="Y89" i="76"/>
  <c r="Y86" i="76"/>
  <c r="Y85" i="76"/>
  <c r="Y84" i="76"/>
  <c r="Y83" i="76"/>
  <c r="Y82" i="76"/>
  <c r="Y81" i="76"/>
  <c r="Y80" i="76"/>
  <c r="Y79" i="76"/>
  <c r="Y78" i="76"/>
  <c r="Y77" i="76"/>
  <c r="Y74" i="76"/>
  <c r="Y73" i="76"/>
  <c r="Y72" i="76"/>
  <c r="Y71" i="76"/>
  <c r="Y70" i="76"/>
  <c r="Y69" i="76"/>
  <c r="Y68" i="76"/>
  <c r="Y67" i="76"/>
  <c r="Y66" i="76"/>
  <c r="Y64" i="76"/>
  <c r="Y63" i="76"/>
  <c r="Y57" i="76"/>
  <c r="Y61" i="76"/>
  <c r="Y58" i="76"/>
  <c r="Y54" i="76"/>
  <c r="Y53" i="76"/>
  <c r="Y52" i="76"/>
  <c r="Y51" i="76"/>
  <c r="Y50" i="76"/>
  <c r="Y47" i="76"/>
  <c r="Y46" i="76"/>
  <c r="Y45" i="76"/>
  <c r="Y44" i="76"/>
  <c r="Y43" i="76"/>
  <c r="Y42" i="76"/>
  <c r="Y41" i="76"/>
  <c r="Y40" i="76"/>
  <c r="Y39" i="76"/>
  <c r="Y38" i="76"/>
  <c r="Y37" i="76"/>
  <c r="Y36" i="76"/>
  <c r="Y35" i="76"/>
  <c r="Y34" i="76"/>
  <c r="Y33" i="76"/>
  <c r="Y29" i="76"/>
  <c r="Y28" i="76"/>
  <c r="Y27" i="76"/>
  <c r="Y59" i="76"/>
  <c r="Y55" i="76"/>
  <c r="Y62" i="76"/>
  <c r="Y60" i="76"/>
  <c r="Y56" i="76"/>
  <c r="AD99" i="76"/>
  <c r="AD98" i="76"/>
  <c r="AD95" i="76"/>
  <c r="AD94" i="76"/>
  <c r="AD93" i="76"/>
  <c r="AD92" i="76"/>
  <c r="AD91" i="76"/>
  <c r="AD90" i="76"/>
  <c r="AD89" i="76"/>
  <c r="AD86" i="76"/>
  <c r="AD85" i="76"/>
  <c r="AD84" i="76"/>
  <c r="AD83" i="76"/>
  <c r="AD82" i="76"/>
  <c r="AD81" i="76"/>
  <c r="AD80" i="76"/>
  <c r="AD79" i="76"/>
  <c r="AD78" i="76"/>
  <c r="AD77" i="76"/>
  <c r="AD74" i="76"/>
  <c r="AD73" i="76"/>
  <c r="AD72" i="76"/>
  <c r="AD71" i="76"/>
  <c r="AD70" i="76"/>
  <c r="AD69" i="76"/>
  <c r="AD68" i="76"/>
  <c r="AD65" i="76"/>
  <c r="AD59" i="76"/>
  <c r="AD55" i="76"/>
  <c r="AD60" i="76"/>
  <c r="AD56" i="76"/>
  <c r="AD67" i="76"/>
  <c r="AD63" i="76"/>
  <c r="AD62" i="76"/>
  <c r="AD64" i="76"/>
  <c r="AD57" i="76"/>
  <c r="AD66" i="76"/>
  <c r="AD61" i="76"/>
  <c r="AD58" i="76"/>
  <c r="AD54" i="76"/>
  <c r="AD53" i="76"/>
  <c r="AD52" i="76"/>
  <c r="AD51" i="76"/>
  <c r="AD50" i="76"/>
  <c r="AD47" i="76"/>
  <c r="AD46" i="76"/>
  <c r="AD45" i="76"/>
  <c r="AD44" i="76"/>
  <c r="AD43" i="76"/>
  <c r="AD42" i="76"/>
  <c r="AD41" i="76"/>
  <c r="AD40" i="76"/>
  <c r="AD39" i="76"/>
  <c r="AD38" i="76"/>
  <c r="AD37" i="76"/>
  <c r="AD36" i="76"/>
  <c r="AD35" i="76"/>
  <c r="AD34" i="76"/>
  <c r="AD33" i="76"/>
  <c r="AD32" i="76"/>
  <c r="AD29" i="76"/>
  <c r="AD28" i="76"/>
  <c r="AD27" i="76"/>
  <c r="AD20" i="76"/>
  <c r="AD19" i="76"/>
  <c r="AD18" i="76"/>
  <c r="AH99" i="76"/>
  <c r="AH98" i="76"/>
  <c r="AH95" i="76"/>
  <c r="AH94" i="76"/>
  <c r="AH93" i="76"/>
  <c r="AH92" i="76"/>
  <c r="AH91" i="76"/>
  <c r="AH90" i="76"/>
  <c r="AH89" i="76"/>
  <c r="AH86" i="76"/>
  <c r="AH85" i="76"/>
  <c r="AH84" i="76"/>
  <c r="AH83" i="76"/>
  <c r="AH82" i="76"/>
  <c r="AH81" i="76"/>
  <c r="AH80" i="76"/>
  <c r="AH79" i="76"/>
  <c r="AH78" i="76"/>
  <c r="AH77" i="76"/>
  <c r="AH74" i="76"/>
  <c r="AH73" i="76"/>
  <c r="AH72" i="76"/>
  <c r="AH71" i="76"/>
  <c r="AH70" i="76"/>
  <c r="AH69" i="76"/>
  <c r="AH68" i="76"/>
  <c r="AH60" i="76"/>
  <c r="AH56" i="76"/>
  <c r="AH63" i="76"/>
  <c r="AH62" i="76"/>
  <c r="AH67" i="76"/>
  <c r="AH57" i="76"/>
  <c r="AH64" i="76"/>
  <c r="AH66" i="76"/>
  <c r="AH61" i="76"/>
  <c r="AH53" i="76"/>
  <c r="AH52" i="76"/>
  <c r="AH51" i="76"/>
  <c r="AH50" i="76"/>
  <c r="AH47" i="76"/>
  <c r="AH46" i="76"/>
  <c r="AH45" i="76"/>
  <c r="AH44" i="76"/>
  <c r="AH43" i="76"/>
  <c r="AH42" i="76"/>
  <c r="AH41" i="76"/>
  <c r="AH40" i="76"/>
  <c r="AH39" i="76"/>
  <c r="AH38" i="76"/>
  <c r="AH37" i="76"/>
  <c r="AH36" i="76"/>
  <c r="AH35" i="76"/>
  <c r="AH34" i="76"/>
  <c r="AH33" i="76"/>
  <c r="AH29" i="76"/>
  <c r="AH28" i="76"/>
  <c r="AH27" i="76"/>
  <c r="AH20" i="76"/>
  <c r="AH19" i="76"/>
  <c r="AH18" i="76"/>
  <c r="AH58" i="76"/>
  <c r="AH54" i="76"/>
  <c r="AH59" i="76"/>
  <c r="AH55" i="76"/>
  <c r="AJ99" i="76"/>
  <c r="AJ98" i="76"/>
  <c r="AJ95" i="76"/>
  <c r="AJ94" i="76"/>
  <c r="AJ93" i="76"/>
  <c r="AJ92" i="76"/>
  <c r="AJ91" i="76"/>
  <c r="AJ90" i="76"/>
  <c r="AJ89" i="76"/>
  <c r="AJ86" i="76"/>
  <c r="AJ85" i="76"/>
  <c r="AJ84" i="76"/>
  <c r="AJ83" i="76"/>
  <c r="AJ82" i="76"/>
  <c r="AJ81" i="76"/>
  <c r="AJ80" i="76"/>
  <c r="AJ79" i="76"/>
  <c r="AJ78" i="76"/>
  <c r="AJ77" i="76"/>
  <c r="AJ74" i="76"/>
  <c r="AJ73" i="76"/>
  <c r="AJ72" i="76"/>
  <c r="AJ71" i="76"/>
  <c r="AJ70" i="76"/>
  <c r="AJ69" i="76"/>
  <c r="AJ68" i="76"/>
  <c r="AJ67" i="76"/>
  <c r="AJ66" i="76"/>
  <c r="AJ65" i="76"/>
  <c r="AJ63" i="76"/>
  <c r="AJ62" i="76"/>
  <c r="AJ57" i="76"/>
  <c r="AJ64" i="76"/>
  <c r="AJ61" i="76"/>
  <c r="AJ53" i="76"/>
  <c r="AJ52" i="76"/>
  <c r="AJ51" i="76"/>
  <c r="AJ50" i="76"/>
  <c r="AJ47" i="76"/>
  <c r="AJ46" i="76"/>
  <c r="AJ45" i="76"/>
  <c r="AJ44" i="76"/>
  <c r="AJ43" i="76"/>
  <c r="AJ42" i="76"/>
  <c r="AJ41" i="76"/>
  <c r="AJ40" i="76"/>
  <c r="AJ39" i="76"/>
  <c r="AJ38" i="76"/>
  <c r="AJ37" i="76"/>
  <c r="AJ36" i="76"/>
  <c r="AJ35" i="76"/>
  <c r="AJ34" i="76"/>
  <c r="AJ33" i="76"/>
  <c r="AJ32" i="76"/>
  <c r="AJ29" i="76"/>
  <c r="AJ28" i="76"/>
  <c r="AJ27" i="76"/>
  <c r="AJ20" i="76"/>
  <c r="AJ19" i="76"/>
  <c r="AJ18" i="76"/>
  <c r="AJ58" i="76"/>
  <c r="AJ54" i="76"/>
  <c r="AJ59" i="76"/>
  <c r="AJ55" i="76"/>
  <c r="AJ60" i="76"/>
  <c r="AJ56" i="76"/>
  <c r="AQ99" i="76"/>
  <c r="AQ98" i="76"/>
  <c r="AQ95" i="76"/>
  <c r="AQ94" i="76"/>
  <c r="AQ93" i="76"/>
  <c r="AQ92" i="76"/>
  <c r="AQ91" i="76"/>
  <c r="AQ90" i="76"/>
  <c r="AQ89" i="76"/>
  <c r="AQ86" i="76"/>
  <c r="AQ85" i="76"/>
  <c r="AQ84" i="76"/>
  <c r="AQ83" i="76"/>
  <c r="AQ82" i="76"/>
  <c r="AQ81" i="76"/>
  <c r="AQ80" i="76"/>
  <c r="AQ79" i="76"/>
  <c r="AQ78" i="76"/>
  <c r="AQ77" i="76"/>
  <c r="AQ74" i="76"/>
  <c r="AQ73" i="76"/>
  <c r="AQ72" i="76"/>
  <c r="AQ71" i="76"/>
  <c r="AQ70" i="76"/>
  <c r="AQ69" i="76"/>
  <c r="AQ59" i="76"/>
  <c r="AQ55" i="76"/>
  <c r="AQ68" i="76"/>
  <c r="AQ66" i="76"/>
  <c r="AQ60" i="76"/>
  <c r="AQ56" i="76"/>
  <c r="AQ57" i="76"/>
  <c r="AQ63" i="76"/>
  <c r="AQ62" i="76"/>
  <c r="AQ18" i="76"/>
  <c r="AQ53" i="76"/>
  <c r="AQ52" i="76"/>
  <c r="AQ51" i="76"/>
  <c r="AQ50" i="76"/>
  <c r="AQ47" i="76"/>
  <c r="AQ46" i="76"/>
  <c r="AQ45" i="76"/>
  <c r="AQ44" i="76"/>
  <c r="AQ43" i="76"/>
  <c r="AQ42" i="76"/>
  <c r="AQ41" i="76"/>
  <c r="AQ40" i="76"/>
  <c r="AQ39" i="76"/>
  <c r="AQ38" i="76"/>
  <c r="AQ37" i="76"/>
  <c r="AQ36" i="76"/>
  <c r="AQ35" i="76"/>
  <c r="AQ34" i="76"/>
  <c r="AQ33" i="76"/>
  <c r="AQ32" i="76"/>
  <c r="AQ29" i="76"/>
  <c r="AQ28" i="76"/>
  <c r="AQ27" i="76"/>
  <c r="AQ20" i="76"/>
  <c r="AQ19" i="76"/>
  <c r="AQ61" i="76"/>
  <c r="AQ58" i="76"/>
  <c r="AQ54" i="76"/>
  <c r="AQ67" i="76"/>
  <c r="AQ64" i="76"/>
  <c r="BA215" i="76"/>
  <c r="BA214" i="76"/>
  <c r="BA211" i="76"/>
  <c r="BA210" i="76"/>
  <c r="BA209" i="76"/>
  <c r="BA208" i="76"/>
  <c r="BA207" i="76"/>
  <c r="BA206" i="76"/>
  <c r="BA205" i="76"/>
  <c r="BA202" i="76"/>
  <c r="BA201" i="76"/>
  <c r="BA200" i="76"/>
  <c r="BA199" i="76"/>
  <c r="BA198" i="76"/>
  <c r="BA197" i="76"/>
  <c r="BA196" i="76"/>
  <c r="BA195" i="76"/>
  <c r="BA194" i="76"/>
  <c r="BA193" i="76"/>
  <c r="BA190" i="76"/>
  <c r="BA188" i="76"/>
  <c r="BA187" i="76"/>
  <c r="BA186" i="76"/>
  <c r="BA185" i="76"/>
  <c r="BA184" i="76"/>
  <c r="BA189" i="76"/>
  <c r="BA180" i="76"/>
  <c r="BA179" i="76"/>
  <c r="BA178" i="76"/>
  <c r="BA177" i="76"/>
  <c r="BA183" i="76"/>
  <c r="BA182" i="76"/>
  <c r="BA181" i="76"/>
  <c r="BA174" i="76"/>
  <c r="BA173" i="76"/>
  <c r="BA172" i="76"/>
  <c r="BA175" i="76"/>
  <c r="BA176" i="76"/>
  <c r="BA171" i="76"/>
  <c r="BA169" i="76"/>
  <c r="BA168" i="76"/>
  <c r="BA167" i="76"/>
  <c r="BA166" i="76"/>
  <c r="BA163" i="76"/>
  <c r="BA161" i="76"/>
  <c r="BA162" i="76"/>
  <c r="BA160" i="76"/>
  <c r="BA159" i="76"/>
  <c r="BA158" i="76"/>
  <c r="BA157" i="76"/>
  <c r="BA170" i="76"/>
  <c r="BA156" i="76"/>
  <c r="BA155" i="76"/>
  <c r="BA154" i="76"/>
  <c r="BA153" i="76"/>
  <c r="BA152" i="76"/>
  <c r="BA151" i="76"/>
  <c r="BA150" i="76"/>
  <c r="BA149" i="76"/>
  <c r="BA148" i="76"/>
  <c r="BA145" i="76"/>
  <c r="BA144" i="76"/>
  <c r="BA134" i="76"/>
  <c r="BA143" i="76"/>
  <c r="BA136" i="76"/>
  <c r="BA135" i="76"/>
  <c r="BC209" i="76"/>
  <c r="BC208" i="76"/>
  <c r="BC215" i="76"/>
  <c r="BC214" i="76"/>
  <c r="BC206" i="76"/>
  <c r="BC211" i="76"/>
  <c r="BC210" i="76"/>
  <c r="BC202" i="76"/>
  <c r="BC201" i="76"/>
  <c r="BC200" i="76"/>
  <c r="BC199" i="76"/>
  <c r="BC205" i="76"/>
  <c r="BC207" i="76"/>
  <c r="BC196" i="76"/>
  <c r="BC195" i="76"/>
  <c r="BC194" i="76"/>
  <c r="BC193" i="76"/>
  <c r="BC190" i="76"/>
  <c r="BC189" i="76"/>
  <c r="BC197" i="76"/>
  <c r="BC198" i="76"/>
  <c r="BC188" i="76"/>
  <c r="BC187" i="76"/>
  <c r="BC186" i="76"/>
  <c r="BC185" i="76"/>
  <c r="BC184" i="76"/>
  <c r="BC183" i="76"/>
  <c r="BC182" i="76"/>
  <c r="BC181" i="76"/>
  <c r="BC180" i="76"/>
  <c r="BC179" i="76"/>
  <c r="BC178" i="76"/>
  <c r="BC177" i="76"/>
  <c r="BC174" i="76"/>
  <c r="BC173" i="76"/>
  <c r="BC172" i="76"/>
  <c r="BC175" i="76"/>
  <c r="BC176" i="76"/>
  <c r="BC171" i="76"/>
  <c r="BC169" i="76"/>
  <c r="BC168" i="76"/>
  <c r="BC167" i="76"/>
  <c r="BC166" i="76"/>
  <c r="BC163" i="76"/>
  <c r="BC170" i="76"/>
  <c r="BC162" i="76"/>
  <c r="BC160" i="76"/>
  <c r="BC159" i="76"/>
  <c r="BC158" i="76"/>
  <c r="BC157" i="76"/>
  <c r="BC156" i="76"/>
  <c r="BC161" i="76"/>
  <c r="BC155" i="76"/>
  <c r="BC154" i="76"/>
  <c r="BC153" i="76"/>
  <c r="BC152" i="76"/>
  <c r="BC151" i="76"/>
  <c r="BC150" i="76"/>
  <c r="BC149" i="76"/>
  <c r="BC148" i="76"/>
  <c r="BC145" i="76"/>
  <c r="BC144" i="76"/>
  <c r="BC143" i="76"/>
  <c r="BC136" i="76"/>
  <c r="BC135" i="76"/>
  <c r="BC134" i="76"/>
  <c r="AV215" i="76"/>
  <c r="AV214" i="76"/>
  <c r="AV209" i="76"/>
  <c r="AV208" i="76"/>
  <c r="AV211" i="76"/>
  <c r="AV210" i="76"/>
  <c r="AV207" i="76"/>
  <c r="AV205" i="76"/>
  <c r="AV206" i="76"/>
  <c r="AV202" i="76"/>
  <c r="AV201" i="76"/>
  <c r="AV200" i="76"/>
  <c r="AV199" i="76"/>
  <c r="AV198" i="76"/>
  <c r="AV197" i="76"/>
  <c r="AV196" i="76"/>
  <c r="AV195" i="76"/>
  <c r="AV194" i="76"/>
  <c r="AV193" i="76"/>
  <c r="AV190" i="76"/>
  <c r="AV189" i="76"/>
  <c r="AV188" i="76"/>
  <c r="AV187" i="76"/>
  <c r="AV186" i="76"/>
  <c r="AV185" i="76"/>
  <c r="AV184" i="76"/>
  <c r="AV183" i="76"/>
  <c r="AV182" i="76"/>
  <c r="AV181" i="76"/>
  <c r="AV176" i="76"/>
  <c r="AV175" i="76"/>
  <c r="AV180" i="76"/>
  <c r="AV179" i="76"/>
  <c r="AV178" i="76"/>
  <c r="AV177" i="76"/>
  <c r="AV174" i="76"/>
  <c r="AV173" i="76"/>
  <c r="AV172" i="76"/>
  <c r="AV171" i="76"/>
  <c r="AV170" i="76"/>
  <c r="AV163" i="76"/>
  <c r="AV160" i="76"/>
  <c r="AV159" i="76"/>
  <c r="AV158" i="76"/>
  <c r="AV157" i="76"/>
  <c r="AV161" i="76"/>
  <c r="AV162" i="76"/>
  <c r="AV169" i="76"/>
  <c r="AV155" i="76"/>
  <c r="AV154" i="76"/>
  <c r="AV153" i="76"/>
  <c r="AV152" i="76"/>
  <c r="AV151" i="76"/>
  <c r="AV150" i="76"/>
  <c r="AV168" i="76"/>
  <c r="AV167" i="76"/>
  <c r="AV166" i="76"/>
  <c r="AV156" i="76"/>
  <c r="AV136" i="76"/>
  <c r="AV135" i="76"/>
  <c r="AV148" i="76"/>
  <c r="AV149" i="76"/>
  <c r="AV145" i="76"/>
  <c r="AV143" i="76"/>
  <c r="AV134" i="76"/>
  <c r="AV144" i="76"/>
  <c r="CH215" i="76"/>
  <c r="CH214" i="76"/>
  <c r="CH211" i="76"/>
  <c r="CH210" i="76"/>
  <c r="CH209" i="76"/>
  <c r="CH208" i="76"/>
  <c r="CH207" i="76"/>
  <c r="CH206" i="76"/>
  <c r="CH205" i="76"/>
  <c r="CH202" i="76"/>
  <c r="CH201" i="76"/>
  <c r="CH200" i="76"/>
  <c r="CH199" i="76"/>
  <c r="CH198" i="76"/>
  <c r="CH197" i="76"/>
  <c r="CH196" i="76"/>
  <c r="CH195" i="76"/>
  <c r="CH194" i="76"/>
  <c r="CH193" i="76"/>
  <c r="CH190" i="76"/>
  <c r="CH188" i="76"/>
  <c r="CH187" i="76"/>
  <c r="CH186" i="76"/>
  <c r="CH185" i="76"/>
  <c r="CH184" i="76"/>
  <c r="CH183" i="76"/>
  <c r="CH189" i="76"/>
  <c r="CH182" i="76"/>
  <c r="CH181" i="76"/>
  <c r="CH180" i="76"/>
  <c r="CH179" i="76"/>
  <c r="CH178" i="76"/>
  <c r="CH177" i="76"/>
  <c r="CH176" i="76"/>
  <c r="CH175" i="76"/>
  <c r="CH174" i="76"/>
  <c r="CH173" i="76"/>
  <c r="CH172" i="76"/>
  <c r="CH171" i="76"/>
  <c r="CH170" i="76"/>
  <c r="CH169" i="76"/>
  <c r="CH168" i="76"/>
  <c r="CH167" i="76"/>
  <c r="CH166" i="76"/>
  <c r="CH163" i="76"/>
  <c r="CH162" i="76"/>
  <c r="CH161" i="76"/>
  <c r="CH160" i="76"/>
  <c r="CH159" i="76"/>
  <c r="CH158" i="76"/>
  <c r="CH157" i="76"/>
  <c r="CH156" i="76"/>
  <c r="CH155" i="76"/>
  <c r="CH154" i="76"/>
  <c r="CH153" i="76"/>
  <c r="CH152" i="76"/>
  <c r="CH151" i="76"/>
  <c r="CH150" i="76"/>
  <c r="CH149" i="76"/>
  <c r="CH135" i="76"/>
  <c r="CH136" i="76"/>
  <c r="CH148" i="76"/>
  <c r="CH145" i="76"/>
  <c r="CH144" i="76"/>
  <c r="CH143" i="76"/>
  <c r="CH134" i="76"/>
  <c r="CJ215" i="76"/>
  <c r="CJ214" i="76"/>
  <c r="CJ211" i="76"/>
  <c r="CJ210" i="76"/>
  <c r="CJ207" i="76"/>
  <c r="CJ209" i="76"/>
  <c r="CJ208" i="76"/>
  <c r="CJ205" i="76"/>
  <c r="CJ206" i="76"/>
  <c r="CJ201" i="76"/>
  <c r="CJ200" i="76"/>
  <c r="CJ199" i="76"/>
  <c r="CJ198" i="76"/>
  <c r="CJ202" i="76"/>
  <c r="CJ197" i="76"/>
  <c r="CJ188" i="76"/>
  <c r="CJ187" i="76"/>
  <c r="CJ186" i="76"/>
  <c r="CJ185" i="76"/>
  <c r="CJ189" i="76"/>
  <c r="CJ196" i="76"/>
  <c r="CJ182" i="76"/>
  <c r="CJ181" i="76"/>
  <c r="CJ195" i="76"/>
  <c r="CJ194" i="76"/>
  <c r="CJ180" i="76"/>
  <c r="CJ179" i="76"/>
  <c r="CJ178" i="76"/>
  <c r="CJ177" i="76"/>
  <c r="CJ176" i="76"/>
  <c r="CJ193" i="76"/>
  <c r="CJ190" i="76"/>
  <c r="CJ175" i="76"/>
  <c r="CJ174" i="76"/>
  <c r="CJ173" i="76"/>
  <c r="CJ172" i="76"/>
  <c r="CJ171" i="76"/>
  <c r="CJ184" i="76"/>
  <c r="CJ183" i="76"/>
  <c r="CJ170" i="76"/>
  <c r="CJ169" i="76"/>
  <c r="CJ168" i="76"/>
  <c r="CJ167" i="76"/>
  <c r="CJ166" i="76"/>
  <c r="CJ163" i="76"/>
  <c r="CJ162" i="76"/>
  <c r="CJ161" i="76"/>
  <c r="CJ160" i="76"/>
  <c r="CJ159" i="76"/>
  <c r="CJ158" i="76"/>
  <c r="CJ157" i="76"/>
  <c r="CJ156" i="76"/>
  <c r="CJ154" i="76"/>
  <c r="CJ153" i="76"/>
  <c r="CJ152" i="76"/>
  <c r="CJ151" i="76"/>
  <c r="CJ150" i="76"/>
  <c r="CJ149" i="76"/>
  <c r="CJ148" i="76"/>
  <c r="CJ145" i="76"/>
  <c r="CJ144" i="76"/>
  <c r="CJ155" i="76"/>
  <c r="CJ136" i="76"/>
  <c r="CJ134" i="76"/>
  <c r="CJ143" i="76"/>
  <c r="CJ135" i="76"/>
  <c r="CF209" i="76"/>
  <c r="CF208" i="76"/>
  <c r="CF207" i="76"/>
  <c r="CF215" i="76"/>
  <c r="CF214" i="76"/>
  <c r="CF211" i="76"/>
  <c r="CF210" i="76"/>
  <c r="CF205" i="76"/>
  <c r="CF201" i="76"/>
  <c r="CF200" i="76"/>
  <c r="CF199" i="76"/>
  <c r="CF198" i="76"/>
  <c r="CF202" i="76"/>
  <c r="CF197" i="76"/>
  <c r="CF206" i="76"/>
  <c r="CF196" i="76"/>
  <c r="CF195" i="76"/>
  <c r="CF194" i="76"/>
  <c r="CF193" i="76"/>
  <c r="CF190" i="76"/>
  <c r="CF189" i="76"/>
  <c r="CF182" i="76"/>
  <c r="CF181" i="76"/>
  <c r="CF184" i="76"/>
  <c r="CF183" i="76"/>
  <c r="CF188" i="76"/>
  <c r="CF187" i="76"/>
  <c r="CF186" i="76"/>
  <c r="CF185" i="76"/>
  <c r="CF180" i="76"/>
  <c r="CF179" i="76"/>
  <c r="CF178" i="76"/>
  <c r="CF177" i="76"/>
  <c r="CF175" i="76"/>
  <c r="CF174" i="76"/>
  <c r="CF173" i="76"/>
  <c r="CF172" i="76"/>
  <c r="CF171" i="76"/>
  <c r="CF176" i="76"/>
  <c r="CF170" i="76"/>
  <c r="CF162" i="76"/>
  <c r="CF160" i="76"/>
  <c r="CF159" i="76"/>
  <c r="CF158" i="76"/>
  <c r="CF157" i="76"/>
  <c r="CF169" i="76"/>
  <c r="CF168" i="76"/>
  <c r="CF167" i="76"/>
  <c r="CF166" i="76"/>
  <c r="CF163" i="76"/>
  <c r="CF161" i="76"/>
  <c r="CF154" i="76"/>
  <c r="CF153" i="76"/>
  <c r="CF152" i="76"/>
  <c r="CF151" i="76"/>
  <c r="CF150" i="76"/>
  <c r="CF149" i="76"/>
  <c r="CF155" i="76"/>
  <c r="CF156" i="76"/>
  <c r="CF135" i="76"/>
  <c r="CF136" i="76"/>
  <c r="CF148" i="76"/>
  <c r="CF145" i="76"/>
  <c r="CF144" i="76"/>
  <c r="CF143" i="76"/>
  <c r="CF134" i="76"/>
  <c r="DR215" i="76"/>
  <c r="DR214" i="76"/>
  <c r="DR211" i="76"/>
  <c r="DR210" i="76"/>
  <c r="DR209" i="76"/>
  <c r="DR208" i="76"/>
  <c r="DR207" i="76"/>
  <c r="DR206" i="76"/>
  <c r="DR205" i="76"/>
  <c r="DR202" i="76"/>
  <c r="DR201" i="76"/>
  <c r="DR200" i="76"/>
  <c r="DR199" i="76"/>
  <c r="DR198" i="76"/>
  <c r="DR197" i="76"/>
  <c r="DR196" i="76"/>
  <c r="DR195" i="76"/>
  <c r="DR194" i="76"/>
  <c r="DR193" i="76"/>
  <c r="DR190" i="76"/>
  <c r="DR188" i="76"/>
  <c r="DR187" i="76"/>
  <c r="DR186" i="76"/>
  <c r="DR185" i="76"/>
  <c r="DR184" i="76"/>
  <c r="DR183" i="76"/>
  <c r="DR189" i="76"/>
  <c r="DR180" i="76"/>
  <c r="DR179" i="76"/>
  <c r="DR178" i="76"/>
  <c r="DR177" i="76"/>
  <c r="DR176" i="76"/>
  <c r="DR175" i="76"/>
  <c r="DR174" i="76"/>
  <c r="DR182" i="76"/>
  <c r="DR181" i="76"/>
  <c r="DR170" i="76"/>
  <c r="DR169" i="76"/>
  <c r="DR168" i="76"/>
  <c r="DR167" i="76"/>
  <c r="DR166" i="76"/>
  <c r="DR163" i="76"/>
  <c r="DR162" i="76"/>
  <c r="DR161" i="76"/>
  <c r="DR173" i="76"/>
  <c r="DR172" i="76"/>
  <c r="DR171" i="76"/>
  <c r="DR160" i="76"/>
  <c r="DR159" i="76"/>
  <c r="DR158" i="76"/>
  <c r="DR157" i="76"/>
  <c r="DR156" i="76"/>
  <c r="DR155" i="76"/>
  <c r="DR154" i="76"/>
  <c r="DR153" i="76"/>
  <c r="DR152" i="76"/>
  <c r="DR151" i="76"/>
  <c r="DR150" i="76"/>
  <c r="DR149" i="76"/>
  <c r="DR148" i="76"/>
  <c r="DR145" i="76"/>
  <c r="DR135" i="76"/>
  <c r="DR144" i="76"/>
  <c r="DR136" i="76"/>
  <c r="DR134" i="76"/>
  <c r="DR143" i="76"/>
  <c r="DT215" i="76"/>
  <c r="DT214" i="76"/>
  <c r="DT211" i="76"/>
  <c r="DT210" i="76"/>
  <c r="DT209" i="76"/>
  <c r="DT208" i="76"/>
  <c r="DT207" i="76"/>
  <c r="DT202" i="76"/>
  <c r="DT205" i="76"/>
  <c r="DT206" i="76"/>
  <c r="DT201" i="76"/>
  <c r="DT200" i="76"/>
  <c r="DT199" i="76"/>
  <c r="DT198" i="76"/>
  <c r="DT197" i="76"/>
  <c r="DT188" i="76"/>
  <c r="DT187" i="76"/>
  <c r="DT186" i="76"/>
  <c r="DT185" i="76"/>
  <c r="DT196" i="76"/>
  <c r="DT195" i="76"/>
  <c r="DT194" i="76"/>
  <c r="DT193" i="76"/>
  <c r="DT190" i="76"/>
  <c r="DT189" i="76"/>
  <c r="DT184" i="76"/>
  <c r="DT183" i="76"/>
  <c r="DT180" i="76"/>
  <c r="DT179" i="76"/>
  <c r="DT178" i="76"/>
  <c r="DT177" i="76"/>
  <c r="DT176" i="76"/>
  <c r="DT181" i="76"/>
  <c r="DT182" i="76"/>
  <c r="DT173" i="76"/>
  <c r="DT172" i="76"/>
  <c r="DT171" i="76"/>
  <c r="DT174" i="76"/>
  <c r="DT175" i="76"/>
  <c r="DT170" i="76"/>
  <c r="DT169" i="76"/>
  <c r="DT168" i="76"/>
  <c r="DT167" i="76"/>
  <c r="DT166" i="76"/>
  <c r="DT163" i="76"/>
  <c r="DT162" i="76"/>
  <c r="DT161" i="76"/>
  <c r="DT160" i="76"/>
  <c r="DT159" i="76"/>
  <c r="DT158" i="76"/>
  <c r="DT157" i="76"/>
  <c r="DT156" i="76"/>
  <c r="DT155" i="76"/>
  <c r="DT154" i="76"/>
  <c r="DT153" i="76"/>
  <c r="DT152" i="76"/>
  <c r="DT151" i="76"/>
  <c r="DT150" i="76"/>
  <c r="DT149" i="76"/>
  <c r="DT148" i="76"/>
  <c r="DT145" i="76"/>
  <c r="DT144" i="76"/>
  <c r="DT143" i="76"/>
  <c r="DT135" i="76"/>
  <c r="DT136" i="76"/>
  <c r="DT134" i="76"/>
  <c r="DP215" i="76"/>
  <c r="DP206" i="76"/>
  <c r="DP214" i="76"/>
  <c r="DP211" i="76"/>
  <c r="DP210" i="76"/>
  <c r="DP209" i="76"/>
  <c r="DP208" i="76"/>
  <c r="DP207" i="76"/>
  <c r="DP202" i="76"/>
  <c r="DP205" i="76"/>
  <c r="DP201" i="76"/>
  <c r="DP200" i="76"/>
  <c r="DP199" i="76"/>
  <c r="DP198" i="76"/>
  <c r="DP197" i="76"/>
  <c r="DP196" i="76"/>
  <c r="DP195" i="76"/>
  <c r="DP194" i="76"/>
  <c r="DP193" i="76"/>
  <c r="DP190" i="76"/>
  <c r="DP189" i="76"/>
  <c r="DP184" i="76"/>
  <c r="DP183" i="76"/>
  <c r="DP188" i="76"/>
  <c r="DP187" i="76"/>
  <c r="DP186" i="76"/>
  <c r="DP185" i="76"/>
  <c r="DP182" i="76"/>
  <c r="DP181" i="76"/>
  <c r="DP176" i="76"/>
  <c r="DP174" i="76"/>
  <c r="DP173" i="76"/>
  <c r="DP172" i="76"/>
  <c r="DP171" i="76"/>
  <c r="DP175" i="76"/>
  <c r="DP180" i="76"/>
  <c r="DP179" i="76"/>
  <c r="DP178" i="76"/>
  <c r="DP177" i="76"/>
  <c r="DP170" i="76"/>
  <c r="DP162" i="76"/>
  <c r="DP160" i="76"/>
  <c r="DP159" i="76"/>
  <c r="DP158" i="76"/>
  <c r="DP157" i="76"/>
  <c r="DP161" i="76"/>
  <c r="DP169" i="76"/>
  <c r="DP168" i="76"/>
  <c r="DP167" i="76"/>
  <c r="DP166" i="76"/>
  <c r="DP163" i="76"/>
  <c r="DP154" i="76"/>
  <c r="DP153" i="76"/>
  <c r="DP152" i="76"/>
  <c r="DP151" i="76"/>
  <c r="DP150" i="76"/>
  <c r="DP149" i="76"/>
  <c r="DP156" i="76"/>
  <c r="DP155" i="76"/>
  <c r="DP148" i="76"/>
  <c r="DP145" i="76"/>
  <c r="DP135" i="76"/>
  <c r="DP144" i="76"/>
  <c r="DP136" i="76"/>
  <c r="DP134" i="76"/>
  <c r="DP143" i="76"/>
  <c r="AK99" i="76"/>
  <c r="AK98" i="76"/>
  <c r="AK95" i="76"/>
  <c r="AK94" i="76"/>
  <c r="AK93" i="76"/>
  <c r="AK92" i="76"/>
  <c r="AK91" i="76"/>
  <c r="AK90" i="76"/>
  <c r="AK89" i="76"/>
  <c r="AK86" i="76"/>
  <c r="AK85" i="76"/>
  <c r="AK84" i="76"/>
  <c r="AK83" i="76"/>
  <c r="AK82" i="76"/>
  <c r="AK81" i="76"/>
  <c r="AK80" i="76"/>
  <c r="AK79" i="76"/>
  <c r="AK78" i="76"/>
  <c r="AK77" i="76"/>
  <c r="AK74" i="76"/>
  <c r="AK73" i="76"/>
  <c r="AK72" i="76"/>
  <c r="AK71" i="76"/>
  <c r="AK70" i="76"/>
  <c r="AK69" i="76"/>
  <c r="AK68" i="76"/>
  <c r="AK67" i="76"/>
  <c r="AK66" i="76"/>
  <c r="AK64" i="76"/>
  <c r="AK63" i="76"/>
  <c r="AK62" i="76"/>
  <c r="AK57" i="76"/>
  <c r="AK61" i="76"/>
  <c r="AK53" i="76"/>
  <c r="AK52" i="76"/>
  <c r="AK51" i="76"/>
  <c r="AK50" i="76"/>
  <c r="AK47" i="76"/>
  <c r="AK46" i="76"/>
  <c r="AK45" i="76"/>
  <c r="AK44" i="76"/>
  <c r="AK43" i="76"/>
  <c r="AK42" i="76"/>
  <c r="AK41" i="76"/>
  <c r="AK40" i="76"/>
  <c r="AK39" i="76"/>
  <c r="AK38" i="76"/>
  <c r="AK37" i="76"/>
  <c r="AK36" i="76"/>
  <c r="AK35" i="76"/>
  <c r="AK34" i="76"/>
  <c r="AK33" i="76"/>
  <c r="AK29" i="76"/>
  <c r="AK28" i="76"/>
  <c r="AK27" i="76"/>
  <c r="AK20" i="76"/>
  <c r="AK19" i="76"/>
  <c r="AK58" i="76"/>
  <c r="AK54" i="76"/>
  <c r="AK59" i="76"/>
  <c r="AK55" i="76"/>
  <c r="AK60" i="76"/>
  <c r="AK56" i="76"/>
  <c r="AK18" i="76"/>
  <c r="AF207" i="76"/>
  <c r="AF215" i="76"/>
  <c r="AF214" i="76"/>
  <c r="AF211" i="76"/>
  <c r="AF210" i="76"/>
  <c r="AF205" i="76"/>
  <c r="AF208" i="76"/>
  <c r="AF202" i="76"/>
  <c r="AF201" i="76"/>
  <c r="AF200" i="76"/>
  <c r="AF199" i="76"/>
  <c r="AF209" i="76"/>
  <c r="AF206" i="76"/>
  <c r="AF198" i="76"/>
  <c r="AF196" i="76"/>
  <c r="AF195" i="76"/>
  <c r="AF194" i="76"/>
  <c r="AF193" i="76"/>
  <c r="AF190" i="76"/>
  <c r="AF197" i="76"/>
  <c r="AF188" i="76"/>
  <c r="AF187" i="76"/>
  <c r="AF186" i="76"/>
  <c r="AF185" i="76"/>
  <c r="AF184" i="76"/>
  <c r="AF189" i="76"/>
  <c r="AF183" i="76"/>
  <c r="AF182" i="76"/>
  <c r="AF181" i="76"/>
  <c r="AF180" i="76"/>
  <c r="AF179" i="76"/>
  <c r="AF178" i="76"/>
  <c r="AF177" i="76"/>
  <c r="AF176" i="76"/>
  <c r="AF175" i="76"/>
  <c r="AF174" i="76"/>
  <c r="AF173" i="76"/>
  <c r="AF172" i="76"/>
  <c r="AF169" i="76"/>
  <c r="AF168" i="76"/>
  <c r="AF167" i="76"/>
  <c r="AF166" i="76"/>
  <c r="AF163" i="76"/>
  <c r="AF162" i="76"/>
  <c r="AF171" i="76"/>
  <c r="AF170" i="76"/>
  <c r="AF161" i="76"/>
  <c r="AF160" i="76"/>
  <c r="AF159" i="76"/>
  <c r="AF158" i="76"/>
  <c r="AF157" i="76"/>
  <c r="AF155" i="76"/>
  <c r="AF154" i="76"/>
  <c r="AF153" i="76"/>
  <c r="AF152" i="76"/>
  <c r="AF151" i="76"/>
  <c r="AF150" i="76"/>
  <c r="AF149" i="76"/>
  <c r="AF148" i="76"/>
  <c r="AF145" i="76"/>
  <c r="AF156" i="76"/>
  <c r="AF134" i="76"/>
  <c r="AF136" i="76"/>
  <c r="AF135" i="76"/>
  <c r="AF144" i="76"/>
  <c r="AF143" i="76"/>
  <c r="BD215" i="76"/>
  <c r="BD214" i="76"/>
  <c r="BD206" i="76"/>
  <c r="BD205" i="76"/>
  <c r="BD207" i="76"/>
  <c r="BD211" i="76"/>
  <c r="BD210" i="76"/>
  <c r="BD209" i="76"/>
  <c r="BD208" i="76"/>
  <c r="BD202" i="76"/>
  <c r="BD201" i="76"/>
  <c r="BD200" i="76"/>
  <c r="BD199" i="76"/>
  <c r="BD196" i="76"/>
  <c r="BD195" i="76"/>
  <c r="BD194" i="76"/>
  <c r="BD193" i="76"/>
  <c r="BD190" i="76"/>
  <c r="BD197" i="76"/>
  <c r="BD198" i="76"/>
  <c r="BD188" i="76"/>
  <c r="BD187" i="76"/>
  <c r="BD186" i="76"/>
  <c r="BD185" i="76"/>
  <c r="BD184" i="76"/>
  <c r="BD183" i="76"/>
  <c r="BD189" i="76"/>
  <c r="BD182" i="76"/>
  <c r="BD181" i="76"/>
  <c r="BD180" i="76"/>
  <c r="BD179" i="76"/>
  <c r="BD178" i="76"/>
  <c r="BD177" i="76"/>
  <c r="BD175" i="76"/>
  <c r="BD176" i="76"/>
  <c r="BD174" i="76"/>
  <c r="BD173" i="76"/>
  <c r="BD172" i="76"/>
  <c r="BD171" i="76"/>
  <c r="BD169" i="76"/>
  <c r="BD168" i="76"/>
  <c r="BD167" i="76"/>
  <c r="BD166" i="76"/>
  <c r="BD163" i="76"/>
  <c r="BD162" i="76"/>
  <c r="BD170" i="76"/>
  <c r="BD160" i="76"/>
  <c r="BD159" i="76"/>
  <c r="BD158" i="76"/>
  <c r="BD157" i="76"/>
  <c r="BD161" i="76"/>
  <c r="BD156" i="76"/>
  <c r="BD155" i="76"/>
  <c r="BD154" i="76"/>
  <c r="BD153" i="76"/>
  <c r="BD152" i="76"/>
  <c r="BD151" i="76"/>
  <c r="BD150" i="76"/>
  <c r="BD149" i="76"/>
  <c r="BD148" i="76"/>
  <c r="BD145" i="76"/>
  <c r="BD144" i="76"/>
  <c r="BD134" i="76"/>
  <c r="BD143" i="76"/>
  <c r="BD136" i="76"/>
  <c r="BD135" i="76"/>
  <c r="BF207" i="76"/>
  <c r="BF211" i="76"/>
  <c r="BF210" i="76"/>
  <c r="BF209" i="76"/>
  <c r="BF208" i="76"/>
  <c r="BF215" i="76"/>
  <c r="BF214" i="76"/>
  <c r="BF202" i="76"/>
  <c r="BF201" i="76"/>
  <c r="BF200" i="76"/>
  <c r="BF199" i="76"/>
  <c r="BF198" i="76"/>
  <c r="BF197" i="76"/>
  <c r="BF205" i="76"/>
  <c r="BF196" i="76"/>
  <c r="BF195" i="76"/>
  <c r="BF194" i="76"/>
  <c r="BF193" i="76"/>
  <c r="BF206" i="76"/>
  <c r="BF188" i="76"/>
  <c r="BF187" i="76"/>
  <c r="BF186" i="76"/>
  <c r="BF185" i="76"/>
  <c r="BF184" i="76"/>
  <c r="BF190" i="76"/>
  <c r="BF189" i="76"/>
  <c r="BF182" i="76"/>
  <c r="BF181" i="76"/>
  <c r="BF183" i="76"/>
  <c r="BF180" i="76"/>
  <c r="BF179" i="76"/>
  <c r="BF178" i="76"/>
  <c r="BF177" i="76"/>
  <c r="BF175" i="76"/>
  <c r="BF176" i="76"/>
  <c r="BF174" i="76"/>
  <c r="BF173" i="76"/>
  <c r="BF172" i="76"/>
  <c r="BF171" i="76"/>
  <c r="BF170" i="76"/>
  <c r="BF169" i="76"/>
  <c r="BF168" i="76"/>
  <c r="BF167" i="76"/>
  <c r="BF166" i="76"/>
  <c r="BF163" i="76"/>
  <c r="BF162" i="76"/>
  <c r="BF160" i="76"/>
  <c r="BF159" i="76"/>
  <c r="BF158" i="76"/>
  <c r="BF157" i="76"/>
  <c r="BF161" i="76"/>
  <c r="BF156" i="76"/>
  <c r="BF155" i="76"/>
  <c r="BF154" i="76"/>
  <c r="BF153" i="76"/>
  <c r="BF152" i="76"/>
  <c r="BF151" i="76"/>
  <c r="BF150" i="76"/>
  <c r="BF149" i="76"/>
  <c r="BF148" i="76"/>
  <c r="BF134" i="76"/>
  <c r="BF145" i="76"/>
  <c r="BF143" i="76"/>
  <c r="BF136" i="76"/>
  <c r="BF135" i="76"/>
  <c r="BF144" i="76"/>
  <c r="AY215" i="76"/>
  <c r="AY214" i="76"/>
  <c r="AY209" i="76"/>
  <c r="AY208" i="76"/>
  <c r="AY207" i="76"/>
  <c r="AY206" i="76"/>
  <c r="AY211" i="76"/>
  <c r="AY210" i="76"/>
  <c r="AY205" i="76"/>
  <c r="AY202" i="76"/>
  <c r="AY201" i="76"/>
  <c r="AY200" i="76"/>
  <c r="AY199" i="76"/>
  <c r="AY198" i="76"/>
  <c r="AY197" i="76"/>
  <c r="AY196" i="76"/>
  <c r="AY195" i="76"/>
  <c r="AY194" i="76"/>
  <c r="AY193" i="76"/>
  <c r="AY190" i="76"/>
  <c r="AY188" i="76"/>
  <c r="AY187" i="76"/>
  <c r="AY186" i="76"/>
  <c r="AY185" i="76"/>
  <c r="AY184" i="76"/>
  <c r="AY189" i="76"/>
  <c r="AY180" i="76"/>
  <c r="AY179" i="76"/>
  <c r="AY178" i="76"/>
  <c r="AY177" i="76"/>
  <c r="AY176" i="76"/>
  <c r="AY183" i="76"/>
  <c r="AY182" i="76"/>
  <c r="AY181" i="76"/>
  <c r="AY174" i="76"/>
  <c r="AY173" i="76"/>
  <c r="AY172" i="76"/>
  <c r="AY175" i="76"/>
  <c r="AY170" i="76"/>
  <c r="AY171" i="76"/>
  <c r="AY169" i="76"/>
  <c r="AY168" i="76"/>
  <c r="AY167" i="76"/>
  <c r="AY166" i="76"/>
  <c r="AY163" i="76"/>
  <c r="AY162" i="76"/>
  <c r="AY161" i="76"/>
  <c r="AY157" i="76"/>
  <c r="AY160" i="76"/>
  <c r="AY159" i="76"/>
  <c r="AY158" i="76"/>
  <c r="AY156" i="76"/>
  <c r="AY155" i="76"/>
  <c r="AY154" i="76"/>
  <c r="AY153" i="76"/>
  <c r="AY152" i="76"/>
  <c r="AY151" i="76"/>
  <c r="AY150" i="76"/>
  <c r="AY149" i="76"/>
  <c r="AY148" i="76"/>
  <c r="AY145" i="76"/>
  <c r="AY144" i="76"/>
  <c r="AY143" i="76"/>
  <c r="AY134" i="76"/>
  <c r="AY136" i="76"/>
  <c r="AY135" i="76"/>
  <c r="CK215" i="76"/>
  <c r="CK214" i="76"/>
  <c r="CK211" i="76"/>
  <c r="CK210" i="76"/>
  <c r="CK209" i="76"/>
  <c r="CK208" i="76"/>
  <c r="CK207" i="76"/>
  <c r="CK206" i="76"/>
  <c r="CK205" i="76"/>
  <c r="CK201" i="76"/>
  <c r="CK200" i="76"/>
  <c r="CK199" i="76"/>
  <c r="CK198" i="76"/>
  <c r="CK197" i="76"/>
  <c r="CK196" i="76"/>
  <c r="CK195" i="76"/>
  <c r="CK194" i="76"/>
  <c r="CK193" i="76"/>
  <c r="CK190" i="76"/>
  <c r="CK189" i="76"/>
  <c r="CK202" i="76"/>
  <c r="CK188" i="76"/>
  <c r="CK187" i="76"/>
  <c r="CK186" i="76"/>
  <c r="CK185" i="76"/>
  <c r="CK184" i="76"/>
  <c r="CK183" i="76"/>
  <c r="CK182" i="76"/>
  <c r="CK181" i="76"/>
  <c r="CK180" i="76"/>
  <c r="CK179" i="76"/>
  <c r="CK178" i="76"/>
  <c r="CK177" i="76"/>
  <c r="CK176" i="76"/>
  <c r="CK175" i="76"/>
  <c r="CK174" i="76"/>
  <c r="CK173" i="76"/>
  <c r="CK172" i="76"/>
  <c r="CK171" i="76"/>
  <c r="CK170" i="76"/>
  <c r="CK169" i="76"/>
  <c r="CK168" i="76"/>
  <c r="CK167" i="76"/>
  <c r="CK166" i="76"/>
  <c r="CK163" i="76"/>
  <c r="CK162" i="76"/>
  <c r="CK161" i="76"/>
  <c r="CK160" i="76"/>
  <c r="CK159" i="76"/>
  <c r="CK158" i="76"/>
  <c r="CK157" i="76"/>
  <c r="CK156" i="76"/>
  <c r="CK154" i="76"/>
  <c r="CK153" i="76"/>
  <c r="CK152" i="76"/>
  <c r="CK151" i="76"/>
  <c r="CK150" i="76"/>
  <c r="CK149" i="76"/>
  <c r="CK148" i="76"/>
  <c r="CK145" i="76"/>
  <c r="CK144" i="76"/>
  <c r="CK155" i="76"/>
  <c r="CK134" i="76"/>
  <c r="CK143" i="76"/>
  <c r="CK135" i="76"/>
  <c r="CK136" i="76"/>
  <c r="CM214" i="76"/>
  <c r="CM215" i="76"/>
  <c r="CM211" i="76"/>
  <c r="CM210" i="76"/>
  <c r="CM206" i="76"/>
  <c r="CM205" i="76"/>
  <c r="CM209" i="76"/>
  <c r="CM208" i="76"/>
  <c r="CM207" i="76"/>
  <c r="CM201" i="76"/>
  <c r="CM200" i="76"/>
  <c r="CM199" i="76"/>
  <c r="CM202" i="76"/>
  <c r="CM198" i="76"/>
  <c r="CM196" i="76"/>
  <c r="CM195" i="76"/>
  <c r="CM194" i="76"/>
  <c r="CM193" i="76"/>
  <c r="CM190" i="76"/>
  <c r="CM189" i="76"/>
  <c r="CM197" i="76"/>
  <c r="CM188" i="76"/>
  <c r="CM187" i="76"/>
  <c r="CM186" i="76"/>
  <c r="CM185" i="76"/>
  <c r="CM184" i="76"/>
  <c r="CM183" i="76"/>
  <c r="CM182" i="76"/>
  <c r="CM181" i="76"/>
  <c r="CM180" i="76"/>
  <c r="CM179" i="76"/>
  <c r="CM178" i="76"/>
  <c r="CM177" i="76"/>
  <c r="CM174" i="76"/>
  <c r="CM173" i="76"/>
  <c r="CM172" i="76"/>
  <c r="CM171" i="76"/>
  <c r="CM176" i="76"/>
  <c r="CM175" i="76"/>
  <c r="CM170" i="76"/>
  <c r="CM169" i="76"/>
  <c r="CM168" i="76"/>
  <c r="CM167" i="76"/>
  <c r="CM166" i="76"/>
  <c r="CM163" i="76"/>
  <c r="CM162" i="76"/>
  <c r="CM161" i="76"/>
  <c r="CM160" i="76"/>
  <c r="CM159" i="76"/>
  <c r="CM158" i="76"/>
  <c r="CM157" i="76"/>
  <c r="CM156" i="76"/>
  <c r="CM155" i="76"/>
  <c r="CM154" i="76"/>
  <c r="CM153" i="76"/>
  <c r="CM152" i="76"/>
  <c r="CM151" i="76"/>
  <c r="CM150" i="76"/>
  <c r="CM149" i="76"/>
  <c r="CM148" i="76"/>
  <c r="CM145" i="76"/>
  <c r="CM144" i="76"/>
  <c r="CM143" i="76"/>
  <c r="CM136" i="76"/>
  <c r="CM135" i="76"/>
  <c r="CM134" i="76"/>
  <c r="CI215" i="76"/>
  <c r="CI214" i="76"/>
  <c r="CI209" i="76"/>
  <c r="CI208" i="76"/>
  <c r="CI207" i="76"/>
  <c r="CI211" i="76"/>
  <c r="CI210" i="76"/>
  <c r="CI205" i="76"/>
  <c r="CI206" i="76"/>
  <c r="CI202" i="76"/>
  <c r="CI198" i="76"/>
  <c r="CI196" i="76"/>
  <c r="CI195" i="76"/>
  <c r="CI194" i="76"/>
  <c r="CI193" i="76"/>
  <c r="CI190" i="76"/>
  <c r="CI201" i="76"/>
  <c r="CI200" i="76"/>
  <c r="CI199" i="76"/>
  <c r="CI197" i="76"/>
  <c r="CI188" i="76"/>
  <c r="CI187" i="76"/>
  <c r="CI186" i="76"/>
  <c r="CI185" i="76"/>
  <c r="CI184" i="76"/>
  <c r="CI183" i="76"/>
  <c r="CI189" i="76"/>
  <c r="CI182" i="76"/>
  <c r="CI181" i="76"/>
  <c r="CI180" i="76"/>
  <c r="CI179" i="76"/>
  <c r="CI178" i="76"/>
  <c r="CI177" i="76"/>
  <c r="CI176" i="76"/>
  <c r="CI175" i="76"/>
  <c r="CI174" i="76"/>
  <c r="CI173" i="76"/>
  <c r="CI172" i="76"/>
  <c r="CI171" i="76"/>
  <c r="CI170" i="76"/>
  <c r="CI169" i="76"/>
  <c r="CI168" i="76"/>
  <c r="CI167" i="76"/>
  <c r="CI166" i="76"/>
  <c r="CI163" i="76"/>
  <c r="CI162" i="76"/>
  <c r="CI161" i="76"/>
  <c r="CI160" i="76"/>
  <c r="CI159" i="76"/>
  <c r="CI158" i="76"/>
  <c r="CI156" i="76"/>
  <c r="CI157" i="76"/>
  <c r="CI154" i="76"/>
  <c r="CI153" i="76"/>
  <c r="CI152" i="76"/>
  <c r="CI151" i="76"/>
  <c r="CI150" i="76"/>
  <c r="CI149" i="76"/>
  <c r="CI148" i="76"/>
  <c r="CI145" i="76"/>
  <c r="CI144" i="76"/>
  <c r="CI143" i="76"/>
  <c r="CI155" i="76"/>
  <c r="CI135" i="76"/>
  <c r="CI136" i="76"/>
  <c r="CI134" i="76"/>
  <c r="DX214" i="76"/>
  <c r="DX211" i="76"/>
  <c r="DX210" i="76"/>
  <c r="DX209" i="76"/>
  <c r="DX206" i="76"/>
  <c r="DX215" i="76"/>
  <c r="DX205" i="76"/>
  <c r="DX201" i="76"/>
  <c r="DX200" i="76"/>
  <c r="DX199" i="76"/>
  <c r="DX198" i="76"/>
  <c r="DX207" i="76"/>
  <c r="DX208" i="76"/>
  <c r="DX202" i="76"/>
  <c r="DX196" i="76"/>
  <c r="DX195" i="76"/>
  <c r="DX194" i="76"/>
  <c r="DX193" i="76"/>
  <c r="DX190" i="76"/>
  <c r="DX197" i="76"/>
  <c r="DX188" i="76"/>
  <c r="DX187" i="76"/>
  <c r="DX186" i="76"/>
  <c r="DX185" i="76"/>
  <c r="DX184" i="76"/>
  <c r="DX183" i="76"/>
  <c r="DX189" i="76"/>
  <c r="DX182" i="76"/>
  <c r="DX181" i="76"/>
  <c r="DX180" i="76"/>
  <c r="DX179" i="76"/>
  <c r="DX178" i="76"/>
  <c r="DX177" i="76"/>
  <c r="DX176" i="76"/>
  <c r="DX174" i="76"/>
  <c r="DX175" i="76"/>
  <c r="DX173" i="76"/>
  <c r="DX172" i="76"/>
  <c r="DX171" i="76"/>
  <c r="DX170" i="76"/>
  <c r="DX169" i="76"/>
  <c r="DX168" i="76"/>
  <c r="DX167" i="76"/>
  <c r="DX166" i="76"/>
  <c r="DX163" i="76"/>
  <c r="DX162" i="76"/>
  <c r="DX160" i="76"/>
  <c r="DX159" i="76"/>
  <c r="DX158" i="76"/>
  <c r="DX157" i="76"/>
  <c r="DX161" i="76"/>
  <c r="DX154" i="76"/>
  <c r="DX153" i="76"/>
  <c r="DX152" i="76"/>
  <c r="DX151" i="76"/>
  <c r="DX150" i="76"/>
  <c r="DX149" i="76"/>
  <c r="DX148" i="76"/>
  <c r="DX145" i="76"/>
  <c r="DX144" i="76"/>
  <c r="DX156" i="76"/>
  <c r="DX155" i="76"/>
  <c r="DX134" i="76"/>
  <c r="DX136" i="76"/>
  <c r="DX143" i="76"/>
  <c r="DX135" i="76"/>
  <c r="DW208" i="76"/>
  <c r="DW207" i="76"/>
  <c r="DW214" i="76"/>
  <c r="DW211" i="76"/>
  <c r="DW210" i="76"/>
  <c r="DW209" i="76"/>
  <c r="DW215" i="76"/>
  <c r="DW205" i="76"/>
  <c r="DW201" i="76"/>
  <c r="DW200" i="76"/>
  <c r="DW199" i="76"/>
  <c r="DW206" i="76"/>
  <c r="DW202" i="76"/>
  <c r="DW196" i="76"/>
  <c r="DW195" i="76"/>
  <c r="DW194" i="76"/>
  <c r="DW193" i="76"/>
  <c r="DW190" i="76"/>
  <c r="DW189" i="76"/>
  <c r="DW197" i="76"/>
  <c r="DW198" i="76"/>
  <c r="DW188" i="76"/>
  <c r="DW187" i="76"/>
  <c r="DW186" i="76"/>
  <c r="DW185" i="76"/>
  <c r="DW184" i="76"/>
  <c r="DW183" i="76"/>
  <c r="DW182" i="76"/>
  <c r="DW181" i="76"/>
  <c r="DW180" i="76"/>
  <c r="DW179" i="76"/>
  <c r="DW178" i="76"/>
  <c r="DW177" i="76"/>
  <c r="DW173" i="76"/>
  <c r="DW172" i="76"/>
  <c r="DW171" i="76"/>
  <c r="DW174" i="76"/>
  <c r="DW175" i="76"/>
  <c r="DW176" i="76"/>
  <c r="DW170" i="76"/>
  <c r="DW169" i="76"/>
  <c r="DW168" i="76"/>
  <c r="DW167" i="76"/>
  <c r="DW166" i="76"/>
  <c r="DW163" i="76"/>
  <c r="DW162" i="76"/>
  <c r="DW160" i="76"/>
  <c r="DW159" i="76"/>
  <c r="DW158" i="76"/>
  <c r="DW157" i="76"/>
  <c r="DW156" i="76"/>
  <c r="DW155" i="76"/>
  <c r="DW161" i="76"/>
  <c r="DW154" i="76"/>
  <c r="DW153" i="76"/>
  <c r="DW152" i="76"/>
  <c r="DW151" i="76"/>
  <c r="DW150" i="76"/>
  <c r="DW149" i="76"/>
  <c r="DW148" i="76"/>
  <c r="DW145" i="76"/>
  <c r="DW144" i="76"/>
  <c r="DW143" i="76"/>
  <c r="DW136" i="76"/>
  <c r="DW135" i="76"/>
  <c r="DW134" i="76"/>
  <c r="DU215" i="76"/>
  <c r="DU214" i="76"/>
  <c r="DU211" i="76"/>
  <c r="DU210" i="76"/>
  <c r="DU209" i="76"/>
  <c r="DU208" i="76"/>
  <c r="DU207" i="76"/>
  <c r="DU206" i="76"/>
  <c r="DU202" i="76"/>
  <c r="DU205" i="76"/>
  <c r="DU201" i="76"/>
  <c r="DU200" i="76"/>
  <c r="DU199" i="76"/>
  <c r="DU198" i="76"/>
  <c r="DU197" i="76"/>
  <c r="DU196" i="76"/>
  <c r="DU195" i="76"/>
  <c r="DU194" i="76"/>
  <c r="DU193" i="76"/>
  <c r="DU190" i="76"/>
  <c r="DU189" i="76"/>
  <c r="DU188" i="76"/>
  <c r="DU187" i="76"/>
  <c r="DU186" i="76"/>
  <c r="DU185" i="76"/>
  <c r="DU184" i="76"/>
  <c r="DU183" i="76"/>
  <c r="DU180" i="76"/>
  <c r="DU179" i="76"/>
  <c r="DU178" i="76"/>
  <c r="DU177" i="76"/>
  <c r="DU176" i="76"/>
  <c r="DU182" i="76"/>
  <c r="DU181" i="76"/>
  <c r="DU173" i="76"/>
  <c r="DU172" i="76"/>
  <c r="DU171" i="76"/>
  <c r="DU174" i="76"/>
  <c r="DU175" i="76"/>
  <c r="DU170" i="76"/>
  <c r="DU169" i="76"/>
  <c r="DU168" i="76"/>
  <c r="DU167" i="76"/>
  <c r="DU166" i="76"/>
  <c r="DU163" i="76"/>
  <c r="DU162" i="76"/>
  <c r="DU161" i="76"/>
  <c r="DU160" i="76"/>
  <c r="DU159" i="76"/>
  <c r="DU158" i="76"/>
  <c r="DU157" i="76"/>
  <c r="DU156" i="76"/>
  <c r="DU155" i="76"/>
  <c r="DU154" i="76"/>
  <c r="DU153" i="76"/>
  <c r="DU152" i="76"/>
  <c r="DU151" i="76"/>
  <c r="DU150" i="76"/>
  <c r="DU149" i="76"/>
  <c r="DU148" i="76"/>
  <c r="DU145" i="76"/>
  <c r="DU144" i="76"/>
  <c r="DU143" i="76"/>
  <c r="DU135" i="76"/>
  <c r="DU136" i="76"/>
  <c r="DU134" i="76"/>
  <c r="DS215" i="76"/>
  <c r="DS214" i="76"/>
  <c r="DS206" i="76"/>
  <c r="DS205" i="76"/>
  <c r="DS202" i="76"/>
  <c r="DS211" i="76"/>
  <c r="DS210" i="76"/>
  <c r="DS209" i="76"/>
  <c r="DS208" i="76"/>
  <c r="DS207" i="76"/>
  <c r="DS201" i="76"/>
  <c r="DS200" i="76"/>
  <c r="DS199" i="76"/>
  <c r="DS196" i="76"/>
  <c r="DS195" i="76"/>
  <c r="DS194" i="76"/>
  <c r="DS193" i="76"/>
  <c r="DS190" i="76"/>
  <c r="DS198" i="76"/>
  <c r="DS197" i="76"/>
  <c r="DS188" i="76"/>
  <c r="DS187" i="76"/>
  <c r="DS186" i="76"/>
  <c r="DS185" i="76"/>
  <c r="DS184" i="76"/>
  <c r="DS183" i="76"/>
  <c r="DS189" i="76"/>
  <c r="DS180" i="76"/>
  <c r="DS179" i="76"/>
  <c r="DS178" i="76"/>
  <c r="DS177" i="76"/>
  <c r="DS176" i="76"/>
  <c r="DS175" i="76"/>
  <c r="DS182" i="76"/>
  <c r="DS181" i="76"/>
  <c r="DS173" i="76"/>
  <c r="DS172" i="76"/>
  <c r="DS171" i="76"/>
  <c r="DS174" i="76"/>
  <c r="DS170" i="76"/>
  <c r="DS169" i="76"/>
  <c r="DS168" i="76"/>
  <c r="DS167" i="76"/>
  <c r="DS166" i="76"/>
  <c r="DS163" i="76"/>
  <c r="DS162" i="76"/>
  <c r="DS161" i="76"/>
  <c r="DS160" i="76"/>
  <c r="DS159" i="76"/>
  <c r="DS158" i="76"/>
  <c r="DS156" i="76"/>
  <c r="DS155" i="76"/>
  <c r="DS157" i="76"/>
  <c r="DS154" i="76"/>
  <c r="DS153" i="76"/>
  <c r="DS152" i="76"/>
  <c r="DS151" i="76"/>
  <c r="DS150" i="76"/>
  <c r="DS149" i="76"/>
  <c r="DS148" i="76"/>
  <c r="DS145" i="76"/>
  <c r="DS144" i="76"/>
  <c r="DS143" i="76"/>
  <c r="DS135" i="76"/>
  <c r="DS136" i="76"/>
  <c r="DS134" i="76"/>
  <c r="C214" i="76"/>
  <c r="C208" i="76"/>
  <c r="C202" i="76"/>
  <c r="C143" i="76"/>
  <c r="C210" i="76"/>
  <c r="C206" i="76"/>
  <c r="C200" i="76"/>
  <c r="C196" i="76"/>
  <c r="C190" i="76"/>
  <c r="C186" i="76"/>
  <c r="C182" i="76"/>
  <c r="C178" i="76"/>
  <c r="C174" i="76"/>
  <c r="C170" i="76"/>
  <c r="C166" i="76"/>
  <c r="C160" i="76"/>
  <c r="C156" i="76"/>
  <c r="C152" i="76"/>
  <c r="C148" i="76"/>
  <c r="C134" i="76"/>
  <c r="C94" i="76"/>
  <c r="C90" i="76"/>
  <c r="C84" i="76"/>
  <c r="C80" i="76"/>
  <c r="C74" i="76"/>
  <c r="C70" i="76"/>
  <c r="C66" i="76"/>
  <c r="C62" i="76"/>
  <c r="C58" i="76"/>
  <c r="C54" i="76"/>
  <c r="C50" i="76"/>
  <c r="C44" i="76"/>
  <c r="C40" i="76"/>
  <c r="C36" i="76"/>
  <c r="C32" i="76"/>
  <c r="C20" i="76"/>
  <c r="C198" i="76"/>
  <c r="C188" i="76"/>
  <c r="C180" i="76"/>
  <c r="C172" i="76"/>
  <c r="C162" i="76"/>
  <c r="C154" i="76"/>
  <c r="C144" i="76"/>
  <c r="C89" i="76"/>
  <c r="C72" i="76"/>
  <c r="C51" i="76"/>
  <c r="C35" i="76"/>
  <c r="C187" i="76"/>
  <c r="C161" i="76"/>
  <c r="C42" i="76"/>
  <c r="C61" i="76"/>
  <c r="C197" i="76"/>
  <c r="C179" i="76"/>
  <c r="C98" i="76"/>
  <c r="C57" i="76"/>
  <c r="C38" i="76"/>
  <c r="C207" i="76"/>
  <c r="C136" i="76"/>
  <c r="C95" i="76"/>
  <c r="C79" i="76"/>
  <c r="C64" i="76"/>
  <c r="C41" i="76"/>
  <c r="C19" i="76"/>
  <c r="C69" i="76"/>
  <c r="C33" i="76"/>
  <c r="C18" i="76"/>
  <c r="C176" i="76"/>
  <c r="C195" i="76"/>
  <c r="C185" i="76"/>
  <c r="C177" i="76"/>
  <c r="C169" i="76"/>
  <c r="C159" i="76"/>
  <c r="C151" i="76"/>
  <c r="C86" i="76"/>
  <c r="C63" i="76"/>
  <c r="C47" i="76"/>
  <c r="C34" i="76"/>
  <c r="C194" i="76"/>
  <c r="C77" i="76"/>
  <c r="C205" i="76"/>
  <c r="C85" i="76"/>
  <c r="C56" i="76"/>
  <c r="C39" i="76"/>
  <c r="C168" i="76"/>
  <c r="C135" i="76"/>
  <c r="C93" i="76"/>
  <c r="C78" i="76"/>
  <c r="C55" i="76"/>
  <c r="C150" i="76"/>
  <c r="C201" i="76"/>
  <c r="C193" i="76"/>
  <c r="C183" i="76"/>
  <c r="C175" i="76"/>
  <c r="C167" i="76"/>
  <c r="C157" i="76"/>
  <c r="C149" i="76"/>
  <c r="C83" i="76"/>
  <c r="C68" i="76"/>
  <c r="C45" i="76"/>
  <c r="C29" i="76"/>
  <c r="C53" i="76"/>
  <c r="C92" i="76"/>
  <c r="C67" i="76"/>
  <c r="C211" i="76"/>
  <c r="C199" i="76"/>
  <c r="C189" i="76"/>
  <c r="C181" i="76"/>
  <c r="C173" i="76"/>
  <c r="C163" i="76"/>
  <c r="C155" i="76"/>
  <c r="C145" i="76"/>
  <c r="C91" i="76"/>
  <c r="C73" i="76"/>
  <c r="C60" i="76"/>
  <c r="C37" i="76"/>
  <c r="C209" i="76"/>
  <c r="C81" i="76"/>
  <c r="C27" i="76"/>
  <c r="C215" i="76"/>
  <c r="C99" i="76"/>
  <c r="C82" i="76"/>
  <c r="C59" i="76"/>
  <c r="C43" i="76"/>
  <c r="C28" i="76"/>
  <c r="C65" i="76"/>
  <c r="C52" i="76"/>
  <c r="C171" i="76"/>
  <c r="C158" i="76"/>
  <c r="C46" i="76"/>
  <c r="C153" i="76"/>
  <c r="C71" i="76"/>
  <c r="C184" i="76"/>
  <c r="D193" i="76"/>
  <c r="D183" i="76"/>
  <c r="D171" i="76"/>
  <c r="D161" i="76"/>
  <c r="D153" i="76"/>
  <c r="D149" i="76"/>
  <c r="D85" i="76"/>
  <c r="D77" i="76"/>
  <c r="D67" i="76"/>
  <c r="D59" i="76"/>
  <c r="D51" i="76"/>
  <c r="D41" i="76"/>
  <c r="D33" i="76"/>
  <c r="D211" i="76"/>
  <c r="D207" i="76"/>
  <c r="D201" i="76"/>
  <c r="D197" i="76"/>
  <c r="D187" i="76"/>
  <c r="D179" i="76"/>
  <c r="D175" i="76"/>
  <c r="D167" i="76"/>
  <c r="D157" i="76"/>
  <c r="D95" i="76"/>
  <c r="D91" i="76"/>
  <c r="D81" i="76"/>
  <c r="D71" i="76"/>
  <c r="D63" i="76"/>
  <c r="D55" i="76"/>
  <c r="D45" i="76"/>
  <c r="D37" i="76"/>
  <c r="D27" i="76"/>
  <c r="D143" i="76"/>
  <c r="D206" i="76"/>
  <c r="D196" i="76"/>
  <c r="D186" i="76"/>
  <c r="D174" i="76"/>
  <c r="D170" i="76"/>
  <c r="D156" i="76"/>
  <c r="D152" i="76"/>
  <c r="D134" i="76"/>
  <c r="D94" i="76"/>
  <c r="D84" i="76"/>
  <c r="D74" i="76"/>
  <c r="D66" i="76"/>
  <c r="D58" i="76"/>
  <c r="D50" i="76"/>
  <c r="D40" i="76"/>
  <c r="D210" i="76"/>
  <c r="D200" i="76"/>
  <c r="D190" i="76"/>
  <c r="D182" i="76"/>
  <c r="D178" i="76"/>
  <c r="D166" i="76"/>
  <c r="D160" i="76"/>
  <c r="D90" i="76"/>
  <c r="D80" i="76"/>
  <c r="D70" i="76"/>
  <c r="D62" i="76"/>
  <c r="D54" i="76"/>
  <c r="D44" i="76"/>
  <c r="D36" i="76"/>
  <c r="D20" i="76"/>
  <c r="D136" i="76"/>
  <c r="D98" i="76"/>
  <c r="D57" i="76"/>
  <c r="D42" i="76"/>
  <c r="D208" i="76"/>
  <c r="D79" i="76"/>
  <c r="D202" i="76"/>
  <c r="D195" i="76"/>
  <c r="D185" i="76"/>
  <c r="D177" i="76"/>
  <c r="D169" i="76"/>
  <c r="D159" i="76"/>
  <c r="D151" i="76"/>
  <c r="D86" i="76"/>
  <c r="D47" i="76"/>
  <c r="D34" i="76"/>
  <c r="D93" i="76"/>
  <c r="D29" i="76"/>
  <c r="D205" i="76"/>
  <c r="D69" i="76"/>
  <c r="D56" i="76"/>
  <c r="D135" i="76"/>
  <c r="D78" i="76"/>
  <c r="D39" i="76"/>
  <c r="D46" i="76"/>
  <c r="D18" i="76"/>
  <c r="D215" i="76"/>
  <c r="D194" i="76"/>
  <c r="D184" i="76"/>
  <c r="D176" i="76"/>
  <c r="D168" i="76"/>
  <c r="D158" i="76"/>
  <c r="D150" i="76"/>
  <c r="D61" i="76"/>
  <c r="D68" i="76"/>
  <c r="D92" i="76"/>
  <c r="D53" i="76"/>
  <c r="D38" i="76"/>
  <c r="D60" i="76"/>
  <c r="D214" i="76"/>
  <c r="D199" i="76"/>
  <c r="D189" i="76"/>
  <c r="D181" i="76"/>
  <c r="D173" i="76"/>
  <c r="D163" i="76"/>
  <c r="D155" i="76"/>
  <c r="D145" i="76"/>
  <c r="D73" i="76"/>
  <c r="D99" i="76"/>
  <c r="D82" i="76"/>
  <c r="D43" i="76"/>
  <c r="D28" i="76"/>
  <c r="D180" i="76"/>
  <c r="D154" i="76"/>
  <c r="D64" i="76"/>
  <c r="D19" i="76"/>
  <c r="D83" i="76"/>
  <c r="D209" i="76"/>
  <c r="D65" i="76"/>
  <c r="D52" i="76"/>
  <c r="D198" i="76"/>
  <c r="D172" i="76"/>
  <c r="D144" i="76"/>
  <c r="D89" i="76"/>
  <c r="D188" i="76"/>
  <c r="D162" i="76"/>
  <c r="D72" i="76"/>
  <c r="D35" i="76"/>
  <c r="AO99" i="76"/>
  <c r="AO98" i="76"/>
  <c r="AO95" i="76"/>
  <c r="AO94" i="76"/>
  <c r="AO93" i="76"/>
  <c r="AO92" i="76"/>
  <c r="AO91" i="76"/>
  <c r="AO90" i="76"/>
  <c r="AO89" i="76"/>
  <c r="AO86" i="76"/>
  <c r="AO85" i="76"/>
  <c r="AO84" i="76"/>
  <c r="AO83" i="76"/>
  <c r="AO82" i="76"/>
  <c r="AO81" i="76"/>
  <c r="AO80" i="76"/>
  <c r="AO79" i="76"/>
  <c r="AO78" i="76"/>
  <c r="AO77" i="76"/>
  <c r="AO74" i="76"/>
  <c r="AO73" i="76"/>
  <c r="AO72" i="76"/>
  <c r="AO71" i="76"/>
  <c r="AO70" i="76"/>
  <c r="AO69" i="76"/>
  <c r="AO68" i="76"/>
  <c r="AO67" i="76"/>
  <c r="AO66" i="76"/>
  <c r="AO65" i="76"/>
  <c r="AO64" i="76"/>
  <c r="AO63" i="76"/>
  <c r="AO62" i="76"/>
  <c r="AO61" i="76"/>
  <c r="AO58" i="76"/>
  <c r="AO54" i="76"/>
  <c r="AO59" i="76"/>
  <c r="AO55" i="76"/>
  <c r="AO60" i="76"/>
  <c r="AO56" i="76"/>
  <c r="AO57" i="76"/>
  <c r="AO18" i="76"/>
  <c r="AO53" i="76"/>
  <c r="AO52" i="76"/>
  <c r="AO51" i="76"/>
  <c r="AO50" i="76"/>
  <c r="AO47" i="76"/>
  <c r="AO46" i="76"/>
  <c r="AO45" i="76"/>
  <c r="AO44" i="76"/>
  <c r="AO43" i="76"/>
  <c r="AO42" i="76"/>
  <c r="AO41" i="76"/>
  <c r="AO40" i="76"/>
  <c r="AO39" i="76"/>
  <c r="AO38" i="76"/>
  <c r="AO37" i="76"/>
  <c r="AO36" i="76"/>
  <c r="AO35" i="76"/>
  <c r="AO34" i="76"/>
  <c r="AO33" i="76"/>
  <c r="AO32" i="76"/>
  <c r="AO29" i="76"/>
  <c r="AO28" i="76"/>
  <c r="AO27" i="76"/>
  <c r="AO20" i="76"/>
  <c r="AO19" i="76"/>
  <c r="Z215" i="76"/>
  <c r="Z214" i="76"/>
  <c r="Z211" i="76"/>
  <c r="Z210" i="76"/>
  <c r="Z209" i="76"/>
  <c r="Z208" i="76"/>
  <c r="Z207" i="76"/>
  <c r="Z206" i="76"/>
  <c r="Z205" i="76"/>
  <c r="Z202" i="76"/>
  <c r="Z201" i="76"/>
  <c r="Z200" i="76"/>
  <c r="Z199" i="76"/>
  <c r="Z197" i="76"/>
  <c r="Z198" i="76"/>
  <c r="Z196" i="76"/>
  <c r="Z195" i="76"/>
  <c r="Z194" i="76"/>
  <c r="Z193" i="76"/>
  <c r="Z190" i="76"/>
  <c r="Z189" i="76"/>
  <c r="Z188" i="76"/>
  <c r="Z187" i="76"/>
  <c r="Z186" i="76"/>
  <c r="Z185" i="76"/>
  <c r="Z184" i="76"/>
  <c r="Z183" i="76"/>
  <c r="Z182" i="76"/>
  <c r="Z180" i="76"/>
  <c r="Z179" i="76"/>
  <c r="Z178" i="76"/>
  <c r="Z177" i="76"/>
  <c r="Z176" i="76"/>
  <c r="Z175" i="76"/>
  <c r="Z181" i="76"/>
  <c r="Z171" i="76"/>
  <c r="Z170" i="76"/>
  <c r="Z174" i="76"/>
  <c r="Z173" i="76"/>
  <c r="Z172" i="76"/>
  <c r="Z169" i="76"/>
  <c r="Z168" i="76"/>
  <c r="Z167" i="76"/>
  <c r="Z166" i="76"/>
  <c r="Z163" i="76"/>
  <c r="Z162" i="76"/>
  <c r="Z161" i="76"/>
  <c r="Z160" i="76"/>
  <c r="Z159" i="76"/>
  <c r="Z158" i="76"/>
  <c r="Z157" i="76"/>
  <c r="Z156" i="76"/>
  <c r="Z155" i="76"/>
  <c r="Z154" i="76"/>
  <c r="Z153" i="76"/>
  <c r="Z152" i="76"/>
  <c r="Z151" i="76"/>
  <c r="Z150" i="76"/>
  <c r="Z149" i="76"/>
  <c r="Z148" i="76"/>
  <c r="Z143" i="76"/>
  <c r="Z145" i="76"/>
  <c r="Z136" i="76"/>
  <c r="Z135" i="76"/>
  <c r="Z134" i="76"/>
  <c r="Z144" i="76"/>
  <c r="BG207" i="76"/>
  <c r="BG211" i="76"/>
  <c r="BG210" i="76"/>
  <c r="BG209" i="76"/>
  <c r="BG208" i="76"/>
  <c r="BG215" i="76"/>
  <c r="BG214" i="76"/>
  <c r="BG206" i="76"/>
  <c r="BG202" i="76"/>
  <c r="BG201" i="76"/>
  <c r="BG200" i="76"/>
  <c r="BG199" i="76"/>
  <c r="BG198" i="76"/>
  <c r="BG196" i="76"/>
  <c r="BG195" i="76"/>
  <c r="BG194" i="76"/>
  <c r="BG193" i="76"/>
  <c r="BG190" i="76"/>
  <c r="BG205" i="76"/>
  <c r="BG197" i="76"/>
  <c r="BG188" i="76"/>
  <c r="BG187" i="76"/>
  <c r="BG186" i="76"/>
  <c r="BG185" i="76"/>
  <c r="BG184" i="76"/>
  <c r="BG183" i="76"/>
  <c r="BG189" i="76"/>
  <c r="BG182" i="76"/>
  <c r="BG181" i="76"/>
  <c r="BG180" i="76"/>
  <c r="BG179" i="76"/>
  <c r="BG178" i="76"/>
  <c r="BG177" i="76"/>
  <c r="BG175" i="76"/>
  <c r="BG176" i="76"/>
  <c r="BG174" i="76"/>
  <c r="BG173" i="76"/>
  <c r="BG172" i="76"/>
  <c r="BG169" i="76"/>
  <c r="BG168" i="76"/>
  <c r="BG167" i="76"/>
  <c r="BG166" i="76"/>
  <c r="BG163" i="76"/>
  <c r="BG162" i="76"/>
  <c r="BG161" i="76"/>
  <c r="BG170" i="76"/>
  <c r="BG171" i="76"/>
  <c r="BG160" i="76"/>
  <c r="BG159" i="76"/>
  <c r="BG158" i="76"/>
  <c r="BG156" i="76"/>
  <c r="BG155" i="76"/>
  <c r="BG154" i="76"/>
  <c r="BG153" i="76"/>
  <c r="BG152" i="76"/>
  <c r="BG151" i="76"/>
  <c r="BG150" i="76"/>
  <c r="BG149" i="76"/>
  <c r="BG148" i="76"/>
  <c r="BG145" i="76"/>
  <c r="BG144" i="76"/>
  <c r="BG143" i="76"/>
  <c r="BG157" i="76"/>
  <c r="BG136" i="76"/>
  <c r="BG135" i="76"/>
  <c r="BG134" i="76"/>
  <c r="BI215" i="76"/>
  <c r="BI214" i="76"/>
  <c r="BI211" i="76"/>
  <c r="BI210" i="76"/>
  <c r="BI209" i="76"/>
  <c r="BI208" i="76"/>
  <c r="BI207" i="76"/>
  <c r="BI206" i="76"/>
  <c r="BI205" i="76"/>
  <c r="BI202" i="76"/>
  <c r="BI201" i="76"/>
  <c r="BI200" i="76"/>
  <c r="BI199" i="76"/>
  <c r="BI198" i="76"/>
  <c r="BI197" i="76"/>
  <c r="BI196" i="76"/>
  <c r="BI195" i="76"/>
  <c r="BI194" i="76"/>
  <c r="BI193" i="76"/>
  <c r="BI190" i="76"/>
  <c r="BI189" i="76"/>
  <c r="BI188" i="76"/>
  <c r="BI187" i="76"/>
  <c r="BI186" i="76"/>
  <c r="BI185" i="76"/>
  <c r="BI184" i="76"/>
  <c r="BI182" i="76"/>
  <c r="BI181" i="76"/>
  <c r="BI183" i="76"/>
  <c r="BI180" i="76"/>
  <c r="BI179" i="76"/>
  <c r="BI178" i="76"/>
  <c r="BI177" i="76"/>
  <c r="BI176" i="76"/>
  <c r="BI175" i="76"/>
  <c r="BI174" i="76"/>
  <c r="BI173" i="76"/>
  <c r="BI172" i="76"/>
  <c r="BI170" i="76"/>
  <c r="BI171" i="76"/>
  <c r="BI169" i="76"/>
  <c r="BI168" i="76"/>
  <c r="BI167" i="76"/>
  <c r="BI166" i="76"/>
  <c r="BI163" i="76"/>
  <c r="BI162" i="76"/>
  <c r="BI160" i="76"/>
  <c r="BI159" i="76"/>
  <c r="BI158" i="76"/>
  <c r="BI157" i="76"/>
  <c r="BI161" i="76"/>
  <c r="BI156" i="76"/>
  <c r="BI155" i="76"/>
  <c r="BI154" i="76"/>
  <c r="BI153" i="76"/>
  <c r="BI152" i="76"/>
  <c r="BI151" i="76"/>
  <c r="BI150" i="76"/>
  <c r="BI149" i="76"/>
  <c r="BI148" i="76"/>
  <c r="BI145" i="76"/>
  <c r="BI144" i="76"/>
  <c r="BI143" i="76"/>
  <c r="BI136" i="76"/>
  <c r="BI135" i="76"/>
  <c r="BI134" i="76"/>
  <c r="BB209" i="76"/>
  <c r="BB208" i="76"/>
  <c r="BB215" i="76"/>
  <c r="BB214" i="76"/>
  <c r="BB207" i="76"/>
  <c r="BB211" i="76"/>
  <c r="BB210" i="76"/>
  <c r="BB202" i="76"/>
  <c r="BB201" i="76"/>
  <c r="BB200" i="76"/>
  <c r="BB199" i="76"/>
  <c r="BB198" i="76"/>
  <c r="BB206" i="76"/>
  <c r="BB205" i="76"/>
  <c r="BB196" i="76"/>
  <c r="BB195" i="76"/>
  <c r="BB194" i="76"/>
  <c r="BB193" i="76"/>
  <c r="BB190" i="76"/>
  <c r="BB189" i="76"/>
  <c r="BB197" i="76"/>
  <c r="BB188" i="76"/>
  <c r="BB187" i="76"/>
  <c r="BB186" i="76"/>
  <c r="BB185" i="76"/>
  <c r="BB184" i="76"/>
  <c r="BB183" i="76"/>
  <c r="BB182" i="76"/>
  <c r="BB181" i="76"/>
  <c r="BB180" i="76"/>
  <c r="BB179" i="76"/>
  <c r="BB178" i="76"/>
  <c r="BB177" i="76"/>
  <c r="BB174" i="76"/>
  <c r="BB173" i="76"/>
  <c r="BB172" i="76"/>
  <c r="BB171" i="76"/>
  <c r="BB175" i="76"/>
  <c r="BB176" i="76"/>
  <c r="BB169" i="76"/>
  <c r="BB168" i="76"/>
  <c r="BB167" i="76"/>
  <c r="BB166" i="76"/>
  <c r="BB163" i="76"/>
  <c r="BB170" i="76"/>
  <c r="BB162" i="76"/>
  <c r="BB160" i="76"/>
  <c r="BB159" i="76"/>
  <c r="BB158" i="76"/>
  <c r="BB157" i="76"/>
  <c r="BB156" i="76"/>
  <c r="BB161" i="76"/>
  <c r="BB155" i="76"/>
  <c r="BB154" i="76"/>
  <c r="BB153" i="76"/>
  <c r="BB152" i="76"/>
  <c r="BB151" i="76"/>
  <c r="BB150" i="76"/>
  <c r="BB149" i="76"/>
  <c r="BB148" i="76"/>
  <c r="BB145" i="76"/>
  <c r="BB134" i="76"/>
  <c r="BB143" i="76"/>
  <c r="BB136" i="76"/>
  <c r="BB135" i="76"/>
  <c r="BB144" i="76"/>
  <c r="CN214" i="76"/>
  <c r="CN215" i="76"/>
  <c r="CN211" i="76"/>
  <c r="CN210" i="76"/>
  <c r="CN206" i="76"/>
  <c r="CN205" i="76"/>
  <c r="CN209" i="76"/>
  <c r="CN208" i="76"/>
  <c r="CN207" i="76"/>
  <c r="CN201" i="76"/>
  <c r="CN200" i="76"/>
  <c r="CN199" i="76"/>
  <c r="CN198" i="76"/>
  <c r="CN202" i="76"/>
  <c r="CN196" i="76"/>
  <c r="CN195" i="76"/>
  <c r="CN194" i="76"/>
  <c r="CN193" i="76"/>
  <c r="CN190" i="76"/>
  <c r="CN197" i="76"/>
  <c r="CN188" i="76"/>
  <c r="CN187" i="76"/>
  <c r="CN186" i="76"/>
  <c r="CN185" i="76"/>
  <c r="CN184" i="76"/>
  <c r="CN183" i="76"/>
  <c r="CN189" i="76"/>
  <c r="CN182" i="76"/>
  <c r="CN181" i="76"/>
  <c r="CN180" i="76"/>
  <c r="CN179" i="76"/>
  <c r="CN178" i="76"/>
  <c r="CN177" i="76"/>
  <c r="CN176" i="76"/>
  <c r="CN175" i="76"/>
  <c r="CN174" i="76"/>
  <c r="CN173" i="76"/>
  <c r="CN172" i="76"/>
  <c r="CN171" i="76"/>
  <c r="CN169" i="76"/>
  <c r="CN168" i="76"/>
  <c r="CN167" i="76"/>
  <c r="CN166" i="76"/>
  <c r="CN163" i="76"/>
  <c r="CN162" i="76"/>
  <c r="CN161" i="76"/>
  <c r="CN160" i="76"/>
  <c r="CN159" i="76"/>
  <c r="CN158" i="76"/>
  <c r="CN157" i="76"/>
  <c r="CN170" i="76"/>
  <c r="CN156" i="76"/>
  <c r="CN154" i="76"/>
  <c r="CN153" i="76"/>
  <c r="CN152" i="76"/>
  <c r="CN151" i="76"/>
  <c r="CN150" i="76"/>
  <c r="CN149" i="76"/>
  <c r="CN148" i="76"/>
  <c r="CN145" i="76"/>
  <c r="CN144" i="76"/>
  <c r="CN155" i="76"/>
  <c r="CN134" i="76"/>
  <c r="CN143" i="76"/>
  <c r="CN135" i="76"/>
  <c r="CN136" i="76"/>
  <c r="CP214" i="76"/>
  <c r="CP215" i="76"/>
  <c r="CP211" i="76"/>
  <c r="CP210" i="76"/>
  <c r="CP206" i="76"/>
  <c r="CP209" i="76"/>
  <c r="CP208" i="76"/>
  <c r="CP207" i="76"/>
  <c r="CP201" i="76"/>
  <c r="CP200" i="76"/>
  <c r="CP199" i="76"/>
  <c r="CP198" i="76"/>
  <c r="CP197" i="76"/>
  <c r="CP202" i="76"/>
  <c r="CP205" i="76"/>
  <c r="CP196" i="76"/>
  <c r="CP195" i="76"/>
  <c r="CP194" i="76"/>
  <c r="CP193" i="76"/>
  <c r="CP190" i="76"/>
  <c r="CP188" i="76"/>
  <c r="CP187" i="76"/>
  <c r="CP186" i="76"/>
  <c r="CP185" i="76"/>
  <c r="CP184" i="76"/>
  <c r="CP183" i="76"/>
  <c r="CP189" i="76"/>
  <c r="CP182" i="76"/>
  <c r="CP181" i="76"/>
  <c r="CP180" i="76"/>
  <c r="CP179" i="76"/>
  <c r="CP178" i="76"/>
  <c r="CP177" i="76"/>
  <c r="CP176" i="76"/>
  <c r="CP175" i="76"/>
  <c r="CP174" i="76"/>
  <c r="CP173" i="76"/>
  <c r="CP172" i="76"/>
  <c r="CP171" i="76"/>
  <c r="CP170" i="76"/>
  <c r="CP169" i="76"/>
  <c r="CP168" i="76"/>
  <c r="CP167" i="76"/>
  <c r="CP166" i="76"/>
  <c r="CP163" i="76"/>
  <c r="CP161" i="76"/>
  <c r="CP160" i="76"/>
  <c r="CP159" i="76"/>
  <c r="CP158" i="76"/>
  <c r="CP157" i="76"/>
  <c r="CP162" i="76"/>
  <c r="CP156" i="76"/>
  <c r="CP154" i="76"/>
  <c r="CP153" i="76"/>
  <c r="CP152" i="76"/>
  <c r="CP151" i="76"/>
  <c r="CP150" i="76"/>
  <c r="CP149" i="76"/>
  <c r="CP148" i="76"/>
  <c r="CP145" i="76"/>
  <c r="CP155" i="76"/>
  <c r="CP134" i="76"/>
  <c r="CP143" i="76"/>
  <c r="CP144" i="76"/>
  <c r="CP135" i="76"/>
  <c r="CP136" i="76"/>
  <c r="CL215" i="76"/>
  <c r="CL207" i="76"/>
  <c r="CL211" i="76"/>
  <c r="CL210" i="76"/>
  <c r="CL206" i="76"/>
  <c r="CL209" i="76"/>
  <c r="CL208" i="76"/>
  <c r="CL214" i="76"/>
  <c r="CL201" i="76"/>
  <c r="CL200" i="76"/>
  <c r="CL199" i="76"/>
  <c r="CL198" i="76"/>
  <c r="CL197" i="76"/>
  <c r="CL202" i="76"/>
  <c r="CL205" i="76"/>
  <c r="CL196" i="76"/>
  <c r="CL195" i="76"/>
  <c r="CL194" i="76"/>
  <c r="CL193" i="76"/>
  <c r="CL190" i="76"/>
  <c r="CL189" i="76"/>
  <c r="CL188" i="76"/>
  <c r="CL187" i="76"/>
  <c r="CL186" i="76"/>
  <c r="CL185" i="76"/>
  <c r="CL184" i="76"/>
  <c r="CL183" i="76"/>
  <c r="CL182" i="76"/>
  <c r="CL181" i="76"/>
  <c r="CL180" i="76"/>
  <c r="CL179" i="76"/>
  <c r="CL178" i="76"/>
  <c r="CL177" i="76"/>
  <c r="CL174" i="76"/>
  <c r="CL173" i="76"/>
  <c r="CL172" i="76"/>
  <c r="CL171" i="76"/>
  <c r="CL176" i="76"/>
  <c r="CL175" i="76"/>
  <c r="CL170" i="76"/>
  <c r="CL169" i="76"/>
  <c r="CL168" i="76"/>
  <c r="CL167" i="76"/>
  <c r="CL166" i="76"/>
  <c r="CL163" i="76"/>
  <c r="CL162" i="76"/>
  <c r="CL161" i="76"/>
  <c r="CL160" i="76"/>
  <c r="CL159" i="76"/>
  <c r="CL158" i="76"/>
  <c r="CL157" i="76"/>
  <c r="CL156" i="76"/>
  <c r="CL154" i="76"/>
  <c r="CL153" i="76"/>
  <c r="CL152" i="76"/>
  <c r="CL151" i="76"/>
  <c r="CL150" i="76"/>
  <c r="CL149" i="76"/>
  <c r="CL148" i="76"/>
  <c r="CL145" i="76"/>
  <c r="CL144" i="76"/>
  <c r="CL155" i="76"/>
  <c r="CL134" i="76"/>
  <c r="CL143" i="76"/>
  <c r="CL135" i="76"/>
  <c r="CL136" i="76"/>
  <c r="DZ208" i="76"/>
  <c r="DZ207" i="76"/>
  <c r="DZ214" i="76"/>
  <c r="DZ211" i="76"/>
  <c r="DZ210" i="76"/>
  <c r="DZ209" i="76"/>
  <c r="DZ206" i="76"/>
  <c r="DZ205" i="76"/>
  <c r="DZ215" i="76"/>
  <c r="DZ201" i="76"/>
  <c r="DZ200" i="76"/>
  <c r="DZ199" i="76"/>
  <c r="DZ198" i="76"/>
  <c r="DZ197" i="76"/>
  <c r="DZ202" i="76"/>
  <c r="DZ196" i="76"/>
  <c r="DZ195" i="76"/>
  <c r="DZ194" i="76"/>
  <c r="DZ193" i="76"/>
  <c r="DZ190" i="76"/>
  <c r="DZ188" i="76"/>
  <c r="DZ187" i="76"/>
  <c r="DZ186" i="76"/>
  <c r="DZ185" i="76"/>
  <c r="DZ184" i="76"/>
  <c r="DZ183" i="76"/>
  <c r="DZ189" i="76"/>
  <c r="DZ182" i="76"/>
  <c r="DZ181" i="76"/>
  <c r="DZ180" i="76"/>
  <c r="DZ179" i="76"/>
  <c r="DZ178" i="76"/>
  <c r="DZ177" i="76"/>
  <c r="DZ176" i="76"/>
  <c r="DZ175" i="76"/>
  <c r="DZ173" i="76"/>
  <c r="DZ172" i="76"/>
  <c r="DZ171" i="76"/>
  <c r="DZ170" i="76"/>
  <c r="DZ174" i="76"/>
  <c r="DZ169" i="76"/>
  <c r="DZ168" i="76"/>
  <c r="DZ167" i="76"/>
  <c r="DZ166" i="76"/>
  <c r="DZ163" i="76"/>
  <c r="DZ162" i="76"/>
  <c r="DZ160" i="76"/>
  <c r="DZ159" i="76"/>
  <c r="DZ158" i="76"/>
  <c r="DZ157" i="76"/>
  <c r="DZ161" i="76"/>
  <c r="DZ154" i="76"/>
  <c r="DZ153" i="76"/>
  <c r="DZ152" i="76"/>
  <c r="DZ151" i="76"/>
  <c r="DZ150" i="76"/>
  <c r="DZ149" i="76"/>
  <c r="DZ148" i="76"/>
  <c r="DZ145" i="76"/>
  <c r="DZ156" i="76"/>
  <c r="DZ155" i="76"/>
  <c r="DZ134" i="76"/>
  <c r="DZ136" i="76"/>
  <c r="DZ143" i="76"/>
  <c r="DZ144" i="76"/>
  <c r="DZ135" i="76"/>
  <c r="DV215" i="76"/>
  <c r="DV208" i="76"/>
  <c r="DV207" i="76"/>
  <c r="DV214" i="76"/>
  <c r="DV211" i="76"/>
  <c r="DV210" i="76"/>
  <c r="DV209" i="76"/>
  <c r="DV202" i="76"/>
  <c r="DV205" i="76"/>
  <c r="DV201" i="76"/>
  <c r="DV200" i="76"/>
  <c r="DV199" i="76"/>
  <c r="DV198" i="76"/>
  <c r="DV197" i="76"/>
  <c r="DV206" i="76"/>
  <c r="DV196" i="76"/>
  <c r="DV195" i="76"/>
  <c r="DV194" i="76"/>
  <c r="DV193" i="76"/>
  <c r="DV190" i="76"/>
  <c r="DV189" i="76"/>
  <c r="DV188" i="76"/>
  <c r="DV187" i="76"/>
  <c r="DV186" i="76"/>
  <c r="DV185" i="76"/>
  <c r="DV184" i="76"/>
  <c r="DV183" i="76"/>
  <c r="DV182" i="76"/>
  <c r="DV181" i="76"/>
  <c r="DV180" i="76"/>
  <c r="DV179" i="76"/>
  <c r="DV178" i="76"/>
  <c r="DV177" i="76"/>
  <c r="DV176" i="76"/>
  <c r="DV173" i="76"/>
  <c r="DV172" i="76"/>
  <c r="DV171" i="76"/>
  <c r="DV174" i="76"/>
  <c r="DV175" i="76"/>
  <c r="DV170" i="76"/>
  <c r="DV169" i="76"/>
  <c r="DV168" i="76"/>
  <c r="DV167" i="76"/>
  <c r="DV166" i="76"/>
  <c r="DV163" i="76"/>
  <c r="DV162" i="76"/>
  <c r="DV160" i="76"/>
  <c r="DV159" i="76"/>
  <c r="DV158" i="76"/>
  <c r="DV157" i="76"/>
  <c r="DV156" i="76"/>
  <c r="DV155" i="76"/>
  <c r="DV161" i="76"/>
  <c r="DV154" i="76"/>
  <c r="DV153" i="76"/>
  <c r="DV152" i="76"/>
  <c r="DV151" i="76"/>
  <c r="DV150" i="76"/>
  <c r="DV149" i="76"/>
  <c r="DV148" i="76"/>
  <c r="DV145" i="76"/>
  <c r="DV144" i="76"/>
  <c r="DV135" i="76"/>
  <c r="DV136" i="76"/>
  <c r="DV134" i="76"/>
  <c r="DV143" i="76"/>
  <c r="AC215" i="76"/>
  <c r="AC214" i="76"/>
  <c r="AC211" i="76"/>
  <c r="AC210" i="76"/>
  <c r="AC209" i="76"/>
  <c r="AC208" i="76"/>
  <c r="AC207" i="76"/>
  <c r="AC205" i="76"/>
  <c r="AC202" i="76"/>
  <c r="AC201" i="76"/>
  <c r="AC200" i="76"/>
  <c r="AC199" i="76"/>
  <c r="AC198" i="76"/>
  <c r="AC206" i="76"/>
  <c r="AC196" i="76"/>
  <c r="AC195" i="76"/>
  <c r="AC194" i="76"/>
  <c r="AC193" i="76"/>
  <c r="AC190" i="76"/>
  <c r="AC197" i="76"/>
  <c r="AC189" i="76"/>
  <c r="AC188" i="76"/>
  <c r="AC187" i="76"/>
  <c r="AC186" i="76"/>
  <c r="AC185" i="76"/>
  <c r="AC184" i="76"/>
  <c r="AC183" i="76"/>
  <c r="AC182" i="76"/>
  <c r="AC180" i="76"/>
  <c r="AC179" i="76"/>
  <c r="AC178" i="76"/>
  <c r="AC177" i="76"/>
  <c r="AC181" i="76"/>
  <c r="AC174" i="76"/>
  <c r="AC173" i="76"/>
  <c r="AC172" i="76"/>
  <c r="AC176" i="76"/>
  <c r="AC175" i="76"/>
  <c r="AC169" i="76"/>
  <c r="AC168" i="76"/>
  <c r="AC167" i="76"/>
  <c r="AC166" i="76"/>
  <c r="AC163" i="76"/>
  <c r="AC171" i="76"/>
  <c r="AC170" i="76"/>
  <c r="AC161" i="76"/>
  <c r="AC160" i="76"/>
  <c r="AC159" i="76"/>
  <c r="AC158" i="76"/>
  <c r="AC157" i="76"/>
  <c r="AC156" i="76"/>
  <c r="AC155" i="76"/>
  <c r="AC154" i="76"/>
  <c r="AC153" i="76"/>
  <c r="AC152" i="76"/>
  <c r="AC151" i="76"/>
  <c r="AC150" i="76"/>
  <c r="AC149" i="76"/>
  <c r="AC148" i="76"/>
  <c r="AC145" i="76"/>
  <c r="AC144" i="76"/>
  <c r="AC162" i="76"/>
  <c r="AC143" i="76"/>
  <c r="AC136" i="76"/>
  <c r="AC135" i="76"/>
  <c r="AC134" i="76"/>
  <c r="Y215" i="76"/>
  <c r="Y214" i="76"/>
  <c r="Y211" i="76"/>
  <c r="Y210" i="76"/>
  <c r="Y209" i="76"/>
  <c r="Y208" i="76"/>
  <c r="Y207" i="76"/>
  <c r="Y206" i="76"/>
  <c r="Y205" i="76"/>
  <c r="Y202" i="76"/>
  <c r="Y201" i="76"/>
  <c r="Y200" i="76"/>
  <c r="Y199" i="76"/>
  <c r="Y197" i="76"/>
  <c r="Y198" i="76"/>
  <c r="Y196" i="76"/>
  <c r="Y195" i="76"/>
  <c r="Y194" i="76"/>
  <c r="Y193" i="76"/>
  <c r="Y190" i="76"/>
  <c r="Y189" i="76"/>
  <c r="Y188" i="76"/>
  <c r="Y187" i="76"/>
  <c r="Y186" i="76"/>
  <c r="Y185" i="76"/>
  <c r="Y184" i="76"/>
  <c r="Y183" i="76"/>
  <c r="Y182" i="76"/>
  <c r="Y180" i="76"/>
  <c r="Y179" i="76"/>
  <c r="Y178" i="76"/>
  <c r="Y177" i="76"/>
  <c r="Y176" i="76"/>
  <c r="Y181" i="76"/>
  <c r="Y174" i="76"/>
  <c r="Y173" i="76"/>
  <c r="Y172" i="76"/>
  <c r="Y175" i="76"/>
  <c r="Y171" i="76"/>
  <c r="Y170" i="76"/>
  <c r="Y169" i="76"/>
  <c r="Y168" i="76"/>
  <c r="Y167" i="76"/>
  <c r="Y166" i="76"/>
  <c r="Y163" i="76"/>
  <c r="Y162" i="76"/>
  <c r="Y161" i="76"/>
  <c r="Y160" i="76"/>
  <c r="Y159" i="76"/>
  <c r="Y158" i="76"/>
  <c r="Y157" i="76"/>
  <c r="Y155" i="76"/>
  <c r="Y154" i="76"/>
  <c r="Y153" i="76"/>
  <c r="Y152" i="76"/>
  <c r="Y151" i="76"/>
  <c r="Y150" i="76"/>
  <c r="Y149" i="76"/>
  <c r="Y148" i="76"/>
  <c r="Y145" i="76"/>
  <c r="Y144" i="76"/>
  <c r="Y156" i="76"/>
  <c r="Y143" i="76"/>
  <c r="Y136" i="76"/>
  <c r="Y135" i="76"/>
  <c r="BJ215" i="76"/>
  <c r="BJ214" i="76"/>
  <c r="BJ211" i="76"/>
  <c r="BJ210" i="76"/>
  <c r="BJ209" i="76"/>
  <c r="BJ208" i="76"/>
  <c r="BJ207" i="76"/>
  <c r="BJ206" i="76"/>
  <c r="BJ205" i="76"/>
  <c r="BJ202" i="76"/>
  <c r="BJ201" i="76"/>
  <c r="BJ200" i="76"/>
  <c r="BJ199" i="76"/>
  <c r="BJ198" i="76"/>
  <c r="BJ197" i="76"/>
  <c r="BJ196" i="76"/>
  <c r="BJ195" i="76"/>
  <c r="BJ194" i="76"/>
  <c r="BJ193" i="76"/>
  <c r="BJ190" i="76"/>
  <c r="BJ189" i="76"/>
  <c r="BJ188" i="76"/>
  <c r="BJ187" i="76"/>
  <c r="BJ186" i="76"/>
  <c r="BJ185" i="76"/>
  <c r="BJ184" i="76"/>
  <c r="BJ183" i="76"/>
  <c r="BJ180" i="76"/>
  <c r="BJ179" i="76"/>
  <c r="BJ178" i="76"/>
  <c r="BJ177" i="76"/>
  <c r="BJ176" i="76"/>
  <c r="BJ175" i="76"/>
  <c r="BJ182" i="76"/>
  <c r="BJ181" i="76"/>
  <c r="BJ174" i="76"/>
  <c r="BJ173" i="76"/>
  <c r="BJ172" i="76"/>
  <c r="BJ170" i="76"/>
  <c r="BJ171" i="76"/>
  <c r="BJ169" i="76"/>
  <c r="BJ168" i="76"/>
  <c r="BJ167" i="76"/>
  <c r="BJ166" i="76"/>
  <c r="BJ163" i="76"/>
  <c r="BJ162" i="76"/>
  <c r="BJ161" i="76"/>
  <c r="BJ160" i="76"/>
  <c r="BJ159" i="76"/>
  <c r="BJ158" i="76"/>
  <c r="BJ157" i="76"/>
  <c r="BJ156" i="76"/>
  <c r="BJ155" i="76"/>
  <c r="BJ154" i="76"/>
  <c r="BJ153" i="76"/>
  <c r="BJ152" i="76"/>
  <c r="BJ151" i="76"/>
  <c r="BJ150" i="76"/>
  <c r="BJ149" i="76"/>
  <c r="BJ143" i="76"/>
  <c r="BJ144" i="76"/>
  <c r="BJ134" i="76"/>
  <c r="BJ148" i="76"/>
  <c r="BJ145" i="76"/>
  <c r="BJ136" i="76"/>
  <c r="BJ135" i="76"/>
  <c r="BL215" i="76"/>
  <c r="BL214" i="76"/>
  <c r="BL211" i="76"/>
  <c r="BL210" i="76"/>
  <c r="BL206" i="76"/>
  <c r="BL207" i="76"/>
  <c r="BL208" i="76"/>
  <c r="BL209" i="76"/>
  <c r="BL205" i="76"/>
  <c r="BL202" i="76"/>
  <c r="BL201" i="76"/>
  <c r="BL200" i="76"/>
  <c r="BL199" i="76"/>
  <c r="BL198" i="76"/>
  <c r="BL197" i="76"/>
  <c r="BL196" i="76"/>
  <c r="BL195" i="76"/>
  <c r="BL194" i="76"/>
  <c r="BL193" i="76"/>
  <c r="BL190" i="76"/>
  <c r="BL189" i="76"/>
  <c r="BL188" i="76"/>
  <c r="BL187" i="76"/>
  <c r="BL186" i="76"/>
  <c r="BL183" i="76"/>
  <c r="BL180" i="76"/>
  <c r="BL179" i="76"/>
  <c r="BL178" i="76"/>
  <c r="BL177" i="76"/>
  <c r="BL182" i="76"/>
  <c r="BL181" i="76"/>
  <c r="BL185" i="76"/>
  <c r="BL184" i="76"/>
  <c r="BL176" i="76"/>
  <c r="BL174" i="76"/>
  <c r="BL173" i="76"/>
  <c r="BL172" i="76"/>
  <c r="BL171" i="76"/>
  <c r="BL175" i="76"/>
  <c r="BL170" i="76"/>
  <c r="BL169" i="76"/>
  <c r="BL168" i="76"/>
  <c r="BL167" i="76"/>
  <c r="BL166" i="76"/>
  <c r="BL163" i="76"/>
  <c r="BL162" i="76"/>
  <c r="BL161" i="76"/>
  <c r="BL160" i="76"/>
  <c r="BL159" i="76"/>
  <c r="BL158" i="76"/>
  <c r="BL157" i="76"/>
  <c r="BL155" i="76"/>
  <c r="BL154" i="76"/>
  <c r="BL153" i="76"/>
  <c r="BL152" i="76"/>
  <c r="BL151" i="76"/>
  <c r="BL150" i="76"/>
  <c r="BL149" i="76"/>
  <c r="BL148" i="76"/>
  <c r="BL145" i="76"/>
  <c r="BL144" i="76"/>
  <c r="BL156" i="76"/>
  <c r="BL134" i="76"/>
  <c r="BL136" i="76"/>
  <c r="BL135" i="76"/>
  <c r="BL143" i="76"/>
  <c r="BE206" i="76"/>
  <c r="BE205" i="76"/>
  <c r="BE207" i="76"/>
  <c r="BE209" i="76"/>
  <c r="BE208" i="76"/>
  <c r="BE215" i="76"/>
  <c r="BE214" i="76"/>
  <c r="BE202" i="76"/>
  <c r="BE201" i="76"/>
  <c r="BE200" i="76"/>
  <c r="BE199" i="76"/>
  <c r="BE198" i="76"/>
  <c r="BE197" i="76"/>
  <c r="BE211" i="76"/>
  <c r="BE210" i="76"/>
  <c r="BE196" i="76"/>
  <c r="BE195" i="76"/>
  <c r="BE194" i="76"/>
  <c r="BE193" i="76"/>
  <c r="BE190" i="76"/>
  <c r="BE189" i="76"/>
  <c r="BE188" i="76"/>
  <c r="BE187" i="76"/>
  <c r="BE186" i="76"/>
  <c r="BE185" i="76"/>
  <c r="BE184" i="76"/>
  <c r="BE182" i="76"/>
  <c r="BE181" i="76"/>
  <c r="BE183" i="76"/>
  <c r="BE180" i="76"/>
  <c r="BE179" i="76"/>
  <c r="BE178" i="76"/>
  <c r="BE177" i="76"/>
  <c r="BE175" i="76"/>
  <c r="BE176" i="76"/>
  <c r="BE174" i="76"/>
  <c r="BE173" i="76"/>
  <c r="BE172" i="76"/>
  <c r="BE171" i="76"/>
  <c r="BE169" i="76"/>
  <c r="BE168" i="76"/>
  <c r="BE167" i="76"/>
  <c r="BE166" i="76"/>
  <c r="BE170" i="76"/>
  <c r="BE163" i="76"/>
  <c r="BE162" i="76"/>
  <c r="BE160" i="76"/>
  <c r="BE159" i="76"/>
  <c r="BE158" i="76"/>
  <c r="BE157" i="76"/>
  <c r="BE161" i="76"/>
  <c r="BE156" i="76"/>
  <c r="BE155" i="76"/>
  <c r="BE154" i="76"/>
  <c r="BE153" i="76"/>
  <c r="BE152" i="76"/>
  <c r="BE151" i="76"/>
  <c r="BE150" i="76"/>
  <c r="BE149" i="76"/>
  <c r="BE148" i="76"/>
  <c r="BE145" i="76"/>
  <c r="BE134" i="76"/>
  <c r="BE143" i="76"/>
  <c r="BE136" i="76"/>
  <c r="BE135" i="76"/>
  <c r="BE144" i="76"/>
  <c r="CQ214" i="76"/>
  <c r="CQ215" i="76"/>
  <c r="CQ211" i="76"/>
  <c r="CQ210" i="76"/>
  <c r="CQ206" i="76"/>
  <c r="CQ205" i="76"/>
  <c r="CQ207" i="76"/>
  <c r="CQ209" i="76"/>
  <c r="CQ202" i="76"/>
  <c r="CQ208" i="76"/>
  <c r="CQ201" i="76"/>
  <c r="CQ200" i="76"/>
  <c r="CQ199" i="76"/>
  <c r="CQ198" i="76"/>
  <c r="CQ196" i="76"/>
  <c r="CQ195" i="76"/>
  <c r="CQ194" i="76"/>
  <c r="CQ193" i="76"/>
  <c r="CQ190" i="76"/>
  <c r="CQ197" i="76"/>
  <c r="CQ188" i="76"/>
  <c r="CQ187" i="76"/>
  <c r="CQ186" i="76"/>
  <c r="CQ185" i="76"/>
  <c r="CQ184" i="76"/>
  <c r="CQ183" i="76"/>
  <c r="CQ189" i="76"/>
  <c r="CQ182" i="76"/>
  <c r="CQ181" i="76"/>
  <c r="CQ180" i="76"/>
  <c r="CQ179" i="76"/>
  <c r="CQ178" i="76"/>
  <c r="CQ177" i="76"/>
  <c r="CQ176" i="76"/>
  <c r="CQ175" i="76"/>
  <c r="CQ174" i="76"/>
  <c r="CQ173" i="76"/>
  <c r="CQ172" i="76"/>
  <c r="CQ171" i="76"/>
  <c r="CQ169" i="76"/>
  <c r="CQ168" i="76"/>
  <c r="CQ167" i="76"/>
  <c r="CQ166" i="76"/>
  <c r="CQ163" i="76"/>
  <c r="CQ162" i="76"/>
  <c r="CQ161" i="76"/>
  <c r="CQ170" i="76"/>
  <c r="CQ160" i="76"/>
  <c r="CQ159" i="76"/>
  <c r="CQ158" i="76"/>
  <c r="CQ154" i="76"/>
  <c r="CQ153" i="76"/>
  <c r="CQ152" i="76"/>
  <c r="CQ151" i="76"/>
  <c r="CQ150" i="76"/>
  <c r="CQ149" i="76"/>
  <c r="CQ148" i="76"/>
  <c r="CQ145" i="76"/>
  <c r="CQ144" i="76"/>
  <c r="CQ143" i="76"/>
  <c r="CQ136" i="76"/>
  <c r="CQ155" i="76"/>
  <c r="CQ157" i="76"/>
  <c r="CQ156" i="76"/>
  <c r="CQ135" i="76"/>
  <c r="CQ134" i="76"/>
  <c r="CS215" i="76"/>
  <c r="CS214" i="76"/>
  <c r="CS211" i="76"/>
  <c r="CS210" i="76"/>
  <c r="CS209" i="76"/>
  <c r="CS208" i="76"/>
  <c r="CS206" i="76"/>
  <c r="CS205" i="76"/>
  <c r="CS201" i="76"/>
  <c r="CS200" i="76"/>
  <c r="CS199" i="76"/>
  <c r="CS198" i="76"/>
  <c r="CS202" i="76"/>
  <c r="CS207" i="76"/>
  <c r="CS197" i="76"/>
  <c r="CS196" i="76"/>
  <c r="CS195" i="76"/>
  <c r="CS194" i="76"/>
  <c r="CS193" i="76"/>
  <c r="CS190" i="76"/>
  <c r="CS189" i="76"/>
  <c r="CS188" i="76"/>
  <c r="CS187" i="76"/>
  <c r="CS186" i="76"/>
  <c r="CS185" i="76"/>
  <c r="CS184" i="76"/>
  <c r="CS183" i="76"/>
  <c r="CS182" i="76"/>
  <c r="CS181" i="76"/>
  <c r="CS180" i="76"/>
  <c r="CS179" i="76"/>
  <c r="CS178" i="76"/>
  <c r="CS177" i="76"/>
  <c r="CS176" i="76"/>
  <c r="CS175" i="76"/>
  <c r="CS174" i="76"/>
  <c r="CS173" i="76"/>
  <c r="CS172" i="76"/>
  <c r="CS171" i="76"/>
  <c r="CS170" i="76"/>
  <c r="CS169" i="76"/>
  <c r="CS168" i="76"/>
  <c r="CS167" i="76"/>
  <c r="CS166" i="76"/>
  <c r="CS163" i="76"/>
  <c r="CS162" i="76"/>
  <c r="CS160" i="76"/>
  <c r="CS159" i="76"/>
  <c r="CS158" i="76"/>
  <c r="CS157" i="76"/>
  <c r="CS154" i="76"/>
  <c r="CS153" i="76"/>
  <c r="CS152" i="76"/>
  <c r="CS151" i="76"/>
  <c r="CS150" i="76"/>
  <c r="CS149" i="76"/>
  <c r="CS148" i="76"/>
  <c r="CS145" i="76"/>
  <c r="CS144" i="76"/>
  <c r="CS143" i="76"/>
  <c r="CS155" i="76"/>
  <c r="CS161" i="76"/>
  <c r="CS156" i="76"/>
  <c r="CS135" i="76"/>
  <c r="CS136" i="76"/>
  <c r="CS134" i="76"/>
  <c r="CO214" i="76"/>
  <c r="CO215" i="76"/>
  <c r="CO209" i="76"/>
  <c r="CO208" i="76"/>
  <c r="CO207" i="76"/>
  <c r="CO201" i="76"/>
  <c r="CO200" i="76"/>
  <c r="CO199" i="76"/>
  <c r="CO198" i="76"/>
  <c r="CO197" i="76"/>
  <c r="CO206" i="76"/>
  <c r="CO202" i="76"/>
  <c r="CO210" i="76"/>
  <c r="CO211" i="76"/>
  <c r="CO205" i="76"/>
  <c r="CO196" i="76"/>
  <c r="CO195" i="76"/>
  <c r="CO194" i="76"/>
  <c r="CO193" i="76"/>
  <c r="CO190" i="76"/>
  <c r="CO189" i="76"/>
  <c r="CO188" i="76"/>
  <c r="CO187" i="76"/>
  <c r="CO186" i="76"/>
  <c r="CO185" i="76"/>
  <c r="CO184" i="76"/>
  <c r="CO183" i="76"/>
  <c r="CO182" i="76"/>
  <c r="CO181" i="76"/>
  <c r="CO180" i="76"/>
  <c r="CO179" i="76"/>
  <c r="CO178" i="76"/>
  <c r="CO177" i="76"/>
  <c r="CO176" i="76"/>
  <c r="CO175" i="76"/>
  <c r="CO174" i="76"/>
  <c r="CO173" i="76"/>
  <c r="CO172" i="76"/>
  <c r="CO171" i="76"/>
  <c r="CO169" i="76"/>
  <c r="CO168" i="76"/>
  <c r="CO167" i="76"/>
  <c r="CO166" i="76"/>
  <c r="CO163" i="76"/>
  <c r="CO170" i="76"/>
  <c r="CO161" i="76"/>
  <c r="CO160" i="76"/>
  <c r="CO159" i="76"/>
  <c r="CO158" i="76"/>
  <c r="CO157" i="76"/>
  <c r="CO156" i="76"/>
  <c r="CO154" i="76"/>
  <c r="CO153" i="76"/>
  <c r="CO152" i="76"/>
  <c r="CO151" i="76"/>
  <c r="CO150" i="76"/>
  <c r="CO149" i="76"/>
  <c r="CO148" i="76"/>
  <c r="CO145" i="76"/>
  <c r="CO155" i="76"/>
  <c r="CO162" i="76"/>
  <c r="CO134" i="76"/>
  <c r="CO143" i="76"/>
  <c r="CO144" i="76"/>
  <c r="CO135" i="76"/>
  <c r="CO136" i="76"/>
  <c r="EA208" i="76"/>
  <c r="EA207" i="76"/>
  <c r="EA214" i="76"/>
  <c r="EA211" i="76"/>
  <c r="EA210" i="76"/>
  <c r="EA209" i="76"/>
  <c r="EA206" i="76"/>
  <c r="EA205" i="76"/>
  <c r="EA202" i="76"/>
  <c r="EA215" i="76"/>
  <c r="EA201" i="76"/>
  <c r="EA200" i="76"/>
  <c r="EA199" i="76"/>
  <c r="EA198" i="76"/>
  <c r="EA196" i="76"/>
  <c r="EA195" i="76"/>
  <c r="EA194" i="76"/>
  <c r="EA193" i="76"/>
  <c r="EA190" i="76"/>
  <c r="EA188" i="76"/>
  <c r="EA187" i="76"/>
  <c r="EA186" i="76"/>
  <c r="EA185" i="76"/>
  <c r="EA184" i="76"/>
  <c r="EA183" i="76"/>
  <c r="EA189" i="76"/>
  <c r="EA197" i="76"/>
  <c r="EA182" i="76"/>
  <c r="EA181" i="76"/>
  <c r="EA180" i="76"/>
  <c r="EA179" i="76"/>
  <c r="EA178" i="76"/>
  <c r="EA177" i="76"/>
  <c r="EA175" i="76"/>
  <c r="EA176" i="76"/>
  <c r="EA173" i="76"/>
  <c r="EA172" i="76"/>
  <c r="EA171" i="76"/>
  <c r="EA174" i="76"/>
  <c r="EA170" i="76"/>
  <c r="EA169" i="76"/>
  <c r="EA168" i="76"/>
  <c r="EA167" i="76"/>
  <c r="EA166" i="76"/>
  <c r="EA163" i="76"/>
  <c r="EA162" i="76"/>
  <c r="EA161" i="76"/>
  <c r="EA160" i="76"/>
  <c r="EA159" i="76"/>
  <c r="EA158" i="76"/>
  <c r="EA154" i="76"/>
  <c r="EA153" i="76"/>
  <c r="EA152" i="76"/>
  <c r="EA151" i="76"/>
  <c r="EA150" i="76"/>
  <c r="EA149" i="76"/>
  <c r="EA148" i="76"/>
  <c r="EA145" i="76"/>
  <c r="EA144" i="76"/>
  <c r="EA143" i="76"/>
  <c r="EA136" i="76"/>
  <c r="EA157" i="76"/>
  <c r="EA156" i="76"/>
  <c r="EA155" i="76"/>
  <c r="EA135" i="76"/>
  <c r="EA134" i="76"/>
  <c r="EC215" i="76"/>
  <c r="EC214" i="76"/>
  <c r="EC211" i="76"/>
  <c r="EC210" i="76"/>
  <c r="EC209" i="76"/>
  <c r="EC208" i="76"/>
  <c r="EC207" i="76"/>
  <c r="EC206" i="76"/>
  <c r="EC202" i="76"/>
  <c r="EC205" i="76"/>
  <c r="EC201" i="76"/>
  <c r="EC200" i="76"/>
  <c r="EC199" i="76"/>
  <c r="EC198" i="76"/>
  <c r="EC197" i="76"/>
  <c r="EC196" i="76"/>
  <c r="EC195" i="76"/>
  <c r="EC194" i="76"/>
  <c r="EC193" i="76"/>
  <c r="EC190" i="76"/>
  <c r="EC189" i="76"/>
  <c r="EC188" i="76"/>
  <c r="EC187" i="76"/>
  <c r="EC186" i="76"/>
  <c r="EC185" i="76"/>
  <c r="EC184" i="76"/>
  <c r="EC183" i="76"/>
  <c r="EC182" i="76"/>
  <c r="EC181" i="76"/>
  <c r="EC180" i="76"/>
  <c r="EC179" i="76"/>
  <c r="EC178" i="76"/>
  <c r="EC177" i="76"/>
  <c r="EC176" i="76"/>
  <c r="EC173" i="76"/>
  <c r="EC172" i="76"/>
  <c r="EC171" i="76"/>
  <c r="EC174" i="76"/>
  <c r="EC175" i="76"/>
  <c r="EC170" i="76"/>
  <c r="EC169" i="76"/>
  <c r="EC168" i="76"/>
  <c r="EC167" i="76"/>
  <c r="EC166" i="76"/>
  <c r="EC163" i="76"/>
  <c r="EC162" i="76"/>
  <c r="EC160" i="76"/>
  <c r="EC159" i="76"/>
  <c r="EC158" i="76"/>
  <c r="EC157" i="76"/>
  <c r="EC161" i="76"/>
  <c r="EC154" i="76"/>
  <c r="EC153" i="76"/>
  <c r="EC152" i="76"/>
  <c r="EC151" i="76"/>
  <c r="EC150" i="76"/>
  <c r="EC149" i="76"/>
  <c r="EC148" i="76"/>
  <c r="EC145" i="76"/>
  <c r="EC144" i="76"/>
  <c r="EC143" i="76"/>
  <c r="EC156" i="76"/>
  <c r="EC155" i="76"/>
  <c r="EC135" i="76"/>
  <c r="EC134" i="76"/>
  <c r="EC136" i="76"/>
  <c r="DY208" i="76"/>
  <c r="DY207" i="76"/>
  <c r="DY206" i="76"/>
  <c r="DY215" i="76"/>
  <c r="DY214" i="76"/>
  <c r="DY201" i="76"/>
  <c r="DY200" i="76"/>
  <c r="DY199" i="76"/>
  <c r="DY198" i="76"/>
  <c r="DY197" i="76"/>
  <c r="DY210" i="76"/>
  <c r="DY202" i="76"/>
  <c r="DY209" i="76"/>
  <c r="DY205" i="76"/>
  <c r="DY211" i="76"/>
  <c r="DY196" i="76"/>
  <c r="DY195" i="76"/>
  <c r="DY194" i="76"/>
  <c r="DY193" i="76"/>
  <c r="DY190" i="76"/>
  <c r="DY189" i="76"/>
  <c r="DY188" i="76"/>
  <c r="DY187" i="76"/>
  <c r="DY186" i="76"/>
  <c r="DY185" i="76"/>
  <c r="DY184" i="76"/>
  <c r="DY183" i="76"/>
  <c r="DY182" i="76"/>
  <c r="DY181" i="76"/>
  <c r="DY180" i="76"/>
  <c r="DY179" i="76"/>
  <c r="DY178" i="76"/>
  <c r="DY177" i="76"/>
  <c r="DY176" i="76"/>
  <c r="DY175" i="76"/>
  <c r="DY173" i="76"/>
  <c r="DY172" i="76"/>
  <c r="DY171" i="76"/>
  <c r="DY174" i="76"/>
  <c r="DY170" i="76"/>
  <c r="DY169" i="76"/>
  <c r="DY168" i="76"/>
  <c r="DY167" i="76"/>
  <c r="DY166" i="76"/>
  <c r="DY163" i="76"/>
  <c r="DY162" i="76"/>
  <c r="DY160" i="76"/>
  <c r="DY159" i="76"/>
  <c r="DY158" i="76"/>
  <c r="DY157" i="76"/>
  <c r="DY161" i="76"/>
  <c r="DY154" i="76"/>
  <c r="DY153" i="76"/>
  <c r="DY152" i="76"/>
  <c r="DY151" i="76"/>
  <c r="DY150" i="76"/>
  <c r="DY149" i="76"/>
  <c r="DY148" i="76"/>
  <c r="DY145" i="76"/>
  <c r="DY144" i="76"/>
  <c r="DY156" i="76"/>
  <c r="DY155" i="76"/>
  <c r="DY134" i="76"/>
  <c r="DY136" i="76"/>
  <c r="DY143" i="76"/>
  <c r="DY135" i="76"/>
  <c r="AB215" i="76"/>
  <c r="AB214" i="76"/>
  <c r="AB211" i="76"/>
  <c r="AB210" i="76"/>
  <c r="AB209" i="76"/>
  <c r="AB208" i="76"/>
  <c r="AB205" i="76"/>
  <c r="AB207" i="76"/>
  <c r="AB202" i="76"/>
  <c r="AB201" i="76"/>
  <c r="AB200" i="76"/>
  <c r="AB199" i="76"/>
  <c r="AB206" i="76"/>
  <c r="AB198" i="76"/>
  <c r="AB197" i="76"/>
  <c r="AB196" i="76"/>
  <c r="AB195" i="76"/>
  <c r="AB194" i="76"/>
  <c r="AB193" i="76"/>
  <c r="AB190" i="76"/>
  <c r="AB189" i="76"/>
  <c r="AB188" i="76"/>
  <c r="AB187" i="76"/>
  <c r="AB186" i="76"/>
  <c r="AB183" i="76"/>
  <c r="AB182" i="76"/>
  <c r="AB180" i="76"/>
  <c r="AB179" i="76"/>
  <c r="AB178" i="76"/>
  <c r="AB177" i="76"/>
  <c r="AB185" i="76"/>
  <c r="AB184" i="76"/>
  <c r="AB181" i="76"/>
  <c r="AB174" i="76"/>
  <c r="AB173" i="76"/>
  <c r="AB172" i="76"/>
  <c r="AB176" i="76"/>
  <c r="AB175" i="76"/>
  <c r="AB169" i="76"/>
  <c r="AB168" i="76"/>
  <c r="AB167" i="76"/>
  <c r="AB166" i="76"/>
  <c r="AB163" i="76"/>
  <c r="AB171" i="76"/>
  <c r="AB170" i="76"/>
  <c r="AB162" i="76"/>
  <c r="AB161" i="76"/>
  <c r="AB160" i="76"/>
  <c r="AB159" i="76"/>
  <c r="AB158" i="76"/>
  <c r="AB157" i="76"/>
  <c r="AB156" i="76"/>
  <c r="AB155" i="76"/>
  <c r="AB154" i="76"/>
  <c r="AB153" i="76"/>
  <c r="AB152" i="76"/>
  <c r="AB151" i="76"/>
  <c r="AB150" i="76"/>
  <c r="AB149" i="76"/>
  <c r="AB148" i="76"/>
  <c r="AB145" i="76"/>
  <c r="AB144" i="76"/>
  <c r="AB143" i="76"/>
  <c r="AB136" i="76"/>
  <c r="AB135" i="76"/>
  <c r="AB134" i="76"/>
  <c r="BM215" i="76"/>
  <c r="BM214" i="76"/>
  <c r="BM211" i="76"/>
  <c r="BM210" i="76"/>
  <c r="BM209" i="76"/>
  <c r="BM208" i="76"/>
  <c r="BM207" i="76"/>
  <c r="BM206" i="76"/>
  <c r="BM205" i="76"/>
  <c r="BM202" i="76"/>
  <c r="BM201" i="76"/>
  <c r="BM200" i="76"/>
  <c r="BM199" i="76"/>
  <c r="BM198" i="76"/>
  <c r="BM197" i="76"/>
  <c r="BM196" i="76"/>
  <c r="BM195" i="76"/>
  <c r="BM194" i="76"/>
  <c r="BM193" i="76"/>
  <c r="BM190" i="76"/>
  <c r="BM189" i="76"/>
  <c r="BM188" i="76"/>
  <c r="BM187" i="76"/>
  <c r="BM186" i="76"/>
  <c r="BM185" i="76"/>
  <c r="BM184" i="76"/>
  <c r="BM183" i="76"/>
  <c r="BM180" i="76"/>
  <c r="BM179" i="76"/>
  <c r="BM178" i="76"/>
  <c r="BM177" i="76"/>
  <c r="BM182" i="76"/>
  <c r="BM181" i="76"/>
  <c r="BM176" i="76"/>
  <c r="BM174" i="76"/>
  <c r="BM173" i="76"/>
  <c r="BM172" i="76"/>
  <c r="BM171" i="76"/>
  <c r="BM175" i="76"/>
  <c r="BM170" i="76"/>
  <c r="BM169" i="76"/>
  <c r="BM168" i="76"/>
  <c r="BM167" i="76"/>
  <c r="BM166" i="76"/>
  <c r="BM163" i="76"/>
  <c r="BM161" i="76"/>
  <c r="BM160" i="76"/>
  <c r="BM159" i="76"/>
  <c r="BM158" i="76"/>
  <c r="BM157" i="76"/>
  <c r="BM162" i="76"/>
  <c r="BM155" i="76"/>
  <c r="BM154" i="76"/>
  <c r="BM153" i="76"/>
  <c r="BM152" i="76"/>
  <c r="BM151" i="76"/>
  <c r="BM150" i="76"/>
  <c r="BM149" i="76"/>
  <c r="BM148" i="76"/>
  <c r="BM145" i="76"/>
  <c r="BM144" i="76"/>
  <c r="BM156" i="76"/>
  <c r="BM134" i="76"/>
  <c r="BM136" i="76"/>
  <c r="BM135" i="76"/>
  <c r="BM143" i="76"/>
  <c r="BO209" i="76"/>
  <c r="BO208" i="76"/>
  <c r="BO215" i="76"/>
  <c r="BO214" i="76"/>
  <c r="BO207" i="76"/>
  <c r="BO211" i="76"/>
  <c r="BO210" i="76"/>
  <c r="BO206" i="76"/>
  <c r="BO205" i="76"/>
  <c r="BO202" i="76"/>
  <c r="BO201" i="76"/>
  <c r="BO200" i="76"/>
  <c r="BO199" i="76"/>
  <c r="BO197" i="76"/>
  <c r="BO196" i="76"/>
  <c r="BO195" i="76"/>
  <c r="BO194" i="76"/>
  <c r="BO193" i="76"/>
  <c r="BO190" i="76"/>
  <c r="BO189" i="76"/>
  <c r="BO198" i="76"/>
  <c r="BO188" i="76"/>
  <c r="BO187" i="76"/>
  <c r="BO186" i="76"/>
  <c r="BO185" i="76"/>
  <c r="BO184" i="76"/>
  <c r="BO183" i="76"/>
  <c r="BO182" i="76"/>
  <c r="BO181" i="76"/>
  <c r="BO180" i="76"/>
  <c r="BO179" i="76"/>
  <c r="BO178" i="76"/>
  <c r="BO177" i="76"/>
  <c r="BO176" i="76"/>
  <c r="BO174" i="76"/>
  <c r="BO173" i="76"/>
  <c r="BO172" i="76"/>
  <c r="BO171" i="76"/>
  <c r="BO175" i="76"/>
  <c r="BO169" i="76"/>
  <c r="BO168" i="76"/>
  <c r="BO167" i="76"/>
  <c r="BO166" i="76"/>
  <c r="BO163" i="76"/>
  <c r="BO170" i="76"/>
  <c r="BO161" i="76"/>
  <c r="BO160" i="76"/>
  <c r="BO159" i="76"/>
  <c r="BO158" i="76"/>
  <c r="BO157" i="76"/>
  <c r="BO156" i="76"/>
  <c r="BO162" i="76"/>
  <c r="BO155" i="76"/>
  <c r="BO154" i="76"/>
  <c r="BO153" i="76"/>
  <c r="BO152" i="76"/>
  <c r="BO151" i="76"/>
  <c r="BO150" i="76"/>
  <c r="BO149" i="76"/>
  <c r="BO148" i="76"/>
  <c r="BO145" i="76"/>
  <c r="BO144" i="76"/>
  <c r="BO143" i="76"/>
  <c r="BO136" i="76"/>
  <c r="BO135" i="76"/>
  <c r="BO134" i="76"/>
  <c r="BH207" i="76"/>
  <c r="BH211" i="76"/>
  <c r="BH210" i="76"/>
  <c r="BH209" i="76"/>
  <c r="BH208" i="76"/>
  <c r="BH215" i="76"/>
  <c r="BH214" i="76"/>
  <c r="BH206" i="76"/>
  <c r="BH205" i="76"/>
  <c r="BH202" i="76"/>
  <c r="BH201" i="76"/>
  <c r="BH200" i="76"/>
  <c r="BH199" i="76"/>
  <c r="BH198" i="76"/>
  <c r="BH196" i="76"/>
  <c r="BH195" i="76"/>
  <c r="BH194" i="76"/>
  <c r="BH193" i="76"/>
  <c r="BH190" i="76"/>
  <c r="BH197" i="76"/>
  <c r="BH189" i="76"/>
  <c r="BH185" i="76"/>
  <c r="BH184" i="76"/>
  <c r="BH182" i="76"/>
  <c r="BH181" i="76"/>
  <c r="BH183" i="76"/>
  <c r="BH188" i="76"/>
  <c r="BH187" i="76"/>
  <c r="BH186" i="76"/>
  <c r="BH175" i="76"/>
  <c r="BH180" i="76"/>
  <c r="BH179" i="76"/>
  <c r="BH178" i="76"/>
  <c r="BH177" i="76"/>
  <c r="BH176" i="76"/>
  <c r="BH174" i="76"/>
  <c r="BH173" i="76"/>
  <c r="BH172" i="76"/>
  <c r="BH171" i="76"/>
  <c r="BH170" i="76"/>
  <c r="BH162" i="76"/>
  <c r="BH160" i="76"/>
  <c r="BH159" i="76"/>
  <c r="BH158" i="76"/>
  <c r="BH157" i="76"/>
  <c r="BH161" i="76"/>
  <c r="BH169" i="76"/>
  <c r="BH168" i="76"/>
  <c r="BH167" i="76"/>
  <c r="BH166" i="76"/>
  <c r="BH156" i="76"/>
  <c r="BH155" i="76"/>
  <c r="BH154" i="76"/>
  <c r="BH153" i="76"/>
  <c r="BH152" i="76"/>
  <c r="BH151" i="76"/>
  <c r="BH150" i="76"/>
  <c r="BH163" i="76"/>
  <c r="BH145" i="76"/>
  <c r="BH149" i="76"/>
  <c r="BH143" i="76"/>
  <c r="BH136" i="76"/>
  <c r="BH135" i="76"/>
  <c r="BH144" i="76"/>
  <c r="BH134" i="76"/>
  <c r="BH148" i="76"/>
  <c r="CT215" i="76"/>
  <c r="CT214" i="76"/>
  <c r="CT211" i="76"/>
  <c r="CT210" i="76"/>
  <c r="CT209" i="76"/>
  <c r="CT208" i="76"/>
  <c r="CT207" i="76"/>
  <c r="CT206" i="76"/>
  <c r="CT205" i="76"/>
  <c r="CT202" i="76"/>
  <c r="CT201" i="76"/>
  <c r="CT200" i="76"/>
  <c r="CT199" i="76"/>
  <c r="CT198" i="76"/>
  <c r="CT197" i="76"/>
  <c r="CT196" i="76"/>
  <c r="CT195" i="76"/>
  <c r="CT194" i="76"/>
  <c r="CT193" i="76"/>
  <c r="CT190" i="76"/>
  <c r="CT189" i="76"/>
  <c r="CT188" i="76"/>
  <c r="CT187" i="76"/>
  <c r="CT186" i="76"/>
  <c r="CT185" i="76"/>
  <c r="CT184" i="76"/>
  <c r="CT183" i="76"/>
  <c r="CT182" i="76"/>
  <c r="CT181" i="76"/>
  <c r="CT180" i="76"/>
  <c r="CT179" i="76"/>
  <c r="CT178" i="76"/>
  <c r="CT177" i="76"/>
  <c r="CT176" i="76"/>
  <c r="CT175" i="76"/>
  <c r="CT174" i="76"/>
  <c r="CT173" i="76"/>
  <c r="CT172" i="76"/>
  <c r="CT171" i="76"/>
  <c r="CT170" i="76"/>
  <c r="CT169" i="76"/>
  <c r="CT168" i="76"/>
  <c r="CT167" i="76"/>
  <c r="CT166" i="76"/>
  <c r="CT163" i="76"/>
  <c r="CT162" i="76"/>
  <c r="CT161" i="76"/>
  <c r="CT160" i="76"/>
  <c r="CT159" i="76"/>
  <c r="CT158" i="76"/>
  <c r="CT157" i="76"/>
  <c r="CT156" i="76"/>
  <c r="CT155" i="76"/>
  <c r="CT154" i="76"/>
  <c r="CT153" i="76"/>
  <c r="CT152" i="76"/>
  <c r="CT151" i="76"/>
  <c r="CT150" i="76"/>
  <c r="CT149" i="76"/>
  <c r="CT143" i="76"/>
  <c r="CT135" i="76"/>
  <c r="CT144" i="76"/>
  <c r="CT148" i="76"/>
  <c r="CT145" i="76"/>
  <c r="CT136" i="76"/>
  <c r="CT134" i="76"/>
  <c r="CV215" i="76"/>
  <c r="CV214" i="76"/>
  <c r="CV211" i="76"/>
  <c r="CV210" i="76"/>
  <c r="CV209" i="76"/>
  <c r="CV208" i="76"/>
  <c r="CV207" i="76"/>
  <c r="CV206" i="76"/>
  <c r="CV205" i="76"/>
  <c r="CV201" i="76"/>
  <c r="CV200" i="76"/>
  <c r="CV199" i="76"/>
  <c r="CV198" i="76"/>
  <c r="CV202" i="76"/>
  <c r="CV197" i="76"/>
  <c r="CV189" i="76"/>
  <c r="CV188" i="76"/>
  <c r="CV187" i="76"/>
  <c r="CV186" i="76"/>
  <c r="CV185" i="76"/>
  <c r="CV196" i="76"/>
  <c r="CV195" i="76"/>
  <c r="CV194" i="76"/>
  <c r="CV193" i="76"/>
  <c r="CV190" i="76"/>
  <c r="CV182" i="76"/>
  <c r="CV181" i="76"/>
  <c r="CV180" i="76"/>
  <c r="CV179" i="76"/>
  <c r="CV178" i="76"/>
  <c r="CV177" i="76"/>
  <c r="CV176" i="76"/>
  <c r="CV184" i="76"/>
  <c r="CV183" i="76"/>
  <c r="CV175" i="76"/>
  <c r="CV174" i="76"/>
  <c r="CV173" i="76"/>
  <c r="CV172" i="76"/>
  <c r="CV171" i="76"/>
  <c r="CV170" i="76"/>
  <c r="CV169" i="76"/>
  <c r="CV168" i="76"/>
  <c r="CV167" i="76"/>
  <c r="CV166" i="76"/>
  <c r="CV163" i="76"/>
  <c r="CV162" i="76"/>
  <c r="CV161" i="76"/>
  <c r="CV160" i="76"/>
  <c r="CV159" i="76"/>
  <c r="CV158" i="76"/>
  <c r="CV157" i="76"/>
  <c r="CV156" i="76"/>
  <c r="CV154" i="76"/>
  <c r="CV153" i="76"/>
  <c r="CV152" i="76"/>
  <c r="CV151" i="76"/>
  <c r="CV150" i="76"/>
  <c r="CV149" i="76"/>
  <c r="CV148" i="76"/>
  <c r="CV145" i="76"/>
  <c r="CV144" i="76"/>
  <c r="CV143" i="76"/>
  <c r="CV155" i="76"/>
  <c r="CV135" i="76"/>
  <c r="CV136" i="76"/>
  <c r="CV134" i="76"/>
  <c r="CR215" i="76"/>
  <c r="CR211" i="76"/>
  <c r="CR210" i="76"/>
  <c r="CR206" i="76"/>
  <c r="CR205" i="76"/>
  <c r="CR209" i="76"/>
  <c r="CR208" i="76"/>
  <c r="CR207" i="76"/>
  <c r="CR214" i="76"/>
  <c r="CR202" i="76"/>
  <c r="CR201" i="76"/>
  <c r="CR200" i="76"/>
  <c r="CR199" i="76"/>
  <c r="CR198" i="76"/>
  <c r="CR197" i="76"/>
  <c r="CR196" i="76"/>
  <c r="CR195" i="76"/>
  <c r="CR194" i="76"/>
  <c r="CR193" i="76"/>
  <c r="CR190" i="76"/>
  <c r="CR189" i="76"/>
  <c r="CR184" i="76"/>
  <c r="CR183" i="76"/>
  <c r="CR188" i="76"/>
  <c r="CR187" i="76"/>
  <c r="CR186" i="76"/>
  <c r="CR185" i="76"/>
  <c r="CR180" i="76"/>
  <c r="CR179" i="76"/>
  <c r="CR178" i="76"/>
  <c r="CR177" i="76"/>
  <c r="CR181" i="76"/>
  <c r="CR176" i="76"/>
  <c r="CR182" i="76"/>
  <c r="CR175" i="76"/>
  <c r="CR174" i="76"/>
  <c r="CR173" i="76"/>
  <c r="CR172" i="76"/>
  <c r="CR171" i="76"/>
  <c r="CR170" i="76"/>
  <c r="CR161" i="76"/>
  <c r="CR160" i="76"/>
  <c r="CR159" i="76"/>
  <c r="CR158" i="76"/>
  <c r="CR157" i="76"/>
  <c r="CR169" i="76"/>
  <c r="CR168" i="76"/>
  <c r="CR167" i="76"/>
  <c r="CR166" i="76"/>
  <c r="CR163" i="76"/>
  <c r="CR162" i="76"/>
  <c r="CR154" i="76"/>
  <c r="CR153" i="76"/>
  <c r="CR152" i="76"/>
  <c r="CR151" i="76"/>
  <c r="CR150" i="76"/>
  <c r="CR149" i="76"/>
  <c r="CR155" i="76"/>
  <c r="CR156" i="76"/>
  <c r="CR143" i="76"/>
  <c r="CR144" i="76"/>
  <c r="CR135" i="76"/>
  <c r="CR148" i="76"/>
  <c r="CR145" i="76"/>
  <c r="CR136" i="76"/>
  <c r="CR134" i="76"/>
  <c r="ED215" i="76"/>
  <c r="ED214" i="76"/>
  <c r="ED211" i="76"/>
  <c r="ED210" i="76"/>
  <c r="ED209" i="76"/>
  <c r="ED208" i="76"/>
  <c r="ED207" i="76"/>
  <c r="ED206" i="76"/>
  <c r="ED205" i="76"/>
  <c r="ED202" i="76"/>
  <c r="ED201" i="76"/>
  <c r="ED200" i="76"/>
  <c r="ED199" i="76"/>
  <c r="ED198" i="76"/>
  <c r="ED197" i="76"/>
  <c r="ED196" i="76"/>
  <c r="ED195" i="76"/>
  <c r="ED194" i="76"/>
  <c r="ED193" i="76"/>
  <c r="ED190" i="76"/>
  <c r="ED189" i="76"/>
  <c r="ED188" i="76"/>
  <c r="ED187" i="76"/>
  <c r="ED186" i="76"/>
  <c r="ED185" i="76"/>
  <c r="ED184" i="76"/>
  <c r="ED183" i="76"/>
  <c r="ED180" i="76"/>
  <c r="ED179" i="76"/>
  <c r="ED178" i="76"/>
  <c r="ED177" i="76"/>
  <c r="ED176" i="76"/>
  <c r="ED175" i="76"/>
  <c r="ED174" i="76"/>
  <c r="ED182" i="76"/>
  <c r="ED181" i="76"/>
  <c r="ED173" i="76"/>
  <c r="ED172" i="76"/>
  <c r="ED171" i="76"/>
  <c r="ED170" i="76"/>
  <c r="ED169" i="76"/>
  <c r="ED168" i="76"/>
  <c r="ED167" i="76"/>
  <c r="ED166" i="76"/>
  <c r="ED163" i="76"/>
  <c r="ED162" i="76"/>
  <c r="ED161" i="76"/>
  <c r="ED160" i="76"/>
  <c r="ED159" i="76"/>
  <c r="ED158" i="76"/>
  <c r="ED157" i="76"/>
  <c r="ED156" i="76"/>
  <c r="ED155" i="76"/>
  <c r="ED154" i="76"/>
  <c r="ED153" i="76"/>
  <c r="ED152" i="76"/>
  <c r="ED151" i="76"/>
  <c r="ED150" i="76"/>
  <c r="ED149" i="76"/>
  <c r="ED143" i="76"/>
  <c r="ED144" i="76"/>
  <c r="ED135" i="76"/>
  <c r="ED134" i="76"/>
  <c r="ED148" i="76"/>
  <c r="ED145" i="76"/>
  <c r="ED136" i="76"/>
  <c r="EF215" i="76"/>
  <c r="EF214" i="76"/>
  <c r="EF211" i="76"/>
  <c r="EF210" i="76"/>
  <c r="EF209" i="76"/>
  <c r="EF206" i="76"/>
  <c r="EF205" i="76"/>
  <c r="EF202" i="76"/>
  <c r="EF208" i="76"/>
  <c r="EF207" i="76"/>
  <c r="EF201" i="76"/>
  <c r="EF200" i="76"/>
  <c r="EF199" i="76"/>
  <c r="EF198" i="76"/>
  <c r="EF197" i="76"/>
  <c r="EF189" i="76"/>
  <c r="EF196" i="76"/>
  <c r="EF195" i="76"/>
  <c r="EF194" i="76"/>
  <c r="EF193" i="76"/>
  <c r="EF190" i="76"/>
  <c r="EF188" i="76"/>
  <c r="EF187" i="76"/>
  <c r="EF186" i="76"/>
  <c r="EF185" i="76"/>
  <c r="EF180" i="76"/>
  <c r="EF179" i="76"/>
  <c r="EF178" i="76"/>
  <c r="EF177" i="76"/>
  <c r="EF176" i="76"/>
  <c r="EF182" i="76"/>
  <c r="EF181" i="76"/>
  <c r="EF184" i="76"/>
  <c r="EF183" i="76"/>
  <c r="EF173" i="76"/>
  <c r="EF172" i="76"/>
  <c r="EF171" i="76"/>
  <c r="EF174" i="76"/>
  <c r="EF175" i="76"/>
  <c r="EF170" i="76"/>
  <c r="EF169" i="76"/>
  <c r="EF168" i="76"/>
  <c r="EF167" i="76"/>
  <c r="EF166" i="76"/>
  <c r="EF163" i="76"/>
  <c r="EF162" i="76"/>
  <c r="EF161" i="76"/>
  <c r="EF160" i="76"/>
  <c r="EF159" i="76"/>
  <c r="EF158" i="76"/>
  <c r="EF157" i="76"/>
  <c r="EF156" i="76"/>
  <c r="EF155" i="76"/>
  <c r="EF154" i="76"/>
  <c r="EF153" i="76"/>
  <c r="EF152" i="76"/>
  <c r="EF151" i="76"/>
  <c r="EF150" i="76"/>
  <c r="EF149" i="76"/>
  <c r="EF148" i="76"/>
  <c r="EF145" i="76"/>
  <c r="EF144" i="76"/>
  <c r="EF143" i="76"/>
  <c r="EF135" i="76"/>
  <c r="EF134" i="76"/>
  <c r="EF136" i="76"/>
  <c r="EB208" i="76"/>
  <c r="EB207" i="76"/>
  <c r="EB214" i="76"/>
  <c r="EB211" i="76"/>
  <c r="EB210" i="76"/>
  <c r="EB209" i="76"/>
  <c r="EB215" i="76"/>
  <c r="EB206" i="76"/>
  <c r="EB205" i="76"/>
  <c r="EB201" i="76"/>
  <c r="EB200" i="76"/>
  <c r="EB199" i="76"/>
  <c r="EB198" i="76"/>
  <c r="EB202" i="76"/>
  <c r="EB197" i="76"/>
  <c r="EB196" i="76"/>
  <c r="EB195" i="76"/>
  <c r="EB194" i="76"/>
  <c r="EB193" i="76"/>
  <c r="EB190" i="76"/>
  <c r="EB189" i="76"/>
  <c r="EB184" i="76"/>
  <c r="EB183" i="76"/>
  <c r="EB182" i="76"/>
  <c r="EB181" i="76"/>
  <c r="EB188" i="76"/>
  <c r="EB187" i="76"/>
  <c r="EB186" i="76"/>
  <c r="EB185" i="76"/>
  <c r="EB176" i="76"/>
  <c r="EB173" i="76"/>
  <c r="EB172" i="76"/>
  <c r="EB171" i="76"/>
  <c r="EB174" i="76"/>
  <c r="EB180" i="76"/>
  <c r="EB179" i="76"/>
  <c r="EB178" i="76"/>
  <c r="EB177" i="76"/>
  <c r="EB175" i="76"/>
  <c r="EB160" i="76"/>
  <c r="EB159" i="76"/>
  <c r="EB158" i="76"/>
  <c r="EB157" i="76"/>
  <c r="EB169" i="76"/>
  <c r="EB168" i="76"/>
  <c r="EB167" i="76"/>
  <c r="EB166" i="76"/>
  <c r="EB163" i="76"/>
  <c r="EB170" i="76"/>
  <c r="EB161" i="76"/>
  <c r="EB154" i="76"/>
  <c r="EB153" i="76"/>
  <c r="EB152" i="76"/>
  <c r="EB151" i="76"/>
  <c r="EB150" i="76"/>
  <c r="EB149" i="76"/>
  <c r="EB162" i="76"/>
  <c r="EB156" i="76"/>
  <c r="EB155" i="76"/>
  <c r="EB136" i="76"/>
  <c r="EB143" i="76"/>
  <c r="EB144" i="76"/>
  <c r="EB135" i="76"/>
  <c r="EB134" i="76"/>
  <c r="EB148" i="76"/>
  <c r="EB145" i="76"/>
  <c r="AF99" i="76"/>
  <c r="AF98" i="76"/>
  <c r="AF95" i="76"/>
  <c r="AF94" i="76"/>
  <c r="AF93" i="76"/>
  <c r="AF92" i="76"/>
  <c r="AF91" i="76"/>
  <c r="AF90" i="76"/>
  <c r="AF89" i="76"/>
  <c r="AF86" i="76"/>
  <c r="AF85" i="76"/>
  <c r="AF84" i="76"/>
  <c r="AF83" i="76"/>
  <c r="AF82" i="76"/>
  <c r="AF81" i="76"/>
  <c r="AF80" i="76"/>
  <c r="AF79" i="76"/>
  <c r="AF78" i="76"/>
  <c r="AF77" i="76"/>
  <c r="AF74" i="76"/>
  <c r="AF73" i="76"/>
  <c r="AF72" i="76"/>
  <c r="AF71" i="76"/>
  <c r="AF70" i="76"/>
  <c r="AF69" i="76"/>
  <c r="AF68" i="76"/>
  <c r="AF67" i="76"/>
  <c r="AF66" i="76"/>
  <c r="AF65" i="76"/>
  <c r="AF64" i="76"/>
  <c r="AF60" i="76"/>
  <c r="AF56" i="76"/>
  <c r="AF63" i="76"/>
  <c r="AF62" i="76"/>
  <c r="AF57" i="76"/>
  <c r="AF61" i="76"/>
  <c r="AF58" i="76"/>
  <c r="AF54" i="76"/>
  <c r="AF53" i="76"/>
  <c r="AF52" i="76"/>
  <c r="AF51" i="76"/>
  <c r="AF50" i="76"/>
  <c r="AF47" i="76"/>
  <c r="AF46" i="76"/>
  <c r="AF45" i="76"/>
  <c r="AF44" i="76"/>
  <c r="AF43" i="76"/>
  <c r="AF42" i="76"/>
  <c r="AF41" i="76"/>
  <c r="AF40" i="76"/>
  <c r="AF39" i="76"/>
  <c r="AF38" i="76"/>
  <c r="AF36" i="76"/>
  <c r="AF35" i="76"/>
  <c r="AF33" i="76"/>
  <c r="AF32" i="76"/>
  <c r="AF29" i="76"/>
  <c r="AF28" i="76"/>
  <c r="AF27" i="76"/>
  <c r="AF20" i="76"/>
  <c r="AF19" i="76"/>
  <c r="AF18" i="76"/>
  <c r="AF59" i="76"/>
  <c r="AF55" i="76"/>
  <c r="Z99" i="76"/>
  <c r="Z98" i="76"/>
  <c r="Z95" i="76"/>
  <c r="Z94" i="76"/>
  <c r="Z93" i="76"/>
  <c r="Z92" i="76"/>
  <c r="Z91" i="76"/>
  <c r="Z90" i="76"/>
  <c r="Z89" i="76"/>
  <c r="Z85" i="76"/>
  <c r="Z84" i="76"/>
  <c r="Z83" i="76"/>
  <c r="Z82" i="76"/>
  <c r="Z81" i="76"/>
  <c r="Z80" i="76"/>
  <c r="Z79" i="76"/>
  <c r="Z78" i="76"/>
  <c r="Z77" i="76"/>
  <c r="Z74" i="76"/>
  <c r="Z73" i="76"/>
  <c r="Z72" i="76"/>
  <c r="Z71" i="76"/>
  <c r="Z61" i="76"/>
  <c r="Z65" i="76"/>
  <c r="Z58" i="76"/>
  <c r="Z54" i="76"/>
  <c r="Z53" i="76"/>
  <c r="Z52" i="76"/>
  <c r="Z51" i="76"/>
  <c r="Z50" i="76"/>
  <c r="Z47" i="76"/>
  <c r="Z46" i="76"/>
  <c r="Z45" i="76"/>
  <c r="Z44" i="76"/>
  <c r="Z43" i="76"/>
  <c r="Z42" i="76"/>
  <c r="Z41" i="76"/>
  <c r="Z40" i="76"/>
  <c r="Z39" i="76"/>
  <c r="Z38" i="76"/>
  <c r="Z37" i="76"/>
  <c r="Z36" i="76"/>
  <c r="Z35" i="76"/>
  <c r="Z33" i="76"/>
  <c r="Z32" i="76"/>
  <c r="Z29" i="76"/>
  <c r="Z28" i="76"/>
  <c r="Z70" i="76"/>
  <c r="Z59" i="76"/>
  <c r="Z55" i="76"/>
  <c r="Z67" i="76"/>
  <c r="Z68" i="76"/>
  <c r="Z63" i="76"/>
  <c r="Z62" i="76"/>
  <c r="Z60" i="76"/>
  <c r="Z56" i="76"/>
  <c r="Z66" i="76"/>
  <c r="Z64" i="76"/>
  <c r="Z69" i="76"/>
  <c r="Z57" i="76"/>
  <c r="Z20" i="76"/>
  <c r="Z27" i="76"/>
  <c r="Z19" i="76"/>
  <c r="Z18" i="76"/>
  <c r="AI209" i="76"/>
  <c r="AI208" i="76"/>
  <c r="AI211" i="76"/>
  <c r="AI210" i="76"/>
  <c r="AI215" i="76"/>
  <c r="AI214" i="76"/>
  <c r="AI207" i="76"/>
  <c r="AI206" i="76"/>
  <c r="AI205" i="76"/>
  <c r="AI202" i="76"/>
  <c r="AI201" i="76"/>
  <c r="AI200" i="76"/>
  <c r="AI199" i="76"/>
  <c r="AI196" i="76"/>
  <c r="AI195" i="76"/>
  <c r="AI194" i="76"/>
  <c r="AI193" i="76"/>
  <c r="AI190" i="76"/>
  <c r="AI197" i="76"/>
  <c r="AI198" i="76"/>
  <c r="AI188" i="76"/>
  <c r="AI187" i="76"/>
  <c r="AI186" i="76"/>
  <c r="AI185" i="76"/>
  <c r="AI184" i="76"/>
  <c r="AI189" i="76"/>
  <c r="AI180" i="76"/>
  <c r="AI179" i="76"/>
  <c r="AI178" i="76"/>
  <c r="AI177" i="76"/>
  <c r="AI183" i="76"/>
  <c r="AI182" i="76"/>
  <c r="AI181" i="76"/>
  <c r="AI175" i="76"/>
  <c r="AI174" i="76"/>
  <c r="AI173" i="76"/>
  <c r="AI172" i="76"/>
  <c r="AI176" i="76"/>
  <c r="AI169" i="76"/>
  <c r="AI168" i="76"/>
  <c r="AI167" i="76"/>
  <c r="AI166" i="76"/>
  <c r="AI163" i="76"/>
  <c r="AI162" i="76"/>
  <c r="AI171" i="76"/>
  <c r="AI170" i="76"/>
  <c r="AI161" i="76"/>
  <c r="AI160" i="76"/>
  <c r="AI159" i="76"/>
  <c r="AI158" i="76"/>
  <c r="AI155" i="76"/>
  <c r="AI154" i="76"/>
  <c r="AI153" i="76"/>
  <c r="AI152" i="76"/>
  <c r="AI151" i="76"/>
  <c r="AI150" i="76"/>
  <c r="AI149" i="76"/>
  <c r="AI148" i="76"/>
  <c r="AI145" i="76"/>
  <c r="AI144" i="76"/>
  <c r="AI143" i="76"/>
  <c r="AI157" i="76"/>
  <c r="AI156" i="76"/>
  <c r="AI136" i="76"/>
  <c r="AI135" i="76"/>
  <c r="AI134" i="76"/>
  <c r="AE207" i="76"/>
  <c r="AE206" i="76"/>
  <c r="AE205" i="76"/>
  <c r="AE215" i="76"/>
  <c r="AE214" i="76"/>
  <c r="AE209" i="76"/>
  <c r="AE208" i="76"/>
  <c r="AE211" i="76"/>
  <c r="AE210" i="76"/>
  <c r="AE202" i="76"/>
  <c r="AE201" i="76"/>
  <c r="AE200" i="76"/>
  <c r="AE198" i="76"/>
  <c r="AE199" i="76"/>
  <c r="AE196" i="76"/>
  <c r="AE195" i="76"/>
  <c r="AE194" i="76"/>
  <c r="AE193" i="76"/>
  <c r="AE190" i="76"/>
  <c r="AE189" i="76"/>
  <c r="AE197" i="76"/>
  <c r="AE188" i="76"/>
  <c r="AE187" i="76"/>
  <c r="AE186" i="76"/>
  <c r="AE185" i="76"/>
  <c r="AE184" i="76"/>
  <c r="AE183" i="76"/>
  <c r="AE182" i="76"/>
  <c r="AE181" i="76"/>
  <c r="AE180" i="76"/>
  <c r="AE179" i="76"/>
  <c r="AE178" i="76"/>
  <c r="AE177" i="76"/>
  <c r="AE174" i="76"/>
  <c r="AE173" i="76"/>
  <c r="AE172" i="76"/>
  <c r="AE176" i="76"/>
  <c r="AE175" i="76"/>
  <c r="AE169" i="76"/>
  <c r="AE168" i="76"/>
  <c r="AE167" i="76"/>
  <c r="AE166" i="76"/>
  <c r="AE163" i="76"/>
  <c r="AE171" i="76"/>
  <c r="AE170" i="76"/>
  <c r="AE161" i="76"/>
  <c r="AE160" i="76"/>
  <c r="AE159" i="76"/>
  <c r="AE158" i="76"/>
  <c r="AE157" i="76"/>
  <c r="AE156" i="76"/>
  <c r="AE162" i="76"/>
  <c r="AE155" i="76"/>
  <c r="AE154" i="76"/>
  <c r="AE153" i="76"/>
  <c r="AE152" i="76"/>
  <c r="AE151" i="76"/>
  <c r="AE150" i="76"/>
  <c r="AE149" i="76"/>
  <c r="AE148" i="76"/>
  <c r="AE145" i="76"/>
  <c r="AE144" i="76"/>
  <c r="AE143" i="76"/>
  <c r="AE136" i="76"/>
  <c r="AE135" i="76"/>
  <c r="AE134" i="76"/>
  <c r="BP209" i="76"/>
  <c r="BP208" i="76"/>
  <c r="BP206" i="76"/>
  <c r="BP215" i="76"/>
  <c r="BP207" i="76"/>
  <c r="BP211" i="76"/>
  <c r="BP210" i="76"/>
  <c r="BP205" i="76"/>
  <c r="BP202" i="76"/>
  <c r="BP201" i="76"/>
  <c r="BP200" i="76"/>
  <c r="BP199" i="76"/>
  <c r="BP198" i="76"/>
  <c r="BP214" i="76"/>
  <c r="BP197" i="76"/>
  <c r="BP196" i="76"/>
  <c r="BP195" i="76"/>
  <c r="BP194" i="76"/>
  <c r="BP193" i="76"/>
  <c r="BP190" i="76"/>
  <c r="BP188" i="76"/>
  <c r="BP187" i="76"/>
  <c r="BP186" i="76"/>
  <c r="BP185" i="76"/>
  <c r="BP184" i="76"/>
  <c r="BP183" i="76"/>
  <c r="BP189" i="76"/>
  <c r="BP180" i="76"/>
  <c r="BP179" i="76"/>
  <c r="BP178" i="76"/>
  <c r="BP177" i="76"/>
  <c r="BP181" i="76"/>
  <c r="BP182" i="76"/>
  <c r="BP175" i="76"/>
  <c r="BP176" i="76"/>
  <c r="BP174" i="76"/>
  <c r="BP173" i="76"/>
  <c r="BP172" i="76"/>
  <c r="BP169" i="76"/>
  <c r="BP168" i="76"/>
  <c r="BP167" i="76"/>
  <c r="BP166" i="76"/>
  <c r="BP163" i="76"/>
  <c r="BP162" i="76"/>
  <c r="BP171" i="76"/>
  <c r="BP170" i="76"/>
  <c r="BP160" i="76"/>
  <c r="BP159" i="76"/>
  <c r="BP158" i="76"/>
  <c r="BP157" i="76"/>
  <c r="BP161" i="76"/>
  <c r="BP155" i="76"/>
  <c r="BP154" i="76"/>
  <c r="BP153" i="76"/>
  <c r="BP152" i="76"/>
  <c r="BP151" i="76"/>
  <c r="BP150" i="76"/>
  <c r="BP149" i="76"/>
  <c r="BP148" i="76"/>
  <c r="BP145" i="76"/>
  <c r="BP144" i="76"/>
  <c r="BP156" i="76"/>
  <c r="BP134" i="76"/>
  <c r="BP136" i="76"/>
  <c r="BP135" i="76"/>
  <c r="BP143" i="76"/>
  <c r="BR209" i="76"/>
  <c r="BR208" i="76"/>
  <c r="BR206" i="76"/>
  <c r="BR205" i="76"/>
  <c r="BR215" i="76"/>
  <c r="BR214" i="76"/>
  <c r="BR207" i="76"/>
  <c r="BR211" i="76"/>
  <c r="BR210" i="76"/>
  <c r="BR202" i="76"/>
  <c r="BR201" i="76"/>
  <c r="BR200" i="76"/>
  <c r="BR199" i="76"/>
  <c r="BR198" i="76"/>
  <c r="BR197" i="76"/>
  <c r="BR196" i="76"/>
  <c r="BR195" i="76"/>
  <c r="BR194" i="76"/>
  <c r="BR193" i="76"/>
  <c r="BR190" i="76"/>
  <c r="BR188" i="76"/>
  <c r="BR187" i="76"/>
  <c r="BR186" i="76"/>
  <c r="BR185" i="76"/>
  <c r="BR184" i="76"/>
  <c r="BR189" i="76"/>
  <c r="BR183" i="76"/>
  <c r="BR182" i="76"/>
  <c r="BR181" i="76"/>
  <c r="BR180" i="76"/>
  <c r="BR179" i="76"/>
  <c r="BR178" i="76"/>
  <c r="BR177" i="76"/>
  <c r="BR175" i="76"/>
  <c r="BR176" i="76"/>
  <c r="BR174" i="76"/>
  <c r="BR173" i="76"/>
  <c r="BR172" i="76"/>
  <c r="BR171" i="76"/>
  <c r="BR170" i="76"/>
  <c r="BR169" i="76"/>
  <c r="BR168" i="76"/>
  <c r="BR167" i="76"/>
  <c r="BR166" i="76"/>
  <c r="BR163" i="76"/>
  <c r="BR160" i="76"/>
  <c r="BR159" i="76"/>
  <c r="BR158" i="76"/>
  <c r="BR157" i="76"/>
  <c r="BR162" i="76"/>
  <c r="BR161" i="76"/>
  <c r="BR155" i="76"/>
  <c r="BR154" i="76"/>
  <c r="BR153" i="76"/>
  <c r="BR152" i="76"/>
  <c r="BR151" i="76"/>
  <c r="BR150" i="76"/>
  <c r="BR149" i="76"/>
  <c r="BR148" i="76"/>
  <c r="BR156" i="76"/>
  <c r="BR134" i="76"/>
  <c r="BR144" i="76"/>
  <c r="BR136" i="76"/>
  <c r="BR135" i="76"/>
  <c r="BR143" i="76"/>
  <c r="BR145" i="76"/>
  <c r="BK215" i="76"/>
  <c r="BK214" i="76"/>
  <c r="BK211" i="76"/>
  <c r="BK210" i="76"/>
  <c r="BK209" i="76"/>
  <c r="BK208" i="76"/>
  <c r="BK206" i="76"/>
  <c r="BK205" i="76"/>
  <c r="BK207" i="76"/>
  <c r="BK197" i="76"/>
  <c r="BK196" i="76"/>
  <c r="BK195" i="76"/>
  <c r="BK194" i="76"/>
  <c r="BK193" i="76"/>
  <c r="BK190" i="76"/>
  <c r="BK198" i="76"/>
  <c r="BK202" i="76"/>
  <c r="BK201" i="76"/>
  <c r="BK200" i="76"/>
  <c r="BK199" i="76"/>
  <c r="BK189" i="76"/>
  <c r="BK188" i="76"/>
  <c r="BK187" i="76"/>
  <c r="BK186" i="76"/>
  <c r="BK185" i="76"/>
  <c r="BK184" i="76"/>
  <c r="BK183" i="76"/>
  <c r="BK180" i="76"/>
  <c r="BK179" i="76"/>
  <c r="BK178" i="76"/>
  <c r="BK177" i="76"/>
  <c r="BK176" i="76"/>
  <c r="BK182" i="76"/>
  <c r="BK181" i="76"/>
  <c r="BK175" i="76"/>
  <c r="BK174" i="76"/>
  <c r="BK173" i="76"/>
  <c r="BK172" i="76"/>
  <c r="BK171" i="76"/>
  <c r="BK170" i="76"/>
  <c r="BK169" i="76"/>
  <c r="BK168" i="76"/>
  <c r="BK167" i="76"/>
  <c r="BK166" i="76"/>
  <c r="BK163" i="76"/>
  <c r="BK162" i="76"/>
  <c r="BK161" i="76"/>
  <c r="BK157" i="76"/>
  <c r="BK160" i="76"/>
  <c r="BK159" i="76"/>
  <c r="BK158" i="76"/>
  <c r="BK155" i="76"/>
  <c r="BK154" i="76"/>
  <c r="BK153" i="76"/>
  <c r="BK152" i="76"/>
  <c r="BK151" i="76"/>
  <c r="BK150" i="76"/>
  <c r="BK149" i="76"/>
  <c r="BK148" i="76"/>
  <c r="BK145" i="76"/>
  <c r="BK144" i="76"/>
  <c r="BK143" i="76"/>
  <c r="BK156" i="76"/>
  <c r="BK134" i="76"/>
  <c r="BK136" i="76"/>
  <c r="BK135" i="76"/>
  <c r="CW215" i="76"/>
  <c r="CW214" i="76"/>
  <c r="CW211" i="76"/>
  <c r="CW210" i="76"/>
  <c r="CW209" i="76"/>
  <c r="CW208" i="76"/>
  <c r="CW207" i="76"/>
  <c r="CW206" i="76"/>
  <c r="CW205" i="76"/>
  <c r="CW201" i="76"/>
  <c r="CW200" i="76"/>
  <c r="CW199" i="76"/>
  <c r="CW198" i="76"/>
  <c r="CW197" i="76"/>
  <c r="CW202" i="76"/>
  <c r="CW196" i="76"/>
  <c r="CW195" i="76"/>
  <c r="CW194" i="76"/>
  <c r="CW193" i="76"/>
  <c r="CW190" i="76"/>
  <c r="CW189" i="76"/>
  <c r="CW188" i="76"/>
  <c r="CW187" i="76"/>
  <c r="CW186" i="76"/>
  <c r="CW185" i="76"/>
  <c r="CW184" i="76"/>
  <c r="CW183" i="76"/>
  <c r="CW182" i="76"/>
  <c r="CW181" i="76"/>
  <c r="CW180" i="76"/>
  <c r="CW179" i="76"/>
  <c r="CW178" i="76"/>
  <c r="CW177" i="76"/>
  <c r="CW176" i="76"/>
  <c r="CW175" i="76"/>
  <c r="CW174" i="76"/>
  <c r="CW173" i="76"/>
  <c r="CW172" i="76"/>
  <c r="CW171" i="76"/>
  <c r="CW170" i="76"/>
  <c r="CW169" i="76"/>
  <c r="CW168" i="76"/>
  <c r="CW167" i="76"/>
  <c r="CW166" i="76"/>
  <c r="CW163" i="76"/>
  <c r="CW162" i="76"/>
  <c r="CW161" i="76"/>
  <c r="CW160" i="76"/>
  <c r="CW159" i="76"/>
  <c r="CW158" i="76"/>
  <c r="CW157" i="76"/>
  <c r="CW156" i="76"/>
  <c r="CW154" i="76"/>
  <c r="CW153" i="76"/>
  <c r="CW152" i="76"/>
  <c r="CW151" i="76"/>
  <c r="CW150" i="76"/>
  <c r="CW149" i="76"/>
  <c r="CW148" i="76"/>
  <c r="CW145" i="76"/>
  <c r="CW144" i="76"/>
  <c r="CW155" i="76"/>
  <c r="CW136" i="76"/>
  <c r="CW134" i="76"/>
  <c r="CW143" i="76"/>
  <c r="CW135" i="76"/>
  <c r="CY209" i="76"/>
  <c r="CY208" i="76"/>
  <c r="CY207" i="76"/>
  <c r="CY206" i="76"/>
  <c r="CY214" i="76"/>
  <c r="CY215" i="76"/>
  <c r="CY211" i="76"/>
  <c r="CY210" i="76"/>
  <c r="CY205" i="76"/>
  <c r="CY201" i="76"/>
  <c r="CY200" i="76"/>
  <c r="CY199" i="76"/>
  <c r="CY202" i="76"/>
  <c r="CY197" i="76"/>
  <c r="CY198" i="76"/>
  <c r="CY196" i="76"/>
  <c r="CY195" i="76"/>
  <c r="CY194" i="76"/>
  <c r="CY193" i="76"/>
  <c r="CY190" i="76"/>
  <c r="CY189" i="76"/>
  <c r="CY188" i="76"/>
  <c r="CY187" i="76"/>
  <c r="CY186" i="76"/>
  <c r="CY185" i="76"/>
  <c r="CY184" i="76"/>
  <c r="CY183" i="76"/>
  <c r="CY182" i="76"/>
  <c r="CY181" i="76"/>
  <c r="CY180" i="76"/>
  <c r="CY179" i="76"/>
  <c r="CY178" i="76"/>
  <c r="CY177" i="76"/>
  <c r="CY175" i="76"/>
  <c r="CY174" i="76"/>
  <c r="CY173" i="76"/>
  <c r="CY172" i="76"/>
  <c r="CY171" i="76"/>
  <c r="CY176" i="76"/>
  <c r="CY170" i="76"/>
  <c r="CY169" i="76"/>
  <c r="CY168" i="76"/>
  <c r="CY167" i="76"/>
  <c r="CY166" i="76"/>
  <c r="CY163" i="76"/>
  <c r="CY161" i="76"/>
  <c r="CY160" i="76"/>
  <c r="CY159" i="76"/>
  <c r="CY158" i="76"/>
  <c r="CY157" i="76"/>
  <c r="CY156" i="76"/>
  <c r="CY155" i="76"/>
  <c r="CY162" i="76"/>
  <c r="CY154" i="76"/>
  <c r="CY153" i="76"/>
  <c r="CY152" i="76"/>
  <c r="CY151" i="76"/>
  <c r="CY150" i="76"/>
  <c r="CY149" i="76"/>
  <c r="CY148" i="76"/>
  <c r="CY145" i="76"/>
  <c r="CY144" i="76"/>
  <c r="CY143" i="76"/>
  <c r="CY136" i="76"/>
  <c r="CY135" i="76"/>
  <c r="CY134" i="76"/>
  <c r="CU215" i="76"/>
  <c r="CU214" i="76"/>
  <c r="CU206" i="76"/>
  <c r="CU211" i="76"/>
  <c r="CU210" i="76"/>
  <c r="CU209" i="76"/>
  <c r="CU208" i="76"/>
  <c r="CU207" i="76"/>
  <c r="CU202" i="76"/>
  <c r="CU205" i="76"/>
  <c r="CU198" i="76"/>
  <c r="CU197" i="76"/>
  <c r="CU201" i="76"/>
  <c r="CU200" i="76"/>
  <c r="CU199" i="76"/>
  <c r="CU196" i="76"/>
  <c r="CU195" i="76"/>
  <c r="CU194" i="76"/>
  <c r="CU193" i="76"/>
  <c r="CU190" i="76"/>
  <c r="CU189" i="76"/>
  <c r="CU188" i="76"/>
  <c r="CU187" i="76"/>
  <c r="CU186" i="76"/>
  <c r="CU185" i="76"/>
  <c r="CU184" i="76"/>
  <c r="CU183" i="76"/>
  <c r="CU182" i="76"/>
  <c r="CU181" i="76"/>
  <c r="CU180" i="76"/>
  <c r="CU179" i="76"/>
  <c r="CU178" i="76"/>
  <c r="CU177" i="76"/>
  <c r="CU176" i="76"/>
  <c r="CU175" i="76"/>
  <c r="CU174" i="76"/>
  <c r="CU173" i="76"/>
  <c r="CU172" i="76"/>
  <c r="CU171" i="76"/>
  <c r="CU170" i="76"/>
  <c r="CU169" i="76"/>
  <c r="CU168" i="76"/>
  <c r="CU167" i="76"/>
  <c r="CU166" i="76"/>
  <c r="CU163" i="76"/>
  <c r="CU162" i="76"/>
  <c r="CU161" i="76"/>
  <c r="CU155" i="76"/>
  <c r="CU160" i="76"/>
  <c r="CU159" i="76"/>
  <c r="CU158" i="76"/>
  <c r="CU157" i="76"/>
  <c r="CU156" i="76"/>
  <c r="CU154" i="76"/>
  <c r="CU153" i="76"/>
  <c r="CU152" i="76"/>
  <c r="CU151" i="76"/>
  <c r="CU150" i="76"/>
  <c r="CU149" i="76"/>
  <c r="CU148" i="76"/>
  <c r="CU145" i="76"/>
  <c r="CU144" i="76"/>
  <c r="CU143" i="76"/>
  <c r="CU135" i="76"/>
  <c r="CU136" i="76"/>
  <c r="CU134" i="76"/>
  <c r="EG215" i="76"/>
  <c r="EG214" i="76"/>
  <c r="EG211" i="76"/>
  <c r="EG210" i="76"/>
  <c r="EG209" i="76"/>
  <c r="EG208" i="76"/>
  <c r="EG207" i="76"/>
  <c r="EG206" i="76"/>
  <c r="EG202" i="76"/>
  <c r="EG201" i="76"/>
  <c r="EG200" i="76"/>
  <c r="EG199" i="76"/>
  <c r="EG198" i="76"/>
  <c r="EG197" i="76"/>
  <c r="EG205" i="76"/>
  <c r="EG196" i="76"/>
  <c r="EG195" i="76"/>
  <c r="EG194" i="76"/>
  <c r="EG193" i="76"/>
  <c r="EG190" i="76"/>
  <c r="EG189" i="76"/>
  <c r="EG188" i="76"/>
  <c r="EG187" i="76"/>
  <c r="EG186" i="76"/>
  <c r="EG185" i="76"/>
  <c r="EG184" i="76"/>
  <c r="EG183" i="76"/>
  <c r="EG180" i="76"/>
  <c r="EG179" i="76"/>
  <c r="EG178" i="76"/>
  <c r="EG177" i="76"/>
  <c r="EG176" i="76"/>
  <c r="EG182" i="76"/>
  <c r="EG181" i="76"/>
  <c r="EG173" i="76"/>
  <c r="EG172" i="76"/>
  <c r="EG171" i="76"/>
  <c r="EG174" i="76"/>
  <c r="EG175" i="76"/>
  <c r="EG170" i="76"/>
  <c r="EG169" i="76"/>
  <c r="EG168" i="76"/>
  <c r="EG167" i="76"/>
  <c r="EG166" i="76"/>
  <c r="EG163" i="76"/>
  <c r="EG162" i="76"/>
  <c r="EG161" i="76"/>
  <c r="EG160" i="76"/>
  <c r="EG159" i="76"/>
  <c r="EG158" i="76"/>
  <c r="EG157" i="76"/>
  <c r="EG156" i="76"/>
  <c r="EG155" i="76"/>
  <c r="EG154" i="76"/>
  <c r="EG153" i="76"/>
  <c r="EG152" i="76"/>
  <c r="EG151" i="76"/>
  <c r="EG150" i="76"/>
  <c r="EG149" i="76"/>
  <c r="EG148" i="76"/>
  <c r="EG145" i="76"/>
  <c r="EG144" i="76"/>
  <c r="EG143" i="76"/>
  <c r="EG135" i="76"/>
  <c r="EG134" i="76"/>
  <c r="EG136" i="76"/>
  <c r="EI214" i="76"/>
  <c r="EI211" i="76"/>
  <c r="EI215" i="76"/>
  <c r="EI208" i="76"/>
  <c r="EI207" i="76"/>
  <c r="EI210" i="76"/>
  <c r="EI209" i="76"/>
  <c r="EI206" i="76"/>
  <c r="EI202" i="76"/>
  <c r="EI201" i="76"/>
  <c r="EI200" i="76"/>
  <c r="EI199" i="76"/>
  <c r="EI205" i="76"/>
  <c r="EI197" i="76"/>
  <c r="EI196" i="76"/>
  <c r="EI195" i="76"/>
  <c r="EI194" i="76"/>
  <c r="EI193" i="76"/>
  <c r="EI190" i="76"/>
  <c r="EI189" i="76"/>
  <c r="EI198" i="76"/>
  <c r="EI188" i="76"/>
  <c r="EI187" i="76"/>
  <c r="EI186" i="76"/>
  <c r="EI185" i="76"/>
  <c r="EI184" i="76"/>
  <c r="EI183" i="76"/>
  <c r="EI182" i="76"/>
  <c r="EI181" i="76"/>
  <c r="EI180" i="76"/>
  <c r="EI179" i="76"/>
  <c r="EI178" i="76"/>
  <c r="EI177" i="76"/>
  <c r="EI173" i="76"/>
  <c r="EI172" i="76"/>
  <c r="EI171" i="76"/>
  <c r="EI176" i="76"/>
  <c r="EI174" i="76"/>
  <c r="EI175" i="76"/>
  <c r="EI170" i="76"/>
  <c r="EI169" i="76"/>
  <c r="EI168" i="76"/>
  <c r="EI167" i="76"/>
  <c r="EI166" i="76"/>
  <c r="EI163" i="76"/>
  <c r="EI162" i="76"/>
  <c r="EI161" i="76"/>
  <c r="EI160" i="76"/>
  <c r="EI159" i="76"/>
  <c r="EI158" i="76"/>
  <c r="EI157" i="76"/>
  <c r="EI156" i="76"/>
  <c r="EI155" i="76"/>
  <c r="EI154" i="76"/>
  <c r="EI153" i="76"/>
  <c r="EI152" i="76"/>
  <c r="EI151" i="76"/>
  <c r="EI150" i="76"/>
  <c r="EI149" i="76"/>
  <c r="EI148" i="76"/>
  <c r="EI145" i="76"/>
  <c r="EI144" i="76"/>
  <c r="EI143" i="76"/>
  <c r="EI136" i="76"/>
  <c r="EI135" i="76"/>
  <c r="EI134" i="76"/>
  <c r="EE215" i="76"/>
  <c r="EE214" i="76"/>
  <c r="EE211" i="76"/>
  <c r="EE208" i="76"/>
  <c r="EE207" i="76"/>
  <c r="EE210" i="76"/>
  <c r="EE209" i="76"/>
  <c r="EE206" i="76"/>
  <c r="EE205" i="76"/>
  <c r="EE202" i="76"/>
  <c r="EE197" i="76"/>
  <c r="EE201" i="76"/>
  <c r="EE200" i="76"/>
  <c r="EE199" i="76"/>
  <c r="EE196" i="76"/>
  <c r="EE195" i="76"/>
  <c r="EE194" i="76"/>
  <c r="EE193" i="76"/>
  <c r="EE190" i="76"/>
  <c r="EE198" i="76"/>
  <c r="EE189" i="76"/>
  <c r="EE188" i="76"/>
  <c r="EE187" i="76"/>
  <c r="EE186" i="76"/>
  <c r="EE185" i="76"/>
  <c r="EE184" i="76"/>
  <c r="EE183" i="76"/>
  <c r="EE180" i="76"/>
  <c r="EE179" i="76"/>
  <c r="EE178" i="76"/>
  <c r="EE177" i="76"/>
  <c r="EE176" i="76"/>
  <c r="EE175" i="76"/>
  <c r="EE182" i="76"/>
  <c r="EE181" i="76"/>
  <c r="EE173" i="76"/>
  <c r="EE172" i="76"/>
  <c r="EE171" i="76"/>
  <c r="EE174" i="76"/>
  <c r="EE170" i="76"/>
  <c r="EE169" i="76"/>
  <c r="EE168" i="76"/>
  <c r="EE167" i="76"/>
  <c r="EE166" i="76"/>
  <c r="EE163" i="76"/>
  <c r="EE162" i="76"/>
  <c r="EE161" i="76"/>
  <c r="EE157" i="76"/>
  <c r="EE156" i="76"/>
  <c r="EE155" i="76"/>
  <c r="EE154" i="76"/>
  <c r="EE153" i="76"/>
  <c r="EE152" i="76"/>
  <c r="EE151" i="76"/>
  <c r="EE150" i="76"/>
  <c r="EE149" i="76"/>
  <c r="EE148" i="76"/>
  <c r="EE145" i="76"/>
  <c r="EE144" i="76"/>
  <c r="EE143" i="76"/>
  <c r="EE160" i="76"/>
  <c r="EE159" i="76"/>
  <c r="EE158" i="76"/>
  <c r="EE135" i="76"/>
  <c r="EE134" i="76"/>
  <c r="EE136" i="76"/>
  <c r="AA99" i="76"/>
  <c r="AA98" i="76"/>
  <c r="AA95" i="76"/>
  <c r="AA94" i="76"/>
  <c r="AA93" i="76"/>
  <c r="AA92" i="76"/>
  <c r="AA91" i="76"/>
  <c r="AA90" i="76"/>
  <c r="AA89" i="76"/>
  <c r="AA86" i="76"/>
  <c r="AA85" i="76"/>
  <c r="AA84" i="76"/>
  <c r="AA83" i="76"/>
  <c r="AA82" i="76"/>
  <c r="AA81" i="76"/>
  <c r="AA80" i="76"/>
  <c r="AA79" i="76"/>
  <c r="AA78" i="76"/>
  <c r="AA77" i="76"/>
  <c r="AA74" i="76"/>
  <c r="AA73" i="76"/>
  <c r="AA72" i="76"/>
  <c r="AA71" i="76"/>
  <c r="AA70" i="76"/>
  <c r="AA69" i="76"/>
  <c r="AA68" i="76"/>
  <c r="AA67" i="76"/>
  <c r="AA66" i="76"/>
  <c r="AA65" i="76"/>
  <c r="AA58" i="76"/>
  <c r="AA54" i="76"/>
  <c r="AA53" i="76"/>
  <c r="AA52" i="76"/>
  <c r="AA51" i="76"/>
  <c r="AA50" i="76"/>
  <c r="AA47" i="76"/>
  <c r="AA46" i="76"/>
  <c r="AA45" i="76"/>
  <c r="AA44" i="76"/>
  <c r="AA43" i="76"/>
  <c r="AA42" i="76"/>
  <c r="AA41" i="76"/>
  <c r="AA40" i="76"/>
  <c r="AA39" i="76"/>
  <c r="AA38" i="76"/>
  <c r="AA37" i="76"/>
  <c r="AA36" i="76"/>
  <c r="AA35" i="76"/>
  <c r="AA34" i="76"/>
  <c r="AA33" i="76"/>
  <c r="AA32" i="76"/>
  <c r="AA29" i="76"/>
  <c r="AA28" i="76"/>
  <c r="AA27" i="76"/>
  <c r="AA20" i="76"/>
  <c r="AA59" i="76"/>
  <c r="AA55" i="76"/>
  <c r="AA63" i="76"/>
  <c r="AA62" i="76"/>
  <c r="AA60" i="76"/>
  <c r="AA56" i="76"/>
  <c r="AA64" i="76"/>
  <c r="AA57" i="76"/>
  <c r="AA61" i="76"/>
  <c r="AA19" i="76"/>
  <c r="AA18" i="76"/>
  <c r="AG99" i="76"/>
  <c r="AG98" i="76"/>
  <c r="AG95" i="76"/>
  <c r="AG94" i="76"/>
  <c r="AG93" i="76"/>
  <c r="AG92" i="76"/>
  <c r="AG91" i="76"/>
  <c r="AG90" i="76"/>
  <c r="AG89" i="76"/>
  <c r="AG86" i="76"/>
  <c r="AG85" i="76"/>
  <c r="AG84" i="76"/>
  <c r="AG83" i="76"/>
  <c r="AG82" i="76"/>
  <c r="AG81" i="76"/>
  <c r="AG80" i="76"/>
  <c r="AG79" i="76"/>
  <c r="AG78" i="76"/>
  <c r="AG77" i="76"/>
  <c r="AG74" i="76"/>
  <c r="AG73" i="76"/>
  <c r="AG72" i="76"/>
  <c r="AG71" i="76"/>
  <c r="AG70" i="76"/>
  <c r="AG69" i="76"/>
  <c r="AG68" i="76"/>
  <c r="AG67" i="76"/>
  <c r="AG66" i="76"/>
  <c r="AG65" i="76"/>
  <c r="AG64" i="76"/>
  <c r="AG63" i="76"/>
  <c r="AG62" i="76"/>
  <c r="AG61" i="76"/>
  <c r="AG60" i="76"/>
  <c r="AG59" i="76"/>
  <c r="AG58" i="76"/>
  <c r="AG57" i="76"/>
  <c r="AG56" i="76"/>
  <c r="AG55" i="76"/>
  <c r="AG54" i="76"/>
  <c r="AG29" i="76"/>
  <c r="AG20" i="76"/>
  <c r="AG53" i="76"/>
  <c r="AG52" i="76"/>
  <c r="AG51" i="76"/>
  <c r="AG50" i="76"/>
  <c r="AG47" i="76"/>
  <c r="AG46" i="76"/>
  <c r="AG45" i="76"/>
  <c r="AG44" i="76"/>
  <c r="AG43" i="76"/>
  <c r="AG42" i="76"/>
  <c r="AG41" i="76"/>
  <c r="AG40" i="76"/>
  <c r="AG39" i="76"/>
  <c r="AG38" i="76"/>
  <c r="AG37" i="76"/>
  <c r="AG36" i="76"/>
  <c r="AG35" i="76"/>
  <c r="AG34" i="76"/>
  <c r="AG33" i="76"/>
  <c r="AG32" i="76"/>
  <c r="AG28" i="76"/>
  <c r="AG27" i="76"/>
  <c r="AG18" i="76"/>
  <c r="AG19" i="76"/>
  <c r="AM99" i="76"/>
  <c r="AM98" i="76"/>
  <c r="AM95" i="76"/>
  <c r="AM94" i="76"/>
  <c r="AM93" i="76"/>
  <c r="AM92" i="76"/>
  <c r="AM91" i="76"/>
  <c r="AM90" i="76"/>
  <c r="AM89" i="76"/>
  <c r="AM86" i="76"/>
  <c r="AM85" i="76"/>
  <c r="AM84" i="76"/>
  <c r="AM83" i="76"/>
  <c r="AM82" i="76"/>
  <c r="AM81" i="76"/>
  <c r="AM80" i="76"/>
  <c r="AM79" i="76"/>
  <c r="AM78" i="76"/>
  <c r="AM77" i="76"/>
  <c r="AM74" i="76"/>
  <c r="AM73" i="76"/>
  <c r="AM72" i="76"/>
  <c r="AM71" i="76"/>
  <c r="AM70" i="76"/>
  <c r="AM69" i="76"/>
  <c r="AM68" i="76"/>
  <c r="AM67" i="76"/>
  <c r="AM66" i="76"/>
  <c r="AM64" i="76"/>
  <c r="AM61" i="76"/>
  <c r="AM53" i="76"/>
  <c r="AM52" i="76"/>
  <c r="AM51" i="76"/>
  <c r="AM50" i="76"/>
  <c r="AM47" i="76"/>
  <c r="AM46" i="76"/>
  <c r="AM45" i="76"/>
  <c r="AM44" i="76"/>
  <c r="AM43" i="76"/>
  <c r="AM42" i="76"/>
  <c r="AM41" i="76"/>
  <c r="AM40" i="76"/>
  <c r="AM39" i="76"/>
  <c r="AM38" i="76"/>
  <c r="AM37" i="76"/>
  <c r="AM36" i="76"/>
  <c r="AM35" i="76"/>
  <c r="AM34" i="76"/>
  <c r="AM33" i="76"/>
  <c r="AM32" i="76"/>
  <c r="AM29" i="76"/>
  <c r="AM28" i="76"/>
  <c r="AM27" i="76"/>
  <c r="AM20" i="76"/>
  <c r="AM19" i="76"/>
  <c r="AM58" i="76"/>
  <c r="AM54" i="76"/>
  <c r="AM59" i="76"/>
  <c r="AM55" i="76"/>
  <c r="AM65" i="76"/>
  <c r="AM60" i="76"/>
  <c r="AM56" i="76"/>
  <c r="AM63" i="76"/>
  <c r="AM62" i="76"/>
  <c r="AM57" i="76"/>
  <c r="AM18" i="76"/>
  <c r="DT24" i="76"/>
  <c r="DT101" i="76" s="1"/>
  <c r="CO24" i="76"/>
  <c r="CO101" i="76" s="1"/>
  <c r="EK24" i="76"/>
  <c r="EK101" i="76" s="1"/>
  <c r="CX24" i="76"/>
  <c r="CX101" i="76" s="1"/>
  <c r="AY24" i="76"/>
  <c r="AY101" i="76" s="1"/>
  <c r="CH24" i="76"/>
  <c r="CH101" i="76" s="1"/>
  <c r="CS24" i="76"/>
  <c r="CS101" i="76" s="1"/>
  <c r="DV24" i="76"/>
  <c r="DV101" i="76" s="1"/>
  <c r="BR24" i="76"/>
  <c r="BR101" i="76" s="1"/>
  <c r="DN24" i="76"/>
  <c r="DN101" i="76" s="1"/>
  <c r="DF24" i="76"/>
  <c r="DF101" i="76" s="1"/>
  <c r="EN24" i="76"/>
  <c r="EN101" i="76" s="1"/>
  <c r="CU24" i="76"/>
  <c r="CU101" i="76" s="1"/>
  <c r="EC24" i="76"/>
  <c r="EC101" i="76" s="1"/>
  <c r="DO24" i="76"/>
  <c r="DO101" i="76" s="1"/>
  <c r="EF24" i="76"/>
  <c r="EF101" i="76" s="1"/>
  <c r="EH24" i="76"/>
  <c r="EH101" i="76" s="1"/>
  <c r="DY24" i="76"/>
  <c r="DY101" i="76" s="1"/>
  <c r="DJ24" i="76"/>
  <c r="DJ101" i="76" s="1"/>
  <c r="DH24" i="76"/>
  <c r="DH101" i="76" s="1"/>
  <c r="DK24" i="76"/>
  <c r="DK101" i="76" s="1"/>
  <c r="DC24" i="76"/>
  <c r="DC101" i="76" s="1"/>
  <c r="EA24" i="76"/>
  <c r="EA101" i="76" s="1"/>
  <c r="DD24" i="76"/>
  <c r="DD101" i="76" s="1"/>
  <c r="EJ24" i="76"/>
  <c r="EJ101" i="76" s="1"/>
  <c r="DB24" i="76"/>
  <c r="DB101" i="76" s="1"/>
  <c r="CY24" i="76"/>
  <c r="CY101" i="76" s="1"/>
  <c r="CW24" i="76"/>
  <c r="CW101" i="76" s="1"/>
  <c r="DS24" i="76"/>
  <c r="DS101" i="76" s="1"/>
  <c r="DP24" i="76"/>
  <c r="DP101" i="76" s="1"/>
  <c r="DG24" i="76"/>
  <c r="DG101" i="76" s="1"/>
  <c r="CB24" i="76"/>
  <c r="CB101" i="76" s="1"/>
  <c r="CA24" i="76"/>
  <c r="CA101" i="76" s="1"/>
  <c r="BU24" i="76"/>
  <c r="BU101" i="76" s="1"/>
  <c r="CE24" i="76"/>
  <c r="CE101" i="76" s="1"/>
  <c r="BF24" i="76"/>
  <c r="BF101" i="76" s="1"/>
  <c r="CG24" i="76"/>
  <c r="CG101" i="76" s="1"/>
  <c r="BL24" i="76"/>
  <c r="BL101" i="76" s="1"/>
  <c r="BN24" i="76"/>
  <c r="BN101" i="76" s="1"/>
  <c r="BX24" i="76"/>
  <c r="BX101" i="76" s="1"/>
  <c r="CT24" i="76"/>
  <c r="CT101" i="76" s="1"/>
  <c r="CQ24" i="76"/>
  <c r="CQ101" i="76" s="1"/>
  <c r="CI24" i="76"/>
  <c r="CI101" i="76" s="1"/>
  <c r="CR24" i="76"/>
  <c r="CR101" i="76" s="1"/>
  <c r="ER24" i="76"/>
  <c r="ER101" i="76" s="1"/>
  <c r="BV24" i="76"/>
  <c r="BV101" i="76" s="1"/>
  <c r="BE24" i="76"/>
  <c r="BE101" i="76" s="1"/>
  <c r="EB24" i="76"/>
  <c r="EB101" i="76" s="1"/>
  <c r="BZ24" i="76"/>
  <c r="BZ101" i="76" s="1"/>
  <c r="DI24" i="76"/>
  <c r="DI101" i="76" s="1"/>
  <c r="CF24" i="76"/>
  <c r="CF101" i="76" s="1"/>
  <c r="DW24" i="76"/>
  <c r="DW101" i="76" s="1"/>
  <c r="CJ24" i="76"/>
  <c r="CJ101" i="76" s="1"/>
  <c r="AW24" i="76"/>
  <c r="AW101" i="76" s="1"/>
  <c r="EM24" i="76"/>
  <c r="EM101" i="76" s="1"/>
  <c r="CN24" i="76"/>
  <c r="CN101" i="76" s="1"/>
  <c r="ES24" i="76"/>
  <c r="ES101" i="76" s="1"/>
  <c r="CV24" i="76"/>
  <c r="CV101" i="76" s="1"/>
  <c r="CD24" i="76"/>
  <c r="CD101" i="76" s="1"/>
  <c r="BM24" i="76"/>
  <c r="BM101" i="76" s="1"/>
  <c r="ED24" i="76"/>
  <c r="ED101" i="76" s="1"/>
  <c r="AT24" i="76"/>
  <c r="AT101" i="76" s="1"/>
  <c r="AV24" i="76"/>
  <c r="AV101" i="76" s="1"/>
  <c r="CC24" i="76"/>
  <c r="CC101" i="76" s="1"/>
  <c r="BA24" i="76"/>
  <c r="BA101" i="76" s="1"/>
  <c r="BP24" i="76"/>
  <c r="BP101" i="76" s="1"/>
  <c r="DQ24" i="76"/>
  <c r="DQ101" i="76" s="1"/>
  <c r="DL24" i="76"/>
  <c r="DL101" i="76" s="1"/>
  <c r="EI24" i="76"/>
  <c r="EI101" i="76" s="1"/>
  <c r="BD24" i="76"/>
  <c r="BD101" i="76" s="1"/>
  <c r="BI24" i="76"/>
  <c r="BI101" i="76" s="1"/>
  <c r="AS24" i="76"/>
  <c r="AS101" i="76" s="1"/>
  <c r="AR24" i="76"/>
  <c r="AR101" i="76" s="1"/>
  <c r="DE24" i="76"/>
  <c r="DE101" i="76" s="1"/>
  <c r="CZ24" i="76"/>
  <c r="CZ101" i="76" s="1"/>
  <c r="EP24" i="76"/>
  <c r="EP101" i="76" s="1"/>
  <c r="DX24" i="76"/>
  <c r="DX101" i="76" s="1"/>
  <c r="CL24" i="76"/>
  <c r="CL101" i="76" s="1"/>
  <c r="EL24" i="76"/>
  <c r="EL101" i="76" s="1"/>
  <c r="AX24" i="76"/>
  <c r="AX101" i="76" s="1"/>
  <c r="CM24" i="76"/>
  <c r="CM101" i="76" s="1"/>
  <c r="EQ24" i="76"/>
  <c r="EQ101" i="76" s="1"/>
  <c r="DZ24" i="76"/>
  <c r="DZ101" i="76" s="1"/>
  <c r="BQ24" i="76"/>
  <c r="BQ101" i="76" s="1"/>
  <c r="EG24" i="76"/>
  <c r="EG101" i="76" s="1"/>
  <c r="EE24" i="76"/>
  <c r="EE101" i="76" s="1"/>
  <c r="DM24" i="76"/>
  <c r="DM101" i="76" s="1"/>
  <c r="BW24" i="76"/>
  <c r="BW101" i="76" s="1"/>
  <c r="AU24" i="76"/>
  <c r="AU101" i="76" s="1"/>
  <c r="EO24" i="76"/>
  <c r="EO101" i="76" s="1"/>
  <c r="DR24" i="76"/>
  <c r="DR101" i="76" s="1"/>
  <c r="DA24" i="76"/>
  <c r="DA101" i="76" s="1"/>
  <c r="BO24" i="76"/>
  <c r="BO101" i="76" s="1"/>
  <c r="BS24" i="76"/>
  <c r="BS101" i="76" s="1"/>
  <c r="BC24" i="76"/>
  <c r="BC101" i="76" s="1"/>
  <c r="BG24" i="76"/>
  <c r="BG101" i="76" s="1"/>
  <c r="CK24" i="76"/>
  <c r="CK101" i="76" s="1"/>
  <c r="BY24" i="76"/>
  <c r="BY101" i="76" s="1"/>
  <c r="BB24" i="76"/>
  <c r="BB101" i="76" s="1"/>
  <c r="AP24" i="76"/>
  <c r="AP101" i="76" s="1"/>
  <c r="AZ24" i="76"/>
  <c r="AZ101" i="76" s="1"/>
  <c r="BT24" i="76"/>
  <c r="BT101" i="76" s="1"/>
  <c r="BH24" i="76"/>
  <c r="BH101" i="76" s="1"/>
  <c r="BJ24" i="76"/>
  <c r="BJ101" i="76" s="1"/>
  <c r="DU15" i="76"/>
  <c r="DU24" i="76"/>
  <c r="BK24" i="76"/>
  <c r="CP24" i="76"/>
  <c r="AN32" i="76"/>
  <c r="AK32" i="76"/>
  <c r="AH32" i="76"/>
  <c r="AE32" i="76"/>
  <c r="AB32" i="76"/>
  <c r="Y32" i="76"/>
  <c r="M148" i="76"/>
  <c r="M147" i="76" s="1"/>
  <c r="G94" i="76"/>
  <c r="X33" i="24" l="1"/>
  <c r="Y32" i="24"/>
  <c r="Z32" i="24" s="1"/>
  <c r="S148" i="76"/>
  <c r="S147" i="76" s="1"/>
  <c r="S32" i="76"/>
  <c r="S31" i="76" s="1"/>
  <c r="H133" i="76"/>
  <c r="H131" i="76" s="1"/>
  <c r="P148" i="76"/>
  <c r="P147" i="76" s="1"/>
  <c r="P32" i="76"/>
  <c r="P31" i="76" s="1"/>
  <c r="M32" i="76"/>
  <c r="M31" i="76" s="1"/>
  <c r="BD102" i="76"/>
  <c r="AX102" i="76"/>
  <c r="BP102" i="76"/>
  <c r="BS102" i="76"/>
  <c r="BV102" i="76"/>
  <c r="AU102" i="76"/>
  <c r="BG102" i="76"/>
  <c r="BJ102" i="76"/>
  <c r="BA102" i="76"/>
  <c r="J32" i="76"/>
  <c r="J31" i="76" s="1"/>
  <c r="J148" i="76"/>
  <c r="J147" i="76" s="1"/>
  <c r="BV105" i="76"/>
  <c r="BD105" i="76"/>
  <c r="BA105" i="76"/>
  <c r="AX105" i="76"/>
  <c r="BP105" i="76"/>
  <c r="BS105" i="76"/>
  <c r="AU105" i="76"/>
  <c r="BJ105" i="76"/>
  <c r="BG105" i="76"/>
  <c r="G210" i="76"/>
  <c r="G204" i="76" s="1"/>
  <c r="F142" i="76"/>
  <c r="F213" i="76"/>
  <c r="G97" i="76"/>
  <c r="H97" i="76"/>
  <c r="G26" i="76"/>
  <c r="H204" i="76"/>
  <c r="H26" i="76"/>
  <c r="F147" i="76"/>
  <c r="F165" i="76"/>
  <c r="G213" i="76"/>
  <c r="H17" i="76"/>
  <c r="H15" i="76" s="1"/>
  <c r="H165" i="76"/>
  <c r="F192" i="76"/>
  <c r="G142" i="76"/>
  <c r="F204" i="76"/>
  <c r="H49" i="76"/>
  <c r="H147" i="76"/>
  <c r="H213" i="76"/>
  <c r="F133" i="76"/>
  <c r="F131" i="76" s="1"/>
  <c r="H142" i="76"/>
  <c r="H31" i="76"/>
  <c r="G88" i="76"/>
  <c r="H88" i="76"/>
  <c r="G133" i="76"/>
  <c r="G131" i="76" s="1"/>
  <c r="AC97" i="76"/>
  <c r="BS213" i="76"/>
  <c r="DE213" i="76"/>
  <c r="BV213" i="76"/>
  <c r="AK213" i="76"/>
  <c r="DK213" i="76"/>
  <c r="EJ213" i="76"/>
  <c r="AL213" i="76"/>
  <c r="CZ213" i="76"/>
  <c r="EL204" i="76"/>
  <c r="CP213" i="76"/>
  <c r="D26" i="76"/>
  <c r="DQ142" i="76"/>
  <c r="AH133" i="76"/>
  <c r="AH131" i="76" s="1"/>
  <c r="BI133" i="76"/>
  <c r="BI131" i="76" s="1"/>
  <c r="D17" i="76"/>
  <c r="D15" i="76" s="1"/>
  <c r="D97" i="76"/>
  <c r="C97" i="76"/>
  <c r="DA213" i="76"/>
  <c r="BG213" i="76"/>
  <c r="BF213" i="76"/>
  <c r="AJ213" i="76"/>
  <c r="AR213" i="76"/>
  <c r="AQ213" i="76"/>
  <c r="AD213" i="76"/>
  <c r="DZ213" i="76"/>
  <c r="CS133" i="76"/>
  <c r="CS131" i="76" s="1"/>
  <c r="CQ142" i="76"/>
  <c r="BE133" i="76"/>
  <c r="BE131" i="76" s="1"/>
  <c r="AG17" i="76"/>
  <c r="AG15" i="76" s="1"/>
  <c r="EE133" i="76"/>
  <c r="EE131" i="76" s="1"/>
  <c r="EG133" i="76"/>
  <c r="EG131" i="76" s="1"/>
  <c r="CY213" i="76"/>
  <c r="AE213" i="76"/>
  <c r="EF133" i="76"/>
  <c r="EF131" i="76" s="1"/>
  <c r="I17" i="76"/>
  <c r="I15" i="76" s="1"/>
  <c r="EC133" i="76"/>
  <c r="EC131" i="76" s="1"/>
  <c r="D204" i="76"/>
  <c r="DS192" i="76"/>
  <c r="DW192" i="76"/>
  <c r="DP133" i="76"/>
  <c r="DP131" i="76" s="1"/>
  <c r="DT192" i="76"/>
  <c r="DR133" i="76"/>
  <c r="DR131" i="76" s="1"/>
  <c r="DR165" i="76"/>
  <c r="CJ142" i="76"/>
  <c r="AV133" i="76"/>
  <c r="AV131" i="76" s="1"/>
  <c r="AQ26" i="76"/>
  <c r="CB213" i="76"/>
  <c r="EQ133" i="76"/>
  <c r="EQ131" i="76" s="1"/>
  <c r="AR204" i="76"/>
  <c r="EN133" i="76"/>
  <c r="EN131" i="76" s="1"/>
  <c r="ER133" i="76"/>
  <c r="ER131" i="76" s="1"/>
  <c r="DH147" i="76"/>
  <c r="DF133" i="76"/>
  <c r="DF131" i="76" s="1"/>
  <c r="AQ204" i="76"/>
  <c r="AD133" i="76"/>
  <c r="AD131" i="76" s="1"/>
  <c r="AD204" i="76"/>
  <c r="N131" i="76"/>
  <c r="EH133" i="76"/>
  <c r="EH131" i="76" s="1"/>
  <c r="EH213" i="76"/>
  <c r="EM147" i="76"/>
  <c r="CX142" i="76"/>
  <c r="DB147" i="76"/>
  <c r="CJ133" i="76"/>
  <c r="CJ131" i="76" s="1"/>
  <c r="AV142" i="76"/>
  <c r="CX133" i="76"/>
  <c r="CX131" i="76" s="1"/>
  <c r="CZ142" i="76"/>
  <c r="BP213" i="76"/>
  <c r="DZ133" i="76"/>
  <c r="DZ131" i="76" s="1"/>
  <c r="CL213" i="76"/>
  <c r="AF133" i="76"/>
  <c r="AF131" i="76" s="1"/>
  <c r="CC133" i="76"/>
  <c r="CC131" i="76" s="1"/>
  <c r="EO213" i="76"/>
  <c r="BX213" i="76"/>
  <c r="AM213" i="76"/>
  <c r="AA213" i="76"/>
  <c r="N213" i="76"/>
  <c r="K97" i="76"/>
  <c r="EJ165" i="76"/>
  <c r="DB165" i="76"/>
  <c r="CT142" i="76"/>
  <c r="C17" i="76"/>
  <c r="C15" i="76" s="1"/>
  <c r="CF133" i="76"/>
  <c r="CF131" i="76" s="1"/>
  <c r="CH133" i="76"/>
  <c r="CH131" i="76" s="1"/>
  <c r="DO133" i="76"/>
  <c r="DO131" i="76" s="1"/>
  <c r="CB204" i="76"/>
  <c r="N26" i="76"/>
  <c r="BT133" i="76"/>
  <c r="BT131" i="76" s="1"/>
  <c r="AQ147" i="76"/>
  <c r="AO165" i="76"/>
  <c r="EA133" i="76"/>
  <c r="EA131" i="76" s="1"/>
  <c r="E133" i="76"/>
  <c r="E131" i="76" s="1"/>
  <c r="DJ133" i="76"/>
  <c r="DJ131" i="76" s="1"/>
  <c r="DL133" i="76"/>
  <c r="DL131" i="76" s="1"/>
  <c r="EP133" i="76"/>
  <c r="EP131" i="76" s="1"/>
  <c r="X17" i="76"/>
  <c r="X15" i="76" s="1"/>
  <c r="BQ147" i="76"/>
  <c r="BM142" i="76"/>
  <c r="I213" i="76"/>
  <c r="EB133" i="76"/>
  <c r="EB131" i="76" s="1"/>
  <c r="DV213" i="76"/>
  <c r="CL142" i="76"/>
  <c r="CN142" i="76"/>
  <c r="J142" i="76"/>
  <c r="J213" i="76"/>
  <c r="AO26" i="76"/>
  <c r="C142" i="76"/>
  <c r="AY133" i="76"/>
  <c r="AY131" i="76" s="1"/>
  <c r="BD142" i="76"/>
  <c r="BD204" i="76"/>
  <c r="BC213" i="76"/>
  <c r="DQ147" i="76"/>
  <c r="CC147" i="76"/>
  <c r="AS133" i="76"/>
  <c r="AS131" i="76" s="1"/>
  <c r="DJ142" i="76"/>
  <c r="DN147" i="76"/>
  <c r="DN213" i="76"/>
  <c r="DL142" i="76"/>
  <c r="DL192" i="76"/>
  <c r="CB147" i="76"/>
  <c r="AP133" i="76"/>
  <c r="AP131" i="76" s="1"/>
  <c r="K147" i="76"/>
  <c r="N17" i="76"/>
  <c r="N15" i="76" s="1"/>
  <c r="BT147" i="76"/>
  <c r="AL133" i="76"/>
  <c r="AL131" i="76" s="1"/>
  <c r="EK142" i="76"/>
  <c r="AK142" i="76"/>
  <c r="AC26" i="76"/>
  <c r="K88" i="76"/>
  <c r="EH204" i="76"/>
  <c r="BN133" i="76"/>
  <c r="BN131" i="76" s="1"/>
  <c r="AL142" i="76"/>
  <c r="AA97" i="76"/>
  <c r="CU213" i="76"/>
  <c r="CW213" i="76"/>
  <c r="ED213" i="76"/>
  <c r="CV142" i="76"/>
  <c r="CV213" i="76"/>
  <c r="BM213" i="76"/>
  <c r="AB213" i="76"/>
  <c r="CS213" i="76"/>
  <c r="BJ133" i="76"/>
  <c r="BJ131" i="76" s="1"/>
  <c r="BJ213" i="76"/>
  <c r="Y213" i="76"/>
  <c r="BI213" i="76"/>
  <c r="J133" i="76"/>
  <c r="J131" i="76" s="1"/>
  <c r="Z213" i="76"/>
  <c r="J26" i="76"/>
  <c r="AO97" i="76"/>
  <c r="DU213" i="76"/>
  <c r="AY213" i="76"/>
  <c r="BD213" i="76"/>
  <c r="AK97" i="76"/>
  <c r="DT213" i="76"/>
  <c r="CH213" i="76"/>
  <c r="AQ97" i="76"/>
  <c r="AH97" i="76"/>
  <c r="Y97" i="76"/>
  <c r="E142" i="76"/>
  <c r="DO213" i="76"/>
  <c r="CC213" i="76"/>
  <c r="CG213" i="76"/>
  <c r="AS142" i="76"/>
  <c r="AX213" i="76"/>
  <c r="AE26" i="76"/>
  <c r="AE97" i="76"/>
  <c r="DJ213" i="76"/>
  <c r="AP142" i="76"/>
  <c r="AP204" i="76"/>
  <c r="AU213" i="76"/>
  <c r="AB97" i="76"/>
  <c r="AI97" i="76"/>
  <c r="DG142" i="76"/>
  <c r="DG213" i="76"/>
  <c r="DI213" i="76"/>
  <c r="N97" i="76"/>
  <c r="ES213" i="76"/>
  <c r="EP213" i="76"/>
  <c r="DH142" i="76"/>
  <c r="DH213" i="76"/>
  <c r="BT213" i="76"/>
  <c r="AO213" i="76"/>
  <c r="AN213" i="76"/>
  <c r="X26" i="76"/>
  <c r="DC213" i="76"/>
  <c r="DE142" i="76"/>
  <c r="EM142" i="76"/>
  <c r="CX213" i="76"/>
  <c r="DB133" i="76"/>
  <c r="DB131" i="76" s="1"/>
  <c r="BS142" i="76"/>
  <c r="E26" i="76"/>
  <c r="EL213" i="76"/>
  <c r="BK204" i="76"/>
  <c r="BP204" i="76"/>
  <c r="Y147" i="76"/>
  <c r="BG192" i="76"/>
  <c r="CT165" i="76"/>
  <c r="AM26" i="76"/>
  <c r="ES105" i="76"/>
  <c r="BK213" i="76"/>
  <c r="Z97" i="76"/>
  <c r="AF97" i="76"/>
  <c r="EF213" i="76"/>
  <c r="CT213" i="76"/>
  <c r="I97" i="76"/>
  <c r="EC213" i="76"/>
  <c r="BL213" i="76"/>
  <c r="AC213" i="76"/>
  <c r="AA17" i="76"/>
  <c r="AA15" i="76" s="1"/>
  <c r="AA26" i="76"/>
  <c r="EE142" i="76"/>
  <c r="EI133" i="76"/>
  <c r="EI131" i="76" s="1"/>
  <c r="EI192" i="76"/>
  <c r="EG147" i="76"/>
  <c r="CU133" i="76"/>
  <c r="CU131" i="76" s="1"/>
  <c r="CY147" i="76"/>
  <c r="BR213" i="76"/>
  <c r="I165" i="76"/>
  <c r="AI133" i="76"/>
  <c r="AI131" i="76" s="1"/>
  <c r="AI213" i="76"/>
  <c r="EF147" i="76"/>
  <c r="CR142" i="76"/>
  <c r="CV133" i="76"/>
  <c r="CV131" i="76" s="1"/>
  <c r="BH147" i="76"/>
  <c r="BH192" i="76"/>
  <c r="BO147" i="76"/>
  <c r="AB133" i="76"/>
  <c r="AB131" i="76" s="1"/>
  <c r="AB165" i="76"/>
  <c r="EA192" i="76"/>
  <c r="CN204" i="76"/>
  <c r="DZ204" i="76"/>
  <c r="CP165" i="76"/>
  <c r="BH165" i="76"/>
  <c r="EI213" i="76"/>
  <c r="EE165" i="76"/>
  <c r="EG165" i="76"/>
  <c r="EG192" i="76"/>
  <c r="CY192" i="76"/>
  <c r="BR133" i="76"/>
  <c r="BR131" i="76" s="1"/>
  <c r="EJ105" i="76"/>
  <c r="AM17" i="76"/>
  <c r="AM15" i="76" s="1"/>
  <c r="EE192" i="76"/>
  <c r="EI147" i="76"/>
  <c r="CU147" i="76"/>
  <c r="CY133" i="76"/>
  <c r="CY131" i="76" s="1"/>
  <c r="BP142" i="76"/>
  <c r="BP165" i="76"/>
  <c r="I147" i="76"/>
  <c r="AE133" i="76"/>
  <c r="AE131" i="76" s="1"/>
  <c r="AE165" i="76"/>
  <c r="AE192" i="76"/>
  <c r="Z17" i="76"/>
  <c r="Z15" i="76" s="1"/>
  <c r="AF49" i="76"/>
  <c r="ED142" i="76"/>
  <c r="CR133" i="76"/>
  <c r="CR131" i="76" s="1"/>
  <c r="CV192" i="76"/>
  <c r="CT133" i="76"/>
  <c r="CT131" i="76" s="1"/>
  <c r="BO133" i="76"/>
  <c r="BO131" i="76" s="1"/>
  <c r="BO192" i="76"/>
  <c r="AB147" i="76"/>
  <c r="EA142" i="76"/>
  <c r="CS142" i="76"/>
  <c r="CQ133" i="76"/>
  <c r="CQ131" i="76" s="1"/>
  <c r="CQ192" i="76"/>
  <c r="CQ204" i="76"/>
  <c r="BE147" i="76"/>
  <c r="BL142" i="76"/>
  <c r="BJ142" i="76"/>
  <c r="AC133" i="76"/>
  <c r="AC131" i="76" s="1"/>
  <c r="AC165" i="76"/>
  <c r="AC192" i="76"/>
  <c r="DV147" i="76"/>
  <c r="BB192" i="76"/>
  <c r="BI147" i="76"/>
  <c r="BG133" i="76"/>
  <c r="BG131" i="76" s="1"/>
  <c r="BG165" i="76"/>
  <c r="Z147" i="76"/>
  <c r="DS133" i="76"/>
  <c r="DS131" i="76" s="1"/>
  <c r="DU147" i="76"/>
  <c r="DW133" i="76"/>
  <c r="DW131" i="76" s="1"/>
  <c r="CI133" i="76"/>
  <c r="CI131" i="76" s="1"/>
  <c r="CM147" i="76"/>
  <c r="CK192" i="76"/>
  <c r="AY147" i="76"/>
  <c r="BF192" i="76"/>
  <c r="BD147" i="76"/>
  <c r="AF142" i="76"/>
  <c r="AF165" i="76"/>
  <c r="AF192" i="76"/>
  <c r="AF204" i="76"/>
  <c r="DP142" i="76"/>
  <c r="DT147" i="76"/>
  <c r="DR142" i="76"/>
  <c r="BC147" i="76"/>
  <c r="BC204" i="76"/>
  <c r="AQ17" i="76"/>
  <c r="AQ15" i="76" s="1"/>
  <c r="AJ31" i="76"/>
  <c r="AD17" i="76"/>
  <c r="AD15" i="76" s="1"/>
  <c r="E165" i="76"/>
  <c r="DQ133" i="76"/>
  <c r="DQ131" i="76" s="1"/>
  <c r="DO142" i="76"/>
  <c r="CC142" i="76"/>
  <c r="CE133" i="76"/>
  <c r="CE131" i="76" s="1"/>
  <c r="CE192" i="76"/>
  <c r="CE213" i="76"/>
  <c r="AS147" i="76"/>
  <c r="AX147" i="76"/>
  <c r="CB165" i="76"/>
  <c r="CB192" i="76"/>
  <c r="AP147" i="76"/>
  <c r="EQ165" i="76"/>
  <c r="DK133" i="76"/>
  <c r="DK131" i="76" s="1"/>
  <c r="DK192" i="76"/>
  <c r="CA147" i="76"/>
  <c r="AR165" i="76"/>
  <c r="K131" i="76"/>
  <c r="K165" i="76"/>
  <c r="EN142" i="76"/>
  <c r="ES147" i="76"/>
  <c r="ER165" i="76"/>
  <c r="DD133" i="76"/>
  <c r="DD131" i="76" s="1"/>
  <c r="DH192" i="76"/>
  <c r="AQ133" i="76"/>
  <c r="AQ131" i="76" s="1"/>
  <c r="AQ165" i="76"/>
  <c r="AO147" i="76"/>
  <c r="AD165" i="76"/>
  <c r="AD192" i="76"/>
  <c r="AN147" i="76"/>
  <c r="BQ142" i="76"/>
  <c r="BQ213" i="76"/>
  <c r="EK147" i="76"/>
  <c r="EO133" i="76"/>
  <c r="EO131" i="76" s="1"/>
  <c r="EO165" i="76"/>
  <c r="EO192" i="76"/>
  <c r="DC133" i="76"/>
  <c r="DC131" i="76" s="1"/>
  <c r="DC192" i="76"/>
  <c r="AM192" i="76"/>
  <c r="AA133" i="76"/>
  <c r="AA131" i="76" s="1"/>
  <c r="AA165" i="76"/>
  <c r="AA192" i="76"/>
  <c r="N165" i="76"/>
  <c r="N192" i="76"/>
  <c r="EH192" i="76"/>
  <c r="EJ147" i="76"/>
  <c r="EL192" i="76"/>
  <c r="CX192" i="76"/>
  <c r="BN147" i="76"/>
  <c r="BU133" i="76"/>
  <c r="BU131" i="76" s="1"/>
  <c r="X147" i="76"/>
  <c r="AH142" i="76"/>
  <c r="AH192" i="76"/>
  <c r="AL147" i="76"/>
  <c r="AM76" i="76"/>
  <c r="AA49" i="76"/>
  <c r="BR147" i="76"/>
  <c r="CR204" i="76"/>
  <c r="CV147" i="76"/>
  <c r="BM147" i="76"/>
  <c r="CL147" i="76"/>
  <c r="CN147" i="76"/>
  <c r="C31" i="76"/>
  <c r="F49" i="76"/>
  <c r="E192" i="76"/>
  <c r="AN31" i="76"/>
  <c r="AE31" i="76"/>
  <c r="DJ147" i="76"/>
  <c r="AI49" i="76"/>
  <c r="DG147" i="76"/>
  <c r="AR192" i="76"/>
  <c r="AG147" i="76"/>
  <c r="AQ192" i="76"/>
  <c r="X31" i="76"/>
  <c r="DA147" i="76"/>
  <c r="DE147" i="76"/>
  <c r="AK147" i="76"/>
  <c r="BS147" i="76"/>
  <c r="CY165" i="76"/>
  <c r="CW147" i="76"/>
  <c r="EB165" i="76"/>
  <c r="AG26" i="76"/>
  <c r="CU204" i="76"/>
  <c r="BK133" i="76"/>
  <c r="BK131" i="76" s="1"/>
  <c r="AI147" i="76"/>
  <c r="Z26" i="76"/>
  <c r="AF17" i="76"/>
  <c r="AF15" i="76" s="1"/>
  <c r="BO213" i="76"/>
  <c r="DY147" i="76"/>
  <c r="DZ142" i="76"/>
  <c r="BB213" i="76"/>
  <c r="D49" i="76"/>
  <c r="C26" i="76"/>
  <c r="DS204" i="76"/>
  <c r="DU204" i="76"/>
  <c r="DX147" i="76"/>
  <c r="CK142" i="76"/>
  <c r="BA142" i="76"/>
  <c r="AH26" i="76"/>
  <c r="Y26" i="76"/>
  <c r="E88" i="76"/>
  <c r="DM147" i="76"/>
  <c r="CG147" i="76"/>
  <c r="CE204" i="76"/>
  <c r="AZ142" i="76"/>
  <c r="AN26" i="76"/>
  <c r="AL26" i="76"/>
  <c r="DL147" i="76"/>
  <c r="CB133" i="76"/>
  <c r="CB131" i="76" s="1"/>
  <c r="AW133" i="76"/>
  <c r="AW131" i="76" s="1"/>
  <c r="AU147" i="76"/>
  <c r="AJ133" i="76"/>
  <c r="AJ131" i="76" s="1"/>
  <c r="EQ192" i="76"/>
  <c r="DI147" i="76"/>
  <c r="BW133" i="76"/>
  <c r="BW131" i="76" s="1"/>
  <c r="BY133" i="76"/>
  <c r="BY131" i="76" s="1"/>
  <c r="AT147" i="76"/>
  <c r="AR133" i="76"/>
  <c r="AR131" i="76" s="1"/>
  <c r="K192" i="76"/>
  <c r="DD142" i="76"/>
  <c r="BQ204" i="76"/>
  <c r="BX133" i="76"/>
  <c r="BX131" i="76" s="1"/>
  <c r="AM133" i="76"/>
  <c r="AM131" i="76" s="1"/>
  <c r="K26" i="76"/>
  <c r="EH142" i="76"/>
  <c r="BK165" i="76"/>
  <c r="ED105" i="76"/>
  <c r="AA88" i="76"/>
  <c r="EG142" i="76"/>
  <c r="EG204" i="76"/>
  <c r="CY142" i="76"/>
  <c r="CW204" i="76"/>
  <c r="BP133" i="76"/>
  <c r="BP131" i="76" s="1"/>
  <c r="AE142" i="76"/>
  <c r="AE204" i="76"/>
  <c r="AI204" i="76"/>
  <c r="EB204" i="76"/>
  <c r="EF142" i="76"/>
  <c r="ED204" i="76"/>
  <c r="CR147" i="76"/>
  <c r="CV204" i="76"/>
  <c r="CT147" i="76"/>
  <c r="BH204" i="76"/>
  <c r="BO142" i="76"/>
  <c r="BM204" i="76"/>
  <c r="I26" i="76"/>
  <c r="EA147" i="76"/>
  <c r="CO142" i="76"/>
  <c r="CO204" i="76"/>
  <c r="CS147" i="76"/>
  <c r="BL133" i="76"/>
  <c r="BL131" i="76" s="1"/>
  <c r="BJ204" i="76"/>
  <c r="Y204" i="76"/>
  <c r="AC142" i="76"/>
  <c r="DV204" i="76"/>
  <c r="CP142" i="76"/>
  <c r="CP204" i="76"/>
  <c r="BB142" i="76"/>
  <c r="BI204" i="76"/>
  <c r="Z204" i="76"/>
  <c r="AO49" i="76"/>
  <c r="AO88" i="76"/>
  <c r="DS142" i="76"/>
  <c r="DW142" i="76"/>
  <c r="DW213" i="76"/>
  <c r="CI192" i="76"/>
  <c r="CK133" i="76"/>
  <c r="CK131" i="76" s="1"/>
  <c r="AY204" i="76"/>
  <c r="BF142" i="76"/>
  <c r="AF213" i="76"/>
  <c r="AK26" i="76"/>
  <c r="AK88" i="76"/>
  <c r="DP213" i="76"/>
  <c r="DT204" i="76"/>
  <c r="CH204" i="76"/>
  <c r="BA133" i="76"/>
  <c r="BA131" i="76" s="1"/>
  <c r="AQ88" i="76"/>
  <c r="AH88" i="76"/>
  <c r="AD26" i="76"/>
  <c r="Y88" i="76"/>
  <c r="F17" i="76"/>
  <c r="F15" i="76" s="1"/>
  <c r="DM204" i="76"/>
  <c r="DO147" i="76"/>
  <c r="DO204" i="76"/>
  <c r="CC204" i="76"/>
  <c r="AZ133" i="76"/>
  <c r="AZ131" i="76" s="1"/>
  <c r="AX204" i="76"/>
  <c r="AN17" i="76"/>
  <c r="AN15" i="76" s="1"/>
  <c r="AE88" i="76"/>
  <c r="AL17" i="76"/>
  <c r="AL15" i="76" s="1"/>
  <c r="DN133" i="76"/>
  <c r="DN131" i="76" s="1"/>
  <c r="BZ133" i="76"/>
  <c r="BZ131" i="76" s="1"/>
  <c r="CD147" i="76"/>
  <c r="CD213" i="76"/>
  <c r="CB142" i="76"/>
  <c r="AW142" i="76"/>
  <c r="AJ142" i="76"/>
  <c r="AB88" i="76"/>
  <c r="AI17" i="76"/>
  <c r="AI15" i="76" s="1"/>
  <c r="AI88" i="76"/>
  <c r="EQ142" i="76"/>
  <c r="DK142" i="76"/>
  <c r="BW142" i="76"/>
  <c r="CA213" i="76"/>
  <c r="BY142" i="76"/>
  <c r="BY204" i="76"/>
  <c r="N88" i="76"/>
  <c r="EN147" i="76"/>
  <c r="ES204" i="76"/>
  <c r="ER142" i="76"/>
  <c r="EP204" i="76"/>
  <c r="DD213" i="76"/>
  <c r="DF142" i="76"/>
  <c r="AQ142" i="76"/>
  <c r="BX142" i="76"/>
  <c r="BV204" i="76"/>
  <c r="AM142" i="76"/>
  <c r="AA142" i="76"/>
  <c r="AC88" i="76"/>
  <c r="EL133" i="76"/>
  <c r="EL131" i="76" s="1"/>
  <c r="CZ133" i="76"/>
  <c r="CZ131" i="76" s="1"/>
  <c r="CZ204" i="76"/>
  <c r="AL204" i="76"/>
  <c r="AM31" i="76"/>
  <c r="AM97" i="76"/>
  <c r="AG31" i="76"/>
  <c r="AG97" i="76"/>
  <c r="EE213" i="76"/>
  <c r="EI165" i="76"/>
  <c r="EG213" i="76"/>
  <c r="CU165" i="76"/>
  <c r="CW165" i="76"/>
  <c r="BK142" i="76"/>
  <c r="BK192" i="76"/>
  <c r="BR165" i="76"/>
  <c r="ED165" i="76"/>
  <c r="CV165" i="76"/>
  <c r="BM165" i="76"/>
  <c r="I31" i="76"/>
  <c r="DY165" i="76"/>
  <c r="EA165" i="76"/>
  <c r="EA204" i="76"/>
  <c r="CO133" i="76"/>
  <c r="CO131" i="76" s="1"/>
  <c r="CS165" i="76"/>
  <c r="CS204" i="76"/>
  <c r="BJ165" i="76"/>
  <c r="Y165" i="76"/>
  <c r="G17" i="76"/>
  <c r="G15" i="76" s="1"/>
  <c r="DV165" i="76"/>
  <c r="CL165" i="76"/>
  <c r="CP133" i="76"/>
  <c r="CP131" i="76" s="1"/>
  <c r="BB133" i="76"/>
  <c r="BB131" i="76" s="1"/>
  <c r="BB204" i="76"/>
  <c r="BI165" i="76"/>
  <c r="BG142" i="76"/>
  <c r="Z165" i="76"/>
  <c r="J97" i="76"/>
  <c r="D88" i="76"/>
  <c r="D213" i="76"/>
  <c r="D142" i="76"/>
  <c r="D76" i="76"/>
  <c r="C204" i="76"/>
  <c r="C88" i="76"/>
  <c r="C133" i="76"/>
  <c r="C131" i="76" s="1"/>
  <c r="DS213" i="76"/>
  <c r="DU165" i="76"/>
  <c r="DX165" i="76"/>
  <c r="CI142" i="76"/>
  <c r="CI213" i="76"/>
  <c r="CM165" i="76"/>
  <c r="CK213" i="76"/>
  <c r="AY165" i="76"/>
  <c r="BF204" i="76"/>
  <c r="DP165" i="76"/>
  <c r="DT165" i="76"/>
  <c r="DR213" i="76"/>
  <c r="CF204" i="76"/>
  <c r="CJ213" i="76"/>
  <c r="CH165" i="76"/>
  <c r="AV213" i="76"/>
  <c r="BA213" i="76"/>
  <c r="AQ31" i="76"/>
  <c r="AJ49" i="76"/>
  <c r="AJ97" i="76"/>
  <c r="AD97" i="76"/>
  <c r="F97" i="76"/>
  <c r="DM165" i="76"/>
  <c r="DQ213" i="76"/>
  <c r="CG165" i="76"/>
  <c r="CG204" i="76"/>
  <c r="AZ213" i="76"/>
  <c r="AX165" i="76"/>
  <c r="AN97" i="76"/>
  <c r="AL97" i="76"/>
  <c r="DJ165" i="76"/>
  <c r="DN142" i="76"/>
  <c r="DL165" i="76"/>
  <c r="BZ142" i="76"/>
  <c r="BZ213" i="76"/>
  <c r="CD165" i="76"/>
  <c r="AW213" i="76"/>
  <c r="EQ213" i="76"/>
  <c r="DG165" i="76"/>
  <c r="DI165" i="76"/>
  <c r="BW192" i="76"/>
  <c r="BW213" i="76"/>
  <c r="BY213" i="76"/>
  <c r="AT165" i="76"/>
  <c r="AR142" i="76"/>
  <c r="K213" i="76"/>
  <c r="ER213" i="76"/>
  <c r="DD165" i="76"/>
  <c r="DD204" i="76"/>
  <c r="DH165" i="76"/>
  <c r="DF213" i="76"/>
  <c r="AD142" i="76"/>
  <c r="X97" i="76"/>
  <c r="BQ133" i="76"/>
  <c r="BQ131" i="76" s="1"/>
  <c r="EK165" i="76"/>
  <c r="DE165" i="76"/>
  <c r="DE204" i="76"/>
  <c r="BV165" i="76"/>
  <c r="AK165" i="76"/>
  <c r="AC49" i="76"/>
  <c r="EL142" i="76"/>
  <c r="BN213" i="76"/>
  <c r="BU142" i="76"/>
  <c r="BU213" i="76"/>
  <c r="BS204" i="76"/>
  <c r="X165" i="76"/>
  <c r="X213" i="76"/>
  <c r="AH204" i="76"/>
  <c r="AH213" i="76"/>
  <c r="AL165" i="76"/>
  <c r="AA76" i="76"/>
  <c r="CU192" i="76"/>
  <c r="CW192" i="76"/>
  <c r="BR192" i="76"/>
  <c r="I192" i="76"/>
  <c r="AF26" i="76"/>
  <c r="EB192" i="76"/>
  <c r="ED192" i="76"/>
  <c r="CR165" i="76"/>
  <c r="BH213" i="76"/>
  <c r="BM192" i="76"/>
  <c r="AB192" i="76"/>
  <c r="AB204" i="76"/>
  <c r="DY192" i="76"/>
  <c r="EC142" i="76"/>
  <c r="CO213" i="76"/>
  <c r="CS192" i="76"/>
  <c r="CQ213" i="76"/>
  <c r="BE165" i="76"/>
  <c r="BE192" i="76"/>
  <c r="BE213" i="76"/>
  <c r="BJ192" i="76"/>
  <c r="Y192" i="76"/>
  <c r="DV192" i="76"/>
  <c r="CL192" i="76"/>
  <c r="CN165" i="76"/>
  <c r="BI192" i="76"/>
  <c r="Z192" i="76"/>
  <c r="AO76" i="76"/>
  <c r="C192" i="76"/>
  <c r="C76" i="76"/>
  <c r="C49" i="76"/>
  <c r="C147" i="76"/>
  <c r="DU192" i="76"/>
  <c r="DX204" i="76"/>
  <c r="AY192" i="76"/>
  <c r="BF133" i="76"/>
  <c r="BF131" i="76" s="1"/>
  <c r="BD165" i="76"/>
  <c r="AK76" i="76"/>
  <c r="CF192" i="76"/>
  <c r="CH192" i="76"/>
  <c r="AV147" i="76"/>
  <c r="BC165" i="76"/>
  <c r="AQ76" i="76"/>
  <c r="AH31" i="76"/>
  <c r="AH76" i="76"/>
  <c r="Y31" i="76"/>
  <c r="Y76" i="76"/>
  <c r="E204" i="76"/>
  <c r="DM192" i="76"/>
  <c r="DO165" i="76"/>
  <c r="CG192" i="76"/>
  <c r="AS192" i="76"/>
  <c r="AX192" i="76"/>
  <c r="AE76" i="76"/>
  <c r="DJ192" i="76"/>
  <c r="DL204" i="76"/>
  <c r="CD192" i="76"/>
  <c r="AU204" i="76"/>
  <c r="AB76" i="76"/>
  <c r="DI192" i="76"/>
  <c r="CA165" i="76"/>
  <c r="K142" i="76"/>
  <c r="N49" i="76"/>
  <c r="N76" i="76"/>
  <c r="DD147" i="76"/>
  <c r="BT192" i="76"/>
  <c r="AN165" i="76"/>
  <c r="AN192" i="76"/>
  <c r="AN204" i="76"/>
  <c r="X49" i="76"/>
  <c r="EK192" i="76"/>
  <c r="EK213" i="76"/>
  <c r="EO142" i="76"/>
  <c r="DA165" i="76"/>
  <c r="DA192" i="76"/>
  <c r="DC142" i="76"/>
  <c r="DE192" i="76"/>
  <c r="BV192" i="76"/>
  <c r="AK192" i="76"/>
  <c r="AC76" i="76"/>
  <c r="EJ192" i="76"/>
  <c r="DB192" i="76"/>
  <c r="BN165" i="76"/>
  <c r="BN192" i="76"/>
  <c r="BU204" i="76"/>
  <c r="X192" i="76"/>
  <c r="X204" i="76"/>
  <c r="AL192" i="76"/>
  <c r="AE147" i="76"/>
  <c r="AI165" i="76"/>
  <c r="DV142" i="76"/>
  <c r="CN192" i="76"/>
  <c r="BB147" i="76"/>
  <c r="J192" i="76"/>
  <c r="D165" i="76"/>
  <c r="DS147" i="76"/>
  <c r="DU133" i="76"/>
  <c r="DU131" i="76" s="1"/>
  <c r="DW147" i="76"/>
  <c r="DX192" i="76"/>
  <c r="CM133" i="76"/>
  <c r="CM131" i="76" s="1"/>
  <c r="CM192" i="76"/>
  <c r="CM204" i="76"/>
  <c r="BF147" i="76"/>
  <c r="AK17" i="76"/>
  <c r="AK15" i="76" s="1"/>
  <c r="AK31" i="76"/>
  <c r="DP147" i="76"/>
  <c r="DT133" i="76"/>
  <c r="DT131" i="76" s="1"/>
  <c r="DR147" i="76"/>
  <c r="BC133" i="76"/>
  <c r="BC131" i="76" s="1"/>
  <c r="BA147" i="76"/>
  <c r="AJ17" i="76"/>
  <c r="AJ15" i="76" s="1"/>
  <c r="AD31" i="76"/>
  <c r="Y17" i="76"/>
  <c r="Y15" i="76" s="1"/>
  <c r="F26" i="76"/>
  <c r="CG133" i="76"/>
  <c r="CG131" i="76" s="1"/>
  <c r="CE142" i="76"/>
  <c r="AS165" i="76"/>
  <c r="AZ147" i="76"/>
  <c r="BZ147" i="76"/>
  <c r="CD142" i="76"/>
  <c r="CD204" i="76"/>
  <c r="AP165" i="76"/>
  <c r="AP192" i="76"/>
  <c r="AU133" i="76"/>
  <c r="AU131" i="76" s="1"/>
  <c r="AU165" i="76"/>
  <c r="AJ147" i="76"/>
  <c r="AB31" i="76"/>
  <c r="AI26" i="76"/>
  <c r="EQ147" i="76"/>
  <c r="DG133" i="76"/>
  <c r="DG131" i="76" s="1"/>
  <c r="DG204" i="76"/>
  <c r="DK147" i="76"/>
  <c r="DK204" i="76"/>
  <c r="DI133" i="76"/>
  <c r="DI131" i="76" s="1"/>
  <c r="BW147" i="76"/>
  <c r="CA133" i="76"/>
  <c r="CA131" i="76" s="1"/>
  <c r="CA204" i="76"/>
  <c r="BY147" i="76"/>
  <c r="AT142" i="76"/>
  <c r="AT192" i="76"/>
  <c r="AR147" i="76"/>
  <c r="AG142" i="76"/>
  <c r="AG165" i="76"/>
  <c r="AG192" i="76"/>
  <c r="EN165" i="76"/>
  <c r="ES165" i="76"/>
  <c r="ES192" i="76"/>
  <c r="ER147" i="76"/>
  <c r="EP142" i="76"/>
  <c r="EP165" i="76"/>
  <c r="EP192" i="76"/>
  <c r="DH133" i="76"/>
  <c r="DH131" i="76" s="1"/>
  <c r="DF147" i="76"/>
  <c r="AO192" i="76"/>
  <c r="AD147" i="76"/>
  <c r="DE133" i="76"/>
  <c r="DE131" i="76" s="1"/>
  <c r="BX147" i="76"/>
  <c r="BX204" i="76"/>
  <c r="BV133" i="76"/>
  <c r="BV131" i="76" s="1"/>
  <c r="AM147" i="76"/>
  <c r="AA147" i="76"/>
  <c r="AC17" i="76"/>
  <c r="AC15" i="76" s="1"/>
  <c r="EH147" i="76"/>
  <c r="EL147" i="76"/>
  <c r="EM133" i="76"/>
  <c r="EM131" i="76" s="1"/>
  <c r="EM165" i="76"/>
  <c r="EM213" i="76"/>
  <c r="BN142" i="76"/>
  <c r="BN204" i="76"/>
  <c r="BS133" i="76"/>
  <c r="BS131" i="76" s="1"/>
  <c r="BS165" i="76"/>
  <c r="BS192" i="76"/>
  <c r="CW142" i="76"/>
  <c r="BK147" i="76"/>
  <c r="BR142" i="76"/>
  <c r="BP147" i="76"/>
  <c r="I142" i="76"/>
  <c r="AI192" i="76"/>
  <c r="EB147" i="76"/>
  <c r="BH133" i="76"/>
  <c r="BH131" i="76" s="1"/>
  <c r="DY142" i="76"/>
  <c r="DY213" i="76"/>
  <c r="BL147" i="76"/>
  <c r="AC147" i="76"/>
  <c r="DV133" i="76"/>
  <c r="DV131" i="76" s="1"/>
  <c r="CP147" i="76"/>
  <c r="BG147" i="76"/>
  <c r="Z133" i="76"/>
  <c r="Z131" i="76" s="1"/>
  <c r="J17" i="76"/>
  <c r="J15" i="76" s="1"/>
  <c r="AO17" i="76"/>
  <c r="AO15" i="76" s="1"/>
  <c r="DX142" i="76"/>
  <c r="CI147" i="76"/>
  <c r="CK147" i="76"/>
  <c r="BD192" i="76"/>
  <c r="AF147" i="76"/>
  <c r="CF142" i="76"/>
  <c r="CF213" i="76"/>
  <c r="CJ147" i="76"/>
  <c r="CH142" i="76"/>
  <c r="BC192" i="76"/>
  <c r="E17" i="76"/>
  <c r="E15" i="76" s="1"/>
  <c r="DM133" i="76"/>
  <c r="DM131" i="76" s="1"/>
  <c r="DO192" i="76"/>
  <c r="AS213" i="76"/>
  <c r="AE17" i="76"/>
  <c r="AE15" i="76" s="1"/>
  <c r="AP213" i="76"/>
  <c r="AW147" i="76"/>
  <c r="AU192" i="76"/>
  <c r="AB17" i="76"/>
  <c r="AB15" i="76" s="1"/>
  <c r="DI142" i="76"/>
  <c r="CA192" i="76"/>
  <c r="ES133" i="76"/>
  <c r="ES131" i="76" s="1"/>
  <c r="EJ133" i="76"/>
  <c r="EJ131" i="76" s="1"/>
  <c r="EM204" i="76"/>
  <c r="CX147" i="76"/>
  <c r="CZ147" i="76"/>
  <c r="BU147" i="76"/>
  <c r="X133" i="76"/>
  <c r="X131" i="76" s="1"/>
  <c r="AG49" i="76"/>
  <c r="ED147" i="76"/>
  <c r="I49" i="76"/>
  <c r="EC147" i="76"/>
  <c r="EC204" i="76"/>
  <c r="CO147" i="76"/>
  <c r="DZ147" i="76"/>
  <c r="D133" i="76"/>
  <c r="D131" i="76" s="1"/>
  <c r="DP204" i="76"/>
  <c r="E49" i="76"/>
  <c r="DM142" i="76"/>
  <c r="AO133" i="76"/>
  <c r="AO131" i="76" s="1"/>
  <c r="AN133" i="76"/>
  <c r="AN131" i="76" s="1"/>
  <c r="EK133" i="76"/>
  <c r="EK131" i="76" s="1"/>
  <c r="EK204" i="76"/>
  <c r="EO147" i="76"/>
  <c r="DA142" i="76"/>
  <c r="DC147" i="76"/>
  <c r="BV147" i="76"/>
  <c r="AK133" i="76"/>
  <c r="AK131" i="76" s="1"/>
  <c r="EJ142" i="76"/>
  <c r="EM192" i="76"/>
  <c r="DB142" i="76"/>
  <c r="AH147" i="76"/>
  <c r="AM49" i="76"/>
  <c r="CW133" i="76"/>
  <c r="CW131" i="76" s="1"/>
  <c r="BR204" i="76"/>
  <c r="I133" i="76"/>
  <c r="I131" i="76" s="1"/>
  <c r="AM88" i="76"/>
  <c r="AG88" i="76"/>
  <c r="AA31" i="76"/>
  <c r="EE147" i="76"/>
  <c r="EE204" i="76"/>
  <c r="EI142" i="76"/>
  <c r="CU142" i="76"/>
  <c r="CY204" i="76"/>
  <c r="Z88" i="76"/>
  <c r="AF88" i="76"/>
  <c r="EB213" i="76"/>
  <c r="ED133" i="76"/>
  <c r="ED131" i="76" s="1"/>
  <c r="CR213" i="76"/>
  <c r="CT204" i="76"/>
  <c r="BO204" i="76"/>
  <c r="BM133" i="76"/>
  <c r="BM131" i="76" s="1"/>
  <c r="AB142" i="76"/>
  <c r="I88" i="76"/>
  <c r="DY133" i="76"/>
  <c r="DY131" i="76" s="1"/>
  <c r="EA213" i="76"/>
  <c r="CQ147" i="76"/>
  <c r="BE142" i="76"/>
  <c r="BL204" i="76"/>
  <c r="BJ147" i="76"/>
  <c r="Y142" i="76"/>
  <c r="CL133" i="76"/>
  <c r="CL131" i="76" s="1"/>
  <c r="CL204" i="76"/>
  <c r="CN133" i="76"/>
  <c r="CN131" i="76" s="1"/>
  <c r="BI142" i="76"/>
  <c r="J88" i="76"/>
  <c r="C165" i="76"/>
  <c r="DU142" i="76"/>
  <c r="DX133" i="76"/>
  <c r="DX131" i="76" s="1"/>
  <c r="CM142" i="76"/>
  <c r="CK204" i="76"/>
  <c r="AY142" i="76"/>
  <c r="BD133" i="76"/>
  <c r="BD131" i="76" s="1"/>
  <c r="DT142" i="76"/>
  <c r="DR204" i="76"/>
  <c r="AV165" i="76"/>
  <c r="BC142" i="76"/>
  <c r="BA204" i="76"/>
  <c r="AJ26" i="76"/>
  <c r="AJ88" i="76"/>
  <c r="AD88" i="76"/>
  <c r="F31" i="76"/>
  <c r="F88" i="76"/>
  <c r="DQ204" i="76"/>
  <c r="CE147" i="76"/>
  <c r="AS204" i="76"/>
  <c r="AZ204" i="76"/>
  <c r="AX133" i="76"/>
  <c r="AX131" i="76" s="1"/>
  <c r="AN88" i="76"/>
  <c r="AL88" i="76"/>
  <c r="AJ204" i="76"/>
  <c r="AB26" i="76"/>
  <c r="DG192" i="76"/>
  <c r="CA142" i="76"/>
  <c r="AG213" i="76"/>
  <c r="EN213" i="76"/>
  <c r="ES142" i="76"/>
  <c r="ER204" i="76"/>
  <c r="EP147" i="76"/>
  <c r="DF204" i="76"/>
  <c r="BT142" i="76"/>
  <c r="AO142" i="76"/>
  <c r="AN142" i="76"/>
  <c r="X88" i="76"/>
  <c r="DC204" i="76"/>
  <c r="BV142" i="76"/>
  <c r="N204" i="76"/>
  <c r="K49" i="76"/>
  <c r="CX204" i="76"/>
  <c r="EF165" i="76"/>
  <c r="EF192" i="76"/>
  <c r="DY204" i="76"/>
  <c r="EC165" i="76"/>
  <c r="BE204" i="76"/>
  <c r="BL165" i="76"/>
  <c r="AC204" i="76"/>
  <c r="DZ165" i="76"/>
  <c r="DS165" i="76"/>
  <c r="DW165" i="76"/>
  <c r="DW204" i="76"/>
  <c r="CI165" i="76"/>
  <c r="CI204" i="76"/>
  <c r="CK165" i="76"/>
  <c r="BF165" i="76"/>
  <c r="CF147" i="76"/>
  <c r="CJ165" i="76"/>
  <c r="CJ204" i="76"/>
  <c r="CH147" i="76"/>
  <c r="AV204" i="76"/>
  <c r="AD49" i="76"/>
  <c r="E76" i="76"/>
  <c r="DQ165" i="76"/>
  <c r="AZ165" i="76"/>
  <c r="AX142" i="76"/>
  <c r="AL49" i="76"/>
  <c r="DJ204" i="76"/>
  <c r="DN165" i="76"/>
  <c r="DN204" i="76"/>
  <c r="BZ165" i="76"/>
  <c r="BZ204" i="76"/>
  <c r="CD133" i="76"/>
  <c r="CD131" i="76" s="1"/>
  <c r="AW165" i="76"/>
  <c r="AW204" i="76"/>
  <c r="AJ165" i="76"/>
  <c r="DK165" i="76"/>
  <c r="DI204" i="76"/>
  <c r="BW165" i="76"/>
  <c r="BW204" i="76"/>
  <c r="BY165" i="76"/>
  <c r="AT133" i="76"/>
  <c r="AT131" i="76" s="1"/>
  <c r="AT213" i="76"/>
  <c r="AG133" i="76"/>
  <c r="AG131" i="76" s="1"/>
  <c r="AG204" i="76"/>
  <c r="K204" i="76"/>
  <c r="ER192" i="76"/>
  <c r="DF165" i="76"/>
  <c r="BT165" i="76"/>
  <c r="BT204" i="76"/>
  <c r="AO204" i="76"/>
  <c r="EO204" i="76"/>
  <c r="DA133" i="76"/>
  <c r="DA131" i="76" s="1"/>
  <c r="DA204" i="76"/>
  <c r="BX165" i="76"/>
  <c r="AM165" i="76"/>
  <c r="AK204" i="76"/>
  <c r="EH165" i="76"/>
  <c r="EJ204" i="76"/>
  <c r="EL165" i="76"/>
  <c r="CX165" i="76"/>
  <c r="CZ165" i="76"/>
  <c r="BU165" i="76"/>
  <c r="AH165" i="76"/>
  <c r="AG76" i="76"/>
  <c r="EI204" i="76"/>
  <c r="BP192" i="76"/>
  <c r="I204" i="76"/>
  <c r="AI142" i="76"/>
  <c r="Z49" i="76"/>
  <c r="AF76" i="76"/>
  <c r="EB142" i="76"/>
  <c r="EF204" i="76"/>
  <c r="CR192" i="76"/>
  <c r="CT192" i="76"/>
  <c r="BH142" i="76"/>
  <c r="BO165" i="76"/>
  <c r="I76" i="76"/>
  <c r="EC192" i="76"/>
  <c r="CO165" i="76"/>
  <c r="CO192" i="76"/>
  <c r="CQ165" i="76"/>
  <c r="BL192" i="76"/>
  <c r="DZ192" i="76"/>
  <c r="CP192" i="76"/>
  <c r="CN213" i="76"/>
  <c r="BB165" i="76"/>
  <c r="BG204" i="76"/>
  <c r="J204" i="76"/>
  <c r="Z142" i="76"/>
  <c r="J76" i="76"/>
  <c r="AO31" i="76"/>
  <c r="D192" i="76"/>
  <c r="C213" i="76"/>
  <c r="DX213" i="76"/>
  <c r="CM213" i="76"/>
  <c r="DP192" i="76"/>
  <c r="DR192" i="76"/>
  <c r="CF165" i="76"/>
  <c r="CJ192" i="76"/>
  <c r="AV192" i="76"/>
  <c r="BA165" i="76"/>
  <c r="BA192" i="76"/>
  <c r="AJ76" i="76"/>
  <c r="AH17" i="76"/>
  <c r="AH15" i="76" s="1"/>
  <c r="AD76" i="76"/>
  <c r="F76" i="76"/>
  <c r="DM213" i="76"/>
  <c r="DQ192" i="76"/>
  <c r="CC165" i="76"/>
  <c r="CC192" i="76"/>
  <c r="CG142" i="76"/>
  <c r="CE165" i="76"/>
  <c r="AZ192" i="76"/>
  <c r="AN76" i="76"/>
  <c r="AL76" i="76"/>
  <c r="DN192" i="76"/>
  <c r="DL213" i="76"/>
  <c r="BZ192" i="76"/>
  <c r="AW192" i="76"/>
  <c r="AU142" i="76"/>
  <c r="AJ192" i="76"/>
  <c r="EQ204" i="76"/>
  <c r="BY192" i="76"/>
  <c r="AT204" i="76"/>
  <c r="EN192" i="76"/>
  <c r="EN204" i="76"/>
  <c r="DD192" i="76"/>
  <c r="DH204" i="76"/>
  <c r="DF192" i="76"/>
  <c r="X76" i="76"/>
  <c r="BQ165" i="76"/>
  <c r="BQ192" i="76"/>
  <c r="DC165" i="76"/>
  <c r="BX192" i="76"/>
  <c r="AM204" i="76"/>
  <c r="AA204" i="76"/>
  <c r="K17" i="76"/>
  <c r="K15" i="76" s="1"/>
  <c r="K76" i="76"/>
  <c r="DB204" i="76"/>
  <c r="DB213" i="76"/>
  <c r="CZ192" i="76"/>
  <c r="BU192" i="76"/>
  <c r="X142" i="76"/>
  <c r="DC105" i="76"/>
  <c r="DO105" i="76"/>
  <c r="CN105" i="76"/>
  <c r="EG105" i="76"/>
  <c r="DF105" i="76"/>
  <c r="CE105" i="76"/>
  <c r="CH105" i="76"/>
  <c r="CT105" i="76"/>
  <c r="CK105" i="76"/>
  <c r="CW105" i="76"/>
  <c r="DX105" i="76"/>
  <c r="EM105" i="76"/>
  <c r="BY105" i="76"/>
  <c r="DI105" i="76"/>
  <c r="DL105" i="76"/>
  <c r="CZ105" i="76"/>
  <c r="CB105" i="76"/>
  <c r="DR105" i="76"/>
  <c r="EA105" i="76"/>
  <c r="EP105" i="76"/>
  <c r="CP101" i="76"/>
  <c r="CQ105" i="76" s="1"/>
  <c r="BK101" i="76"/>
  <c r="DU101" i="76"/>
  <c r="DU105" i="76" s="1"/>
  <c r="X34" i="24" l="1"/>
  <c r="Y33" i="24"/>
  <c r="Z33" i="24" s="1"/>
  <c r="BM105" i="76"/>
  <c r="BM102" i="76"/>
  <c r="G32" i="76"/>
  <c r="G31" i="76" s="1"/>
  <c r="G148" i="76"/>
  <c r="G147" i="76" s="1"/>
  <c r="G193" i="76"/>
  <c r="G77" i="76"/>
  <c r="F140" i="76"/>
  <c r="F217" i="76" s="1"/>
  <c r="BV140" i="76"/>
  <c r="BV217" i="76" s="1"/>
  <c r="CQ140" i="76"/>
  <c r="CQ217" i="76" s="1"/>
  <c r="AB140" i="76"/>
  <c r="AB217" i="76" s="1"/>
  <c r="CW140" i="76"/>
  <c r="CW217" i="76" s="1"/>
  <c r="EE140" i="76"/>
  <c r="EE217" i="76" s="1"/>
  <c r="AY140" i="76"/>
  <c r="AY217" i="76" s="1"/>
  <c r="AO24" i="76"/>
  <c r="AO101" i="76" s="1"/>
  <c r="AT140" i="76"/>
  <c r="AT217" i="76" s="1"/>
  <c r="DH140" i="76"/>
  <c r="DH217" i="76" s="1"/>
  <c r="AD24" i="76"/>
  <c r="AD101" i="76" s="1"/>
  <c r="CA140" i="76"/>
  <c r="CA217" i="76" s="1"/>
  <c r="BC140" i="76"/>
  <c r="BC217" i="76" s="1"/>
  <c r="I140" i="76"/>
  <c r="I217" i="76" s="1"/>
  <c r="BN140" i="76"/>
  <c r="BN217" i="76" s="1"/>
  <c r="BY140" i="76"/>
  <c r="BY217" i="76" s="1"/>
  <c r="AE140" i="76"/>
  <c r="AE217" i="76" s="1"/>
  <c r="CC140" i="76"/>
  <c r="CC217" i="76" s="1"/>
  <c r="CS140" i="76"/>
  <c r="CS217" i="76" s="1"/>
  <c r="AM24" i="76"/>
  <c r="AM101" i="76" s="1"/>
  <c r="EH140" i="76"/>
  <c r="EH217" i="76" s="1"/>
  <c r="Y140" i="76"/>
  <c r="AA24" i="76"/>
  <c r="AA101" i="76" s="1"/>
  <c r="CO140" i="76"/>
  <c r="CO217" i="76" s="1"/>
  <c r="BS140" i="76"/>
  <c r="BS217" i="76" s="1"/>
  <c r="CV140" i="76"/>
  <c r="CV217" i="76" s="1"/>
  <c r="AS140" i="76"/>
  <c r="AS217" i="76" s="1"/>
  <c r="BD140" i="76"/>
  <c r="BD217" i="76" s="1"/>
  <c r="X140" i="76"/>
  <c r="X217" i="76" s="1"/>
  <c r="CG140" i="76"/>
  <c r="CG217" i="76" s="1"/>
  <c r="EB140" i="76"/>
  <c r="EB217" i="76" s="1"/>
  <c r="ES140" i="76"/>
  <c r="ES217" i="76" s="1"/>
  <c r="CM140" i="76"/>
  <c r="CM217" i="76" s="1"/>
  <c r="CE140" i="76"/>
  <c r="CE217" i="76" s="1"/>
  <c r="N140" i="76"/>
  <c r="N217" i="76" s="1"/>
  <c r="AA140" i="76"/>
  <c r="AA217" i="76" s="1"/>
  <c r="AJ140" i="76"/>
  <c r="AJ217" i="76" s="1"/>
  <c r="BF140" i="76"/>
  <c r="BF217" i="76" s="1"/>
  <c r="AZ140" i="76"/>
  <c r="AZ217" i="76" s="1"/>
  <c r="AK140" i="76"/>
  <c r="AK217" i="76" s="1"/>
  <c r="DJ140" i="76"/>
  <c r="DJ217" i="76" s="1"/>
  <c r="BB140" i="76"/>
  <c r="BB217" i="76" s="1"/>
  <c r="AJ24" i="76"/>
  <c r="AJ101" i="76" s="1"/>
  <c r="EP140" i="76"/>
  <c r="EP217" i="76" s="1"/>
  <c r="AM140" i="76"/>
  <c r="AM217" i="76" s="1"/>
  <c r="AW140" i="76"/>
  <c r="AW217" i="76" s="1"/>
  <c r="CP140" i="76"/>
  <c r="CP217" i="76" s="1"/>
  <c r="I24" i="76"/>
  <c r="I101" i="76" s="1"/>
  <c r="CF140" i="76"/>
  <c r="CF217" i="76" s="1"/>
  <c r="AU140" i="76"/>
  <c r="AU217" i="76" s="1"/>
  <c r="Z140" i="76"/>
  <c r="Z217" i="76" s="1"/>
  <c r="DU140" i="76"/>
  <c r="DU217" i="76" s="1"/>
  <c r="BE140" i="76"/>
  <c r="BE217" i="76" s="1"/>
  <c r="DA140" i="76"/>
  <c r="DA217" i="76" s="1"/>
  <c r="CZ140" i="76"/>
  <c r="CZ217" i="76" s="1"/>
  <c r="F24" i="76"/>
  <c r="CI140" i="76"/>
  <c r="CI217" i="76" s="1"/>
  <c r="CB140" i="76"/>
  <c r="CB217" i="76" s="1"/>
  <c r="C24" i="76"/>
  <c r="C101" i="76" s="1"/>
  <c r="DE140" i="76"/>
  <c r="DE217" i="76" s="1"/>
  <c r="DR140" i="76"/>
  <c r="DR217" i="76" s="1"/>
  <c r="CX140" i="76"/>
  <c r="CX217" i="76" s="1"/>
  <c r="EC140" i="76"/>
  <c r="EC217" i="76" s="1"/>
  <c r="AR140" i="76"/>
  <c r="AR217" i="76" s="1"/>
  <c r="BZ140" i="76"/>
  <c r="BZ217" i="76" s="1"/>
  <c r="X24" i="76"/>
  <c r="X101" i="76" s="1"/>
  <c r="AP140" i="76"/>
  <c r="AP217" i="76" s="1"/>
  <c r="DO140" i="76"/>
  <c r="DO217" i="76" s="1"/>
  <c r="DP140" i="76"/>
  <c r="DP217" i="76" s="1"/>
  <c r="EA140" i="76"/>
  <c r="EA217" i="76" s="1"/>
  <c r="BI140" i="76"/>
  <c r="BI217" i="76" s="1"/>
  <c r="BR140" i="76"/>
  <c r="BR217" i="76" s="1"/>
  <c r="EM140" i="76"/>
  <c r="EM217" i="76" s="1"/>
  <c r="DC140" i="76"/>
  <c r="DC217" i="76" s="1"/>
  <c r="BW140" i="76"/>
  <c r="BW217" i="76" s="1"/>
  <c r="DW140" i="76"/>
  <c r="DW217" i="76" s="1"/>
  <c r="ED140" i="76"/>
  <c r="ED217" i="76" s="1"/>
  <c r="DQ140" i="76"/>
  <c r="DQ217" i="76" s="1"/>
  <c r="AN140" i="76"/>
  <c r="AN217" i="76" s="1"/>
  <c r="DT140" i="76"/>
  <c r="DT217" i="76" s="1"/>
  <c r="DN140" i="76"/>
  <c r="DN217" i="76" s="1"/>
  <c r="BG140" i="76"/>
  <c r="BG217" i="76" s="1"/>
  <c r="BK140" i="76"/>
  <c r="BK217" i="76" s="1"/>
  <c r="AQ140" i="76"/>
  <c r="AQ217" i="76" s="1"/>
  <c r="DK140" i="76"/>
  <c r="DK217" i="76" s="1"/>
  <c r="DS140" i="76"/>
  <c r="DS217" i="76" s="1"/>
  <c r="CT140" i="76"/>
  <c r="CT217" i="76" s="1"/>
  <c r="DZ140" i="76"/>
  <c r="DZ217" i="76" s="1"/>
  <c r="AG24" i="76"/>
  <c r="AG101" i="76" s="1"/>
  <c r="AL140" i="76"/>
  <c r="AL217" i="76" s="1"/>
  <c r="EK140" i="76"/>
  <c r="EK217" i="76" s="1"/>
  <c r="AX140" i="76"/>
  <c r="AX217" i="76" s="1"/>
  <c r="AC140" i="76"/>
  <c r="AC217" i="76" s="1"/>
  <c r="BP140" i="76"/>
  <c r="BP217" i="76" s="1"/>
  <c r="CD140" i="76"/>
  <c r="CD217" i="76" s="1"/>
  <c r="BU140" i="76"/>
  <c r="BU217" i="76" s="1"/>
  <c r="DF140" i="76"/>
  <c r="DF217" i="76" s="1"/>
  <c r="EQ140" i="76"/>
  <c r="EQ217" i="76" s="1"/>
  <c r="CY140" i="76"/>
  <c r="CY217" i="76" s="1"/>
  <c r="BA140" i="76"/>
  <c r="BA217" i="76" s="1"/>
  <c r="CN140" i="76"/>
  <c r="CN217" i="76" s="1"/>
  <c r="AI140" i="76"/>
  <c r="AI217" i="76" s="1"/>
  <c r="AO140" i="76"/>
  <c r="AO217" i="76" s="1"/>
  <c r="DX140" i="76"/>
  <c r="DX217" i="76" s="1"/>
  <c r="BH140" i="76"/>
  <c r="BH217" i="76" s="1"/>
  <c r="BT140" i="76"/>
  <c r="BT217" i="76" s="1"/>
  <c r="EI140" i="76"/>
  <c r="EI217" i="76" s="1"/>
  <c r="DB140" i="76"/>
  <c r="DB217" i="76" s="1"/>
  <c r="DM140" i="76"/>
  <c r="DM217" i="76" s="1"/>
  <c r="DI140" i="76"/>
  <c r="DI217" i="76" s="1"/>
  <c r="CH140" i="76"/>
  <c r="CH217" i="76" s="1"/>
  <c r="DY140" i="76"/>
  <c r="DY217" i="76" s="1"/>
  <c r="AG140" i="76"/>
  <c r="AG217" i="76" s="1"/>
  <c r="DV140" i="76"/>
  <c r="DV217" i="76" s="1"/>
  <c r="EO140" i="76"/>
  <c r="EO217" i="76" s="1"/>
  <c r="K140" i="76"/>
  <c r="K217" i="76" s="1"/>
  <c r="C140" i="76"/>
  <c r="C217" i="76" s="1"/>
  <c r="CR140" i="76"/>
  <c r="CR217" i="76" s="1"/>
  <c r="CL140" i="76"/>
  <c r="CL217" i="76" s="1"/>
  <c r="AH140" i="76"/>
  <c r="AH217" i="76" s="1"/>
  <c r="BQ140" i="76"/>
  <c r="BQ217" i="76" s="1"/>
  <c r="EN140" i="76"/>
  <c r="EN217" i="76" s="1"/>
  <c r="AF140" i="76"/>
  <c r="AF217" i="76" s="1"/>
  <c r="BO140" i="76"/>
  <c r="BO217" i="76" s="1"/>
  <c r="CU140" i="76"/>
  <c r="CU217" i="76" s="1"/>
  <c r="CJ140" i="76"/>
  <c r="CJ217" i="76" s="1"/>
  <c r="EL140" i="76"/>
  <c r="EL217" i="76" s="1"/>
  <c r="AD140" i="76"/>
  <c r="AD217" i="76" s="1"/>
  <c r="R101" i="76"/>
  <c r="EG140" i="76"/>
  <c r="EG217" i="76" s="1"/>
  <c r="DD140" i="76"/>
  <c r="DD217" i="76" s="1"/>
  <c r="DL140" i="76"/>
  <c r="DL217" i="76" s="1"/>
  <c r="DG140" i="76"/>
  <c r="DG217" i="76" s="1"/>
  <c r="BJ140" i="76"/>
  <c r="BJ217" i="76" s="1"/>
  <c r="BX140" i="76"/>
  <c r="BX217" i="76" s="1"/>
  <c r="EJ140" i="76"/>
  <c r="EJ217" i="76" s="1"/>
  <c r="AV140" i="76"/>
  <c r="AV217" i="76" s="1"/>
  <c r="ER140" i="76"/>
  <c r="ER217" i="76" s="1"/>
  <c r="EF140" i="76"/>
  <c r="EF217" i="76" s="1"/>
  <c r="CK140" i="76"/>
  <c r="CK217" i="76" s="1"/>
  <c r="BM140" i="76"/>
  <c r="BM217" i="76" s="1"/>
  <c r="BL140" i="76"/>
  <c r="BL217" i="76" s="1"/>
  <c r="X35" i="24" l="1"/>
  <c r="Y34" i="24"/>
  <c r="Z34" i="24" s="1"/>
  <c r="AR233" i="76"/>
  <c r="AI233" i="76"/>
  <c r="AF233" i="76"/>
  <c r="BV233" i="76"/>
  <c r="BM233" i="76"/>
  <c r="AL233" i="76"/>
  <c r="AC233" i="76"/>
  <c r="AX233" i="76"/>
  <c r="AO233" i="76"/>
  <c r="BG233" i="76"/>
  <c r="W233" i="76"/>
  <c r="BD233" i="76"/>
  <c r="BJ233" i="76"/>
  <c r="BA233" i="76"/>
  <c r="BS233" i="76"/>
  <c r="AU233" i="76"/>
  <c r="BP233" i="76"/>
  <c r="J181" i="76"/>
  <c r="J165" i="76" s="1"/>
  <c r="J140" i="76" s="1"/>
  <c r="J217" i="76" s="1"/>
  <c r="K222" i="76" s="1"/>
  <c r="J65" i="76"/>
  <c r="J49" i="76" s="1"/>
  <c r="J24" i="76" s="1"/>
  <c r="J101" i="76" s="1"/>
  <c r="BS222" i="76"/>
  <c r="BG222" i="76"/>
  <c r="AR222" i="76"/>
  <c r="AO222" i="76"/>
  <c r="AL222" i="76"/>
  <c r="BD222" i="76"/>
  <c r="AX222" i="76"/>
  <c r="AF222" i="76"/>
  <c r="BV222" i="76"/>
  <c r="BJ222" i="76"/>
  <c r="BM222" i="76"/>
  <c r="AU222" i="76"/>
  <c r="BA222" i="76"/>
  <c r="AC222" i="76"/>
  <c r="BP222" i="76"/>
  <c r="AI222" i="76"/>
  <c r="C103" i="76"/>
  <c r="D13" i="76" s="1"/>
  <c r="F101" i="76"/>
  <c r="EG222" i="76"/>
  <c r="CZ222" i="76"/>
  <c r="CH222" i="76"/>
  <c r="CW222" i="76"/>
  <c r="DI222" i="76"/>
  <c r="CE222" i="76"/>
  <c r="CN222" i="76"/>
  <c r="CT222" i="76"/>
  <c r="ES222" i="76"/>
  <c r="DU222" i="76"/>
  <c r="C219" i="76"/>
  <c r="D129" i="76" s="1"/>
  <c r="DX222" i="76"/>
  <c r="ED222" i="76"/>
  <c r="DF222" i="76"/>
  <c r="EA222" i="76"/>
  <c r="BY222" i="76"/>
  <c r="CK222" i="76"/>
  <c r="DL222" i="76"/>
  <c r="DR222" i="76"/>
  <c r="EM222" i="76"/>
  <c r="CQ222" i="76"/>
  <c r="CB222" i="76"/>
  <c r="EJ222" i="76"/>
  <c r="EP222" i="76"/>
  <c r="DO222" i="76"/>
  <c r="DC222" i="76"/>
  <c r="X36" i="24" l="1"/>
  <c r="X37" i="24" s="1"/>
  <c r="Y35" i="24"/>
  <c r="K233" i="76"/>
  <c r="Z35" i="24" l="1"/>
  <c r="H8" i="16"/>
  <c r="Y37" i="24"/>
  <c r="X38" i="24"/>
  <c r="Y36" i="24"/>
  <c r="J8" i="16" l="1"/>
  <c r="I8" i="16"/>
  <c r="H20" i="16"/>
  <c r="Z36" i="24"/>
  <c r="H29" i="16"/>
  <c r="X39" i="24"/>
  <c r="Y38" i="24"/>
  <c r="AI35" i="16"/>
  <c r="AG35" i="16"/>
  <c r="AE35" i="16"/>
  <c r="AC35" i="16"/>
  <c r="AA35" i="16"/>
  <c r="Y35" i="16"/>
  <c r="W35" i="16"/>
  <c r="U35" i="16"/>
  <c r="S35" i="16"/>
  <c r="Q35" i="16"/>
  <c r="O35" i="16"/>
  <c r="X40" i="24" l="1"/>
  <c r="Y39" i="24"/>
  <c r="CA35" i="102"/>
  <c r="J29" i="16"/>
  <c r="I29" i="16"/>
  <c r="J25" i="102"/>
  <c r="I25" i="102"/>
  <c r="CA27" i="102"/>
  <c r="I20" i="16"/>
  <c r="J20" i="16"/>
  <c r="E215" i="76"/>
  <c r="E213" i="76" s="1"/>
  <c r="E99" i="76"/>
  <c r="E97" i="76" s="1"/>
  <c r="X41" i="24" l="1"/>
  <c r="Y40" i="24"/>
  <c r="M181" i="76"/>
  <c r="M165" i="76" s="1"/>
  <c r="M140" i="76" s="1"/>
  <c r="X42" i="24" l="1"/>
  <c r="Y41" i="24"/>
  <c r="S65" i="76"/>
  <c r="S49" i="76" s="1"/>
  <c r="S24" i="76" s="1"/>
  <c r="S101" i="76" s="1"/>
  <c r="S181" i="76"/>
  <c r="S165" i="76" s="1"/>
  <c r="S140" i="76" s="1"/>
  <c r="S217" i="76" s="1"/>
  <c r="P181" i="76"/>
  <c r="P165" i="76" s="1"/>
  <c r="P140" i="76" s="1"/>
  <c r="P217" i="76" s="1"/>
  <c r="P65" i="76"/>
  <c r="P49" i="76" s="1"/>
  <c r="P24" i="76" s="1"/>
  <c r="P101" i="76" s="1"/>
  <c r="M65" i="76"/>
  <c r="M49" i="76" s="1"/>
  <c r="M24" i="76" s="1"/>
  <c r="M101" i="76" s="1"/>
  <c r="M217" i="76"/>
  <c r="AH65" i="76"/>
  <c r="AH49" i="76" s="1"/>
  <c r="AH24" i="76" s="1"/>
  <c r="AH101" i="76" s="1"/>
  <c r="AN65" i="76"/>
  <c r="AN49" i="76" s="1"/>
  <c r="AN24" i="76" s="1"/>
  <c r="AN101" i="76" s="1"/>
  <c r="AQ65" i="76"/>
  <c r="AQ49" i="76" s="1"/>
  <c r="AQ24" i="76" s="1"/>
  <c r="AQ101" i="76" s="1"/>
  <c r="AB65" i="76"/>
  <c r="AB49" i="76" s="1"/>
  <c r="AB24" i="76" s="1"/>
  <c r="AB101" i="76" s="1"/>
  <c r="AK65" i="76"/>
  <c r="AK49" i="76" s="1"/>
  <c r="AK24" i="76" s="1"/>
  <c r="AK101" i="76" s="1"/>
  <c r="Y65" i="76"/>
  <c r="Y49" i="76" s="1"/>
  <c r="Y24" i="76" s="1"/>
  <c r="Y101" i="76" s="1"/>
  <c r="AE65" i="76"/>
  <c r="AE49" i="76" s="1"/>
  <c r="AE24" i="76" s="1"/>
  <c r="AE101" i="76" s="1"/>
  <c r="N31" i="76"/>
  <c r="N24" i="76" s="1"/>
  <c r="N101" i="76" s="1"/>
  <c r="Z34" i="76"/>
  <c r="Z31" i="76" s="1"/>
  <c r="AL34" i="76"/>
  <c r="K31" i="76"/>
  <c r="K24" i="76" s="1"/>
  <c r="K101" i="76" s="1"/>
  <c r="AC34" i="76"/>
  <c r="AC31" i="76" s="1"/>
  <c r="AC24" i="76" s="1"/>
  <c r="AC101" i="76" s="1"/>
  <c r="AI34" i="76"/>
  <c r="T101" i="76"/>
  <c r="AF34" i="76"/>
  <c r="Y42" i="24" l="1"/>
  <c r="X43" i="24"/>
  <c r="T233" i="76"/>
  <c r="T222" i="76"/>
  <c r="N222" i="76"/>
  <c r="N233" i="76"/>
  <c r="N102" i="76"/>
  <c r="K105" i="76"/>
  <c r="K102" i="76"/>
  <c r="AR105" i="76"/>
  <c r="AR102" i="76"/>
  <c r="AO105" i="76"/>
  <c r="AO102" i="76"/>
  <c r="T102" i="76"/>
  <c r="AC102" i="76"/>
  <c r="T105" i="76"/>
  <c r="N105" i="76"/>
  <c r="AC105" i="76"/>
  <c r="Y43" i="24" l="1"/>
  <c r="X44" i="24"/>
  <c r="Q202" i="76"/>
  <c r="Q192" i="76" s="1"/>
  <c r="Q140" i="76" s="1"/>
  <c r="Q217" i="76" s="1"/>
  <c r="Q86" i="76"/>
  <c r="Q76" i="76" s="1"/>
  <c r="Q24" i="76" s="1"/>
  <c r="Q101" i="76" s="1"/>
  <c r="AI86" i="76"/>
  <c r="AI76" i="76" s="1"/>
  <c r="Z86" i="76"/>
  <c r="Z76" i="76" s="1"/>
  <c r="Z24" i="76" s="1"/>
  <c r="Z101" i="76" s="1"/>
  <c r="X45" i="24" l="1"/>
  <c r="Y44" i="24"/>
  <c r="Q222" i="76"/>
  <c r="Q233" i="76"/>
  <c r="Q105" i="76"/>
  <c r="Q102" i="76"/>
  <c r="Z105" i="76"/>
  <c r="Z102" i="76"/>
  <c r="X46" i="24" l="1"/>
  <c r="Y45" i="24"/>
  <c r="E34" i="76"/>
  <c r="E150" i="76"/>
  <c r="X47" i="24" l="1"/>
  <c r="Y46" i="24"/>
  <c r="H202" i="76"/>
  <c r="H192" i="76" s="1"/>
  <c r="H140" i="76" s="1"/>
  <c r="H217" i="76" s="1"/>
  <c r="H86" i="76"/>
  <c r="H76" i="76" s="1"/>
  <c r="H24" i="76" s="1"/>
  <c r="H101" i="76" s="1"/>
  <c r="X48" i="24" l="1"/>
  <c r="Y47" i="24"/>
  <c r="AF37" i="76"/>
  <c r="AF31" i="76" s="1"/>
  <c r="AF24" i="76" s="1"/>
  <c r="AF101" i="76" s="1"/>
  <c r="AI37" i="76"/>
  <c r="AL37" i="76"/>
  <c r="AL31" i="76" s="1"/>
  <c r="AL24" i="76" s="1"/>
  <c r="AL101" i="76" s="1"/>
  <c r="Y48" i="24" l="1"/>
  <c r="X49" i="24"/>
  <c r="AL105" i="76"/>
  <c r="AL102" i="76"/>
  <c r="AF105" i="76"/>
  <c r="AF102" i="76"/>
  <c r="AI33" i="76"/>
  <c r="AI31" i="76" s="1"/>
  <c r="AI24" i="76" s="1"/>
  <c r="AI101" i="76" s="1"/>
  <c r="Y49" i="24" l="1"/>
  <c r="X50" i="24"/>
  <c r="AI105" i="76"/>
  <c r="AI102" i="76"/>
  <c r="X51" i="24" l="1"/>
  <c r="Y50" i="24"/>
  <c r="X52" i="24" l="1"/>
  <c r="Y51" i="24"/>
  <c r="G65" i="76"/>
  <c r="G49" i="76" s="1"/>
  <c r="G181" i="76"/>
  <c r="G165" i="76" s="1"/>
  <c r="D148" i="76"/>
  <c r="D147" i="76" s="1"/>
  <c r="D140" i="76" s="1"/>
  <c r="D217" i="76" s="1"/>
  <c r="D32" i="76"/>
  <c r="D31" i="76" s="1"/>
  <c r="D24" i="76" s="1"/>
  <c r="D101" i="76" s="1"/>
  <c r="E155" i="76"/>
  <c r="E147" i="76" s="1"/>
  <c r="E140" i="76" s="1"/>
  <c r="E217" i="76" s="1"/>
  <c r="E39" i="76"/>
  <c r="E31" i="76" s="1"/>
  <c r="E24" i="76" s="1"/>
  <c r="E101" i="76" s="1"/>
  <c r="X53" i="24" l="1"/>
  <c r="Y52" i="24"/>
  <c r="E233" i="76"/>
  <c r="E222" i="76"/>
  <c r="E102" i="76"/>
  <c r="E105" i="76"/>
  <c r="G194" i="76"/>
  <c r="G192" i="76" s="1"/>
  <c r="G140" i="76" s="1"/>
  <c r="G217" i="76" s="1"/>
  <c r="G78" i="76"/>
  <c r="G76" i="76" s="1"/>
  <c r="G24" i="76" s="1"/>
  <c r="D103" i="76"/>
  <c r="E13" i="76" s="1"/>
  <c r="E103" i="76" s="1"/>
  <c r="D219" i="76"/>
  <c r="E129" i="76" s="1"/>
  <c r="E219" i="76" s="1"/>
  <c r="O22" i="16"/>
  <c r="W30" i="16"/>
  <c r="Q20" i="16"/>
  <c r="O21" i="16"/>
  <c r="O30" i="16"/>
  <c r="AG20" i="16"/>
  <c r="W20" i="16"/>
  <c r="AG7" i="16"/>
  <c r="U7" i="16"/>
  <c r="Q32" i="16"/>
  <c r="W29" i="16"/>
  <c r="AE29" i="16"/>
  <c r="U22" i="16"/>
  <c r="AI22" i="16"/>
  <c r="Q23" i="16"/>
  <c r="Y32" i="16"/>
  <c r="AE23" i="16"/>
  <c r="AG11" i="16"/>
  <c r="S11" i="16"/>
  <c r="Y29" i="16"/>
  <c r="S32" i="16"/>
  <c r="Y23" i="16"/>
  <c r="AG32" i="16"/>
  <c r="Q22" i="16"/>
  <c r="Y11" i="16"/>
  <c r="AE22" i="16"/>
  <c r="AC23" i="16"/>
  <c r="AI31" i="16"/>
  <c r="S29" i="16"/>
  <c r="Y20" i="16"/>
  <c r="AG29" i="16"/>
  <c r="Q11" i="16"/>
  <c r="Y31" i="16"/>
  <c r="U11" i="16"/>
  <c r="AG31" i="16"/>
  <c r="S23" i="16"/>
  <c r="AA32" i="16"/>
  <c r="AG23" i="16"/>
  <c r="Q31" i="16"/>
  <c r="W23" i="16"/>
  <c r="AE20" i="16"/>
  <c r="S20" i="16"/>
  <c r="AA29" i="16"/>
  <c r="AI32" i="16"/>
  <c r="W31" i="16"/>
  <c r="AE11" i="16"/>
  <c r="U31" i="16"/>
  <c r="U32" i="16"/>
  <c r="AC20" i="16"/>
  <c r="AI29" i="16"/>
  <c r="W22" i="16"/>
  <c r="AE31" i="16"/>
  <c r="AE32" i="16"/>
  <c r="U23" i="16"/>
  <c r="AC32" i="16"/>
  <c r="AI23" i="16"/>
  <c r="W11" i="16"/>
  <c r="AA11" i="16"/>
  <c r="AA22" i="16"/>
  <c r="U20" i="16"/>
  <c r="AC29" i="16"/>
  <c r="AI20" i="16"/>
  <c r="AC22" i="16"/>
  <c r="AA31" i="16"/>
  <c r="AC11" i="16"/>
  <c r="S31" i="16"/>
  <c r="AA39" i="16"/>
  <c r="AA30" i="16"/>
  <c r="U29" i="16"/>
  <c r="AA23" i="16"/>
  <c r="U39" i="16"/>
  <c r="S7" i="16"/>
  <c r="O39" i="16"/>
  <c r="S39" i="16"/>
  <c r="W7" i="16"/>
  <c r="AC39" i="16"/>
  <c r="AG39" i="16"/>
  <c r="W39" i="16"/>
  <c r="Q7" i="16"/>
  <c r="AE7" i="16"/>
  <c r="Y7" i="16"/>
  <c r="AE39" i="16"/>
  <c r="Q39" i="16"/>
  <c r="Y39" i="16"/>
  <c r="AG30" i="16"/>
  <c r="AA41" i="16"/>
  <c r="AG41" i="16"/>
  <c r="O41" i="16"/>
  <c r="S41" i="16"/>
  <c r="Q41" i="16"/>
  <c r="AE41" i="16"/>
  <c r="W41" i="16"/>
  <c r="AC41" i="16"/>
  <c r="AE21" i="16"/>
  <c r="AC30" i="16"/>
  <c r="W21" i="16"/>
  <c r="AC21" i="16"/>
  <c r="Q30" i="16"/>
  <c r="S21" i="16"/>
  <c r="AI30" i="16"/>
  <c r="S30" i="16"/>
  <c r="AI21" i="16"/>
  <c r="Y21" i="16"/>
  <c r="Q21" i="16"/>
  <c r="Y30" i="16"/>
  <c r="U21" i="16"/>
  <c r="AA21" i="16"/>
  <c r="U30" i="16"/>
  <c r="AG21" i="16"/>
  <c r="O32" i="16"/>
  <c r="O23" i="16"/>
  <c r="AI7" i="16"/>
  <c r="AC31" i="16"/>
  <c r="Y22" i="16"/>
  <c r="O31" i="16"/>
  <c r="AA19" i="16"/>
  <c r="AG19" i="16"/>
  <c r="S19" i="16"/>
  <c r="Y19" i="16"/>
  <c r="AE19" i="16"/>
  <c r="Q19" i="16"/>
  <c r="AC19" i="16"/>
  <c r="W19" i="16"/>
  <c r="O19" i="16"/>
  <c r="O29" i="16"/>
  <c r="O20" i="16"/>
  <c r="O11" i="16"/>
  <c r="AI41" i="16"/>
  <c r="AI19" i="16"/>
  <c r="AG22" i="16"/>
  <c r="AE30" i="16"/>
  <c r="AC7" i="16"/>
  <c r="AA20" i="16"/>
  <c r="W32" i="16"/>
  <c r="U41" i="16"/>
  <c r="U19" i="16"/>
  <c r="S22" i="16"/>
  <c r="Q29" i="16"/>
  <c r="O7" i="16"/>
  <c r="AI39" i="16"/>
  <c r="AI11" i="16"/>
  <c r="X54" i="24" l="1"/>
  <c r="Y53" i="24"/>
  <c r="H222" i="76"/>
  <c r="H233" i="76"/>
  <c r="E230" i="76"/>
  <c r="E109" i="76"/>
  <c r="F129" i="76"/>
  <c r="F219" i="76" s="1"/>
  <c r="E226" i="76"/>
  <c r="G101" i="76"/>
  <c r="F13" i="76"/>
  <c r="F103" i="76" s="1"/>
  <c r="G13" i="76" s="1"/>
  <c r="Q16" i="16"/>
  <c r="O16" i="16"/>
  <c r="AE16" i="16"/>
  <c r="Y16" i="16"/>
  <c r="U16" i="16"/>
  <c r="U18" i="16"/>
  <c r="W28" i="16"/>
  <c r="U28" i="16"/>
  <c r="AI28" i="16"/>
  <c r="Q18" i="16"/>
  <c r="AA16" i="16"/>
  <c r="W16" i="16"/>
  <c r="AC18" i="16"/>
  <c r="AG28" i="16"/>
  <c r="Y28" i="16"/>
  <c r="S16" i="16"/>
  <c r="AC28" i="16"/>
  <c r="AA28" i="16"/>
  <c r="W18" i="16"/>
  <c r="AC16" i="16"/>
  <c r="AE18" i="16"/>
  <c r="AE28" i="16"/>
  <c r="AI18" i="16"/>
  <c r="S28" i="16"/>
  <c r="AG16" i="16"/>
  <c r="Q28" i="16"/>
  <c r="O18" i="16"/>
  <c r="O28" i="16"/>
  <c r="Y18" i="16"/>
  <c r="S18" i="16"/>
  <c r="AG18" i="16"/>
  <c r="AA18" i="16"/>
  <c r="AI16" i="16"/>
  <c r="Y54" i="24" l="1"/>
  <c r="X55" i="24"/>
  <c r="H105" i="76"/>
  <c r="H102" i="76"/>
  <c r="G103" i="76"/>
  <c r="H13" i="76" s="1"/>
  <c r="H103" i="76" s="1"/>
  <c r="G129" i="76"/>
  <c r="G219" i="76" s="1"/>
  <c r="H129" i="76" s="1"/>
  <c r="Q25" i="16"/>
  <c r="Q37" i="16" s="1"/>
  <c r="O25" i="16"/>
  <c r="O37" i="16" s="1"/>
  <c r="AE25" i="16"/>
  <c r="AE37" i="16" s="1"/>
  <c r="Y25" i="16"/>
  <c r="Y37" i="16" s="1"/>
  <c r="U25" i="16"/>
  <c r="U37" i="16" s="1"/>
  <c r="AI25" i="16"/>
  <c r="AI37" i="16" s="1"/>
  <c r="AA25" i="16"/>
  <c r="AA37" i="16" s="1"/>
  <c r="AC25" i="16"/>
  <c r="AC37" i="16" s="1"/>
  <c r="W25" i="16"/>
  <c r="W37" i="16" s="1"/>
  <c r="S25" i="16"/>
  <c r="S37" i="16" s="1"/>
  <c r="AG25" i="16"/>
  <c r="AG37" i="16" s="1"/>
  <c r="Y55" i="24" l="1"/>
  <c r="X56" i="24"/>
  <c r="T106" i="76"/>
  <c r="W106" i="76"/>
  <c r="Q106" i="76"/>
  <c r="H106" i="76"/>
  <c r="K106" i="76"/>
  <c r="E106" i="76"/>
  <c r="H109" i="76"/>
  <c r="AO106" i="76"/>
  <c r="AL106" i="76"/>
  <c r="AF106" i="76"/>
  <c r="AU106" i="76"/>
  <c r="BS106" i="76"/>
  <c r="BA106" i="76"/>
  <c r="BD106" i="76"/>
  <c r="Z106" i="76"/>
  <c r="BG106" i="76"/>
  <c r="AC106" i="76"/>
  <c r="BM106" i="76"/>
  <c r="AX106" i="76"/>
  <c r="AI106" i="76"/>
  <c r="BP106" i="76"/>
  <c r="AR106" i="76"/>
  <c r="BV106" i="76"/>
  <c r="N106" i="76"/>
  <c r="BJ106" i="76"/>
  <c r="AE43" i="16"/>
  <c r="AE45" i="16" s="1"/>
  <c r="AE47" i="16" s="1"/>
  <c r="W43" i="16"/>
  <c r="W45" i="16" s="1"/>
  <c r="W47" i="16" s="1"/>
  <c r="AC43" i="16"/>
  <c r="AC45" i="16" s="1"/>
  <c r="AC47" i="16" s="1"/>
  <c r="S43" i="16"/>
  <c r="S45" i="16" s="1"/>
  <c r="S47" i="16" s="1"/>
  <c r="AA43" i="16"/>
  <c r="AA45" i="16" s="1"/>
  <c r="AA47" i="16" s="1"/>
  <c r="Y43" i="16"/>
  <c r="Y45" i="16" s="1"/>
  <c r="AG43" i="16"/>
  <c r="AG45" i="16" s="1"/>
  <c r="AG47" i="16" s="1"/>
  <c r="AI43" i="16"/>
  <c r="AI45" i="16" s="1"/>
  <c r="AI47" i="16" s="1"/>
  <c r="U43" i="16"/>
  <c r="U45" i="16" s="1"/>
  <c r="U47" i="16" s="1"/>
  <c r="O43" i="16"/>
  <c r="O45" i="16" s="1"/>
  <c r="O47" i="16" s="1"/>
  <c r="Q43" i="16"/>
  <c r="Q45" i="16" s="1"/>
  <c r="Q47" i="16" s="1"/>
  <c r="I13" i="76"/>
  <c r="I103" i="76" s="1"/>
  <c r="J13" i="76" s="1"/>
  <c r="J103" i="76" s="1"/>
  <c r="K13" i="76" s="1"/>
  <c r="K103" i="76" s="1"/>
  <c r="X57" i="24" l="1"/>
  <c r="Y56" i="24"/>
  <c r="K109" i="76"/>
  <c r="L13" i="76"/>
  <c r="L103" i="76" s="1"/>
  <c r="M13" i="76" s="1"/>
  <c r="Y47" i="16"/>
  <c r="X58" i="24" l="1"/>
  <c r="Y57" i="24"/>
  <c r="M103" i="76"/>
  <c r="N13" i="76" s="1"/>
  <c r="N103" i="76" s="1"/>
  <c r="X59" i="24" l="1"/>
  <c r="Y58" i="24"/>
  <c r="O13" i="76"/>
  <c r="O103" i="76" s="1"/>
  <c r="P13" i="76" s="1"/>
  <c r="N109" i="76"/>
  <c r="X60" i="24" l="1"/>
  <c r="Y59" i="24"/>
  <c r="P103" i="76"/>
  <c r="Q13" i="76" s="1"/>
  <c r="Q103" i="76" s="1"/>
  <c r="Y60" i="24" l="1"/>
  <c r="X61" i="24"/>
  <c r="Q109" i="76"/>
  <c r="R13" i="76"/>
  <c r="X62" i="24" l="1"/>
  <c r="Y61" i="24"/>
  <c r="R103" i="76"/>
  <c r="X63" i="24" l="1"/>
  <c r="Y62" i="24"/>
  <c r="S13" i="76"/>
  <c r="S103" i="76" s="1"/>
  <c r="Y63" i="24" l="1"/>
  <c r="X64" i="24"/>
  <c r="T13" i="76"/>
  <c r="T103" i="76" s="1"/>
  <c r="X65" i="24" l="1"/>
  <c r="Y64" i="24"/>
  <c r="T109" i="76"/>
  <c r="U13" i="76"/>
  <c r="U103" i="76" s="1"/>
  <c r="V13" i="76" s="1"/>
  <c r="V103" i="76" s="1"/>
  <c r="W13" i="76" s="1"/>
  <c r="W103" i="76" s="1"/>
  <c r="W109" i="76" s="1"/>
  <c r="X66" i="24" l="1"/>
  <c r="Y65" i="24"/>
  <c r="W104" i="76"/>
  <c r="X13" i="76"/>
  <c r="X103" i="76" s="1"/>
  <c r="Y13" i="76" s="1"/>
  <c r="Y103" i="76" s="1"/>
  <c r="Z13" i="76" s="1"/>
  <c r="Z103" i="76" s="1"/>
  <c r="Y66" i="24" l="1"/>
  <c r="X67" i="24"/>
  <c r="W108" i="76"/>
  <c r="W107" i="76"/>
  <c r="AA13" i="76"/>
  <c r="AA103" i="76" s="1"/>
  <c r="AB13" i="76" s="1"/>
  <c r="AB103" i="76" s="1"/>
  <c r="AC13" i="76" s="1"/>
  <c r="AC103" i="76" s="1"/>
  <c r="Y67" i="24" l="1"/>
  <c r="X68" i="24"/>
  <c r="AD13" i="76"/>
  <c r="AD103" i="76" s="1"/>
  <c r="AE13" i="76" s="1"/>
  <c r="AE103" i="76" s="1"/>
  <c r="AF13" i="76" s="1"/>
  <c r="AF103" i="76" s="1"/>
  <c r="X69" i="24" l="1"/>
  <c r="Y68" i="24"/>
  <c r="AG13" i="76"/>
  <c r="AG103" i="76" s="1"/>
  <c r="AH13" i="76" s="1"/>
  <c r="AH103" i="76" s="1"/>
  <c r="AI13" i="76" s="1"/>
  <c r="AI103" i="76" s="1"/>
  <c r="H9" i="16" l="1"/>
  <c r="H9" i="102"/>
  <c r="H7" i="102" s="1"/>
  <c r="X70" i="24"/>
  <c r="Y69" i="24"/>
  <c r="AJ13" i="76"/>
  <c r="AJ103" i="76" s="1"/>
  <c r="AK13" i="76" s="1"/>
  <c r="AK103" i="76" s="1"/>
  <c r="AL13" i="76" s="1"/>
  <c r="AL103" i="76" s="1"/>
  <c r="H10" i="16" l="1"/>
  <c r="H7" i="16" s="1"/>
  <c r="X71" i="24"/>
  <c r="Y70" i="24"/>
  <c r="I11" i="102"/>
  <c r="J11" i="102"/>
  <c r="I9" i="16"/>
  <c r="J9" i="16"/>
  <c r="AM13" i="76"/>
  <c r="AM103" i="76" s="1"/>
  <c r="AN13" i="76" s="1"/>
  <c r="AN103" i="76" s="1"/>
  <c r="AO13" i="76" s="1"/>
  <c r="AO103" i="76" s="1"/>
  <c r="I7" i="16" l="1"/>
  <c r="J7" i="16"/>
  <c r="H13" i="16"/>
  <c r="Y71" i="24"/>
  <c r="X72" i="24"/>
  <c r="Y72" i="24" s="1"/>
  <c r="I10" i="16"/>
  <c r="J10" i="16"/>
  <c r="AP13" i="76"/>
  <c r="AP103" i="76" s="1"/>
  <c r="AQ13" i="76" s="1"/>
  <c r="AQ103" i="76" s="1"/>
  <c r="AR13" i="76" s="1"/>
  <c r="AR103" i="76" s="1"/>
  <c r="H31" i="102" l="1"/>
  <c r="H32" i="102"/>
  <c r="H34" i="102"/>
  <c r="H33" i="102"/>
  <c r="H14" i="16"/>
  <c r="G31" i="16"/>
  <c r="G28" i="16" s="1"/>
  <c r="G21" i="16"/>
  <c r="H31" i="16"/>
  <c r="H21" i="16"/>
  <c r="H12" i="16"/>
  <c r="J20" i="102"/>
  <c r="I20" i="102"/>
  <c r="J13" i="16"/>
  <c r="I13" i="16"/>
  <c r="AS13" i="76"/>
  <c r="AS103" i="76" s="1"/>
  <c r="AT13" i="76" s="1"/>
  <c r="AT103" i="76" s="1"/>
  <c r="AU13" i="76" s="1"/>
  <c r="AU103" i="76" s="1"/>
  <c r="G18" i="16" l="1"/>
  <c r="G25" i="16" s="1"/>
  <c r="H30" i="102"/>
  <c r="CA26" i="102"/>
  <c r="J26" i="102"/>
  <c r="I26" i="102"/>
  <c r="H23" i="102"/>
  <c r="J21" i="16"/>
  <c r="I21" i="16"/>
  <c r="H18" i="16"/>
  <c r="J31" i="16"/>
  <c r="I31" i="16"/>
  <c r="H28" i="16"/>
  <c r="CA28" i="102"/>
  <c r="G23" i="102"/>
  <c r="H11" i="16"/>
  <c r="I12" i="16"/>
  <c r="J12" i="16"/>
  <c r="J21" i="102"/>
  <c r="I21" i="102"/>
  <c r="H18" i="102"/>
  <c r="I19" i="102"/>
  <c r="J19" i="102"/>
  <c r="I14" i="16"/>
  <c r="J14" i="16"/>
  <c r="AV13" i="76"/>
  <c r="AV103" i="76" s="1"/>
  <c r="AW13" i="76" s="1"/>
  <c r="AW103" i="76" s="1"/>
  <c r="AX13" i="76" s="1"/>
  <c r="AX103" i="76" s="1"/>
  <c r="H16" i="102" l="1"/>
  <c r="I11" i="16"/>
  <c r="J11" i="16"/>
  <c r="H16" i="16"/>
  <c r="I23" i="102"/>
  <c r="J23" i="102"/>
  <c r="I28" i="16"/>
  <c r="J28" i="16"/>
  <c r="J18" i="16"/>
  <c r="I18" i="16"/>
  <c r="CA25" i="102"/>
  <c r="J18" i="102"/>
  <c r="I18" i="102"/>
  <c r="CA18" i="102"/>
  <c r="AY13" i="76"/>
  <c r="AY103" i="76" s="1"/>
  <c r="AZ13" i="76" s="1"/>
  <c r="AZ103" i="76" s="1"/>
  <c r="BA13" i="76" s="1"/>
  <c r="BA103" i="76" s="1"/>
  <c r="H37" i="102" l="1"/>
  <c r="I16" i="16"/>
  <c r="H25" i="16"/>
  <c r="H37" i="16" s="1"/>
  <c r="H43" i="16" s="1"/>
  <c r="J16" i="16"/>
  <c r="CH18" i="102"/>
  <c r="CJ18" i="102"/>
  <c r="CH25" i="102"/>
  <c r="CJ25" i="102"/>
  <c r="BB13" i="76"/>
  <c r="BB103" i="76" s="1"/>
  <c r="BC13" i="76" s="1"/>
  <c r="BC103" i="76" s="1"/>
  <c r="BD13" i="76" s="1"/>
  <c r="BD103" i="76" s="1"/>
  <c r="H45" i="16" l="1"/>
  <c r="H47" i="16" s="1"/>
  <c r="BE13" i="76"/>
  <c r="BE103" i="76" s="1"/>
  <c r="BF13" i="76" s="1"/>
  <c r="BF103" i="76" s="1"/>
  <c r="BG13" i="76" s="1"/>
  <c r="BG103" i="76" s="1"/>
  <c r="BH13" i="76" l="1"/>
  <c r="BH103" i="76" s="1"/>
  <c r="BI13" i="76" s="1"/>
  <c r="BI103" i="76" s="1"/>
  <c r="BJ13" i="76" s="1"/>
  <c r="BJ103" i="76" s="1"/>
  <c r="BK13" i="76" l="1"/>
  <c r="BK103" i="76" s="1"/>
  <c r="BL13" i="76" s="1"/>
  <c r="BL103" i="76" s="1"/>
  <c r="BM13" i="76" s="1"/>
  <c r="BM103" i="76" s="1"/>
  <c r="BN13" i="76" l="1"/>
  <c r="BN103" i="76" s="1"/>
  <c r="BO13" i="76" s="1"/>
  <c r="BO103" i="76" s="1"/>
  <c r="BP13" i="76" s="1"/>
  <c r="BP103" i="76" s="1"/>
  <c r="BQ13" i="76" l="1"/>
  <c r="BQ103" i="76" s="1"/>
  <c r="BR13" i="76" s="1"/>
  <c r="BR103" i="76" s="1"/>
  <c r="BS13" i="76" s="1"/>
  <c r="BS103" i="76" s="1"/>
  <c r="BT13" i="76" l="1"/>
  <c r="BT103" i="76" s="1"/>
  <c r="BU13" i="76" s="1"/>
  <c r="BU103" i="76" s="1"/>
  <c r="BV13" i="76" s="1"/>
  <c r="BV103" i="76" s="1"/>
  <c r="BW13" i="76" l="1"/>
  <c r="BW103" i="76" s="1"/>
  <c r="BX13" i="76" s="1"/>
  <c r="BX103" i="76" s="1"/>
  <c r="BY13" i="76" s="1"/>
  <c r="BY103" i="76" s="1"/>
  <c r="BZ13" i="76" s="1"/>
  <c r="BZ103" i="76" s="1"/>
  <c r="CA13" i="76" s="1"/>
  <c r="CA103" i="76" s="1"/>
  <c r="CB13" i="76" s="1"/>
  <c r="CB103" i="76" s="1"/>
  <c r="CC13" i="76" s="1"/>
  <c r="CC103" i="76" s="1"/>
  <c r="CD13" i="76" s="1"/>
  <c r="CD103" i="76" s="1"/>
  <c r="CE13" i="76" s="1"/>
  <c r="CE103" i="76" s="1"/>
  <c r="CF13" i="76" s="1"/>
  <c r="CF103" i="76" s="1"/>
  <c r="CG13" i="76" s="1"/>
  <c r="CG103" i="76" s="1"/>
  <c r="CH13" i="76" s="1"/>
  <c r="CH103" i="76" s="1"/>
  <c r="CI13" i="76" s="1"/>
  <c r="CI103" i="76" s="1"/>
  <c r="CJ13" i="76" s="1"/>
  <c r="CJ103" i="76" s="1"/>
  <c r="CK13" i="76" s="1"/>
  <c r="CK103" i="76" s="1"/>
  <c r="CL13" i="76" s="1"/>
  <c r="CL103" i="76" s="1"/>
  <c r="CM13" i="76" s="1"/>
  <c r="CM103" i="76" s="1"/>
  <c r="CN13" i="76" s="1"/>
  <c r="CN103" i="76" s="1"/>
  <c r="CO13" i="76" s="1"/>
  <c r="CO103" i="76" s="1"/>
  <c r="CP13" i="76" s="1"/>
  <c r="CP103" i="76" s="1"/>
  <c r="CQ13" i="76" s="1"/>
  <c r="CQ103" i="76" s="1"/>
  <c r="CR13" i="76" l="1"/>
  <c r="CR103" i="76" s="1"/>
  <c r="CS13" i="76" s="1"/>
  <c r="CS103" i="76" s="1"/>
  <c r="CT13" i="76" s="1"/>
  <c r="CT103" i="76" s="1"/>
  <c r="CU13" i="76" l="1"/>
  <c r="CU103" i="76" s="1"/>
  <c r="CV13" i="76" s="1"/>
  <c r="CV103" i="76" s="1"/>
  <c r="CW13" i="76" s="1"/>
  <c r="CW103" i="76" s="1"/>
  <c r="CX13" i="76" l="1"/>
  <c r="CX103" i="76" s="1"/>
  <c r="CY13" i="76" s="1"/>
  <c r="CY103" i="76" s="1"/>
  <c r="CZ13" i="76" s="1"/>
  <c r="CZ103" i="76" s="1"/>
  <c r="DA13" i="76" l="1"/>
  <c r="DA103" i="76" s="1"/>
  <c r="DB13" i="76" s="1"/>
  <c r="DB103" i="76" s="1"/>
  <c r="DC13" i="76" s="1"/>
  <c r="DC103" i="76" s="1"/>
  <c r="DD13" i="76" l="1"/>
  <c r="DD103" i="76" s="1"/>
  <c r="DE13" i="76" s="1"/>
  <c r="DE103" i="76" s="1"/>
  <c r="DF13" i="76" s="1"/>
  <c r="DF103" i="76" s="1"/>
  <c r="DG13" i="76" l="1"/>
  <c r="DG103" i="76" s="1"/>
  <c r="DH13" i="76" s="1"/>
  <c r="DH103" i="76" s="1"/>
  <c r="DI13" i="76" s="1"/>
  <c r="DI103" i="76" s="1"/>
  <c r="DJ13" i="76" l="1"/>
  <c r="DJ103" i="76" s="1"/>
  <c r="DK13" i="76" s="1"/>
  <c r="DK103" i="76" s="1"/>
  <c r="DL13" i="76" s="1"/>
  <c r="DL103" i="76" s="1"/>
  <c r="H219" i="76"/>
  <c r="H230" i="76" s="1"/>
  <c r="H226" i="76" l="1"/>
  <c r="DM13" i="76"/>
  <c r="DM103" i="76" s="1"/>
  <c r="DN13" i="76" s="1"/>
  <c r="DN103" i="76" s="1"/>
  <c r="DO13" i="76" s="1"/>
  <c r="DO103" i="76" s="1"/>
  <c r="I129" i="76"/>
  <c r="I219" i="76" s="1"/>
  <c r="J129" i="76" s="1"/>
  <c r="J219" i="76" s="1"/>
  <c r="K129" i="76" s="1"/>
  <c r="K219" i="76" s="1"/>
  <c r="K230" i="76" l="1"/>
  <c r="K226" i="76"/>
  <c r="L129" i="76"/>
  <c r="L219" i="76" s="1"/>
  <c r="DP13" i="76"/>
  <c r="DP103" i="76" s="1"/>
  <c r="DQ13" i="76" s="1"/>
  <c r="DQ103" i="76" s="1"/>
  <c r="DR13" i="76" s="1"/>
  <c r="DR103" i="76" s="1"/>
  <c r="M129" i="76" l="1"/>
  <c r="M219" i="76" s="1"/>
  <c r="N129" i="76" s="1"/>
  <c r="N219" i="76" s="1"/>
  <c r="N230" i="76" s="1"/>
  <c r="DS13" i="76"/>
  <c r="DS103" i="76" s="1"/>
  <c r="O129" i="76" l="1"/>
  <c r="O219" i="76" s="1"/>
  <c r="P129" i="76" s="1"/>
  <c r="P219" i="76" s="1"/>
  <c r="Q129" i="76" s="1"/>
  <c r="Q219" i="76" s="1"/>
  <c r="N226" i="76"/>
  <c r="DU13" i="76"/>
  <c r="DU103" i="76" s="1"/>
  <c r="DT13" i="76"/>
  <c r="DT103" i="76" s="1"/>
  <c r="Q230" i="76" l="1"/>
  <c r="R129" i="76"/>
  <c r="R219" i="76" s="1"/>
  <c r="Q226" i="76"/>
  <c r="DV13" i="76"/>
  <c r="DV103" i="76" s="1"/>
  <c r="DW13" i="76" s="1"/>
  <c r="DW103" i="76" s="1"/>
  <c r="DX13" i="76" s="1"/>
  <c r="DX103" i="76" s="1"/>
  <c r="S129" i="76" l="1"/>
  <c r="S219" i="76" s="1"/>
  <c r="DY13" i="76"/>
  <c r="DY103" i="76" s="1"/>
  <c r="DZ13" i="76" s="1"/>
  <c r="DZ103" i="76" s="1"/>
  <c r="EA13" i="76" s="1"/>
  <c r="EA103" i="76" s="1"/>
  <c r="T129" i="76" l="1"/>
  <c r="T219" i="76" s="1"/>
  <c r="EB13" i="76"/>
  <c r="EB103" i="76" s="1"/>
  <c r="EC13" i="76" s="1"/>
  <c r="EC103" i="76" s="1"/>
  <c r="ED13" i="76" s="1"/>
  <c r="ED103" i="76" s="1"/>
  <c r="T226" i="76" l="1"/>
  <c r="U129" i="76"/>
  <c r="U219" i="76" s="1"/>
  <c r="V129" i="76" s="1"/>
  <c r="V219" i="76" s="1"/>
  <c r="W129" i="76" s="1"/>
  <c r="W219" i="76" s="1"/>
  <c r="W226" i="76" s="1"/>
  <c r="T230" i="76"/>
  <c r="EE13" i="76"/>
  <c r="EE103" i="76" s="1"/>
  <c r="EF13" i="76" s="1"/>
  <c r="EF103" i="76" s="1"/>
  <c r="EG13" i="76" s="1"/>
  <c r="EG103" i="76" s="1"/>
  <c r="W221" i="76" l="1"/>
  <c r="W230" i="76"/>
  <c r="X129" i="76"/>
  <c r="X219" i="76" s="1"/>
  <c r="Y129" i="76" s="1"/>
  <c r="EH13" i="76"/>
  <c r="EH103" i="76" s="1"/>
  <c r="EI13" i="76" s="1"/>
  <c r="EI103" i="76" s="1"/>
  <c r="EJ13" i="76" s="1"/>
  <c r="EJ103" i="76" s="1"/>
  <c r="W224" i="76" l="1"/>
  <c r="EK13" i="76"/>
  <c r="EK103" i="76" s="1"/>
  <c r="EL13" i="76" s="1"/>
  <c r="EL103" i="76" s="1"/>
  <c r="EM13" i="76" s="1"/>
  <c r="EM103" i="76" s="1"/>
  <c r="EN13" i="76" l="1"/>
  <c r="EN103" i="76" s="1"/>
  <c r="EO13" i="76" s="1"/>
  <c r="EO103" i="76" s="1"/>
  <c r="EP13" i="76" s="1"/>
  <c r="EP103" i="76" s="1"/>
  <c r="EQ13" i="76" l="1"/>
  <c r="EQ103" i="76" s="1"/>
  <c r="ER13" i="76" s="1"/>
  <c r="ER103" i="76" s="1"/>
  <c r="ES13" i="76" s="1"/>
  <c r="ES103" i="76" s="1"/>
  <c r="T27" i="20" l="1"/>
  <c r="R27" i="20"/>
  <c r="P27" i="20"/>
  <c r="L50" i="19" l="1"/>
  <c r="U58" i="20" l="1"/>
  <c r="U29" i="20"/>
  <c r="U28" i="20"/>
  <c r="U26" i="20"/>
  <c r="U24" i="20"/>
  <c r="U22" i="20"/>
  <c r="M59" i="20"/>
  <c r="CL42" i="16"/>
  <c r="CL40" i="16"/>
  <c r="CL38" i="16"/>
  <c r="T37" i="19"/>
  <c r="T35" i="19"/>
  <c r="T33" i="19"/>
  <c r="T31" i="19"/>
  <c r="T29" i="19"/>
  <c r="T27" i="19"/>
  <c r="T20" i="19"/>
  <c r="T12" i="19"/>
  <c r="T10" i="19"/>
  <c r="T8" i="19"/>
  <c r="BV39" i="16"/>
  <c r="BU39" i="16"/>
  <c r="BT39" i="16"/>
  <c r="BS39" i="16"/>
  <c r="BR39" i="16"/>
  <c r="BQ39" i="16"/>
  <c r="BP39" i="16"/>
  <c r="BO39" i="16"/>
  <c r="BN39" i="16"/>
  <c r="BM39" i="16"/>
  <c r="BL39" i="16"/>
  <c r="BK39" i="16"/>
  <c r="M30" i="19"/>
  <c r="M13" i="20"/>
  <c r="CE39" i="16" l="1"/>
  <c r="S58" i="20" l="1"/>
  <c r="Q58" i="20"/>
  <c r="S29" i="20"/>
  <c r="S28" i="20"/>
  <c r="S26" i="20"/>
  <c r="S24" i="20"/>
  <c r="S22" i="20"/>
  <c r="Q29" i="20"/>
  <c r="Q28" i="20"/>
  <c r="Q26" i="20"/>
  <c r="Q24" i="20"/>
  <c r="Q22" i="20"/>
  <c r="K59" i="20"/>
  <c r="U59" i="20" s="1"/>
  <c r="I59" i="20"/>
  <c r="G59" i="20"/>
  <c r="CJ42" i="16"/>
  <c r="CJ40" i="16"/>
  <c r="CJ38" i="16"/>
  <c r="CH42" i="16"/>
  <c r="CH40" i="16"/>
  <c r="CH38" i="16"/>
  <c r="M11" i="20" l="1"/>
  <c r="Q59" i="20"/>
  <c r="S59" i="20"/>
  <c r="R37" i="19" l="1"/>
  <c r="K30" i="19"/>
  <c r="BI39" i="16"/>
  <c r="BH39" i="16"/>
  <c r="BG39" i="16"/>
  <c r="BF39" i="16"/>
  <c r="BE39" i="16"/>
  <c r="BD39" i="16"/>
  <c r="BC39" i="16"/>
  <c r="BB39" i="16"/>
  <c r="BA39" i="16"/>
  <c r="AZ39" i="16"/>
  <c r="AY39" i="16"/>
  <c r="AX39" i="16"/>
  <c r="AV39" i="16"/>
  <c r="AU39" i="16"/>
  <c r="AT39" i="16"/>
  <c r="AS39" i="16"/>
  <c r="AR39" i="16"/>
  <c r="AQ39" i="16"/>
  <c r="AP39" i="16"/>
  <c r="AO39" i="16"/>
  <c r="AN39" i="16"/>
  <c r="AM39" i="16"/>
  <c r="AL39" i="16"/>
  <c r="AK39" i="16"/>
  <c r="AH39" i="16"/>
  <c r="AF39" i="16"/>
  <c r="AD39" i="16"/>
  <c r="AB39" i="16"/>
  <c r="Z39" i="16"/>
  <c r="X39" i="16"/>
  <c r="V39" i="16"/>
  <c r="T39" i="16"/>
  <c r="R39" i="16"/>
  <c r="P39" i="16"/>
  <c r="N39" i="16"/>
  <c r="K13" i="20" l="1"/>
  <c r="K11" i="20"/>
  <c r="CA39" i="16"/>
  <c r="BY39" i="16"/>
  <c r="CC39" i="16"/>
  <c r="T30" i="19"/>
  <c r="O59" i="20"/>
  <c r="U13" i="20" l="1"/>
  <c r="U11" i="20"/>
  <c r="CH39" i="16"/>
  <c r="CJ39" i="16"/>
  <c r="CL39" i="16"/>
  <c r="EG220" i="76" l="1"/>
  <c r="EJ104" i="76"/>
  <c r="DL220" i="76"/>
  <c r="BY104" i="76"/>
  <c r="CB104" i="76"/>
  <c r="CW220" i="76"/>
  <c r="CZ104" i="76"/>
  <c r="CB220" i="76"/>
  <c r="EP220" i="76"/>
  <c r="EJ220" i="76"/>
  <c r="ED104" i="76"/>
  <c r="DR220" i="76"/>
  <c r="DU104" i="76"/>
  <c r="EA220" i="76"/>
  <c r="CH104" i="76"/>
  <c r="CZ220" i="76"/>
  <c r="CT104" i="76"/>
  <c r="CH220" i="76"/>
  <c r="CK104" i="76"/>
  <c r="EM104" i="76"/>
  <c r="DC104" i="76"/>
  <c r="CQ220" i="76"/>
  <c r="ES220" i="76"/>
  <c r="DI220" i="76"/>
  <c r="EM220" i="76"/>
  <c r="EP104" i="76"/>
  <c r="DU220" i="76"/>
  <c r="DX104" i="76"/>
  <c r="CN220" i="76"/>
  <c r="CW104" i="76"/>
  <c r="ED220" i="76"/>
  <c r="DO104" i="76"/>
  <c r="CK220" i="76"/>
  <c r="DF220" i="76"/>
  <c r="EA104" i="76"/>
  <c r="DI104" i="76"/>
  <c r="CT220" i="76"/>
  <c r="CE104" i="76"/>
  <c r="DC220" i="76"/>
  <c r="DL104" i="76"/>
  <c r="CQ104" i="76"/>
  <c r="EG104" i="76"/>
  <c r="ES104" i="76"/>
  <c r="CN104" i="76"/>
  <c r="DF104" i="76"/>
  <c r="DX220" i="76"/>
  <c r="CE220" i="76"/>
  <c r="BY220" i="76"/>
  <c r="DO220" i="76"/>
  <c r="DR104" i="76"/>
  <c r="DC107" i="76" l="1"/>
  <c r="CE107" i="76"/>
  <c r="CT107" i="76"/>
  <c r="CN107" i="76"/>
  <c r="DL107" i="76"/>
  <c r="CW107" i="76"/>
  <c r="CK107" i="76"/>
  <c r="DU107" i="76"/>
  <c r="BY107" i="76"/>
  <c r="EG107" i="76"/>
  <c r="CQ107" i="76"/>
  <c r="DX107" i="76"/>
  <c r="CH107" i="76"/>
  <c r="DF107" i="76"/>
  <c r="CB107" i="76"/>
  <c r="DI107" i="76"/>
  <c r="CZ107" i="76"/>
  <c r="ED107" i="76"/>
  <c r="DR107" i="76"/>
  <c r="EA107" i="76"/>
  <c r="DO107" i="76"/>
  <c r="EP107" i="76"/>
  <c r="EJ107" i="76"/>
  <c r="ES107" i="76"/>
  <c r="EM107" i="76"/>
  <c r="O29" i="20"/>
  <c r="O28" i="20"/>
  <c r="O26" i="20"/>
  <c r="O24" i="20"/>
  <c r="O22" i="20"/>
  <c r="I13" i="20"/>
  <c r="G13" i="20"/>
  <c r="I30" i="19"/>
  <c r="G30" i="19"/>
  <c r="G11" i="20" l="1"/>
  <c r="I11" i="20"/>
  <c r="Q13" i="20" l="1"/>
  <c r="S13" i="20"/>
  <c r="O13" i="20"/>
  <c r="Q11" i="20"/>
  <c r="S11" i="20"/>
  <c r="E220" i="76" l="1"/>
  <c r="E221" i="76" l="1"/>
  <c r="E224" i="76" s="1"/>
  <c r="E231" i="76"/>
  <c r="E232" i="76" s="1"/>
  <c r="E104" i="76"/>
  <c r="E108" i="76" s="1"/>
  <c r="H220" i="76"/>
  <c r="H221" i="76" l="1"/>
  <c r="H224" i="76" s="1"/>
  <c r="H231" i="76"/>
  <c r="H232" i="76" s="1"/>
  <c r="E235" i="76"/>
  <c r="E107" i="76"/>
  <c r="H104" i="76"/>
  <c r="H108" i="76" s="1"/>
  <c r="K220" i="76"/>
  <c r="H235" i="76" l="1"/>
  <c r="K221" i="76"/>
  <c r="K231" i="76"/>
  <c r="K232" i="76" s="1"/>
  <c r="H107" i="76"/>
  <c r="K104" i="76"/>
  <c r="N220" i="76"/>
  <c r="N231" i="76" s="1"/>
  <c r="N232" i="76" s="1"/>
  <c r="Q220" i="76" l="1"/>
  <c r="Q231" i="76" s="1"/>
  <c r="Q232" i="76" s="1"/>
  <c r="K224" i="76"/>
  <c r="N235" i="76"/>
  <c r="K235" i="76"/>
  <c r="N104" i="76"/>
  <c r="N221" i="76"/>
  <c r="K108" i="76"/>
  <c r="K107" i="76"/>
  <c r="Q235" i="76" l="1"/>
  <c r="N224" i="76"/>
  <c r="Q221" i="76"/>
  <c r="N108" i="76"/>
  <c r="N107" i="76"/>
  <c r="Q104" i="76"/>
  <c r="T220" i="76"/>
  <c r="T231" i="76" s="1"/>
  <c r="T232" i="76" s="1"/>
  <c r="T235" i="76" l="1"/>
  <c r="W231" i="76"/>
  <c r="W232" i="76" s="1"/>
  <c r="T104" i="76"/>
  <c r="Q108" i="76"/>
  <c r="Q107" i="76"/>
  <c r="T221" i="76"/>
  <c r="Q224" i="76"/>
  <c r="W235" i="76" l="1"/>
  <c r="T224" i="76"/>
  <c r="T108" i="76"/>
  <c r="T107" i="76"/>
  <c r="Z220" i="76"/>
  <c r="Z231" i="76" s="1"/>
  <c r="AC220" i="76" l="1"/>
  <c r="AC231" i="76" s="1"/>
  <c r="Z104" i="76"/>
  <c r="Z107" i="76" l="1"/>
  <c r="Z108" i="76"/>
  <c r="AF220" i="76"/>
  <c r="AF231" i="76" s="1"/>
  <c r="AC104" i="76"/>
  <c r="AC108" i="76" l="1"/>
  <c r="AC107" i="76"/>
  <c r="AI220" i="76"/>
  <c r="AI231" i="76" s="1"/>
  <c r="AF104" i="76"/>
  <c r="AF108" i="76" l="1"/>
  <c r="AF107" i="76"/>
  <c r="AL220" i="76"/>
  <c r="AL231" i="76" s="1"/>
  <c r="AI104" i="76"/>
  <c r="AI108" i="76" l="1"/>
  <c r="AI107" i="76"/>
  <c r="AO220" i="76"/>
  <c r="AO231" i="76" s="1"/>
  <c r="AL104" i="76"/>
  <c r="AL108" i="76" l="1"/>
  <c r="AL107" i="76"/>
  <c r="AR220" i="76"/>
  <c r="AR231" i="76" s="1"/>
  <c r="AO104" i="76"/>
  <c r="AO108" i="76" l="1"/>
  <c r="AO107" i="76"/>
  <c r="AU220" i="76"/>
  <c r="AU231" i="76" s="1"/>
  <c r="AR104" i="76"/>
  <c r="AR108" i="76" l="1"/>
  <c r="AR107" i="76"/>
  <c r="AU104" i="76"/>
  <c r="AX220" i="76"/>
  <c r="AX231" i="76" s="1"/>
  <c r="BA220" i="76" l="1"/>
  <c r="BA231" i="76" s="1"/>
  <c r="AX104" i="76"/>
  <c r="AU107" i="76"/>
  <c r="AU108" i="76"/>
  <c r="AX107" i="76" l="1"/>
  <c r="AX108" i="76"/>
  <c r="BD220" i="76"/>
  <c r="BD231" i="76" s="1"/>
  <c r="BA104" i="76"/>
  <c r="BA108" i="76" l="1"/>
  <c r="BA107" i="76"/>
  <c r="BD104" i="76"/>
  <c r="BG220" i="76"/>
  <c r="BG231" i="76" s="1"/>
  <c r="BJ220" i="76" l="1"/>
  <c r="BJ231" i="76" s="1"/>
  <c r="BG104" i="76"/>
  <c r="BD107" i="76"/>
  <c r="BD108" i="76"/>
  <c r="BG108" i="76" l="1"/>
  <c r="BG107" i="76"/>
  <c r="BJ104" i="76"/>
  <c r="BM220" i="76"/>
  <c r="BM231" i="76" s="1"/>
  <c r="BP220" i="76" l="1"/>
  <c r="BP231" i="76" s="1"/>
  <c r="BM104" i="76"/>
  <c r="BJ107" i="76"/>
  <c r="BJ108" i="76"/>
  <c r="BM108" i="76" l="1"/>
  <c r="BM107" i="76"/>
  <c r="BP104" i="76"/>
  <c r="BS220" i="76"/>
  <c r="BS231" i="76" s="1"/>
  <c r="BS104" i="76" l="1"/>
  <c r="BV220" i="76"/>
  <c r="BV231" i="76" s="1"/>
  <c r="BP108" i="76"/>
  <c r="BP107" i="76"/>
  <c r="BM7" i="16"/>
  <c r="BL7" i="16"/>
  <c r="BS7" i="16"/>
  <c r="BV104" i="76" l="1"/>
  <c r="BS108" i="76"/>
  <c r="BS107" i="76"/>
  <c r="BQ7" i="16"/>
  <c r="BN7" i="16"/>
  <c r="BP7" i="16"/>
  <c r="BP11" i="16"/>
  <c r="BU7" i="16"/>
  <c r="BT7" i="16"/>
  <c r="BR7" i="16"/>
  <c r="BO7" i="16"/>
  <c r="BV7" i="16"/>
  <c r="BQ11" i="16"/>
  <c r="BV11" i="16"/>
  <c r="BT11" i="16"/>
  <c r="BO11" i="16"/>
  <c r="BV107" i="76" l="1"/>
  <c r="BV108" i="76"/>
  <c r="BQ16" i="16"/>
  <c r="BM11" i="16"/>
  <c r="BM16" i="16" s="1"/>
  <c r="BP16" i="16"/>
  <c r="BN11" i="16"/>
  <c r="BN16" i="16" s="1"/>
  <c r="BS11" i="16"/>
  <c r="BS16" i="16" s="1"/>
  <c r="BT16" i="16"/>
  <c r="BU11" i="16"/>
  <c r="BU16" i="16" s="1"/>
  <c r="AY7" i="16"/>
  <c r="BI7" i="16"/>
  <c r="BC7" i="16"/>
  <c r="BO16" i="16"/>
  <c r="BF7" i="16"/>
  <c r="BA7" i="16"/>
  <c r="BV16" i="16"/>
  <c r="BL11" i="16"/>
  <c r="BL16" i="16" s="1"/>
  <c r="BH7" i="16"/>
  <c r="BD7" i="16"/>
  <c r="BE7" i="16"/>
  <c r="BR11" i="16"/>
  <c r="BR16" i="16" s="1"/>
  <c r="BG7" i="16"/>
  <c r="BF11" i="16"/>
  <c r="BK7" i="16"/>
  <c r="M7" i="19"/>
  <c r="BG11" i="16"/>
  <c r="BA11" i="16"/>
  <c r="BD11" i="16"/>
  <c r="BI11" i="16"/>
  <c r="BI16" i="16" l="1"/>
  <c r="AY11" i="16"/>
  <c r="AY16" i="16" s="1"/>
  <c r="BF16" i="16"/>
  <c r="BC11" i="16"/>
  <c r="BC16" i="16" s="1"/>
  <c r="BH11" i="16"/>
  <c r="BH16" i="16" s="1"/>
  <c r="BD16" i="16"/>
  <c r="BA16" i="16"/>
  <c r="BE11" i="16"/>
  <c r="BE16" i="16" s="1"/>
  <c r="BG16" i="16"/>
  <c r="CE7" i="16"/>
  <c r="BK11" i="16"/>
  <c r="CE11" i="16" s="1"/>
  <c r="M9" i="19"/>
  <c r="M9" i="20" l="1"/>
  <c r="BK16" i="16"/>
  <c r="CE16" i="16" s="1"/>
  <c r="M11" i="19"/>
  <c r="M17" i="20"/>
  <c r="M7" i="20" l="1"/>
  <c r="O58" i="20" l="1"/>
  <c r="XFA7" i="20"/>
  <c r="P37" i="19" l="1"/>
  <c r="O11" i="20" l="1"/>
  <c r="AX20" i="16" l="1"/>
  <c r="BK20" i="16" l="1"/>
  <c r="AX29" i="16" l="1"/>
  <c r="BK29" i="16" l="1"/>
  <c r="AK20" i="16" l="1"/>
  <c r="AK29" i="16"/>
  <c r="N41" i="16" l="1"/>
  <c r="AF41" i="16"/>
  <c r="T41" i="16"/>
  <c r="Z41" i="16"/>
  <c r="R41" i="16"/>
  <c r="AD41" i="16"/>
  <c r="X41" i="16"/>
  <c r="AH41" i="16"/>
  <c r="AK30" i="16" l="1"/>
  <c r="AK31" i="16"/>
  <c r="AU41" i="16"/>
  <c r="AP41" i="16"/>
  <c r="AT41" i="16"/>
  <c r="AN41" i="16"/>
  <c r="AK22" i="16" l="1"/>
  <c r="AK21" i="16"/>
  <c r="AQ41" i="16"/>
  <c r="AL41" i="16"/>
  <c r="AS41" i="16"/>
  <c r="AR41" i="16"/>
  <c r="AO41" i="16"/>
  <c r="AM41" i="16" l="1"/>
  <c r="AV41" i="16"/>
  <c r="AK32" i="16" l="1"/>
  <c r="AK28" i="16" l="1"/>
  <c r="I32" i="19"/>
  <c r="AK41" i="16"/>
  <c r="CA41" i="16" s="1"/>
  <c r="AX30" i="16" l="1"/>
  <c r="BG41" i="16"/>
  <c r="BB41" i="16"/>
  <c r="AX31" i="16" l="1"/>
  <c r="AY41" i="16"/>
  <c r="BD41" i="16"/>
  <c r="BH41" i="16" l="1"/>
  <c r="BA41" i="16"/>
  <c r="BC41" i="16"/>
  <c r="AZ41" i="16"/>
  <c r="BE41" i="16"/>
  <c r="BF41" i="16"/>
  <c r="BI41" i="16"/>
  <c r="K23" i="20" l="1"/>
  <c r="AX21" i="16" l="1"/>
  <c r="AX22" i="16" l="1"/>
  <c r="AX32" i="16"/>
  <c r="AX28" i="16" l="1"/>
  <c r="AX41" i="16"/>
  <c r="CC41" i="16" s="1"/>
  <c r="CJ41" i="16" s="1"/>
  <c r="K32" i="19"/>
  <c r="BK21" i="16" l="1"/>
  <c r="AK35" i="16" l="1"/>
  <c r="BK35" i="16"/>
  <c r="BK22" i="16"/>
  <c r="AX35" i="16"/>
  <c r="BK31" i="16" l="1"/>
  <c r="BK30" i="16"/>
  <c r="BT41" i="16"/>
  <c r="BR41" i="16"/>
  <c r="BQ41" i="16"/>
  <c r="BN41" i="16"/>
  <c r="BS41" i="16"/>
  <c r="BU41" i="16"/>
  <c r="BL41" i="16" l="1"/>
  <c r="BP41" i="16"/>
  <c r="BO41" i="16"/>
  <c r="BM41" i="16"/>
  <c r="BV41" i="16"/>
  <c r="I23" i="20"/>
  <c r="S23" i="20" s="1"/>
  <c r="M23" i="20" l="1"/>
  <c r="BK32" i="16" l="1"/>
  <c r="U23" i="20"/>
  <c r="CF35" i="16"/>
  <c r="M32" i="19" l="1"/>
  <c r="BK41" i="16"/>
  <c r="CE41" i="16" s="1"/>
  <c r="CL41" i="16" s="1"/>
  <c r="BK28" i="16"/>
  <c r="T32" i="19" l="1"/>
  <c r="AN7" i="16" l="1"/>
  <c r="T7" i="16"/>
  <c r="AU7" i="16"/>
  <c r="AM7" i="16"/>
  <c r="R7" i="16"/>
  <c r="AT7" i="16"/>
  <c r="AR7" i="16"/>
  <c r="AO7" i="16"/>
  <c r="AP7" i="16"/>
  <c r="Z7" i="16"/>
  <c r="AB7" i="16"/>
  <c r="AD7" i="16"/>
  <c r="N7" i="16"/>
  <c r="V7" i="16"/>
  <c r="P7" i="16"/>
  <c r="AQ7" i="16"/>
  <c r="X7" i="16"/>
  <c r="AS7" i="16"/>
  <c r="AL7" i="16"/>
  <c r="AN11" i="16" l="1"/>
  <c r="AN16" i="16" s="1"/>
  <c r="AH7" i="16"/>
  <c r="AV7" i="16"/>
  <c r="N11" i="16"/>
  <c r="AF7" i="16"/>
  <c r="AF11" i="16"/>
  <c r="AQ11" i="16"/>
  <c r="AQ16" i="16" s="1"/>
  <c r="P11" i="16"/>
  <c r="AB11" i="16"/>
  <c r="AS11" i="16"/>
  <c r="AS16" i="16" s="1"/>
  <c r="R11" i="16"/>
  <c r="AD11" i="16"/>
  <c r="AT11" i="16"/>
  <c r="AT16" i="16" s="1"/>
  <c r="AH11" i="16"/>
  <c r="P16" i="16" l="1"/>
  <c r="AD16" i="16"/>
  <c r="N16" i="16"/>
  <c r="AB16" i="16"/>
  <c r="R16" i="16"/>
  <c r="AR11" i="16"/>
  <c r="AR16" i="16" s="1"/>
  <c r="AH16" i="16"/>
  <c r="AF16" i="16"/>
  <c r="AO11" i="16"/>
  <c r="AO16" i="16" s="1"/>
  <c r="X11" i="16"/>
  <c r="Z11" i="16"/>
  <c r="AU11" i="16"/>
  <c r="AU16" i="16" s="1"/>
  <c r="AV11" i="16"/>
  <c r="AV16" i="16" s="1"/>
  <c r="AP11" i="16"/>
  <c r="AP16" i="16" s="1"/>
  <c r="V11" i="16"/>
  <c r="T11" i="16"/>
  <c r="AL11" i="16"/>
  <c r="AL16" i="16" s="1"/>
  <c r="AM11" i="16"/>
  <c r="AM16" i="16" s="1"/>
  <c r="AZ7" i="16"/>
  <c r="BB7" i="16"/>
  <c r="X16" i="16" l="1"/>
  <c r="V16" i="16"/>
  <c r="Z16" i="16"/>
  <c r="T16" i="16"/>
  <c r="BY7" i="16"/>
  <c r="AK7" i="16"/>
  <c r="AK11" i="16"/>
  <c r="CA11" i="16" s="1"/>
  <c r="BB11" i="16"/>
  <c r="BB16" i="16" s="1"/>
  <c r="AZ11" i="16"/>
  <c r="AZ16" i="16" s="1"/>
  <c r="G9" i="20"/>
  <c r="AX7" i="16"/>
  <c r="I7" i="19"/>
  <c r="G7" i="19"/>
  <c r="CA7" i="16" l="1"/>
  <c r="CH7" i="16" s="1"/>
  <c r="BY16" i="16"/>
  <c r="AK16" i="16"/>
  <c r="K7" i="19"/>
  <c r="CC7" i="16"/>
  <c r="CL7" i="16" s="1"/>
  <c r="I9" i="19"/>
  <c r="P7" i="19"/>
  <c r="G9" i="19"/>
  <c r="CA16" i="16" l="1"/>
  <c r="CH16" i="16" s="1"/>
  <c r="K9" i="20"/>
  <c r="I9" i="20"/>
  <c r="BY11" i="16"/>
  <c r="CH11" i="16" s="1"/>
  <c r="G7" i="20"/>
  <c r="I17" i="20"/>
  <c r="G17" i="20"/>
  <c r="R7" i="19"/>
  <c r="AX11" i="16"/>
  <c r="CC11" i="16" s="1"/>
  <c r="CL11" i="16" s="1"/>
  <c r="K9" i="19"/>
  <c r="K17" i="20"/>
  <c r="T7" i="19"/>
  <c r="CJ7" i="16"/>
  <c r="I11" i="19"/>
  <c r="P9" i="19"/>
  <c r="G11" i="19"/>
  <c r="CF7" i="16"/>
  <c r="U17" i="20" l="1"/>
  <c r="U9" i="20"/>
  <c r="K11" i="19"/>
  <c r="Q9" i="20"/>
  <c r="CJ11" i="16"/>
  <c r="AX16" i="16"/>
  <c r="CC16" i="16" s="1"/>
  <c r="CL16" i="16" s="1"/>
  <c r="S9" i="20"/>
  <c r="R9" i="19"/>
  <c r="O9" i="20"/>
  <c r="T9" i="19"/>
  <c r="K7" i="20"/>
  <c r="CF11" i="16"/>
  <c r="I7" i="20"/>
  <c r="P11" i="19"/>
  <c r="R11" i="19" l="1"/>
  <c r="T11" i="19"/>
  <c r="S17" i="20"/>
  <c r="Q17" i="20"/>
  <c r="CJ16" i="16"/>
  <c r="O17" i="20"/>
  <c r="S7" i="20"/>
  <c r="U7" i="20"/>
  <c r="Q7" i="20"/>
  <c r="CF16" i="16"/>
  <c r="O7" i="20" l="1"/>
  <c r="AB41" i="16" l="1"/>
  <c r="V41" i="16"/>
  <c r="G32" i="19" l="1"/>
  <c r="P32" i="16" l="1"/>
  <c r="P41" i="16"/>
  <c r="G23" i="20" l="1"/>
  <c r="BY41" i="16"/>
  <c r="CH41" i="16" s="1"/>
  <c r="BK23" i="16"/>
  <c r="AX23" i="16"/>
  <c r="Q23" i="20" l="1"/>
  <c r="CF28" i="16" l="1"/>
  <c r="CF41" i="16" l="1"/>
  <c r="AK23" i="16" l="1"/>
  <c r="O23" i="20"/>
  <c r="K50" i="20" l="1"/>
  <c r="G50" i="20" l="1"/>
  <c r="I50" i="20"/>
  <c r="Q50" i="20" l="1"/>
  <c r="S50" i="20"/>
  <c r="O50" i="20" l="1"/>
  <c r="M50" i="20" l="1"/>
  <c r="U50" i="20" s="1"/>
  <c r="G45" i="20" l="1"/>
  <c r="I45" i="20" l="1"/>
  <c r="K45" i="20"/>
  <c r="M45" i="20"/>
  <c r="Q45" i="20" l="1"/>
  <c r="S45" i="20"/>
  <c r="U45" i="20"/>
  <c r="O45" i="20"/>
  <c r="CF18" i="16" l="1"/>
  <c r="CF25" i="16" l="1"/>
  <c r="CF45" i="16" l="1"/>
  <c r="CF37" i="16"/>
  <c r="CF43" i="16" l="1"/>
  <c r="CF47" i="16" l="1"/>
  <c r="G37" i="16" l="1"/>
  <c r="G43" i="16" l="1"/>
  <c r="J37" i="16"/>
  <c r="I37" i="16"/>
  <c r="G45" i="16" l="1"/>
  <c r="J43" i="16"/>
  <c r="I43" i="16"/>
  <c r="G47" i="16" l="1"/>
  <c r="J45" i="16"/>
  <c r="I45" i="16"/>
  <c r="J47" i="16" l="1"/>
  <c r="I47" i="16"/>
  <c r="BH35" i="16" l="1"/>
  <c r="AZ35" i="16"/>
  <c r="AN35" i="16"/>
  <c r="BM35" i="16"/>
  <c r="BF35" i="16"/>
  <c r="AS35" i="16"/>
  <c r="AD35" i="16"/>
  <c r="BN35" i="16"/>
  <c r="BU35" i="16"/>
  <c r="BT35" i="16"/>
  <c r="BO35" i="16"/>
  <c r="AQ35" i="16"/>
  <c r="BV35" i="16"/>
  <c r="BQ35" i="16"/>
  <c r="BD35" i="16"/>
  <c r="AB35" i="16"/>
  <c r="T35" i="16"/>
  <c r="BC35" i="16"/>
  <c r="AO35" i="16"/>
  <c r="BG35" i="16"/>
  <c r="V35" i="16"/>
  <c r="AT35" i="16"/>
  <c r="BS35" i="16"/>
  <c r="Z35" i="16"/>
  <c r="AR35" i="16"/>
  <c r="BA35" i="16"/>
  <c r="BB35" i="16"/>
  <c r="BP35" i="16"/>
  <c r="AH35" i="16"/>
  <c r="BR35" i="16"/>
  <c r="P35" i="16"/>
  <c r="AU35" i="16"/>
  <c r="AM35" i="16"/>
  <c r="R35" i="16"/>
  <c r="AF35" i="16"/>
  <c r="AP35" i="16"/>
  <c r="BI35" i="16"/>
  <c r="BE35" i="16"/>
  <c r="AV35" i="16"/>
  <c r="X35" i="16"/>
  <c r="I38" i="20"/>
  <c r="M38" i="20"/>
  <c r="K38" i="20"/>
  <c r="G38" i="20"/>
  <c r="O38" i="20" s="1"/>
  <c r="K27" i="20"/>
  <c r="M27" i="20"/>
  <c r="I27" i="20"/>
  <c r="G27" i="20"/>
  <c r="BC22" i="16"/>
  <c r="BN22" i="16"/>
  <c r="BU22" i="16"/>
  <c r="AB22" i="16"/>
  <c r="AN22" i="16"/>
  <c r="AM30" i="16"/>
  <c r="AN30" i="16"/>
  <c r="AO30" i="16"/>
  <c r="AP30" i="16"/>
  <c r="AQ30" i="16"/>
  <c r="AR30" i="16"/>
  <c r="AS30" i="16"/>
  <c r="AT30" i="16"/>
  <c r="AU30" i="16"/>
  <c r="AV30" i="16"/>
  <c r="AZ30" i="16"/>
  <c r="BA30" i="16"/>
  <c r="BB30" i="16"/>
  <c r="BC30" i="16"/>
  <c r="BD30" i="16"/>
  <c r="BE30" i="16"/>
  <c r="BF30" i="16"/>
  <c r="BG30" i="16"/>
  <c r="BH30" i="16"/>
  <c r="BI30" i="16"/>
  <c r="BM30" i="16"/>
  <c r="BN30" i="16"/>
  <c r="BO30" i="16"/>
  <c r="BP30" i="16"/>
  <c r="BQ30" i="16"/>
  <c r="BR30" i="16"/>
  <c r="BS30" i="16"/>
  <c r="BT30" i="16"/>
  <c r="BU30" i="16"/>
  <c r="BV30" i="16"/>
  <c r="AM29" i="16"/>
  <c r="AN29" i="16"/>
  <c r="AO29" i="16"/>
  <c r="AP29" i="16"/>
  <c r="AQ29" i="16"/>
  <c r="AR29" i="16"/>
  <c r="AS29" i="16"/>
  <c r="AT29" i="16"/>
  <c r="AU29" i="16"/>
  <c r="AV29" i="16"/>
  <c r="P20" i="16"/>
  <c r="R20" i="16"/>
  <c r="T20" i="16"/>
  <c r="V20" i="16"/>
  <c r="X20" i="16"/>
  <c r="Z20" i="16"/>
  <c r="AB20" i="16"/>
  <c r="AD20" i="16"/>
  <c r="AF20" i="16"/>
  <c r="AN20" i="16"/>
  <c r="AM20" i="16"/>
  <c r="AO20" i="16"/>
  <c r="AP20" i="16"/>
  <c r="AR20" i="16"/>
  <c r="AS20" i="16"/>
  <c r="AT20" i="16"/>
  <c r="AU20" i="16"/>
  <c r="AV20" i="16"/>
  <c r="AZ20" i="16"/>
  <c r="BA20" i="16"/>
  <c r="BC20" i="16"/>
  <c r="BD20" i="16"/>
  <c r="BE20" i="16"/>
  <c r="BF20" i="16"/>
  <c r="BG20" i="16"/>
  <c r="BH20" i="16"/>
  <c r="BI20" i="16"/>
  <c r="BM20" i="16"/>
  <c r="BO20" i="16"/>
  <c r="BP20" i="16"/>
  <c r="BQ20" i="16"/>
  <c r="BR20" i="16"/>
  <c r="BS20" i="16"/>
  <c r="BU20" i="16"/>
  <c r="BV20" i="16"/>
  <c r="AZ22" i="16"/>
  <c r="V21" i="16"/>
  <c r="BO21" i="16"/>
  <c r="AO22" i="16"/>
  <c r="P21" i="16"/>
  <c r="V22" i="16"/>
  <c r="AB21" i="16"/>
  <c r="AN21" i="16"/>
  <c r="T29" i="16"/>
  <c r="AH29" i="16"/>
  <c r="BV22" i="16"/>
  <c r="AM22" i="16"/>
  <c r="AO21" i="16"/>
  <c r="N35" i="16"/>
  <c r="G26" i="19"/>
  <c r="BD21" i="16"/>
  <c r="AP21" i="16"/>
  <c r="R21" i="16"/>
  <c r="AQ22" i="16"/>
  <c r="BM22" i="16"/>
  <c r="R29" i="16"/>
  <c r="T21" i="16"/>
  <c r="K56" i="20"/>
  <c r="AR22" i="16"/>
  <c r="AB29" i="16"/>
  <c r="Z29" i="16"/>
  <c r="BH22" i="16"/>
  <c r="BP21" i="16"/>
  <c r="BA22" i="16"/>
  <c r="AU22" i="16"/>
  <c r="BI22" i="16"/>
  <c r="BI21" i="16"/>
  <c r="X29" i="16"/>
  <c r="I56" i="20"/>
  <c r="BV21" i="16"/>
  <c r="AF22" i="16"/>
  <c r="AV21" i="16"/>
  <c r="T22" i="16"/>
  <c r="G56" i="20"/>
  <c r="O56" i="20" s="1"/>
  <c r="X21" i="16"/>
  <c r="P29" i="16"/>
  <c r="AM21" i="16"/>
  <c r="V29" i="16"/>
  <c r="Z21" i="16"/>
  <c r="AF21" i="16"/>
  <c r="BL35" i="16"/>
  <c r="M26" i="19"/>
  <c r="X22" i="16"/>
  <c r="AL35" i="16"/>
  <c r="I26" i="19"/>
  <c r="AD21" i="16"/>
  <c r="AF29" i="16"/>
  <c r="M56" i="20"/>
  <c r="AD29" i="16"/>
  <c r="BB21" i="16"/>
  <c r="BN21" i="16"/>
  <c r="BB22" i="16"/>
  <c r="AD22" i="16"/>
  <c r="AY35" i="16"/>
  <c r="K26" i="19"/>
  <c r="AP22" i="16"/>
  <c r="AH21" i="16"/>
  <c r="AR19" i="16"/>
  <c r="BV19" i="16"/>
  <c r="AO19" i="16"/>
  <c r="AP19" i="16"/>
  <c r="AM19" i="16"/>
  <c r="AN19" i="16"/>
  <c r="AL19" i="16"/>
  <c r="CC35" i="16" l="1"/>
  <c r="CE35" i="16"/>
  <c r="CA35" i="16"/>
  <c r="CJ35" i="16" s="1"/>
  <c r="I21" i="20"/>
  <c r="M21" i="20"/>
  <c r="G21" i="20"/>
  <c r="K21" i="20"/>
  <c r="BY35" i="16"/>
  <c r="BN20" i="16"/>
  <c r="AH20" i="16"/>
  <c r="AH22" i="16"/>
  <c r="AV22" i="16"/>
  <c r="AQ20" i="16"/>
  <c r="BT20" i="16"/>
  <c r="AN23" i="16"/>
  <c r="AM23" i="16"/>
  <c r="AY20" i="16"/>
  <c r="N20" i="16"/>
  <c r="AP23" i="16"/>
  <c r="AR32" i="16"/>
  <c r="AT32" i="16"/>
  <c r="AQ32" i="16"/>
  <c r="AR23" i="16"/>
  <c r="AM32" i="16"/>
  <c r="AU32" i="16"/>
  <c r="AS32" i="16"/>
  <c r="AO32" i="16"/>
  <c r="BV23" i="16"/>
  <c r="BB20" i="16"/>
  <c r="AN32" i="16"/>
  <c r="AV32" i="16"/>
  <c r="AP32" i="16"/>
  <c r="BG29" i="16"/>
  <c r="Q38" i="20"/>
  <c r="S38" i="20"/>
  <c r="BL30" i="16"/>
  <c r="CE30" i="16" s="1"/>
  <c r="M23" i="19"/>
  <c r="AY30" i="16"/>
  <c r="CC30" i="16" s="1"/>
  <c r="K23" i="19"/>
  <c r="AL30" i="16"/>
  <c r="I23" i="19"/>
  <c r="BV32" i="16"/>
  <c r="BV29" i="16"/>
  <c r="BU32" i="16"/>
  <c r="BU29" i="16"/>
  <c r="BT32" i="16"/>
  <c r="BT29" i="16"/>
  <c r="BS32" i="16"/>
  <c r="BS29" i="16"/>
  <c r="BR32" i="16"/>
  <c r="BR29" i="16"/>
  <c r="BQ32" i="16"/>
  <c r="BQ29" i="16"/>
  <c r="BP32" i="16"/>
  <c r="BP29" i="16"/>
  <c r="BO32" i="16"/>
  <c r="BO29" i="16"/>
  <c r="BN32" i="16"/>
  <c r="BN29" i="16"/>
  <c r="BM32" i="16"/>
  <c r="BM29" i="16"/>
  <c r="BI32" i="16"/>
  <c r="BI29" i="16"/>
  <c r="BH32" i="16"/>
  <c r="BH29" i="16"/>
  <c r="BG32" i="16"/>
  <c r="BF32" i="16"/>
  <c r="BF29" i="16"/>
  <c r="BE32" i="16"/>
  <c r="BE29" i="16"/>
  <c r="BD32" i="16"/>
  <c r="BD29" i="16"/>
  <c r="BC32" i="16"/>
  <c r="BC29" i="16"/>
  <c r="BB32" i="16"/>
  <c r="BB29" i="16"/>
  <c r="BA32" i="16"/>
  <c r="BA29" i="16"/>
  <c r="AZ32" i="16"/>
  <c r="AZ29" i="16"/>
  <c r="BV31" i="16"/>
  <c r="BU31" i="16"/>
  <c r="BT31" i="16"/>
  <c r="BS31" i="16"/>
  <c r="BR31" i="16"/>
  <c r="BQ31" i="16"/>
  <c r="BP31" i="16"/>
  <c r="BO31" i="16"/>
  <c r="BN31" i="16"/>
  <c r="BM31" i="16"/>
  <c r="BI31" i="16"/>
  <c r="BH31" i="16"/>
  <c r="BG31" i="16"/>
  <c r="BF31" i="16"/>
  <c r="BE31" i="16"/>
  <c r="BD31" i="16"/>
  <c r="BC31" i="16"/>
  <c r="BB31" i="16"/>
  <c r="BA31" i="16"/>
  <c r="AZ31" i="16"/>
  <c r="AV31" i="16"/>
  <c r="AU31" i="16"/>
  <c r="AT31" i="16"/>
  <c r="AS31" i="16"/>
  <c r="AR31" i="16"/>
  <c r="AQ31" i="16"/>
  <c r="AP31" i="16"/>
  <c r="AO31" i="16"/>
  <c r="AN31" i="16"/>
  <c r="AM31" i="16"/>
  <c r="CL35" i="16"/>
  <c r="T32" i="16"/>
  <c r="BF22" i="16"/>
  <c r="BL22" i="16"/>
  <c r="X30" i="16"/>
  <c r="AF30" i="16"/>
  <c r="AT22" i="16"/>
  <c r="AD32" i="16"/>
  <c r="BO22" i="16"/>
  <c r="AS22" i="16"/>
  <c r="V32" i="16"/>
  <c r="Z32" i="16"/>
  <c r="Z31" i="16"/>
  <c r="P30" i="16"/>
  <c r="AT21" i="16"/>
  <c r="BC21" i="16"/>
  <c r="BQ22" i="16"/>
  <c r="BD22" i="16"/>
  <c r="BE21" i="16"/>
  <c r="R31" i="16"/>
  <c r="AU21" i="16"/>
  <c r="U27" i="20"/>
  <c r="Q27" i="20"/>
  <c r="O27" i="20"/>
  <c r="AB32" i="16"/>
  <c r="R30" i="16"/>
  <c r="BR21" i="16"/>
  <c r="AB30" i="16"/>
  <c r="BG21" i="16"/>
  <c r="BR22" i="16"/>
  <c r="BP22" i="16"/>
  <c r="AZ21" i="16"/>
  <c r="Q56" i="20"/>
  <c r="X32" i="16"/>
  <c r="AY22" i="16"/>
  <c r="P31" i="16"/>
  <c r="T31" i="16"/>
  <c r="V30" i="16"/>
  <c r="AL22" i="16"/>
  <c r="Z22" i="16"/>
  <c r="T30" i="16"/>
  <c r="R32" i="16"/>
  <c r="AY21" i="16"/>
  <c r="U56" i="20"/>
  <c r="S56" i="20"/>
  <c r="BF21" i="16"/>
  <c r="BG22" i="16"/>
  <c r="BE22" i="16"/>
  <c r="AH30" i="16"/>
  <c r="AR21" i="16"/>
  <c r="BT22" i="16"/>
  <c r="AQ21" i="16"/>
  <c r="BS21" i="16"/>
  <c r="AD31" i="16"/>
  <c r="AH32" i="16"/>
  <c r="AD30" i="16"/>
  <c r="N22" i="16"/>
  <c r="BA21" i="16"/>
  <c r="P26" i="19"/>
  <c r="BQ21" i="16"/>
  <c r="AS21" i="16"/>
  <c r="AF31" i="16"/>
  <c r="Z30" i="16"/>
  <c r="N21" i="16"/>
  <c r="G16" i="19"/>
  <c r="BM21" i="16"/>
  <c r="V31" i="16"/>
  <c r="X31" i="16"/>
  <c r="BH21" i="16"/>
  <c r="AF32" i="16"/>
  <c r="BT21" i="16"/>
  <c r="AB31" i="16"/>
  <c r="BS22" i="16"/>
  <c r="T26" i="19"/>
  <c r="P22" i="16"/>
  <c r="R26" i="19"/>
  <c r="U38" i="20"/>
  <c r="BU21" i="16"/>
  <c r="S27" i="20"/>
  <c r="AL21" i="16"/>
  <c r="R22" i="16"/>
  <c r="AH31" i="16"/>
  <c r="AD19" i="16"/>
  <c r="BP19" i="16"/>
  <c r="AQ23" i="16"/>
  <c r="R23" i="16"/>
  <c r="AZ23" i="16"/>
  <c r="BR23" i="16"/>
  <c r="BF23" i="16"/>
  <c r="AZ19" i="16"/>
  <c r="BR19" i="16"/>
  <c r="BC23" i="16"/>
  <c r="AH19" i="16"/>
  <c r="BS23" i="16"/>
  <c r="BC19" i="16"/>
  <c r="BL19" i="16"/>
  <c r="BE23" i="16"/>
  <c r="AT23" i="16"/>
  <c r="BE19" i="16"/>
  <c r="BS19" i="16"/>
  <c r="BD23" i="16"/>
  <c r="BH23" i="16"/>
  <c r="BI19" i="16"/>
  <c r="BM23" i="16"/>
  <c r="BB23" i="16"/>
  <c r="BM19" i="16"/>
  <c r="AV19" i="16"/>
  <c r="P23" i="16"/>
  <c r="BA23" i="16"/>
  <c r="BQ23" i="16"/>
  <c r="BN23" i="16"/>
  <c r="T19" i="16"/>
  <c r="BD19" i="16"/>
  <c r="BN19" i="16"/>
  <c r="BU23" i="16"/>
  <c r="T23" i="16"/>
  <c r="BF19" i="16"/>
  <c r="P19" i="16"/>
  <c r="BU19" i="16"/>
  <c r="BG23" i="16"/>
  <c r="R19" i="16"/>
  <c r="X23" i="16"/>
  <c r="BO23" i="16"/>
  <c r="AS23" i="16"/>
  <c r="BG19" i="16"/>
  <c r="AO23" i="16"/>
  <c r="AQ19" i="16"/>
  <c r="BI23" i="16"/>
  <c r="BB19" i="16"/>
  <c r="AT19" i="16"/>
  <c r="BH19" i="16"/>
  <c r="BA19" i="16"/>
  <c r="BQ19" i="16"/>
  <c r="BT23" i="16"/>
  <c r="BT19" i="16"/>
  <c r="Z23" i="16"/>
  <c r="AU23" i="16"/>
  <c r="V19" i="16"/>
  <c r="AU19" i="16"/>
  <c r="AY19" i="16"/>
  <c r="V23" i="16"/>
  <c r="BO19" i="16"/>
  <c r="AS19" i="16"/>
  <c r="AF23" i="16"/>
  <c r="X19" i="16"/>
  <c r="Z19" i="16"/>
  <c r="AB19" i="16"/>
  <c r="AV23" i="16"/>
  <c r="AB23" i="16"/>
  <c r="AH23" i="16"/>
  <c r="AD23" i="16"/>
  <c r="BP23" i="16"/>
  <c r="AF19" i="16"/>
  <c r="CH35" i="16" l="1"/>
  <c r="G19" i="20"/>
  <c r="K19" i="20"/>
  <c r="M19" i="20"/>
  <c r="BY21" i="16"/>
  <c r="BY20" i="16"/>
  <c r="AL28" i="16"/>
  <c r="G15" i="19"/>
  <c r="AL29" i="16"/>
  <c r="K15" i="19"/>
  <c r="CC20" i="16"/>
  <c r="BR28" i="16"/>
  <c r="BY22" i="16"/>
  <c r="I17" i="19"/>
  <c r="U21" i="20"/>
  <c r="BC28" i="16"/>
  <c r="AL20" i="16"/>
  <c r="CA20" i="16" s="1"/>
  <c r="BL20" i="16"/>
  <c r="CE20" i="16" s="1"/>
  <c r="M15" i="19"/>
  <c r="CA22" i="16"/>
  <c r="BA28" i="16"/>
  <c r="AZ28" i="16"/>
  <c r="AM28" i="16"/>
  <c r="BH28" i="16"/>
  <c r="BE28" i="16"/>
  <c r="BL28" i="16"/>
  <c r="BG28" i="16"/>
  <c r="AO28" i="16"/>
  <c r="AU28" i="16"/>
  <c r="R23" i="19"/>
  <c r="T23" i="19"/>
  <c r="M22" i="19"/>
  <c r="AY29" i="16"/>
  <c r="CC29" i="16" s="1"/>
  <c r="BD28" i="16"/>
  <c r="CC22" i="16"/>
  <c r="AP28" i="16"/>
  <c r="AV28" i="16"/>
  <c r="AN28" i="16"/>
  <c r="BP28" i="16"/>
  <c r="BS28" i="16"/>
  <c r="AL31" i="16"/>
  <c r="I24" i="19"/>
  <c r="AY31" i="16"/>
  <c r="CC31" i="16" s="1"/>
  <c r="K24" i="19"/>
  <c r="BL31" i="16"/>
  <c r="CE31" i="16" s="1"/>
  <c r="M24" i="19"/>
  <c r="AL32" i="16"/>
  <c r="I25" i="19"/>
  <c r="G17" i="19"/>
  <c r="K17" i="19"/>
  <c r="K16" i="19"/>
  <c r="CC21" i="16"/>
  <c r="I16" i="19"/>
  <c r="CA21" i="16"/>
  <c r="N30" i="16"/>
  <c r="CA30" i="16" s="1"/>
  <c r="G23" i="19"/>
  <c r="M17" i="19"/>
  <c r="N31" i="16"/>
  <c r="G24" i="19"/>
  <c r="CE22" i="16"/>
  <c r="S21" i="20"/>
  <c r="Q21" i="20"/>
  <c r="O21" i="20"/>
  <c r="BL21" i="16"/>
  <c r="CE21" i="16" s="1"/>
  <c r="M16" i="19"/>
  <c r="N19" i="16"/>
  <c r="M14" i="19"/>
  <c r="BK19" i="16"/>
  <c r="CE19" i="16" s="1"/>
  <c r="AX19" i="16"/>
  <c r="CC19" i="16" s="1"/>
  <c r="K14" i="19"/>
  <c r="AO18" i="16"/>
  <c r="AO25" i="16" s="1"/>
  <c r="AP18" i="16"/>
  <c r="AP25" i="16" s="1"/>
  <c r="AL23" i="16"/>
  <c r="I18" i="19"/>
  <c r="AY23" i="16"/>
  <c r="CC23" i="16" s="1"/>
  <c r="K18" i="19"/>
  <c r="BL23" i="16"/>
  <c r="CE23" i="16" s="1"/>
  <c r="M18" i="19"/>
  <c r="AN18" i="16"/>
  <c r="AN25" i="16" s="1"/>
  <c r="BV18" i="16"/>
  <c r="BV25" i="16" s="1"/>
  <c r="AR18" i="16"/>
  <c r="AR25" i="16" s="1"/>
  <c r="AM18" i="16"/>
  <c r="AM25" i="16" s="1"/>
  <c r="AR45" i="16" l="1"/>
  <c r="CA31" i="16"/>
  <c r="BY31" i="16"/>
  <c r="P16" i="19"/>
  <c r="O19" i="20"/>
  <c r="BY30" i="16"/>
  <c r="BY19" i="16"/>
  <c r="P23" i="19"/>
  <c r="BQ28" i="16"/>
  <c r="BT28" i="16"/>
  <c r="BL29" i="16"/>
  <c r="CE29" i="16" s="1"/>
  <c r="BN28" i="16"/>
  <c r="BI28" i="16"/>
  <c r="AY28" i="16"/>
  <c r="BO28" i="16"/>
  <c r="AL18" i="16"/>
  <c r="AL25" i="16" s="1"/>
  <c r="AL37" i="16" s="1"/>
  <c r="AL43" i="16" s="1"/>
  <c r="P17" i="19"/>
  <c r="U19" i="20"/>
  <c r="I22" i="19"/>
  <c r="R17" i="19"/>
  <c r="I15" i="19"/>
  <c r="BB28" i="16"/>
  <c r="BU28" i="16"/>
  <c r="AS28" i="16"/>
  <c r="T15" i="19"/>
  <c r="AT28" i="16"/>
  <c r="BF28" i="16"/>
  <c r="AM37" i="16"/>
  <c r="AM43" i="16" s="1"/>
  <c r="AR28" i="16"/>
  <c r="AR37" i="16" s="1"/>
  <c r="AR43" i="16" s="1"/>
  <c r="AR47" i="16" s="1"/>
  <c r="K21" i="19"/>
  <c r="K22" i="19"/>
  <c r="T24" i="19"/>
  <c r="I21" i="19"/>
  <c r="AP37" i="16"/>
  <c r="AP43" i="16" s="1"/>
  <c r="AQ28" i="16"/>
  <c r="M21" i="19"/>
  <c r="G14" i="19"/>
  <c r="BM28" i="16"/>
  <c r="R24" i="19"/>
  <c r="AO37" i="16"/>
  <c r="AO43" i="16" s="1"/>
  <c r="T16" i="19"/>
  <c r="AN37" i="16"/>
  <c r="AN43" i="16" s="1"/>
  <c r="P24" i="19"/>
  <c r="BV28" i="16"/>
  <c r="BV37" i="16" s="1"/>
  <c r="BV43" i="16" s="1"/>
  <c r="BL32" i="16"/>
  <c r="CE32" i="16" s="1"/>
  <c r="M25" i="19"/>
  <c r="AY32" i="16"/>
  <c r="CC32" i="16" s="1"/>
  <c r="K25" i="19"/>
  <c r="T28" i="16"/>
  <c r="AB28" i="16"/>
  <c r="T17" i="19"/>
  <c r="N28" i="16"/>
  <c r="G21" i="19"/>
  <c r="X28" i="16"/>
  <c r="Z28" i="16"/>
  <c r="R28" i="16"/>
  <c r="N29" i="16"/>
  <c r="CA29" i="16" s="1"/>
  <c r="G22" i="19"/>
  <c r="P28" i="16"/>
  <c r="N32" i="16"/>
  <c r="CA32" i="16" s="1"/>
  <c r="G25" i="19"/>
  <c r="AH28" i="16"/>
  <c r="AF28" i="16"/>
  <c r="V28" i="16"/>
  <c r="R16" i="19"/>
  <c r="AD28" i="16"/>
  <c r="R18" i="16"/>
  <c r="BN18" i="16"/>
  <c r="BN25" i="16" s="1"/>
  <c r="AU18" i="16"/>
  <c r="AU25" i="16" s="1"/>
  <c r="AU37" i="16" s="1"/>
  <c r="AU43" i="16" s="1"/>
  <c r="BA18" i="16"/>
  <c r="BA25" i="16" s="1"/>
  <c r="BA37" i="16" s="1"/>
  <c r="BA43" i="16" s="1"/>
  <c r="BG18" i="16"/>
  <c r="BG25" i="16" s="1"/>
  <c r="BG37" i="16" s="1"/>
  <c r="BG43" i="16" s="1"/>
  <c r="K13" i="19"/>
  <c r="K19" i="19" s="1"/>
  <c r="AX18" i="16"/>
  <c r="P18" i="16"/>
  <c r="R18" i="19"/>
  <c r="BP18" i="16"/>
  <c r="BP25" i="16" s="1"/>
  <c r="BP37" i="16" s="1"/>
  <c r="BP43" i="16" s="1"/>
  <c r="BC18" i="16"/>
  <c r="BC25" i="16" s="1"/>
  <c r="BC37" i="16" s="1"/>
  <c r="BC43" i="16" s="1"/>
  <c r="BO18" i="16"/>
  <c r="BO25" i="16" s="1"/>
  <c r="BT18" i="16"/>
  <c r="BT25" i="16" s="1"/>
  <c r="AB18" i="16"/>
  <c r="V18" i="16"/>
  <c r="BH18" i="16"/>
  <c r="BH25" i="16" s="1"/>
  <c r="BH37" i="16" s="1"/>
  <c r="BH43" i="16" s="1"/>
  <c r="AQ18" i="16"/>
  <c r="AQ25" i="16" s="1"/>
  <c r="BU18" i="16"/>
  <c r="BU25" i="16" s="1"/>
  <c r="AH18" i="16"/>
  <c r="BI18" i="16"/>
  <c r="BI25" i="16" s="1"/>
  <c r="BE18" i="16"/>
  <c r="BE25" i="16" s="1"/>
  <c r="BE37" i="16" s="1"/>
  <c r="BE43" i="16" s="1"/>
  <c r="AK19" i="16"/>
  <c r="CA19" i="16" s="1"/>
  <c r="I14" i="19"/>
  <c r="I13" i="19"/>
  <c r="I19" i="19" s="1"/>
  <c r="AK18" i="16"/>
  <c r="BK18" i="16"/>
  <c r="M13" i="19"/>
  <c r="M19" i="19" s="1"/>
  <c r="AY18" i="16"/>
  <c r="AY25" i="16" s="1"/>
  <c r="I19" i="20"/>
  <c r="Z18" i="16"/>
  <c r="AV18" i="16"/>
  <c r="AV25" i="16" s="1"/>
  <c r="AV37" i="16" s="1"/>
  <c r="AV43" i="16" s="1"/>
  <c r="BL18" i="16"/>
  <c r="BL25" i="16" s="1"/>
  <c r="BL37" i="16" s="1"/>
  <c r="BL43" i="16" s="1"/>
  <c r="AZ18" i="16"/>
  <c r="AZ25" i="16" s="1"/>
  <c r="AZ37" i="16" s="1"/>
  <c r="AZ43" i="16" s="1"/>
  <c r="BM18" i="16"/>
  <c r="BM25" i="16" s="1"/>
  <c r="BQ18" i="16"/>
  <c r="BQ25" i="16" s="1"/>
  <c r="AF18" i="16"/>
  <c r="BF18" i="16"/>
  <c r="BF25" i="16" s="1"/>
  <c r="BR18" i="16"/>
  <c r="BR25" i="16" s="1"/>
  <c r="BR37" i="16" s="1"/>
  <c r="BR43" i="16" s="1"/>
  <c r="AS18" i="16"/>
  <c r="AS25" i="16" s="1"/>
  <c r="T18" i="16"/>
  <c r="N18" i="16"/>
  <c r="G13" i="19"/>
  <c r="BS18" i="16"/>
  <c r="BS25" i="16" s="1"/>
  <c r="BS37" i="16" s="1"/>
  <c r="BS43" i="16" s="1"/>
  <c r="T18" i="19"/>
  <c r="AT18" i="16"/>
  <c r="AT25" i="16" s="1"/>
  <c r="AD18" i="16"/>
  <c r="BD18" i="16"/>
  <c r="BD25" i="16" s="1"/>
  <c r="BD37" i="16" s="1"/>
  <c r="BD43" i="16" s="1"/>
  <c r="X18" i="16"/>
  <c r="N23" i="16"/>
  <c r="CA23" i="16" s="1"/>
  <c r="G18" i="19"/>
  <c r="BB18" i="16"/>
  <c r="BB25" i="16" s="1"/>
  <c r="T14" i="19"/>
  <c r="AU45" i="16" l="1"/>
  <c r="BG45" i="16"/>
  <c r="AM45" i="16"/>
  <c r="AV45" i="16"/>
  <c r="BD45" i="16"/>
  <c r="BQ45" i="16"/>
  <c r="BI45" i="16"/>
  <c r="BP45" i="16"/>
  <c r="AP45" i="16"/>
  <c r="AS45" i="16"/>
  <c r="AT45" i="16"/>
  <c r="AN45" i="16"/>
  <c r="BF45" i="16"/>
  <c r="AY45" i="16"/>
  <c r="BU45" i="16"/>
  <c r="BH45" i="16"/>
  <c r="AZ45" i="16"/>
  <c r="BL45" i="16"/>
  <c r="BO45" i="16"/>
  <c r="BV45" i="16"/>
  <c r="BS45" i="16"/>
  <c r="BC45" i="16"/>
  <c r="BA45" i="16"/>
  <c r="BB45" i="16"/>
  <c r="BM45" i="16"/>
  <c r="AQ45" i="16"/>
  <c r="BN45" i="16"/>
  <c r="BE45" i="16"/>
  <c r="AO45" i="16"/>
  <c r="AL45" i="16"/>
  <c r="P25" i="19"/>
  <c r="BY32" i="16"/>
  <c r="V25" i="16"/>
  <c r="V37" i="16" s="1"/>
  <c r="P25" i="16"/>
  <c r="P37" i="16" s="1"/>
  <c r="AB25" i="16"/>
  <c r="AB37" i="16" s="1"/>
  <c r="AF25" i="16"/>
  <c r="AF37" i="16" s="1"/>
  <c r="AD25" i="16"/>
  <c r="AD37" i="16" s="1"/>
  <c r="Z25" i="16"/>
  <c r="Z37" i="16" s="1"/>
  <c r="T25" i="16"/>
  <c r="T37" i="16" s="1"/>
  <c r="R25" i="16"/>
  <c r="R37" i="16" s="1"/>
  <c r="BY29" i="16"/>
  <c r="AH25" i="16"/>
  <c r="AH37" i="16" s="1"/>
  <c r="BY23" i="16"/>
  <c r="X25" i="16"/>
  <c r="X37" i="16" s="1"/>
  <c r="R25" i="19"/>
  <c r="BT37" i="16"/>
  <c r="BT43" i="16" s="1"/>
  <c r="BQ37" i="16"/>
  <c r="BQ43" i="16" s="1"/>
  <c r="BQ47" i="16" s="1"/>
  <c r="AS37" i="16"/>
  <c r="AS43" i="16" s="1"/>
  <c r="AS47" i="16" s="1"/>
  <c r="AM47" i="16"/>
  <c r="BI37" i="16"/>
  <c r="BI43" i="16" s="1"/>
  <c r="BI47" i="16" s="1"/>
  <c r="BN37" i="16"/>
  <c r="BN43" i="16" s="1"/>
  <c r="BN47" i="16" s="1"/>
  <c r="BB37" i="16"/>
  <c r="BB43" i="16" s="1"/>
  <c r="BB47" i="16" s="1"/>
  <c r="CC28" i="16"/>
  <c r="BF37" i="16"/>
  <c r="BF43" i="16" s="1"/>
  <c r="BF47" i="16" s="1"/>
  <c r="AL47" i="16"/>
  <c r="P22" i="19"/>
  <c r="BO37" i="16"/>
  <c r="BO43" i="16" s="1"/>
  <c r="BO47" i="16" s="1"/>
  <c r="AY37" i="16"/>
  <c r="AY43" i="16" s="1"/>
  <c r="AY47" i="16" s="1"/>
  <c r="AQ37" i="16"/>
  <c r="AQ43" i="16" s="1"/>
  <c r="AQ47" i="16" s="1"/>
  <c r="R22" i="19"/>
  <c r="BU37" i="16"/>
  <c r="BU43" i="16" s="1"/>
  <c r="BU47" i="16" s="1"/>
  <c r="AP47" i="16"/>
  <c r="AT37" i="16"/>
  <c r="AT43" i="16" s="1"/>
  <c r="AT47" i="16" s="1"/>
  <c r="R15" i="19"/>
  <c r="P15" i="19"/>
  <c r="BV47" i="16"/>
  <c r="CA28" i="16"/>
  <c r="AO47" i="16"/>
  <c r="R21" i="19"/>
  <c r="BM37" i="16"/>
  <c r="BM43" i="16" s="1"/>
  <c r="BM47" i="16" s="1"/>
  <c r="T22" i="19"/>
  <c r="T21" i="19"/>
  <c r="T25" i="19"/>
  <c r="AN47" i="16"/>
  <c r="CE28" i="16"/>
  <c r="BY28" i="16"/>
  <c r="P21" i="19"/>
  <c r="BE47" i="16"/>
  <c r="BL47" i="16"/>
  <c r="BC47" i="16"/>
  <c r="AV47" i="16"/>
  <c r="BP47" i="16"/>
  <c r="BA47" i="16"/>
  <c r="BS47" i="16"/>
  <c r="AU47" i="16"/>
  <c r="BH47" i="16"/>
  <c r="AZ47" i="16"/>
  <c r="BD47" i="16"/>
  <c r="BG47" i="16"/>
  <c r="I28" i="19"/>
  <c r="BK45" i="16"/>
  <c r="K28" i="19"/>
  <c r="R19" i="19"/>
  <c r="K36" i="19"/>
  <c r="AX45" i="16"/>
  <c r="CC45" i="16" s="1"/>
  <c r="M28" i="19"/>
  <c r="T19" i="19"/>
  <c r="P14" i="19"/>
  <c r="AX25" i="16"/>
  <c r="CC18" i="16"/>
  <c r="R13" i="19"/>
  <c r="T13" i="19"/>
  <c r="AF45" i="16"/>
  <c r="BK25" i="16"/>
  <c r="CE18" i="16"/>
  <c r="R14" i="19"/>
  <c r="AK25" i="16"/>
  <c r="CA18" i="16"/>
  <c r="P18" i="19"/>
  <c r="G19" i="19"/>
  <c r="P13" i="19"/>
  <c r="N25" i="16"/>
  <c r="BY18" i="16"/>
  <c r="Z45" i="16" l="1"/>
  <c r="V45" i="16"/>
  <c r="AB45" i="16"/>
  <c r="P45" i="16"/>
  <c r="BR45" i="16"/>
  <c r="BR47" i="16" s="1"/>
  <c r="BT45" i="16"/>
  <c r="X45" i="16"/>
  <c r="AD45" i="16"/>
  <c r="AH45" i="16"/>
  <c r="R45" i="16"/>
  <c r="T45" i="16"/>
  <c r="R43" i="16"/>
  <c r="R47" i="16" s="1"/>
  <c r="T43" i="16"/>
  <c r="T47" i="16" s="1"/>
  <c r="Z43" i="16"/>
  <c r="Z47" i="16" s="1"/>
  <c r="AD43" i="16"/>
  <c r="AD47" i="16" s="1"/>
  <c r="AF43" i="16"/>
  <c r="AF47" i="16" s="1"/>
  <c r="AB43" i="16"/>
  <c r="AB47" i="16" s="1"/>
  <c r="P43" i="16"/>
  <c r="P47" i="16" s="1"/>
  <c r="V43" i="16"/>
  <c r="V47" i="16" s="1"/>
  <c r="X43" i="16"/>
  <c r="X47" i="16" s="1"/>
  <c r="AH43" i="16"/>
  <c r="AH47" i="16" s="1"/>
  <c r="BT47" i="16"/>
  <c r="CL28" i="16"/>
  <c r="CJ28" i="16"/>
  <c r="CH28" i="16"/>
  <c r="CL18" i="16"/>
  <c r="K34" i="19"/>
  <c r="R28" i="19"/>
  <c r="M34" i="19"/>
  <c r="T28" i="19"/>
  <c r="M36" i="19"/>
  <c r="CE45" i="16"/>
  <c r="CL45" i="16" s="1"/>
  <c r="I34" i="19"/>
  <c r="S19" i="20"/>
  <c r="Q19" i="20"/>
  <c r="CC25" i="16"/>
  <c r="AX37" i="16"/>
  <c r="CJ18" i="16"/>
  <c r="CH18" i="16"/>
  <c r="BK37" i="16"/>
  <c r="CE25" i="16"/>
  <c r="N37" i="16"/>
  <c r="BY25" i="16"/>
  <c r="AK37" i="16"/>
  <c r="CA25" i="16"/>
  <c r="N45" i="16"/>
  <c r="G36" i="19"/>
  <c r="P19" i="19"/>
  <c r="G28" i="19"/>
  <c r="I36" i="19"/>
  <c r="AK45" i="16"/>
  <c r="CA45" i="16" l="1"/>
  <c r="CJ45" i="16" s="1"/>
  <c r="T36" i="19"/>
  <c r="I38" i="19"/>
  <c r="K45" i="19"/>
  <c r="CL25" i="16"/>
  <c r="K38" i="19"/>
  <c r="R34" i="19"/>
  <c r="M38" i="19"/>
  <c r="T34" i="19"/>
  <c r="BK43" i="16"/>
  <c r="CE37" i="16"/>
  <c r="CA37" i="16"/>
  <c r="AK43" i="16"/>
  <c r="BY45" i="16"/>
  <c r="CJ25" i="16"/>
  <c r="CH25" i="16"/>
  <c r="N43" i="16"/>
  <c r="BY43" i="16" s="1"/>
  <c r="BY37" i="16"/>
  <c r="G34" i="19"/>
  <c r="P28" i="19"/>
  <c r="AX43" i="16"/>
  <c r="CC37" i="16"/>
  <c r="CH45" i="16" l="1"/>
  <c r="M45" i="19"/>
  <c r="M47" i="19"/>
  <c r="K51" i="19"/>
  <c r="R38" i="19"/>
  <c r="M51" i="19"/>
  <c r="T38" i="19"/>
  <c r="K47" i="19"/>
  <c r="I51" i="19"/>
  <c r="CL37" i="16"/>
  <c r="N47" i="16"/>
  <c r="CC43" i="16"/>
  <c r="AX47" i="16"/>
  <c r="AK47" i="16"/>
  <c r="CA43" i="16"/>
  <c r="CJ37" i="16"/>
  <c r="CH37" i="16"/>
  <c r="G38" i="19"/>
  <c r="P34" i="19"/>
  <c r="I45" i="19"/>
  <c r="G45" i="19"/>
  <c r="BK47" i="16"/>
  <c r="CE43" i="16"/>
  <c r="CL43" i="16" l="1"/>
  <c r="K49" i="19"/>
  <c r="BY47" i="16"/>
  <c r="M49" i="19"/>
  <c r="CC47" i="16"/>
  <c r="CE47" i="16"/>
  <c r="G51" i="19"/>
  <c r="D51" i="19" s="1"/>
  <c r="P38" i="19"/>
  <c r="I47" i="19"/>
  <c r="CJ43" i="16"/>
  <c r="CH43" i="16"/>
  <c r="CA47" i="16"/>
  <c r="G47" i="19"/>
  <c r="M25" i="20" l="1"/>
  <c r="M15" i="20" s="1"/>
  <c r="K25" i="20"/>
  <c r="K15" i="20" s="1"/>
  <c r="K53" i="19"/>
  <c r="K50" i="19"/>
  <c r="M50" i="19"/>
  <c r="T49" i="19"/>
  <c r="M53" i="19"/>
  <c r="CL47" i="16"/>
  <c r="CJ47" i="16"/>
  <c r="CH47" i="16"/>
  <c r="I49" i="19"/>
  <c r="G49" i="19"/>
  <c r="K36" i="20" l="1"/>
  <c r="K40" i="20" s="1"/>
  <c r="M36" i="20"/>
  <c r="I25" i="20"/>
  <c r="I15" i="20" s="1"/>
  <c r="M30" i="20"/>
  <c r="G25" i="20"/>
  <c r="G15" i="20" s="1"/>
  <c r="U25" i="20"/>
  <c r="I53" i="19"/>
  <c r="R49" i="19"/>
  <c r="I50" i="19"/>
  <c r="P49" i="19"/>
  <c r="I36" i="20"/>
  <c r="G53" i="19"/>
  <c r="D53" i="19" s="1"/>
  <c r="G36" i="20" l="1"/>
  <c r="U15" i="20"/>
  <c r="U36" i="20"/>
  <c r="M40" i="20"/>
  <c r="M31" i="20"/>
  <c r="K30" i="20"/>
  <c r="S25" i="20"/>
  <c r="Q25" i="20"/>
  <c r="K32" i="20" l="1"/>
  <c r="K31" i="20"/>
  <c r="U30" i="20"/>
  <c r="U40" i="20"/>
  <c r="O36" i="20"/>
  <c r="G40" i="20"/>
  <c r="G30" i="20"/>
  <c r="O15" i="20"/>
  <c r="I40" i="20"/>
  <c r="S36" i="20"/>
  <c r="Q36" i="20"/>
  <c r="I30" i="20"/>
  <c r="S15" i="20"/>
  <c r="Q15" i="20"/>
  <c r="S30" i="20" l="1"/>
  <c r="I31" i="20"/>
  <c r="I32" i="20"/>
  <c r="Q30" i="20"/>
  <c r="S40" i="20"/>
  <c r="Q40" i="20"/>
  <c r="O40" i="20"/>
  <c r="G31" i="20"/>
  <c r="E31" i="20" s="1"/>
  <c r="G32" i="20"/>
  <c r="O30" i="20"/>
  <c r="I51" i="20" l="1"/>
  <c r="Q51" i="20" s="1"/>
  <c r="K49" i="20" l="1"/>
  <c r="G49" i="20" l="1"/>
  <c r="O49" i="20" s="1"/>
  <c r="I49" i="20"/>
  <c r="M49" i="20"/>
  <c r="I53" i="20" l="1"/>
  <c r="I61" i="20" s="1"/>
  <c r="S49" i="20"/>
  <c r="Q49" i="20"/>
  <c r="U49" i="20"/>
  <c r="I64" i="20" l="1"/>
  <c r="I63" i="20"/>
  <c r="G51" i="20" l="1"/>
  <c r="K51" i="20" l="1"/>
  <c r="M51" i="20"/>
  <c r="O51" i="20"/>
  <c r="G53" i="20"/>
  <c r="U51" i="20" l="1"/>
  <c r="M53" i="20"/>
  <c r="S51" i="20"/>
  <c r="K53" i="20"/>
  <c r="O53" i="20"/>
  <c r="G61" i="20"/>
  <c r="Q53" i="20"/>
  <c r="M61" i="20" l="1"/>
  <c r="U53" i="20"/>
  <c r="K61" i="20"/>
  <c r="S53" i="20"/>
  <c r="O61" i="20"/>
  <c r="G64" i="20"/>
  <c r="G63" i="20"/>
  <c r="Q61" i="20"/>
  <c r="K63" i="20" l="1"/>
  <c r="K64" i="20"/>
  <c r="S61" i="20"/>
  <c r="U61" i="20"/>
  <c r="M63" i="20"/>
  <c r="M64" i="20"/>
  <c r="E63" i="20" l="1"/>
  <c r="Y134" i="76" l="1"/>
  <c r="Y133" i="76" s="1"/>
  <c r="Y131" i="76" s="1"/>
  <c r="Y217" i="76" s="1"/>
  <c r="Z233" i="76" s="1"/>
  <c r="BP234" i="76" l="1"/>
  <c r="AR234" i="76"/>
  <c r="AF234" i="76"/>
  <c r="AO234" i="76"/>
  <c r="AC234" i="76"/>
  <c r="BJ234" i="76"/>
  <c r="AU234" i="76"/>
  <c r="Z234" i="76"/>
  <c r="W234" i="76"/>
  <c r="AI234" i="76"/>
  <c r="BA234" i="76"/>
  <c r="N234" i="76"/>
  <c r="Q234" i="76"/>
  <c r="H234" i="76"/>
  <c r="K234" i="76"/>
  <c r="BV234" i="76"/>
  <c r="E234" i="76"/>
  <c r="AL234" i="76"/>
  <c r="BG234" i="76"/>
  <c r="BS234" i="76"/>
  <c r="BM234" i="76"/>
  <c r="T234" i="76"/>
  <c r="AX234" i="76"/>
  <c r="BD234" i="76"/>
  <c r="Y219" i="76"/>
  <c r="Z129" i="76" s="1"/>
  <c r="Z219" i="76" s="1"/>
  <c r="Z222" i="76"/>
  <c r="T223" i="76" l="1"/>
  <c r="W223" i="76"/>
  <c r="W225" i="76" s="1"/>
  <c r="N236" i="76"/>
  <c r="Q223" i="76"/>
  <c r="Q225" i="76" s="1"/>
  <c r="E223" i="76"/>
  <c r="E225" i="76" s="1"/>
  <c r="T236" i="76"/>
  <c r="W236" i="76"/>
  <c r="E236" i="76"/>
  <c r="K236" i="76"/>
  <c r="H236" i="76"/>
  <c r="Q236" i="76"/>
  <c r="Z230" i="76"/>
  <c r="Z232" i="76" s="1"/>
  <c r="K223" i="76"/>
  <c r="H223" i="76"/>
  <c r="N223" i="76"/>
  <c r="AR223" i="76"/>
  <c r="AX223" i="76"/>
  <c r="AU223" i="76"/>
  <c r="BM223" i="76"/>
  <c r="AI223" i="76"/>
  <c r="BD223" i="76"/>
  <c r="BV223" i="76"/>
  <c r="BS223" i="76"/>
  <c r="AL223" i="76"/>
  <c r="Z223" i="76"/>
  <c r="AC223" i="76"/>
  <c r="BJ223" i="76"/>
  <c r="BA223" i="76"/>
  <c r="BP223" i="76"/>
  <c r="AF223" i="76"/>
  <c r="AO223" i="76"/>
  <c r="BG223" i="76"/>
  <c r="Z221" i="76"/>
  <c r="AA129" i="76"/>
  <c r="AA219" i="76" s="1"/>
  <c r="AB129" i="76" s="1"/>
  <c r="AB219" i="76" s="1"/>
  <c r="AC129" i="76" s="1"/>
  <c r="AC219" i="76" s="1"/>
  <c r="AC230" i="76" l="1"/>
  <c r="AC232" i="76" s="1"/>
  <c r="Z236" i="76"/>
  <c r="Z235" i="76"/>
  <c r="T225" i="76"/>
  <c r="N225" i="76"/>
  <c r="H225" i="76"/>
  <c r="K225" i="76"/>
  <c r="AD129" i="76"/>
  <c r="AD219" i="76" s="1"/>
  <c r="AE129" i="76" s="1"/>
  <c r="AE219" i="76" s="1"/>
  <c r="AF129" i="76" s="1"/>
  <c r="AF219" i="76" s="1"/>
  <c r="AC221" i="76"/>
  <c r="Z225" i="76"/>
  <c r="Z224" i="76"/>
  <c r="AF230" i="76" l="1"/>
  <c r="AF232" i="76" s="1"/>
  <c r="AC235" i="76"/>
  <c r="AC236" i="76"/>
  <c r="AC224" i="76"/>
  <c r="AC225" i="76"/>
  <c r="AG129" i="76"/>
  <c r="AG219" i="76" s="1"/>
  <c r="AH129" i="76" s="1"/>
  <c r="AH219" i="76" s="1"/>
  <c r="AI129" i="76" s="1"/>
  <c r="AI219" i="76" s="1"/>
  <c r="AF221" i="76"/>
  <c r="AI230" i="76" l="1"/>
  <c r="AI232" i="76" s="1"/>
  <c r="AF236" i="76"/>
  <c r="AF235" i="76"/>
  <c r="AF225" i="76"/>
  <c r="AF224" i="76"/>
  <c r="AI221" i="76"/>
  <c r="AJ129" i="76"/>
  <c r="AJ219" i="76" s="1"/>
  <c r="AK129" i="76" s="1"/>
  <c r="AK219" i="76" s="1"/>
  <c r="AL129" i="76" s="1"/>
  <c r="AL219" i="76" s="1"/>
  <c r="AL230" i="76" l="1"/>
  <c r="AL232" i="76" s="1"/>
  <c r="AI236" i="76"/>
  <c r="AI235" i="76"/>
  <c r="AM129" i="76"/>
  <c r="AM219" i="76" s="1"/>
  <c r="AN129" i="76" s="1"/>
  <c r="AN219" i="76" s="1"/>
  <c r="AO129" i="76" s="1"/>
  <c r="AO219" i="76" s="1"/>
  <c r="AL221" i="76"/>
  <c r="AI224" i="76"/>
  <c r="AI225" i="76"/>
  <c r="AO230" i="76" l="1"/>
  <c r="AO232" i="76" s="1"/>
  <c r="AL236" i="76"/>
  <c r="AL235" i="76"/>
  <c r="AO221" i="76"/>
  <c r="AP129" i="76"/>
  <c r="AP219" i="76" s="1"/>
  <c r="AQ129" i="76" s="1"/>
  <c r="AQ219" i="76" s="1"/>
  <c r="AR129" i="76" s="1"/>
  <c r="AR219" i="76" s="1"/>
  <c r="AL224" i="76"/>
  <c r="AL225" i="76"/>
  <c r="AR230" i="76" l="1"/>
  <c r="AR232" i="76" s="1"/>
  <c r="AO236" i="76"/>
  <c r="AO235" i="76"/>
  <c r="AO224" i="76"/>
  <c r="AO225" i="76"/>
  <c r="AR221" i="76"/>
  <c r="AS129" i="76"/>
  <c r="AS219" i="76" s="1"/>
  <c r="AT129" i="76" s="1"/>
  <c r="AT219" i="76" s="1"/>
  <c r="AU129" i="76" s="1"/>
  <c r="AU219" i="76" s="1"/>
  <c r="AU230" i="76" l="1"/>
  <c r="AU232" i="76" s="1"/>
  <c r="AR235" i="76"/>
  <c r="AR236" i="76"/>
  <c r="AV129" i="76"/>
  <c r="AV219" i="76" s="1"/>
  <c r="AW129" i="76" s="1"/>
  <c r="AW219" i="76" s="1"/>
  <c r="AX129" i="76" s="1"/>
  <c r="AX219" i="76" s="1"/>
  <c r="AU221" i="76"/>
  <c r="AR224" i="76"/>
  <c r="AR225" i="76"/>
  <c r="AX230" i="76" l="1"/>
  <c r="AX232" i="76" s="1"/>
  <c r="AU236" i="76"/>
  <c r="AU235" i="76"/>
  <c r="AU224" i="76"/>
  <c r="AU225" i="76"/>
  <c r="AX221" i="76"/>
  <c r="AY129" i="76"/>
  <c r="AY219" i="76" s="1"/>
  <c r="AZ129" i="76" s="1"/>
  <c r="AZ219" i="76" s="1"/>
  <c r="BA129" i="76" s="1"/>
  <c r="BA219" i="76" s="1"/>
  <c r="BA230" i="76" l="1"/>
  <c r="BA232" i="76" s="1"/>
  <c r="AX236" i="76"/>
  <c r="AX235" i="76"/>
  <c r="BA221" i="76"/>
  <c r="BB129" i="76"/>
  <c r="BB219" i="76" s="1"/>
  <c r="BC129" i="76" s="1"/>
  <c r="BC219" i="76" s="1"/>
  <c r="BD129" i="76" s="1"/>
  <c r="BD219" i="76" s="1"/>
  <c r="AX224" i="76"/>
  <c r="AX225" i="76"/>
  <c r="BD230" i="76" l="1"/>
  <c r="BD232" i="76" s="1"/>
  <c r="BA236" i="76"/>
  <c r="BA235" i="76"/>
  <c r="BE129" i="76"/>
  <c r="BE219" i="76" s="1"/>
  <c r="BF129" i="76" s="1"/>
  <c r="BF219" i="76" s="1"/>
  <c r="BG129" i="76" s="1"/>
  <c r="BG219" i="76" s="1"/>
  <c r="BD221" i="76"/>
  <c r="BA224" i="76"/>
  <c r="BA225" i="76"/>
  <c r="BG230" i="76" l="1"/>
  <c r="BG232" i="76" s="1"/>
  <c r="BD236" i="76"/>
  <c r="BD235" i="76"/>
  <c r="BD224" i="76"/>
  <c r="BD225" i="76"/>
  <c r="BG221" i="76"/>
  <c r="BH129" i="76"/>
  <c r="BH219" i="76" s="1"/>
  <c r="BI129" i="76" s="1"/>
  <c r="BI219" i="76" s="1"/>
  <c r="BJ129" i="76" s="1"/>
  <c r="BJ219" i="76" s="1"/>
  <c r="BJ230" i="76" l="1"/>
  <c r="BJ232" i="76" s="1"/>
  <c r="BG236" i="76"/>
  <c r="BG235" i="76"/>
  <c r="BK129" i="76"/>
  <c r="BK219" i="76" s="1"/>
  <c r="BL129" i="76" s="1"/>
  <c r="BL219" i="76" s="1"/>
  <c r="BM129" i="76" s="1"/>
  <c r="BM219" i="76" s="1"/>
  <c r="BJ221" i="76"/>
  <c r="BG224" i="76"/>
  <c r="BG225" i="76"/>
  <c r="BM230" i="76" l="1"/>
  <c r="BM232" i="76" s="1"/>
  <c r="BJ235" i="76"/>
  <c r="BJ236" i="76"/>
  <c r="BJ224" i="76"/>
  <c r="BJ225" i="76"/>
  <c r="BN129" i="76"/>
  <c r="BN219" i="76" s="1"/>
  <c r="BO129" i="76" s="1"/>
  <c r="BO219" i="76" s="1"/>
  <c r="BP129" i="76" s="1"/>
  <c r="BP219" i="76" s="1"/>
  <c r="BM221" i="76"/>
  <c r="BP230" i="76" l="1"/>
  <c r="BP232" i="76" s="1"/>
  <c r="BM236" i="76"/>
  <c r="BM235" i="76"/>
  <c r="BM224" i="76"/>
  <c r="BM225" i="76"/>
  <c r="BQ129" i="76"/>
  <c r="BQ219" i="76" s="1"/>
  <c r="BR129" i="76" s="1"/>
  <c r="BR219" i="76" s="1"/>
  <c r="BS129" i="76" s="1"/>
  <c r="BS219" i="76" s="1"/>
  <c r="BP221" i="76"/>
  <c r="BS230" i="76" l="1"/>
  <c r="BS232" i="76" s="1"/>
  <c r="BP236" i="76"/>
  <c r="BP235" i="76"/>
  <c r="BP225" i="76"/>
  <c r="BP224" i="76"/>
  <c r="BS221" i="76"/>
  <c r="BT129" i="76"/>
  <c r="BT219" i="76" s="1"/>
  <c r="BU129" i="76" s="1"/>
  <c r="BU219" i="76" s="1"/>
  <c r="BV129" i="76" s="1"/>
  <c r="BV219" i="76" s="1"/>
  <c r="BV230" i="76" l="1"/>
  <c r="BV232" i="76" s="1"/>
  <c r="BS236" i="76"/>
  <c r="BS235" i="76"/>
  <c r="BW129" i="76"/>
  <c r="BW219" i="76" s="1"/>
  <c r="BX129" i="76" s="1"/>
  <c r="BX219" i="76" s="1"/>
  <c r="BY129" i="76" s="1"/>
  <c r="BY219" i="76" s="1"/>
  <c r="BV221" i="76"/>
  <c r="BS225" i="76"/>
  <c r="BS224" i="76"/>
  <c r="BV236" i="76" l="1"/>
  <c r="BV235" i="76"/>
  <c r="BV225" i="76"/>
  <c r="BV224" i="76"/>
  <c r="BZ129" i="76"/>
  <c r="BZ219" i="76" s="1"/>
  <c r="CA129" i="76" s="1"/>
  <c r="CA219" i="76" s="1"/>
  <c r="CB129" i="76" s="1"/>
  <c r="CB219" i="76" s="1"/>
  <c r="BY221" i="76"/>
  <c r="BY224" i="76" l="1"/>
  <c r="CB221" i="76"/>
  <c r="CC129" i="76"/>
  <c r="CC219" i="76" s="1"/>
  <c r="CD129" i="76" s="1"/>
  <c r="CD219" i="76" s="1"/>
  <c r="CE129" i="76" s="1"/>
  <c r="CE219" i="76" s="1"/>
  <c r="CE221" i="76" l="1"/>
  <c r="CF129" i="76"/>
  <c r="CF219" i="76" s="1"/>
  <c r="CG129" i="76" s="1"/>
  <c r="CG219" i="76" s="1"/>
  <c r="CH129" i="76" s="1"/>
  <c r="CH219" i="76" s="1"/>
  <c r="CB224" i="76"/>
  <c r="CI129" i="76" l="1"/>
  <c r="CI219" i="76" s="1"/>
  <c r="CJ129" i="76" s="1"/>
  <c r="CJ219" i="76" s="1"/>
  <c r="CK129" i="76" s="1"/>
  <c r="CK219" i="76" s="1"/>
  <c r="CH221" i="76"/>
  <c r="CE224" i="76"/>
  <c r="CH224" i="76" l="1"/>
  <c r="CK221" i="76"/>
  <c r="CL129" i="76"/>
  <c r="CL219" i="76" s="1"/>
  <c r="CM129" i="76" s="1"/>
  <c r="CM219" i="76" s="1"/>
  <c r="CN129" i="76" s="1"/>
  <c r="CN219" i="76" s="1"/>
  <c r="CO129" i="76" l="1"/>
  <c r="CO219" i="76" s="1"/>
  <c r="CP129" i="76"/>
  <c r="CP219" i="76" s="1"/>
  <c r="CQ129" i="76" s="1"/>
  <c r="CQ219" i="76" s="1"/>
  <c r="CN221" i="76"/>
  <c r="CK224" i="76"/>
  <c r="CN224" i="76" l="1"/>
  <c r="CR129" i="76"/>
  <c r="CR219" i="76" s="1"/>
  <c r="CS129" i="76" s="1"/>
  <c r="CS219" i="76" s="1"/>
  <c r="CT129" i="76" s="1"/>
  <c r="CT219" i="76" s="1"/>
  <c r="CQ221" i="76"/>
  <c r="CQ224" i="76" l="1"/>
  <c r="CT221" i="76"/>
  <c r="CU129" i="76"/>
  <c r="CU219" i="76" s="1"/>
  <c r="CV129" i="76" s="1"/>
  <c r="CV219" i="76" s="1"/>
  <c r="CW129" i="76" s="1"/>
  <c r="CW219" i="76" s="1"/>
  <c r="CX129" i="76" l="1"/>
  <c r="CX219" i="76" s="1"/>
  <c r="CY129" i="76" s="1"/>
  <c r="CY219" i="76" s="1"/>
  <c r="CZ129" i="76" s="1"/>
  <c r="CZ219" i="76" s="1"/>
  <c r="CW221" i="76"/>
  <c r="CT224" i="76"/>
  <c r="CW224" i="76" l="1"/>
  <c r="CZ221" i="76"/>
  <c r="DA129" i="76"/>
  <c r="DA219" i="76" s="1"/>
  <c r="DB129" i="76" s="1"/>
  <c r="DB219" i="76" s="1"/>
  <c r="DC129" i="76" s="1"/>
  <c r="DC219" i="76" s="1"/>
  <c r="DD129" i="76" l="1"/>
  <c r="DD219" i="76" s="1"/>
  <c r="DE129" i="76" s="1"/>
  <c r="DE219" i="76" s="1"/>
  <c r="DF129" i="76" s="1"/>
  <c r="DF219" i="76" s="1"/>
  <c r="DC221" i="76"/>
  <c r="CZ224" i="76"/>
  <c r="DC224" i="76" l="1"/>
  <c r="DG129" i="76"/>
  <c r="DG219" i="76" s="1"/>
  <c r="DH129" i="76" s="1"/>
  <c r="DH219" i="76" s="1"/>
  <c r="DI129" i="76" s="1"/>
  <c r="DI219" i="76" s="1"/>
  <c r="DF221" i="76"/>
  <c r="DF224" i="76" l="1"/>
  <c r="DI221" i="76"/>
  <c r="DJ129" i="76"/>
  <c r="DJ219" i="76" s="1"/>
  <c r="DK129" i="76" s="1"/>
  <c r="DK219" i="76" s="1"/>
  <c r="DL129" i="76" s="1"/>
  <c r="DL219" i="76" s="1"/>
  <c r="DL221" i="76" l="1"/>
  <c r="DM129" i="76"/>
  <c r="DM219" i="76" s="1"/>
  <c r="DN129" i="76" s="1"/>
  <c r="DN219" i="76" s="1"/>
  <c r="DO129" i="76" s="1"/>
  <c r="DO219" i="76" s="1"/>
  <c r="DI224" i="76"/>
  <c r="DP129" i="76" l="1"/>
  <c r="DP219" i="76" s="1"/>
  <c r="DQ129" i="76" s="1"/>
  <c r="DQ219" i="76" s="1"/>
  <c r="DR129" i="76" s="1"/>
  <c r="DR219" i="76" s="1"/>
  <c r="DO221" i="76"/>
  <c r="DL224" i="76"/>
  <c r="DO224" i="76" l="1"/>
  <c r="DS129" i="76"/>
  <c r="DS219" i="76" s="1"/>
  <c r="DR221" i="76"/>
  <c r="DR224" i="76" l="1"/>
  <c r="DU129" i="76"/>
  <c r="DU219" i="76" s="1"/>
  <c r="DT129" i="76"/>
  <c r="DT219" i="76" s="1"/>
  <c r="DV129" i="76" l="1"/>
  <c r="DV219" i="76" s="1"/>
  <c r="DW129" i="76" s="1"/>
  <c r="DW219" i="76" s="1"/>
  <c r="DX129" i="76" s="1"/>
  <c r="DX219" i="76" s="1"/>
  <c r="DU221" i="76"/>
  <c r="DU224" i="76" l="1"/>
  <c r="DX221" i="76"/>
  <c r="DY129" i="76"/>
  <c r="DY219" i="76" s="1"/>
  <c r="DZ129" i="76" s="1"/>
  <c r="DZ219" i="76" s="1"/>
  <c r="EA129" i="76" s="1"/>
  <c r="EA219" i="76" s="1"/>
  <c r="EB129" i="76" l="1"/>
  <c r="EB219" i="76" s="1"/>
  <c r="EC129" i="76" s="1"/>
  <c r="EC219" i="76" s="1"/>
  <c r="ED129" i="76" s="1"/>
  <c r="ED219" i="76" s="1"/>
  <c r="EA221" i="76"/>
  <c r="DX224" i="76"/>
  <c r="EA224" i="76" l="1"/>
  <c r="ED221" i="76"/>
  <c r="EE129" i="76"/>
  <c r="EE219" i="76" s="1"/>
  <c r="EF129" i="76" s="1"/>
  <c r="EF219" i="76" s="1"/>
  <c r="EG129" i="76" s="1"/>
  <c r="EG219" i="76" s="1"/>
  <c r="EH129" i="76" l="1"/>
  <c r="EH219" i="76" s="1"/>
  <c r="EI129" i="76" s="1"/>
  <c r="EI219" i="76" s="1"/>
  <c r="EJ129" i="76" s="1"/>
  <c r="EJ219" i="76" s="1"/>
  <c r="EG221" i="76"/>
  <c r="ED224" i="76"/>
  <c r="EG224" i="76" l="1"/>
  <c r="EK129" i="76"/>
  <c r="EK219" i="76" s="1"/>
  <c r="EL129" i="76" s="1"/>
  <c r="EL219" i="76" s="1"/>
  <c r="EM129" i="76" s="1"/>
  <c r="EM219" i="76" s="1"/>
  <c r="EJ221" i="76"/>
  <c r="EJ224" i="76" l="1"/>
  <c r="EN129" i="76"/>
  <c r="EN219" i="76" s="1"/>
  <c r="EO129" i="76" s="1"/>
  <c r="EO219" i="76" s="1"/>
  <c r="EP129" i="76" s="1"/>
  <c r="EP219" i="76" s="1"/>
  <c r="EM221" i="76"/>
  <c r="EM224" i="76" l="1"/>
  <c r="EP221" i="76"/>
  <c r="EQ129" i="76"/>
  <c r="EQ219" i="76" s="1"/>
  <c r="ER129" i="76" s="1"/>
  <c r="ER219" i="76" s="1"/>
  <c r="ES129" i="76" s="1"/>
  <c r="ES219" i="76" s="1"/>
  <c r="ES221" i="76" s="1"/>
  <c r="ES224" i="76" l="1"/>
  <c r="EP224" i="76"/>
  <c r="AH2" i="24" l="1"/>
  <c r="G10" i="102" l="1"/>
  <c r="G32" i="102"/>
  <c r="G33" i="102"/>
  <c r="G31" i="102"/>
  <c r="G34" i="102"/>
  <c r="J34" i="102" l="1"/>
  <c r="I34" i="102"/>
  <c r="CA34" i="102"/>
  <c r="G30" i="102"/>
  <c r="J31" i="102"/>
  <c r="I31" i="102"/>
  <c r="J33" i="102"/>
  <c r="I33" i="102"/>
  <c r="J32" i="102"/>
  <c r="I32" i="102"/>
  <c r="G9" i="102"/>
  <c r="G7" i="102" s="1"/>
  <c r="J10" i="102"/>
  <c r="I10" i="102"/>
  <c r="I7" i="102" l="1"/>
  <c r="CA7" i="102"/>
  <c r="J7" i="102"/>
  <c r="G16" i="102"/>
  <c r="J30" i="102"/>
  <c r="I30" i="102"/>
  <c r="CJ34" i="102"/>
  <c r="CH34" i="102"/>
  <c r="G37" i="102" l="1"/>
  <c r="J16" i="102"/>
  <c r="I16" i="102"/>
  <c r="CH7" i="102"/>
  <c r="CJ7" i="102"/>
  <c r="I37" i="102" l="1"/>
  <c r="J37" i="102"/>
  <c r="CA37" i="102"/>
  <c r="CH37" i="102" l="1"/>
  <c r="CJ37" i="10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tc={2D865199-F9D3-4FB8-8866-A6C1F7BAC23A}</author>
  </authors>
  <commentList>
    <comment ref="B19" authorId="0" shapeId="0" xr:uid="{2D865199-F9D3-4FB8-8866-A6C1F7BAC23A}">
      <text>
        <t>[Threaded comment]
Your version of Excel allows you to read this threaded comment; however, any edits to it will get removed if the file is opened in a newer version of Excel. Learn more: https://go.microsoft.com/fwlink/?linkid=870924
Comment:
    Poderemos acrescentar linhas aqui?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tc={E41D1FD0-5C01-451E-A758-02602E5840D0}</author>
  </authors>
  <commentList>
    <comment ref="B24" authorId="0" shapeId="0" xr:uid="{E41D1FD0-5C01-451E-A758-02602E5840D0}">
      <text>
        <t>[Threaded comment]
Your version of Excel allows you to read this threaded comment; however, any edits to it will get removed if the file is opened in a newer version of Excel. Learn more: https://go.microsoft.com/fwlink/?linkid=870924
Comment:
    Poderemos acrescentar linhas aqui?</t>
      </text>
    </comment>
  </commentList>
</comments>
</file>

<file path=xl/sharedStrings.xml><?xml version="1.0" encoding="utf-8"?>
<sst xmlns="http://schemas.openxmlformats.org/spreadsheetml/2006/main" count="2427" uniqueCount="491">
  <si>
    <t>Centro de Custos</t>
  </si>
  <si>
    <t>Código</t>
  </si>
  <si>
    <t>Departamento</t>
  </si>
  <si>
    <t>Tipo</t>
  </si>
  <si>
    <t>Código2</t>
  </si>
  <si>
    <t>Visão</t>
  </si>
  <si>
    <t>Lançamento</t>
  </si>
  <si>
    <t>Código3</t>
  </si>
  <si>
    <t>Categoria</t>
  </si>
  <si>
    <t>Código4</t>
  </si>
  <si>
    <t>Dia Comp</t>
  </si>
  <si>
    <t>Mês Comp</t>
  </si>
  <si>
    <t>Ano Comp</t>
  </si>
  <si>
    <t>Dia Vencimento</t>
  </si>
  <si>
    <t>Mês Vencimento</t>
  </si>
  <si>
    <t>Ano Vencimento</t>
  </si>
  <si>
    <t>Dia Emissão</t>
  </si>
  <si>
    <t>Mês Emissão</t>
  </si>
  <si>
    <t>Ano Emissão</t>
  </si>
  <si>
    <t>Fornecedores/Clientes/Funcionário</t>
  </si>
  <si>
    <t>Código Fornecedor/Clientes/Funcionário</t>
  </si>
  <si>
    <t>Justificativa</t>
  </si>
  <si>
    <t>Doc ID</t>
  </si>
  <si>
    <t>Valor Bruto</t>
  </si>
  <si>
    <t>Valor Pago</t>
  </si>
  <si>
    <t>Juros/Multa/Desconto</t>
  </si>
  <si>
    <t>Tipo de Gasto</t>
  </si>
  <si>
    <t>CódigoCódigo</t>
  </si>
  <si>
    <t>Pago/Aberto</t>
  </si>
  <si>
    <t>Dia Pgto</t>
  </si>
  <si>
    <t>Mês Pagamento</t>
  </si>
  <si>
    <t>Ano Pagamento</t>
  </si>
  <si>
    <t>Dia Caixa</t>
  </si>
  <si>
    <t>Mês Caixa</t>
  </si>
  <si>
    <t>Ano Caixa</t>
  </si>
  <si>
    <t>Vendas</t>
  </si>
  <si>
    <t>Comercial</t>
  </si>
  <si>
    <t>Orçado</t>
  </si>
  <si>
    <t>Receitas</t>
  </si>
  <si>
    <t>Prestação de Serviços</t>
  </si>
  <si>
    <t>Janeiro</t>
  </si>
  <si>
    <t>Pago</t>
  </si>
  <si>
    <t>Fevereiro</t>
  </si>
  <si>
    <t>Marketing</t>
  </si>
  <si>
    <t>Contratado</t>
  </si>
  <si>
    <t>Custos_de_Tecnologia</t>
  </si>
  <si>
    <t>Software</t>
  </si>
  <si>
    <t>Produtos</t>
  </si>
  <si>
    <t>Risco</t>
  </si>
  <si>
    <t>Trabalhistas</t>
  </si>
  <si>
    <t>Salários</t>
  </si>
  <si>
    <t>Corporativo</t>
  </si>
  <si>
    <t>Financeiro</t>
  </si>
  <si>
    <t>Custos_Despesas_Gerais</t>
  </si>
  <si>
    <t>Lanches e Refeições</t>
  </si>
  <si>
    <t>Gente e Gestão</t>
  </si>
  <si>
    <t>Gastos com Veiculos</t>
  </si>
  <si>
    <t>Estacionamentos e Pedagio</t>
  </si>
  <si>
    <t>Jurídico</t>
  </si>
  <si>
    <t>Viagens</t>
  </si>
  <si>
    <t>Realizado</t>
  </si>
  <si>
    <t>CERTISIGN CERTIFICADORA DIGITAL S/A</t>
  </si>
  <si>
    <t>MARCELO DE FREITAS ME</t>
  </si>
  <si>
    <t>ATACADÃO AUGUSTA MATERIAIS PARA CONSTRUÇÃO EIRELI</t>
  </si>
  <si>
    <t>MULTILIXO REMOÇÕES DE LIXO LTDA</t>
  </si>
  <si>
    <t>ESCRITÓRIO CENTRAL DE ARRECADAÇÃO E DISTRIBUIÇÃO</t>
  </si>
  <si>
    <t>2.8 E 1/2 PRODUÇÕES CINEMATOGRÁFICAS SS LTDA</t>
  </si>
  <si>
    <t>A.F. CINEMA E VÍDEO LTDA.</t>
  </si>
  <si>
    <t>A FÁBRICA ENTRETENIMENTO E PARTICIPAÇÕES LTDA</t>
  </si>
  <si>
    <t>AIUÊ PRODUTORA E EDITORA LTDA - ME</t>
  </si>
  <si>
    <t>AIGON FILMES LTDA.</t>
  </si>
  <si>
    <t>Consultoria</t>
  </si>
  <si>
    <t>3 TABELA FILMES E PRODUÇÕES ARTÍSTICAS LTDA.</t>
  </si>
  <si>
    <t>Projetos</t>
  </si>
  <si>
    <t>Deduções_de_Vendas</t>
  </si>
  <si>
    <t>Pis</t>
  </si>
  <si>
    <t>ISS</t>
  </si>
  <si>
    <t>Cofins</t>
  </si>
  <si>
    <t>Data</t>
  </si>
  <si>
    <t>Realizado + Contratado</t>
  </si>
  <si>
    <t>C/C e Aplicação - Banco do Brasil</t>
  </si>
  <si>
    <t>Saldo Cartão Banco do Brasil</t>
  </si>
  <si>
    <t>Saldo Inicial Caixa</t>
  </si>
  <si>
    <t>(+) Entradas</t>
  </si>
  <si>
    <t>(+) Receitas</t>
  </si>
  <si>
    <t>1.1</t>
  </si>
  <si>
    <t>Emolumentos</t>
  </si>
  <si>
    <t>1.3</t>
  </si>
  <si>
    <t>Data Fees</t>
  </si>
  <si>
    <t>1.4</t>
  </si>
  <si>
    <t>Receitas Financeiras</t>
  </si>
  <si>
    <t>(+) Aportes</t>
  </si>
  <si>
    <t>(-) Saídas</t>
  </si>
  <si>
    <t>2.1</t>
  </si>
  <si>
    <t>Servidores</t>
  </si>
  <si>
    <t>2.2</t>
  </si>
  <si>
    <t>2.3</t>
  </si>
  <si>
    <t>Impostos sobre custos de tecnologia</t>
  </si>
  <si>
    <t>3.1</t>
  </si>
  <si>
    <t>3.2</t>
  </si>
  <si>
    <t>13° Salário</t>
  </si>
  <si>
    <t>3.3</t>
  </si>
  <si>
    <t>Assistencia Medica</t>
  </si>
  <si>
    <t>3.4</t>
  </si>
  <si>
    <t>FGTS</t>
  </si>
  <si>
    <t>3.5</t>
  </si>
  <si>
    <t>INSS</t>
  </si>
  <si>
    <t>3.6</t>
  </si>
  <si>
    <t>Férias</t>
  </si>
  <si>
    <t>3.7</t>
  </si>
  <si>
    <t>Vale Alimentação</t>
  </si>
  <si>
    <t>3.8</t>
  </si>
  <si>
    <t>Vale Refeição</t>
  </si>
  <si>
    <t>3.9</t>
  </si>
  <si>
    <t>Vale Transporte</t>
  </si>
  <si>
    <t>3.10</t>
  </si>
  <si>
    <t>Multa Rescisória/Aviso Prévio</t>
  </si>
  <si>
    <t>3.11</t>
  </si>
  <si>
    <t>Impostos sobre Salários</t>
  </si>
  <si>
    <t>3.12</t>
  </si>
  <si>
    <t>Ajuda de Custo</t>
  </si>
  <si>
    <t>3.13</t>
  </si>
  <si>
    <t>Auxilio Creche</t>
  </si>
  <si>
    <t>3.14</t>
  </si>
  <si>
    <t>Bônus</t>
  </si>
  <si>
    <t>3.15</t>
  </si>
  <si>
    <t>Outros Benefícios</t>
  </si>
  <si>
    <t>3.16</t>
  </si>
  <si>
    <t>Pro-Labore</t>
  </si>
  <si>
    <t>4.1</t>
  </si>
  <si>
    <t>Aluguel</t>
  </si>
  <si>
    <t>4.2</t>
  </si>
  <si>
    <t>Energia elétrica</t>
  </si>
  <si>
    <t>4.3</t>
  </si>
  <si>
    <t>Material de Escritório</t>
  </si>
  <si>
    <t>4.4</t>
  </si>
  <si>
    <t>Manutenção e conservação</t>
  </si>
  <si>
    <t>4.5</t>
  </si>
  <si>
    <t>Depreciações e Amortizações</t>
  </si>
  <si>
    <t>4.6</t>
  </si>
  <si>
    <t>Copias, Microfilmagem e Digitalização</t>
  </si>
  <si>
    <t>4.7</t>
  </si>
  <si>
    <t>Computadores e Perifericos</t>
  </si>
  <si>
    <t>4.8</t>
  </si>
  <si>
    <t>Seguros</t>
  </si>
  <si>
    <t>4.9</t>
  </si>
  <si>
    <t>4.10</t>
  </si>
  <si>
    <t>Material de Copa e Cozinha</t>
  </si>
  <si>
    <t>4.11</t>
  </si>
  <si>
    <t>4.12</t>
  </si>
  <si>
    <t>Despesas com Cartório</t>
  </si>
  <si>
    <t>4.13</t>
  </si>
  <si>
    <t>Manutenção de prédio</t>
  </si>
  <si>
    <t>4.14</t>
  </si>
  <si>
    <t>4.15</t>
  </si>
  <si>
    <t>Eventos</t>
  </si>
  <si>
    <t>4.16</t>
  </si>
  <si>
    <t>Consulta de Dados</t>
  </si>
  <si>
    <t>4.17</t>
  </si>
  <si>
    <t>Softwares e Sistemas</t>
  </si>
  <si>
    <t>4.18</t>
  </si>
  <si>
    <t>Montagens e Instalações</t>
  </si>
  <si>
    <t>4.19</t>
  </si>
  <si>
    <t>Condomínio</t>
  </si>
  <si>
    <t>4.20</t>
  </si>
  <si>
    <t>Telefonia e Internet</t>
  </si>
  <si>
    <t>4.21</t>
  </si>
  <si>
    <t>Jucesp</t>
  </si>
  <si>
    <t>4.22</t>
  </si>
  <si>
    <t>Registro de Marcas e Patentes</t>
  </si>
  <si>
    <t>4.23</t>
  </si>
  <si>
    <t>Brindes</t>
  </si>
  <si>
    <t>4.24</t>
  </si>
  <si>
    <t>4.25</t>
  </si>
  <si>
    <t>Patrocinios</t>
  </si>
  <si>
    <t>Custos_Despesa_Serviços_PJ</t>
  </si>
  <si>
    <t>5.1</t>
  </si>
  <si>
    <t>Serviços de Assistência Contábil</t>
  </si>
  <si>
    <t>5.2</t>
  </si>
  <si>
    <t>Serviços de Assistência Juridica</t>
  </si>
  <si>
    <t>5.3</t>
  </si>
  <si>
    <t>Serviços Graficos</t>
  </si>
  <si>
    <t>5.4</t>
  </si>
  <si>
    <t>Serviços de Medicina do Trabalho</t>
  </si>
  <si>
    <t>5.5</t>
  </si>
  <si>
    <t>Serviços Administrativos</t>
  </si>
  <si>
    <t>5.6</t>
  </si>
  <si>
    <t>Serviços de Auditoria</t>
  </si>
  <si>
    <t>5.7</t>
  </si>
  <si>
    <t>Serviço de Marketing - Relações Publicas</t>
  </si>
  <si>
    <t>5.8</t>
  </si>
  <si>
    <t>Serviços de Certificação</t>
  </si>
  <si>
    <t>5.9</t>
  </si>
  <si>
    <t>Serviços de Limpeza e Conservação</t>
  </si>
  <si>
    <t>5.10</t>
  </si>
  <si>
    <t>Serviços de Tecnologia</t>
  </si>
  <si>
    <t>Custos_Despesa_Tributarias</t>
  </si>
  <si>
    <t>6.1</t>
  </si>
  <si>
    <t>IOF e IOC</t>
  </si>
  <si>
    <t>6.2</t>
  </si>
  <si>
    <t>IRRF</t>
  </si>
  <si>
    <t>6.3</t>
  </si>
  <si>
    <t>Taxa de Fiscalização de Estabelecimentos</t>
  </si>
  <si>
    <t>6.4</t>
  </si>
  <si>
    <t>CIDE</t>
  </si>
  <si>
    <t>6.5</t>
  </si>
  <si>
    <t>PIS/PASEP - Importaçao</t>
  </si>
  <si>
    <t>6.6</t>
  </si>
  <si>
    <t>COFINS - Importação</t>
  </si>
  <si>
    <t>6.7</t>
  </si>
  <si>
    <t>IPTU</t>
  </si>
  <si>
    <t>Despesas_Financeiras</t>
  </si>
  <si>
    <t>7.1</t>
  </si>
  <si>
    <t>Juros</t>
  </si>
  <si>
    <t>7.2</t>
  </si>
  <si>
    <t>Despesas Financeiras</t>
  </si>
  <si>
    <t>Fluxo Data de Pagamento</t>
  </si>
  <si>
    <t>Fluxo Mês</t>
  </si>
  <si>
    <t>Saldo Final Caixa dia</t>
  </si>
  <si>
    <t>Saldo Consolidado</t>
  </si>
  <si>
    <r>
      <rPr>
        <b/>
        <i/>
        <sz val="11"/>
        <color theme="1"/>
        <rFont val="Calibri"/>
        <family val="2"/>
        <scheme val="minor"/>
      </rPr>
      <t xml:space="preserve">Cash Burn Rate </t>
    </r>
    <r>
      <rPr>
        <b/>
        <sz val="11"/>
        <color theme="1"/>
        <rFont val="Calibri"/>
        <family val="2"/>
        <scheme val="minor"/>
      </rPr>
      <t>Mês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(R$)</t>
    </r>
  </si>
  <si>
    <r>
      <rPr>
        <b/>
        <i/>
        <sz val="11"/>
        <color theme="1"/>
        <rFont val="Calibri"/>
        <family val="2"/>
        <scheme val="minor"/>
      </rPr>
      <t xml:space="preserve">Cash Burn Rate Médio </t>
    </r>
    <r>
      <rPr>
        <b/>
        <sz val="11"/>
        <color theme="1"/>
        <rFont val="Calibri"/>
        <family val="2"/>
        <scheme val="minor"/>
      </rPr>
      <t>(R$)</t>
    </r>
  </si>
  <si>
    <r>
      <rPr>
        <b/>
        <i/>
        <sz val="11"/>
        <color theme="1"/>
        <rFont val="Calibri"/>
        <family val="2"/>
        <scheme val="minor"/>
      </rPr>
      <t xml:space="preserve">Cash Runway Base </t>
    </r>
    <r>
      <rPr>
        <b/>
        <sz val="11"/>
        <color theme="1"/>
        <rFont val="Calibri"/>
        <family val="2"/>
        <scheme val="minor"/>
      </rPr>
      <t>Mês (Meses)</t>
    </r>
  </si>
  <si>
    <r>
      <rPr>
        <b/>
        <i/>
        <sz val="11"/>
        <color theme="1"/>
        <rFont val="Calibri"/>
        <family val="2"/>
        <scheme val="minor"/>
      </rPr>
      <t xml:space="preserve">Cash Runway </t>
    </r>
    <r>
      <rPr>
        <b/>
        <sz val="11"/>
        <color theme="1"/>
        <rFont val="Calibri"/>
        <family val="2"/>
        <scheme val="minor"/>
      </rPr>
      <t>Médio (Meses)</t>
    </r>
  </si>
  <si>
    <t>Check</t>
  </si>
  <si>
    <t>Realizado + Orçado</t>
  </si>
  <si>
    <t>Fluxo Dia</t>
  </si>
  <si>
    <t>Sem Receita</t>
  </si>
  <si>
    <t>Saldo Offshore</t>
  </si>
  <si>
    <t>%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</si>
  <si>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</si>
  <si>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</si>
  <si>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</si>
  <si>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</si>
  <si>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</si>
  <si>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</si>
  <si>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</si>
  <si>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</si>
  <si>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</si>
  <si>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</si>
  <si>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Janeriro </t>
  </si>
  <si>
    <t>mês 01</t>
  </si>
  <si>
    <t>mês 02</t>
  </si>
  <si>
    <t>mês 03</t>
  </si>
  <si>
    <t>mês 04</t>
  </si>
  <si>
    <t>mês 05</t>
  </si>
  <si>
    <t>mês 06</t>
  </si>
  <si>
    <t>mês 07</t>
  </si>
  <si>
    <t>mês 08</t>
  </si>
  <si>
    <t>mês 09</t>
  </si>
  <si>
    <t>mês 10</t>
  </si>
  <si>
    <t>mês 11</t>
  </si>
  <si>
    <t>mês 12</t>
  </si>
  <si>
    <t>mês 13</t>
  </si>
  <si>
    <t>mês 14</t>
  </si>
  <si>
    <t>mês 15</t>
  </si>
  <si>
    <t>mês 16</t>
  </si>
  <si>
    <t>mês 17</t>
  </si>
  <si>
    <t>mês 18</t>
  </si>
  <si>
    <t>mês 19</t>
  </si>
  <si>
    <t>mês 20</t>
  </si>
  <si>
    <t>mês 21</t>
  </si>
  <si>
    <t>mês 22</t>
  </si>
  <si>
    <t>mês 23</t>
  </si>
  <si>
    <t>mês 24</t>
  </si>
  <si>
    <t>mês 25</t>
  </si>
  <si>
    <t>mês 26</t>
  </si>
  <si>
    <t>mês 27</t>
  </si>
  <si>
    <t>mês 28</t>
  </si>
  <si>
    <t>mês 29</t>
  </si>
  <si>
    <t>mês 30</t>
  </si>
  <si>
    <t>mês 31</t>
  </si>
  <si>
    <t>mês 32</t>
  </si>
  <si>
    <t>mês 33</t>
  </si>
  <si>
    <t>mês 34</t>
  </si>
  <si>
    <t>mês 35</t>
  </si>
  <si>
    <t>mês 36</t>
  </si>
  <si>
    <t>mês 37</t>
  </si>
  <si>
    <t>mês 38</t>
  </si>
  <si>
    <t>mês 39</t>
  </si>
  <si>
    <t>mês 40</t>
  </si>
  <si>
    <t>mês 41</t>
  </si>
  <si>
    <t>mês 42</t>
  </si>
  <si>
    <t>mês 43</t>
  </si>
  <si>
    <t>mês 44</t>
  </si>
  <si>
    <t>mês 45</t>
  </si>
  <si>
    <t>mês 46</t>
  </si>
  <si>
    <t>mês 47</t>
  </si>
  <si>
    <t>mês 48</t>
  </si>
  <si>
    <t>R$</t>
  </si>
  <si>
    <t>(+)</t>
  </si>
  <si>
    <t>Demonstrativo Realizado</t>
  </si>
  <si>
    <t>D</t>
  </si>
  <si>
    <t>Visão Orçado x Realizado</t>
  </si>
  <si>
    <t>Abertura de quaisquer lançamentos</t>
  </si>
  <si>
    <t>YTD</t>
  </si>
  <si>
    <t>(-)</t>
  </si>
  <si>
    <t>Deduções de Vendas</t>
  </si>
  <si>
    <t>Variações por % e R$</t>
  </si>
  <si>
    <t>(=)</t>
  </si>
  <si>
    <t>Receita Liquida</t>
  </si>
  <si>
    <t>CSP</t>
  </si>
  <si>
    <t>C</t>
  </si>
  <si>
    <t>Custos Tecnologia</t>
  </si>
  <si>
    <t>Gerais</t>
  </si>
  <si>
    <t>Serviços_Pj</t>
  </si>
  <si>
    <t>Tributários</t>
  </si>
  <si>
    <t>Lucro Bruto</t>
  </si>
  <si>
    <t>Despesas Operacionais</t>
  </si>
  <si>
    <t>Serviços PJ</t>
  </si>
  <si>
    <t>Tributárias</t>
  </si>
  <si>
    <t xml:space="preserve">D </t>
  </si>
  <si>
    <t>Depreciação</t>
  </si>
  <si>
    <t>Lucro Operacional</t>
  </si>
  <si>
    <t>Lair</t>
  </si>
  <si>
    <t>IR/CSLL</t>
  </si>
  <si>
    <t>Lucro Liquido</t>
  </si>
  <si>
    <t>Entradas</t>
  </si>
  <si>
    <t>Saídas</t>
  </si>
  <si>
    <t>Fluxo de Caixa</t>
  </si>
  <si>
    <t>Ano</t>
  </si>
  <si>
    <t>Mês</t>
  </si>
  <si>
    <t>Centro de Custo</t>
  </si>
  <si>
    <t>Codigo</t>
  </si>
  <si>
    <t>2.</t>
  </si>
  <si>
    <t>3.</t>
  </si>
  <si>
    <t>4.</t>
  </si>
  <si>
    <t>5.</t>
  </si>
  <si>
    <t>6.</t>
  </si>
  <si>
    <t>7.</t>
  </si>
  <si>
    <t>01.</t>
  </si>
  <si>
    <t>1.</t>
  </si>
  <si>
    <t>Serviços de Assistência Contábil</t>
  </si>
  <si>
    <t>02.</t>
  </si>
  <si>
    <t>1.2</t>
  </si>
  <si>
    <t>Serviços de Assistência Juridica</t>
  </si>
  <si>
    <t>03.</t>
  </si>
  <si>
    <t xml:space="preserve">3. </t>
  </si>
  <si>
    <t>Serviços Graficos</t>
  </si>
  <si>
    <t>Operações</t>
  </si>
  <si>
    <t>Serviços de Medicina do Trabalho</t>
  </si>
  <si>
    <t>Serviços Administrativos</t>
  </si>
  <si>
    <t>04.</t>
  </si>
  <si>
    <t>05.</t>
  </si>
  <si>
    <t>8.</t>
  </si>
  <si>
    <t>9.</t>
  </si>
  <si>
    <t>06.</t>
  </si>
  <si>
    <t>07.</t>
  </si>
  <si>
    <t>Dia</t>
  </si>
  <si>
    <t>8.1</t>
  </si>
  <si>
    <t>Tecnologia</t>
  </si>
  <si>
    <t>08.</t>
  </si>
  <si>
    <t>8.2</t>
  </si>
  <si>
    <t>09.</t>
  </si>
  <si>
    <t>Categorias</t>
  </si>
  <si>
    <t>8.3</t>
  </si>
  <si>
    <t>Fixo</t>
  </si>
  <si>
    <t>Venda de Serviços</t>
  </si>
  <si>
    <t>Variável</t>
  </si>
  <si>
    <t xml:space="preserve">Taxa </t>
  </si>
  <si>
    <t>Aberto</t>
  </si>
  <si>
    <t>Receitas Finaneiras</t>
  </si>
  <si>
    <t>Lajir</t>
  </si>
  <si>
    <t>Beneficio Fiscal</t>
  </si>
  <si>
    <t>Beneficio Fiscal Acumulado</t>
  </si>
  <si>
    <t>Saldo Beneficio Fiscal</t>
  </si>
  <si>
    <t>Lajir Ajustado</t>
  </si>
  <si>
    <t>IR Ajustado (34%)</t>
  </si>
  <si>
    <t>Lucro Liquido Ajustado</t>
  </si>
  <si>
    <t>Direct Cash Flow</t>
  </si>
  <si>
    <t>Aportes</t>
  </si>
  <si>
    <t>Saidas</t>
  </si>
  <si>
    <t>Dedução sobre Vendas</t>
  </si>
  <si>
    <t>Custos</t>
  </si>
  <si>
    <t xml:space="preserve">Despesas </t>
  </si>
  <si>
    <t>IR</t>
  </si>
  <si>
    <t>Capex</t>
  </si>
  <si>
    <t>Indirect Cash Flow</t>
  </si>
  <si>
    <t>Net Income</t>
  </si>
  <si>
    <t>Depreciation</t>
  </si>
  <si>
    <t>Net Income Adjusted</t>
  </si>
  <si>
    <t>Operations</t>
  </si>
  <si>
    <t>Change in Current Assets</t>
  </si>
  <si>
    <t>Accounts Receivable</t>
  </si>
  <si>
    <t>Change in Current Liabilities</t>
  </si>
  <si>
    <t>Accounts Receivables</t>
  </si>
  <si>
    <t>Sales Tax</t>
  </si>
  <si>
    <t>Tax</t>
  </si>
  <si>
    <t>Operational Cash Flow</t>
  </si>
  <si>
    <t>Investments</t>
  </si>
  <si>
    <t>Computer Equipments</t>
  </si>
  <si>
    <t>Financing</t>
  </si>
  <si>
    <t>Equity</t>
  </si>
  <si>
    <t>Free Cash Flow</t>
  </si>
  <si>
    <t>Data Hoje</t>
  </si>
  <si>
    <t>Status</t>
  </si>
  <si>
    <t>Cliente</t>
  </si>
  <si>
    <t>Data Faturamento</t>
  </si>
  <si>
    <t>Mês Competência</t>
  </si>
  <si>
    <t>Ano Competência</t>
  </si>
  <si>
    <t>Data Vencimento</t>
  </si>
  <si>
    <t>Mês de Recebimento</t>
  </si>
  <si>
    <t>Ano Recebimento</t>
  </si>
  <si>
    <t>Nota Fiscal</t>
  </si>
  <si>
    <t>Valor Líquido</t>
  </si>
  <si>
    <t>Impostos Retidos</t>
  </si>
  <si>
    <t>Check Faturamento</t>
  </si>
  <si>
    <t>Check Recebimento</t>
  </si>
  <si>
    <t>Valor Recebido</t>
  </si>
  <si>
    <t>Valor em aberto</t>
  </si>
  <si>
    <t>Status Recebimento 1</t>
  </si>
  <si>
    <t>Multa</t>
  </si>
  <si>
    <t>Valor a Receber Atualizado</t>
  </si>
  <si>
    <t>Dias atraso</t>
  </si>
  <si>
    <t>Valor Recebido com multa/Juros</t>
  </si>
  <si>
    <t>Data Recebimento</t>
  </si>
  <si>
    <t>Faturado</t>
  </si>
  <si>
    <t>Clientes</t>
  </si>
  <si>
    <t>Sipal</t>
  </si>
  <si>
    <t>Atrasado</t>
  </si>
  <si>
    <t>Rótulos de Coluna</t>
  </si>
  <si>
    <t>Recebido</t>
  </si>
  <si>
    <t>Olam</t>
  </si>
  <si>
    <t>agosto</t>
  </si>
  <si>
    <t>Cofco</t>
  </si>
  <si>
    <t>Valor Líquido.</t>
  </si>
  <si>
    <t>Valor Recebido.</t>
  </si>
  <si>
    <t>Usimat</t>
  </si>
  <si>
    <t>Humberg</t>
  </si>
  <si>
    <t>Czarnikow</t>
  </si>
  <si>
    <t>Bom Jesus</t>
  </si>
  <si>
    <t>Abj</t>
  </si>
  <si>
    <t>Total Geral</t>
  </si>
  <si>
    <t>Cj International</t>
  </si>
  <si>
    <t>Agricola Alvorada</t>
  </si>
  <si>
    <t>Fox Graos</t>
  </si>
  <si>
    <t>CPA Armazens</t>
  </si>
  <si>
    <t>Biond</t>
  </si>
  <si>
    <t>Gdm Genetica</t>
  </si>
  <si>
    <t>Semegrao</t>
  </si>
  <si>
    <t>Warren</t>
  </si>
  <si>
    <t>Newagro</t>
  </si>
  <si>
    <t>Genesis Group</t>
  </si>
  <si>
    <t>Renascenca</t>
  </si>
  <si>
    <t>GG Granel Cereais</t>
  </si>
  <si>
    <t>Hang Tung</t>
  </si>
  <si>
    <t>Louis Dreyfus Company</t>
  </si>
  <si>
    <t>Rhall Terminais</t>
  </si>
  <si>
    <t>Inga Veiculos</t>
  </si>
  <si>
    <t>Ricolog</t>
  </si>
  <si>
    <t>XP Investimentos</t>
  </si>
  <si>
    <t>Rumo S.A.</t>
  </si>
  <si>
    <t>Início</t>
  </si>
  <si>
    <t>Fim</t>
  </si>
  <si>
    <t>Data pgto</t>
  </si>
  <si>
    <t>Sigla</t>
  </si>
  <si>
    <t>Número</t>
  </si>
  <si>
    <t>Razão Social</t>
  </si>
  <si>
    <t>Descrição</t>
  </si>
  <si>
    <t>CNPJ/CPF</t>
  </si>
  <si>
    <t>Certificado digital</t>
  </si>
  <si>
    <t>01.554.285/0001-75</t>
  </si>
  <si>
    <t>Fornecedor</t>
  </si>
  <si>
    <t>Coleta de lixo</t>
  </si>
  <si>
    <t>01.382.443/0001-57</t>
  </si>
  <si>
    <t>PLANNED CONSULTORIA TRIBUTÁRIA CONTABIL E EMPRESARIAL LTDA.</t>
  </si>
  <si>
    <t>Contabilidade</t>
  </si>
  <si>
    <t>01.623.439/0001-33</t>
  </si>
  <si>
    <t>Funcionário</t>
  </si>
  <si>
    <t>EQX STUDIOS LTDA</t>
  </si>
  <si>
    <t>Conteudo digital para tvs da porta de salae telão</t>
  </si>
  <si>
    <t>37.465.644/0001-65</t>
  </si>
  <si>
    <t>Contribuição sobre Ingressos</t>
  </si>
  <si>
    <t>00.474.973/0001-62</t>
  </si>
  <si>
    <t>Dedetizadora</t>
  </si>
  <si>
    <t>07.798.848/0001-57</t>
  </si>
  <si>
    <t>Deposito de material de construção</t>
  </si>
  <si>
    <t>53.896.981/0001-63</t>
  </si>
  <si>
    <t>Distribuidora de filmes</t>
  </si>
  <si>
    <t>02.019.144/0001-15</t>
  </si>
  <si>
    <t>09.107.296/0001-19</t>
  </si>
  <si>
    <t>360 WAYUP</t>
  </si>
  <si>
    <t>22.208.152/0001-17</t>
  </si>
  <si>
    <t>23.964.115/0001-00</t>
  </si>
  <si>
    <t>69.126.670/0001-55</t>
  </si>
  <si>
    <t>ABARÁ PRODUÇÃO AUDIOVISUAL LTDA.</t>
  </si>
  <si>
    <t>40.476.829/0001-80</t>
  </si>
  <si>
    <t>AFINAL FILMES LTDA - SOCIEDADE EMPRESARIA LIMITADA</t>
  </si>
  <si>
    <t>03.760.043/0001-63</t>
  </si>
  <si>
    <t>20.975.417/0001-87</t>
  </si>
  <si>
    <t>09.225.539/0001-13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</si>
</sst>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_-;\-* #,##0_-;_-* &quot;-&quot;??_-;_-@_-"/>
    <numFmt numFmtId="167" formatCode="_-&quot;R$&quot;\ * #,##0_-;\-&quot;R$&quot;\ * #,##0_-;_-&quot;R$&quot;\ * &quot;-&quot;??_-;_-@_-"/>
    <numFmt numFmtId="168" formatCode="0.0%"/>
    <numFmt numFmtId="169" formatCode="&quot;R$&quot;\ #,##0"/>
    <numFmt numFmtId="170" formatCode="&quot;R$&quot;\ #,##0.00"/>
  </numFmts>
  <fonts count="3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4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b/>
      <sz val="10"/>
      <color theme="4"/>
      <name val="Arial"/>
      <family val="2"/>
    </font>
    <font>
      <b/>
      <sz val="11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name val="Arial"/>
      <family val="2"/>
    </font>
    <font>
      <b/>
      <sz val="11"/>
      <color rgb="FFDBBA1B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4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8"/>
      <color theme="4" tint="-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EFEE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BBA1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ABAB8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3">
    <xf numFmtId="0" fontId="0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3" fillId="0" borderId="0"/>
    <xf numFmtId="165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3" fillId="0" borderId="0" applyFont="0" applyFill="0" applyBorder="0" applyAlignment="0" applyProtection="0"/>
  </cellStyleXfs>
  <cellXfs count="26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0" fillId="0" borderId="3" xfId="0" applyBorder="1"/>
    <xf numFmtId="0" fontId="1" fillId="0" borderId="0" xfId="0" applyFont="1"/>
    <xf numFmtId="0" fontId="0" fillId="5" borderId="0" xfId="0" applyFill="1"/>
    <xf numFmtId="0" fontId="10" fillId="0" borderId="0" xfId="0" applyFont="1"/>
    <xf numFmtId="167" fontId="0" fillId="0" borderId="0" xfId="0" applyNumberFormat="1"/>
    <xf numFmtId="167" fontId="2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/>
    </xf>
    <xf numFmtId="0" fontId="15" fillId="0" borderId="0" xfId="0" applyFont="1"/>
    <xf numFmtId="167" fontId="13" fillId="0" borderId="0" xfId="0" applyNumberFormat="1" applyFont="1"/>
    <xf numFmtId="167" fontId="13" fillId="0" borderId="0" xfId="1" applyNumberFormat="1" applyFont="1"/>
    <xf numFmtId="167" fontId="13" fillId="0" borderId="0" xfId="1" applyNumberFormat="1" applyFont="1" applyBorder="1"/>
    <xf numFmtId="167" fontId="13" fillId="0" borderId="0" xfId="1" applyNumberFormat="1" applyFont="1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4" fillId="3" borderId="0" xfId="0" applyFont="1" applyFill="1" applyAlignment="1">
      <alignment horizontal="center" vertical="center" wrapText="1"/>
    </xf>
    <xf numFmtId="167" fontId="2" fillId="0" borderId="1" xfId="0" applyNumberFormat="1" applyFont="1" applyBorder="1"/>
    <xf numFmtId="0" fontId="14" fillId="0" borderId="0" xfId="0" applyFont="1" applyAlignment="1">
      <alignment horizontal="center" vertical="center" wrapText="1"/>
    </xf>
    <xf numFmtId="167" fontId="2" fillId="0" borderId="1" xfId="1" applyNumberFormat="1" applyFont="1" applyBorder="1"/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7" fontId="2" fillId="0" borderId="0" xfId="1" applyNumberFormat="1" applyFont="1" applyBorder="1"/>
    <xf numFmtId="0" fontId="8" fillId="0" borderId="0" xfId="0" applyFont="1"/>
    <xf numFmtId="0" fontId="3" fillId="0" borderId="0" xfId="0" applyFont="1" applyAlignment="1">
      <alignment horizontal="center" wrapText="1"/>
    </xf>
    <xf numFmtId="17" fontId="3" fillId="0" borderId="0" xfId="0" applyNumberFormat="1" applyFont="1" applyAlignment="1">
      <alignment horizontal="center" wrapText="1"/>
    </xf>
    <xf numFmtId="167" fontId="12" fillId="0" borderId="0" xfId="1" applyNumberFormat="1" applyFont="1" applyFill="1"/>
    <xf numFmtId="0" fontId="7" fillId="0" borderId="0" xfId="0" applyFont="1"/>
    <xf numFmtId="0" fontId="7" fillId="0" borderId="0" xfId="0" applyFont="1" applyAlignment="1">
      <alignment horizontal="center"/>
    </xf>
    <xf numFmtId="9" fontId="0" fillId="0" borderId="0" xfId="0" applyNumberFormat="1"/>
    <xf numFmtId="0" fontId="0" fillId="6" borderId="0" xfId="0" applyFill="1"/>
    <xf numFmtId="0" fontId="1" fillId="6" borderId="0" xfId="0" applyFont="1" applyFill="1"/>
    <xf numFmtId="10" fontId="0" fillId="0" borderId="0" xfId="0" applyNumberFormat="1"/>
    <xf numFmtId="167" fontId="12" fillId="0" borderId="0" xfId="1" applyNumberFormat="1" applyFont="1"/>
    <xf numFmtId="17" fontId="24" fillId="0" borderId="0" xfId="0" applyNumberFormat="1" applyFont="1" applyAlignment="1">
      <alignment horizontal="center" wrapText="1"/>
    </xf>
    <xf numFmtId="0" fontId="24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9" fontId="18" fillId="0" borderId="0" xfId="3" applyFont="1" applyFill="1" applyBorder="1" applyAlignment="1">
      <alignment horizontal="center"/>
    </xf>
    <xf numFmtId="0" fontId="22" fillId="0" borderId="0" xfId="0" applyFont="1"/>
    <xf numFmtId="0" fontId="26" fillId="0" borderId="0" xfId="0" applyFont="1"/>
    <xf numFmtId="0" fontId="10" fillId="0" borderId="0" xfId="0" applyFont="1" applyAlignment="1">
      <alignment horizontal="center"/>
    </xf>
    <xf numFmtId="167" fontId="7" fillId="0" borderId="0" xfId="1" applyNumberFormat="1" applyFont="1"/>
    <xf numFmtId="44" fontId="7" fillId="0" borderId="0" xfId="0" applyNumberFormat="1" applyFont="1"/>
    <xf numFmtId="167" fontId="7" fillId="0" borderId="0" xfId="0" applyNumberFormat="1" applyFont="1"/>
    <xf numFmtId="44" fontId="7" fillId="0" borderId="0" xfId="1" applyFont="1"/>
    <xf numFmtId="167" fontId="7" fillId="0" borderId="4" xfId="1" applyNumberFormat="1" applyFont="1" applyBorder="1"/>
    <xf numFmtId="44" fontId="7" fillId="0" borderId="4" xfId="0" applyNumberFormat="1" applyFont="1" applyBorder="1"/>
    <xf numFmtId="167" fontId="20" fillId="0" borderId="1" xfId="0" applyNumberFormat="1" applyFont="1" applyBorder="1"/>
    <xf numFmtId="167" fontId="20" fillId="0" borderId="1" xfId="1" applyNumberFormat="1" applyFont="1" applyBorder="1"/>
    <xf numFmtId="9" fontId="0" fillId="0" borderId="0" xfId="3" applyFont="1" applyBorder="1"/>
    <xf numFmtId="167" fontId="0" fillId="0" borderId="7" xfId="1" applyNumberFormat="1" applyFont="1" applyBorder="1"/>
    <xf numFmtId="167" fontId="7" fillId="0" borderId="0" xfId="1" applyNumberFormat="1" applyFont="1" applyBorder="1"/>
    <xf numFmtId="167" fontId="2" fillId="0" borderId="6" xfId="0" applyNumberFormat="1" applyFont="1" applyBorder="1"/>
    <xf numFmtId="167" fontId="12" fillId="0" borderId="0" xfId="0" applyNumberFormat="1" applyFont="1"/>
    <xf numFmtId="167" fontId="12" fillId="0" borderId="4" xfId="1" applyNumberFormat="1" applyFont="1" applyBorder="1"/>
    <xf numFmtId="167" fontId="12" fillId="0" borderId="4" xfId="0" applyNumberFormat="1" applyFont="1" applyBorder="1"/>
    <xf numFmtId="167" fontId="12" fillId="0" borderId="6" xfId="0" applyNumberFormat="1" applyFont="1" applyBorder="1"/>
    <xf numFmtId="167" fontId="0" fillId="0" borderId="1" xfId="0" applyNumberFormat="1" applyBorder="1"/>
    <xf numFmtId="9" fontId="17" fillId="0" borderId="0" xfId="3" applyFont="1" applyBorder="1" applyAlignment="1">
      <alignment horizontal="center"/>
    </xf>
    <xf numFmtId="0" fontId="17" fillId="0" borderId="0" xfId="0" applyFont="1" applyAlignment="1">
      <alignment horizontal="center"/>
    </xf>
    <xf numFmtId="167" fontId="7" fillId="0" borderId="1" xfId="0" applyNumberFormat="1" applyFont="1" applyBorder="1"/>
    <xf numFmtId="167" fontId="20" fillId="0" borderId="0" xfId="0" applyNumberFormat="1" applyFont="1"/>
    <xf numFmtId="167" fontId="12" fillId="0" borderId="6" xfId="1" applyNumberFormat="1" applyFont="1" applyBorder="1"/>
    <xf numFmtId="167" fontId="7" fillId="0" borderId="0" xfId="1" applyNumberFormat="1" applyFont="1" applyFill="1" applyBorder="1"/>
    <xf numFmtId="0" fontId="1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167" fontId="2" fillId="0" borderId="0" xfId="1" applyNumberFormat="1" applyFont="1" applyFill="1" applyBorder="1"/>
    <xf numFmtId="167" fontId="12" fillId="0" borderId="0" xfId="1" applyNumberFormat="1" applyFont="1" applyFill="1" applyBorder="1"/>
    <xf numFmtId="167" fontId="20" fillId="0" borderId="0" xfId="1" applyNumberFormat="1" applyFont="1" applyFill="1" applyBorder="1"/>
    <xf numFmtId="0" fontId="21" fillId="0" borderId="0" xfId="0" applyFont="1" applyAlignment="1">
      <alignment horizontal="center"/>
    </xf>
    <xf numFmtId="167" fontId="0" fillId="0" borderId="0" xfId="1" applyNumberFormat="1" applyFont="1" applyBorder="1"/>
    <xf numFmtId="167" fontId="7" fillId="0" borderId="0" xfId="1" applyNumberFormat="1" applyFont="1" applyFill="1"/>
    <xf numFmtId="9" fontId="0" fillId="0" borderId="0" xfId="3" applyFont="1" applyFill="1"/>
    <xf numFmtId="9" fontId="0" fillId="0" borderId="0" xfId="3" applyFont="1" applyFill="1" applyBorder="1"/>
    <xf numFmtId="9" fontId="23" fillId="0" borderId="7" xfId="3" applyFont="1" applyBorder="1" applyAlignment="1">
      <alignment horizontal="center"/>
    </xf>
    <xf numFmtId="9" fontId="23" fillId="0" borderId="0" xfId="3" applyFont="1" applyAlignment="1">
      <alignment horizontal="center"/>
    </xf>
    <xf numFmtId="9" fontId="23" fillId="0" borderId="0" xfId="3" applyFont="1" applyBorder="1" applyAlignment="1">
      <alignment horizontal="center"/>
    </xf>
    <xf numFmtId="9" fontId="23" fillId="0" borderId="6" xfId="3" applyFont="1" applyBorder="1" applyAlignment="1">
      <alignment horizontal="center"/>
    </xf>
    <xf numFmtId="167" fontId="12" fillId="0" borderId="0" xfId="1" applyNumberFormat="1" applyFont="1" applyBorder="1"/>
    <xf numFmtId="9" fontId="17" fillId="0" borderId="0" xfId="3" applyFont="1" applyFill="1" applyBorder="1" applyAlignment="1">
      <alignment horizontal="center"/>
    </xf>
    <xf numFmtId="167" fontId="20" fillId="0" borderId="0" xfId="1" applyNumberFormat="1" applyFont="1"/>
    <xf numFmtId="0" fontId="0" fillId="10" borderId="0" xfId="0" applyFill="1"/>
    <xf numFmtId="0" fontId="2" fillId="10" borderId="0" xfId="0" applyFont="1" applyFill="1"/>
    <xf numFmtId="0" fontId="13" fillId="1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10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17" fontId="14" fillId="2" borderId="8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28" fillId="12" borderId="9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28" fillId="12" borderId="9" xfId="0" applyFont="1" applyFill="1" applyBorder="1"/>
    <xf numFmtId="0" fontId="29" fillId="12" borderId="9" xfId="0" applyFont="1" applyFill="1" applyBorder="1" applyAlignment="1">
      <alignment horizontal="center" vertical="center"/>
    </xf>
    <xf numFmtId="0" fontId="21" fillId="12" borderId="0" xfId="0" applyFont="1" applyFill="1" applyAlignment="1">
      <alignment horizontal="center"/>
    </xf>
    <xf numFmtId="0" fontId="28" fillId="0" borderId="0" xfId="0" applyFont="1" applyAlignment="1">
      <alignment horizontal="center" vertical="center"/>
    </xf>
    <xf numFmtId="167" fontId="0" fillId="0" borderId="0" xfId="1" applyNumberFormat="1" applyFont="1" applyFill="1" applyBorder="1"/>
    <xf numFmtId="9" fontId="23" fillId="0" borderId="0" xfId="3" applyFont="1" applyFill="1" applyBorder="1" applyAlignment="1">
      <alignment horizontal="center"/>
    </xf>
    <xf numFmtId="166" fontId="13" fillId="0" borderId="0" xfId="2" applyNumberFormat="1" applyFont="1" applyFill="1" applyBorder="1" applyAlignment="1"/>
    <xf numFmtId="0" fontId="1" fillId="12" borderId="9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167" fontId="13" fillId="0" borderId="0" xfId="1" applyNumberFormat="1" applyFont="1" applyFill="1"/>
    <xf numFmtId="167" fontId="0" fillId="0" borderId="6" xfId="1" applyNumberFormat="1" applyFont="1" applyBorder="1"/>
    <xf numFmtId="167" fontId="31" fillId="0" borderId="0" xfId="3" applyNumberFormat="1" applyFont="1" applyFill="1" applyBorder="1" applyAlignment="1">
      <alignment horizontal="center"/>
    </xf>
    <xf numFmtId="167" fontId="17" fillId="0" borderId="0" xfId="3" applyNumberFormat="1" applyFont="1" applyFill="1" applyBorder="1" applyAlignment="1">
      <alignment horizontal="center"/>
    </xf>
    <xf numFmtId="9" fontId="17" fillId="0" borderId="4" xfId="3" applyFont="1" applyBorder="1" applyAlignment="1">
      <alignment horizontal="center"/>
    </xf>
    <xf numFmtId="9" fontId="17" fillId="0" borderId="3" xfId="3" applyFont="1" applyBorder="1" applyAlignment="1">
      <alignment horizontal="center"/>
    </xf>
    <xf numFmtId="9" fontId="17" fillId="0" borderId="3" xfId="3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43" fontId="0" fillId="0" borderId="0" xfId="2" applyFont="1"/>
    <xf numFmtId="9" fontId="36" fillId="0" borderId="0" xfId="3" applyFont="1" applyFill="1" applyBorder="1" applyAlignment="1">
      <alignment horizontal="center"/>
    </xf>
    <xf numFmtId="9" fontId="36" fillId="0" borderId="0" xfId="3" applyFont="1" applyBorder="1" applyAlignment="1">
      <alignment horizontal="center"/>
    </xf>
    <xf numFmtId="0" fontId="18" fillId="0" borderId="0" xfId="0" applyFont="1" applyAlignment="1">
      <alignment horizontal="center"/>
    </xf>
    <xf numFmtId="169" fontId="0" fillId="0" borderId="0" xfId="0" applyNumberFormat="1"/>
    <xf numFmtId="169" fontId="0" fillId="0" borderId="5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2" xfId="0" applyNumberFormat="1" applyBorder="1" applyAlignment="1">
      <alignment horizontal="center"/>
    </xf>
    <xf numFmtId="169" fontId="2" fillId="10" borderId="5" xfId="0" applyNumberFormat="1" applyFont="1" applyFill="1" applyBorder="1" applyAlignment="1">
      <alignment horizontal="center"/>
    </xf>
    <xf numFmtId="169" fontId="2" fillId="10" borderId="0" xfId="0" applyNumberFormat="1" applyFont="1" applyFill="1" applyAlignment="1">
      <alignment horizontal="center"/>
    </xf>
    <xf numFmtId="169" fontId="2" fillId="10" borderId="2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/>
    <xf numFmtId="0" fontId="0" fillId="13" borderId="0" xfId="0" applyFill="1"/>
    <xf numFmtId="169" fontId="2" fillId="13" borderId="0" xfId="0" applyNumberFormat="1" applyFont="1" applyFill="1" applyAlignment="1">
      <alignment horizontal="center"/>
    </xf>
    <xf numFmtId="0" fontId="0" fillId="13" borderId="0" xfId="0" applyFill="1" applyAlignment="1">
      <alignment horizontal="center"/>
    </xf>
    <xf numFmtId="0" fontId="2" fillId="0" borderId="13" xfId="0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2" fillId="13" borderId="0" xfId="0" applyFont="1" applyFill="1"/>
    <xf numFmtId="0" fontId="2" fillId="0" borderId="0" xfId="0" applyFont="1" applyAlignment="1">
      <alignment horizontal="center" wrapText="1"/>
    </xf>
    <xf numFmtId="0" fontId="2" fillId="10" borderId="0" xfId="0" applyFont="1" applyFill="1" applyAlignment="1">
      <alignment wrapText="1"/>
    </xf>
    <xf numFmtId="169" fontId="2" fillId="10" borderId="0" xfId="0" applyNumberFormat="1" applyFont="1" applyFill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1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7" fontId="7" fillId="10" borderId="4" xfId="1" applyNumberFormat="1" applyFont="1" applyFill="1" applyBorder="1"/>
    <xf numFmtId="167" fontId="7" fillId="10" borderId="0" xfId="1" applyNumberFormat="1" applyFont="1" applyFill="1"/>
    <xf numFmtId="167" fontId="20" fillId="10" borderId="1" xfId="1" applyNumberFormat="1" applyFont="1" applyFill="1" applyBorder="1"/>
    <xf numFmtId="167" fontId="13" fillId="10" borderId="0" xfId="1" applyNumberFormat="1" applyFont="1" applyFill="1"/>
    <xf numFmtId="167" fontId="0" fillId="10" borderId="3" xfId="0" applyNumberFormat="1" applyFill="1" applyBorder="1"/>
    <xf numFmtId="167" fontId="20" fillId="10" borderId="1" xfId="0" applyNumberFormat="1" applyFont="1" applyFill="1" applyBorder="1"/>
    <xf numFmtId="167" fontId="20" fillId="10" borderId="0" xfId="0" applyNumberFormat="1" applyFont="1" applyFill="1"/>
    <xf numFmtId="0" fontId="32" fillId="12" borderId="0" xfId="0" applyFont="1" applyFill="1" applyAlignment="1">
      <alignment horizontal="center"/>
    </xf>
    <xf numFmtId="1" fontId="2" fillId="13" borderId="0" xfId="0" applyNumberFormat="1" applyFont="1" applyFill="1"/>
    <xf numFmtId="1" fontId="2" fillId="13" borderId="2" xfId="0" applyNumberFormat="1" applyFont="1" applyFill="1" applyBorder="1"/>
    <xf numFmtId="0" fontId="2" fillId="0" borderId="2" xfId="0" applyFont="1" applyBorder="1"/>
    <xf numFmtId="169" fontId="2" fillId="13" borderId="2" xfId="0" applyNumberFormat="1" applyFont="1" applyFill="1" applyBorder="1" applyAlignment="1">
      <alignment horizontal="center"/>
    </xf>
    <xf numFmtId="169" fontId="2" fillId="10" borderId="2" xfId="0" applyNumberFormat="1" applyFont="1" applyFill="1" applyBorder="1" applyAlignment="1">
      <alignment horizontal="center" wrapText="1"/>
    </xf>
    <xf numFmtId="1" fontId="2" fillId="13" borderId="5" xfId="0" applyNumberFormat="1" applyFont="1" applyFill="1" applyBorder="1"/>
    <xf numFmtId="0" fontId="2" fillId="0" borderId="5" xfId="0" applyFont="1" applyBorder="1"/>
    <xf numFmtId="169" fontId="2" fillId="13" borderId="5" xfId="0" applyNumberFormat="1" applyFont="1" applyFill="1" applyBorder="1" applyAlignment="1">
      <alignment horizontal="center"/>
    </xf>
    <xf numFmtId="169" fontId="2" fillId="10" borderId="5" xfId="0" applyNumberFormat="1" applyFont="1" applyFill="1" applyBorder="1" applyAlignment="1">
      <alignment horizontal="center" wrapText="1"/>
    </xf>
    <xf numFmtId="0" fontId="2" fillId="10" borderId="2" xfId="0" applyFont="1" applyFill="1" applyBorder="1" applyAlignment="1">
      <alignment horizontal="center" wrapText="1"/>
    </xf>
    <xf numFmtId="0" fontId="2" fillId="10" borderId="5" xfId="0" applyFont="1" applyFill="1" applyBorder="1" applyAlignment="1">
      <alignment horizontal="center" wrapText="1"/>
    </xf>
    <xf numFmtId="0" fontId="2" fillId="10" borderId="2" xfId="0" applyFont="1" applyFill="1" applyBorder="1" applyAlignment="1">
      <alignment horizontal="center"/>
    </xf>
    <xf numFmtId="0" fontId="2" fillId="10" borderId="2" xfId="0" applyFont="1" applyFill="1" applyBorder="1"/>
    <xf numFmtId="169" fontId="0" fillId="10" borderId="0" xfId="0" applyNumberFormat="1" applyFill="1" applyAlignment="1">
      <alignment horizontal="center"/>
    </xf>
    <xf numFmtId="169" fontId="0" fillId="10" borderId="2" xfId="0" applyNumberFormat="1" applyFill="1" applyBorder="1" applyAlignment="1">
      <alignment horizontal="center"/>
    </xf>
    <xf numFmtId="169" fontId="0" fillId="10" borderId="5" xfId="0" applyNumberFormat="1" applyFill="1" applyBorder="1" applyAlignment="1">
      <alignment horizontal="center"/>
    </xf>
    <xf numFmtId="170" fontId="22" fillId="0" borderId="0" xfId="0" applyNumberFormat="1" applyFont="1"/>
    <xf numFmtId="170" fontId="0" fillId="0" borderId="0" xfId="0" applyNumberFormat="1"/>
    <xf numFmtId="43" fontId="22" fillId="0" borderId="0" xfId="2" applyFont="1"/>
    <xf numFmtId="1" fontId="22" fillId="0" borderId="0" xfId="0" applyNumberFormat="1" applyFont="1"/>
    <xf numFmtId="0" fontId="2" fillId="13" borderId="2" xfId="0" applyFont="1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169" fontId="0" fillId="10" borderId="0" xfId="0" applyNumberFormat="1" applyFill="1"/>
    <xf numFmtId="0" fontId="0" fillId="10" borderId="5" xfId="0" applyFill="1" applyBorder="1" applyAlignment="1">
      <alignment horizontal="center"/>
    </xf>
    <xf numFmtId="14" fontId="2" fillId="0" borderId="0" xfId="0" applyNumberFormat="1" applyFont="1"/>
    <xf numFmtId="14" fontId="2" fillId="0" borderId="2" xfId="0" applyNumberFormat="1" applyFont="1" applyBorder="1"/>
    <xf numFmtId="14" fontId="2" fillId="0" borderId="5" xfId="0" applyNumberFormat="1" applyFont="1" applyBorder="1"/>
    <xf numFmtId="166" fontId="22" fillId="0" borderId="0" xfId="2" applyNumberFormat="1" applyFont="1"/>
    <xf numFmtId="0" fontId="7" fillId="11" borderId="0" xfId="0" applyFont="1" applyFill="1" applyAlignment="1">
      <alignment horizontal="center"/>
    </xf>
    <xf numFmtId="0" fontId="34" fillId="0" borderId="0" xfId="0" applyFont="1"/>
    <xf numFmtId="0" fontId="34" fillId="0" borderId="0" xfId="0" applyFont="1" applyAlignment="1">
      <alignment horizontal="left"/>
    </xf>
    <xf numFmtId="0" fontId="35" fillId="0" borderId="0" xfId="0" applyFont="1"/>
    <xf numFmtId="0" fontId="35" fillId="0" borderId="0" xfId="0" applyFont="1" applyAlignment="1">
      <alignment horizontal="left"/>
    </xf>
    <xf numFmtId="169" fontId="0" fillId="13" borderId="2" xfId="0" applyNumberFormat="1" applyFill="1" applyBorder="1" applyAlignment="1">
      <alignment horizontal="center"/>
    </xf>
    <xf numFmtId="1" fontId="2" fillId="10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169" fontId="22" fillId="0" borderId="0" xfId="2" applyNumberFormat="1" applyFont="1"/>
    <xf numFmtId="0" fontId="0" fillId="0" borderId="19" xfId="0" applyBorder="1" applyAlignment="1">
      <alignment horizontal="center"/>
    </xf>
    <xf numFmtId="14" fontId="2" fillId="4" borderId="22" xfId="0" applyNumberFormat="1" applyFont="1" applyFill="1" applyBorder="1"/>
    <xf numFmtId="0" fontId="0" fillId="0" borderId="17" xfId="0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170" fontId="2" fillId="14" borderId="16" xfId="0" applyNumberFormat="1" applyFont="1" applyFill="1" applyBorder="1" applyAlignment="1">
      <alignment horizontal="center" vertical="center" wrapText="1"/>
    </xf>
    <xf numFmtId="169" fontId="2" fillId="4" borderId="23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21" xfId="0" applyFont="1" applyFill="1" applyBorder="1"/>
    <xf numFmtId="170" fontId="2" fillId="14" borderId="23" xfId="0" applyNumberFormat="1" applyFont="1" applyFill="1" applyBorder="1" applyAlignment="1">
      <alignment horizontal="center" vertical="center"/>
    </xf>
    <xf numFmtId="170" fontId="2" fillId="14" borderId="23" xfId="0" applyNumberFormat="1" applyFont="1" applyFill="1" applyBorder="1" applyAlignment="1">
      <alignment horizontal="center" vertical="center" wrapText="1"/>
    </xf>
    <xf numFmtId="170" fontId="0" fillId="14" borderId="19" xfId="0" applyNumberFormat="1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170" fontId="0" fillId="0" borderId="18" xfId="0" applyNumberFormat="1" applyBorder="1" applyAlignment="1">
      <alignment horizontal="center"/>
    </xf>
    <xf numFmtId="168" fontId="2" fillId="10" borderId="20" xfId="3" applyNumberFormat="1" applyFont="1" applyFill="1" applyBorder="1" applyAlignment="1">
      <alignment horizontal="center"/>
    </xf>
    <xf numFmtId="169" fontId="0" fillId="2" borderId="19" xfId="0" applyNumberFormat="1" applyFill="1" applyBorder="1" applyAlignment="1">
      <alignment horizontal="center"/>
    </xf>
    <xf numFmtId="43" fontId="0" fillId="10" borderId="0" xfId="0" applyNumberFormat="1" applyFill="1" applyAlignment="1">
      <alignment horizontal="center"/>
    </xf>
    <xf numFmtId="169" fontId="0" fillId="14" borderId="19" xfId="0" applyNumberFormat="1" applyFill="1" applyBorder="1" applyAlignment="1">
      <alignment horizontal="center"/>
    </xf>
    <xf numFmtId="169" fontId="0" fillId="0" borderId="18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44" fontId="7" fillId="7" borderId="0" xfId="1" applyFont="1" applyFill="1"/>
    <xf numFmtId="0" fontId="7" fillId="7" borderId="10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37" fillId="12" borderId="0" xfId="0" applyFont="1" applyFill="1" applyAlignment="1">
      <alignment horizontal="center"/>
    </xf>
    <xf numFmtId="0" fontId="37" fillId="12" borderId="0" xfId="0" applyFont="1" applyFill="1" applyAlignment="1">
      <alignment horizontal="center" wrapText="1"/>
    </xf>
    <xf numFmtId="0" fontId="20" fillId="0" borderId="24" xfId="0" applyFont="1" applyBorder="1"/>
    <xf numFmtId="0" fontId="20" fillId="0" borderId="24" xfId="0" applyFont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0" fillId="0" borderId="25" xfId="0" applyFont="1" applyBorder="1" applyAlignment="1">
      <alignment horizontal="center"/>
    </xf>
    <xf numFmtId="44" fontId="7" fillId="0" borderId="0" xfId="1" applyFont="1" applyFill="1"/>
    <xf numFmtId="0" fontId="7" fillId="0" borderId="0" xfId="0" applyFont="1" applyAlignment="1">
      <alignment vertical="center"/>
    </xf>
    <xf numFmtId="0" fontId="7" fillId="9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20" fillId="0" borderId="26" xfId="0" applyFont="1" applyBorder="1" applyAlignment="1">
      <alignment horizontal="center"/>
    </xf>
    <xf numFmtId="0" fontId="20" fillId="0" borderId="26" xfId="0" applyFont="1" applyBorder="1"/>
    <xf numFmtId="0" fontId="20" fillId="0" borderId="26" xfId="0" applyFont="1" applyBorder="1" applyAlignment="1">
      <alignment horizontal="left"/>
    </xf>
    <xf numFmtId="0" fontId="7" fillId="3" borderId="28" xfId="0" applyFont="1" applyFill="1" applyBorder="1" applyAlignment="1">
      <alignment horizontal="center"/>
    </xf>
    <xf numFmtId="0" fontId="7" fillId="15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30" xfId="0" applyFont="1" applyFill="1" applyBorder="1" applyAlignment="1">
      <alignment horizontal="center"/>
    </xf>
    <xf numFmtId="0" fontId="7" fillId="3" borderId="29" xfId="0" applyFont="1" applyFill="1" applyBorder="1" applyAlignment="1">
      <alignment horizontal="center"/>
    </xf>
    <xf numFmtId="0" fontId="7" fillId="3" borderId="29" xfId="0" applyFont="1" applyFill="1" applyBorder="1" applyAlignment="1">
      <alignment horizontal="center" wrapText="1"/>
    </xf>
    <xf numFmtId="0" fontId="7" fillId="16" borderId="0" xfId="0" applyFont="1" applyFill="1" applyAlignment="1">
      <alignment horizontal="center"/>
    </xf>
    <xf numFmtId="44" fontId="7" fillId="3" borderId="31" xfId="1" applyFont="1" applyFill="1" applyBorder="1"/>
    <xf numFmtId="44" fontId="7" fillId="16" borderId="0" xfId="1" applyFont="1" applyFill="1"/>
    <xf numFmtId="44" fontId="7" fillId="0" borderId="0" xfId="1" applyFont="1" applyAlignment="1">
      <alignment horizontal="left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167" fontId="20" fillId="0" borderId="0" xfId="1" applyNumberFormat="1" applyFont="1" applyBorder="1"/>
    <xf numFmtId="167" fontId="7" fillId="10" borderId="0" xfId="1" applyNumberFormat="1" applyFont="1" applyFill="1" applyBorder="1"/>
    <xf numFmtId="167" fontId="20" fillId="0" borderId="4" xfId="1" applyNumberFormat="1" applyFont="1" applyBorder="1"/>
    <xf numFmtId="0" fontId="28" fillId="0" borderId="9" xfId="0" applyFont="1" applyBorder="1"/>
    <xf numFmtId="17" fontId="14" fillId="0" borderId="8" xfId="0" applyNumberFormat="1" applyFont="1" applyBorder="1" applyAlignment="1">
      <alignment horizontal="center" vertical="center"/>
    </xf>
    <xf numFmtId="167" fontId="7" fillId="0" borderId="4" xfId="1" applyNumberFormat="1" applyFont="1" applyFill="1" applyBorder="1"/>
    <xf numFmtId="167" fontId="20" fillId="0" borderId="1" xfId="1" applyNumberFormat="1" applyFont="1" applyFill="1" applyBorder="1"/>
    <xf numFmtId="167" fontId="0" fillId="0" borderId="3" xfId="0" applyNumberFormat="1" applyBorder="1"/>
    <xf numFmtId="0" fontId="15" fillId="0" borderId="0" xfId="0" applyFont="1" applyAlignment="1">
      <alignment horizontal="left"/>
    </xf>
    <xf numFmtId="9" fontId="7" fillId="0" borderId="4" xfId="3" applyFont="1" applyFill="1" applyBorder="1"/>
    <xf numFmtId="9" fontId="7" fillId="0" borderId="0" xfId="3" applyFont="1" applyFill="1" applyBorder="1"/>
    <xf numFmtId="0" fontId="21" fillId="12" borderId="27" xfId="0" applyFont="1" applyFill="1" applyBorder="1" applyAlignment="1">
      <alignment horizontal="center"/>
    </xf>
    <xf numFmtId="0" fontId="38" fillId="12" borderId="0" xfId="0" applyFont="1" applyFill="1" applyAlignment="1">
      <alignment horizontal="center" wrapText="1"/>
    </xf>
    <xf numFmtId="0" fontId="37" fillId="12" borderId="0" xfId="0" applyFont="1" applyFill="1" applyAlignment="1">
      <alignment horizontal="left"/>
    </xf>
    <xf numFmtId="0" fontId="7" fillId="15" borderId="10" xfId="0" applyFont="1" applyFill="1" applyBorder="1" applyAlignment="1">
      <alignment horizontal="left"/>
    </xf>
    <xf numFmtId="0" fontId="7" fillId="11" borderId="10" xfId="0" applyFont="1" applyFill="1" applyBorder="1" applyAlignment="1">
      <alignment horizontal="left"/>
    </xf>
    <xf numFmtId="9" fontId="7" fillId="0" borderId="1" xfId="3" applyFont="1" applyFill="1" applyBorder="1"/>
    <xf numFmtId="167" fontId="7" fillId="0" borderId="1" xfId="1" applyNumberFormat="1" applyFont="1" applyFill="1" applyBorder="1"/>
    <xf numFmtId="17" fontId="27" fillId="13" borderId="5" xfId="1" applyNumberFormat="1" applyFont="1" applyFill="1" applyBorder="1" applyAlignment="1">
      <alignment horizontal="center" vertical="center"/>
    </xf>
    <xf numFmtId="44" fontId="27" fillId="13" borderId="0" xfId="1" applyFont="1" applyFill="1" applyBorder="1" applyAlignment="1">
      <alignment horizontal="center" vertical="center"/>
    </xf>
    <xf numFmtId="44" fontId="27" fillId="13" borderId="2" xfId="1" applyFont="1" applyFill="1" applyBorder="1" applyAlignment="1">
      <alignment horizontal="center" vertical="center"/>
    </xf>
    <xf numFmtId="17" fontId="27" fillId="13" borderId="5" xfId="1" applyNumberFormat="1" applyFont="1" applyFill="1" applyBorder="1" applyAlignment="1">
      <alignment horizontal="center" vertical="center"/>
    </xf>
    <xf numFmtId="44" fontId="27" fillId="13" borderId="0" xfId="1" applyFont="1" applyFill="1" applyBorder="1" applyAlignment="1">
      <alignment horizontal="center" vertical="center"/>
    </xf>
    <xf numFmtId="44" fontId="27" fillId="13" borderId="2" xfId="1" applyFont="1" applyFill="1" applyBorder="1" applyAlignment="1">
      <alignment horizontal="center" vertical="center"/>
    </xf>
    <xf numFmtId="17" fontId="27" fillId="13" borderId="0" xfId="1" applyNumberFormat="1" applyFont="1" applyFill="1" applyBorder="1" applyAlignment="1">
      <alignment horizontal="center" vertical="center"/>
    </xf>
  </cellXfs>
  <cellStyles count="13">
    <cellStyle name="Comma" xfId="2" builtinId="3"/>
    <cellStyle name="Comma 2" xfId="12" xr:uid="{48C4634A-05DA-46B9-A241-8235C91D3CEC}"/>
    <cellStyle name="Comma 4" xfId="11" xr:uid="{9CE0ED89-3A32-4B57-99A4-A0ED359ABFED}"/>
    <cellStyle name="Currency" xfId="1" builtinId="4"/>
    <cellStyle name="Moeda 2" xfId="5" xr:uid="{B063F98D-720C-43BB-85C7-1F31CD75F905}"/>
    <cellStyle name="Normal" xfId="0" builtinId="0"/>
    <cellStyle name="Normal 2" xfId="6" xr:uid="{55CDDC48-D0A7-4C11-BD4E-371AB080B08C}"/>
    <cellStyle name="Percent" xfId="3" builtinId="5"/>
    <cellStyle name="Porcentagem 2" xfId="8" xr:uid="{AE286BA4-36BD-4EE9-B31A-2A5DD73D9B53}"/>
    <cellStyle name="Separador de milhares 4" xfId="9" xr:uid="{DA14A0CE-4B26-41A0-B9BA-EE1DED25B620}"/>
    <cellStyle name="Separador de milhares 4 2" xfId="10" xr:uid="{47B438C1-FB1A-4138-84D4-F71628BA2838}"/>
    <cellStyle name="Vírgula 2" xfId="4" xr:uid="{69778002-4259-41B1-9E45-E4A8F3F84286}"/>
    <cellStyle name="Vírgula 2 2" xfId="7" xr:uid="{3034F8ED-40F7-4250-ACEE-32D567E19F6E}"/>
  </cellStyles>
  <dxfs count="14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69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5" formatCode="_-* #,##0.00_-;\-* #,##0.00_-;_-* &quot;-&quot;??_-;_-@_-"/>
    </dxf>
    <dxf>
      <numFmt numFmtId="35" formatCode="_-* #,##0.00_-;\-* #,##0.00_-;_-* &quot;-&quot;??_-;_-@_-"/>
    </dxf>
    <dxf>
      <fill>
        <patternFill patternType="solid">
          <bgColor rgb="FFEFEEEA"/>
        </patternFill>
      </fill>
    </dxf>
    <dxf>
      <fill>
        <patternFill patternType="solid">
          <bgColor rgb="FFEFEEEA"/>
        </patternFill>
      </fill>
    </dxf>
    <dxf>
      <fill>
        <patternFill patternType="solid">
          <bgColor rgb="FFEFEEEA"/>
        </patternFill>
      </fill>
    </dxf>
    <dxf>
      <fill>
        <patternFill patternType="solid">
          <bgColor rgb="FFEFEEEA"/>
        </patternFill>
      </fill>
    </dxf>
    <dxf>
      <fill>
        <patternFill patternType="solid">
          <bgColor rgb="FFEFEEEA"/>
        </patternFill>
      </fill>
    </dxf>
    <dxf>
      <fill>
        <patternFill patternType="solid">
          <bgColor rgb="FFEFEEEA"/>
        </patternFill>
      </fill>
    </dxf>
    <dxf>
      <fill>
        <patternFill patternType="solid">
          <bgColor rgb="FFEFEEEA"/>
        </patternFill>
      </fill>
    </dxf>
    <dxf>
      <fill>
        <patternFill patternType="solid">
          <bgColor rgb="FFEFEEEA"/>
        </patternFill>
      </fill>
    </dxf>
    <dxf>
      <fill>
        <patternFill patternType="solid">
          <bgColor rgb="FFEFEEEA"/>
        </patternFill>
      </fill>
    </dxf>
    <dxf>
      <numFmt numFmtId="170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DBBA1B"/>
        </patternFill>
      </fill>
      <alignment horizontal="center" vertical="bottom" textRotation="0" wrapText="0" indent="0" justifyLastLine="0" shrinkToFit="0" readingOrder="0"/>
    </dxf>
    <dxf>
      <fill>
        <patternFill>
          <bgColor theme="9" tint="-0.24994659260841701"/>
        </patternFill>
      </fill>
    </dxf>
  </dxfs>
  <tableStyles count="8" defaultTableStyle="TableStyleMedium2" defaultPivotStyle="PivotStyleLight16">
    <tableStyle name="Estilo de Segmentação de Dados 1" pivot="0" table="0" count="1" xr9:uid="{A0829F2C-49D1-46D3-912B-BAA5300764A2}"/>
    <tableStyle name="Estilo de Segmentação de Dados 2" pivot="0" table="0" count="1" xr9:uid="{1833B8B0-EBFD-4750-ADB2-9229776EEF63}"/>
    <tableStyle name="Estilo de Segmentação de Dados 3" pivot="0" table="0" count="1" xr9:uid="{F79744C1-62A6-4B1B-9C15-10EEC22D69C2}">
      <tableStyleElement type="wholeTable" dxfId="142"/>
    </tableStyle>
    <tableStyle name="Estilo de Segmentação de Dados 4" pivot="0" table="0" count="1" xr9:uid="{A3F3B296-AA3D-42F2-9007-DF2A55EEC66E}"/>
    <tableStyle name="Estilo de Segmentação de Dados 5" pivot="0" table="0" count="1" xr9:uid="{8BEE65AC-6CE5-46C7-ADCB-919E24912D68}"/>
    <tableStyle name="Estilo de Segmentação de Dados 6" pivot="0" table="0" count="1" xr9:uid="{A4C57DA0-9FD1-4DBF-87D6-70BB0CD18D29}"/>
    <tableStyle name="Segmentação" pivot="0" table="0" count="1" xr9:uid="{C2591750-DB63-48E8-A1CA-0DC7CC48FCED}"/>
    <tableStyle name="Segmentação de Dados" pivot="0" table="0" count="1" xr9:uid="{625C3767-5C76-42E8-97CF-5F251F4D6257}"/>
  </tableStyles>
  <colors>
    <mruColors>
      <color rgb="FF068026"/>
      <color rgb="FFFABAB8"/>
      <color rgb="FFEFEEEA"/>
      <color rgb="FF58931F"/>
      <color rgb="FFDBBA1B"/>
      <color rgb="FFEDEDED"/>
      <color rgb="FFD6CBB6"/>
    </mruColors>
  </colors>
  <extLst>
    <ext xmlns:x14="http://schemas.microsoft.com/office/spreadsheetml/2009/9/main" uri="{46F421CA-312F-682f-3DD2-61675219B42D}">
      <x14:dxfs count="7">
        <dxf>
          <fill>
            <patternFill>
              <bgColor theme="9" tint="-0.24994659260841701"/>
            </patternFill>
          </fill>
        </dxf>
        <dxf>
          <fill>
            <patternFill>
              <bgColor theme="9" tint="-0.24994659260841701"/>
            </patternFill>
          </fill>
        </dxf>
        <dxf>
          <font>
            <color theme="0"/>
          </font>
        </dxf>
        <dxf>
          <fill>
            <patternFill>
              <bgColor theme="9" tint="-0.24994659260841701"/>
            </patternFill>
          </fill>
        </dxf>
        <dxf>
          <font>
            <color theme="0"/>
          </font>
          <fill>
            <patternFill>
              <bgColor theme="9" tint="-0.24994659260841701"/>
            </patternFill>
          </fill>
        </dxf>
        <dxf>
          <fill>
            <patternFill>
              <bgColor theme="9" tint="-0.24994659260841701"/>
            </patternFill>
          </fill>
        </dxf>
        <dxf>
          <fill>
            <patternFill>
              <bgColor theme="9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Estilo de Segmentação de Dados 5">
        <x14:slicerStyle name="Estilo de Segmentação de Dados 1">
          <x14:slicerStyleElements>
            <x14:slicerStyleElement type="selectedItemWithData" dxfId="6"/>
          </x14:slicerStyleElements>
        </x14:slicerStyle>
        <x14:slicerStyle name="Estilo de Segmentação de Dados 2">
          <x14:slicerStyleElements>
            <x14:slicerStyleElement type="selectedItemWithData" dxfId="5"/>
          </x14:slicerStyleElements>
        </x14:slicerStyle>
        <x14:slicerStyle name="Estilo de Segmentação de Dados 3"/>
        <x14:slicerStyle name="Estilo de Segmentação de Dados 4">
          <x14:slicerStyleElements>
            <x14:slicerStyleElement type="selectedItemWithData" dxfId="4"/>
          </x14:slicerStyleElements>
        </x14:slicerStyle>
        <x14:slicerStyle name="Estilo de Segmentação de Dados 5">
          <x14:slicerStyleElements>
            <x14:slicerStyleElement type="selectedItemWithData" dxfId="3"/>
          </x14:slicerStyleElements>
        </x14:slicerStyle>
        <x14:slicerStyle name="Estilo de Segmentação de Dados 6">
          <x14:slicerStyleElements>
            <x14:slicerStyleElement type="selectedItemWithData" dxfId="2"/>
          </x14:slicerStyleElements>
        </x14:slicerStyle>
        <x14:slicerStyle name="Segmentação">
          <x14:slicerStyleElements>
            <x14:slicerStyleElement type="selectedItemWithData" dxfId="1"/>
          </x14:slicerStyleElements>
        </x14:slicerStyle>
        <x14:slicerStyle name="Segmentação de Dados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Fluxo_de_Caixa_Semanal!#REF!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Fluxo_de_Caixa_Semanal!#REF!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Fluxo_de_Caixa_Semanal!#REF!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4EE-4D93-B96A-CB32D05AD6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6658208"/>
        <c:axId val="896661568"/>
      </c:lineChart>
      <c:catAx>
        <c:axId val="8966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1568"/>
        <c:crosses val="autoZero"/>
        <c:auto val="1"/>
        <c:lblAlgn val="ctr"/>
        <c:lblOffset val="100"/>
        <c:noMultiLvlLbl val="1"/>
      </c:catAx>
      <c:valAx>
        <c:axId val="89666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66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Fluxo_de_Caixa_Semanal!#REF!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Fluxo_de_Caixa_Semanal!#REF!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Fluxo_de_Caixa_Semanal!#REF!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609-4EA1-8DE3-14DC7A761D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6673088"/>
        <c:axId val="896668288"/>
      </c:lineChart>
      <c:catAx>
        <c:axId val="8966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8288"/>
        <c:crosses val="autoZero"/>
        <c:auto val="1"/>
        <c:lblAlgn val="ctr"/>
        <c:lblOffset val="100"/>
        <c:noMultiLvlLbl val="1"/>
      </c:catAx>
      <c:valAx>
        <c:axId val="896668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667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Fluxo_de_Caixa_Semanal!#REF!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Fluxo_de_Caixa_Semanal!#REF!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Fluxo_de_Caixa_Semanal!#REF!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5D6-4084-9D08-2E60C6CC20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6658208"/>
        <c:axId val="896661568"/>
      </c:lineChart>
      <c:catAx>
        <c:axId val="8966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1568"/>
        <c:crosses val="autoZero"/>
        <c:auto val="1"/>
        <c:lblAlgn val="ctr"/>
        <c:lblOffset val="100"/>
        <c:noMultiLvlLbl val="1"/>
      </c:catAx>
      <c:valAx>
        <c:axId val="89666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66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Fluxo_de_Caixa_Semanal!#REF!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Fluxo_de_Caixa_Semanal!#REF!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Fluxo_de_Caixa_Semanal!#REF!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F7A-4A8A-825E-91DBF711C3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6673088"/>
        <c:axId val="896668288"/>
      </c:lineChart>
      <c:catAx>
        <c:axId val="8966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8288"/>
        <c:crosses val="autoZero"/>
        <c:auto val="1"/>
        <c:lblAlgn val="ctr"/>
        <c:lblOffset val="100"/>
        <c:noMultiLvlLbl val="1"/>
      </c:catAx>
      <c:valAx>
        <c:axId val="896668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667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1</xdr:row>
      <xdr:rowOff>31749</xdr:rowOff>
    </xdr:from>
    <xdr:to>
      <xdr:col>1</xdr:col>
      <xdr:colOff>2536824</xdr:colOff>
      <xdr:row>7</xdr:row>
      <xdr:rowOff>10582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B21414B-E034-42A5-8DE8-F6EBFC2F6F23}"/>
            </a:ext>
          </a:extLst>
        </xdr:cNvPr>
        <xdr:cNvSpPr txBox="1"/>
      </xdr:nvSpPr>
      <xdr:spPr>
        <a:xfrm>
          <a:off x="21166" y="222249"/>
          <a:ext cx="2849033" cy="11313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 kern="1200" baseline="0"/>
            <a:t>Tabela 1 - Realizado + Contratado (Serviços já contratados)</a:t>
          </a:r>
        </a:p>
        <a:p>
          <a:r>
            <a:rPr lang="pt-BR" sz="1050" kern="1200" baseline="0"/>
            <a:t>Tabela 2 - Realizado + Orçado (Serviços já contratados + a contratar)</a:t>
          </a:r>
        </a:p>
        <a:p>
          <a:endParaRPr lang="pt-BR" sz="1100" kern="1200"/>
        </a:p>
      </xdr:txBody>
    </xdr:sp>
    <xdr:clientData/>
  </xdr:twoCellAnchor>
  <xdr:twoCellAnchor>
    <xdr:from>
      <xdr:col>2</xdr:col>
      <xdr:colOff>7935</xdr:colOff>
      <xdr:row>109</xdr:row>
      <xdr:rowOff>137584</xdr:rowOff>
    </xdr:from>
    <xdr:to>
      <xdr:col>73</xdr:col>
      <xdr:colOff>941917</xdr:colOff>
      <xdr:row>121</xdr:row>
      <xdr:rowOff>48420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CC1A64D-0ACE-462C-B325-6DA036710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2412999</xdr:colOff>
      <xdr:row>238</xdr:row>
      <xdr:rowOff>89960</xdr:rowOff>
    </xdr:from>
    <xdr:to>
      <xdr:col>73</xdr:col>
      <xdr:colOff>761999</xdr:colOff>
      <xdr:row>251</xdr:row>
      <xdr:rowOff>111656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2B495C3-A55B-402D-8D0E-AFBBD7BA4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1005416</xdr:colOff>
      <xdr:row>258</xdr:row>
      <xdr:rowOff>137582</xdr:rowOff>
    </xdr:from>
    <xdr:to>
      <xdr:col>13</xdr:col>
      <xdr:colOff>889000</xdr:colOff>
      <xdr:row>273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5F7570-7984-417D-BC93-C9F1B9E09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624416</xdr:colOff>
      <xdr:row>276</xdr:row>
      <xdr:rowOff>31751</xdr:rowOff>
    </xdr:from>
    <xdr:to>
      <xdr:col>17</xdr:col>
      <xdr:colOff>264583</xdr:colOff>
      <xdr:row>284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C14D6F-4BA3-468D-B2C8-242260E98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gerio Guimarães" id="{62DA5532-3C9D-4D16-AD1B-0B51350AF477}" userId="S::rogerio.guimaraes@balcaoagricola.com.br::5defcb9c-cbf9-411e-bbe4-46701e72afeb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gerio Guimarães" refreshedDate="45896.839774884262" createdVersion="8" refreshedVersion="8" minRefreshableVersion="3" recordCount="27" xr:uid="{36E93AB2-3F00-4BAA-A7EF-DAD7BC8D82C8}">
  <cacheSource type="worksheet">
    <worksheetSource ref="H2:AA29" sheet="Controle de Receitas"/>
  </cacheSource>
  <cacheFields count="20">
    <cacheField name="Cliente" numFmtId="0">
      <sharedItems containsBlank="1" count="4">
        <s v="Sipal"/>
        <s v="Olam"/>
        <s v="Humberg"/>
        <m/>
      </sharedItems>
    </cacheField>
    <cacheField name="Data Faturamento" numFmtId="14">
      <sharedItems containsNonDate="0" containsDate="1" containsString="0" containsBlank="1" minDate="2025-08-31T00:00:00" maxDate="2025-09-01T00:00:00"/>
    </cacheField>
    <cacheField name="Mês Competência" numFmtId="14">
      <sharedItems containsBlank="1" count="2">
        <s v="agosto"/>
        <m/>
      </sharedItems>
    </cacheField>
    <cacheField name="Ano Competência" numFmtId="0">
      <sharedItems containsString="0" containsBlank="1" containsNumber="1" containsInteger="1" minValue="2025" maxValue="2025" count="2">
        <n v="2025"/>
        <m/>
      </sharedItems>
    </cacheField>
    <cacheField name="Data Vencimento" numFmtId="14">
      <sharedItems containsNonDate="0" containsDate="1" containsString="0" containsBlank="1" minDate="2025-09-15T00:00:00" maxDate="2025-09-16T00:00:00"/>
    </cacheField>
    <cacheField name="Mês de Recebimento" numFmtId="0">
      <sharedItems containsBlank="1"/>
    </cacheField>
    <cacheField name="Ano Recebimento" numFmtId="0">
      <sharedItems containsString="0" containsBlank="1" containsNumber="1" containsInteger="1" minValue="2025" maxValue="2025"/>
    </cacheField>
    <cacheField name="Nota Fiscal" numFmtId="0">
      <sharedItems containsString="0" containsBlank="1" containsNumber="1" containsInteger="1" minValue="1" maxValue="2"/>
    </cacheField>
    <cacheField name="Valor Bruto" numFmtId="169">
      <sharedItems containsString="0" containsBlank="1" containsNumber="1" minValue="666.65" maxValue="10000"/>
    </cacheField>
    <cacheField name="Valor Líquido" numFmtId="169">
      <sharedItems containsString="0" containsBlank="1" containsNumber="1" minValue="666.65" maxValue="9850"/>
    </cacheField>
    <cacheField name="Impostos Retidos" numFmtId="169">
      <sharedItems containsString="0" containsBlank="1" containsNumber="1" containsInteger="1" minValue="0" maxValue="150"/>
    </cacheField>
    <cacheField name="Check Faturamento" numFmtId="169">
      <sharedItems containsBlank="1"/>
    </cacheField>
    <cacheField name="Check Recebimento" numFmtId="169">
      <sharedItems containsBlank="1"/>
    </cacheField>
    <cacheField name="Valor Recebido" numFmtId="169">
      <sharedItems containsString="0" containsBlank="1" containsNumber="1" containsInteger="1" minValue="0" maxValue="9850"/>
    </cacheField>
    <cacheField name="Valor em aberto" numFmtId="169">
      <sharedItems containsString="0" containsBlank="1" containsNumber="1" minValue="0" maxValue="666.65"/>
    </cacheField>
    <cacheField name="Status Recebimento 1" numFmtId="0">
      <sharedItems containsBlank="1"/>
    </cacheField>
    <cacheField name="Multa" numFmtId="0">
      <sharedItems containsString="0" containsBlank="1" containsNumber="1" containsInteger="1" minValue="0" maxValue="0"/>
    </cacheField>
    <cacheField name="Valor a Receber Atualizado" numFmtId="0">
      <sharedItems containsString="0" containsBlank="1" containsNumber="1" containsInteger="1" minValue="0" maxValue="9850"/>
    </cacheField>
    <cacheField name="Dias atraso" numFmtId="0">
      <sharedItems containsString="0" containsBlank="1" containsNumber="1" containsInteger="1" minValue="0" maxValue="10"/>
    </cacheField>
    <cacheField name="Valor Recebido com multa/Juros" numFmtId="0">
      <sharedItems containsString="0" containsBlank="1" containsNumber="1" containsInteger="1" minValue="0" maxValue="9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d v="2025-08-31T00:00:00"/>
    <x v="0"/>
    <x v="0"/>
    <d v="2025-09-15T00:00:00"/>
    <s v="setembro"/>
    <n v="2025"/>
    <n v="1"/>
    <n v="10000"/>
    <n v="9850"/>
    <n v="150"/>
    <s v="Conferir"/>
    <s v="Pendente"/>
    <n v="9850"/>
    <n v="0"/>
    <s v="Atrasado"/>
    <n v="0"/>
    <n v="9850"/>
    <n v="10"/>
    <n v="9850"/>
  </r>
  <r>
    <x v="0"/>
    <d v="2025-08-31T00:00:00"/>
    <x v="0"/>
    <x v="0"/>
    <d v="2025-09-15T00:00:00"/>
    <s v="setembro"/>
    <n v="2025"/>
    <n v="2"/>
    <n v="666.65"/>
    <n v="666.65"/>
    <n v="0"/>
    <s v="Conferir"/>
    <s v="Pendente"/>
    <n v="0"/>
    <n v="666.65"/>
    <s v="Faturado"/>
    <n v="0"/>
    <n v="0"/>
    <n v="0"/>
    <n v="0"/>
  </r>
  <r>
    <x v="1"/>
    <d v="2025-08-31T00:00:00"/>
    <x v="0"/>
    <x v="0"/>
    <d v="2025-09-15T00:00:00"/>
    <s v="setembro"/>
    <n v="2025"/>
    <n v="1"/>
    <n v="10000"/>
    <n v="9850"/>
    <n v="150"/>
    <s v="Conferir"/>
    <s v="Pendente"/>
    <n v="9850"/>
    <n v="0"/>
    <s v="Faturado"/>
    <n v="0"/>
    <n v="0"/>
    <n v="0"/>
    <n v="0"/>
  </r>
  <r>
    <x v="1"/>
    <d v="2025-08-31T00:00:00"/>
    <x v="0"/>
    <x v="0"/>
    <d v="2025-09-15T00:00:00"/>
    <s v="setembro"/>
    <n v="2025"/>
    <n v="2"/>
    <n v="666.65"/>
    <n v="666.65"/>
    <n v="0"/>
    <s v="Conferir"/>
    <s v="Pendente"/>
    <n v="0"/>
    <n v="666.65"/>
    <s v="Faturado"/>
    <n v="0"/>
    <n v="0"/>
    <n v="0"/>
    <n v="0"/>
  </r>
  <r>
    <x v="2"/>
    <d v="2025-08-31T00:00:00"/>
    <x v="0"/>
    <x v="0"/>
    <d v="2025-09-15T00:00:00"/>
    <s v="setembro"/>
    <n v="2025"/>
    <n v="2"/>
    <n v="666.65"/>
    <n v="666.65"/>
    <n v="0"/>
    <s v="Conferir"/>
    <s v="Pendente"/>
    <n v="0"/>
    <n v="666.65"/>
    <s v="Faturado"/>
    <n v="0"/>
    <n v="0"/>
    <n v="0"/>
    <n v="0"/>
  </r>
  <r>
    <x v="3"/>
    <m/>
    <x v="1"/>
    <x v="1"/>
    <m/>
    <m/>
    <m/>
    <m/>
    <m/>
    <m/>
    <m/>
    <m/>
    <m/>
    <m/>
    <m/>
    <m/>
    <m/>
    <m/>
    <m/>
    <m/>
  </r>
  <r>
    <x v="3"/>
    <m/>
    <x v="1"/>
    <x v="1"/>
    <m/>
    <m/>
    <m/>
    <m/>
    <m/>
    <m/>
    <m/>
    <m/>
    <m/>
    <m/>
    <m/>
    <m/>
    <m/>
    <m/>
    <m/>
    <m/>
  </r>
  <r>
    <x v="3"/>
    <m/>
    <x v="1"/>
    <x v="1"/>
    <m/>
    <m/>
    <m/>
    <m/>
    <m/>
    <m/>
    <m/>
    <m/>
    <m/>
    <m/>
    <m/>
    <m/>
    <m/>
    <m/>
    <m/>
    <m/>
  </r>
  <r>
    <x v="3"/>
    <m/>
    <x v="1"/>
    <x v="1"/>
    <m/>
    <m/>
    <m/>
    <m/>
    <m/>
    <m/>
    <m/>
    <m/>
    <m/>
    <m/>
    <m/>
    <m/>
    <m/>
    <m/>
    <m/>
    <m/>
  </r>
  <r>
    <x v="3"/>
    <m/>
    <x v="1"/>
    <x v="1"/>
    <m/>
    <m/>
    <m/>
    <m/>
    <m/>
    <m/>
    <m/>
    <m/>
    <m/>
    <m/>
    <m/>
    <m/>
    <m/>
    <m/>
    <m/>
    <m/>
  </r>
  <r>
    <x v="3"/>
    <m/>
    <x v="1"/>
    <x v="1"/>
    <m/>
    <m/>
    <m/>
    <m/>
    <m/>
    <m/>
    <m/>
    <m/>
    <m/>
    <m/>
    <m/>
    <m/>
    <m/>
    <m/>
    <m/>
    <m/>
  </r>
  <r>
    <x v="3"/>
    <m/>
    <x v="1"/>
    <x v="1"/>
    <m/>
    <m/>
    <m/>
    <m/>
    <m/>
    <m/>
    <m/>
    <m/>
    <m/>
    <m/>
    <m/>
    <m/>
    <m/>
    <m/>
    <m/>
    <m/>
  </r>
  <r>
    <x v="3"/>
    <m/>
    <x v="1"/>
    <x v="1"/>
    <m/>
    <m/>
    <m/>
    <m/>
    <m/>
    <m/>
    <m/>
    <m/>
    <m/>
    <m/>
    <m/>
    <m/>
    <m/>
    <m/>
    <m/>
    <m/>
  </r>
  <r>
    <x v="3"/>
    <m/>
    <x v="1"/>
    <x v="1"/>
    <m/>
    <m/>
    <m/>
    <m/>
    <m/>
    <m/>
    <m/>
    <m/>
    <m/>
    <m/>
    <m/>
    <m/>
    <m/>
    <m/>
    <m/>
    <m/>
  </r>
  <r>
    <x v="3"/>
    <m/>
    <x v="1"/>
    <x v="1"/>
    <m/>
    <m/>
    <m/>
    <m/>
    <m/>
    <m/>
    <m/>
    <m/>
    <m/>
    <m/>
    <m/>
    <m/>
    <m/>
    <m/>
    <m/>
    <m/>
  </r>
  <r>
    <x v="3"/>
    <m/>
    <x v="1"/>
    <x v="1"/>
    <m/>
    <m/>
    <m/>
    <m/>
    <m/>
    <m/>
    <m/>
    <m/>
    <m/>
    <m/>
    <m/>
    <m/>
    <m/>
    <m/>
    <m/>
    <m/>
  </r>
  <r>
    <x v="3"/>
    <m/>
    <x v="1"/>
    <x v="1"/>
    <m/>
    <m/>
    <m/>
    <m/>
    <m/>
    <m/>
    <m/>
    <m/>
    <m/>
    <m/>
    <m/>
    <m/>
    <m/>
    <m/>
    <m/>
    <m/>
  </r>
  <r>
    <x v="3"/>
    <m/>
    <x v="1"/>
    <x v="1"/>
    <m/>
    <m/>
    <m/>
    <m/>
    <m/>
    <m/>
    <m/>
    <m/>
    <m/>
    <m/>
    <m/>
    <m/>
    <m/>
    <m/>
    <m/>
    <m/>
  </r>
  <r>
    <x v="3"/>
    <m/>
    <x v="1"/>
    <x v="1"/>
    <m/>
    <m/>
    <m/>
    <m/>
    <m/>
    <m/>
    <m/>
    <m/>
    <m/>
    <m/>
    <m/>
    <m/>
    <m/>
    <m/>
    <m/>
    <m/>
  </r>
  <r>
    <x v="3"/>
    <m/>
    <x v="1"/>
    <x v="1"/>
    <m/>
    <m/>
    <m/>
    <m/>
    <m/>
    <m/>
    <m/>
    <m/>
    <m/>
    <m/>
    <m/>
    <m/>
    <m/>
    <m/>
    <m/>
    <m/>
  </r>
  <r>
    <x v="3"/>
    <m/>
    <x v="1"/>
    <x v="1"/>
    <m/>
    <m/>
    <m/>
    <m/>
    <m/>
    <m/>
    <m/>
    <m/>
    <m/>
    <m/>
    <m/>
    <m/>
    <m/>
    <m/>
    <m/>
    <m/>
  </r>
  <r>
    <x v="3"/>
    <m/>
    <x v="1"/>
    <x v="1"/>
    <m/>
    <m/>
    <m/>
    <m/>
    <m/>
    <m/>
    <m/>
    <m/>
    <m/>
    <m/>
    <m/>
    <m/>
    <m/>
    <m/>
    <m/>
    <m/>
  </r>
  <r>
    <x v="3"/>
    <m/>
    <x v="1"/>
    <x v="1"/>
    <m/>
    <m/>
    <m/>
    <m/>
    <m/>
    <m/>
    <m/>
    <m/>
    <m/>
    <m/>
    <m/>
    <m/>
    <m/>
    <m/>
    <m/>
    <m/>
  </r>
  <r>
    <x v="3"/>
    <m/>
    <x v="1"/>
    <x v="1"/>
    <m/>
    <m/>
    <m/>
    <m/>
    <m/>
    <m/>
    <m/>
    <m/>
    <m/>
    <m/>
    <m/>
    <m/>
    <m/>
    <m/>
    <m/>
    <m/>
  </r>
  <r>
    <x v="3"/>
    <m/>
    <x v="1"/>
    <x v="1"/>
    <m/>
    <m/>
    <m/>
    <m/>
    <m/>
    <m/>
    <m/>
    <m/>
    <m/>
    <m/>
    <m/>
    <m/>
    <m/>
    <m/>
    <m/>
    <m/>
  </r>
  <r>
    <x v="3"/>
    <m/>
    <x v="1"/>
    <x v="1"/>
    <m/>
    <m/>
    <m/>
    <m/>
    <m/>
    <m/>
    <m/>
    <m/>
    <m/>
    <m/>
    <m/>
    <m/>
    <m/>
    <m/>
    <m/>
    <m/>
  </r>
  <r>
    <x v="3"/>
    <m/>
    <x v="1"/>
    <x v="1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F4520-233C-479C-BE2F-EA07F03FE536}" name="Tabela dinâmica1" cacheId="0" applyNumberFormats="0" applyBorderFormats="0" applyFontFormats="0" applyPatternFormats="0" applyAlignmentFormats="0" applyWidthHeightFormats="1" dataCaption="Valores" missingCaption="0" updatedVersion="8" minRefreshableVersion="3" colGrandTotals="0" itemPrintTitles="1" createdVersion="8" indent="0" outline="1" outlineData="1" multipleFieldFilters="0" rowHeaderCaption="Clientes">
  <location ref="AD3:AG10" firstHeaderRow="1" firstDataRow="4" firstDataCol="1"/>
  <pivotFields count="20">
    <pivotField axis="axisRow" showAll="0">
      <items count="5">
        <item x="1"/>
        <item x="0"/>
        <item x="3"/>
        <item x="2"/>
        <item t="default"/>
      </items>
    </pivotField>
    <pivotField showAll="0"/>
    <pivotField axis="axisCol" showAll="0">
      <items count="3">
        <item x="0"/>
        <item h="1" x="1"/>
        <item t="default"/>
      </items>
    </pivotField>
    <pivotField axis="axisCol" showAll="0" defaultSubtotal="0">
      <items count="2">
        <item x="0"/>
        <item x="1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numFmtId="170" showAll="0"/>
    <pivotField numFmtId="170" showAll="0"/>
    <pivotField showAll="0"/>
    <pivotField showAll="0"/>
  </pivotFields>
  <rowFields count="1">
    <field x="0"/>
  </rowFields>
  <rowItems count="4">
    <i>
      <x/>
    </i>
    <i>
      <x v="1"/>
    </i>
    <i>
      <x v="3"/>
    </i>
    <i t="grand">
      <x/>
    </i>
  </rowItems>
  <colFields count="3">
    <field x="3"/>
    <field x="2"/>
    <field x="-2"/>
  </colFields>
  <colItems count="2">
    <i>
      <x/>
      <x/>
      <x/>
    </i>
    <i r="2" i="1">
      <x v="1"/>
    </i>
  </colItems>
  <dataFields count="2">
    <dataField name="Valor Líquido." fld="9" baseField="0" baseItem="0"/>
    <dataField name="Valor Recebido." fld="13" baseField="0" baseItem="0"/>
  </dataFields>
  <formats count="19"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3" type="button" dataOnly="0" labelOnly="1" outline="0" axis="axisCol" fieldPosition="0"/>
    </format>
    <format dxfId="28">
      <pivotArea field="2" type="button" dataOnly="0" labelOnly="1" outline="0" axis="axisCol" fieldPosition="1"/>
    </format>
    <format dxfId="27">
      <pivotArea field="-2" type="button" dataOnly="0" labelOnly="1" outline="0" axis="axisCol" fieldPosition="2"/>
    </format>
    <format dxfId="26">
      <pivotArea field="0" type="button" dataOnly="0" labelOnly="1" outline="0" axis="axisRow" fieldPosition="0"/>
    </format>
    <format dxfId="25">
      <pivotArea dataOnly="0" labelOnly="1" fieldPosition="0">
        <references count="1">
          <reference field="3" count="1">
            <x v="0"/>
          </reference>
        </references>
      </pivotArea>
    </format>
    <format dxfId="24">
      <pivotArea dataOnly="0" labelOnly="1" fieldPosition="0">
        <references count="2">
          <reference field="2" count="0"/>
          <reference field="3" count="1" selected="0">
            <x v="0"/>
          </reference>
        </references>
      </pivotArea>
    </format>
    <format dxfId="23">
      <pivotArea dataOnly="0" labelOnly="1" outline="0" fieldPosition="0">
        <references count="3">
          <reference field="4294967294" count="2">
            <x v="0"/>
            <x v="1"/>
          </reference>
          <reference field="2" count="0" selected="0"/>
          <reference field="3" count="1" selected="0">
            <x v="0"/>
          </reference>
        </references>
      </pivotArea>
    </format>
    <format dxfId="22">
      <pivotArea field="0" dataOnly="0" grandRow="1" axis="axisRow" fieldPosition="0">
        <references count="1">
          <reference field="0" count="0"/>
        </references>
      </pivotArea>
    </format>
    <format dxfId="21">
      <pivotArea dataOnly="0" labelOnly="1" outline="0" fieldPosition="0">
        <references count="3">
          <reference field="4294967294" count="1">
            <x v="0"/>
          </reference>
          <reference field="2" count="0" selected="0"/>
          <reference field="3" count="1" selected="0">
            <x v="0"/>
          </reference>
        </references>
      </pivotArea>
    </format>
    <format dxfId="20">
      <pivotArea dataOnly="0" labelOnly="1" outline="0" fieldPosition="0">
        <references count="3">
          <reference field="4294967294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17">
      <pivotArea dataOnly="0" labelOnly="1" grandRow="1" outline="0" fieldPosition="0"/>
    </format>
    <format dxfId="16">
      <pivotArea outline="0" collapsedLevelsAreSubtotals="1" fieldPosition="0"/>
    </format>
    <format dxfId="15">
      <pivotArea dataOnly="0" labelOnly="1" outline="0" fieldPosition="0">
        <references count="3">
          <reference field="4294967294" count="2">
            <x v="0"/>
            <x v="1"/>
          </reference>
          <reference field="2" count="0" selected="0"/>
          <reference field="3" count="1" selected="0">
            <x v="0"/>
          </reference>
        </references>
      </pivotArea>
    </format>
    <format dxfId="14">
      <pivotArea dataOnly="0" labelOnly="1" fieldPosition="0">
        <references count="2">
          <reference field="2" count="0"/>
          <reference field="3" count="1" selected="0">
            <x v="0"/>
          </reference>
        </references>
      </pivotArea>
    </format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41B0949-19E6-496E-9E8C-2ED7BDA98244}" name="TbLanc" displayName="TbLanc" ref="A1:AI158" totalsRowShown="0" headerRowDxfId="141" dataDxfId="140">
  <autoFilter ref="A1:AI158" xr:uid="{E41B0949-19E6-496E-9E8C-2ED7BDA98244}">
    <filterColumn colId="3">
      <filters>
        <filter val="D"/>
      </filters>
    </filterColumn>
    <filterColumn colId="5">
      <filters>
        <filter val="Realizado"/>
      </filters>
    </filterColumn>
  </autoFilter>
  <tableColumns count="35">
    <tableColumn id="1" xr3:uid="{778B66FF-6F12-4A03-A903-B2FC765E7701}" name="Centro de Custos" dataDxfId="139"/>
    <tableColumn id="2" xr3:uid="{7B9CE86C-C297-400A-A9BC-6E0CFEFDFAB0}" name="Código" dataDxfId="138"/>
    <tableColumn id="3" xr3:uid="{84A1A870-3569-4ADB-8AFC-4A633C16A4AC}" name="Departamento" dataDxfId="137"/>
    <tableColumn id="4" xr3:uid="{8DBE6F50-FF71-401F-B12D-00F1F2CD0992}" name="Tipo" dataDxfId="136"/>
    <tableColumn id="5" xr3:uid="{313F28AF-CB9A-4F58-9C4D-AC4F5E1416CF}" name="Código2" dataDxfId="135"/>
    <tableColumn id="6" xr3:uid="{061D3A5F-A39F-457D-929C-58EBF07420EF}" name="Visão" dataDxfId="134"/>
    <tableColumn id="7" xr3:uid="{8FAE45DD-8029-4ECE-913D-28332ED30C58}" name="Lançamento" dataDxfId="133"/>
    <tableColumn id="8" xr3:uid="{75305F83-CCD8-4BED-97F3-7C12D1EAC27D}" name="Código3" dataDxfId="132"/>
    <tableColumn id="9" xr3:uid="{544C2C70-0617-4E84-AFAB-6A02A3D8D79F}" name="Categoria" dataDxfId="131"/>
    <tableColumn id="10" xr3:uid="{E5C3BD05-EB0E-4C6A-A25E-DF85022FCF67}" name="Código4" dataDxfId="130"/>
    <tableColumn id="11" xr3:uid="{697CB478-316D-409A-BE64-A5A797B0DE16}" name="Dia Comp" dataDxfId="129"/>
    <tableColumn id="12" xr3:uid="{64CEE081-4E13-44DA-A74D-7673EF15C440}" name="Mês Comp" dataDxfId="128"/>
    <tableColumn id="13" xr3:uid="{AB5A1275-9F10-45E4-A8F3-E5E8EC2208BF}" name="Ano Comp" dataDxfId="127"/>
    <tableColumn id="43" xr3:uid="{FD4D4A94-0523-46D9-B453-F2568E9D612B}" name="Dia Vencimento" dataDxfId="126"/>
    <tableColumn id="44" xr3:uid="{E4A0D1E3-FBDD-408A-A265-C75DC3BA0B32}" name="Mês Vencimento" dataDxfId="125"/>
    <tableColumn id="45" xr3:uid="{21C55C87-2E52-4C2D-AB4A-490F56769486}" name="Ano Vencimento" dataDxfId="124"/>
    <tableColumn id="40" xr3:uid="{025808BE-6D95-486B-A3BF-9750A323C6E8}" name="Dia Emissão" dataDxfId="123"/>
    <tableColumn id="42" xr3:uid="{72C5D1EB-9442-4DA6-AAB0-33E626E8D312}" name="Mês Emissão" dataDxfId="122"/>
    <tableColumn id="41" xr3:uid="{480E8A99-76EC-4793-B4C9-F34A49E6649D}" name="Ano Emissão" dataDxfId="121"/>
    <tableColumn id="17" xr3:uid="{D2703D3E-2492-4140-9C0B-40B6FB7E2578}" name="Fornecedores/Clientes/Funcionário" dataDxfId="120"/>
    <tableColumn id="18" xr3:uid="{27F1C31D-F1D4-462F-B195-982B93731F38}" name="Código Fornecedor/Clientes/Funcionário" dataDxfId="119">
      <calculatedColumnFormula>IFERROR(VLOOKUP(TbLanc[[#This Row],[Fornecedores/Clientes/Funcionário]],Fornecedores[],6,FALSE),"")</calculatedColumnFormula>
    </tableColumn>
    <tableColumn id="19" xr3:uid="{B25D2790-5368-439F-9122-CCBDEE157F4D}" name="Justificativa" dataDxfId="118"/>
    <tableColumn id="20" xr3:uid="{754EC43E-91BC-4108-A7C0-CAA670DD0C4E}" name="Doc ID" dataDxfId="117"/>
    <tableColumn id="21" xr3:uid="{7E8CE888-198C-4D1D-BA75-C3267D309C47}" name="Valor Bruto" dataDxfId="116"/>
    <tableColumn id="22" xr3:uid="{DA17E706-2A6F-4B3F-AB8F-1D7A71FEAC73}" name="Valor Pago" dataDxfId="115"/>
    <tableColumn id="23" xr3:uid="{33E30B42-2083-4DEF-9838-0D80961137CB}" name="Juros/Multa/Desconto" dataDxfId="114"/>
    <tableColumn id="24" xr3:uid="{1EB86635-A324-4B31-993A-F237BC304AF1}" name="Tipo de Gasto" dataDxfId="113"/>
    <tableColumn id="25" xr3:uid="{F5CDA25C-5FC6-43AE-8CDE-2D928E726504}" name="CódigoCódigo" dataDxfId="112"/>
    <tableColumn id="36" xr3:uid="{B2536D0D-CD14-410A-8CCA-33191A4762B7}" name="Pago/Aberto" dataDxfId="111"/>
    <tableColumn id="26" xr3:uid="{23E3377F-B2DF-4BBC-BE4E-EB7ABE12838A}" name="Dia Pgto" dataDxfId="110"/>
    <tableColumn id="35" xr3:uid="{ADE09077-1374-482C-BA7D-4B47FD3F2881}" name="Mês Pagamento" dataDxfId="109"/>
    <tableColumn id="27" xr3:uid="{CA4BB6E9-DC04-47E9-975E-ADA603F0CD65}" name="Ano Pagamento" dataDxfId="108"/>
    <tableColumn id="37" xr3:uid="{34CC675E-BC17-4EC1-A512-A7DC9555BD45}" name="Dia Caixa" dataDxfId="107">
      <calculatedColumnFormula>IF(TbLanc[[#This Row],[Pago/Aberto]]="Pago",TbLanc[[#This Row],[Dia Pgto]],"")</calculatedColumnFormula>
    </tableColumn>
    <tableColumn id="38" xr3:uid="{5F5031BC-4A76-4911-9498-AC39BFAF43E9}" name="Mês Caixa" dataDxfId="106">
      <calculatedColumnFormula>IF(TbLanc[[#This Row],[Pago/Aberto]]="Pago",TbLanc[[#This Row],[Mês Pagamento]],"")</calculatedColumnFormula>
    </tableColumn>
    <tableColumn id="39" xr3:uid="{CAD1C0C4-2A67-4ED1-93FD-AC08F912A8F9}" name="Ano Caixa" dataDxfId="105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42825BC-65E7-4367-86FB-D5D4C83F23E4}" name="Receitas" displayName="Receitas" ref="Q2:Q12" totalsRowShown="0" headerRowDxfId="79" dataDxfId="78">
  <autoFilter ref="Q2:Q12" xr:uid="{5AC61366-F0AA-4E1D-8E34-B121BB1B81A7}"/>
  <tableColumns count="1">
    <tableColumn id="1" xr3:uid="{FC52BC25-A4A0-400E-8AAC-E6B0BF4D4BA6}" name="Receitas" dataDxfId="77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DBC176-0923-49FC-A4E9-038E802B7D59}" name="Tabela2" displayName="Tabela2" ref="F3:F14" totalsRowShown="0" headerRowDxfId="76" dataDxfId="75" tableBorderDxfId="74">
  <autoFilter ref="F3:F14" xr:uid="{8DDBC176-0923-49FC-A4E9-038E802B7D59}"/>
  <tableColumns count="1">
    <tableColumn id="1" xr3:uid="{8DE15C56-F5DA-4D43-8C54-678D068FC56D}" name="Janeiro" dataDxfId="73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249C76-1017-4C37-8B55-59672E870D6E}" name="Corporativo" displayName="Corporativo" ref="J2:J5" totalsRowShown="0" headerRowDxfId="72" dataDxfId="71">
  <autoFilter ref="J2:J5" xr:uid="{AE249C76-1017-4C37-8B55-59672E870D6E}"/>
  <tableColumns count="1">
    <tableColumn id="1" xr3:uid="{6F50D97B-47A6-41F2-B707-966F4B03BAC7}" name="Departamento" dataDxfId="70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3EEC48-D08E-491F-9E80-FF460B5A1F05}" name="Vendas" displayName="Vendas" ref="J7:J9" totalsRowShown="0" headerRowDxfId="69" dataDxfId="67" headerRowBorderDxfId="68" tableBorderDxfId="66">
  <autoFilter ref="J7:J9" xr:uid="{743EEC48-D08E-491F-9E80-FF460B5A1F05}"/>
  <tableColumns count="1">
    <tableColumn id="1" xr3:uid="{1F37BE09-7844-4D7A-85CE-B4364ACF9433}" name="Departamento" dataDxfId="65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00EFBD-26CD-4965-B549-2CA989CBC63D}" name="Produtos" displayName="Produtos" ref="J11:J13" totalsRowShown="0" headerRowDxfId="64" dataDxfId="62" headerRowBorderDxfId="63" tableBorderDxfId="61">
  <autoFilter ref="J11:J13" xr:uid="{D100EFBD-26CD-4965-B549-2CA989CBC63D}"/>
  <tableColumns count="1">
    <tableColumn id="1" xr3:uid="{F26DC596-913F-4B3D-8434-DE0D2D1DBEB1}" name="Departamento" dataDxfId="60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028AC0-8DE1-472B-8B7B-B07D74A6B5C8}" name="Operações" displayName="Operações" ref="J16:J18" totalsRowShown="0" headerRowDxfId="59" dataDxfId="57" headerRowBorderDxfId="58" tableBorderDxfId="56">
  <autoFilter ref="J16:J18" xr:uid="{BA028AC0-8DE1-472B-8B7B-B07D74A6B5C8}"/>
  <tableColumns count="1">
    <tableColumn id="1" xr3:uid="{505EB927-D799-43EC-8679-9B33826E38C1}" name="Departamento" dataDxfId="55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C790DA-6028-4C44-AECD-0592FEBF8103}" name="Departamento" displayName="Departamento" ref="J21:L30" totalsRowShown="0" headerRowDxfId="54" dataDxfId="53">
  <autoFilter ref="J21:L30" xr:uid="{DFC790DA-6028-4C44-AECD-0592FEBF8103}"/>
  <tableColumns count="3">
    <tableColumn id="1" xr3:uid="{24AD9572-D628-46DC-84D3-4E4C21550557}" name="Departamento" dataDxfId="52"/>
    <tableColumn id="2" xr3:uid="{5FADFB29-47F8-4A7C-B45F-A95B36DEA0FD}" name="Tipo" dataDxfId="51"/>
    <tableColumn id="3" xr3:uid="{BFAEC838-0ACF-47FB-B65B-6C33A4CD47E5}" name="Código" dataDxfId="50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F9595B8-836C-4E4F-BE51-81BB9C1FD537}" name="Categoria" displayName="Categoria" ref="N18:O85" totalsRowShown="0" headerRowBorderDxfId="49" tableBorderDxfId="48">
  <autoFilter ref="N18:O85" xr:uid="{8F9595B8-836C-4E4F-BE51-81BB9C1FD537}"/>
  <tableColumns count="2">
    <tableColumn id="1" xr3:uid="{560A8A4C-B438-4AF3-A6AC-2B9B99168F51}" name="Categorias" dataDxfId="47"/>
    <tableColumn id="2" xr3:uid="{932A7402-AA2F-4E40-954D-D24976C272AF}" name="Código" dataDxfId="46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595F526-B927-44D7-8E09-2C03C0DF68FD}" name="Visão" displayName="Visão" ref="B2:B5" totalsRowShown="0" headerRowDxfId="45" headerRowBorderDxfId="44" tableBorderDxfId="43">
  <autoFilter ref="B2:B5" xr:uid="{9595F526-B927-44D7-8E09-2C03C0DF68FD}"/>
  <tableColumns count="1">
    <tableColumn id="1" xr3:uid="{3F2BDE31-AEE0-45E7-8613-D958311952E5}" name="Visão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FFC823-9041-488B-9B31-68D951C53134}" name="Centro_de_Custo_2" displayName="Centro_de_Custo_2" ref="J32:K36" totalsRowShown="0" headerRowDxfId="42">
  <autoFilter ref="J32:K36" xr:uid="{60FFC823-9041-488B-9B31-68D951C53134}"/>
  <tableColumns count="2">
    <tableColumn id="1" xr3:uid="{9BC360B0-D018-4FF7-A538-9BF7ED391A80}" name="Centro de Custo"/>
    <tableColumn id="2" xr3:uid="{17A8EBD1-5CBA-4AFD-A2E2-0E70B9F7991D}" name="Código" dataDxfId="4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9B8017-A5DB-4114-8928-50718A5907C6}" name="Trabalhistas" displayName="Trabalhistas" ref="W2:W18" totalsRowShown="0" headerRowDxfId="104" dataDxfId="103">
  <autoFilter ref="W2:W18" xr:uid="{AE3AD60E-517D-4B0C-A961-2DE0E9CBBCD0}"/>
  <tableColumns count="1">
    <tableColumn id="1" xr3:uid="{8D869F97-035B-49DA-BF1C-F4B0863E0DC6}" name="Trabalhistas" dataDxfId="102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FE3F4B9-1BDC-499C-B06C-697595C658AF}" name="Tabela20" displayName="Tabela20" ref="F16:F47" totalsRowShown="0" headerRowDxfId="40" dataDxfId="39">
  <autoFilter ref="F16:F47" xr:uid="{1FE3F4B9-1BDC-499C-B06C-697595C658AF}"/>
  <tableColumns count="1">
    <tableColumn id="1" xr3:uid="{283E2FD5-B58F-4FDF-8B3A-1F75457CA8B6}" name="Dia" dataDxfId="38">
      <calculatedColumnFormula>F16+1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53D3E11-2883-44FA-A275-883D857A398F}" name="Tabela21" displayName="Tabela21" ref="T17:T19" totalsRowShown="0" headerRowDxfId="37" dataDxfId="36">
  <autoFilter ref="T17:T19" xr:uid="{953D3E11-2883-44FA-A275-883D857A398F}"/>
  <tableColumns count="1">
    <tableColumn id="1" xr3:uid="{05B1CF9D-440A-47F1-9654-83B1DBA6441D}" name="Tipo de Gasto" dataDxfId="35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7A2F511-E5F1-4498-A97C-3F3DE2C0CE23}" name="Deduções_de_Vendas" displayName="Deduções_de_Vendas" ref="Q15:Q18" totalsRowShown="0" headerRowDxfId="34" dataDxfId="33">
  <autoFilter ref="Q15:Q18" xr:uid="{77A2F511-E5F1-4498-A97C-3F3DE2C0CE23}"/>
  <tableColumns count="1">
    <tableColumn id="1" xr3:uid="{F70C24BC-433F-4DD1-9AC7-2B9294E593F8}" name="Deduções_de_Vendas" dataDxfId="32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72E3B66-F6BE-43E6-9818-51C24E5ED40C}" name="Fornecedores" displayName="Fornecedores" ref="C1:H1000" totalsRowShown="0" headerRowDxfId="12" dataDxfId="11">
  <autoFilter ref="C1:H1000" xr:uid="{B72E3B66-F6BE-43E6-9818-51C24E5ED40C}"/>
  <tableColumns count="6">
    <tableColumn id="4" xr3:uid="{F7184204-CF33-4ABB-A46F-29CA49799DE3}" name="Razão Social" dataDxfId="10"/>
    <tableColumn id="5" xr3:uid="{821C196A-8825-4B83-A92A-B6160E4B143F}" name="Descrição" dataDxfId="9"/>
    <tableColumn id="6" xr3:uid="{BE896FC6-36B2-47B4-857E-6D83DF77C441}" name="CNPJ/CPF" dataDxfId="8"/>
    <tableColumn id="7" xr3:uid="{8FC1559E-8C98-4B7F-A73F-A53159F30006}" name="Departamento" dataDxfId="7"/>
    <tableColumn id="1" xr3:uid="{AC0F4547-8447-4536-A5A7-54C750DBBFF2}" name="Tipo" dataDxfId="6"/>
    <tableColumn id="8" xr3:uid="{9CFF3289-4214-4A90-A0E5-7804F6D06F19}" name="Código" dataDxfId="5">
      <calculatedColumnFormula>CONCATENATE(A2,B2)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33559C-AC3A-42B3-844A-E0CE3D7DA2A6}" name="Centro_de_Custo" displayName="Centro_de_Custo" ref="H2:H13" totalsRowShown="0" headerRowDxfId="101" dataDxfId="100">
  <autoFilter ref="H2:H13" xr:uid="{3DACF69C-EE98-4641-8C15-A74F611EB772}"/>
  <tableColumns count="1">
    <tableColumn id="1" xr3:uid="{2498470F-9D47-4897-9D71-8BF86DFC1556}" name="Centro de Custo" dataDxfId="9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1EFE021-623D-4342-BFC8-88951F2FCF10}" name="Custos_de_Tecnologia" displayName="Custos_de_Tecnologia" ref="T2:T5" totalsRowShown="0" headerRowDxfId="98" dataDxfId="97">
  <autoFilter ref="T2:T5" xr:uid="{4038E1A1-FA02-4DE5-85AC-2AFC4052D2AE}"/>
  <tableColumns count="1">
    <tableColumn id="1" xr3:uid="{48E41C36-2C35-4F26-8081-D68DA079BE99}" name="Custos_de_Tecnologia" dataDxfId="9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6419B0-99C4-4413-B0FD-3B613F45485A}" name="Custos_Despesas_Gerais" displayName="Custos_Despesas_Gerais" ref="Z2:Z27" totalsRowShown="0" headerRowDxfId="95" dataDxfId="94">
  <autoFilter ref="Z2:Z27" xr:uid="{384DC051-21C8-4CFC-8489-65C5FBB5D417}"/>
  <tableColumns count="1">
    <tableColumn id="1" xr3:uid="{8DAFB046-AA3D-405C-8D33-198B99EFDD13}" name="Custos_Despesas_Gerais" dataDxfId="9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C3EA12A-266F-458F-954B-CC7B7FF43E83}" name="Lançamento" displayName="Lançamento" ref="N2:O11" totalsRowShown="0" headerRowDxfId="92" dataDxfId="91">
  <autoFilter ref="N2:O11" xr:uid="{A1102DD8-97B5-4262-9E12-A07AABD6FB03}"/>
  <tableColumns count="2">
    <tableColumn id="1" xr3:uid="{B03D30C2-2432-4575-92DB-CD4AD2E0C232}" name="Lançamento" dataDxfId="90"/>
    <tableColumn id="2" xr3:uid="{41D62293-AC98-4F3B-9C09-5319AD19B61D}" name="Código" dataDxfId="89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995347C-562A-4FC2-897E-DE2E77218096}" name="Custos_Despesas_Serviços_PJ" displayName="Custos_Despesas_Serviços_PJ" ref="AC2:AC12" totalsRowShown="0" headerRowDxfId="88" dataDxfId="87">
  <autoFilter ref="AC2:AC12" xr:uid="{13682A6C-DB6C-4AA9-A411-4CC4653E25BE}"/>
  <tableColumns count="1">
    <tableColumn id="1" xr3:uid="{91ECCF0E-9AF9-40EC-A527-277B2BCE30A2}" name="Custos_Despesa_Serviços_PJ" dataDxfId="86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812AB94-EB74-45F2-B24B-24F56EBD62C6}" name="Custos_Despesas_Tributárias" displayName="Custos_Despesas_Tributárias" ref="AF2:AF9" totalsRowShown="0" headerRowDxfId="85" dataDxfId="84">
  <autoFilter ref="AF2:AF9" xr:uid="{A53D1720-35AA-4E01-86FC-5FAA99CD4816}"/>
  <tableColumns count="1">
    <tableColumn id="1" xr3:uid="{899F3662-AD75-42A2-9607-CAB4978E2650}" name="Custos_Despesa_Tributarias" dataDxfId="83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DD1BECE-FD54-4B21-B519-4140AB35A256}" name="Despesas_Financeiras" displayName="Despesas_Financeiras" ref="AI2:AI4" totalsRowShown="0" headerRowDxfId="82" dataDxfId="81">
  <autoFilter ref="AI2:AI4" xr:uid="{92BB3814-943F-4A99-9D48-D72F8EEEEB97}"/>
  <tableColumns count="1">
    <tableColumn id="1" xr3:uid="{A995C735-FFC4-4816-B30B-B49CDE850CE4}" name="Despesas_Financeiras" dataDxfId="8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9" dT="2025-09-24T18:57:17.66" personId="{62DA5532-3C9D-4D16-AD1B-0B51350AF477}" id="{2D865199-F9D3-4FB8-8866-A6C1F7BAC23A}">
    <text>Poderemos acrescentar linhas aqui?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4" dT="2025-09-24T18:57:17.66" personId="{62DA5532-3C9D-4D16-AD1B-0B51350AF477}" id="{E41D1FD0-5C01-451E-A758-02602E5840D0}">
    <text>Poderemos acrescentar linhas aqui?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E3D2-CC1C-4004-B5B9-0BD178B64801}">
  <sheetPr>
    <tabColor rgb="FFFF0000"/>
  </sheetPr>
  <dimension ref="A1:DS158"/>
  <sheetViews>
    <sheetView tabSelected="1" topLeftCell="V1" zoomScale="127" zoomScaleNormal="100" workbookViewId="0">
      <pane ySplit="2" topLeftCell="A42" activePane="bottomLeft" state="frozen"/>
      <selection activeCell="AT9859" sqref="AT9859"/>
      <selection pane="bottomLeft" activeCell="I1" sqref="I1"/>
    </sheetView>
  </sheetViews>
  <sheetFormatPr defaultColWidth="0" defaultRowHeight="12" zeroHeight="1" x14ac:dyDescent="0.2"/>
  <cols>
    <col min="1" max="1" width="15.5703125" style="33" customWidth="1"/>
    <col min="2" max="2" width="10.85546875" style="34" bestFit="1" customWidth="1"/>
    <col min="3" max="3" width="17.140625" style="33" bestFit="1" customWidth="1"/>
    <col min="4" max="4" width="5.5703125" style="34" customWidth="1"/>
    <col min="5" max="5" width="8.42578125" style="34" customWidth="1"/>
    <col min="6" max="6" width="9.42578125" style="34" customWidth="1"/>
    <col min="7" max="7" width="21" style="33" bestFit="1" customWidth="1"/>
    <col min="8" max="8" width="11.85546875" style="33" bestFit="1" customWidth="1"/>
    <col min="9" max="9" width="23" style="33" bestFit="1" customWidth="1"/>
    <col min="10" max="10" width="8.42578125" style="34" customWidth="1"/>
    <col min="11" max="11" width="8.7109375" style="34" customWidth="1"/>
    <col min="12" max="19" width="9.85546875" style="213" customWidth="1"/>
    <col min="20" max="20" width="46" style="256" bestFit="1" customWidth="1"/>
    <col min="21" max="21" width="30" style="180" customWidth="1"/>
    <col min="22" max="22" width="8.42578125" style="33" customWidth="1"/>
    <col min="23" max="23" width="6.140625" style="33" customWidth="1"/>
    <col min="24" max="24" width="15.5703125" style="33" customWidth="1"/>
    <col min="25" max="26" width="15.5703125" style="211" customWidth="1"/>
    <col min="27" max="27" width="8.5703125" style="221" customWidth="1"/>
    <col min="28" max="29" width="12.7109375" style="34" customWidth="1"/>
    <col min="30" max="31" width="11" style="34" customWidth="1"/>
    <col min="32" max="32" width="8.42578125" style="34" customWidth="1"/>
    <col min="33" max="33" width="9.85546875" style="106" customWidth="1"/>
    <col min="34" max="34" width="9.85546875" style="107" customWidth="1"/>
    <col min="35" max="35" width="9.85546875" style="212" customWidth="1"/>
    <col min="36" max="36" width="8.7109375" style="33" customWidth="1"/>
    <col min="37" max="44" width="0" style="33" hidden="1" customWidth="1"/>
    <col min="45" max="45" width="3.28515625" style="33" hidden="1" customWidth="1"/>
    <col min="46" max="57" width="0" style="33" hidden="1" customWidth="1"/>
    <col min="58" max="58" width="3.28515625" style="33" hidden="1" customWidth="1"/>
    <col min="59" max="70" width="0" style="33" hidden="1" customWidth="1"/>
    <col min="71" max="71" width="3.28515625" style="33" hidden="1" customWidth="1"/>
    <col min="72" max="88" width="0" style="33" hidden="1" customWidth="1"/>
    <col min="89" max="89" width="3.28515625" style="33" hidden="1" customWidth="1"/>
    <col min="90" max="101" width="0" style="33" hidden="1" customWidth="1"/>
    <col min="102" max="102" width="3.28515625" style="33" hidden="1" customWidth="1"/>
    <col min="103" max="123" width="0" style="33" hidden="1" customWidth="1"/>
    <col min="124" max="16384" width="3.28515625" style="33" hidden="1"/>
  </cols>
  <sheetData>
    <row r="1" spans="1:35" s="34" customFormat="1" ht="22.5" x14ac:dyDescent="0.2">
      <c r="A1" s="100" t="s">
        <v>0</v>
      </c>
      <c r="B1" s="100" t="s">
        <v>1</v>
      </c>
      <c r="C1" s="100" t="s">
        <v>2</v>
      </c>
      <c r="D1" s="100" t="s">
        <v>3</v>
      </c>
      <c r="E1" s="100" t="s">
        <v>4</v>
      </c>
      <c r="F1" s="100" t="s">
        <v>5</v>
      </c>
      <c r="G1" s="100" t="s">
        <v>6</v>
      </c>
      <c r="H1" s="100" t="s">
        <v>7</v>
      </c>
      <c r="I1" s="100" t="s">
        <v>8</v>
      </c>
      <c r="J1" s="100" t="s">
        <v>9</v>
      </c>
      <c r="K1" s="215" t="s">
        <v>10</v>
      </c>
      <c r="L1" s="215" t="s">
        <v>11</v>
      </c>
      <c r="M1" s="215" t="s">
        <v>12</v>
      </c>
      <c r="N1" s="253" t="s">
        <v>13</v>
      </c>
      <c r="O1" s="253" t="s">
        <v>14</v>
      </c>
      <c r="P1" s="253" t="s">
        <v>15</v>
      </c>
      <c r="Q1" s="253" t="s">
        <v>16</v>
      </c>
      <c r="R1" s="253" t="s">
        <v>17</v>
      </c>
      <c r="S1" s="253" t="s">
        <v>18</v>
      </c>
      <c r="T1" s="254" t="s">
        <v>19</v>
      </c>
      <c r="U1" s="214" t="s">
        <v>20</v>
      </c>
      <c r="V1" s="100" t="s">
        <v>21</v>
      </c>
      <c r="W1" s="100" t="s">
        <v>22</v>
      </c>
      <c r="X1" s="100" t="s">
        <v>23</v>
      </c>
      <c r="Y1" s="100" t="s">
        <v>24</v>
      </c>
      <c r="Z1" s="100" t="s">
        <v>25</v>
      </c>
      <c r="AA1" s="100" t="s">
        <v>26</v>
      </c>
      <c r="AB1" s="151" t="s">
        <v>27</v>
      </c>
      <c r="AC1" s="151" t="s">
        <v>28</v>
      </c>
      <c r="AD1" s="100" t="s">
        <v>29</v>
      </c>
      <c r="AE1" s="100" t="s">
        <v>30</v>
      </c>
      <c r="AF1" s="100" t="s">
        <v>31</v>
      </c>
      <c r="AG1" s="100" t="s">
        <v>32</v>
      </c>
      <c r="AH1" s="252" t="s">
        <v>33</v>
      </c>
      <c r="AI1" s="100" t="s">
        <v>34</v>
      </c>
    </row>
    <row r="2" spans="1:35" ht="15" hidden="1" customHeight="1" x14ac:dyDescent="0.2">
      <c r="A2" s="90" t="s">
        <v>35</v>
      </c>
      <c r="B2" s="235" t="str">
        <f>IFERROR(VLOOKUP(A2,Centro_de_Custo_2[],2,FALSE),"")</f>
        <v>04.</v>
      </c>
      <c r="C2" s="90" t="s">
        <v>36</v>
      </c>
      <c r="D2" s="235" t="str">
        <f>IFERROR(VLOOKUP(C2,Departamento[],2,FALSE),"")</f>
        <v>D</v>
      </c>
      <c r="E2" s="235" t="str">
        <f>IFERROR(VLOOKUP(C2,Departamento[],3,FALSE),"")</f>
        <v>04.</v>
      </c>
      <c r="F2" s="90" t="s">
        <v>37</v>
      </c>
      <c r="G2" s="90" t="s">
        <v>38</v>
      </c>
      <c r="H2" s="235" t="str">
        <f>IFERROR(VLOOKUP(G2,Lançamento[],2,FALSE),"")</f>
        <v>1.</v>
      </c>
      <c r="I2" s="33" t="s">
        <v>39</v>
      </c>
      <c r="J2" s="235" t="str">
        <f>IFERROR(VLOOKUP(I2,Categoria[],2,FALSE),"")</f>
        <v/>
      </c>
      <c r="K2" s="233"/>
      <c r="L2" s="234" t="s">
        <v>40</v>
      </c>
      <c r="M2" s="234">
        <v>2026</v>
      </c>
      <c r="N2" s="233"/>
      <c r="O2" s="234"/>
      <c r="P2" s="234"/>
      <c r="Q2" s="233"/>
      <c r="R2" s="234"/>
      <c r="S2" s="234"/>
      <c r="T2" s="255"/>
      <c r="U2" s="230" t="str">
        <f>IFERROR(VLOOKUP(TbLanc[[#This Row],[Fornecedores/Clientes/Funcionário]],Fornecedores[],6,FALSE),"")</f>
        <v/>
      </c>
      <c r="V2" s="90"/>
      <c r="W2" s="90"/>
      <c r="X2" s="238">
        <v>1000</v>
      </c>
      <c r="Y2" s="236">
        <v>950</v>
      </c>
      <c r="Z2" s="237">
        <f t="shared" ref="Z2:Z36" si="0">X2-Y2</f>
        <v>50</v>
      </c>
      <c r="AB2" s="231" t="str">
        <f t="shared" ref="AB2:AB33" si="1">CONCATENATE(B2,E2,H2,J2)</f>
        <v>04.04.1.</v>
      </c>
      <c r="AC2" s="231" t="s">
        <v>41</v>
      </c>
      <c r="AD2" s="34">
        <v>11</v>
      </c>
      <c r="AE2" s="34" t="s">
        <v>42</v>
      </c>
      <c r="AF2" s="33">
        <v>2026</v>
      </c>
      <c r="AG2" s="232">
        <f>IF(TbLanc[[#This Row],[Pago/Aberto]]="Pago",TbLanc[[#This Row],[Dia Pgto]],"")</f>
        <v>11</v>
      </c>
      <c r="AH2" s="232" t="str">
        <f>IF(TbLanc[[#This Row],[Pago/Aberto]]="Pago",TbLanc[[#This Row],[Mês Pagamento]],"")</f>
        <v>Fevereiro</v>
      </c>
      <c r="AI2" s="232">
        <f>IF(TbLanc[[#This Row],[Pago/Aberto]]="Pago",TbLanc[[#This Row],[Ano Pagamento]],"")</f>
        <v>2026</v>
      </c>
    </row>
    <row r="3" spans="1:35" hidden="1" x14ac:dyDescent="0.2">
      <c r="A3" s="90" t="s">
        <v>35</v>
      </c>
      <c r="B3" s="235" t="str">
        <f>IFERROR(VLOOKUP(A3,Centro_de_Custo_2[],2,FALSE),"")</f>
        <v>04.</v>
      </c>
      <c r="C3" s="90" t="s">
        <v>43</v>
      </c>
      <c r="D3" s="235" t="str">
        <f>IFERROR(VLOOKUP(C3,Departamento[],2,FALSE),"")</f>
        <v>D</v>
      </c>
      <c r="E3" s="235" t="str">
        <f>IFERROR(VLOOKUP(C3,Departamento[],3,FALSE),"")</f>
        <v>05.</v>
      </c>
      <c r="F3" s="90" t="s">
        <v>44</v>
      </c>
      <c r="G3" s="90" t="s">
        <v>45</v>
      </c>
      <c r="H3" s="235" t="str">
        <f>IFERROR(VLOOKUP(G3,Lançamento[],2,FALSE),"")</f>
        <v>2.</v>
      </c>
      <c r="I3" s="33" t="s">
        <v>46</v>
      </c>
      <c r="J3" s="235" t="str">
        <f>IFERROR(VLOOKUP(I3,Categoria[],2,FALSE),"")</f>
        <v>2.2</v>
      </c>
      <c r="K3" s="233"/>
      <c r="L3" s="234" t="s">
        <v>40</v>
      </c>
      <c r="M3" s="234">
        <v>2026</v>
      </c>
      <c r="N3" s="233"/>
      <c r="O3" s="234"/>
      <c r="P3" s="234"/>
      <c r="Q3" s="233"/>
      <c r="R3" s="234"/>
      <c r="S3" s="234"/>
      <c r="T3" s="255"/>
      <c r="U3" s="230" t="str">
        <f>IFERROR(VLOOKUP(TbLanc[[#This Row],[Fornecedores/Clientes/Funcionário]],Fornecedores[],6,FALSE),"")</f>
        <v/>
      </c>
      <c r="X3" s="50">
        <f t="shared" ref="X3:X36" si="2">X2+150</f>
        <v>1150</v>
      </c>
      <c r="Y3" s="236">
        <f>TbLanc[[#This Row],[Valor Bruto]]</f>
        <v>1150</v>
      </c>
      <c r="Z3" s="237">
        <f t="shared" si="0"/>
        <v>0</v>
      </c>
      <c r="AB3" s="231" t="str">
        <f t="shared" si="1"/>
        <v>04.05.2.2.2</v>
      </c>
      <c r="AC3" s="231"/>
      <c r="AD3" s="34">
        <v>11</v>
      </c>
      <c r="AE3" s="34" t="s">
        <v>40</v>
      </c>
      <c r="AG3" s="232">
        <v>11</v>
      </c>
      <c r="AH3" s="232" t="s">
        <v>40</v>
      </c>
      <c r="AI3" s="229">
        <v>2026</v>
      </c>
    </row>
    <row r="4" spans="1:35" hidden="1" x14ac:dyDescent="0.2">
      <c r="A4" s="90" t="s">
        <v>47</v>
      </c>
      <c r="B4" s="235" t="str">
        <f>IFERROR(VLOOKUP(A4,Centro_de_Custo_2[],2,FALSE),"")</f>
        <v>03.</v>
      </c>
      <c r="C4" s="90" t="s">
        <v>48</v>
      </c>
      <c r="D4" s="235" t="str">
        <f>IFERROR(VLOOKUP(C4,Departamento[],2,FALSE),"")</f>
        <v>C</v>
      </c>
      <c r="E4" s="235" t="str">
        <f>IFERROR(VLOOKUP(C4,Departamento[],3,FALSE),"")</f>
        <v>07.</v>
      </c>
      <c r="F4" s="90" t="s">
        <v>37</v>
      </c>
      <c r="G4" s="90" t="s">
        <v>49</v>
      </c>
      <c r="H4" s="235" t="str">
        <f>IFERROR(VLOOKUP(G4,Lançamento[],2,FALSE),"")</f>
        <v xml:space="preserve">3. </v>
      </c>
      <c r="I4" s="33" t="s">
        <v>50</v>
      </c>
      <c r="J4" s="235" t="str">
        <f>IFERROR(VLOOKUP(I4,Categoria[],2,FALSE),"")</f>
        <v>3.1</v>
      </c>
      <c r="K4" s="233"/>
      <c r="L4" s="234" t="s">
        <v>40</v>
      </c>
      <c r="M4" s="234">
        <v>2026</v>
      </c>
      <c r="N4" s="233"/>
      <c r="O4" s="234"/>
      <c r="P4" s="234"/>
      <c r="Q4" s="233"/>
      <c r="R4" s="234"/>
      <c r="S4" s="234"/>
      <c r="T4" s="255"/>
      <c r="U4" s="230" t="str">
        <f>IFERROR(VLOOKUP(TbLanc[[#This Row],[Fornecedores/Clientes/Funcionário]],Fornecedores[],6,FALSE),"")</f>
        <v/>
      </c>
      <c r="X4" s="50">
        <f t="shared" si="2"/>
        <v>1300</v>
      </c>
      <c r="Y4" s="236">
        <f>TbLanc[[#This Row],[Valor Bruto]]</f>
        <v>1300</v>
      </c>
      <c r="Z4" s="237">
        <f t="shared" si="0"/>
        <v>0</v>
      </c>
      <c r="AB4" s="231" t="str">
        <f t="shared" si="1"/>
        <v>03.07.3. 3.1</v>
      </c>
      <c r="AC4" s="231"/>
      <c r="AD4" s="34">
        <v>11</v>
      </c>
      <c r="AE4" s="34" t="s">
        <v>40</v>
      </c>
      <c r="AG4" s="232">
        <v>11</v>
      </c>
      <c r="AH4" s="232" t="s">
        <v>40</v>
      </c>
      <c r="AI4" s="229">
        <v>2026</v>
      </c>
    </row>
    <row r="5" spans="1:35" hidden="1" x14ac:dyDescent="0.2">
      <c r="A5" s="90" t="s">
        <v>51</v>
      </c>
      <c r="B5" s="235" t="str">
        <f>IFERROR(VLOOKUP(A5,Centro_de_Custo_2[],2,FALSE),"")</f>
        <v>01.</v>
      </c>
      <c r="C5" s="90" t="s">
        <v>52</v>
      </c>
      <c r="D5" s="235" t="str">
        <f>IFERROR(VLOOKUP(C5,Departamento[],2,FALSE),"")</f>
        <v>D</v>
      </c>
      <c r="E5" s="235" t="str">
        <f>IFERROR(VLOOKUP(C5,Departamento[],3,FALSE),"")</f>
        <v>01.</v>
      </c>
      <c r="F5" s="90" t="s">
        <v>37</v>
      </c>
      <c r="G5" s="90" t="s">
        <v>53</v>
      </c>
      <c r="H5" s="235" t="str">
        <f>IFERROR(VLOOKUP(G5,Lançamento[],2,FALSE),"")</f>
        <v>4.</v>
      </c>
      <c r="I5" s="33" t="s">
        <v>54</v>
      </c>
      <c r="J5" s="235" t="str">
        <f>IFERROR(VLOOKUP(I5,Categoria[],2,FALSE),"")</f>
        <v>4.9</v>
      </c>
      <c r="K5" s="233"/>
      <c r="L5" s="234" t="s">
        <v>40</v>
      </c>
      <c r="M5" s="234">
        <v>2026</v>
      </c>
      <c r="N5" s="233"/>
      <c r="O5" s="234"/>
      <c r="P5" s="234"/>
      <c r="Q5" s="233"/>
      <c r="R5" s="234"/>
      <c r="S5" s="234"/>
      <c r="T5" s="255"/>
      <c r="U5" s="230" t="str">
        <f>IFERROR(VLOOKUP(TbLanc[[#This Row],[Fornecedores/Clientes/Funcionário]],Fornecedores[],6,FALSE),"")</f>
        <v/>
      </c>
      <c r="X5" s="50">
        <f t="shared" si="2"/>
        <v>1450</v>
      </c>
      <c r="Y5" s="236">
        <v>1500</v>
      </c>
      <c r="Z5" s="237">
        <f t="shared" si="0"/>
        <v>-50</v>
      </c>
      <c r="AB5" s="231" t="str">
        <f t="shared" si="1"/>
        <v>01.01.4.4.9</v>
      </c>
      <c r="AC5" s="231"/>
      <c r="AD5" s="34">
        <v>11</v>
      </c>
      <c r="AE5" s="34" t="s">
        <v>40</v>
      </c>
      <c r="AG5" s="232">
        <v>11</v>
      </c>
      <c r="AH5" s="232" t="s">
        <v>40</v>
      </c>
      <c r="AI5" s="229">
        <v>2026</v>
      </c>
    </row>
    <row r="6" spans="1:35" hidden="1" x14ac:dyDescent="0.2">
      <c r="A6" s="90" t="s">
        <v>51</v>
      </c>
      <c r="B6" s="235" t="str">
        <f>IFERROR(VLOOKUP(A6,Centro_de_Custo_2[],2,FALSE),"")</f>
        <v>01.</v>
      </c>
      <c r="C6" s="90" t="s">
        <v>55</v>
      </c>
      <c r="D6" s="235" t="str">
        <f>IFERROR(VLOOKUP(C6,Departamento[],2,FALSE),"")</f>
        <v>D</v>
      </c>
      <c r="E6" s="235" t="str">
        <f>IFERROR(VLOOKUP(C6,Departamento[],3,FALSE),"")</f>
        <v>02.</v>
      </c>
      <c r="F6" s="90" t="s">
        <v>37</v>
      </c>
      <c r="G6" s="90" t="s">
        <v>53</v>
      </c>
      <c r="H6" s="235" t="str">
        <f>IFERROR(VLOOKUP(G6,Lançamento[],2,FALSE),"")</f>
        <v>4.</v>
      </c>
      <c r="I6" s="33" t="s">
        <v>56</v>
      </c>
      <c r="J6" s="235" t="str">
        <f>IFERROR(VLOOKUP(I6,Categoria[],2,FALSE),"")</f>
        <v>4.24</v>
      </c>
      <c r="K6" s="233"/>
      <c r="L6" s="234" t="s">
        <v>40</v>
      </c>
      <c r="M6" s="234">
        <v>2026</v>
      </c>
      <c r="N6" s="233"/>
      <c r="O6" s="234"/>
      <c r="P6" s="234"/>
      <c r="Q6" s="233"/>
      <c r="R6" s="234"/>
      <c r="S6" s="234"/>
      <c r="T6" s="255"/>
      <c r="U6" s="230" t="str">
        <f>IFERROR(VLOOKUP(TbLanc[[#This Row],[Fornecedores/Clientes/Funcionário]],Fornecedores[],6,FALSE),"")</f>
        <v/>
      </c>
      <c r="X6" s="50">
        <f t="shared" si="2"/>
        <v>1600</v>
      </c>
      <c r="Y6" s="236">
        <f>TbLanc[[#This Row],[Valor Bruto]]</f>
        <v>1600</v>
      </c>
      <c r="Z6" s="237">
        <f t="shared" si="0"/>
        <v>0</v>
      </c>
      <c r="AB6" s="231" t="str">
        <f t="shared" si="1"/>
        <v>01.02.4.4.24</v>
      </c>
      <c r="AC6" s="231"/>
      <c r="AD6" s="34">
        <v>11</v>
      </c>
      <c r="AE6" s="34" t="s">
        <v>40</v>
      </c>
      <c r="AG6" s="232">
        <v>11</v>
      </c>
      <c r="AH6" s="232" t="s">
        <v>40</v>
      </c>
      <c r="AI6" s="229">
        <v>2026</v>
      </c>
    </row>
    <row r="7" spans="1:35" hidden="1" x14ac:dyDescent="0.2">
      <c r="A7" s="90" t="s">
        <v>35</v>
      </c>
      <c r="B7" s="235" t="str">
        <f>IFERROR(VLOOKUP(A7,Centro_de_Custo_2[],2,FALSE),"")</f>
        <v>04.</v>
      </c>
      <c r="C7" s="90" t="s">
        <v>36</v>
      </c>
      <c r="D7" s="235" t="str">
        <f>IFERROR(VLOOKUP(C7,Departamento[],2,FALSE),"")</f>
        <v>D</v>
      </c>
      <c r="E7" s="235" t="str">
        <f>IFERROR(VLOOKUP(C7,Departamento[],3,FALSE),"")</f>
        <v>04.</v>
      </c>
      <c r="F7" s="90" t="s">
        <v>37</v>
      </c>
      <c r="G7" s="90" t="s">
        <v>53</v>
      </c>
      <c r="H7" s="235" t="str">
        <f>IFERROR(VLOOKUP(G7,Lançamento[],2,FALSE),"")</f>
        <v>4.</v>
      </c>
      <c r="I7" s="33" t="s">
        <v>56</v>
      </c>
      <c r="J7" s="235" t="str">
        <f>IFERROR(VLOOKUP(I7,Categoria[],2,FALSE),"")</f>
        <v>4.24</v>
      </c>
      <c r="K7" s="233"/>
      <c r="L7" s="234" t="s">
        <v>40</v>
      </c>
      <c r="M7" s="234">
        <v>2026</v>
      </c>
      <c r="N7" s="233"/>
      <c r="O7" s="234"/>
      <c r="P7" s="234"/>
      <c r="Q7" s="233"/>
      <c r="R7" s="234"/>
      <c r="S7" s="234"/>
      <c r="T7" s="255"/>
      <c r="U7" s="230" t="str">
        <f>IFERROR(VLOOKUP(TbLanc[[#This Row],[Fornecedores/Clientes/Funcionário]],Fornecedores[],6,FALSE),"")</f>
        <v/>
      </c>
      <c r="X7" s="50">
        <f t="shared" si="2"/>
        <v>1750</v>
      </c>
      <c r="Y7" s="236">
        <f>TbLanc[[#This Row],[Valor Bruto]]</f>
        <v>1750</v>
      </c>
      <c r="Z7" s="237">
        <f t="shared" si="0"/>
        <v>0</v>
      </c>
      <c r="AB7" s="231" t="str">
        <f t="shared" si="1"/>
        <v>04.04.4.4.24</v>
      </c>
      <c r="AC7" s="231"/>
      <c r="AD7" s="34">
        <v>11</v>
      </c>
      <c r="AE7" s="34" t="s">
        <v>40</v>
      </c>
      <c r="AG7" s="232">
        <v>11</v>
      </c>
      <c r="AH7" s="232" t="s">
        <v>40</v>
      </c>
      <c r="AI7" s="229">
        <v>2026</v>
      </c>
    </row>
    <row r="8" spans="1:35" hidden="1" x14ac:dyDescent="0.2">
      <c r="A8" s="90" t="s">
        <v>47</v>
      </c>
      <c r="B8" s="235" t="str">
        <f>IFERROR(VLOOKUP(A8,Centro_de_Custo_2[],2,FALSE),"")</f>
        <v>03.</v>
      </c>
      <c r="C8" s="90" t="s">
        <v>48</v>
      </c>
      <c r="D8" s="235" t="str">
        <f>IFERROR(VLOOKUP(C8,Departamento[],2,FALSE),"")</f>
        <v>C</v>
      </c>
      <c r="E8" s="235" t="str">
        <f>IFERROR(VLOOKUP(C8,Departamento[],3,FALSE),"")</f>
        <v>07.</v>
      </c>
      <c r="F8" s="90" t="s">
        <v>37</v>
      </c>
      <c r="G8" s="90" t="s">
        <v>53</v>
      </c>
      <c r="H8" s="235" t="str">
        <f>IFERROR(VLOOKUP(G8,Lançamento[],2,FALSE),"")</f>
        <v>4.</v>
      </c>
      <c r="I8" s="33" t="s">
        <v>57</v>
      </c>
      <c r="J8" s="235" t="str">
        <f>IFERROR(VLOOKUP(I8,Categoria[],2,FALSE),"")</f>
        <v>4.11</v>
      </c>
      <c r="K8" s="233"/>
      <c r="L8" s="234" t="s">
        <v>40</v>
      </c>
      <c r="M8" s="234">
        <v>2026</v>
      </c>
      <c r="N8" s="233"/>
      <c r="O8" s="234"/>
      <c r="P8" s="234"/>
      <c r="Q8" s="233"/>
      <c r="R8" s="234"/>
      <c r="S8" s="234"/>
      <c r="T8" s="255"/>
      <c r="U8" s="230" t="str">
        <f>IFERROR(VLOOKUP(TbLanc[[#This Row],[Fornecedores/Clientes/Funcionário]],Fornecedores[],6,FALSE),"")</f>
        <v/>
      </c>
      <c r="X8" s="50">
        <f t="shared" si="2"/>
        <v>1900</v>
      </c>
      <c r="Y8" s="236">
        <f>TbLanc[[#This Row],[Valor Bruto]]</f>
        <v>1900</v>
      </c>
      <c r="Z8" s="237">
        <f t="shared" si="0"/>
        <v>0</v>
      </c>
      <c r="AB8" s="231" t="str">
        <f t="shared" si="1"/>
        <v>03.07.4.4.11</v>
      </c>
      <c r="AC8" s="231"/>
      <c r="AD8" s="34">
        <v>11</v>
      </c>
      <c r="AE8" s="34" t="s">
        <v>40</v>
      </c>
      <c r="AG8" s="232">
        <v>11</v>
      </c>
      <c r="AH8" s="232" t="s">
        <v>40</v>
      </c>
      <c r="AI8" s="229">
        <v>2026</v>
      </c>
    </row>
    <row r="9" spans="1:35" hidden="1" x14ac:dyDescent="0.2">
      <c r="A9" s="90" t="s">
        <v>51</v>
      </c>
      <c r="B9" s="235" t="str">
        <f>IFERROR(VLOOKUP(A9,Centro_de_Custo_2[],2,FALSE),"")</f>
        <v>01.</v>
      </c>
      <c r="C9" s="90" t="s">
        <v>58</v>
      </c>
      <c r="D9" s="235" t="str">
        <f>IFERROR(VLOOKUP(C9,Departamento[],2,FALSE),"")</f>
        <v>D</v>
      </c>
      <c r="E9" s="235" t="str">
        <f>IFERROR(VLOOKUP(C9,Departamento[],3,FALSE),"")</f>
        <v>03.</v>
      </c>
      <c r="F9" s="90" t="s">
        <v>37</v>
      </c>
      <c r="G9" s="90" t="s">
        <v>53</v>
      </c>
      <c r="H9" s="235" t="str">
        <f>IFERROR(VLOOKUP(G9,Lançamento[],2,FALSE),"")</f>
        <v>4.</v>
      </c>
      <c r="I9" s="33" t="s">
        <v>59</v>
      </c>
      <c r="J9" s="235" t="str">
        <f>IFERROR(VLOOKUP(I9,Categoria[],2,FALSE),"")</f>
        <v>4.14</v>
      </c>
      <c r="K9" s="233"/>
      <c r="L9" s="234" t="s">
        <v>40</v>
      </c>
      <c r="M9" s="234">
        <v>2026</v>
      </c>
      <c r="N9" s="233"/>
      <c r="O9" s="234"/>
      <c r="P9" s="234"/>
      <c r="Q9" s="233"/>
      <c r="R9" s="234"/>
      <c r="S9" s="234"/>
      <c r="T9" s="255"/>
      <c r="U9" s="230" t="str">
        <f>IFERROR(VLOOKUP(TbLanc[[#This Row],[Fornecedores/Clientes/Funcionário]],Fornecedores[],6,FALSE),"")</f>
        <v/>
      </c>
      <c r="X9" s="50">
        <f t="shared" si="2"/>
        <v>2050</v>
      </c>
      <c r="Y9" s="236">
        <f>TbLanc[[#This Row],[Valor Bruto]]</f>
        <v>2050</v>
      </c>
      <c r="Z9" s="237">
        <f t="shared" si="0"/>
        <v>0</v>
      </c>
      <c r="AB9" s="231" t="str">
        <f t="shared" si="1"/>
        <v>01.03.4.4.14</v>
      </c>
      <c r="AC9" s="231"/>
      <c r="AD9" s="34">
        <v>11</v>
      </c>
      <c r="AE9" s="34" t="s">
        <v>40</v>
      </c>
      <c r="AG9" s="232">
        <v>11</v>
      </c>
      <c r="AH9" s="232" t="s">
        <v>40</v>
      </c>
      <c r="AI9" s="229">
        <v>2026</v>
      </c>
    </row>
    <row r="10" spans="1:35" hidden="1" x14ac:dyDescent="0.2">
      <c r="A10" s="90" t="s">
        <v>51</v>
      </c>
      <c r="B10" s="235" t="str">
        <f>IFERROR(VLOOKUP(A10,Centro_de_Custo_2[],2,FALSE),"")</f>
        <v>01.</v>
      </c>
      <c r="C10" s="90" t="s">
        <v>52</v>
      </c>
      <c r="D10" s="235" t="str">
        <f>IFERROR(VLOOKUP(C10,Departamento[],2,FALSE),"")</f>
        <v>D</v>
      </c>
      <c r="E10" s="235" t="str">
        <f>IFERROR(VLOOKUP(C10,Departamento[],3,FALSE),"")</f>
        <v>01.</v>
      </c>
      <c r="F10" s="90" t="s">
        <v>37</v>
      </c>
      <c r="G10" s="90" t="s">
        <v>53</v>
      </c>
      <c r="H10" s="235" t="str">
        <f>IFERROR(VLOOKUP(G10,Lançamento[],2,FALSE),"")</f>
        <v>4.</v>
      </c>
      <c r="I10" s="33" t="s">
        <v>59</v>
      </c>
      <c r="J10" s="235" t="str">
        <f>IFERROR(VLOOKUP(I10,Categoria[],2,FALSE),"")</f>
        <v>4.14</v>
      </c>
      <c r="K10" s="233"/>
      <c r="L10" s="234" t="s">
        <v>40</v>
      </c>
      <c r="M10" s="234">
        <v>2026</v>
      </c>
      <c r="N10" s="233"/>
      <c r="O10" s="234"/>
      <c r="P10" s="234"/>
      <c r="Q10" s="233"/>
      <c r="R10" s="234"/>
      <c r="S10" s="234"/>
      <c r="T10" s="255"/>
      <c r="U10" s="230" t="str">
        <f>IFERROR(VLOOKUP(TbLanc[[#This Row],[Fornecedores/Clientes/Funcionário]],Fornecedores[],6,FALSE),"")</f>
        <v/>
      </c>
      <c r="X10" s="50">
        <f t="shared" si="2"/>
        <v>2200</v>
      </c>
      <c r="Y10" s="236">
        <f>TbLanc[[#This Row],[Valor Bruto]]</f>
        <v>2200</v>
      </c>
      <c r="Z10" s="237">
        <f t="shared" si="0"/>
        <v>0</v>
      </c>
      <c r="AB10" s="231" t="str">
        <f t="shared" si="1"/>
        <v>01.01.4.4.14</v>
      </c>
      <c r="AC10" s="231"/>
      <c r="AD10" s="34">
        <v>11</v>
      </c>
      <c r="AE10" s="34" t="s">
        <v>40</v>
      </c>
      <c r="AG10" s="232">
        <v>11</v>
      </c>
      <c r="AH10" s="232" t="s">
        <v>40</v>
      </c>
      <c r="AI10" s="229">
        <v>2026</v>
      </c>
    </row>
    <row r="11" spans="1:35" hidden="1" x14ac:dyDescent="0.2">
      <c r="A11" s="90" t="s">
        <v>35</v>
      </c>
      <c r="B11" s="235" t="str">
        <f>IFERROR(VLOOKUP(A11,Centro_de_Custo_2[],2,FALSE),"")</f>
        <v>04.</v>
      </c>
      <c r="C11" s="90" t="s">
        <v>43</v>
      </c>
      <c r="D11" s="235" t="str">
        <f>IFERROR(VLOOKUP(C11,Departamento[],2,FALSE),"")</f>
        <v>D</v>
      </c>
      <c r="E11" s="235" t="str">
        <f>IFERROR(VLOOKUP(C11,Departamento[],3,FALSE),"")</f>
        <v>05.</v>
      </c>
      <c r="F11" s="90" t="s">
        <v>37</v>
      </c>
      <c r="G11" s="90" t="s">
        <v>53</v>
      </c>
      <c r="H11" s="235" t="str">
        <f>IFERROR(VLOOKUP(G11,Lançamento[],2,FALSE),"")</f>
        <v>4.</v>
      </c>
      <c r="I11" s="33" t="s">
        <v>54</v>
      </c>
      <c r="J11" s="235" t="str">
        <f>IFERROR(VLOOKUP(I11,Categoria[],2,FALSE),"")</f>
        <v>4.9</v>
      </c>
      <c r="K11" s="233"/>
      <c r="L11" s="234" t="s">
        <v>40</v>
      </c>
      <c r="M11" s="234">
        <v>2026</v>
      </c>
      <c r="N11" s="233"/>
      <c r="O11" s="234"/>
      <c r="P11" s="234"/>
      <c r="Q11" s="233"/>
      <c r="R11" s="234"/>
      <c r="S11" s="234"/>
      <c r="T11" s="255"/>
      <c r="U11" s="230" t="str">
        <f>IFERROR(VLOOKUP(TbLanc[[#This Row],[Fornecedores/Clientes/Funcionário]],Fornecedores[],6,FALSE),"")</f>
        <v/>
      </c>
      <c r="X11" s="50">
        <f t="shared" si="2"/>
        <v>2350</v>
      </c>
      <c r="Y11" s="236">
        <f>TbLanc[[#This Row],[Valor Bruto]]</f>
        <v>2350</v>
      </c>
      <c r="Z11" s="237">
        <f t="shared" si="0"/>
        <v>0</v>
      </c>
      <c r="AB11" s="231" t="str">
        <f t="shared" si="1"/>
        <v>04.05.4.4.9</v>
      </c>
      <c r="AC11" s="231"/>
      <c r="AD11" s="34">
        <v>11</v>
      </c>
      <c r="AE11" s="34" t="s">
        <v>40</v>
      </c>
      <c r="AG11" s="232">
        <v>11</v>
      </c>
      <c r="AH11" s="232" t="s">
        <v>40</v>
      </c>
      <c r="AI11" s="229">
        <v>2026</v>
      </c>
    </row>
    <row r="12" spans="1:35" hidden="1" x14ac:dyDescent="0.2">
      <c r="A12" s="90" t="s">
        <v>47</v>
      </c>
      <c r="B12" s="235" t="str">
        <f>IFERROR(VLOOKUP(A12,Centro_de_Custo_2[],2,FALSE),"")</f>
        <v>03.</v>
      </c>
      <c r="C12" s="90" t="s">
        <v>48</v>
      </c>
      <c r="D12" s="235" t="str">
        <f>IFERROR(VLOOKUP(C12,Departamento[],2,FALSE),"")</f>
        <v>C</v>
      </c>
      <c r="E12" s="235" t="str">
        <f>IFERROR(VLOOKUP(C12,Departamento[],3,FALSE),"")</f>
        <v>07.</v>
      </c>
      <c r="F12" s="90" t="s">
        <v>37</v>
      </c>
      <c r="G12" s="90" t="s">
        <v>53</v>
      </c>
      <c r="H12" s="235" t="str">
        <f>IFERROR(VLOOKUP(G12,Lançamento[],2,FALSE),"")</f>
        <v>4.</v>
      </c>
      <c r="I12" s="33" t="s">
        <v>56</v>
      </c>
      <c r="J12" s="235" t="str">
        <f>IFERROR(VLOOKUP(I12,Categoria[],2,FALSE),"")</f>
        <v>4.24</v>
      </c>
      <c r="K12" s="233"/>
      <c r="L12" s="234" t="s">
        <v>40</v>
      </c>
      <c r="M12" s="234">
        <v>2026</v>
      </c>
      <c r="N12" s="233"/>
      <c r="O12" s="234"/>
      <c r="P12" s="234"/>
      <c r="Q12" s="233"/>
      <c r="R12" s="234"/>
      <c r="S12" s="234"/>
      <c r="T12" s="255"/>
      <c r="U12" s="230" t="str">
        <f>IFERROR(VLOOKUP(TbLanc[[#This Row],[Fornecedores/Clientes/Funcionário]],Fornecedores[],6,FALSE),"")</f>
        <v/>
      </c>
      <c r="X12" s="50">
        <f t="shared" si="2"/>
        <v>2500</v>
      </c>
      <c r="Y12" s="236">
        <f>TbLanc[[#This Row],[Valor Bruto]]</f>
        <v>2500</v>
      </c>
      <c r="Z12" s="237">
        <f t="shared" si="0"/>
        <v>0</v>
      </c>
      <c r="AB12" s="231" t="str">
        <f t="shared" si="1"/>
        <v>03.07.4.4.24</v>
      </c>
      <c r="AC12" s="231"/>
      <c r="AD12" s="34">
        <v>11</v>
      </c>
      <c r="AE12" s="34" t="s">
        <v>40</v>
      </c>
      <c r="AG12" s="232">
        <v>11</v>
      </c>
      <c r="AH12" s="232" t="s">
        <v>40</v>
      </c>
      <c r="AI12" s="229">
        <v>2026</v>
      </c>
    </row>
    <row r="13" spans="1:35" hidden="1" x14ac:dyDescent="0.2">
      <c r="A13" s="90" t="s">
        <v>51</v>
      </c>
      <c r="B13" s="235" t="str">
        <f>IFERROR(VLOOKUP(A13,Centro_de_Custo_2[],2,FALSE),"")</f>
        <v>01.</v>
      </c>
      <c r="C13" s="90" t="s">
        <v>52</v>
      </c>
      <c r="D13" s="235" t="str">
        <f>IFERROR(VLOOKUP(C13,Departamento[],2,FALSE),"")</f>
        <v>D</v>
      </c>
      <c r="E13" s="235" t="str">
        <f>IFERROR(VLOOKUP(C13,Departamento[],3,FALSE),"")</f>
        <v>01.</v>
      </c>
      <c r="F13" s="90" t="s">
        <v>37</v>
      </c>
      <c r="G13" s="90" t="s">
        <v>53</v>
      </c>
      <c r="H13" s="235" t="str">
        <f>IFERROR(VLOOKUP(G13,Lançamento[],2,FALSE),"")</f>
        <v>4.</v>
      </c>
      <c r="I13" s="33" t="s">
        <v>56</v>
      </c>
      <c r="J13" s="235" t="str">
        <f>IFERROR(VLOOKUP(I13,Categoria[],2,FALSE),"")</f>
        <v>4.24</v>
      </c>
      <c r="K13" s="233"/>
      <c r="L13" s="234" t="s">
        <v>40</v>
      </c>
      <c r="M13" s="234">
        <v>2026</v>
      </c>
      <c r="N13" s="233"/>
      <c r="O13" s="234"/>
      <c r="P13" s="234"/>
      <c r="Q13" s="233"/>
      <c r="R13" s="234"/>
      <c r="S13" s="234"/>
      <c r="T13" s="255"/>
      <c r="U13" s="230" t="str">
        <f>IFERROR(VLOOKUP(TbLanc[[#This Row],[Fornecedores/Clientes/Funcionário]],Fornecedores[],6,FALSE),"")</f>
        <v/>
      </c>
      <c r="X13" s="50">
        <f t="shared" si="2"/>
        <v>2650</v>
      </c>
      <c r="Y13" s="236">
        <f>TbLanc[[#This Row],[Valor Bruto]]</f>
        <v>2650</v>
      </c>
      <c r="Z13" s="237">
        <f t="shared" si="0"/>
        <v>0</v>
      </c>
      <c r="AB13" s="231" t="str">
        <f t="shared" si="1"/>
        <v>01.01.4.4.24</v>
      </c>
      <c r="AC13" s="231"/>
      <c r="AD13" s="34">
        <v>11</v>
      </c>
      <c r="AE13" s="34" t="s">
        <v>40</v>
      </c>
      <c r="AG13" s="232">
        <v>11</v>
      </c>
      <c r="AH13" s="232" t="s">
        <v>40</v>
      </c>
      <c r="AI13" s="229">
        <v>2026</v>
      </c>
    </row>
    <row r="14" spans="1:35" hidden="1" x14ac:dyDescent="0.2">
      <c r="A14" s="90" t="s">
        <v>51</v>
      </c>
      <c r="B14" s="235" t="str">
        <f>IFERROR(VLOOKUP(A14,Centro_de_Custo_2[],2,FALSE),"")</f>
        <v>01.</v>
      </c>
      <c r="C14" s="90" t="s">
        <v>55</v>
      </c>
      <c r="D14" s="235" t="str">
        <f>IFERROR(VLOOKUP(C14,Departamento[],2,FALSE),"")</f>
        <v>D</v>
      </c>
      <c r="E14" s="235" t="str">
        <f>IFERROR(VLOOKUP(C14,Departamento[],3,FALSE),"")</f>
        <v>02.</v>
      </c>
      <c r="F14" s="90" t="s">
        <v>37</v>
      </c>
      <c r="G14" s="90" t="s">
        <v>53</v>
      </c>
      <c r="H14" s="235" t="str">
        <f>IFERROR(VLOOKUP(G14,Lançamento[],2,FALSE),"")</f>
        <v>4.</v>
      </c>
      <c r="I14" s="33" t="s">
        <v>57</v>
      </c>
      <c r="J14" s="235" t="str">
        <f>IFERROR(VLOOKUP(I14,Categoria[],2,FALSE),"")</f>
        <v>4.11</v>
      </c>
      <c r="K14" s="233"/>
      <c r="L14" s="234" t="s">
        <v>40</v>
      </c>
      <c r="M14" s="234">
        <v>2026</v>
      </c>
      <c r="N14" s="233"/>
      <c r="O14" s="234"/>
      <c r="P14" s="234"/>
      <c r="Q14" s="233"/>
      <c r="R14" s="234"/>
      <c r="S14" s="234"/>
      <c r="T14" s="255"/>
      <c r="U14" s="230" t="str">
        <f>IFERROR(VLOOKUP(TbLanc[[#This Row],[Fornecedores/Clientes/Funcionário]],Fornecedores[],6,FALSE),"")</f>
        <v/>
      </c>
      <c r="X14" s="50">
        <f t="shared" si="2"/>
        <v>2800</v>
      </c>
      <c r="Y14" s="236">
        <f>TbLanc[[#This Row],[Valor Bruto]]</f>
        <v>2800</v>
      </c>
      <c r="Z14" s="237">
        <f t="shared" si="0"/>
        <v>0</v>
      </c>
      <c r="AB14" s="231" t="str">
        <f t="shared" si="1"/>
        <v>01.02.4.4.11</v>
      </c>
      <c r="AC14" s="231"/>
      <c r="AD14" s="34">
        <v>11</v>
      </c>
      <c r="AE14" s="34" t="s">
        <v>40</v>
      </c>
      <c r="AG14" s="232">
        <v>11</v>
      </c>
      <c r="AH14" s="232" t="s">
        <v>40</v>
      </c>
      <c r="AI14" s="229">
        <v>2026</v>
      </c>
    </row>
    <row r="15" spans="1:35" hidden="1" x14ac:dyDescent="0.2">
      <c r="A15" s="90" t="s">
        <v>35</v>
      </c>
      <c r="B15" s="235" t="str">
        <f>IFERROR(VLOOKUP(A15,Centro_de_Custo_2[],2,FALSE),"")</f>
        <v>04.</v>
      </c>
      <c r="C15" s="90" t="s">
        <v>43</v>
      </c>
      <c r="D15" s="235" t="str">
        <f>IFERROR(VLOOKUP(C15,Departamento[],2,FALSE),"")</f>
        <v>D</v>
      </c>
      <c r="E15" s="235" t="str">
        <f>IFERROR(VLOOKUP(C15,Departamento[],3,FALSE),"")</f>
        <v>05.</v>
      </c>
      <c r="F15" s="90" t="s">
        <v>37</v>
      </c>
      <c r="G15" s="90" t="s">
        <v>53</v>
      </c>
      <c r="H15" s="235" t="str">
        <f>IFERROR(VLOOKUP(G15,Lançamento[],2,FALSE),"")</f>
        <v>4.</v>
      </c>
      <c r="I15" s="33" t="s">
        <v>59</v>
      </c>
      <c r="J15" s="235" t="str">
        <f>IFERROR(VLOOKUP(I15,Categoria[],2,FALSE),"")</f>
        <v>4.14</v>
      </c>
      <c r="K15" s="233"/>
      <c r="L15" s="234" t="s">
        <v>40</v>
      </c>
      <c r="M15" s="234">
        <v>2026</v>
      </c>
      <c r="N15" s="233"/>
      <c r="O15" s="234"/>
      <c r="P15" s="234"/>
      <c r="Q15" s="233"/>
      <c r="R15" s="234"/>
      <c r="S15" s="234"/>
      <c r="T15" s="255"/>
      <c r="U15" s="230" t="str">
        <f>IFERROR(VLOOKUP(TbLanc[[#This Row],[Fornecedores/Clientes/Funcionário]],Fornecedores[],6,FALSE),"")</f>
        <v/>
      </c>
      <c r="X15" s="50">
        <f t="shared" si="2"/>
        <v>2950</v>
      </c>
      <c r="Y15" s="236">
        <f>TbLanc[[#This Row],[Valor Bruto]]</f>
        <v>2950</v>
      </c>
      <c r="Z15" s="237">
        <f t="shared" si="0"/>
        <v>0</v>
      </c>
      <c r="AB15" s="231" t="str">
        <f t="shared" si="1"/>
        <v>04.05.4.4.14</v>
      </c>
      <c r="AC15" s="231"/>
      <c r="AD15" s="34">
        <v>11</v>
      </c>
      <c r="AE15" s="34" t="s">
        <v>40</v>
      </c>
      <c r="AG15" s="232">
        <v>11</v>
      </c>
      <c r="AH15" s="232" t="s">
        <v>40</v>
      </c>
      <c r="AI15" s="229">
        <v>2026</v>
      </c>
    </row>
    <row r="16" spans="1:35" hidden="1" x14ac:dyDescent="0.2">
      <c r="A16" s="90" t="s">
        <v>47</v>
      </c>
      <c r="B16" s="235" t="str">
        <f>IFERROR(VLOOKUP(A16,Centro_de_Custo_2[],2,FALSE),"")</f>
        <v>03.</v>
      </c>
      <c r="C16" s="90" t="s">
        <v>48</v>
      </c>
      <c r="D16" s="235" t="str">
        <f>IFERROR(VLOOKUP(C16,Departamento[],2,FALSE),"")</f>
        <v>C</v>
      </c>
      <c r="E16" s="235" t="str">
        <f>IFERROR(VLOOKUP(C16,Departamento[],3,FALSE),"")</f>
        <v>07.</v>
      </c>
      <c r="F16" s="90" t="s">
        <v>37</v>
      </c>
      <c r="G16" s="90" t="s">
        <v>53</v>
      </c>
      <c r="H16" s="235" t="str">
        <f>IFERROR(VLOOKUP(G16,Lançamento[],2,FALSE),"")</f>
        <v>4.</v>
      </c>
      <c r="I16" s="33" t="s">
        <v>59</v>
      </c>
      <c r="J16" s="235" t="str">
        <f>IFERROR(VLOOKUP(I16,Categoria[],2,FALSE),"")</f>
        <v>4.14</v>
      </c>
      <c r="K16" s="233"/>
      <c r="L16" s="234" t="s">
        <v>40</v>
      </c>
      <c r="M16" s="234">
        <v>2026</v>
      </c>
      <c r="N16" s="233"/>
      <c r="O16" s="234"/>
      <c r="P16" s="234"/>
      <c r="Q16" s="233"/>
      <c r="R16" s="234"/>
      <c r="S16" s="234"/>
      <c r="T16" s="255"/>
      <c r="U16" s="230" t="str">
        <f>IFERROR(VLOOKUP(TbLanc[[#This Row],[Fornecedores/Clientes/Funcionário]],Fornecedores[],6,FALSE),"")</f>
        <v/>
      </c>
      <c r="X16" s="50">
        <f t="shared" si="2"/>
        <v>3100</v>
      </c>
      <c r="Y16" s="236">
        <f>TbLanc[[#This Row],[Valor Bruto]]</f>
        <v>3100</v>
      </c>
      <c r="Z16" s="237">
        <f t="shared" si="0"/>
        <v>0</v>
      </c>
      <c r="AB16" s="231" t="str">
        <f t="shared" si="1"/>
        <v>03.07.4.4.14</v>
      </c>
      <c r="AC16" s="231"/>
      <c r="AD16" s="34">
        <v>11</v>
      </c>
      <c r="AE16" s="34" t="s">
        <v>40</v>
      </c>
      <c r="AG16" s="232">
        <v>11</v>
      </c>
      <c r="AH16" s="232" t="s">
        <v>40</v>
      </c>
      <c r="AI16" s="229">
        <v>2026</v>
      </c>
    </row>
    <row r="17" spans="1:35" hidden="1" x14ac:dyDescent="0.2">
      <c r="A17" s="90" t="s">
        <v>51</v>
      </c>
      <c r="B17" s="235" t="str">
        <f>IFERROR(VLOOKUP(A17,Centro_de_Custo_2[],2,FALSE),"")</f>
        <v>01.</v>
      </c>
      <c r="C17" s="90" t="s">
        <v>52</v>
      </c>
      <c r="D17" s="235" t="str">
        <f>IFERROR(VLOOKUP(C17,Departamento[],2,FALSE),"")</f>
        <v>D</v>
      </c>
      <c r="E17" s="235" t="str">
        <f>IFERROR(VLOOKUP(C17,Departamento[],3,FALSE),"")</f>
        <v>01.</v>
      </c>
      <c r="F17" s="90" t="s">
        <v>37</v>
      </c>
      <c r="G17" s="90" t="s">
        <v>53</v>
      </c>
      <c r="H17" s="235" t="str">
        <f>IFERROR(VLOOKUP(G17,Lançamento[],2,FALSE),"")</f>
        <v>4.</v>
      </c>
      <c r="I17" s="33" t="s">
        <v>54</v>
      </c>
      <c r="J17" s="235" t="str">
        <f>IFERROR(VLOOKUP(I17,Categoria[],2,FALSE),"")</f>
        <v>4.9</v>
      </c>
      <c r="K17" s="233"/>
      <c r="L17" s="234" t="s">
        <v>40</v>
      </c>
      <c r="M17" s="234">
        <v>2026</v>
      </c>
      <c r="N17" s="233"/>
      <c r="O17" s="234"/>
      <c r="P17" s="234"/>
      <c r="Q17" s="233"/>
      <c r="R17" s="234"/>
      <c r="S17" s="234"/>
      <c r="T17" s="255"/>
      <c r="U17" s="230" t="str">
        <f>IFERROR(VLOOKUP(TbLanc[[#This Row],[Fornecedores/Clientes/Funcionário]],Fornecedores[],6,FALSE),"")</f>
        <v/>
      </c>
      <c r="X17" s="50">
        <f t="shared" si="2"/>
        <v>3250</v>
      </c>
      <c r="Y17" s="236">
        <f>TbLanc[[#This Row],[Valor Bruto]]</f>
        <v>3250</v>
      </c>
      <c r="Z17" s="237">
        <f t="shared" si="0"/>
        <v>0</v>
      </c>
      <c r="AB17" s="231" t="str">
        <f t="shared" si="1"/>
        <v>01.01.4.4.9</v>
      </c>
      <c r="AC17" s="231"/>
      <c r="AD17" s="34">
        <v>11</v>
      </c>
      <c r="AE17" s="34" t="s">
        <v>40</v>
      </c>
      <c r="AG17" s="232">
        <v>11</v>
      </c>
      <c r="AH17" s="232" t="s">
        <v>40</v>
      </c>
      <c r="AI17" s="229">
        <v>2026</v>
      </c>
    </row>
    <row r="18" spans="1:35" hidden="1" x14ac:dyDescent="0.2">
      <c r="A18" s="90" t="s">
        <v>51</v>
      </c>
      <c r="B18" s="235" t="str">
        <f>IFERROR(VLOOKUP(A18,Centro_de_Custo_2[],2,FALSE),"")</f>
        <v>01.</v>
      </c>
      <c r="C18" s="90" t="s">
        <v>55</v>
      </c>
      <c r="D18" s="235" t="str">
        <f>IFERROR(VLOOKUP(C18,Departamento[],2,FALSE),"")</f>
        <v>D</v>
      </c>
      <c r="E18" s="235" t="str">
        <f>IFERROR(VLOOKUP(C18,Departamento[],3,FALSE),"")</f>
        <v>02.</v>
      </c>
      <c r="F18" s="90" t="s">
        <v>37</v>
      </c>
      <c r="G18" s="90" t="s">
        <v>53</v>
      </c>
      <c r="H18" s="235" t="str">
        <f>IFERROR(VLOOKUP(G18,Lançamento[],2,FALSE),"")</f>
        <v>4.</v>
      </c>
      <c r="I18" s="33" t="s">
        <v>56</v>
      </c>
      <c r="J18" s="235" t="str">
        <f>IFERROR(VLOOKUP(I18,Categoria[],2,FALSE),"")</f>
        <v>4.24</v>
      </c>
      <c r="K18" s="233"/>
      <c r="L18" s="234" t="s">
        <v>40</v>
      </c>
      <c r="M18" s="234">
        <v>2026</v>
      </c>
      <c r="N18" s="233"/>
      <c r="O18" s="234"/>
      <c r="P18" s="234"/>
      <c r="Q18" s="233"/>
      <c r="R18" s="234"/>
      <c r="S18" s="234"/>
      <c r="T18" s="255"/>
      <c r="U18" s="230" t="str">
        <f>IFERROR(VLOOKUP(TbLanc[[#This Row],[Fornecedores/Clientes/Funcionário]],Fornecedores[],6,FALSE),"")</f>
        <v/>
      </c>
      <c r="X18" s="50">
        <f t="shared" si="2"/>
        <v>3400</v>
      </c>
      <c r="Y18" s="236">
        <f>TbLanc[[#This Row],[Valor Bruto]]</f>
        <v>3400</v>
      </c>
      <c r="Z18" s="237">
        <f t="shared" si="0"/>
        <v>0</v>
      </c>
      <c r="AB18" s="231" t="str">
        <f t="shared" si="1"/>
        <v>01.02.4.4.24</v>
      </c>
      <c r="AC18" s="231"/>
      <c r="AD18" s="34">
        <v>11</v>
      </c>
      <c r="AE18" s="34" t="s">
        <v>40</v>
      </c>
      <c r="AG18" s="232">
        <v>11</v>
      </c>
      <c r="AH18" s="232" t="s">
        <v>40</v>
      </c>
      <c r="AI18" s="229">
        <v>2026</v>
      </c>
    </row>
    <row r="19" spans="1:35" hidden="1" x14ac:dyDescent="0.2">
      <c r="A19" s="90" t="s">
        <v>35</v>
      </c>
      <c r="B19" s="235" t="str">
        <f>IFERROR(VLOOKUP(A19,Centro_de_Custo_2[],2,FALSE),"")</f>
        <v>04.</v>
      </c>
      <c r="C19" s="90" t="s">
        <v>43</v>
      </c>
      <c r="D19" s="235" t="str">
        <f>IFERROR(VLOOKUP(C19,Departamento[],2,FALSE),"")</f>
        <v>D</v>
      </c>
      <c r="E19" s="235" t="str">
        <f>IFERROR(VLOOKUP(C19,Departamento[],3,FALSE),"")</f>
        <v>05.</v>
      </c>
      <c r="F19" s="90" t="s">
        <v>37</v>
      </c>
      <c r="G19" s="90" t="s">
        <v>53</v>
      </c>
      <c r="H19" s="235" t="str">
        <f>IFERROR(VLOOKUP(G19,Lançamento[],2,FALSE),"")</f>
        <v>4.</v>
      </c>
      <c r="I19" s="33" t="s">
        <v>56</v>
      </c>
      <c r="J19" s="235" t="str">
        <f>IFERROR(VLOOKUP(I19,Categoria[],2,FALSE),"")</f>
        <v>4.24</v>
      </c>
      <c r="K19" s="233"/>
      <c r="L19" s="234" t="s">
        <v>40</v>
      </c>
      <c r="M19" s="234">
        <v>2026</v>
      </c>
      <c r="N19" s="233"/>
      <c r="O19" s="234"/>
      <c r="P19" s="234"/>
      <c r="Q19" s="233"/>
      <c r="R19" s="234"/>
      <c r="S19" s="234"/>
      <c r="T19" s="255"/>
      <c r="U19" s="230" t="str">
        <f>IFERROR(VLOOKUP(TbLanc[[#This Row],[Fornecedores/Clientes/Funcionário]],Fornecedores[],6,FALSE),"")</f>
        <v/>
      </c>
      <c r="X19" s="50">
        <f t="shared" si="2"/>
        <v>3550</v>
      </c>
      <c r="Y19" s="236">
        <f>TbLanc[[#This Row],[Valor Bruto]]</f>
        <v>3550</v>
      </c>
      <c r="Z19" s="237">
        <f t="shared" si="0"/>
        <v>0</v>
      </c>
      <c r="AB19" s="231" t="str">
        <f t="shared" si="1"/>
        <v>04.05.4.4.24</v>
      </c>
      <c r="AC19" s="231"/>
      <c r="AD19" s="34">
        <v>11</v>
      </c>
      <c r="AE19" s="34" t="s">
        <v>40</v>
      </c>
      <c r="AG19" s="232">
        <v>11</v>
      </c>
      <c r="AH19" s="232" t="s">
        <v>40</v>
      </c>
      <c r="AI19" s="229">
        <v>2026</v>
      </c>
    </row>
    <row r="20" spans="1:35" hidden="1" x14ac:dyDescent="0.2">
      <c r="A20" s="90" t="s">
        <v>47</v>
      </c>
      <c r="B20" s="235" t="str">
        <f>IFERROR(VLOOKUP(A20,Centro_de_Custo_2[],2,FALSE),"")</f>
        <v>03.</v>
      </c>
      <c r="C20" s="90" t="s">
        <v>48</v>
      </c>
      <c r="D20" s="235" t="str">
        <f>IFERROR(VLOOKUP(C20,Departamento[],2,FALSE),"")</f>
        <v>C</v>
      </c>
      <c r="E20" s="235" t="str">
        <f>IFERROR(VLOOKUP(C20,Departamento[],3,FALSE),"")</f>
        <v>07.</v>
      </c>
      <c r="F20" s="90" t="s">
        <v>37</v>
      </c>
      <c r="G20" s="90" t="s">
        <v>53</v>
      </c>
      <c r="H20" s="235" t="str">
        <f>IFERROR(VLOOKUP(G20,Lançamento[],2,FALSE),"")</f>
        <v>4.</v>
      </c>
      <c r="I20" s="33" t="s">
        <v>57</v>
      </c>
      <c r="J20" s="235" t="str">
        <f>IFERROR(VLOOKUP(I20,Categoria[],2,FALSE),"")</f>
        <v>4.11</v>
      </c>
      <c r="K20" s="233"/>
      <c r="L20" s="234" t="s">
        <v>40</v>
      </c>
      <c r="M20" s="234">
        <v>2026</v>
      </c>
      <c r="N20" s="233"/>
      <c r="O20" s="234"/>
      <c r="P20" s="234"/>
      <c r="Q20" s="233"/>
      <c r="R20" s="234"/>
      <c r="S20" s="234"/>
      <c r="T20" s="255"/>
      <c r="U20" s="230" t="str">
        <f>IFERROR(VLOOKUP(TbLanc[[#This Row],[Fornecedores/Clientes/Funcionário]],Fornecedores[],6,FALSE),"")</f>
        <v/>
      </c>
      <c r="X20" s="50">
        <f t="shared" si="2"/>
        <v>3700</v>
      </c>
      <c r="Y20" s="236">
        <f>TbLanc[[#This Row],[Valor Bruto]]</f>
        <v>3700</v>
      </c>
      <c r="Z20" s="237">
        <f t="shared" si="0"/>
        <v>0</v>
      </c>
      <c r="AB20" s="231" t="str">
        <f t="shared" si="1"/>
        <v>03.07.4.4.11</v>
      </c>
      <c r="AC20" s="231"/>
      <c r="AD20" s="34">
        <v>11</v>
      </c>
      <c r="AE20" s="34" t="s">
        <v>40</v>
      </c>
      <c r="AG20" s="232">
        <v>11</v>
      </c>
      <c r="AH20" s="232" t="s">
        <v>40</v>
      </c>
      <c r="AI20" s="229">
        <v>2026</v>
      </c>
    </row>
    <row r="21" spans="1:35" hidden="1" x14ac:dyDescent="0.2">
      <c r="A21" s="90" t="s">
        <v>51</v>
      </c>
      <c r="B21" s="235" t="str">
        <f>IFERROR(VLOOKUP(A21,Centro_de_Custo_2[],2,FALSE),"")</f>
        <v>01.</v>
      </c>
      <c r="C21" s="90" t="s">
        <v>52</v>
      </c>
      <c r="D21" s="235" t="str">
        <f>IFERROR(VLOOKUP(C21,Departamento[],2,FALSE),"")</f>
        <v>D</v>
      </c>
      <c r="E21" s="235" t="str">
        <f>IFERROR(VLOOKUP(C21,Departamento[],3,FALSE),"")</f>
        <v>01.</v>
      </c>
      <c r="F21" s="90" t="s">
        <v>37</v>
      </c>
      <c r="G21" s="90" t="s">
        <v>53</v>
      </c>
      <c r="H21" s="235" t="str">
        <f>IFERROR(VLOOKUP(G21,Lançamento[],2,FALSE),"")</f>
        <v>4.</v>
      </c>
      <c r="I21" s="33" t="s">
        <v>59</v>
      </c>
      <c r="J21" s="235" t="str">
        <f>IFERROR(VLOOKUP(I21,Categoria[],2,FALSE),"")</f>
        <v>4.14</v>
      </c>
      <c r="K21" s="233"/>
      <c r="L21" s="234" t="s">
        <v>40</v>
      </c>
      <c r="M21" s="234">
        <v>2026</v>
      </c>
      <c r="N21" s="233"/>
      <c r="O21" s="234"/>
      <c r="P21" s="234"/>
      <c r="Q21" s="233"/>
      <c r="R21" s="234"/>
      <c r="S21" s="234"/>
      <c r="T21" s="255"/>
      <c r="U21" s="230" t="str">
        <f>IFERROR(VLOOKUP(TbLanc[[#This Row],[Fornecedores/Clientes/Funcionário]],Fornecedores[],6,FALSE),"")</f>
        <v/>
      </c>
      <c r="X21" s="50">
        <f t="shared" si="2"/>
        <v>3850</v>
      </c>
      <c r="Y21" s="236">
        <f>TbLanc[[#This Row],[Valor Bruto]]</f>
        <v>3850</v>
      </c>
      <c r="Z21" s="237">
        <f t="shared" si="0"/>
        <v>0</v>
      </c>
      <c r="AB21" s="231" t="str">
        <f t="shared" si="1"/>
        <v>01.01.4.4.14</v>
      </c>
      <c r="AC21" s="231"/>
      <c r="AD21" s="34">
        <v>11</v>
      </c>
      <c r="AE21" s="34" t="s">
        <v>40</v>
      </c>
      <c r="AG21" s="232">
        <v>11</v>
      </c>
      <c r="AH21" s="232" t="s">
        <v>40</v>
      </c>
      <c r="AI21" s="229">
        <v>2026</v>
      </c>
    </row>
    <row r="22" spans="1:35" hidden="1" x14ac:dyDescent="0.2">
      <c r="A22" s="90" t="s">
        <v>51</v>
      </c>
      <c r="B22" s="235" t="str">
        <f>IFERROR(VLOOKUP(A22,Centro_de_Custo_2[],2,FALSE),"")</f>
        <v>01.</v>
      </c>
      <c r="C22" s="90" t="s">
        <v>58</v>
      </c>
      <c r="D22" s="235" t="str">
        <f>IFERROR(VLOOKUP(C22,Departamento[],2,FALSE),"")</f>
        <v>D</v>
      </c>
      <c r="E22" s="235" t="str">
        <f>IFERROR(VLOOKUP(C22,Departamento[],3,FALSE),"")</f>
        <v>03.</v>
      </c>
      <c r="F22" s="90" t="s">
        <v>37</v>
      </c>
      <c r="G22" s="90" t="s">
        <v>53</v>
      </c>
      <c r="H22" s="235" t="str">
        <f>IFERROR(VLOOKUP(G22,Lançamento[],2,FALSE),"")</f>
        <v>4.</v>
      </c>
      <c r="I22" s="33" t="s">
        <v>59</v>
      </c>
      <c r="J22" s="235" t="str">
        <f>IFERROR(VLOOKUP(I22,Categoria[],2,FALSE),"")</f>
        <v>4.14</v>
      </c>
      <c r="K22" s="233"/>
      <c r="L22" s="234" t="s">
        <v>40</v>
      </c>
      <c r="M22" s="234">
        <v>2026</v>
      </c>
      <c r="N22" s="233"/>
      <c r="O22" s="234"/>
      <c r="P22" s="234"/>
      <c r="Q22" s="233"/>
      <c r="R22" s="234"/>
      <c r="S22" s="234"/>
      <c r="T22" s="255"/>
      <c r="U22" s="230" t="str">
        <f>IFERROR(VLOOKUP(TbLanc[[#This Row],[Fornecedores/Clientes/Funcionário]],Fornecedores[],6,FALSE),"")</f>
        <v/>
      </c>
      <c r="X22" s="50">
        <f t="shared" si="2"/>
        <v>4000</v>
      </c>
      <c r="Y22" s="236">
        <v>4500</v>
      </c>
      <c r="Z22" s="237">
        <f t="shared" si="0"/>
        <v>-500</v>
      </c>
      <c r="AB22" s="231" t="str">
        <f t="shared" si="1"/>
        <v>01.03.4.4.14</v>
      </c>
      <c r="AC22" s="231"/>
      <c r="AD22" s="34">
        <v>11</v>
      </c>
      <c r="AE22" s="34" t="s">
        <v>40</v>
      </c>
      <c r="AG22" s="232">
        <v>11</v>
      </c>
      <c r="AH22" s="232" t="s">
        <v>40</v>
      </c>
      <c r="AI22" s="229">
        <v>2026</v>
      </c>
    </row>
    <row r="23" spans="1:35" hidden="1" x14ac:dyDescent="0.2">
      <c r="A23" s="90" t="s">
        <v>35</v>
      </c>
      <c r="B23" s="235" t="str">
        <f>IFERROR(VLOOKUP(A23,Centro_de_Custo_2[],2,FALSE),"")</f>
        <v>04.</v>
      </c>
      <c r="C23" s="90" t="s">
        <v>36</v>
      </c>
      <c r="D23" s="235" t="str">
        <f>IFERROR(VLOOKUP(C23,Departamento[],2,FALSE),"")</f>
        <v>D</v>
      </c>
      <c r="E23" s="235" t="str">
        <f>IFERROR(VLOOKUP(C23,Departamento[],3,FALSE),"")</f>
        <v>04.</v>
      </c>
      <c r="F23" s="90" t="s">
        <v>37</v>
      </c>
      <c r="G23" s="90" t="s">
        <v>53</v>
      </c>
      <c r="H23" s="235" t="str">
        <f>IFERROR(VLOOKUP(G23,Lançamento[],2,FALSE),"")</f>
        <v>4.</v>
      </c>
      <c r="I23" s="33" t="s">
        <v>54</v>
      </c>
      <c r="J23" s="235" t="str">
        <f>IFERROR(VLOOKUP(I23,Categoria[],2,FALSE),"")</f>
        <v>4.9</v>
      </c>
      <c r="K23" s="233"/>
      <c r="L23" s="234" t="s">
        <v>40</v>
      </c>
      <c r="M23" s="234">
        <v>2026</v>
      </c>
      <c r="N23" s="233"/>
      <c r="O23" s="234"/>
      <c r="P23" s="234"/>
      <c r="Q23" s="233"/>
      <c r="R23" s="234"/>
      <c r="S23" s="234"/>
      <c r="T23" s="255"/>
      <c r="U23" s="230" t="str">
        <f>IFERROR(VLOOKUP(TbLanc[[#This Row],[Fornecedores/Clientes/Funcionário]],Fornecedores[],6,FALSE),"")</f>
        <v/>
      </c>
      <c r="X23" s="50">
        <f t="shared" si="2"/>
        <v>4150</v>
      </c>
      <c r="Y23" s="236">
        <f>TbLanc[[#This Row],[Valor Bruto]]</f>
        <v>4150</v>
      </c>
      <c r="Z23" s="237">
        <f t="shared" si="0"/>
        <v>0</v>
      </c>
      <c r="AB23" s="231" t="str">
        <f t="shared" si="1"/>
        <v>04.04.4.4.9</v>
      </c>
      <c r="AC23" s="231"/>
      <c r="AD23" s="34">
        <v>11</v>
      </c>
      <c r="AE23" s="34" t="s">
        <v>40</v>
      </c>
      <c r="AG23" s="232">
        <v>11</v>
      </c>
      <c r="AH23" s="232" t="s">
        <v>40</v>
      </c>
      <c r="AI23" s="229">
        <v>2026</v>
      </c>
    </row>
    <row r="24" spans="1:35" hidden="1" x14ac:dyDescent="0.2">
      <c r="A24" s="90" t="s">
        <v>47</v>
      </c>
      <c r="B24" s="235" t="str">
        <f>IFERROR(VLOOKUP(A24,Centro_de_Custo_2[],2,FALSE),"")</f>
        <v>03.</v>
      </c>
      <c r="C24" s="90" t="s">
        <v>47</v>
      </c>
      <c r="D24" s="235" t="str">
        <f>IFERROR(VLOOKUP(C24,Departamento[],2,FALSE),"")</f>
        <v>C</v>
      </c>
      <c r="E24" s="235" t="str">
        <f>IFERROR(VLOOKUP(C24,Departamento[],3,FALSE),"")</f>
        <v>06.</v>
      </c>
      <c r="F24" s="90" t="s">
        <v>37</v>
      </c>
      <c r="G24" s="90" t="s">
        <v>53</v>
      </c>
      <c r="H24" s="235" t="str">
        <f>IFERROR(VLOOKUP(G24,Lançamento[],2,FALSE),"")</f>
        <v>4.</v>
      </c>
      <c r="I24" s="33" t="s">
        <v>56</v>
      </c>
      <c r="J24" s="235" t="str">
        <f>IFERROR(VLOOKUP(I24,Categoria[],2,FALSE),"")</f>
        <v>4.24</v>
      </c>
      <c r="K24" s="233"/>
      <c r="L24" s="234" t="s">
        <v>40</v>
      </c>
      <c r="M24" s="234">
        <v>2026</v>
      </c>
      <c r="N24" s="233"/>
      <c r="O24" s="234"/>
      <c r="P24" s="234"/>
      <c r="Q24" s="233"/>
      <c r="R24" s="234"/>
      <c r="S24" s="234"/>
      <c r="T24" s="255"/>
      <c r="U24" s="230" t="str">
        <f>IFERROR(VLOOKUP(TbLanc[[#This Row],[Fornecedores/Clientes/Funcionário]],Fornecedores[],6,FALSE),"")</f>
        <v/>
      </c>
      <c r="X24" s="50">
        <f t="shared" si="2"/>
        <v>4300</v>
      </c>
      <c r="Y24" s="236">
        <f>TbLanc[[#This Row],[Valor Bruto]]</f>
        <v>4300</v>
      </c>
      <c r="Z24" s="237">
        <f t="shared" si="0"/>
        <v>0</v>
      </c>
      <c r="AB24" s="231" t="str">
        <f t="shared" si="1"/>
        <v>03.06.4.4.24</v>
      </c>
      <c r="AC24" s="231"/>
      <c r="AD24" s="34">
        <v>11</v>
      </c>
      <c r="AE24" s="34" t="s">
        <v>40</v>
      </c>
      <c r="AG24" s="232">
        <v>11</v>
      </c>
      <c r="AH24" s="232" t="s">
        <v>40</v>
      </c>
      <c r="AI24" s="229">
        <v>2026</v>
      </c>
    </row>
    <row r="25" spans="1:35" hidden="1" x14ac:dyDescent="0.2">
      <c r="A25" s="90" t="s">
        <v>51</v>
      </c>
      <c r="B25" s="235" t="str">
        <f>IFERROR(VLOOKUP(A25,Centro_de_Custo_2[],2,FALSE),"")</f>
        <v>01.</v>
      </c>
      <c r="C25" s="90" t="s">
        <v>58</v>
      </c>
      <c r="D25" s="235" t="str">
        <f>IFERROR(VLOOKUP(C25,Departamento[],2,FALSE),"")</f>
        <v>D</v>
      </c>
      <c r="E25" s="235" t="str">
        <f>IFERROR(VLOOKUP(C25,Departamento[],3,FALSE),"")</f>
        <v>03.</v>
      </c>
      <c r="F25" s="90" t="s">
        <v>37</v>
      </c>
      <c r="G25" s="90" t="s">
        <v>53</v>
      </c>
      <c r="H25" s="235" t="str">
        <f>IFERROR(VLOOKUP(G25,Lançamento[],2,FALSE),"")</f>
        <v>4.</v>
      </c>
      <c r="I25" s="33" t="s">
        <v>56</v>
      </c>
      <c r="J25" s="235" t="str">
        <f>IFERROR(VLOOKUP(I25,Categoria[],2,FALSE),"")</f>
        <v>4.24</v>
      </c>
      <c r="K25" s="233"/>
      <c r="L25" s="234" t="s">
        <v>40</v>
      </c>
      <c r="M25" s="234">
        <v>2026</v>
      </c>
      <c r="N25" s="233"/>
      <c r="O25" s="234"/>
      <c r="P25" s="234"/>
      <c r="Q25" s="233"/>
      <c r="R25" s="234"/>
      <c r="S25" s="234"/>
      <c r="T25" s="255"/>
      <c r="U25" s="230" t="str">
        <f>IFERROR(VLOOKUP(TbLanc[[#This Row],[Fornecedores/Clientes/Funcionário]],Fornecedores[],6,FALSE),"")</f>
        <v/>
      </c>
      <c r="X25" s="50">
        <f t="shared" si="2"/>
        <v>4450</v>
      </c>
      <c r="Y25" s="236">
        <f>TbLanc[[#This Row],[Valor Bruto]]</f>
        <v>4450</v>
      </c>
      <c r="Z25" s="237">
        <f t="shared" si="0"/>
        <v>0</v>
      </c>
      <c r="AB25" s="231" t="str">
        <f t="shared" si="1"/>
        <v>01.03.4.4.24</v>
      </c>
      <c r="AC25" s="231"/>
      <c r="AD25" s="34">
        <v>11</v>
      </c>
      <c r="AE25" s="34" t="s">
        <v>40</v>
      </c>
      <c r="AG25" s="232">
        <v>11</v>
      </c>
      <c r="AH25" s="232" t="s">
        <v>40</v>
      </c>
      <c r="AI25" s="229">
        <v>2026</v>
      </c>
    </row>
    <row r="26" spans="1:35" hidden="1" x14ac:dyDescent="0.2">
      <c r="A26" s="90" t="s">
        <v>51</v>
      </c>
      <c r="B26" s="235" t="str">
        <f>IFERROR(VLOOKUP(A26,Centro_de_Custo_2[],2,FALSE),"")</f>
        <v>01.</v>
      </c>
      <c r="C26" s="90" t="s">
        <v>58</v>
      </c>
      <c r="D26" s="235" t="str">
        <f>IFERROR(VLOOKUP(C26,Departamento[],2,FALSE),"")</f>
        <v>D</v>
      </c>
      <c r="E26" s="235" t="str">
        <f>IFERROR(VLOOKUP(C26,Departamento[],3,FALSE),"")</f>
        <v>03.</v>
      </c>
      <c r="F26" s="90" t="s">
        <v>37</v>
      </c>
      <c r="G26" s="90" t="s">
        <v>53</v>
      </c>
      <c r="H26" s="235" t="str">
        <f>IFERROR(VLOOKUP(G26,Lançamento[],2,FALSE),"")</f>
        <v>4.</v>
      </c>
      <c r="I26" s="33" t="s">
        <v>57</v>
      </c>
      <c r="J26" s="235" t="str">
        <f>IFERROR(VLOOKUP(I26,Categoria[],2,FALSE),"")</f>
        <v>4.11</v>
      </c>
      <c r="K26" s="233"/>
      <c r="L26" s="234" t="s">
        <v>40</v>
      </c>
      <c r="M26" s="234">
        <v>2026</v>
      </c>
      <c r="N26" s="233"/>
      <c r="O26" s="234"/>
      <c r="P26" s="234"/>
      <c r="Q26" s="233"/>
      <c r="R26" s="234"/>
      <c r="S26" s="234"/>
      <c r="T26" s="255"/>
      <c r="U26" s="230" t="str">
        <f>IFERROR(VLOOKUP(TbLanc[[#This Row],[Fornecedores/Clientes/Funcionário]],Fornecedores[],6,FALSE),"")</f>
        <v/>
      </c>
      <c r="X26" s="50">
        <f t="shared" si="2"/>
        <v>4600</v>
      </c>
      <c r="Y26" s="236">
        <f>TbLanc[[#This Row],[Valor Bruto]]</f>
        <v>4600</v>
      </c>
      <c r="Z26" s="237">
        <f t="shared" si="0"/>
        <v>0</v>
      </c>
      <c r="AB26" s="231" t="str">
        <f t="shared" si="1"/>
        <v>01.03.4.4.11</v>
      </c>
      <c r="AC26" s="231"/>
      <c r="AD26" s="34">
        <v>11</v>
      </c>
      <c r="AE26" s="34" t="s">
        <v>40</v>
      </c>
      <c r="AG26" s="232">
        <v>11</v>
      </c>
      <c r="AH26" s="232" t="s">
        <v>40</v>
      </c>
      <c r="AI26" s="229">
        <v>2026</v>
      </c>
    </row>
    <row r="27" spans="1:35" hidden="1" x14ac:dyDescent="0.2">
      <c r="A27" s="90" t="s">
        <v>35</v>
      </c>
      <c r="B27" s="235" t="str">
        <f>IFERROR(VLOOKUP(A27,Centro_de_Custo_2[],2,FALSE),"")</f>
        <v>04.</v>
      </c>
      <c r="C27" s="90" t="s">
        <v>43</v>
      </c>
      <c r="D27" s="235" t="str">
        <f>IFERROR(VLOOKUP(C27,Departamento[],2,FALSE),"")</f>
        <v>D</v>
      </c>
      <c r="E27" s="235" t="str">
        <f>IFERROR(VLOOKUP(C27,Departamento[],3,FALSE),"")</f>
        <v>05.</v>
      </c>
      <c r="F27" s="90" t="s">
        <v>37</v>
      </c>
      <c r="G27" s="90" t="s">
        <v>53</v>
      </c>
      <c r="H27" s="235" t="str">
        <f>IFERROR(VLOOKUP(G27,Lançamento[],2,FALSE),"")</f>
        <v>4.</v>
      </c>
      <c r="I27" s="33" t="s">
        <v>59</v>
      </c>
      <c r="J27" s="235" t="str">
        <f>IFERROR(VLOOKUP(I27,Categoria[],2,FALSE),"")</f>
        <v>4.14</v>
      </c>
      <c r="K27" s="233"/>
      <c r="L27" s="234" t="s">
        <v>40</v>
      </c>
      <c r="M27" s="234">
        <v>2026</v>
      </c>
      <c r="N27" s="233"/>
      <c r="O27" s="234"/>
      <c r="P27" s="234"/>
      <c r="Q27" s="233"/>
      <c r="R27" s="234"/>
      <c r="S27" s="234"/>
      <c r="T27" s="255"/>
      <c r="U27" s="230" t="str">
        <f>IFERROR(VLOOKUP(TbLanc[[#This Row],[Fornecedores/Clientes/Funcionário]],Fornecedores[],6,FALSE),"")</f>
        <v/>
      </c>
      <c r="X27" s="50">
        <f t="shared" si="2"/>
        <v>4750</v>
      </c>
      <c r="Y27" s="236">
        <f>TbLanc[[#This Row],[Valor Bruto]]</f>
        <v>4750</v>
      </c>
      <c r="Z27" s="237">
        <f t="shared" si="0"/>
        <v>0</v>
      </c>
      <c r="AB27" s="231" t="str">
        <f t="shared" si="1"/>
        <v>04.05.4.4.14</v>
      </c>
      <c r="AC27" s="231"/>
      <c r="AD27" s="34">
        <v>11</v>
      </c>
      <c r="AE27" s="34" t="s">
        <v>40</v>
      </c>
      <c r="AG27" s="232">
        <v>11</v>
      </c>
      <c r="AH27" s="232" t="s">
        <v>40</v>
      </c>
      <c r="AI27" s="229">
        <v>2026</v>
      </c>
    </row>
    <row r="28" spans="1:35" hidden="1" x14ac:dyDescent="0.2">
      <c r="A28" s="90" t="s">
        <v>47</v>
      </c>
      <c r="B28" s="235" t="str">
        <f>IFERROR(VLOOKUP(A28,Centro_de_Custo_2[],2,FALSE),"")</f>
        <v>03.</v>
      </c>
      <c r="C28" s="90" t="s">
        <v>48</v>
      </c>
      <c r="D28" s="235" t="str">
        <f>IFERROR(VLOOKUP(C28,Departamento[],2,FALSE),"")</f>
        <v>C</v>
      </c>
      <c r="E28" s="235" t="str">
        <f>IFERROR(VLOOKUP(C28,Departamento[],3,FALSE),"")</f>
        <v>07.</v>
      </c>
      <c r="F28" s="90" t="s">
        <v>37</v>
      </c>
      <c r="G28" s="90" t="s">
        <v>53</v>
      </c>
      <c r="H28" s="235" t="str">
        <f>IFERROR(VLOOKUP(G28,Lançamento[],2,FALSE),"")</f>
        <v>4.</v>
      </c>
      <c r="I28" s="33" t="s">
        <v>59</v>
      </c>
      <c r="J28" s="235" t="str">
        <f>IFERROR(VLOOKUP(I28,Categoria[],2,FALSE),"")</f>
        <v>4.14</v>
      </c>
      <c r="K28" s="233"/>
      <c r="L28" s="234" t="s">
        <v>40</v>
      </c>
      <c r="M28" s="234">
        <v>2026</v>
      </c>
      <c r="N28" s="233"/>
      <c r="O28" s="234"/>
      <c r="P28" s="234"/>
      <c r="Q28" s="233"/>
      <c r="R28" s="234"/>
      <c r="S28" s="234"/>
      <c r="T28" s="255"/>
      <c r="U28" s="230" t="str">
        <f>IFERROR(VLOOKUP(TbLanc[[#This Row],[Fornecedores/Clientes/Funcionário]],Fornecedores[],6,FALSE),"")</f>
        <v/>
      </c>
      <c r="X28" s="50">
        <f t="shared" si="2"/>
        <v>4900</v>
      </c>
      <c r="Y28" s="236">
        <f>TbLanc[[#This Row],[Valor Bruto]]</f>
        <v>4900</v>
      </c>
      <c r="Z28" s="237">
        <f t="shared" si="0"/>
        <v>0</v>
      </c>
      <c r="AB28" s="231" t="str">
        <f t="shared" si="1"/>
        <v>03.07.4.4.14</v>
      </c>
      <c r="AC28" s="231"/>
      <c r="AD28" s="34">
        <v>11</v>
      </c>
      <c r="AE28" s="34" t="s">
        <v>40</v>
      </c>
      <c r="AG28" s="232">
        <v>11</v>
      </c>
      <c r="AH28" s="232" t="s">
        <v>40</v>
      </c>
      <c r="AI28" s="229">
        <v>2026</v>
      </c>
    </row>
    <row r="29" spans="1:35" hidden="1" x14ac:dyDescent="0.2">
      <c r="A29" s="90" t="s">
        <v>51</v>
      </c>
      <c r="B29" s="235" t="str">
        <f>IFERROR(VLOOKUP(A29,Centro_de_Custo_2[],2,FALSE),"")</f>
        <v>01.</v>
      </c>
      <c r="C29" s="90" t="s">
        <v>52</v>
      </c>
      <c r="D29" s="235" t="str">
        <f>IFERROR(VLOOKUP(C29,Departamento[],2,FALSE),"")</f>
        <v>D</v>
      </c>
      <c r="E29" s="235" t="str">
        <f>IFERROR(VLOOKUP(C29,Departamento[],3,FALSE),"")</f>
        <v>01.</v>
      </c>
      <c r="F29" s="90" t="s">
        <v>37</v>
      </c>
      <c r="G29" s="90" t="s">
        <v>53</v>
      </c>
      <c r="H29" s="235" t="str">
        <f>IFERROR(VLOOKUP(G29,Lançamento[],2,FALSE),"")</f>
        <v>4.</v>
      </c>
      <c r="I29" s="33" t="s">
        <v>54</v>
      </c>
      <c r="J29" s="235" t="str">
        <f>IFERROR(VLOOKUP(I29,Categoria[],2,FALSE),"")</f>
        <v>4.9</v>
      </c>
      <c r="K29" s="233"/>
      <c r="L29" s="234" t="s">
        <v>40</v>
      </c>
      <c r="M29" s="234">
        <v>2026</v>
      </c>
      <c r="N29" s="233"/>
      <c r="O29" s="234"/>
      <c r="P29" s="234"/>
      <c r="Q29" s="233"/>
      <c r="R29" s="234"/>
      <c r="S29" s="234"/>
      <c r="T29" s="255"/>
      <c r="U29" s="230" t="str">
        <f>IFERROR(VLOOKUP(TbLanc[[#This Row],[Fornecedores/Clientes/Funcionário]],Fornecedores[],6,FALSE),"")</f>
        <v/>
      </c>
      <c r="X29" s="50">
        <f t="shared" si="2"/>
        <v>5050</v>
      </c>
      <c r="Y29" s="236">
        <f>TbLanc[[#This Row],[Valor Bruto]]</f>
        <v>5050</v>
      </c>
      <c r="Z29" s="237">
        <f t="shared" si="0"/>
        <v>0</v>
      </c>
      <c r="AB29" s="231" t="str">
        <f t="shared" si="1"/>
        <v>01.01.4.4.9</v>
      </c>
      <c r="AC29" s="231"/>
      <c r="AD29" s="34">
        <v>11</v>
      </c>
      <c r="AE29" s="34" t="s">
        <v>40</v>
      </c>
      <c r="AG29" s="232">
        <v>11</v>
      </c>
      <c r="AH29" s="232" t="s">
        <v>40</v>
      </c>
      <c r="AI29" s="229">
        <v>2026</v>
      </c>
    </row>
    <row r="30" spans="1:35" hidden="1" x14ac:dyDescent="0.2">
      <c r="A30" s="90" t="s">
        <v>51</v>
      </c>
      <c r="B30" s="235" t="str">
        <f>IFERROR(VLOOKUP(A30,Centro_de_Custo_2[],2,FALSE),"")</f>
        <v>01.</v>
      </c>
      <c r="C30" s="90" t="s">
        <v>55</v>
      </c>
      <c r="D30" s="235" t="str">
        <f>IFERROR(VLOOKUP(C30,Departamento[],2,FALSE),"")</f>
        <v>D</v>
      </c>
      <c r="E30" s="235" t="str">
        <f>IFERROR(VLOOKUP(C30,Departamento[],3,FALSE),"")</f>
        <v>02.</v>
      </c>
      <c r="F30" s="90" t="s">
        <v>37</v>
      </c>
      <c r="G30" s="90" t="s">
        <v>53</v>
      </c>
      <c r="H30" s="235" t="str">
        <f>IFERROR(VLOOKUP(G30,Lançamento[],2,FALSE),"")</f>
        <v>4.</v>
      </c>
      <c r="I30" s="33" t="s">
        <v>56</v>
      </c>
      <c r="J30" s="235" t="str">
        <f>IFERROR(VLOOKUP(I30,Categoria[],2,FALSE),"")</f>
        <v>4.24</v>
      </c>
      <c r="K30" s="233"/>
      <c r="L30" s="234" t="s">
        <v>40</v>
      </c>
      <c r="M30" s="234">
        <v>2026</v>
      </c>
      <c r="N30" s="233"/>
      <c r="O30" s="234"/>
      <c r="P30" s="234"/>
      <c r="Q30" s="233"/>
      <c r="R30" s="234"/>
      <c r="S30" s="234"/>
      <c r="T30" s="255"/>
      <c r="U30" s="230" t="str">
        <f>IFERROR(VLOOKUP(TbLanc[[#This Row],[Fornecedores/Clientes/Funcionário]],Fornecedores[],6,FALSE),"")</f>
        <v/>
      </c>
      <c r="X30" s="50">
        <f t="shared" si="2"/>
        <v>5200</v>
      </c>
      <c r="Y30" s="236">
        <f>TbLanc[[#This Row],[Valor Bruto]]</f>
        <v>5200</v>
      </c>
      <c r="Z30" s="237">
        <f t="shared" si="0"/>
        <v>0</v>
      </c>
      <c r="AB30" s="231" t="str">
        <f t="shared" si="1"/>
        <v>01.02.4.4.24</v>
      </c>
      <c r="AC30" s="231"/>
      <c r="AD30" s="34">
        <v>11</v>
      </c>
      <c r="AE30" s="34" t="s">
        <v>40</v>
      </c>
      <c r="AG30" s="232">
        <v>11</v>
      </c>
      <c r="AH30" s="232" t="s">
        <v>40</v>
      </c>
      <c r="AI30" s="229">
        <v>2026</v>
      </c>
    </row>
    <row r="31" spans="1:35" hidden="1" x14ac:dyDescent="0.2">
      <c r="A31" s="90" t="s">
        <v>35</v>
      </c>
      <c r="B31" s="235" t="str">
        <f>IFERROR(VLOOKUP(A31,Centro_de_Custo_2[],2,FALSE),"")</f>
        <v>04.</v>
      </c>
      <c r="C31" s="90" t="s">
        <v>43</v>
      </c>
      <c r="D31" s="235" t="str">
        <f>IFERROR(VLOOKUP(C31,Departamento[],2,FALSE),"")</f>
        <v>D</v>
      </c>
      <c r="E31" s="235" t="str">
        <f>IFERROR(VLOOKUP(C31,Departamento[],3,FALSE),"")</f>
        <v>05.</v>
      </c>
      <c r="F31" s="90" t="s">
        <v>37</v>
      </c>
      <c r="G31" s="90" t="s">
        <v>53</v>
      </c>
      <c r="H31" s="235" t="str">
        <f>IFERROR(VLOOKUP(G31,Lançamento[],2,FALSE),"")</f>
        <v>4.</v>
      </c>
      <c r="I31" s="33" t="s">
        <v>56</v>
      </c>
      <c r="J31" s="235" t="str">
        <f>IFERROR(VLOOKUP(I31,Categoria[],2,FALSE),"")</f>
        <v>4.24</v>
      </c>
      <c r="K31" s="233"/>
      <c r="L31" s="234" t="s">
        <v>40</v>
      </c>
      <c r="M31" s="234">
        <v>2026</v>
      </c>
      <c r="N31" s="233"/>
      <c r="O31" s="234"/>
      <c r="P31" s="234"/>
      <c r="Q31" s="233"/>
      <c r="R31" s="234"/>
      <c r="S31" s="234"/>
      <c r="T31" s="255"/>
      <c r="U31" s="230" t="str">
        <f>IFERROR(VLOOKUP(TbLanc[[#This Row],[Fornecedores/Clientes/Funcionário]],Fornecedores[],6,FALSE),"")</f>
        <v/>
      </c>
      <c r="X31" s="50">
        <f t="shared" si="2"/>
        <v>5350</v>
      </c>
      <c r="Y31" s="236">
        <f>TbLanc[[#This Row],[Valor Bruto]]</f>
        <v>5350</v>
      </c>
      <c r="Z31" s="237">
        <f t="shared" si="0"/>
        <v>0</v>
      </c>
      <c r="AB31" s="231" t="str">
        <f t="shared" si="1"/>
        <v>04.05.4.4.24</v>
      </c>
      <c r="AC31" s="231"/>
      <c r="AD31" s="34">
        <v>11</v>
      </c>
      <c r="AE31" s="34" t="s">
        <v>40</v>
      </c>
      <c r="AG31" s="232">
        <v>11</v>
      </c>
      <c r="AH31" s="232" t="s">
        <v>40</v>
      </c>
      <c r="AI31" s="229">
        <v>2026</v>
      </c>
    </row>
    <row r="32" spans="1:35" hidden="1" x14ac:dyDescent="0.2">
      <c r="A32" s="90" t="s">
        <v>47</v>
      </c>
      <c r="B32" s="235" t="str">
        <f>IFERROR(VLOOKUP(A32,Centro_de_Custo_2[],2,FALSE),"")</f>
        <v>03.</v>
      </c>
      <c r="C32" s="90" t="s">
        <v>48</v>
      </c>
      <c r="D32" s="235" t="str">
        <f>IFERROR(VLOOKUP(C32,Departamento[],2,FALSE),"")</f>
        <v>C</v>
      </c>
      <c r="E32" s="235" t="str">
        <f>IFERROR(VLOOKUP(C32,Departamento[],3,FALSE),"")</f>
        <v>07.</v>
      </c>
      <c r="F32" s="90" t="s">
        <v>37</v>
      </c>
      <c r="G32" s="90" t="s">
        <v>53</v>
      </c>
      <c r="H32" s="235" t="str">
        <f>IFERROR(VLOOKUP(G32,Lançamento[],2,FALSE),"")</f>
        <v>4.</v>
      </c>
      <c r="I32" s="33" t="s">
        <v>57</v>
      </c>
      <c r="J32" s="235" t="str">
        <f>IFERROR(VLOOKUP(I32,Categoria[],2,FALSE),"")</f>
        <v>4.11</v>
      </c>
      <c r="K32" s="233"/>
      <c r="L32" s="234" t="s">
        <v>40</v>
      </c>
      <c r="M32" s="234">
        <v>2026</v>
      </c>
      <c r="N32" s="233"/>
      <c r="O32" s="234"/>
      <c r="P32" s="234"/>
      <c r="Q32" s="233"/>
      <c r="R32" s="234"/>
      <c r="S32" s="234"/>
      <c r="T32" s="255"/>
      <c r="U32" s="230" t="str">
        <f>IFERROR(VLOOKUP(TbLanc[[#This Row],[Fornecedores/Clientes/Funcionário]],Fornecedores[],6,FALSE),"")</f>
        <v/>
      </c>
      <c r="X32" s="50">
        <f t="shared" si="2"/>
        <v>5500</v>
      </c>
      <c r="Y32" s="236">
        <f>TbLanc[[#This Row],[Valor Bruto]]</f>
        <v>5500</v>
      </c>
      <c r="Z32" s="237">
        <f t="shared" si="0"/>
        <v>0</v>
      </c>
      <c r="AB32" s="231" t="str">
        <f t="shared" si="1"/>
        <v>03.07.4.4.11</v>
      </c>
      <c r="AC32" s="231"/>
      <c r="AD32" s="34">
        <v>11</v>
      </c>
      <c r="AE32" s="34" t="s">
        <v>40</v>
      </c>
      <c r="AG32" s="232">
        <v>11</v>
      </c>
      <c r="AH32" s="232" t="s">
        <v>40</v>
      </c>
      <c r="AI32" s="229">
        <v>2026</v>
      </c>
    </row>
    <row r="33" spans="1:35" hidden="1" x14ac:dyDescent="0.2">
      <c r="A33" s="90" t="s">
        <v>51</v>
      </c>
      <c r="B33" s="235" t="str">
        <f>IFERROR(VLOOKUP(A33,Centro_de_Custo_2[],2,FALSE),"")</f>
        <v>01.</v>
      </c>
      <c r="C33" s="90" t="s">
        <v>55</v>
      </c>
      <c r="D33" s="235" t="str">
        <f>IFERROR(VLOOKUP(C33,Departamento[],2,FALSE),"")</f>
        <v>D</v>
      </c>
      <c r="E33" s="235" t="str">
        <f>IFERROR(VLOOKUP(C33,Departamento[],3,FALSE),"")</f>
        <v>02.</v>
      </c>
      <c r="F33" s="90" t="s">
        <v>37</v>
      </c>
      <c r="G33" s="90" t="s">
        <v>53</v>
      </c>
      <c r="H33" s="235" t="str">
        <f>IFERROR(VLOOKUP(G33,Lançamento[],2,FALSE),"")</f>
        <v>4.</v>
      </c>
      <c r="I33" s="33" t="s">
        <v>59</v>
      </c>
      <c r="J33" s="235" t="str">
        <f>IFERROR(VLOOKUP(I33,Categoria[],2,FALSE),"")</f>
        <v>4.14</v>
      </c>
      <c r="K33" s="233"/>
      <c r="L33" s="234" t="s">
        <v>40</v>
      </c>
      <c r="M33" s="234">
        <v>2026</v>
      </c>
      <c r="N33" s="233"/>
      <c r="O33" s="234"/>
      <c r="P33" s="234"/>
      <c r="Q33" s="233"/>
      <c r="R33" s="234"/>
      <c r="S33" s="234"/>
      <c r="T33" s="255"/>
      <c r="U33" s="230" t="str">
        <f>IFERROR(VLOOKUP(TbLanc[[#This Row],[Fornecedores/Clientes/Funcionário]],Fornecedores[],6,FALSE),"")</f>
        <v/>
      </c>
      <c r="X33" s="50">
        <f t="shared" si="2"/>
        <v>5650</v>
      </c>
      <c r="Y33" s="236">
        <f>TbLanc[[#This Row],[Valor Bruto]]</f>
        <v>5650</v>
      </c>
      <c r="Z33" s="237">
        <f t="shared" si="0"/>
        <v>0</v>
      </c>
      <c r="AB33" s="231" t="str">
        <f t="shared" si="1"/>
        <v>01.02.4.4.14</v>
      </c>
      <c r="AC33" s="231"/>
      <c r="AD33" s="34">
        <v>11</v>
      </c>
      <c r="AE33" s="34" t="s">
        <v>40</v>
      </c>
      <c r="AG33" s="232">
        <v>11</v>
      </c>
      <c r="AH33" s="232" t="s">
        <v>40</v>
      </c>
      <c r="AI33" s="229">
        <v>2026</v>
      </c>
    </row>
    <row r="34" spans="1:35" hidden="1" x14ac:dyDescent="0.2">
      <c r="A34" s="90" t="s">
        <v>51</v>
      </c>
      <c r="B34" s="235" t="str">
        <f>IFERROR(VLOOKUP(A34,Centro_de_Custo_2[],2,FALSE),"")</f>
        <v>01.</v>
      </c>
      <c r="C34" s="90" t="s">
        <v>52</v>
      </c>
      <c r="D34" s="235" t="str">
        <f>IFERROR(VLOOKUP(C34,Departamento[],2,FALSE),"")</f>
        <v>D</v>
      </c>
      <c r="E34" s="235" t="str">
        <f>IFERROR(VLOOKUP(C34,Departamento[],3,FALSE),"")</f>
        <v>01.</v>
      </c>
      <c r="F34" s="90" t="s">
        <v>37</v>
      </c>
      <c r="G34" s="90" t="s">
        <v>53</v>
      </c>
      <c r="H34" s="235" t="str">
        <f>IFERROR(VLOOKUP(G34,Lançamento[],2,FALSE),"")</f>
        <v>4.</v>
      </c>
      <c r="I34" s="33" t="s">
        <v>59</v>
      </c>
      <c r="J34" s="235" t="str">
        <f>IFERROR(VLOOKUP(I34,Categoria[],2,FALSE),"")</f>
        <v>4.14</v>
      </c>
      <c r="K34" s="233"/>
      <c r="L34" s="234" t="s">
        <v>40</v>
      </c>
      <c r="M34" s="234">
        <v>2026</v>
      </c>
      <c r="N34" s="233"/>
      <c r="O34" s="234"/>
      <c r="P34" s="234"/>
      <c r="Q34" s="233"/>
      <c r="R34" s="234"/>
      <c r="S34" s="234"/>
      <c r="T34" s="255"/>
      <c r="U34" s="230" t="str">
        <f>IFERROR(VLOOKUP(TbLanc[[#This Row],[Fornecedores/Clientes/Funcionário]],Fornecedores[],6,FALSE),"")</f>
        <v/>
      </c>
      <c r="X34" s="50">
        <f t="shared" si="2"/>
        <v>5800</v>
      </c>
      <c r="Y34" s="236">
        <f>TbLanc[[#This Row],[Valor Bruto]]</f>
        <v>5800</v>
      </c>
      <c r="Z34" s="237">
        <f t="shared" si="0"/>
        <v>0</v>
      </c>
      <c r="AB34" s="231" t="str">
        <f t="shared" ref="AB34:AB65" si="3">CONCATENATE(B34,E34,H34,J34)</f>
        <v>01.01.4.4.14</v>
      </c>
      <c r="AC34" s="231"/>
      <c r="AD34" s="34">
        <v>11</v>
      </c>
      <c r="AE34" s="34" t="s">
        <v>40</v>
      </c>
      <c r="AG34" s="232">
        <v>11</v>
      </c>
      <c r="AH34" s="232" t="s">
        <v>40</v>
      </c>
      <c r="AI34" s="229">
        <v>2026</v>
      </c>
    </row>
    <row r="35" spans="1:35" x14ac:dyDescent="0.2">
      <c r="A35" s="90" t="s">
        <v>35</v>
      </c>
      <c r="B35" s="235" t="str">
        <f>IFERROR(VLOOKUP(A35,Centro_de_Custo_2[],2,FALSE),"")</f>
        <v>04.</v>
      </c>
      <c r="C35" s="90" t="s">
        <v>36</v>
      </c>
      <c r="D35" s="235" t="str">
        <f>IFERROR(VLOOKUP(C35,Departamento[],2,FALSE),"")</f>
        <v>D</v>
      </c>
      <c r="E35" s="235" t="str">
        <f>IFERROR(VLOOKUP(C35,Departamento[],3,FALSE),"")</f>
        <v>04.</v>
      </c>
      <c r="F35" s="90" t="s">
        <v>60</v>
      </c>
      <c r="G35" s="90" t="s">
        <v>38</v>
      </c>
      <c r="H35" s="235" t="str">
        <f>IFERROR(VLOOKUP(G35,Lançamento[],2,FALSE),"")</f>
        <v>1.</v>
      </c>
      <c r="I35" s="33" t="s">
        <v>39</v>
      </c>
      <c r="J35" s="235" t="str">
        <f>IFERROR(VLOOKUP(I35,Categoria[],2,FALSE),"")</f>
        <v/>
      </c>
      <c r="K35" s="233"/>
      <c r="L35" s="234" t="s">
        <v>40</v>
      </c>
      <c r="M35" s="234">
        <v>2026</v>
      </c>
      <c r="N35" s="233"/>
      <c r="O35" s="234"/>
      <c r="P35" s="234"/>
      <c r="Q35" s="233"/>
      <c r="R35" s="234"/>
      <c r="S35" s="234"/>
      <c r="T35" s="255" t="s">
        <v>61</v>
      </c>
      <c r="U35" s="230" t="str">
        <f>IFERROR(VLOOKUP(TbLanc[[#This Row],[Fornecedores/Clientes/Funcionário]],Fornecedores[],6,FALSE),"")</f>
        <v>FOR1</v>
      </c>
      <c r="X35" s="50">
        <f t="shared" si="2"/>
        <v>5950</v>
      </c>
      <c r="Y35" s="236">
        <f>TbLanc[[#This Row],[Valor Bruto]]</f>
        <v>5950</v>
      </c>
      <c r="Z35" s="237">
        <f t="shared" si="0"/>
        <v>0</v>
      </c>
      <c r="AB35" s="231" t="str">
        <f t="shared" si="3"/>
        <v>04.04.1.</v>
      </c>
      <c r="AC35" s="231" t="s">
        <v>41</v>
      </c>
      <c r="AD35" s="34">
        <v>11</v>
      </c>
      <c r="AE35" s="34" t="s">
        <v>42</v>
      </c>
      <c r="AG35" s="232">
        <f>IF(TbLanc[[#This Row],[Pago/Aberto]]="Pago",TbLanc[[#This Row],[Dia Pgto]],"")</f>
        <v>11</v>
      </c>
      <c r="AH35" s="232" t="str">
        <f>IF(TbLanc[[#This Row],[Pago/Aberto]]="Pago",TbLanc[[#This Row],[Mês Pagamento]],"")</f>
        <v>Fevereiro</v>
      </c>
      <c r="AI35" s="229">
        <v>2026</v>
      </c>
    </row>
    <row r="36" spans="1:35" x14ac:dyDescent="0.2">
      <c r="A36" s="90" t="s">
        <v>35</v>
      </c>
      <c r="B36" s="235" t="str">
        <f>IFERROR(VLOOKUP(A36,Centro_de_Custo_2[],2,FALSE),"")</f>
        <v>04.</v>
      </c>
      <c r="C36" s="90" t="s">
        <v>43</v>
      </c>
      <c r="D36" s="235" t="str">
        <f>IFERROR(VLOOKUP(C36,Departamento[],2,FALSE),"")</f>
        <v>D</v>
      </c>
      <c r="E36" s="235" t="str">
        <f>IFERROR(VLOOKUP(C36,Departamento[],3,FALSE),"")</f>
        <v>05.</v>
      </c>
      <c r="F36" s="90" t="s">
        <v>60</v>
      </c>
      <c r="G36" s="90" t="s">
        <v>45</v>
      </c>
      <c r="H36" s="235" t="str">
        <f>IFERROR(VLOOKUP(G36,Lançamento[],2,FALSE),"")</f>
        <v>2.</v>
      </c>
      <c r="I36" s="33" t="s">
        <v>46</v>
      </c>
      <c r="J36" s="235" t="str">
        <f>IFERROR(VLOOKUP(I36,Categoria[],2,FALSE),"")</f>
        <v>2.2</v>
      </c>
      <c r="K36" s="233"/>
      <c r="L36" s="234" t="s">
        <v>40</v>
      </c>
      <c r="M36" s="234">
        <v>2026</v>
      </c>
      <c r="N36" s="233"/>
      <c r="O36" s="234"/>
      <c r="P36" s="234"/>
      <c r="Q36" s="233"/>
      <c r="R36" s="234"/>
      <c r="S36" s="234"/>
      <c r="T36" s="255" t="s">
        <v>62</v>
      </c>
      <c r="U36" s="230" t="str">
        <f>IFERROR(VLOOKUP(TbLanc[[#This Row],[Fornecedores/Clientes/Funcionário]],Fornecedores[],6,FALSE),"")</f>
        <v>FOR6</v>
      </c>
      <c r="X36" s="50">
        <f t="shared" si="2"/>
        <v>6100</v>
      </c>
      <c r="Y36" s="236">
        <f>TbLanc[[#This Row],[Valor Bruto]]</f>
        <v>6100</v>
      </c>
      <c r="Z36" s="237">
        <f t="shared" si="0"/>
        <v>0</v>
      </c>
      <c r="AB36" s="231" t="str">
        <f t="shared" si="3"/>
        <v>04.05.2.2.2</v>
      </c>
      <c r="AC36" s="231" t="s">
        <v>41</v>
      </c>
      <c r="AD36" s="34">
        <v>11</v>
      </c>
      <c r="AE36" s="34" t="s">
        <v>40</v>
      </c>
      <c r="AG36" s="232">
        <f>IF(TbLanc[[#This Row],[Pago/Aberto]]="Pago",TbLanc[[#This Row],[Dia Pgto]],"")</f>
        <v>11</v>
      </c>
      <c r="AH36" s="232" t="str">
        <f>IF(TbLanc[[#This Row],[Pago/Aberto]]="Pago",TbLanc[[#This Row],[Mês Pagamento]],"")</f>
        <v>Janeiro</v>
      </c>
      <c r="AI36" s="229">
        <v>2026</v>
      </c>
    </row>
    <row r="37" spans="1:35" hidden="1" x14ac:dyDescent="0.2">
      <c r="A37" s="90" t="s">
        <v>47</v>
      </c>
      <c r="B37" s="235" t="str">
        <f>IFERROR(VLOOKUP(A37,Centro_de_Custo_2[],2,FALSE),"")</f>
        <v>03.</v>
      </c>
      <c r="C37" s="90" t="s">
        <v>48</v>
      </c>
      <c r="D37" s="235" t="str">
        <f>IFERROR(VLOOKUP(C37,Departamento[],2,FALSE),"")</f>
        <v>C</v>
      </c>
      <c r="E37" s="235" t="str">
        <f>IFERROR(VLOOKUP(C37,Departamento[],3,FALSE),"")</f>
        <v>07.</v>
      </c>
      <c r="F37" s="90" t="s">
        <v>60</v>
      </c>
      <c r="G37" s="90" t="s">
        <v>49</v>
      </c>
      <c r="H37" s="235" t="str">
        <f>IFERROR(VLOOKUP(G37,Lançamento[],2,FALSE),"")</f>
        <v xml:space="preserve">3. </v>
      </c>
      <c r="I37" s="33" t="s">
        <v>50</v>
      </c>
      <c r="J37" s="235" t="str">
        <f>IFERROR(VLOOKUP(I37,Categoria[],2,FALSE),"")</f>
        <v>3.1</v>
      </c>
      <c r="K37" s="233"/>
      <c r="L37" s="234" t="s">
        <v>40</v>
      </c>
      <c r="M37" s="234">
        <v>2026</v>
      </c>
      <c r="N37" s="233"/>
      <c r="O37" s="234"/>
      <c r="P37" s="234"/>
      <c r="Q37" s="233"/>
      <c r="R37" s="234"/>
      <c r="S37" s="234"/>
      <c r="T37" s="255" t="s">
        <v>63</v>
      </c>
      <c r="U37" s="230" t="str">
        <f>IFERROR(VLOOKUP(TbLanc[[#This Row],[Fornecedores/Clientes/Funcionário]],Fornecedores[],6,FALSE),"")</f>
        <v>CLI7</v>
      </c>
      <c r="X37" s="50">
        <f t="shared" ref="X37:X72" si="4">X36+150</f>
        <v>6250</v>
      </c>
      <c r="Y37" s="236">
        <f>TbLanc[[#This Row],[Valor Bruto]]</f>
        <v>6250</v>
      </c>
      <c r="Z37" s="237"/>
      <c r="AB37" s="231" t="str">
        <f t="shared" si="3"/>
        <v>03.07.3. 3.1</v>
      </c>
      <c r="AC37" s="231" t="s">
        <v>41</v>
      </c>
      <c r="AD37" s="34">
        <v>11</v>
      </c>
      <c r="AE37" s="34" t="s">
        <v>40</v>
      </c>
      <c r="AG37" s="232">
        <f>IF(TbLanc[[#This Row],[Pago/Aberto]]="Pago",TbLanc[[#This Row],[Dia Pgto]],"")</f>
        <v>11</v>
      </c>
      <c r="AH37" s="232" t="str">
        <f>IF(TbLanc[[#This Row],[Pago/Aberto]]="Pago",TbLanc[[#This Row],[Mês Pagamento]],"")</f>
        <v>Janeiro</v>
      </c>
      <c r="AI37" s="229">
        <v>2026</v>
      </c>
    </row>
    <row r="38" spans="1:35" x14ac:dyDescent="0.2">
      <c r="A38" s="90" t="s">
        <v>51</v>
      </c>
      <c r="B38" s="235" t="str">
        <f>IFERROR(VLOOKUP(A38,Centro_de_Custo_2[],2,FALSE),"")</f>
        <v>01.</v>
      </c>
      <c r="C38" s="90" t="s">
        <v>52</v>
      </c>
      <c r="D38" s="235" t="str">
        <f>IFERROR(VLOOKUP(C38,Departamento[],2,FALSE),"")</f>
        <v>D</v>
      </c>
      <c r="E38" s="235" t="str">
        <f>IFERROR(VLOOKUP(C38,Departamento[],3,FALSE),"")</f>
        <v>01.</v>
      </c>
      <c r="F38" s="90" t="s">
        <v>60</v>
      </c>
      <c r="G38" s="90" t="s">
        <v>53</v>
      </c>
      <c r="H38" s="235" t="str">
        <f>IFERROR(VLOOKUP(G38,Lançamento[],2,FALSE),"")</f>
        <v>4.</v>
      </c>
      <c r="I38" s="33" t="s">
        <v>54</v>
      </c>
      <c r="J38" s="235" t="str">
        <f>IFERROR(VLOOKUP(I38,Categoria[],2,FALSE),"")</f>
        <v>4.9</v>
      </c>
      <c r="K38" s="233"/>
      <c r="L38" s="234" t="s">
        <v>40</v>
      </c>
      <c r="M38" s="234">
        <v>2026</v>
      </c>
      <c r="N38" s="233"/>
      <c r="O38" s="234"/>
      <c r="P38" s="234"/>
      <c r="Q38" s="233"/>
      <c r="R38" s="234"/>
      <c r="S38" s="234"/>
      <c r="T38" s="255" t="s">
        <v>64</v>
      </c>
      <c r="U38" s="230" t="str">
        <f>IFERROR(VLOOKUP(TbLanc[[#This Row],[Fornecedores/Clientes/Funcionário]],Fornecedores[],6,FALSE),"")</f>
        <v>FOR2</v>
      </c>
      <c r="X38" s="50">
        <f t="shared" si="4"/>
        <v>6400</v>
      </c>
      <c r="Y38" s="236">
        <f>TbLanc[[#This Row],[Valor Bruto]]</f>
        <v>6400</v>
      </c>
      <c r="Z38" s="237"/>
      <c r="AB38" s="231" t="str">
        <f t="shared" si="3"/>
        <v>01.01.4.4.9</v>
      </c>
      <c r="AC38" s="231" t="s">
        <v>41</v>
      </c>
      <c r="AD38" s="34">
        <v>11</v>
      </c>
      <c r="AE38" s="34" t="s">
        <v>40</v>
      </c>
      <c r="AG38" s="232">
        <f>IF(TbLanc[[#This Row],[Pago/Aberto]]="Pago",TbLanc[[#This Row],[Dia Pgto]],"")</f>
        <v>11</v>
      </c>
      <c r="AH38" s="232" t="str">
        <f>IF(TbLanc[[#This Row],[Pago/Aberto]]="Pago",TbLanc[[#This Row],[Mês Pagamento]],"")</f>
        <v>Janeiro</v>
      </c>
      <c r="AI38" s="229">
        <v>2026</v>
      </c>
    </row>
    <row r="39" spans="1:35" x14ac:dyDescent="0.2">
      <c r="A39" s="90" t="s">
        <v>51</v>
      </c>
      <c r="B39" s="235" t="str">
        <f>IFERROR(VLOOKUP(A39,Centro_de_Custo_2[],2,FALSE),"")</f>
        <v>01.</v>
      </c>
      <c r="C39" s="90" t="s">
        <v>55</v>
      </c>
      <c r="D39" s="235" t="str">
        <f>IFERROR(VLOOKUP(C39,Departamento[],2,FALSE),"")</f>
        <v>D</v>
      </c>
      <c r="E39" s="235" t="str">
        <f>IFERROR(VLOOKUP(C39,Departamento[],3,FALSE),"")</f>
        <v>02.</v>
      </c>
      <c r="F39" s="90" t="s">
        <v>60</v>
      </c>
      <c r="G39" s="90" t="s">
        <v>53</v>
      </c>
      <c r="H39" s="235" t="str">
        <f>IFERROR(VLOOKUP(G39,Lançamento[],2,FALSE),"")</f>
        <v>4.</v>
      </c>
      <c r="I39" s="33" t="s">
        <v>56</v>
      </c>
      <c r="J39" s="235" t="str">
        <f>IFERROR(VLOOKUP(I39,Categoria[],2,FALSE),"")</f>
        <v>4.24</v>
      </c>
      <c r="K39" s="233"/>
      <c r="L39" s="234" t="s">
        <v>40</v>
      </c>
      <c r="M39" s="234">
        <v>2026</v>
      </c>
      <c r="N39" s="233"/>
      <c r="O39" s="234"/>
      <c r="P39" s="234"/>
      <c r="Q39" s="233"/>
      <c r="R39" s="234"/>
      <c r="S39" s="234"/>
      <c r="T39" s="255" t="s">
        <v>61</v>
      </c>
      <c r="U39" s="230" t="str">
        <f>IFERROR(VLOOKUP(TbLanc[[#This Row],[Fornecedores/Clientes/Funcionário]],Fornecedores[],6,FALSE),"")</f>
        <v>FOR1</v>
      </c>
      <c r="X39" s="50">
        <f t="shared" si="4"/>
        <v>6550</v>
      </c>
      <c r="Y39" s="236">
        <f>TbLanc[[#This Row],[Valor Bruto]]</f>
        <v>6550</v>
      </c>
      <c r="Z39" s="237"/>
      <c r="AB39" s="231" t="str">
        <f t="shared" si="3"/>
        <v>01.02.4.4.24</v>
      </c>
      <c r="AC39" s="231" t="s">
        <v>41</v>
      </c>
      <c r="AD39" s="34">
        <v>11</v>
      </c>
      <c r="AE39" s="34" t="s">
        <v>40</v>
      </c>
      <c r="AG39" s="232">
        <f>IF(TbLanc[[#This Row],[Pago/Aberto]]="Pago",TbLanc[[#This Row],[Dia Pgto]],"")</f>
        <v>11</v>
      </c>
      <c r="AH39" s="232" t="str">
        <f>IF(TbLanc[[#This Row],[Pago/Aberto]]="Pago",TbLanc[[#This Row],[Mês Pagamento]],"")</f>
        <v>Janeiro</v>
      </c>
      <c r="AI39" s="229">
        <v>2026</v>
      </c>
    </row>
    <row r="40" spans="1:35" x14ac:dyDescent="0.2">
      <c r="A40" s="90" t="s">
        <v>35</v>
      </c>
      <c r="B40" s="235" t="str">
        <f>IFERROR(VLOOKUP(A40,Centro_de_Custo_2[],2,FALSE),"")</f>
        <v>04.</v>
      </c>
      <c r="C40" s="90" t="s">
        <v>36</v>
      </c>
      <c r="D40" s="235" t="str">
        <f>IFERROR(VLOOKUP(C40,Departamento[],2,FALSE),"")</f>
        <v>D</v>
      </c>
      <c r="E40" s="235" t="str">
        <f>IFERROR(VLOOKUP(C40,Departamento[],3,FALSE),"")</f>
        <v>04.</v>
      </c>
      <c r="F40" s="90" t="s">
        <v>60</v>
      </c>
      <c r="G40" s="90" t="s">
        <v>53</v>
      </c>
      <c r="H40" s="235" t="str">
        <f>IFERROR(VLOOKUP(G40,Lançamento[],2,FALSE),"")</f>
        <v>4.</v>
      </c>
      <c r="I40" s="33" t="s">
        <v>56</v>
      </c>
      <c r="J40" s="235" t="str">
        <f>IFERROR(VLOOKUP(I40,Categoria[],2,FALSE),"")</f>
        <v>4.24</v>
      </c>
      <c r="K40" s="233"/>
      <c r="L40" s="234" t="s">
        <v>40</v>
      </c>
      <c r="M40" s="234">
        <v>2026</v>
      </c>
      <c r="N40" s="233"/>
      <c r="O40" s="234"/>
      <c r="P40" s="234"/>
      <c r="Q40" s="233"/>
      <c r="R40" s="234"/>
      <c r="S40" s="234"/>
      <c r="T40" s="255" t="s">
        <v>65</v>
      </c>
      <c r="U40" s="230" t="str">
        <f>IFERROR(VLOOKUP(TbLanc[[#This Row],[Fornecedores/Clientes/Funcionário]],Fornecedores[],6,FALSE),"")</f>
        <v>CLI5</v>
      </c>
      <c r="X40" s="50">
        <f t="shared" si="4"/>
        <v>6700</v>
      </c>
      <c r="Y40" s="236">
        <f>TbLanc[[#This Row],[Valor Bruto]]</f>
        <v>6700</v>
      </c>
      <c r="Z40" s="237"/>
      <c r="AB40" s="231" t="str">
        <f t="shared" si="3"/>
        <v>04.04.4.4.24</v>
      </c>
      <c r="AC40" s="231" t="s">
        <v>41</v>
      </c>
      <c r="AD40" s="34">
        <v>11</v>
      </c>
      <c r="AE40" s="34" t="s">
        <v>40</v>
      </c>
      <c r="AG40" s="232">
        <f>IF(TbLanc[[#This Row],[Pago/Aberto]]="Pago",TbLanc[[#This Row],[Dia Pgto]],"")</f>
        <v>11</v>
      </c>
      <c r="AH40" s="232" t="str">
        <f>IF(TbLanc[[#This Row],[Pago/Aberto]]="Pago",TbLanc[[#This Row],[Mês Pagamento]],"")</f>
        <v>Janeiro</v>
      </c>
      <c r="AI40" s="229">
        <v>2026</v>
      </c>
    </row>
    <row r="41" spans="1:35" hidden="1" x14ac:dyDescent="0.2">
      <c r="A41" s="90" t="s">
        <v>47</v>
      </c>
      <c r="B41" s="235" t="str">
        <f>IFERROR(VLOOKUP(A41,Centro_de_Custo_2[],2,FALSE),"")</f>
        <v>03.</v>
      </c>
      <c r="C41" s="90" t="s">
        <v>48</v>
      </c>
      <c r="D41" s="235" t="str">
        <f>IFERROR(VLOOKUP(C41,Departamento[],2,FALSE),"")</f>
        <v>C</v>
      </c>
      <c r="E41" s="235" t="str">
        <f>IFERROR(VLOOKUP(C41,Departamento[],3,FALSE),"")</f>
        <v>07.</v>
      </c>
      <c r="F41" s="90" t="s">
        <v>60</v>
      </c>
      <c r="G41" s="90" t="s">
        <v>53</v>
      </c>
      <c r="H41" s="235" t="str">
        <f>IFERROR(VLOOKUP(G41,Lançamento[],2,FALSE),"")</f>
        <v>4.</v>
      </c>
      <c r="I41" s="33" t="s">
        <v>57</v>
      </c>
      <c r="J41" s="235" t="str">
        <f>IFERROR(VLOOKUP(I41,Categoria[],2,FALSE),"")</f>
        <v>4.11</v>
      </c>
      <c r="K41" s="233"/>
      <c r="L41" s="234" t="s">
        <v>40</v>
      </c>
      <c r="M41" s="234">
        <v>2026</v>
      </c>
      <c r="N41" s="233"/>
      <c r="O41" s="234"/>
      <c r="P41" s="234"/>
      <c r="Q41" s="233"/>
      <c r="R41" s="234"/>
      <c r="S41" s="234"/>
      <c r="T41" s="255" t="s">
        <v>66</v>
      </c>
      <c r="U41" s="230" t="str">
        <f>IFERROR(VLOOKUP(TbLanc[[#This Row],[Fornecedores/Clientes/Funcionário]],Fornecedores[],6,FALSE),"")</f>
        <v>FOR8</v>
      </c>
      <c r="X41" s="50">
        <f t="shared" si="4"/>
        <v>6850</v>
      </c>
      <c r="Y41" s="236">
        <f>TbLanc[[#This Row],[Valor Bruto]]</f>
        <v>6850</v>
      </c>
      <c r="Z41" s="237"/>
      <c r="AB41" s="231" t="str">
        <f t="shared" si="3"/>
        <v>03.07.4.4.11</v>
      </c>
      <c r="AC41" s="231" t="s">
        <v>41</v>
      </c>
      <c r="AD41" s="34">
        <v>11</v>
      </c>
      <c r="AE41" s="34" t="s">
        <v>40</v>
      </c>
      <c r="AG41" s="232">
        <f>IF(TbLanc[[#This Row],[Pago/Aberto]]="Pago",TbLanc[[#This Row],[Dia Pgto]],"")</f>
        <v>11</v>
      </c>
      <c r="AH41" s="232" t="str">
        <f>IF(TbLanc[[#This Row],[Pago/Aberto]]="Pago",TbLanc[[#This Row],[Mês Pagamento]],"")</f>
        <v>Janeiro</v>
      </c>
      <c r="AI41" s="229">
        <v>2026</v>
      </c>
    </row>
    <row r="42" spans="1:35" x14ac:dyDescent="0.2">
      <c r="A42" s="90" t="s">
        <v>51</v>
      </c>
      <c r="B42" s="235" t="str">
        <f>IFERROR(VLOOKUP(A42,Centro_de_Custo_2[],2,FALSE),"")</f>
        <v>01.</v>
      </c>
      <c r="C42" s="90" t="s">
        <v>58</v>
      </c>
      <c r="D42" s="235" t="str">
        <f>IFERROR(VLOOKUP(C42,Departamento[],2,FALSE),"")</f>
        <v>D</v>
      </c>
      <c r="E42" s="235" t="str">
        <f>IFERROR(VLOOKUP(C42,Departamento[],3,FALSE),"")</f>
        <v>03.</v>
      </c>
      <c r="F42" s="90" t="s">
        <v>60</v>
      </c>
      <c r="G42" s="90" t="s">
        <v>53</v>
      </c>
      <c r="H42" s="235" t="str">
        <f>IFERROR(VLOOKUP(G42,Lançamento[],2,FALSE),"")</f>
        <v>4.</v>
      </c>
      <c r="I42" s="33" t="s">
        <v>59</v>
      </c>
      <c r="J42" s="235" t="str">
        <f>IFERROR(VLOOKUP(I42,Categoria[],2,FALSE),"")</f>
        <v>4.14</v>
      </c>
      <c r="K42" s="233"/>
      <c r="L42" s="234" t="s">
        <v>40</v>
      </c>
      <c r="M42" s="234">
        <v>2026</v>
      </c>
      <c r="N42" s="233"/>
      <c r="O42" s="234"/>
      <c r="P42" s="234"/>
      <c r="Q42" s="233"/>
      <c r="R42" s="234"/>
      <c r="S42" s="234"/>
      <c r="T42" s="255" t="s">
        <v>67</v>
      </c>
      <c r="U42" s="230" t="str">
        <f>IFERROR(VLOOKUP(TbLanc[[#This Row],[Fornecedores/Clientes/Funcionário]],Fornecedores[],6,FALSE),"")</f>
        <v>FUN12</v>
      </c>
      <c r="X42" s="50">
        <f t="shared" si="4"/>
        <v>7000</v>
      </c>
      <c r="Y42" s="236">
        <f>TbLanc[[#This Row],[Valor Bruto]]</f>
        <v>7000</v>
      </c>
      <c r="Z42" s="237"/>
      <c r="AB42" s="231" t="str">
        <f t="shared" si="3"/>
        <v>01.03.4.4.14</v>
      </c>
      <c r="AC42" s="231" t="s">
        <v>41</v>
      </c>
      <c r="AD42" s="34">
        <v>11</v>
      </c>
      <c r="AE42" s="34" t="s">
        <v>40</v>
      </c>
      <c r="AG42" s="232">
        <f>IF(TbLanc[[#This Row],[Pago/Aberto]]="Pago",TbLanc[[#This Row],[Dia Pgto]],"")</f>
        <v>11</v>
      </c>
      <c r="AH42" s="232" t="str">
        <f>IF(TbLanc[[#This Row],[Pago/Aberto]]="Pago",TbLanc[[#This Row],[Mês Pagamento]],"")</f>
        <v>Janeiro</v>
      </c>
      <c r="AI42" s="229">
        <v>2026</v>
      </c>
    </row>
    <row r="43" spans="1:35" x14ac:dyDescent="0.2">
      <c r="A43" s="90" t="s">
        <v>51</v>
      </c>
      <c r="B43" s="235" t="str">
        <f>IFERROR(VLOOKUP(A43,Centro_de_Custo_2[],2,FALSE),"")</f>
        <v>01.</v>
      </c>
      <c r="C43" s="90" t="s">
        <v>52</v>
      </c>
      <c r="D43" s="235" t="str">
        <f>IFERROR(VLOOKUP(C43,Departamento[],2,FALSE),"")</f>
        <v>D</v>
      </c>
      <c r="E43" s="235" t="str">
        <f>IFERROR(VLOOKUP(C43,Departamento[],3,FALSE),"")</f>
        <v>01.</v>
      </c>
      <c r="F43" s="90" t="s">
        <v>60</v>
      </c>
      <c r="G43" s="90" t="s">
        <v>53</v>
      </c>
      <c r="H43" s="235" t="str">
        <f>IFERROR(VLOOKUP(G43,Lançamento[],2,FALSE),"")</f>
        <v>4.</v>
      </c>
      <c r="I43" s="33" t="s">
        <v>59</v>
      </c>
      <c r="J43" s="235" t="str">
        <f>IFERROR(VLOOKUP(I43,Categoria[],2,FALSE),"")</f>
        <v>4.14</v>
      </c>
      <c r="K43" s="233"/>
      <c r="L43" s="234" t="s">
        <v>40</v>
      </c>
      <c r="M43" s="234">
        <v>2026</v>
      </c>
      <c r="N43" s="233"/>
      <c r="O43" s="234"/>
      <c r="P43" s="234"/>
      <c r="Q43" s="233"/>
      <c r="R43" s="234"/>
      <c r="S43" s="234"/>
      <c r="T43" s="255" t="s">
        <v>68</v>
      </c>
      <c r="U43" s="230" t="str">
        <f>IFERROR(VLOOKUP(TbLanc[[#This Row],[Fornecedores/Clientes/Funcionário]],Fornecedores[],6,FALSE),"")</f>
        <v>CLI11</v>
      </c>
      <c r="X43" s="50">
        <f t="shared" si="4"/>
        <v>7150</v>
      </c>
      <c r="Y43" s="236">
        <f>TbLanc[[#This Row],[Valor Bruto]]</f>
        <v>7150</v>
      </c>
      <c r="Z43" s="237"/>
      <c r="AB43" s="231" t="str">
        <f t="shared" si="3"/>
        <v>01.01.4.4.14</v>
      </c>
      <c r="AC43" s="231" t="s">
        <v>41</v>
      </c>
      <c r="AD43" s="34">
        <v>11</v>
      </c>
      <c r="AE43" s="34" t="s">
        <v>40</v>
      </c>
      <c r="AG43" s="232">
        <f>IF(TbLanc[[#This Row],[Pago/Aberto]]="Pago",TbLanc[[#This Row],[Dia Pgto]],"")</f>
        <v>11</v>
      </c>
      <c r="AH43" s="232" t="str">
        <f>IF(TbLanc[[#This Row],[Pago/Aberto]]="Pago",TbLanc[[#This Row],[Mês Pagamento]],"")</f>
        <v>Janeiro</v>
      </c>
      <c r="AI43" s="229">
        <v>2026</v>
      </c>
    </row>
    <row r="44" spans="1:35" x14ac:dyDescent="0.2">
      <c r="A44" s="90" t="s">
        <v>35</v>
      </c>
      <c r="B44" s="235" t="str">
        <f>IFERROR(VLOOKUP(A44,Centro_de_Custo_2[],2,FALSE),"")</f>
        <v>04.</v>
      </c>
      <c r="C44" s="90" t="s">
        <v>43</v>
      </c>
      <c r="D44" s="235" t="str">
        <f>IFERROR(VLOOKUP(C44,Departamento[],2,FALSE),"")</f>
        <v>D</v>
      </c>
      <c r="E44" s="235" t="str">
        <f>IFERROR(VLOOKUP(C44,Departamento[],3,FALSE),"")</f>
        <v>05.</v>
      </c>
      <c r="F44" s="90" t="s">
        <v>60</v>
      </c>
      <c r="G44" s="90" t="s">
        <v>53</v>
      </c>
      <c r="H44" s="235" t="str">
        <f>IFERROR(VLOOKUP(G44,Lançamento[],2,FALSE),"")</f>
        <v>4.</v>
      </c>
      <c r="I44" s="33" t="s">
        <v>54</v>
      </c>
      <c r="J44" s="235" t="str">
        <f>IFERROR(VLOOKUP(I44,Categoria[],2,FALSE),"")</f>
        <v>4.9</v>
      </c>
      <c r="K44" s="233"/>
      <c r="L44" s="234" t="s">
        <v>40</v>
      </c>
      <c r="M44" s="234">
        <v>2026</v>
      </c>
      <c r="N44" s="233"/>
      <c r="O44" s="234"/>
      <c r="P44" s="234"/>
      <c r="Q44" s="233"/>
      <c r="R44" s="234"/>
      <c r="S44" s="234"/>
      <c r="T44" s="255" t="s">
        <v>67</v>
      </c>
      <c r="U44" s="230" t="str">
        <f>IFERROR(VLOOKUP(TbLanc[[#This Row],[Fornecedores/Clientes/Funcionário]],Fornecedores[],6,FALSE),"")</f>
        <v>FUN12</v>
      </c>
      <c r="X44" s="50">
        <f t="shared" si="4"/>
        <v>7300</v>
      </c>
      <c r="Y44" s="236">
        <f>TbLanc[[#This Row],[Valor Bruto]]</f>
        <v>7300</v>
      </c>
      <c r="Z44" s="237"/>
      <c r="AB44" s="231" t="str">
        <f t="shared" si="3"/>
        <v>04.05.4.4.9</v>
      </c>
      <c r="AC44" s="231" t="s">
        <v>41</v>
      </c>
      <c r="AD44" s="34">
        <v>11</v>
      </c>
      <c r="AE44" s="34" t="s">
        <v>40</v>
      </c>
      <c r="AG44" s="232">
        <f>IF(TbLanc[[#This Row],[Pago/Aberto]]="Pago",TbLanc[[#This Row],[Dia Pgto]],"")</f>
        <v>11</v>
      </c>
      <c r="AH44" s="232" t="str">
        <f>IF(TbLanc[[#This Row],[Pago/Aberto]]="Pago",TbLanc[[#This Row],[Mês Pagamento]],"")</f>
        <v>Janeiro</v>
      </c>
      <c r="AI44" s="229">
        <v>2026</v>
      </c>
    </row>
    <row r="45" spans="1:35" hidden="1" x14ac:dyDescent="0.2">
      <c r="A45" s="90" t="s">
        <v>47</v>
      </c>
      <c r="B45" s="235" t="str">
        <f>IFERROR(VLOOKUP(A45,Centro_de_Custo_2[],2,FALSE),"")</f>
        <v>03.</v>
      </c>
      <c r="C45" s="90" t="s">
        <v>48</v>
      </c>
      <c r="D45" s="235" t="str">
        <f>IFERROR(VLOOKUP(C45,Departamento[],2,FALSE),"")</f>
        <v>C</v>
      </c>
      <c r="E45" s="235" t="str">
        <f>IFERROR(VLOOKUP(C45,Departamento[],3,FALSE),"")</f>
        <v>07.</v>
      </c>
      <c r="F45" s="90" t="s">
        <v>60</v>
      </c>
      <c r="G45" s="90" t="s">
        <v>53</v>
      </c>
      <c r="H45" s="235" t="str">
        <f>IFERROR(VLOOKUP(G45,Lançamento[],2,FALSE),"")</f>
        <v>4.</v>
      </c>
      <c r="I45" s="33" t="s">
        <v>56</v>
      </c>
      <c r="J45" s="235" t="str">
        <f>IFERROR(VLOOKUP(I45,Categoria[],2,FALSE),"")</f>
        <v>4.24</v>
      </c>
      <c r="K45" s="233"/>
      <c r="L45" s="234" t="s">
        <v>40</v>
      </c>
      <c r="M45" s="234">
        <v>2026</v>
      </c>
      <c r="N45" s="233"/>
      <c r="O45" s="234"/>
      <c r="P45" s="234"/>
      <c r="Q45" s="233"/>
      <c r="R45" s="234"/>
      <c r="S45" s="234"/>
      <c r="T45" s="255" t="s">
        <v>69</v>
      </c>
      <c r="U45" s="230" t="str">
        <f>IFERROR(VLOOKUP(TbLanc[[#This Row],[Fornecedores/Clientes/Funcionário]],Fornecedores[],6,FALSE),"")</f>
        <v>FOR16</v>
      </c>
      <c r="X45" s="50">
        <f t="shared" si="4"/>
        <v>7450</v>
      </c>
      <c r="Y45" s="236">
        <f>TbLanc[[#This Row],[Valor Bruto]]</f>
        <v>7450</v>
      </c>
      <c r="Z45" s="237"/>
      <c r="AB45" s="231" t="str">
        <f t="shared" si="3"/>
        <v>03.07.4.4.24</v>
      </c>
      <c r="AC45" s="231" t="s">
        <v>41</v>
      </c>
      <c r="AD45" s="34">
        <v>11</v>
      </c>
      <c r="AE45" s="34" t="s">
        <v>40</v>
      </c>
      <c r="AG45" s="232">
        <f>IF(TbLanc[[#This Row],[Pago/Aberto]]="Pago",TbLanc[[#This Row],[Dia Pgto]],"")</f>
        <v>11</v>
      </c>
      <c r="AH45" s="232" t="str">
        <f>IF(TbLanc[[#This Row],[Pago/Aberto]]="Pago",TbLanc[[#This Row],[Mês Pagamento]],"")</f>
        <v>Janeiro</v>
      </c>
      <c r="AI45" s="229">
        <v>2026</v>
      </c>
    </row>
    <row r="46" spans="1:35" x14ac:dyDescent="0.2">
      <c r="A46" s="90" t="s">
        <v>51</v>
      </c>
      <c r="B46" s="235" t="str">
        <f>IFERROR(VLOOKUP(A46,Centro_de_Custo_2[],2,FALSE),"")</f>
        <v>01.</v>
      </c>
      <c r="C46" s="90" t="s">
        <v>52</v>
      </c>
      <c r="D46" s="235" t="str">
        <f>IFERROR(VLOOKUP(C46,Departamento[],2,FALSE),"")</f>
        <v>D</v>
      </c>
      <c r="E46" s="235" t="str">
        <f>IFERROR(VLOOKUP(C46,Departamento[],3,FALSE),"")</f>
        <v>01.</v>
      </c>
      <c r="F46" s="90" t="s">
        <v>60</v>
      </c>
      <c r="G46" s="90" t="s">
        <v>53</v>
      </c>
      <c r="H46" s="235" t="str">
        <f>IFERROR(VLOOKUP(G46,Lançamento[],2,FALSE),"")</f>
        <v>4.</v>
      </c>
      <c r="I46" s="33" t="s">
        <v>56</v>
      </c>
      <c r="J46" s="235" t="str">
        <f>IFERROR(VLOOKUP(I46,Categoria[],2,FALSE),"")</f>
        <v>4.24</v>
      </c>
      <c r="K46" s="233"/>
      <c r="L46" s="234" t="s">
        <v>40</v>
      </c>
      <c r="M46" s="234">
        <v>2026</v>
      </c>
      <c r="N46" s="233"/>
      <c r="O46" s="234"/>
      <c r="P46" s="234"/>
      <c r="Q46" s="233"/>
      <c r="R46" s="234"/>
      <c r="S46" s="234"/>
      <c r="T46" s="255" t="s">
        <v>67</v>
      </c>
      <c r="U46" s="230" t="str">
        <f>IFERROR(VLOOKUP(TbLanc[[#This Row],[Fornecedores/Clientes/Funcionário]],Fornecedores[],6,FALSE),"")</f>
        <v>FUN12</v>
      </c>
      <c r="X46" s="50">
        <f t="shared" si="4"/>
        <v>7600</v>
      </c>
      <c r="Y46" s="236">
        <f>TbLanc[[#This Row],[Valor Bruto]]</f>
        <v>7600</v>
      </c>
      <c r="Z46" s="237"/>
      <c r="AB46" s="231" t="str">
        <f t="shared" si="3"/>
        <v>01.01.4.4.24</v>
      </c>
      <c r="AC46" s="231" t="s">
        <v>41</v>
      </c>
      <c r="AD46" s="34">
        <v>11</v>
      </c>
      <c r="AE46" s="34" t="s">
        <v>40</v>
      </c>
      <c r="AG46" s="232">
        <f>IF(TbLanc[[#This Row],[Pago/Aberto]]="Pago",TbLanc[[#This Row],[Dia Pgto]],"")</f>
        <v>11</v>
      </c>
      <c r="AH46" s="232" t="str">
        <f>IF(TbLanc[[#This Row],[Pago/Aberto]]="Pago",TbLanc[[#This Row],[Mês Pagamento]],"")</f>
        <v>Janeiro</v>
      </c>
      <c r="AI46" s="229">
        <v>2026</v>
      </c>
    </row>
    <row r="47" spans="1:35" x14ac:dyDescent="0.2">
      <c r="A47" s="90" t="s">
        <v>51</v>
      </c>
      <c r="B47" s="235" t="str">
        <f>IFERROR(VLOOKUP(A47,Centro_de_Custo_2[],2,FALSE),"")</f>
        <v>01.</v>
      </c>
      <c r="C47" s="90" t="s">
        <v>55</v>
      </c>
      <c r="D47" s="235" t="str">
        <f>IFERROR(VLOOKUP(C47,Departamento[],2,FALSE),"")</f>
        <v>D</v>
      </c>
      <c r="E47" s="235" t="str">
        <f>IFERROR(VLOOKUP(C47,Departamento[],3,FALSE),"")</f>
        <v>02.</v>
      </c>
      <c r="F47" s="90" t="s">
        <v>60</v>
      </c>
      <c r="G47" s="90" t="s">
        <v>53</v>
      </c>
      <c r="H47" s="235" t="str">
        <f>IFERROR(VLOOKUP(G47,Lançamento[],2,FALSE),"")</f>
        <v>4.</v>
      </c>
      <c r="I47" s="33" t="s">
        <v>57</v>
      </c>
      <c r="J47" s="235" t="str">
        <f>IFERROR(VLOOKUP(I47,Categoria[],2,FALSE),"")</f>
        <v>4.11</v>
      </c>
      <c r="K47" s="233"/>
      <c r="L47" s="234" t="s">
        <v>40</v>
      </c>
      <c r="M47" s="234">
        <v>2026</v>
      </c>
      <c r="N47" s="233"/>
      <c r="O47" s="234"/>
      <c r="P47" s="234"/>
      <c r="Q47" s="233"/>
      <c r="R47" s="234"/>
      <c r="S47" s="234"/>
      <c r="T47" s="255" t="s">
        <v>70</v>
      </c>
      <c r="U47" s="230" t="str">
        <f>IFERROR(VLOOKUP(TbLanc[[#This Row],[Fornecedores/Clientes/Funcionário]],Fornecedores[],6,FALSE),"")</f>
        <v>CLI15</v>
      </c>
      <c r="X47" s="50">
        <f t="shared" si="4"/>
        <v>7750</v>
      </c>
      <c r="Y47" s="236">
        <f>TbLanc[[#This Row],[Valor Bruto]]</f>
        <v>7750</v>
      </c>
      <c r="Z47" s="237"/>
      <c r="AB47" s="231" t="str">
        <f t="shared" si="3"/>
        <v>01.02.4.4.11</v>
      </c>
      <c r="AC47" s="231" t="s">
        <v>41</v>
      </c>
      <c r="AD47" s="34">
        <v>11</v>
      </c>
      <c r="AE47" s="34" t="s">
        <v>40</v>
      </c>
      <c r="AG47" s="232">
        <f>IF(TbLanc[[#This Row],[Pago/Aberto]]="Pago",TbLanc[[#This Row],[Dia Pgto]],"")</f>
        <v>11</v>
      </c>
      <c r="AH47" s="232" t="str">
        <f>IF(TbLanc[[#This Row],[Pago/Aberto]]="Pago",TbLanc[[#This Row],[Mês Pagamento]],"")</f>
        <v>Janeiro</v>
      </c>
      <c r="AI47" s="229">
        <v>2026</v>
      </c>
    </row>
    <row r="48" spans="1:35" x14ac:dyDescent="0.2">
      <c r="A48" s="90" t="s">
        <v>35</v>
      </c>
      <c r="B48" s="235" t="str">
        <f>IFERROR(VLOOKUP(A48,Centro_de_Custo_2[],2,FALSE),"")</f>
        <v>04.</v>
      </c>
      <c r="C48" s="90" t="s">
        <v>43</v>
      </c>
      <c r="D48" s="235" t="str">
        <f>IFERROR(VLOOKUP(C48,Departamento[],2,FALSE),"")</f>
        <v>D</v>
      </c>
      <c r="E48" s="235" t="str">
        <f>IFERROR(VLOOKUP(C48,Departamento[],3,FALSE),"")</f>
        <v>05.</v>
      </c>
      <c r="F48" s="90" t="s">
        <v>60</v>
      </c>
      <c r="G48" s="90" t="s">
        <v>53</v>
      </c>
      <c r="H48" s="235" t="str">
        <f>IFERROR(VLOOKUP(G48,Lançamento[],2,FALSE),"")</f>
        <v>4.</v>
      </c>
      <c r="I48" s="33" t="s">
        <v>59</v>
      </c>
      <c r="J48" s="235" t="str">
        <f>IFERROR(VLOOKUP(I48,Categoria[],2,FALSE),"")</f>
        <v>4.14</v>
      </c>
      <c r="K48" s="233"/>
      <c r="L48" s="234" t="s">
        <v>40</v>
      </c>
      <c r="M48" s="234">
        <v>2026</v>
      </c>
      <c r="N48" s="233"/>
      <c r="O48" s="234"/>
      <c r="P48" s="234"/>
      <c r="Q48" s="233"/>
      <c r="R48" s="234"/>
      <c r="S48" s="234"/>
      <c r="T48" s="255" t="s">
        <v>69</v>
      </c>
      <c r="U48" s="230" t="str">
        <f>IFERROR(VLOOKUP(TbLanc[[#This Row],[Fornecedores/Clientes/Funcionário]],Fornecedores[],6,FALSE),"")</f>
        <v>FOR16</v>
      </c>
      <c r="X48" s="50">
        <f t="shared" si="4"/>
        <v>7900</v>
      </c>
      <c r="Y48" s="236">
        <f>TbLanc[[#This Row],[Valor Bruto]]</f>
        <v>7900</v>
      </c>
      <c r="Z48" s="237"/>
      <c r="AB48" s="231" t="str">
        <f t="shared" si="3"/>
        <v>04.05.4.4.14</v>
      </c>
      <c r="AC48" s="231" t="s">
        <v>41</v>
      </c>
      <c r="AD48" s="34">
        <v>11</v>
      </c>
      <c r="AE48" s="34" t="s">
        <v>40</v>
      </c>
      <c r="AG48" s="232">
        <f>IF(TbLanc[[#This Row],[Pago/Aberto]]="Pago",TbLanc[[#This Row],[Dia Pgto]],"")</f>
        <v>11</v>
      </c>
      <c r="AH48" s="232" t="str">
        <f>IF(TbLanc[[#This Row],[Pago/Aberto]]="Pago",TbLanc[[#This Row],[Mês Pagamento]],"")</f>
        <v>Janeiro</v>
      </c>
      <c r="AI48" s="229">
        <v>2026</v>
      </c>
    </row>
    <row r="49" spans="1:35" hidden="1" x14ac:dyDescent="0.2">
      <c r="A49" s="90" t="s">
        <v>47</v>
      </c>
      <c r="B49" s="235" t="str">
        <f>IFERROR(VLOOKUP(A49,Centro_de_Custo_2[],2,FALSE),"")</f>
        <v>03.</v>
      </c>
      <c r="C49" s="90" t="s">
        <v>48</v>
      </c>
      <c r="D49" s="235" t="str">
        <f>IFERROR(VLOOKUP(C49,Departamento[],2,FALSE),"")</f>
        <v>C</v>
      </c>
      <c r="E49" s="235" t="str">
        <f>IFERROR(VLOOKUP(C49,Departamento[],3,FALSE),"")</f>
        <v>07.</v>
      </c>
      <c r="F49" s="90" t="s">
        <v>60</v>
      </c>
      <c r="G49" s="90" t="s">
        <v>53</v>
      </c>
      <c r="H49" s="235" t="str">
        <f>IFERROR(VLOOKUP(G49,Lançamento[],2,FALSE),"")</f>
        <v>4.</v>
      </c>
      <c r="I49" s="33" t="s">
        <v>59</v>
      </c>
      <c r="J49" s="235" t="str">
        <f>IFERROR(VLOOKUP(I49,Categoria[],2,FALSE),"")</f>
        <v>4.14</v>
      </c>
      <c r="K49" s="233"/>
      <c r="L49" s="234" t="s">
        <v>40</v>
      </c>
      <c r="M49" s="234">
        <v>2026</v>
      </c>
      <c r="N49" s="233"/>
      <c r="O49" s="234"/>
      <c r="P49" s="234"/>
      <c r="Q49" s="233"/>
      <c r="R49" s="234"/>
      <c r="S49" s="234"/>
      <c r="T49" s="255" t="s">
        <v>61</v>
      </c>
      <c r="U49" s="230" t="str">
        <f>IFERROR(VLOOKUP(TbLanc[[#This Row],[Fornecedores/Clientes/Funcionário]],Fornecedores[],6,FALSE),"")</f>
        <v>FOR1</v>
      </c>
      <c r="X49" s="50">
        <f t="shared" si="4"/>
        <v>8050</v>
      </c>
      <c r="Y49" s="236">
        <f>TbLanc[[#This Row],[Valor Bruto]]</f>
        <v>8050</v>
      </c>
      <c r="Z49" s="237"/>
      <c r="AB49" s="231" t="str">
        <f t="shared" si="3"/>
        <v>03.07.4.4.14</v>
      </c>
      <c r="AC49" s="231" t="s">
        <v>41</v>
      </c>
      <c r="AD49" s="34">
        <v>11</v>
      </c>
      <c r="AE49" s="34" t="s">
        <v>40</v>
      </c>
      <c r="AG49" s="232">
        <f>IF(TbLanc[[#This Row],[Pago/Aberto]]="Pago",TbLanc[[#This Row],[Dia Pgto]],"")</f>
        <v>11</v>
      </c>
      <c r="AH49" s="232" t="str">
        <f>IF(TbLanc[[#This Row],[Pago/Aberto]]="Pago",TbLanc[[#This Row],[Mês Pagamento]],"")</f>
        <v>Janeiro</v>
      </c>
      <c r="AI49" s="229">
        <v>2026</v>
      </c>
    </row>
    <row r="50" spans="1:35" x14ac:dyDescent="0.2">
      <c r="A50" s="90" t="s">
        <v>51</v>
      </c>
      <c r="B50" s="235" t="str">
        <f>IFERROR(VLOOKUP(A50,Centro_de_Custo_2[],2,FALSE),"")</f>
        <v>01.</v>
      </c>
      <c r="C50" s="90" t="s">
        <v>52</v>
      </c>
      <c r="D50" s="235" t="str">
        <f>IFERROR(VLOOKUP(C50,Departamento[],2,FALSE),"")</f>
        <v>D</v>
      </c>
      <c r="E50" s="235" t="str">
        <f>IFERROR(VLOOKUP(C50,Departamento[],3,FALSE),"")</f>
        <v>01.</v>
      </c>
      <c r="F50" s="90" t="s">
        <v>60</v>
      </c>
      <c r="G50" s="90" t="s">
        <v>53</v>
      </c>
      <c r="H50" s="235" t="str">
        <f>IFERROR(VLOOKUP(G50,Lançamento[],2,FALSE),"")</f>
        <v>4.</v>
      </c>
      <c r="I50" s="33" t="s">
        <v>54</v>
      </c>
      <c r="J50" s="235" t="str">
        <f>IFERROR(VLOOKUP(I50,Categoria[],2,FALSE),"")</f>
        <v>4.9</v>
      </c>
      <c r="K50" s="233"/>
      <c r="L50" s="234" t="s">
        <v>40</v>
      </c>
      <c r="M50" s="234">
        <v>2026</v>
      </c>
      <c r="N50" s="233"/>
      <c r="O50" s="234"/>
      <c r="P50" s="234"/>
      <c r="Q50" s="233"/>
      <c r="R50" s="234"/>
      <c r="S50" s="234"/>
      <c r="T50" s="255" t="s">
        <v>62</v>
      </c>
      <c r="U50" s="230" t="str">
        <f>IFERROR(VLOOKUP(TbLanc[[#This Row],[Fornecedores/Clientes/Funcionário]],Fornecedores[],6,FALSE),"")</f>
        <v>FOR6</v>
      </c>
      <c r="X50" s="50">
        <f t="shared" si="4"/>
        <v>8200</v>
      </c>
      <c r="Y50" s="236">
        <f>TbLanc[[#This Row],[Valor Bruto]]</f>
        <v>8200</v>
      </c>
      <c r="Z50" s="237"/>
      <c r="AB50" s="231" t="str">
        <f t="shared" si="3"/>
        <v>01.01.4.4.9</v>
      </c>
      <c r="AC50" s="231" t="s">
        <v>41</v>
      </c>
      <c r="AD50" s="34">
        <v>11</v>
      </c>
      <c r="AE50" s="34" t="s">
        <v>40</v>
      </c>
      <c r="AG50" s="232">
        <f>IF(TbLanc[[#This Row],[Pago/Aberto]]="Pago",TbLanc[[#This Row],[Dia Pgto]],"")</f>
        <v>11</v>
      </c>
      <c r="AH50" s="232" t="str">
        <f>IF(TbLanc[[#This Row],[Pago/Aberto]]="Pago",TbLanc[[#This Row],[Mês Pagamento]],"")</f>
        <v>Janeiro</v>
      </c>
      <c r="AI50" s="229">
        <v>2026</v>
      </c>
    </row>
    <row r="51" spans="1:35" x14ac:dyDescent="0.2">
      <c r="A51" s="90" t="s">
        <v>51</v>
      </c>
      <c r="B51" s="235" t="str">
        <f>IFERROR(VLOOKUP(A51,Centro_de_Custo_2[],2,FALSE),"")</f>
        <v>01.</v>
      </c>
      <c r="C51" s="90" t="s">
        <v>55</v>
      </c>
      <c r="D51" s="235" t="str">
        <f>IFERROR(VLOOKUP(C51,Departamento[],2,FALSE),"")</f>
        <v>D</v>
      </c>
      <c r="E51" s="235" t="str">
        <f>IFERROR(VLOOKUP(C51,Departamento[],3,FALSE),"")</f>
        <v>02.</v>
      </c>
      <c r="F51" s="90" t="s">
        <v>60</v>
      </c>
      <c r="G51" s="90" t="s">
        <v>53</v>
      </c>
      <c r="H51" s="235" t="str">
        <f>IFERROR(VLOOKUP(G51,Lançamento[],2,FALSE),"")</f>
        <v>4.</v>
      </c>
      <c r="I51" s="33" t="s">
        <v>56</v>
      </c>
      <c r="J51" s="235" t="str">
        <f>IFERROR(VLOOKUP(I51,Categoria[],2,FALSE),"")</f>
        <v>4.24</v>
      </c>
      <c r="K51" s="233"/>
      <c r="L51" s="234" t="s">
        <v>40</v>
      </c>
      <c r="M51" s="234">
        <v>2026</v>
      </c>
      <c r="N51" s="233"/>
      <c r="O51" s="234"/>
      <c r="P51" s="234"/>
      <c r="Q51" s="233"/>
      <c r="R51" s="234"/>
      <c r="S51" s="234"/>
      <c r="T51" s="255" t="s">
        <v>63</v>
      </c>
      <c r="U51" s="230" t="str">
        <f>IFERROR(VLOOKUP(TbLanc[[#This Row],[Fornecedores/Clientes/Funcionário]],Fornecedores[],6,FALSE),"")</f>
        <v>CLI7</v>
      </c>
      <c r="X51" s="50">
        <f t="shared" si="4"/>
        <v>8350</v>
      </c>
      <c r="Y51" s="236">
        <f>TbLanc[[#This Row],[Valor Bruto]]</f>
        <v>8350</v>
      </c>
      <c r="Z51" s="237"/>
      <c r="AB51" s="231" t="str">
        <f t="shared" si="3"/>
        <v>01.02.4.4.24</v>
      </c>
      <c r="AC51" s="231" t="s">
        <v>41</v>
      </c>
      <c r="AD51" s="34">
        <v>11</v>
      </c>
      <c r="AE51" s="34" t="s">
        <v>40</v>
      </c>
      <c r="AG51" s="232">
        <f>IF(TbLanc[[#This Row],[Pago/Aberto]]="Pago",TbLanc[[#This Row],[Dia Pgto]],"")</f>
        <v>11</v>
      </c>
      <c r="AH51" s="232" t="str">
        <f>IF(TbLanc[[#This Row],[Pago/Aberto]]="Pago",TbLanc[[#This Row],[Mês Pagamento]],"")</f>
        <v>Janeiro</v>
      </c>
      <c r="AI51" s="229">
        <v>2026</v>
      </c>
    </row>
    <row r="52" spans="1:35" x14ac:dyDescent="0.2">
      <c r="A52" s="90" t="s">
        <v>35</v>
      </c>
      <c r="B52" s="235" t="str">
        <f>IFERROR(VLOOKUP(A52,Centro_de_Custo_2[],2,FALSE),"")</f>
        <v>04.</v>
      </c>
      <c r="C52" s="90" t="s">
        <v>43</v>
      </c>
      <c r="D52" s="235" t="str">
        <f>IFERROR(VLOOKUP(C52,Departamento[],2,FALSE),"")</f>
        <v>D</v>
      </c>
      <c r="E52" s="235" t="str">
        <f>IFERROR(VLOOKUP(C52,Departamento[],3,FALSE),"")</f>
        <v>05.</v>
      </c>
      <c r="F52" s="90" t="s">
        <v>60</v>
      </c>
      <c r="G52" s="90" t="s">
        <v>53</v>
      </c>
      <c r="H52" s="235" t="str">
        <f>IFERROR(VLOOKUP(G52,Lançamento[],2,FALSE),"")</f>
        <v>4.</v>
      </c>
      <c r="I52" s="33" t="s">
        <v>56</v>
      </c>
      <c r="J52" s="235" t="str">
        <f>IFERROR(VLOOKUP(I52,Categoria[],2,FALSE),"")</f>
        <v>4.24</v>
      </c>
      <c r="K52" s="233"/>
      <c r="L52" s="234" t="s">
        <v>40</v>
      </c>
      <c r="M52" s="234">
        <v>2026</v>
      </c>
      <c r="N52" s="233"/>
      <c r="O52" s="234"/>
      <c r="P52" s="234"/>
      <c r="Q52" s="233"/>
      <c r="R52" s="234"/>
      <c r="S52" s="234"/>
      <c r="T52" s="255" t="s">
        <v>64</v>
      </c>
      <c r="U52" s="230" t="str">
        <f>IFERROR(VLOOKUP(TbLanc[[#This Row],[Fornecedores/Clientes/Funcionário]],Fornecedores[],6,FALSE),"")</f>
        <v>FOR2</v>
      </c>
      <c r="X52" s="50">
        <f t="shared" si="4"/>
        <v>8500</v>
      </c>
      <c r="Y52" s="236">
        <f>TbLanc[[#This Row],[Valor Bruto]]</f>
        <v>8500</v>
      </c>
      <c r="Z52" s="237"/>
      <c r="AB52" s="231" t="str">
        <f t="shared" si="3"/>
        <v>04.05.4.4.24</v>
      </c>
      <c r="AC52" s="231" t="s">
        <v>41</v>
      </c>
      <c r="AD52" s="34">
        <v>11</v>
      </c>
      <c r="AE52" s="34" t="s">
        <v>40</v>
      </c>
      <c r="AG52" s="232">
        <f>IF(TbLanc[[#This Row],[Pago/Aberto]]="Pago",TbLanc[[#This Row],[Dia Pgto]],"")</f>
        <v>11</v>
      </c>
      <c r="AH52" s="232" t="str">
        <f>IF(TbLanc[[#This Row],[Pago/Aberto]]="Pago",TbLanc[[#This Row],[Mês Pagamento]],"")</f>
        <v>Janeiro</v>
      </c>
      <c r="AI52" s="229">
        <v>2026</v>
      </c>
    </row>
    <row r="53" spans="1:35" hidden="1" x14ac:dyDescent="0.2">
      <c r="A53" s="90" t="s">
        <v>47</v>
      </c>
      <c r="B53" s="235" t="str">
        <f>IFERROR(VLOOKUP(A53,Centro_de_Custo_2[],2,FALSE),"")</f>
        <v>03.</v>
      </c>
      <c r="C53" s="90" t="s">
        <v>48</v>
      </c>
      <c r="D53" s="235" t="str">
        <f>IFERROR(VLOOKUP(C53,Departamento[],2,FALSE),"")</f>
        <v>C</v>
      </c>
      <c r="E53" s="235" t="str">
        <f>IFERROR(VLOOKUP(C53,Departamento[],3,FALSE),"")</f>
        <v>07.</v>
      </c>
      <c r="F53" s="90" t="s">
        <v>60</v>
      </c>
      <c r="G53" s="90" t="s">
        <v>53</v>
      </c>
      <c r="H53" s="235" t="str">
        <f>IFERROR(VLOOKUP(G53,Lançamento[],2,FALSE),"")</f>
        <v>4.</v>
      </c>
      <c r="I53" s="33" t="s">
        <v>57</v>
      </c>
      <c r="J53" s="235" t="str">
        <f>IFERROR(VLOOKUP(I53,Categoria[],2,FALSE),"")</f>
        <v>4.11</v>
      </c>
      <c r="K53" s="233"/>
      <c r="L53" s="234" t="s">
        <v>40</v>
      </c>
      <c r="M53" s="234">
        <v>2026</v>
      </c>
      <c r="N53" s="233"/>
      <c r="O53" s="234"/>
      <c r="P53" s="234"/>
      <c r="Q53" s="233"/>
      <c r="R53" s="234"/>
      <c r="S53" s="234"/>
      <c r="T53" s="255" t="s">
        <v>61</v>
      </c>
      <c r="U53" s="230" t="str">
        <f>IFERROR(VLOOKUP(TbLanc[[#This Row],[Fornecedores/Clientes/Funcionário]],Fornecedores[],6,FALSE),"")</f>
        <v>FOR1</v>
      </c>
      <c r="X53" s="50">
        <f t="shared" si="4"/>
        <v>8650</v>
      </c>
      <c r="Y53" s="236">
        <f>TbLanc[[#This Row],[Valor Bruto]]</f>
        <v>8650</v>
      </c>
      <c r="Z53" s="237"/>
      <c r="AB53" s="231" t="str">
        <f t="shared" si="3"/>
        <v>03.07.4.4.11</v>
      </c>
      <c r="AC53" s="231" t="s">
        <v>41</v>
      </c>
      <c r="AD53" s="34">
        <v>11</v>
      </c>
      <c r="AE53" s="34" t="s">
        <v>40</v>
      </c>
      <c r="AG53" s="232">
        <f>IF(TbLanc[[#This Row],[Pago/Aberto]]="Pago",TbLanc[[#This Row],[Dia Pgto]],"")</f>
        <v>11</v>
      </c>
      <c r="AH53" s="232" t="str">
        <f>IF(TbLanc[[#This Row],[Pago/Aberto]]="Pago",TbLanc[[#This Row],[Mês Pagamento]],"")</f>
        <v>Janeiro</v>
      </c>
      <c r="AI53" s="229">
        <v>2026</v>
      </c>
    </row>
    <row r="54" spans="1:35" x14ac:dyDescent="0.2">
      <c r="A54" s="90" t="s">
        <v>51</v>
      </c>
      <c r="B54" s="235" t="str">
        <f>IFERROR(VLOOKUP(A54,Centro_de_Custo_2[],2,FALSE),"")</f>
        <v>01.</v>
      </c>
      <c r="C54" s="90" t="s">
        <v>52</v>
      </c>
      <c r="D54" s="235" t="str">
        <f>IFERROR(VLOOKUP(C54,Departamento[],2,FALSE),"")</f>
        <v>D</v>
      </c>
      <c r="E54" s="235" t="str">
        <f>IFERROR(VLOOKUP(C54,Departamento[],3,FALSE),"")</f>
        <v>01.</v>
      </c>
      <c r="F54" s="90" t="s">
        <v>60</v>
      </c>
      <c r="G54" s="90" t="s">
        <v>53</v>
      </c>
      <c r="H54" s="235" t="str">
        <f>IFERROR(VLOOKUP(G54,Lançamento[],2,FALSE),"")</f>
        <v>4.</v>
      </c>
      <c r="I54" s="33" t="s">
        <v>59</v>
      </c>
      <c r="J54" s="235" t="str">
        <f>IFERROR(VLOOKUP(I54,Categoria[],2,FALSE),"")</f>
        <v>4.14</v>
      </c>
      <c r="K54" s="233"/>
      <c r="L54" s="234" t="s">
        <v>40</v>
      </c>
      <c r="M54" s="234">
        <v>2026</v>
      </c>
      <c r="N54" s="233"/>
      <c r="O54" s="234"/>
      <c r="P54" s="234"/>
      <c r="Q54" s="233"/>
      <c r="R54" s="234"/>
      <c r="S54" s="234"/>
      <c r="T54" s="255" t="s">
        <v>65</v>
      </c>
      <c r="U54" s="230" t="str">
        <f>IFERROR(VLOOKUP(TbLanc[[#This Row],[Fornecedores/Clientes/Funcionário]],Fornecedores[],6,FALSE),"")</f>
        <v>CLI5</v>
      </c>
      <c r="X54" s="50">
        <f t="shared" si="4"/>
        <v>8800</v>
      </c>
      <c r="Y54" s="236">
        <f>TbLanc[[#This Row],[Valor Bruto]]</f>
        <v>8800</v>
      </c>
      <c r="Z54" s="237"/>
      <c r="AB54" s="231" t="str">
        <f t="shared" si="3"/>
        <v>01.01.4.4.14</v>
      </c>
      <c r="AC54" s="231" t="s">
        <v>41</v>
      </c>
      <c r="AD54" s="34">
        <v>11</v>
      </c>
      <c r="AE54" s="34" t="s">
        <v>40</v>
      </c>
      <c r="AG54" s="232">
        <f>IF(TbLanc[[#This Row],[Pago/Aberto]]="Pago",TbLanc[[#This Row],[Dia Pgto]],"")</f>
        <v>11</v>
      </c>
      <c r="AH54" s="232" t="str">
        <f>IF(TbLanc[[#This Row],[Pago/Aberto]]="Pago",TbLanc[[#This Row],[Mês Pagamento]],"")</f>
        <v>Janeiro</v>
      </c>
      <c r="AI54" s="229">
        <v>2026</v>
      </c>
    </row>
    <row r="55" spans="1:35" x14ac:dyDescent="0.2">
      <c r="A55" s="90" t="s">
        <v>51</v>
      </c>
      <c r="B55" s="235" t="str">
        <f>IFERROR(VLOOKUP(A55,Centro_de_Custo_2[],2,FALSE),"")</f>
        <v>01.</v>
      </c>
      <c r="C55" s="90" t="s">
        <v>58</v>
      </c>
      <c r="D55" s="235" t="str">
        <f>IFERROR(VLOOKUP(C55,Departamento[],2,FALSE),"")</f>
        <v>D</v>
      </c>
      <c r="E55" s="235" t="str">
        <f>IFERROR(VLOOKUP(C55,Departamento[],3,FALSE),"")</f>
        <v>03.</v>
      </c>
      <c r="F55" s="90" t="s">
        <v>60</v>
      </c>
      <c r="G55" s="90" t="s">
        <v>53</v>
      </c>
      <c r="H55" s="235" t="str">
        <f>IFERROR(VLOOKUP(G55,Lançamento[],2,FALSE),"")</f>
        <v>4.</v>
      </c>
      <c r="I55" s="33" t="s">
        <v>59</v>
      </c>
      <c r="J55" s="235" t="str">
        <f>IFERROR(VLOOKUP(I55,Categoria[],2,FALSE),"")</f>
        <v>4.14</v>
      </c>
      <c r="K55" s="233"/>
      <c r="L55" s="234" t="s">
        <v>40</v>
      </c>
      <c r="M55" s="234">
        <v>2026</v>
      </c>
      <c r="N55" s="233"/>
      <c r="O55" s="234"/>
      <c r="P55" s="234"/>
      <c r="Q55" s="233"/>
      <c r="R55" s="234"/>
      <c r="S55" s="234"/>
      <c r="T55" s="255" t="s">
        <v>66</v>
      </c>
      <c r="U55" s="230" t="str">
        <f>IFERROR(VLOOKUP(TbLanc[[#This Row],[Fornecedores/Clientes/Funcionário]],Fornecedores[],6,FALSE),"")</f>
        <v>FOR8</v>
      </c>
      <c r="X55" s="50">
        <f t="shared" si="4"/>
        <v>8950</v>
      </c>
      <c r="Y55" s="236">
        <f>TbLanc[[#This Row],[Valor Bruto]]</f>
        <v>8950</v>
      </c>
      <c r="Z55" s="237"/>
      <c r="AB55" s="231" t="str">
        <f t="shared" si="3"/>
        <v>01.03.4.4.14</v>
      </c>
      <c r="AC55" s="231" t="s">
        <v>41</v>
      </c>
      <c r="AD55" s="34">
        <v>11</v>
      </c>
      <c r="AE55" s="34" t="s">
        <v>40</v>
      </c>
      <c r="AG55" s="232">
        <f>IF(TbLanc[[#This Row],[Pago/Aberto]]="Pago",TbLanc[[#This Row],[Dia Pgto]],"")</f>
        <v>11</v>
      </c>
      <c r="AH55" s="232" t="str">
        <f>IF(TbLanc[[#This Row],[Pago/Aberto]]="Pago",TbLanc[[#This Row],[Mês Pagamento]],"")</f>
        <v>Janeiro</v>
      </c>
      <c r="AI55" s="229">
        <v>2026</v>
      </c>
    </row>
    <row r="56" spans="1:35" x14ac:dyDescent="0.2">
      <c r="A56" s="90" t="s">
        <v>35</v>
      </c>
      <c r="B56" s="235" t="str">
        <f>IFERROR(VLOOKUP(A56,Centro_de_Custo_2[],2,FALSE),"")</f>
        <v>04.</v>
      </c>
      <c r="C56" s="90" t="s">
        <v>36</v>
      </c>
      <c r="D56" s="235" t="str">
        <f>IFERROR(VLOOKUP(C56,Departamento[],2,FALSE),"")</f>
        <v>D</v>
      </c>
      <c r="E56" s="235" t="str">
        <f>IFERROR(VLOOKUP(C56,Departamento[],3,FALSE),"")</f>
        <v>04.</v>
      </c>
      <c r="F56" s="90" t="s">
        <v>60</v>
      </c>
      <c r="G56" s="90" t="s">
        <v>53</v>
      </c>
      <c r="H56" s="235" t="str">
        <f>IFERROR(VLOOKUP(G56,Lançamento[],2,FALSE),"")</f>
        <v>4.</v>
      </c>
      <c r="I56" s="33" t="s">
        <v>54</v>
      </c>
      <c r="J56" s="235" t="str">
        <f>IFERROR(VLOOKUP(I56,Categoria[],2,FALSE),"")</f>
        <v>4.9</v>
      </c>
      <c r="K56" s="233"/>
      <c r="L56" s="234" t="s">
        <v>40</v>
      </c>
      <c r="M56" s="234">
        <v>2026</v>
      </c>
      <c r="N56" s="233"/>
      <c r="O56" s="234"/>
      <c r="P56" s="234"/>
      <c r="Q56" s="233"/>
      <c r="R56" s="234"/>
      <c r="S56" s="234"/>
      <c r="T56" s="255" t="s">
        <v>67</v>
      </c>
      <c r="U56" s="230" t="str">
        <f>IFERROR(VLOOKUP(TbLanc[[#This Row],[Fornecedores/Clientes/Funcionário]],Fornecedores[],6,FALSE),"")</f>
        <v>FUN12</v>
      </c>
      <c r="X56" s="50">
        <f t="shared" si="4"/>
        <v>9100</v>
      </c>
      <c r="Y56" s="236">
        <f>TbLanc[[#This Row],[Valor Bruto]]</f>
        <v>9100</v>
      </c>
      <c r="Z56" s="237"/>
      <c r="AB56" s="231" t="str">
        <f t="shared" si="3"/>
        <v>04.04.4.4.9</v>
      </c>
      <c r="AC56" s="231" t="s">
        <v>41</v>
      </c>
      <c r="AD56" s="34">
        <v>11</v>
      </c>
      <c r="AE56" s="34" t="s">
        <v>40</v>
      </c>
      <c r="AG56" s="232">
        <f>IF(TbLanc[[#This Row],[Pago/Aberto]]="Pago",TbLanc[[#This Row],[Dia Pgto]],"")</f>
        <v>11</v>
      </c>
      <c r="AH56" s="232" t="str">
        <f>IF(TbLanc[[#This Row],[Pago/Aberto]]="Pago",TbLanc[[#This Row],[Mês Pagamento]],"")</f>
        <v>Janeiro</v>
      </c>
      <c r="AI56" s="229">
        <v>2026</v>
      </c>
    </row>
    <row r="57" spans="1:35" hidden="1" x14ac:dyDescent="0.2">
      <c r="A57" s="90" t="s">
        <v>47</v>
      </c>
      <c r="B57" s="235" t="str">
        <f>IFERROR(VLOOKUP(A57,Centro_de_Custo_2[],2,FALSE),"")</f>
        <v>03.</v>
      </c>
      <c r="C57" s="90" t="s">
        <v>47</v>
      </c>
      <c r="D57" s="235" t="str">
        <f>IFERROR(VLOOKUP(C57,Departamento[],2,FALSE),"")</f>
        <v>C</v>
      </c>
      <c r="E57" s="235" t="str">
        <f>IFERROR(VLOOKUP(C57,Departamento[],3,FALSE),"")</f>
        <v>06.</v>
      </c>
      <c r="F57" s="90" t="s">
        <v>60</v>
      </c>
      <c r="G57" s="90" t="s">
        <v>53</v>
      </c>
      <c r="H57" s="235" t="str">
        <f>IFERROR(VLOOKUP(G57,Lançamento[],2,FALSE),"")</f>
        <v>4.</v>
      </c>
      <c r="I57" s="33" t="s">
        <v>56</v>
      </c>
      <c r="J57" s="235" t="str">
        <f>IFERROR(VLOOKUP(I57,Categoria[],2,FALSE),"")</f>
        <v>4.24</v>
      </c>
      <c r="K57" s="233"/>
      <c r="L57" s="234" t="s">
        <v>40</v>
      </c>
      <c r="M57" s="234">
        <v>2026</v>
      </c>
      <c r="N57" s="233"/>
      <c r="O57" s="234"/>
      <c r="P57" s="234"/>
      <c r="Q57" s="233"/>
      <c r="R57" s="234"/>
      <c r="S57" s="234"/>
      <c r="T57" s="255" t="s">
        <v>68</v>
      </c>
      <c r="U57" s="230" t="str">
        <f>IFERROR(VLOOKUP(TbLanc[[#This Row],[Fornecedores/Clientes/Funcionário]],Fornecedores[],6,FALSE),"")</f>
        <v>CLI11</v>
      </c>
      <c r="X57" s="50">
        <f t="shared" si="4"/>
        <v>9250</v>
      </c>
      <c r="Y57" s="236">
        <f>TbLanc[[#This Row],[Valor Bruto]]</f>
        <v>9250</v>
      </c>
      <c r="Z57" s="237"/>
      <c r="AB57" s="231" t="str">
        <f t="shared" si="3"/>
        <v>03.06.4.4.24</v>
      </c>
      <c r="AC57" s="231" t="s">
        <v>41</v>
      </c>
      <c r="AD57" s="34">
        <v>11</v>
      </c>
      <c r="AE57" s="34" t="s">
        <v>40</v>
      </c>
      <c r="AG57" s="232">
        <f>IF(TbLanc[[#This Row],[Pago/Aberto]]="Pago",TbLanc[[#This Row],[Dia Pgto]],"")</f>
        <v>11</v>
      </c>
      <c r="AH57" s="232" t="str">
        <f>IF(TbLanc[[#This Row],[Pago/Aberto]]="Pago",TbLanc[[#This Row],[Mês Pagamento]],"")</f>
        <v>Janeiro</v>
      </c>
      <c r="AI57" s="229">
        <v>2026</v>
      </c>
    </row>
    <row r="58" spans="1:35" x14ac:dyDescent="0.2">
      <c r="A58" s="90" t="s">
        <v>51</v>
      </c>
      <c r="B58" s="235" t="str">
        <f>IFERROR(VLOOKUP(A58,Centro_de_Custo_2[],2,FALSE),"")</f>
        <v>01.</v>
      </c>
      <c r="C58" s="90" t="s">
        <v>58</v>
      </c>
      <c r="D58" s="235" t="str">
        <f>IFERROR(VLOOKUP(C58,Departamento[],2,FALSE),"")</f>
        <v>D</v>
      </c>
      <c r="E58" s="235" t="str">
        <f>IFERROR(VLOOKUP(C58,Departamento[],3,FALSE),"")</f>
        <v>03.</v>
      </c>
      <c r="F58" s="90" t="s">
        <v>60</v>
      </c>
      <c r="G58" s="90" t="s">
        <v>53</v>
      </c>
      <c r="H58" s="235" t="str">
        <f>IFERROR(VLOOKUP(G58,Lançamento[],2,FALSE),"")</f>
        <v>4.</v>
      </c>
      <c r="I58" s="33" t="s">
        <v>56</v>
      </c>
      <c r="J58" s="235" t="str">
        <f>IFERROR(VLOOKUP(I58,Categoria[],2,FALSE),"")</f>
        <v>4.24</v>
      </c>
      <c r="K58" s="233"/>
      <c r="L58" s="234" t="s">
        <v>40</v>
      </c>
      <c r="M58" s="234">
        <v>2026</v>
      </c>
      <c r="N58" s="233"/>
      <c r="O58" s="234"/>
      <c r="P58" s="234"/>
      <c r="Q58" s="233"/>
      <c r="R58" s="234"/>
      <c r="S58" s="234"/>
      <c r="T58" s="255" t="s">
        <v>67</v>
      </c>
      <c r="U58" s="230" t="str">
        <f>IFERROR(VLOOKUP(TbLanc[[#This Row],[Fornecedores/Clientes/Funcionário]],Fornecedores[],6,FALSE),"")</f>
        <v>FUN12</v>
      </c>
      <c r="X58" s="50">
        <f t="shared" si="4"/>
        <v>9400</v>
      </c>
      <c r="Y58" s="236">
        <f>TbLanc[[#This Row],[Valor Bruto]]</f>
        <v>9400</v>
      </c>
      <c r="Z58" s="237"/>
      <c r="AB58" s="231" t="str">
        <f t="shared" si="3"/>
        <v>01.03.4.4.24</v>
      </c>
      <c r="AC58" s="231" t="s">
        <v>41</v>
      </c>
      <c r="AD58" s="34">
        <v>11</v>
      </c>
      <c r="AE58" s="34" t="s">
        <v>40</v>
      </c>
      <c r="AG58" s="232">
        <f>IF(TbLanc[[#This Row],[Pago/Aberto]]="Pago",TbLanc[[#This Row],[Dia Pgto]],"")</f>
        <v>11</v>
      </c>
      <c r="AH58" s="232" t="str">
        <f>IF(TbLanc[[#This Row],[Pago/Aberto]]="Pago",TbLanc[[#This Row],[Mês Pagamento]],"")</f>
        <v>Janeiro</v>
      </c>
      <c r="AI58" s="229">
        <v>2026</v>
      </c>
    </row>
    <row r="59" spans="1:35" x14ac:dyDescent="0.2">
      <c r="A59" s="90" t="s">
        <v>51</v>
      </c>
      <c r="B59" s="235" t="str">
        <f>IFERROR(VLOOKUP(A59,Centro_de_Custo_2[],2,FALSE),"")</f>
        <v>01.</v>
      </c>
      <c r="C59" s="90" t="s">
        <v>58</v>
      </c>
      <c r="D59" s="235" t="str">
        <f>IFERROR(VLOOKUP(C59,Departamento[],2,FALSE),"")</f>
        <v>D</v>
      </c>
      <c r="E59" s="235" t="str">
        <f>IFERROR(VLOOKUP(C59,Departamento[],3,FALSE),"")</f>
        <v>03.</v>
      </c>
      <c r="F59" s="90" t="s">
        <v>60</v>
      </c>
      <c r="G59" s="90" t="s">
        <v>53</v>
      </c>
      <c r="H59" s="235" t="str">
        <f>IFERROR(VLOOKUP(G59,Lançamento[],2,FALSE),"")</f>
        <v>4.</v>
      </c>
      <c r="I59" s="33" t="s">
        <v>57</v>
      </c>
      <c r="J59" s="235" t="str">
        <f>IFERROR(VLOOKUP(I59,Categoria[],2,FALSE),"")</f>
        <v>4.11</v>
      </c>
      <c r="K59" s="233"/>
      <c r="L59" s="234" t="s">
        <v>40</v>
      </c>
      <c r="M59" s="234">
        <v>2026</v>
      </c>
      <c r="N59" s="233"/>
      <c r="O59" s="234"/>
      <c r="P59" s="234"/>
      <c r="Q59" s="233"/>
      <c r="R59" s="234"/>
      <c r="S59" s="234"/>
      <c r="T59" s="255" t="s">
        <v>69</v>
      </c>
      <c r="U59" s="230" t="str">
        <f>IFERROR(VLOOKUP(TbLanc[[#This Row],[Fornecedores/Clientes/Funcionário]],Fornecedores[],6,FALSE),"")</f>
        <v>FOR16</v>
      </c>
      <c r="X59" s="50">
        <f t="shared" si="4"/>
        <v>9550</v>
      </c>
      <c r="Y59" s="236">
        <f>TbLanc[[#This Row],[Valor Bruto]]</f>
        <v>9550</v>
      </c>
      <c r="Z59" s="237"/>
      <c r="AB59" s="231" t="str">
        <f t="shared" si="3"/>
        <v>01.03.4.4.11</v>
      </c>
      <c r="AC59" s="231" t="s">
        <v>41</v>
      </c>
      <c r="AD59" s="34">
        <v>11</v>
      </c>
      <c r="AE59" s="34" t="s">
        <v>40</v>
      </c>
      <c r="AG59" s="232">
        <f>IF(TbLanc[[#This Row],[Pago/Aberto]]="Pago",TbLanc[[#This Row],[Dia Pgto]],"")</f>
        <v>11</v>
      </c>
      <c r="AH59" s="232" t="str">
        <f>IF(TbLanc[[#This Row],[Pago/Aberto]]="Pago",TbLanc[[#This Row],[Mês Pagamento]],"")</f>
        <v>Janeiro</v>
      </c>
      <c r="AI59" s="229">
        <v>2026</v>
      </c>
    </row>
    <row r="60" spans="1:35" x14ac:dyDescent="0.2">
      <c r="A60" s="90" t="s">
        <v>35</v>
      </c>
      <c r="B60" s="235" t="str">
        <f>IFERROR(VLOOKUP(A60,Centro_de_Custo_2[],2,FALSE),"")</f>
        <v>04.</v>
      </c>
      <c r="C60" s="90" t="s">
        <v>43</v>
      </c>
      <c r="D60" s="235" t="str">
        <f>IFERROR(VLOOKUP(C60,Departamento[],2,FALSE),"")</f>
        <v>D</v>
      </c>
      <c r="E60" s="235" t="str">
        <f>IFERROR(VLOOKUP(C60,Departamento[],3,FALSE),"")</f>
        <v>05.</v>
      </c>
      <c r="F60" s="90" t="s">
        <v>60</v>
      </c>
      <c r="G60" s="90" t="s">
        <v>53</v>
      </c>
      <c r="H60" s="235" t="str">
        <f>IFERROR(VLOOKUP(G60,Lançamento[],2,FALSE),"")</f>
        <v>4.</v>
      </c>
      <c r="I60" s="33" t="s">
        <v>59</v>
      </c>
      <c r="J60" s="235" t="str">
        <f>IFERROR(VLOOKUP(I60,Categoria[],2,FALSE),"")</f>
        <v>4.14</v>
      </c>
      <c r="K60" s="233"/>
      <c r="L60" s="234" t="s">
        <v>40</v>
      </c>
      <c r="M60" s="234">
        <v>2026</v>
      </c>
      <c r="N60" s="233"/>
      <c r="O60" s="234"/>
      <c r="P60" s="234"/>
      <c r="Q60" s="233"/>
      <c r="R60" s="234"/>
      <c r="S60" s="234"/>
      <c r="T60" s="255" t="s">
        <v>67</v>
      </c>
      <c r="U60" s="230" t="str">
        <f>IFERROR(VLOOKUP(TbLanc[[#This Row],[Fornecedores/Clientes/Funcionário]],Fornecedores[],6,FALSE),"")</f>
        <v>FUN12</v>
      </c>
      <c r="X60" s="50">
        <f t="shared" si="4"/>
        <v>9700</v>
      </c>
      <c r="Y60" s="236">
        <f>TbLanc[[#This Row],[Valor Bruto]]</f>
        <v>9700</v>
      </c>
      <c r="Z60" s="237"/>
      <c r="AB60" s="231" t="str">
        <f t="shared" si="3"/>
        <v>04.05.4.4.14</v>
      </c>
      <c r="AC60" s="231" t="s">
        <v>41</v>
      </c>
      <c r="AD60" s="34">
        <v>11</v>
      </c>
      <c r="AE60" s="34" t="s">
        <v>40</v>
      </c>
      <c r="AG60" s="232">
        <f>IF(TbLanc[[#This Row],[Pago/Aberto]]="Pago",TbLanc[[#This Row],[Dia Pgto]],"")</f>
        <v>11</v>
      </c>
      <c r="AH60" s="232" t="str">
        <f>IF(TbLanc[[#This Row],[Pago/Aberto]]="Pago",TbLanc[[#This Row],[Mês Pagamento]],"")</f>
        <v>Janeiro</v>
      </c>
      <c r="AI60" s="229">
        <v>2026</v>
      </c>
    </row>
    <row r="61" spans="1:35" hidden="1" x14ac:dyDescent="0.2">
      <c r="A61" s="90" t="s">
        <v>47</v>
      </c>
      <c r="B61" s="235" t="str">
        <f>IFERROR(VLOOKUP(A61,Centro_de_Custo_2[],2,FALSE),"")</f>
        <v>03.</v>
      </c>
      <c r="C61" s="90" t="s">
        <v>48</v>
      </c>
      <c r="D61" s="235" t="str">
        <f>IFERROR(VLOOKUP(C61,Departamento[],2,FALSE),"")</f>
        <v>C</v>
      </c>
      <c r="E61" s="235" t="str">
        <f>IFERROR(VLOOKUP(C61,Departamento[],3,FALSE),"")</f>
        <v>07.</v>
      </c>
      <c r="F61" s="90" t="s">
        <v>60</v>
      </c>
      <c r="G61" s="90" t="s">
        <v>53</v>
      </c>
      <c r="H61" s="235" t="str">
        <f>IFERROR(VLOOKUP(G61,Lançamento[],2,FALSE),"")</f>
        <v>4.</v>
      </c>
      <c r="I61" s="33" t="s">
        <v>59</v>
      </c>
      <c r="J61" s="235" t="str">
        <f>IFERROR(VLOOKUP(I61,Categoria[],2,FALSE),"")</f>
        <v>4.14</v>
      </c>
      <c r="K61" s="233"/>
      <c r="L61" s="234" t="s">
        <v>40</v>
      </c>
      <c r="M61" s="234">
        <v>2026</v>
      </c>
      <c r="N61" s="233"/>
      <c r="O61" s="234"/>
      <c r="P61" s="234"/>
      <c r="Q61" s="233"/>
      <c r="R61" s="234"/>
      <c r="S61" s="234"/>
      <c r="T61" s="255" t="s">
        <v>70</v>
      </c>
      <c r="U61" s="230" t="str">
        <f>IFERROR(VLOOKUP(TbLanc[[#This Row],[Fornecedores/Clientes/Funcionário]],Fornecedores[],6,FALSE),"")</f>
        <v>CLI15</v>
      </c>
      <c r="X61" s="50">
        <f t="shared" si="4"/>
        <v>9850</v>
      </c>
      <c r="Y61" s="236">
        <f>TbLanc[[#This Row],[Valor Bruto]]</f>
        <v>9850</v>
      </c>
      <c r="Z61" s="237"/>
      <c r="AB61" s="231" t="str">
        <f t="shared" si="3"/>
        <v>03.07.4.4.14</v>
      </c>
      <c r="AC61" s="231" t="s">
        <v>41</v>
      </c>
      <c r="AD61" s="34">
        <v>11</v>
      </c>
      <c r="AE61" s="34" t="s">
        <v>40</v>
      </c>
      <c r="AG61" s="232">
        <f>IF(TbLanc[[#This Row],[Pago/Aberto]]="Pago",TbLanc[[#This Row],[Dia Pgto]],"")</f>
        <v>11</v>
      </c>
      <c r="AH61" s="232" t="str">
        <f>IF(TbLanc[[#This Row],[Pago/Aberto]]="Pago",TbLanc[[#This Row],[Mês Pagamento]],"")</f>
        <v>Janeiro</v>
      </c>
      <c r="AI61" s="229">
        <v>2026</v>
      </c>
    </row>
    <row r="62" spans="1:35" x14ac:dyDescent="0.2">
      <c r="A62" s="90" t="s">
        <v>51</v>
      </c>
      <c r="B62" s="235" t="str">
        <f>IFERROR(VLOOKUP(A62,Centro_de_Custo_2[],2,FALSE),"")</f>
        <v>01.</v>
      </c>
      <c r="C62" s="90" t="s">
        <v>52</v>
      </c>
      <c r="D62" s="235" t="str">
        <f>IFERROR(VLOOKUP(C62,Departamento[],2,FALSE),"")</f>
        <v>D</v>
      </c>
      <c r="E62" s="235" t="str">
        <f>IFERROR(VLOOKUP(C62,Departamento[],3,FALSE),"")</f>
        <v>01.</v>
      </c>
      <c r="F62" s="90" t="s">
        <v>60</v>
      </c>
      <c r="G62" s="90" t="s">
        <v>53</v>
      </c>
      <c r="H62" s="235" t="str">
        <f>IFERROR(VLOOKUP(G62,Lançamento[],2,FALSE),"")</f>
        <v>4.</v>
      </c>
      <c r="I62" s="33" t="s">
        <v>54</v>
      </c>
      <c r="J62" s="235" t="str">
        <f>IFERROR(VLOOKUP(I62,Categoria[],2,FALSE),"")</f>
        <v>4.9</v>
      </c>
      <c r="K62" s="233"/>
      <c r="L62" s="234" t="s">
        <v>40</v>
      </c>
      <c r="M62" s="234">
        <v>2026</v>
      </c>
      <c r="N62" s="233"/>
      <c r="O62" s="234"/>
      <c r="P62" s="234"/>
      <c r="Q62" s="233"/>
      <c r="R62" s="234"/>
      <c r="S62" s="234"/>
      <c r="T62" s="255" t="s">
        <v>69</v>
      </c>
      <c r="U62" s="230" t="str">
        <f>IFERROR(VLOOKUP(TbLanc[[#This Row],[Fornecedores/Clientes/Funcionário]],Fornecedores[],6,FALSE),"")</f>
        <v>FOR16</v>
      </c>
      <c r="X62" s="50">
        <f t="shared" si="4"/>
        <v>10000</v>
      </c>
      <c r="Y62" s="236">
        <f>TbLanc[[#This Row],[Valor Bruto]]</f>
        <v>10000</v>
      </c>
      <c r="Z62" s="237"/>
      <c r="AB62" s="231" t="str">
        <f t="shared" si="3"/>
        <v>01.01.4.4.9</v>
      </c>
      <c r="AC62" s="231" t="s">
        <v>41</v>
      </c>
      <c r="AD62" s="34">
        <v>11</v>
      </c>
      <c r="AE62" s="34" t="s">
        <v>40</v>
      </c>
      <c r="AG62" s="232">
        <f>IF(TbLanc[[#This Row],[Pago/Aberto]]="Pago",TbLanc[[#This Row],[Dia Pgto]],"")</f>
        <v>11</v>
      </c>
      <c r="AH62" s="232" t="str">
        <f>IF(TbLanc[[#This Row],[Pago/Aberto]]="Pago",TbLanc[[#This Row],[Mês Pagamento]],"")</f>
        <v>Janeiro</v>
      </c>
      <c r="AI62" s="229">
        <v>2026</v>
      </c>
    </row>
    <row r="63" spans="1:35" x14ac:dyDescent="0.2">
      <c r="A63" s="90" t="s">
        <v>51</v>
      </c>
      <c r="B63" s="235" t="str">
        <f>IFERROR(VLOOKUP(A63,Centro_de_Custo_2[],2,FALSE),"")</f>
        <v>01.</v>
      </c>
      <c r="C63" s="90" t="s">
        <v>55</v>
      </c>
      <c r="D63" s="235" t="str">
        <f>IFERROR(VLOOKUP(C63,Departamento[],2,FALSE),"")</f>
        <v>D</v>
      </c>
      <c r="E63" s="235" t="str">
        <f>IFERROR(VLOOKUP(C63,Departamento[],3,FALSE),"")</f>
        <v>02.</v>
      </c>
      <c r="F63" s="90" t="s">
        <v>60</v>
      </c>
      <c r="G63" s="90" t="s">
        <v>53</v>
      </c>
      <c r="H63" s="235" t="str">
        <f>IFERROR(VLOOKUP(G63,Lançamento[],2,FALSE),"")</f>
        <v>4.</v>
      </c>
      <c r="I63" s="33" t="s">
        <v>56</v>
      </c>
      <c r="J63" s="235" t="str">
        <f>IFERROR(VLOOKUP(I63,Categoria[],2,FALSE),"")</f>
        <v>4.24</v>
      </c>
      <c r="K63" s="233"/>
      <c r="L63" s="234" t="s">
        <v>40</v>
      </c>
      <c r="M63" s="234">
        <v>2026</v>
      </c>
      <c r="N63" s="233"/>
      <c r="O63" s="234"/>
      <c r="P63" s="234"/>
      <c r="Q63" s="233"/>
      <c r="R63" s="234"/>
      <c r="S63" s="234"/>
      <c r="T63" s="255" t="s">
        <v>69</v>
      </c>
      <c r="U63" s="230" t="str">
        <f>IFERROR(VLOOKUP(TbLanc[[#This Row],[Fornecedores/Clientes/Funcionário]],Fornecedores[],6,FALSE),"")</f>
        <v>FOR16</v>
      </c>
      <c r="X63" s="50">
        <f t="shared" si="4"/>
        <v>10150</v>
      </c>
      <c r="Y63" s="236">
        <f>TbLanc[[#This Row],[Valor Bruto]]</f>
        <v>10150</v>
      </c>
      <c r="Z63" s="237"/>
      <c r="AB63" s="231" t="str">
        <f t="shared" si="3"/>
        <v>01.02.4.4.24</v>
      </c>
      <c r="AC63" s="231" t="s">
        <v>41</v>
      </c>
      <c r="AD63" s="34">
        <v>11</v>
      </c>
      <c r="AE63" s="34" t="s">
        <v>40</v>
      </c>
      <c r="AG63" s="232">
        <f>IF(TbLanc[[#This Row],[Pago/Aberto]]="Pago",TbLanc[[#This Row],[Dia Pgto]],"")</f>
        <v>11</v>
      </c>
      <c r="AH63" s="232" t="str">
        <f>IF(TbLanc[[#This Row],[Pago/Aberto]]="Pago",TbLanc[[#This Row],[Mês Pagamento]],"")</f>
        <v>Janeiro</v>
      </c>
      <c r="AI63" s="229">
        <v>2026</v>
      </c>
    </row>
    <row r="64" spans="1:35" x14ac:dyDescent="0.2">
      <c r="A64" s="90" t="s">
        <v>35</v>
      </c>
      <c r="B64" s="235" t="str">
        <f>IFERROR(VLOOKUP(A64,Centro_de_Custo_2[],2,FALSE),"")</f>
        <v>04.</v>
      </c>
      <c r="C64" s="90" t="s">
        <v>43</v>
      </c>
      <c r="D64" s="235" t="str">
        <f>IFERROR(VLOOKUP(C64,Departamento[],2,FALSE),"")</f>
        <v>D</v>
      </c>
      <c r="E64" s="235" t="str">
        <f>IFERROR(VLOOKUP(C64,Departamento[],3,FALSE),"")</f>
        <v>05.</v>
      </c>
      <c r="F64" s="90" t="s">
        <v>60</v>
      </c>
      <c r="G64" s="90" t="s">
        <v>53</v>
      </c>
      <c r="H64" s="235" t="str">
        <f>IFERROR(VLOOKUP(G64,Lançamento[],2,FALSE),"")</f>
        <v>4.</v>
      </c>
      <c r="I64" s="33" t="s">
        <v>56</v>
      </c>
      <c r="J64" s="235" t="str">
        <f>IFERROR(VLOOKUP(I64,Categoria[],2,FALSE),"")</f>
        <v>4.24</v>
      </c>
      <c r="K64" s="233"/>
      <c r="L64" s="234" t="s">
        <v>40</v>
      </c>
      <c r="M64" s="234">
        <v>2026</v>
      </c>
      <c r="N64" s="233"/>
      <c r="O64" s="234"/>
      <c r="P64" s="234"/>
      <c r="Q64" s="233"/>
      <c r="R64" s="234"/>
      <c r="S64" s="234"/>
      <c r="T64" s="255" t="s">
        <v>67</v>
      </c>
      <c r="U64" s="230" t="str">
        <f>IFERROR(VLOOKUP(TbLanc[[#This Row],[Fornecedores/Clientes/Funcionário]],Fornecedores[],6,FALSE),"")</f>
        <v>FUN12</v>
      </c>
      <c r="X64" s="50">
        <f t="shared" si="4"/>
        <v>10300</v>
      </c>
      <c r="Y64" s="236">
        <f>TbLanc[[#This Row],[Valor Bruto]]</f>
        <v>10300</v>
      </c>
      <c r="Z64" s="237"/>
      <c r="AB64" s="231" t="str">
        <f t="shared" si="3"/>
        <v>04.05.4.4.24</v>
      </c>
      <c r="AC64" s="231" t="s">
        <v>41</v>
      </c>
      <c r="AD64" s="34">
        <v>11</v>
      </c>
      <c r="AE64" s="34" t="s">
        <v>40</v>
      </c>
      <c r="AG64" s="232">
        <f>IF(TbLanc[[#This Row],[Pago/Aberto]]="Pago",TbLanc[[#This Row],[Dia Pgto]],"")</f>
        <v>11</v>
      </c>
      <c r="AH64" s="232" t="str">
        <f>IF(TbLanc[[#This Row],[Pago/Aberto]]="Pago",TbLanc[[#This Row],[Mês Pagamento]],"")</f>
        <v>Janeiro</v>
      </c>
      <c r="AI64" s="229">
        <v>2026</v>
      </c>
    </row>
    <row r="65" spans="1:35" hidden="1" x14ac:dyDescent="0.2">
      <c r="A65" s="90" t="s">
        <v>47</v>
      </c>
      <c r="B65" s="235" t="str">
        <f>IFERROR(VLOOKUP(A65,Centro_de_Custo_2[],2,FALSE),"")</f>
        <v>03.</v>
      </c>
      <c r="C65" s="90" t="s">
        <v>48</v>
      </c>
      <c r="D65" s="235" t="str">
        <f>IFERROR(VLOOKUP(C65,Departamento[],2,FALSE),"")</f>
        <v>C</v>
      </c>
      <c r="E65" s="235" t="str">
        <f>IFERROR(VLOOKUP(C65,Departamento[],3,FALSE),"")</f>
        <v>07.</v>
      </c>
      <c r="F65" s="90" t="s">
        <v>60</v>
      </c>
      <c r="G65" s="90" t="s">
        <v>53</v>
      </c>
      <c r="H65" s="235" t="str">
        <f>IFERROR(VLOOKUP(G65,Lançamento[],2,FALSE),"")</f>
        <v>4.</v>
      </c>
      <c r="I65" s="33" t="s">
        <v>57</v>
      </c>
      <c r="J65" s="235" t="str">
        <f>IFERROR(VLOOKUP(I65,Categoria[],2,FALSE),"")</f>
        <v>4.11</v>
      </c>
      <c r="K65" s="233"/>
      <c r="L65" s="234" t="s">
        <v>40</v>
      </c>
      <c r="M65" s="234">
        <v>2026</v>
      </c>
      <c r="N65" s="233"/>
      <c r="O65" s="234"/>
      <c r="P65" s="234"/>
      <c r="Q65" s="233"/>
      <c r="R65" s="234"/>
      <c r="S65" s="234"/>
      <c r="T65" s="255" t="s">
        <v>70</v>
      </c>
      <c r="U65" s="230" t="str">
        <f>IFERROR(VLOOKUP(TbLanc[[#This Row],[Fornecedores/Clientes/Funcionário]],Fornecedores[],6,FALSE),"")</f>
        <v>CLI15</v>
      </c>
      <c r="X65" s="50">
        <f t="shared" si="4"/>
        <v>10450</v>
      </c>
      <c r="Y65" s="236">
        <f>TbLanc[[#This Row],[Valor Bruto]]</f>
        <v>10450</v>
      </c>
      <c r="Z65" s="237"/>
      <c r="AB65" s="231" t="str">
        <f t="shared" si="3"/>
        <v>03.07.4.4.11</v>
      </c>
      <c r="AC65" s="231" t="s">
        <v>41</v>
      </c>
      <c r="AD65" s="34">
        <v>11</v>
      </c>
      <c r="AE65" s="34" t="s">
        <v>40</v>
      </c>
      <c r="AG65" s="232">
        <f>IF(TbLanc[[#This Row],[Pago/Aberto]]="Pago",TbLanc[[#This Row],[Dia Pgto]],"")</f>
        <v>11</v>
      </c>
      <c r="AH65" s="232" t="str">
        <f>IF(TbLanc[[#This Row],[Pago/Aberto]]="Pago",TbLanc[[#This Row],[Mês Pagamento]],"")</f>
        <v>Janeiro</v>
      </c>
      <c r="AI65" s="229">
        <v>2026</v>
      </c>
    </row>
    <row r="66" spans="1:35" x14ac:dyDescent="0.2">
      <c r="A66" s="90" t="s">
        <v>51</v>
      </c>
      <c r="B66" s="235" t="str">
        <f>IFERROR(VLOOKUP(A66,Centro_de_Custo_2[],2,FALSE),"")</f>
        <v>01.</v>
      </c>
      <c r="C66" s="90" t="s">
        <v>55</v>
      </c>
      <c r="D66" s="235" t="str">
        <f>IFERROR(VLOOKUP(C66,Departamento[],2,FALSE),"")</f>
        <v>D</v>
      </c>
      <c r="E66" s="235" t="str">
        <f>IFERROR(VLOOKUP(C66,Departamento[],3,FALSE),"")</f>
        <v>02.</v>
      </c>
      <c r="F66" s="90" t="s">
        <v>60</v>
      </c>
      <c r="G66" s="90" t="s">
        <v>53</v>
      </c>
      <c r="H66" s="235" t="str">
        <f>IFERROR(VLOOKUP(G66,Lançamento[],2,FALSE),"")</f>
        <v>4.</v>
      </c>
      <c r="I66" s="33" t="s">
        <v>59</v>
      </c>
      <c r="J66" s="235" t="str">
        <f>IFERROR(VLOOKUP(I66,Categoria[],2,FALSE),"")</f>
        <v>4.14</v>
      </c>
      <c r="K66" s="233"/>
      <c r="L66" s="234" t="s">
        <v>40</v>
      </c>
      <c r="M66" s="234">
        <v>2026</v>
      </c>
      <c r="N66" s="233"/>
      <c r="O66" s="234"/>
      <c r="P66" s="234"/>
      <c r="Q66" s="233"/>
      <c r="R66" s="234"/>
      <c r="S66" s="234"/>
      <c r="T66" s="255" t="s">
        <v>69</v>
      </c>
      <c r="U66" s="230" t="str">
        <f>IFERROR(VLOOKUP(TbLanc[[#This Row],[Fornecedores/Clientes/Funcionário]],Fornecedores[],6,FALSE),"")</f>
        <v>FOR16</v>
      </c>
      <c r="X66" s="50">
        <f t="shared" si="4"/>
        <v>10600</v>
      </c>
      <c r="Y66" s="236">
        <f>TbLanc[[#This Row],[Valor Bruto]]</f>
        <v>10600</v>
      </c>
      <c r="Z66" s="237"/>
      <c r="AB66" s="231" t="str">
        <f t="shared" ref="AB66:AB97" si="5">CONCATENATE(B66,E66,H66,J66)</f>
        <v>01.02.4.4.14</v>
      </c>
      <c r="AC66" s="231" t="s">
        <v>41</v>
      </c>
      <c r="AD66" s="34">
        <v>11</v>
      </c>
      <c r="AE66" s="34" t="s">
        <v>40</v>
      </c>
      <c r="AG66" s="232">
        <f>IF(TbLanc[[#This Row],[Pago/Aberto]]="Pago",TbLanc[[#This Row],[Dia Pgto]],"")</f>
        <v>11</v>
      </c>
      <c r="AH66" s="232" t="str">
        <f>IF(TbLanc[[#This Row],[Pago/Aberto]]="Pago",TbLanc[[#This Row],[Mês Pagamento]],"")</f>
        <v>Janeiro</v>
      </c>
      <c r="AI66" s="229">
        <v>2026</v>
      </c>
    </row>
    <row r="67" spans="1:35" x14ac:dyDescent="0.2">
      <c r="A67" s="90" t="s">
        <v>35</v>
      </c>
      <c r="B67" s="235" t="str">
        <f>IFERROR(VLOOKUP(A67,Centro_de_Custo_2[],2,FALSE),"")</f>
        <v>04.</v>
      </c>
      <c r="C67" s="90" t="s">
        <v>43</v>
      </c>
      <c r="D67" s="235" t="str">
        <f>IFERROR(VLOOKUP(C67,Departamento[],2,FALSE),"")</f>
        <v>D</v>
      </c>
      <c r="E67" s="235" t="str">
        <f>IFERROR(VLOOKUP(C67,Departamento[],3,FALSE),"")</f>
        <v>05.</v>
      </c>
      <c r="F67" s="90" t="s">
        <v>60</v>
      </c>
      <c r="G67" s="90" t="s">
        <v>53</v>
      </c>
      <c r="H67" s="235" t="str">
        <f>IFERROR(VLOOKUP(G67,Lançamento[],2,FALSE),"")</f>
        <v>4.</v>
      </c>
      <c r="I67" s="33" t="s">
        <v>59</v>
      </c>
      <c r="J67" s="235" t="str">
        <f>IFERROR(VLOOKUP(I67,Categoria[],2,FALSE),"")</f>
        <v>4.14</v>
      </c>
      <c r="K67" s="233"/>
      <c r="L67" s="234" t="s">
        <v>40</v>
      </c>
      <c r="M67" s="234">
        <v>2026</v>
      </c>
      <c r="N67" s="233"/>
      <c r="O67" s="234"/>
      <c r="P67" s="234"/>
      <c r="Q67" s="233"/>
      <c r="R67" s="234"/>
      <c r="S67" s="234"/>
      <c r="T67" s="255" t="s">
        <v>69</v>
      </c>
      <c r="U67" s="230" t="str">
        <f>IFERROR(VLOOKUP(TbLanc[[#This Row],[Fornecedores/Clientes/Funcionário]],Fornecedores[],6,FALSE),"")</f>
        <v>FOR16</v>
      </c>
      <c r="X67" s="50">
        <f t="shared" si="4"/>
        <v>10750</v>
      </c>
      <c r="Y67" s="236">
        <f>TbLanc[[#This Row],[Valor Bruto]]</f>
        <v>10750</v>
      </c>
      <c r="Z67" s="237"/>
      <c r="AB67" s="231" t="str">
        <f t="shared" si="5"/>
        <v>04.05.4.4.14</v>
      </c>
      <c r="AC67" s="231" t="s">
        <v>41</v>
      </c>
      <c r="AD67" s="34">
        <v>11</v>
      </c>
      <c r="AE67" s="34" t="s">
        <v>40</v>
      </c>
      <c r="AG67" s="232">
        <f>IF(TbLanc[[#This Row],[Pago/Aberto]]="Pago",TbLanc[[#This Row],[Dia Pgto]],"")</f>
        <v>11</v>
      </c>
      <c r="AH67" s="232" t="str">
        <f>IF(TbLanc[[#This Row],[Pago/Aberto]]="Pago",TbLanc[[#This Row],[Mês Pagamento]],"")</f>
        <v>Janeiro</v>
      </c>
      <c r="AI67" s="229">
        <v>2026</v>
      </c>
    </row>
    <row r="68" spans="1:35" x14ac:dyDescent="0.2">
      <c r="A68" s="90" t="s">
        <v>35</v>
      </c>
      <c r="B68" s="235" t="str">
        <f>IFERROR(VLOOKUP(A68,Centro_de_Custo_2[],2,FALSE),"")</f>
        <v>04.</v>
      </c>
      <c r="C68" s="90" t="s">
        <v>43</v>
      </c>
      <c r="D68" s="235" t="str">
        <f>IFERROR(VLOOKUP(C68,Departamento[],2,FALSE),"")</f>
        <v>D</v>
      </c>
      <c r="E68" s="235" t="str">
        <f>IFERROR(VLOOKUP(C68,Departamento[],3,FALSE),"")</f>
        <v>05.</v>
      </c>
      <c r="F68" s="90" t="s">
        <v>60</v>
      </c>
      <c r="G68" s="90" t="s">
        <v>38</v>
      </c>
      <c r="H68" s="235" t="str">
        <f>IFERROR(VLOOKUP(G68,Lançamento[],2,FALSE),"")</f>
        <v>1.</v>
      </c>
      <c r="I68" s="33" t="s">
        <v>71</v>
      </c>
      <c r="J68" s="235" t="str">
        <f>IFERROR(VLOOKUP(I68,Categoria[],2,FALSE),"")</f>
        <v/>
      </c>
      <c r="K68" s="233"/>
      <c r="L68" s="234" t="s">
        <v>40</v>
      </c>
      <c r="M68" s="234">
        <v>2026</v>
      </c>
      <c r="N68" s="233"/>
      <c r="O68" s="234"/>
      <c r="P68" s="234"/>
      <c r="Q68" s="233"/>
      <c r="R68" s="234"/>
      <c r="S68" s="234"/>
      <c r="T68" s="255" t="s">
        <v>72</v>
      </c>
      <c r="U68" s="230" t="str">
        <f>IFERROR(VLOOKUP(TbLanc[[#This Row],[Fornecedores/Clientes/Funcionário]],Fornecedores[],6,FALSE),"")</f>
        <v>CLI9</v>
      </c>
      <c r="X68" s="50">
        <f t="shared" si="4"/>
        <v>10900</v>
      </c>
      <c r="Y68" s="236">
        <f>TbLanc[[#This Row],[Valor Bruto]]</f>
        <v>10900</v>
      </c>
      <c r="Z68" s="237"/>
      <c r="AB68" s="231" t="str">
        <f t="shared" si="5"/>
        <v>04.05.1.</v>
      </c>
      <c r="AC68" s="231" t="s">
        <v>41</v>
      </c>
      <c r="AD68" s="34">
        <v>11</v>
      </c>
      <c r="AE68" s="34" t="s">
        <v>42</v>
      </c>
      <c r="AG68" s="232">
        <f>IF(TbLanc[[#This Row],[Pago/Aberto]]="Pago",TbLanc[[#This Row],[Dia Pgto]],"")</f>
        <v>11</v>
      </c>
      <c r="AH68" s="232" t="str">
        <f>IF(TbLanc[[#This Row],[Pago/Aberto]]="Pago",TbLanc[[#This Row],[Mês Pagamento]],"")</f>
        <v>Fevereiro</v>
      </c>
      <c r="AI68" s="229">
        <v>2026</v>
      </c>
    </row>
    <row r="69" spans="1:35" x14ac:dyDescent="0.2">
      <c r="A69" s="90" t="s">
        <v>35</v>
      </c>
      <c r="B69" s="235" t="str">
        <f>IFERROR(VLOOKUP(A69,Centro_de_Custo_2[],2,FALSE),"")</f>
        <v>04.</v>
      </c>
      <c r="C69" s="90" t="s">
        <v>43</v>
      </c>
      <c r="D69" s="235" t="str">
        <f>IFERROR(VLOOKUP(C69,Departamento[],2,FALSE),"")</f>
        <v>D</v>
      </c>
      <c r="E69" s="235" t="str">
        <f>IFERROR(VLOOKUP(C69,Departamento[],3,FALSE),"")</f>
        <v>05.</v>
      </c>
      <c r="F69" s="90" t="s">
        <v>60</v>
      </c>
      <c r="G69" s="90" t="s">
        <v>38</v>
      </c>
      <c r="H69" s="235" t="str">
        <f>IFERROR(VLOOKUP(G69,Lançamento[],2,FALSE),"")</f>
        <v>1.</v>
      </c>
      <c r="I69" s="33" t="s">
        <v>73</v>
      </c>
      <c r="J69" s="235" t="str">
        <f>IFERROR(VLOOKUP(I69,Categoria[],2,FALSE),"")</f>
        <v/>
      </c>
      <c r="K69" s="233"/>
      <c r="L69" s="234" t="s">
        <v>40</v>
      </c>
      <c r="M69" s="234">
        <v>2026</v>
      </c>
      <c r="N69" s="233"/>
      <c r="O69" s="234"/>
      <c r="P69" s="234"/>
      <c r="Q69" s="233"/>
      <c r="R69" s="234"/>
      <c r="S69" s="234"/>
      <c r="T69" s="255" t="s">
        <v>72</v>
      </c>
      <c r="U69" s="230" t="str">
        <f>IFERROR(VLOOKUP(TbLanc[[#This Row],[Fornecedores/Clientes/Funcionário]],Fornecedores[],6,FALSE),"")</f>
        <v>CLI9</v>
      </c>
      <c r="X69" s="50">
        <f t="shared" si="4"/>
        <v>11050</v>
      </c>
      <c r="Y69" s="236">
        <f>TbLanc[[#This Row],[Valor Bruto]]</f>
        <v>11050</v>
      </c>
      <c r="Z69" s="237"/>
      <c r="AB69" s="231" t="str">
        <f t="shared" si="5"/>
        <v>04.05.1.</v>
      </c>
      <c r="AC69" s="231" t="s">
        <v>41</v>
      </c>
      <c r="AD69" s="34">
        <v>11</v>
      </c>
      <c r="AE69" s="34" t="s">
        <v>42</v>
      </c>
      <c r="AG69" s="232">
        <f>IF(TbLanc[[#This Row],[Pago/Aberto]]="Pago",TbLanc[[#This Row],[Dia Pgto]],"")</f>
        <v>11</v>
      </c>
      <c r="AH69" s="232" t="str">
        <f>IF(TbLanc[[#This Row],[Pago/Aberto]]="Pago",TbLanc[[#This Row],[Mês Pagamento]],"")</f>
        <v>Fevereiro</v>
      </c>
      <c r="AI69" s="229">
        <v>2026</v>
      </c>
    </row>
    <row r="70" spans="1:35" x14ac:dyDescent="0.2">
      <c r="A70" s="90" t="s">
        <v>35</v>
      </c>
      <c r="B70" s="235" t="str">
        <f>IFERROR(VLOOKUP(A70,Centro_de_Custo_2[],2,FALSE),"")</f>
        <v>04.</v>
      </c>
      <c r="C70" s="90" t="s">
        <v>43</v>
      </c>
      <c r="D70" s="235" t="str">
        <f>IFERROR(VLOOKUP(C70,Departamento[],2,FALSE),"")</f>
        <v>D</v>
      </c>
      <c r="E70" s="235" t="str">
        <f>IFERROR(VLOOKUP(C70,Departamento[],3,FALSE),"")</f>
        <v>05.</v>
      </c>
      <c r="F70" s="90" t="s">
        <v>60</v>
      </c>
      <c r="G70" s="90" t="s">
        <v>74</v>
      </c>
      <c r="H70" s="235" t="str">
        <f>IFERROR(VLOOKUP(G70,Lançamento[],2,FALSE),"")</f>
        <v>8.</v>
      </c>
      <c r="I70" s="33" t="s">
        <v>75</v>
      </c>
      <c r="J70" s="235" t="str">
        <f>IFERROR(VLOOKUP(I70,Categoria[],2,FALSE),"")</f>
        <v/>
      </c>
      <c r="K70" s="233"/>
      <c r="L70" s="234" t="s">
        <v>40</v>
      </c>
      <c r="M70" s="234">
        <v>2026</v>
      </c>
      <c r="N70" s="233"/>
      <c r="O70" s="234"/>
      <c r="P70" s="234"/>
      <c r="Q70" s="233"/>
      <c r="R70" s="234"/>
      <c r="S70" s="234"/>
      <c r="T70" s="255"/>
      <c r="U70" s="230" t="str">
        <f>IFERROR(VLOOKUP(TbLanc[[#This Row],[Fornecedores/Clientes/Funcionário]],Fornecedores[],6,FALSE),"")</f>
        <v/>
      </c>
      <c r="X70" s="50">
        <f t="shared" si="4"/>
        <v>11200</v>
      </c>
      <c r="Y70" s="236">
        <f>TbLanc[[#This Row],[Valor Bruto]]</f>
        <v>11200</v>
      </c>
      <c r="Z70" s="237"/>
      <c r="AB70" s="231" t="str">
        <f t="shared" si="5"/>
        <v>04.05.8.</v>
      </c>
      <c r="AC70" s="231" t="s">
        <v>41</v>
      </c>
      <c r="AD70" s="34">
        <v>11</v>
      </c>
      <c r="AE70" s="34" t="s">
        <v>42</v>
      </c>
      <c r="AG70" s="232">
        <f>IF(TbLanc[[#This Row],[Pago/Aberto]]="Pago",TbLanc[[#This Row],[Dia Pgto]],"")</f>
        <v>11</v>
      </c>
      <c r="AH70" s="232" t="str">
        <f>IF(TbLanc[[#This Row],[Pago/Aberto]]="Pago",TbLanc[[#This Row],[Mês Pagamento]],"")</f>
        <v>Fevereiro</v>
      </c>
      <c r="AI70" s="229">
        <v>2026</v>
      </c>
    </row>
    <row r="71" spans="1:35" x14ac:dyDescent="0.2">
      <c r="A71" s="90" t="s">
        <v>35</v>
      </c>
      <c r="B71" s="235" t="str">
        <f>IFERROR(VLOOKUP(A71,Centro_de_Custo_2[],2,FALSE),"")</f>
        <v>04.</v>
      </c>
      <c r="C71" s="90" t="s">
        <v>43</v>
      </c>
      <c r="D71" s="235" t="str">
        <f>IFERROR(VLOOKUP(C71,Departamento[],2,FALSE),"")</f>
        <v>D</v>
      </c>
      <c r="E71" s="235" t="str">
        <f>IFERROR(VLOOKUP(C71,Departamento[],3,FALSE),"")</f>
        <v>05.</v>
      </c>
      <c r="F71" s="90" t="s">
        <v>60</v>
      </c>
      <c r="G71" s="90" t="s">
        <v>74</v>
      </c>
      <c r="H71" s="235" t="str">
        <f>IFERROR(VLOOKUP(G71,Lançamento[],2,FALSE),"")</f>
        <v>8.</v>
      </c>
      <c r="I71" s="33" t="s">
        <v>76</v>
      </c>
      <c r="J71" s="235" t="str">
        <f>IFERROR(VLOOKUP(I71,Categoria[],2,FALSE),"")</f>
        <v/>
      </c>
      <c r="K71" s="233"/>
      <c r="L71" s="234" t="s">
        <v>40</v>
      </c>
      <c r="M71" s="234">
        <v>2026</v>
      </c>
      <c r="N71" s="233"/>
      <c r="O71" s="234"/>
      <c r="P71" s="234"/>
      <c r="Q71" s="233"/>
      <c r="R71" s="234"/>
      <c r="S71" s="234"/>
      <c r="T71" s="255"/>
      <c r="U71" s="230" t="str">
        <f>IFERROR(VLOOKUP(TbLanc[[#This Row],[Fornecedores/Clientes/Funcionário]],Fornecedores[],6,FALSE),"")</f>
        <v/>
      </c>
      <c r="X71" s="50">
        <f t="shared" si="4"/>
        <v>11350</v>
      </c>
      <c r="Y71" s="236">
        <f>TbLanc[[#This Row],[Valor Bruto]]</f>
        <v>11350</v>
      </c>
      <c r="Z71" s="237"/>
      <c r="AB71" s="231" t="str">
        <f t="shared" si="5"/>
        <v>04.05.8.</v>
      </c>
      <c r="AC71" s="231" t="s">
        <v>41</v>
      </c>
      <c r="AD71" s="34">
        <v>11</v>
      </c>
      <c r="AE71" s="34" t="s">
        <v>42</v>
      </c>
      <c r="AG71" s="232">
        <f>IF(TbLanc[[#This Row],[Pago/Aberto]]="Pago",TbLanc[[#This Row],[Dia Pgto]],"")</f>
        <v>11</v>
      </c>
      <c r="AH71" s="232" t="str">
        <f>IF(TbLanc[[#This Row],[Pago/Aberto]]="Pago",TbLanc[[#This Row],[Mês Pagamento]],"")</f>
        <v>Fevereiro</v>
      </c>
      <c r="AI71" s="229">
        <v>2026</v>
      </c>
    </row>
    <row r="72" spans="1:35" x14ac:dyDescent="0.2">
      <c r="A72" s="90" t="s">
        <v>35</v>
      </c>
      <c r="B72" s="235" t="str">
        <f>IFERROR(VLOOKUP(A72,Centro_de_Custo_2[],2,FALSE),"")</f>
        <v>04.</v>
      </c>
      <c r="C72" s="90" t="s">
        <v>43</v>
      </c>
      <c r="D72" s="235" t="str">
        <f>IFERROR(VLOOKUP(C72,Departamento[],2,FALSE),"")</f>
        <v>D</v>
      </c>
      <c r="E72" s="235" t="str">
        <f>IFERROR(VLOOKUP(C72,Departamento[],3,FALSE),"")</f>
        <v>05.</v>
      </c>
      <c r="F72" s="90" t="s">
        <v>60</v>
      </c>
      <c r="G72" s="90" t="s">
        <v>74</v>
      </c>
      <c r="H72" s="235" t="str">
        <f>IFERROR(VLOOKUP(G72,Lançamento[],2,FALSE),"")</f>
        <v>8.</v>
      </c>
      <c r="I72" s="33" t="s">
        <v>77</v>
      </c>
      <c r="J72" s="235" t="str">
        <f>IFERROR(VLOOKUP(I72,Categoria[],2,FALSE),"")</f>
        <v/>
      </c>
      <c r="K72" s="233"/>
      <c r="L72" s="234" t="s">
        <v>40</v>
      </c>
      <c r="M72" s="234">
        <v>2026</v>
      </c>
      <c r="N72" s="233"/>
      <c r="O72" s="234"/>
      <c r="P72" s="234"/>
      <c r="Q72" s="233"/>
      <c r="R72" s="234"/>
      <c r="S72" s="234"/>
      <c r="T72" s="255"/>
      <c r="U72" s="230" t="str">
        <f>IFERROR(VLOOKUP(TbLanc[[#This Row],[Fornecedores/Clientes/Funcionário]],Fornecedores[],6,FALSE),"")</f>
        <v/>
      </c>
      <c r="X72" s="50">
        <f t="shared" si="4"/>
        <v>11500</v>
      </c>
      <c r="Y72" s="236">
        <f>TbLanc[[#This Row],[Valor Bruto]]</f>
        <v>11500</v>
      </c>
      <c r="Z72" s="237"/>
      <c r="AB72" s="231" t="str">
        <f t="shared" si="5"/>
        <v>04.05.8.</v>
      </c>
      <c r="AC72" s="231" t="s">
        <v>41</v>
      </c>
      <c r="AD72" s="34">
        <v>11</v>
      </c>
      <c r="AE72" s="34" t="s">
        <v>42</v>
      </c>
      <c r="AG72" s="232">
        <f>IF(TbLanc[[#This Row],[Pago/Aberto]]="Pago",TbLanc[[#This Row],[Dia Pgto]],"")</f>
        <v>11</v>
      </c>
      <c r="AH72" s="232" t="str">
        <f>IF(TbLanc[[#This Row],[Pago/Aberto]]="Pago",TbLanc[[#This Row],[Mês Pagamento]],"")</f>
        <v>Fevereiro</v>
      </c>
      <c r="AI72" s="229">
        <v>2026</v>
      </c>
    </row>
    <row r="73" spans="1:35" hidden="1" x14ac:dyDescent="0.2">
      <c r="A73" s="90"/>
      <c r="B73" s="235" t="str">
        <f>IFERROR(VLOOKUP(A73,Centro_de_Custo_2[],2,FALSE),"")</f>
        <v/>
      </c>
      <c r="C73" s="90"/>
      <c r="D73" s="235" t="str">
        <f>IFERROR(VLOOKUP(C73,Departamento[],2,FALSE),"")</f>
        <v/>
      </c>
      <c r="E73" s="235" t="str">
        <f>IFERROR(VLOOKUP(C73,Departamento[],3,FALSE),"")</f>
        <v/>
      </c>
      <c r="F73" s="90"/>
      <c r="G73" s="90"/>
      <c r="H73" s="235" t="str">
        <f>IFERROR(VLOOKUP(G73,Lançamento[],2,FALSE),"")</f>
        <v/>
      </c>
      <c r="J73" s="235" t="str">
        <f>IFERROR(VLOOKUP(I73,Categoria[],2,FALSE),"")</f>
        <v/>
      </c>
      <c r="K73" s="233"/>
      <c r="L73" s="234"/>
      <c r="M73" s="234"/>
      <c r="N73" s="233"/>
      <c r="O73" s="234"/>
      <c r="P73" s="234"/>
      <c r="Q73" s="233"/>
      <c r="R73" s="234"/>
      <c r="S73" s="234"/>
      <c r="T73" s="255"/>
      <c r="U73" s="230" t="str">
        <f>IFERROR(VLOOKUP(TbLanc[[#This Row],[Fornecedores/Clientes/Funcionário]],Fornecedores[],6,FALSE),"")</f>
        <v/>
      </c>
      <c r="Y73" s="236"/>
      <c r="Z73" s="237"/>
      <c r="AB73" s="231" t="str">
        <f t="shared" si="5"/>
        <v/>
      </c>
      <c r="AC73" s="231"/>
      <c r="AG73" s="232" t="str">
        <f>IF(TbLanc[[#This Row],[Pago/Aberto]]="Pago",TbLanc[[#This Row],[Dia Pgto]],"")</f>
        <v/>
      </c>
      <c r="AH73" s="232" t="str">
        <f>IF(TbLanc[[#This Row],[Pago/Aberto]]="Pago",TbLanc[[#This Row],[Mês Pagamento]],"")</f>
        <v/>
      </c>
      <c r="AI73" s="229"/>
    </row>
    <row r="74" spans="1:35" hidden="1" x14ac:dyDescent="0.2">
      <c r="A74" s="90"/>
      <c r="B74" s="235" t="str">
        <f>IFERROR(VLOOKUP(A74,Centro_de_Custo_2[],2,FALSE),"")</f>
        <v/>
      </c>
      <c r="C74" s="90"/>
      <c r="D74" s="235" t="str">
        <f>IFERROR(VLOOKUP(C74,Departamento[],2,FALSE),"")</f>
        <v/>
      </c>
      <c r="E74" s="235" t="str">
        <f>IFERROR(VLOOKUP(C74,Departamento[],3,FALSE),"")</f>
        <v/>
      </c>
      <c r="F74" s="90"/>
      <c r="G74" s="90"/>
      <c r="H74" s="235" t="str">
        <f>IFERROR(VLOOKUP(G74,Lançamento[],2,FALSE),"")</f>
        <v/>
      </c>
      <c r="J74" s="235" t="str">
        <f>IFERROR(VLOOKUP(I74,Categoria[],2,FALSE),"")</f>
        <v/>
      </c>
      <c r="K74" s="233"/>
      <c r="L74" s="234"/>
      <c r="M74" s="234"/>
      <c r="N74" s="233"/>
      <c r="O74" s="234"/>
      <c r="P74" s="234"/>
      <c r="Q74" s="233"/>
      <c r="R74" s="234"/>
      <c r="S74" s="234"/>
      <c r="T74" s="255"/>
      <c r="U74" s="230" t="str">
        <f>IFERROR(VLOOKUP(TbLanc[[#This Row],[Fornecedores/Clientes/Funcionário]],Fornecedores[],6,FALSE),"")</f>
        <v/>
      </c>
      <c r="Y74" s="236"/>
      <c r="Z74" s="237"/>
      <c r="AB74" s="231" t="str">
        <f t="shared" si="5"/>
        <v/>
      </c>
      <c r="AC74" s="231"/>
      <c r="AG74" s="232" t="str">
        <f>IF(TbLanc[[#This Row],[Pago/Aberto]]="Pago",TbLanc[[#This Row],[Dia Pgto]],"")</f>
        <v/>
      </c>
      <c r="AH74" s="232" t="str">
        <f>IF(TbLanc[[#This Row],[Pago/Aberto]]="Pago",TbLanc[[#This Row],[Mês Pagamento]],"")</f>
        <v/>
      </c>
      <c r="AI74" s="229"/>
    </row>
    <row r="75" spans="1:35" hidden="1" x14ac:dyDescent="0.2">
      <c r="A75" s="90"/>
      <c r="B75" s="235" t="str">
        <f>IFERROR(VLOOKUP(A75,Centro_de_Custo_2[],2,FALSE),"")</f>
        <v/>
      </c>
      <c r="C75" s="90"/>
      <c r="D75" s="235" t="str">
        <f>IFERROR(VLOOKUP(C75,Departamento[],2,FALSE),"")</f>
        <v/>
      </c>
      <c r="E75" s="235" t="str">
        <f>IFERROR(VLOOKUP(C75,Departamento[],3,FALSE),"")</f>
        <v/>
      </c>
      <c r="F75" s="90"/>
      <c r="G75" s="90"/>
      <c r="H75" s="235" t="str">
        <f>IFERROR(VLOOKUP(G75,Lançamento[],2,FALSE),"")</f>
        <v/>
      </c>
      <c r="J75" s="235" t="str">
        <f>IFERROR(VLOOKUP(I75,Categoria[],2,FALSE),"")</f>
        <v/>
      </c>
      <c r="K75" s="233"/>
      <c r="L75" s="234"/>
      <c r="M75" s="234"/>
      <c r="N75" s="233"/>
      <c r="O75" s="234"/>
      <c r="P75" s="234"/>
      <c r="Q75" s="233"/>
      <c r="R75" s="234"/>
      <c r="S75" s="234"/>
      <c r="T75" s="255"/>
      <c r="U75" s="230" t="str">
        <f>IFERROR(VLOOKUP(TbLanc[[#This Row],[Fornecedores/Clientes/Funcionário]],Fornecedores[],6,FALSE),"")</f>
        <v/>
      </c>
      <c r="Y75" s="236"/>
      <c r="Z75" s="237"/>
      <c r="AB75" s="231" t="str">
        <f t="shared" si="5"/>
        <v/>
      </c>
      <c r="AC75" s="231"/>
      <c r="AG75" s="232" t="str">
        <f>IF(TbLanc[[#This Row],[Pago/Aberto]]="Pago",TbLanc[[#This Row],[Dia Pgto]],"")</f>
        <v/>
      </c>
      <c r="AH75" s="232" t="str">
        <f>IF(TbLanc[[#This Row],[Pago/Aberto]]="Pago",TbLanc[[#This Row],[Mês Pagamento]],"")</f>
        <v/>
      </c>
      <c r="AI75" s="229"/>
    </row>
    <row r="76" spans="1:35" hidden="1" x14ac:dyDescent="0.2">
      <c r="A76" s="90"/>
      <c r="B76" s="235" t="str">
        <f>IFERROR(VLOOKUP(A76,Centro_de_Custo_2[],2,FALSE),"")</f>
        <v/>
      </c>
      <c r="C76" s="90"/>
      <c r="D76" s="235" t="str">
        <f>IFERROR(VLOOKUP(C76,Departamento[],2,FALSE),"")</f>
        <v/>
      </c>
      <c r="E76" s="235" t="str">
        <f>IFERROR(VLOOKUP(C76,Departamento[],3,FALSE),"")</f>
        <v/>
      </c>
      <c r="F76" s="90"/>
      <c r="G76" s="90"/>
      <c r="H76" s="235" t="str">
        <f>IFERROR(VLOOKUP(G76,Lançamento[],2,FALSE),"")</f>
        <v/>
      </c>
      <c r="J76" s="235" t="str">
        <f>IFERROR(VLOOKUP(I76,Categoria[],2,FALSE),"")</f>
        <v/>
      </c>
      <c r="K76" s="233"/>
      <c r="L76" s="234"/>
      <c r="M76" s="234"/>
      <c r="N76" s="233"/>
      <c r="O76" s="234"/>
      <c r="P76" s="234"/>
      <c r="Q76" s="233"/>
      <c r="R76" s="234"/>
      <c r="S76" s="234"/>
      <c r="T76" s="255"/>
      <c r="U76" s="230" t="str">
        <f>IFERROR(VLOOKUP(TbLanc[[#This Row],[Fornecedores/Clientes/Funcionário]],Fornecedores[],6,FALSE),"")</f>
        <v/>
      </c>
      <c r="Y76" s="236"/>
      <c r="Z76" s="237"/>
      <c r="AB76" s="231" t="str">
        <f t="shared" si="5"/>
        <v/>
      </c>
      <c r="AC76" s="231"/>
      <c r="AG76" s="232" t="str">
        <f>IF(TbLanc[[#This Row],[Pago/Aberto]]="Pago",TbLanc[[#This Row],[Dia Pgto]],"")</f>
        <v/>
      </c>
      <c r="AH76" s="232" t="str">
        <f>IF(TbLanc[[#This Row],[Pago/Aberto]]="Pago",TbLanc[[#This Row],[Mês Pagamento]],"")</f>
        <v/>
      </c>
      <c r="AI76" s="229"/>
    </row>
    <row r="77" spans="1:35" hidden="1" x14ac:dyDescent="0.2">
      <c r="A77" s="90"/>
      <c r="B77" s="235" t="str">
        <f>IFERROR(VLOOKUP(A77,Centro_de_Custo_2[],2,FALSE),"")</f>
        <v/>
      </c>
      <c r="C77" s="90"/>
      <c r="D77" s="235" t="str">
        <f>IFERROR(VLOOKUP(C77,Departamento[],2,FALSE),"")</f>
        <v/>
      </c>
      <c r="E77" s="235" t="str">
        <f>IFERROR(VLOOKUP(C77,Departamento[],3,FALSE),"")</f>
        <v/>
      </c>
      <c r="F77" s="90"/>
      <c r="G77" s="90"/>
      <c r="H77" s="235" t="str">
        <f>IFERROR(VLOOKUP(G77,Lançamento[],2,FALSE),"")</f>
        <v/>
      </c>
      <c r="J77" s="235" t="str">
        <f>IFERROR(VLOOKUP(I77,Categoria[],2,FALSE),"")</f>
        <v/>
      </c>
      <c r="K77" s="233"/>
      <c r="L77" s="234"/>
      <c r="M77" s="234"/>
      <c r="N77" s="233"/>
      <c r="O77" s="234"/>
      <c r="P77" s="234"/>
      <c r="Q77" s="233"/>
      <c r="R77" s="234"/>
      <c r="S77" s="234"/>
      <c r="T77" s="255"/>
      <c r="U77" s="230" t="str">
        <f>IFERROR(VLOOKUP(TbLanc[[#This Row],[Fornecedores/Clientes/Funcionário]],Fornecedores[],6,FALSE),"")</f>
        <v/>
      </c>
      <c r="Y77" s="236"/>
      <c r="Z77" s="237"/>
      <c r="AB77" s="231" t="str">
        <f t="shared" si="5"/>
        <v/>
      </c>
      <c r="AC77" s="231"/>
      <c r="AG77" s="232" t="str">
        <f>IF(TbLanc[[#This Row],[Pago/Aberto]]="Pago",TbLanc[[#This Row],[Dia Pgto]],"")</f>
        <v/>
      </c>
      <c r="AH77" s="232" t="str">
        <f>IF(TbLanc[[#This Row],[Pago/Aberto]]="Pago",TbLanc[[#This Row],[Mês Pagamento]],"")</f>
        <v/>
      </c>
      <c r="AI77" s="229"/>
    </row>
    <row r="78" spans="1:35" hidden="1" x14ac:dyDescent="0.2">
      <c r="A78" s="90"/>
      <c r="B78" s="235" t="str">
        <f>IFERROR(VLOOKUP(A78,Centro_de_Custo_2[],2,FALSE),"")</f>
        <v/>
      </c>
      <c r="C78" s="90"/>
      <c r="D78" s="235" t="str">
        <f>IFERROR(VLOOKUP(C78,Departamento[],2,FALSE),"")</f>
        <v/>
      </c>
      <c r="E78" s="235" t="str">
        <f>IFERROR(VLOOKUP(C78,Departamento[],3,FALSE),"")</f>
        <v/>
      </c>
      <c r="F78" s="90"/>
      <c r="G78" s="90"/>
      <c r="H78" s="235" t="str">
        <f>IFERROR(VLOOKUP(G78,Lançamento[],2,FALSE),"")</f>
        <v/>
      </c>
      <c r="J78" s="235" t="str">
        <f>IFERROR(VLOOKUP(I78,Categoria[],2,FALSE),"")</f>
        <v/>
      </c>
      <c r="K78" s="233"/>
      <c r="L78" s="234"/>
      <c r="M78" s="234"/>
      <c r="N78" s="233"/>
      <c r="O78" s="234"/>
      <c r="P78" s="234"/>
      <c r="Q78" s="233"/>
      <c r="R78" s="234"/>
      <c r="S78" s="234"/>
      <c r="T78" s="255"/>
      <c r="U78" s="230" t="str">
        <f>IFERROR(VLOOKUP(TbLanc[[#This Row],[Fornecedores/Clientes/Funcionário]],Fornecedores[],6,FALSE),"")</f>
        <v/>
      </c>
      <c r="Y78" s="236"/>
      <c r="Z78" s="237"/>
      <c r="AB78" s="231" t="str">
        <f t="shared" si="5"/>
        <v/>
      </c>
      <c r="AC78" s="231"/>
      <c r="AG78" s="232" t="str">
        <f>IF(TbLanc[[#This Row],[Pago/Aberto]]="Pago",TbLanc[[#This Row],[Dia Pgto]],"")</f>
        <v/>
      </c>
      <c r="AH78" s="232" t="str">
        <f>IF(TbLanc[[#This Row],[Pago/Aberto]]="Pago",TbLanc[[#This Row],[Mês Pagamento]],"")</f>
        <v/>
      </c>
      <c r="AI78" s="229"/>
    </row>
    <row r="79" spans="1:35" hidden="1" x14ac:dyDescent="0.2">
      <c r="A79" s="90"/>
      <c r="B79" s="235" t="str">
        <f>IFERROR(VLOOKUP(A79,Centro_de_Custo_2[],2,FALSE),"")</f>
        <v/>
      </c>
      <c r="C79" s="90"/>
      <c r="D79" s="235" t="str">
        <f>IFERROR(VLOOKUP(C79,Departamento[],2,FALSE),"")</f>
        <v/>
      </c>
      <c r="E79" s="235" t="str">
        <f>IFERROR(VLOOKUP(C79,Departamento[],3,FALSE),"")</f>
        <v/>
      </c>
      <c r="F79" s="90"/>
      <c r="G79" s="90"/>
      <c r="H79" s="235" t="str">
        <f>IFERROR(VLOOKUP(G79,Lançamento[],2,FALSE),"")</f>
        <v/>
      </c>
      <c r="J79" s="235" t="str">
        <f>IFERROR(VLOOKUP(I79,Categoria[],2,FALSE),"")</f>
        <v/>
      </c>
      <c r="K79" s="233"/>
      <c r="L79" s="234"/>
      <c r="M79" s="234"/>
      <c r="N79" s="233"/>
      <c r="O79" s="234"/>
      <c r="P79" s="234"/>
      <c r="Q79" s="233"/>
      <c r="R79" s="234"/>
      <c r="S79" s="234"/>
      <c r="T79" s="255"/>
      <c r="U79" s="230" t="str">
        <f>IFERROR(VLOOKUP(TbLanc[[#This Row],[Fornecedores/Clientes/Funcionário]],Fornecedores[],6,FALSE),"")</f>
        <v/>
      </c>
      <c r="Y79" s="236"/>
      <c r="Z79" s="237"/>
      <c r="AB79" s="231" t="str">
        <f t="shared" si="5"/>
        <v/>
      </c>
      <c r="AC79" s="231"/>
      <c r="AG79" s="232" t="str">
        <f>IF(TbLanc[[#This Row],[Pago/Aberto]]="Pago",TbLanc[[#This Row],[Dia Pgto]],"")</f>
        <v/>
      </c>
      <c r="AH79" s="232" t="str">
        <f>IF(TbLanc[[#This Row],[Pago/Aberto]]="Pago",TbLanc[[#This Row],[Mês Pagamento]],"")</f>
        <v/>
      </c>
      <c r="AI79" s="229"/>
    </row>
    <row r="80" spans="1:35" hidden="1" x14ac:dyDescent="0.2">
      <c r="A80" s="90"/>
      <c r="B80" s="235" t="str">
        <f>IFERROR(VLOOKUP(A80,Centro_de_Custo_2[],2,FALSE),"")</f>
        <v/>
      </c>
      <c r="C80" s="90"/>
      <c r="D80" s="235" t="str">
        <f>IFERROR(VLOOKUP(C80,Departamento[],2,FALSE),"")</f>
        <v/>
      </c>
      <c r="E80" s="235" t="str">
        <f>IFERROR(VLOOKUP(C80,Departamento[],3,FALSE),"")</f>
        <v/>
      </c>
      <c r="F80" s="90"/>
      <c r="G80" s="90"/>
      <c r="H80" s="235" t="str">
        <f>IFERROR(VLOOKUP(G80,Lançamento[],2,FALSE),"")</f>
        <v/>
      </c>
      <c r="J80" s="235" t="str">
        <f>IFERROR(VLOOKUP(I80,Categoria[],2,FALSE),"")</f>
        <v/>
      </c>
      <c r="K80" s="233"/>
      <c r="L80" s="234"/>
      <c r="M80" s="234"/>
      <c r="N80" s="233"/>
      <c r="O80" s="234"/>
      <c r="P80" s="234"/>
      <c r="Q80" s="233"/>
      <c r="R80" s="234"/>
      <c r="S80" s="234"/>
      <c r="T80" s="255"/>
      <c r="U80" s="230" t="str">
        <f>IFERROR(VLOOKUP(TbLanc[[#This Row],[Fornecedores/Clientes/Funcionário]],Fornecedores[],6,FALSE),"")</f>
        <v/>
      </c>
      <c r="Y80" s="236"/>
      <c r="Z80" s="237"/>
      <c r="AB80" s="231" t="str">
        <f t="shared" si="5"/>
        <v/>
      </c>
      <c r="AC80" s="231"/>
      <c r="AG80" s="232" t="str">
        <f>IF(TbLanc[[#This Row],[Pago/Aberto]]="Pago",TbLanc[[#This Row],[Dia Pgto]],"")</f>
        <v/>
      </c>
      <c r="AH80" s="232" t="str">
        <f>IF(TbLanc[[#This Row],[Pago/Aberto]]="Pago",TbLanc[[#This Row],[Mês Pagamento]],"")</f>
        <v/>
      </c>
      <c r="AI80" s="229"/>
    </row>
    <row r="81" spans="1:35" hidden="1" x14ac:dyDescent="0.2">
      <c r="A81" s="90"/>
      <c r="B81" s="235" t="str">
        <f>IFERROR(VLOOKUP(A81,Centro_de_Custo_2[],2,FALSE),"")</f>
        <v/>
      </c>
      <c r="C81" s="90"/>
      <c r="D81" s="235" t="str">
        <f>IFERROR(VLOOKUP(C81,Departamento[],2,FALSE),"")</f>
        <v/>
      </c>
      <c r="E81" s="235" t="str">
        <f>IFERROR(VLOOKUP(C81,Departamento[],3,FALSE),"")</f>
        <v/>
      </c>
      <c r="F81" s="90"/>
      <c r="G81" s="90"/>
      <c r="H81" s="235" t="str">
        <f>IFERROR(VLOOKUP(G81,Lançamento[],2,FALSE),"")</f>
        <v/>
      </c>
      <c r="J81" s="235" t="str">
        <f>IFERROR(VLOOKUP(I81,Categoria[],2,FALSE),"")</f>
        <v/>
      </c>
      <c r="K81" s="233"/>
      <c r="L81" s="234"/>
      <c r="M81" s="234"/>
      <c r="N81" s="233"/>
      <c r="O81" s="234"/>
      <c r="P81" s="234"/>
      <c r="Q81" s="233"/>
      <c r="R81" s="234"/>
      <c r="S81" s="234"/>
      <c r="T81" s="255"/>
      <c r="U81" s="230" t="str">
        <f>IFERROR(VLOOKUP(TbLanc[[#This Row],[Fornecedores/Clientes/Funcionário]],Fornecedores[],6,FALSE),"")</f>
        <v/>
      </c>
      <c r="Y81" s="236"/>
      <c r="Z81" s="237"/>
      <c r="AB81" s="231" t="str">
        <f t="shared" si="5"/>
        <v/>
      </c>
      <c r="AC81" s="231"/>
      <c r="AG81" s="232" t="str">
        <f>IF(TbLanc[[#This Row],[Pago/Aberto]]="Pago",TbLanc[[#This Row],[Dia Pgto]],"")</f>
        <v/>
      </c>
      <c r="AH81" s="232" t="str">
        <f>IF(TbLanc[[#This Row],[Pago/Aberto]]="Pago",TbLanc[[#This Row],[Mês Pagamento]],"")</f>
        <v/>
      </c>
      <c r="AI81" s="229"/>
    </row>
    <row r="82" spans="1:35" hidden="1" x14ac:dyDescent="0.2">
      <c r="A82" s="90"/>
      <c r="B82" s="235" t="str">
        <f>IFERROR(VLOOKUP(A82,Centro_de_Custo_2[],2,FALSE),"")</f>
        <v/>
      </c>
      <c r="C82" s="90"/>
      <c r="D82" s="235" t="str">
        <f>IFERROR(VLOOKUP(C82,Departamento[],2,FALSE),"")</f>
        <v/>
      </c>
      <c r="E82" s="235" t="str">
        <f>IFERROR(VLOOKUP(C82,Departamento[],3,FALSE),"")</f>
        <v/>
      </c>
      <c r="F82" s="90"/>
      <c r="G82" s="90"/>
      <c r="H82" s="235" t="str">
        <f>IFERROR(VLOOKUP(G82,Lançamento[],2,FALSE),"")</f>
        <v/>
      </c>
      <c r="J82" s="235" t="str">
        <f>IFERROR(VLOOKUP(I82,Categoria[],2,FALSE),"")</f>
        <v/>
      </c>
      <c r="K82" s="233"/>
      <c r="L82" s="234"/>
      <c r="M82" s="234"/>
      <c r="N82" s="233"/>
      <c r="O82" s="234"/>
      <c r="P82" s="234"/>
      <c r="Q82" s="233"/>
      <c r="R82" s="234"/>
      <c r="S82" s="234"/>
      <c r="T82" s="255"/>
      <c r="U82" s="230" t="str">
        <f>IFERROR(VLOOKUP(TbLanc[[#This Row],[Fornecedores/Clientes/Funcionário]],Fornecedores[],6,FALSE),"")</f>
        <v/>
      </c>
      <c r="Y82" s="236"/>
      <c r="Z82" s="237"/>
      <c r="AB82" s="231" t="str">
        <f t="shared" si="5"/>
        <v/>
      </c>
      <c r="AC82" s="231"/>
      <c r="AG82" s="232" t="str">
        <f>IF(TbLanc[[#This Row],[Pago/Aberto]]="Pago",TbLanc[[#This Row],[Dia Pgto]],"")</f>
        <v/>
      </c>
      <c r="AH82" s="232" t="str">
        <f>IF(TbLanc[[#This Row],[Pago/Aberto]]="Pago",TbLanc[[#This Row],[Mês Pagamento]],"")</f>
        <v/>
      </c>
      <c r="AI82" s="229"/>
    </row>
    <row r="83" spans="1:35" hidden="1" x14ac:dyDescent="0.2">
      <c r="A83" s="90"/>
      <c r="B83" s="235" t="str">
        <f>IFERROR(VLOOKUP(A83,Centro_de_Custo_2[],2,FALSE),"")</f>
        <v/>
      </c>
      <c r="C83" s="90"/>
      <c r="D83" s="235" t="str">
        <f>IFERROR(VLOOKUP(C83,Departamento[],2,FALSE),"")</f>
        <v/>
      </c>
      <c r="E83" s="235" t="str">
        <f>IFERROR(VLOOKUP(C83,Departamento[],3,FALSE),"")</f>
        <v/>
      </c>
      <c r="F83" s="90"/>
      <c r="G83" s="90"/>
      <c r="H83" s="235" t="str">
        <f>IFERROR(VLOOKUP(G83,Lançamento[],2,FALSE),"")</f>
        <v/>
      </c>
      <c r="J83" s="235" t="str">
        <f>IFERROR(VLOOKUP(I83,Categoria[],2,FALSE),"")</f>
        <v/>
      </c>
      <c r="K83" s="233"/>
      <c r="L83" s="234"/>
      <c r="M83" s="234"/>
      <c r="N83" s="233"/>
      <c r="O83" s="234"/>
      <c r="P83" s="234"/>
      <c r="Q83" s="233"/>
      <c r="R83" s="234"/>
      <c r="S83" s="234"/>
      <c r="T83" s="255"/>
      <c r="U83" s="230" t="str">
        <f>IFERROR(VLOOKUP(TbLanc[[#This Row],[Fornecedores/Clientes/Funcionário]],Fornecedores[],6,FALSE),"")</f>
        <v/>
      </c>
      <c r="Y83" s="236"/>
      <c r="Z83" s="237"/>
      <c r="AB83" s="231" t="str">
        <f t="shared" si="5"/>
        <v/>
      </c>
      <c r="AC83" s="231"/>
      <c r="AG83" s="232" t="str">
        <f>IF(TbLanc[[#This Row],[Pago/Aberto]]="Pago",TbLanc[[#This Row],[Dia Pgto]],"")</f>
        <v/>
      </c>
      <c r="AH83" s="232" t="str">
        <f>IF(TbLanc[[#This Row],[Pago/Aberto]]="Pago",TbLanc[[#This Row],[Mês Pagamento]],"")</f>
        <v/>
      </c>
      <c r="AI83" s="229"/>
    </row>
    <row r="84" spans="1:35" hidden="1" x14ac:dyDescent="0.2">
      <c r="A84" s="90"/>
      <c r="B84" s="235" t="str">
        <f>IFERROR(VLOOKUP(A84,Centro_de_Custo_2[],2,FALSE),"")</f>
        <v/>
      </c>
      <c r="C84" s="90"/>
      <c r="D84" s="235" t="str">
        <f>IFERROR(VLOOKUP(C84,Departamento[],2,FALSE),"")</f>
        <v/>
      </c>
      <c r="E84" s="235" t="str">
        <f>IFERROR(VLOOKUP(C84,Departamento[],3,FALSE),"")</f>
        <v/>
      </c>
      <c r="F84" s="90"/>
      <c r="G84" s="90"/>
      <c r="H84" s="235" t="str">
        <f>IFERROR(VLOOKUP(G84,Lançamento[],2,FALSE),"")</f>
        <v/>
      </c>
      <c r="J84" s="235" t="str">
        <f>IFERROR(VLOOKUP(I84,Categoria[],2,FALSE),"")</f>
        <v/>
      </c>
      <c r="K84" s="233"/>
      <c r="L84" s="234"/>
      <c r="M84" s="234"/>
      <c r="N84" s="233"/>
      <c r="O84" s="234"/>
      <c r="P84" s="234"/>
      <c r="Q84" s="233"/>
      <c r="R84" s="234"/>
      <c r="S84" s="234"/>
      <c r="T84" s="255"/>
      <c r="U84" s="230" t="str">
        <f>IFERROR(VLOOKUP(TbLanc[[#This Row],[Fornecedores/Clientes/Funcionário]],Fornecedores[],6,FALSE),"")</f>
        <v/>
      </c>
      <c r="Y84" s="236"/>
      <c r="Z84" s="237"/>
      <c r="AB84" s="231" t="str">
        <f t="shared" si="5"/>
        <v/>
      </c>
      <c r="AC84" s="231"/>
      <c r="AG84" s="232" t="str">
        <f>IF(TbLanc[[#This Row],[Pago/Aberto]]="Pago",TbLanc[[#This Row],[Dia Pgto]],"")</f>
        <v/>
      </c>
      <c r="AH84" s="232" t="str">
        <f>IF(TbLanc[[#This Row],[Pago/Aberto]]="Pago",TbLanc[[#This Row],[Mês Pagamento]],"")</f>
        <v/>
      </c>
      <c r="AI84" s="229"/>
    </row>
    <row r="85" spans="1:35" hidden="1" x14ac:dyDescent="0.2">
      <c r="A85" s="90"/>
      <c r="B85" s="235" t="str">
        <f>IFERROR(VLOOKUP(A85,Centro_de_Custo_2[],2,FALSE),"")</f>
        <v/>
      </c>
      <c r="C85" s="90"/>
      <c r="D85" s="235" t="str">
        <f>IFERROR(VLOOKUP(C85,Departamento[],2,FALSE),"")</f>
        <v/>
      </c>
      <c r="E85" s="235" t="str">
        <f>IFERROR(VLOOKUP(C85,Departamento[],3,FALSE),"")</f>
        <v/>
      </c>
      <c r="F85" s="90"/>
      <c r="G85" s="90"/>
      <c r="H85" s="235" t="str">
        <f>IFERROR(VLOOKUP(G85,Lançamento[],2,FALSE),"")</f>
        <v/>
      </c>
      <c r="J85" s="235" t="str">
        <f>IFERROR(VLOOKUP(I85,Categoria[],2,FALSE),"")</f>
        <v/>
      </c>
      <c r="K85" s="233"/>
      <c r="L85" s="234"/>
      <c r="M85" s="234"/>
      <c r="N85" s="233"/>
      <c r="O85" s="234"/>
      <c r="P85" s="234"/>
      <c r="Q85" s="233"/>
      <c r="R85" s="234"/>
      <c r="S85" s="234"/>
      <c r="T85" s="255"/>
      <c r="U85" s="230" t="str">
        <f>IFERROR(VLOOKUP(TbLanc[[#This Row],[Fornecedores/Clientes/Funcionário]],Fornecedores[],6,FALSE),"")</f>
        <v/>
      </c>
      <c r="Y85" s="236"/>
      <c r="Z85" s="237"/>
      <c r="AB85" s="231" t="str">
        <f t="shared" si="5"/>
        <v/>
      </c>
      <c r="AC85" s="231"/>
      <c r="AG85" s="232" t="str">
        <f>IF(TbLanc[[#This Row],[Pago/Aberto]]="Pago",TbLanc[[#This Row],[Dia Pgto]],"")</f>
        <v/>
      </c>
      <c r="AH85" s="232" t="str">
        <f>IF(TbLanc[[#This Row],[Pago/Aberto]]="Pago",TbLanc[[#This Row],[Mês Pagamento]],"")</f>
        <v/>
      </c>
      <c r="AI85" s="229"/>
    </row>
    <row r="86" spans="1:35" hidden="1" x14ac:dyDescent="0.2">
      <c r="A86" s="90"/>
      <c r="B86" s="235" t="str">
        <f>IFERROR(VLOOKUP(A86,Centro_de_Custo_2[],2,FALSE),"")</f>
        <v/>
      </c>
      <c r="C86" s="90"/>
      <c r="D86" s="235" t="str">
        <f>IFERROR(VLOOKUP(C86,Departamento[],2,FALSE),"")</f>
        <v/>
      </c>
      <c r="E86" s="235" t="str">
        <f>IFERROR(VLOOKUP(C86,Departamento[],3,FALSE),"")</f>
        <v/>
      </c>
      <c r="F86" s="90"/>
      <c r="G86" s="90"/>
      <c r="H86" s="235" t="str">
        <f>IFERROR(VLOOKUP(G86,Lançamento[],2,FALSE),"")</f>
        <v/>
      </c>
      <c r="J86" s="235" t="str">
        <f>IFERROR(VLOOKUP(I86,Categoria[],2,FALSE),"")</f>
        <v/>
      </c>
      <c r="K86" s="233"/>
      <c r="L86" s="234"/>
      <c r="M86" s="234"/>
      <c r="N86" s="233"/>
      <c r="O86" s="234"/>
      <c r="P86" s="234"/>
      <c r="Q86" s="233"/>
      <c r="R86" s="234"/>
      <c r="S86" s="234"/>
      <c r="T86" s="255"/>
      <c r="U86" s="230" t="str">
        <f>IFERROR(VLOOKUP(TbLanc[[#This Row],[Fornecedores/Clientes/Funcionário]],Fornecedores[],6,FALSE),"")</f>
        <v/>
      </c>
      <c r="Y86" s="236"/>
      <c r="Z86" s="237"/>
      <c r="AB86" s="231" t="str">
        <f t="shared" si="5"/>
        <v/>
      </c>
      <c r="AC86" s="231"/>
      <c r="AG86" s="232" t="str">
        <f>IF(TbLanc[[#This Row],[Pago/Aberto]]="Pago",TbLanc[[#This Row],[Dia Pgto]],"")</f>
        <v/>
      </c>
      <c r="AH86" s="232" t="str">
        <f>IF(TbLanc[[#This Row],[Pago/Aberto]]="Pago",TbLanc[[#This Row],[Mês Pagamento]],"")</f>
        <v/>
      </c>
      <c r="AI86" s="229"/>
    </row>
    <row r="87" spans="1:35" hidden="1" x14ac:dyDescent="0.2">
      <c r="A87" s="90"/>
      <c r="B87" s="235" t="str">
        <f>IFERROR(VLOOKUP(A87,Centro_de_Custo_2[],2,FALSE),"")</f>
        <v/>
      </c>
      <c r="C87" s="90"/>
      <c r="D87" s="235" t="str">
        <f>IFERROR(VLOOKUP(C87,Departamento[],2,FALSE),"")</f>
        <v/>
      </c>
      <c r="E87" s="235" t="str">
        <f>IFERROR(VLOOKUP(C87,Departamento[],3,FALSE),"")</f>
        <v/>
      </c>
      <c r="F87" s="90"/>
      <c r="G87" s="90"/>
      <c r="H87" s="235" t="str">
        <f>IFERROR(VLOOKUP(G87,Lançamento[],2,FALSE),"")</f>
        <v/>
      </c>
      <c r="J87" s="235" t="str">
        <f>IFERROR(VLOOKUP(I87,Categoria[],2,FALSE),"")</f>
        <v/>
      </c>
      <c r="K87" s="233"/>
      <c r="L87" s="234"/>
      <c r="M87" s="234"/>
      <c r="N87" s="233"/>
      <c r="O87" s="234"/>
      <c r="P87" s="234"/>
      <c r="Q87" s="233"/>
      <c r="R87" s="234"/>
      <c r="S87" s="234"/>
      <c r="T87" s="255"/>
      <c r="U87" s="230" t="str">
        <f>IFERROR(VLOOKUP(TbLanc[[#This Row],[Fornecedores/Clientes/Funcionário]],Fornecedores[],6,FALSE),"")</f>
        <v/>
      </c>
      <c r="Y87" s="236"/>
      <c r="Z87" s="237"/>
      <c r="AB87" s="231" t="str">
        <f t="shared" si="5"/>
        <v/>
      </c>
      <c r="AC87" s="231"/>
      <c r="AG87" s="232" t="str">
        <f>IF(TbLanc[[#This Row],[Pago/Aberto]]="Pago",TbLanc[[#This Row],[Dia Pgto]],"")</f>
        <v/>
      </c>
      <c r="AH87" s="232" t="str">
        <f>IF(TbLanc[[#This Row],[Pago/Aberto]]="Pago",TbLanc[[#This Row],[Mês Pagamento]],"")</f>
        <v/>
      </c>
      <c r="AI87" s="229"/>
    </row>
    <row r="88" spans="1:35" hidden="1" x14ac:dyDescent="0.2">
      <c r="A88" s="90"/>
      <c r="B88" s="235" t="str">
        <f>IFERROR(VLOOKUP(A88,Centro_de_Custo_2[],2,FALSE),"")</f>
        <v/>
      </c>
      <c r="C88" s="90"/>
      <c r="D88" s="235" t="str">
        <f>IFERROR(VLOOKUP(C88,Departamento[],2,FALSE),"")</f>
        <v/>
      </c>
      <c r="E88" s="235" t="str">
        <f>IFERROR(VLOOKUP(C88,Departamento[],3,FALSE),"")</f>
        <v/>
      </c>
      <c r="F88" s="90"/>
      <c r="G88" s="90"/>
      <c r="H88" s="235" t="str">
        <f>IFERROR(VLOOKUP(G88,Lançamento[],2,FALSE),"")</f>
        <v/>
      </c>
      <c r="J88" s="235" t="str">
        <f>IFERROR(VLOOKUP(I88,Categoria[],2,FALSE),"")</f>
        <v/>
      </c>
      <c r="K88" s="233"/>
      <c r="L88" s="234"/>
      <c r="M88" s="234"/>
      <c r="N88" s="233"/>
      <c r="O88" s="234"/>
      <c r="P88" s="234"/>
      <c r="Q88" s="233"/>
      <c r="R88" s="234"/>
      <c r="S88" s="234"/>
      <c r="T88" s="255"/>
      <c r="U88" s="230" t="str">
        <f>IFERROR(VLOOKUP(TbLanc[[#This Row],[Fornecedores/Clientes/Funcionário]],Fornecedores[],6,FALSE),"")</f>
        <v/>
      </c>
      <c r="Y88" s="236"/>
      <c r="Z88" s="237"/>
      <c r="AB88" s="231" t="str">
        <f t="shared" si="5"/>
        <v/>
      </c>
      <c r="AC88" s="231"/>
      <c r="AG88" s="232" t="str">
        <f>IF(TbLanc[[#This Row],[Pago/Aberto]]="Pago",TbLanc[[#This Row],[Dia Pgto]],"")</f>
        <v/>
      </c>
      <c r="AH88" s="232" t="str">
        <f>IF(TbLanc[[#This Row],[Pago/Aberto]]="Pago",TbLanc[[#This Row],[Mês Pagamento]],"")</f>
        <v/>
      </c>
      <c r="AI88" s="229"/>
    </row>
    <row r="89" spans="1:35" hidden="1" x14ac:dyDescent="0.2">
      <c r="A89" s="90"/>
      <c r="B89" s="235" t="str">
        <f>IFERROR(VLOOKUP(A89,Centro_de_Custo_2[],2,FALSE),"")</f>
        <v/>
      </c>
      <c r="C89" s="90"/>
      <c r="D89" s="235" t="str">
        <f>IFERROR(VLOOKUP(C89,Departamento[],2,FALSE),"")</f>
        <v/>
      </c>
      <c r="E89" s="235" t="str">
        <f>IFERROR(VLOOKUP(C89,Departamento[],3,FALSE),"")</f>
        <v/>
      </c>
      <c r="F89" s="90"/>
      <c r="G89" s="90"/>
      <c r="H89" s="235" t="str">
        <f>IFERROR(VLOOKUP(G89,Lançamento[],2,FALSE),"")</f>
        <v/>
      </c>
      <c r="J89" s="235" t="str">
        <f>IFERROR(VLOOKUP(I89,Categoria[],2,FALSE),"")</f>
        <v/>
      </c>
      <c r="K89" s="233"/>
      <c r="L89" s="234"/>
      <c r="M89" s="234"/>
      <c r="N89" s="233"/>
      <c r="O89" s="234"/>
      <c r="P89" s="234"/>
      <c r="Q89" s="233"/>
      <c r="R89" s="234"/>
      <c r="S89" s="234"/>
      <c r="T89" s="255"/>
      <c r="U89" s="230" t="str">
        <f>IFERROR(VLOOKUP(TbLanc[[#This Row],[Fornecedores/Clientes/Funcionário]],Fornecedores[],6,FALSE),"")</f>
        <v/>
      </c>
      <c r="Y89" s="236"/>
      <c r="Z89" s="237"/>
      <c r="AB89" s="231" t="str">
        <f t="shared" si="5"/>
        <v/>
      </c>
      <c r="AC89" s="231"/>
      <c r="AG89" s="232" t="str">
        <f>IF(TbLanc[[#This Row],[Pago/Aberto]]="Pago",TbLanc[[#This Row],[Dia Pgto]],"")</f>
        <v/>
      </c>
      <c r="AH89" s="232" t="str">
        <f>IF(TbLanc[[#This Row],[Pago/Aberto]]="Pago",TbLanc[[#This Row],[Mês Pagamento]],"")</f>
        <v/>
      </c>
      <c r="AI89" s="229"/>
    </row>
    <row r="90" spans="1:35" hidden="1" x14ac:dyDescent="0.2">
      <c r="A90" s="90"/>
      <c r="B90" s="235" t="str">
        <f>IFERROR(VLOOKUP(A90,Centro_de_Custo_2[],2,FALSE),"")</f>
        <v/>
      </c>
      <c r="C90" s="90"/>
      <c r="D90" s="235" t="str">
        <f>IFERROR(VLOOKUP(C90,Departamento[],2,FALSE),"")</f>
        <v/>
      </c>
      <c r="E90" s="235" t="str">
        <f>IFERROR(VLOOKUP(C90,Departamento[],3,FALSE),"")</f>
        <v/>
      </c>
      <c r="F90" s="90"/>
      <c r="G90" s="90"/>
      <c r="H90" s="235" t="str">
        <f>IFERROR(VLOOKUP(G90,Lançamento[],2,FALSE),"")</f>
        <v/>
      </c>
      <c r="J90" s="235" t="str">
        <f>IFERROR(VLOOKUP(I90,Categoria[],2,FALSE),"")</f>
        <v/>
      </c>
      <c r="K90" s="233"/>
      <c r="L90" s="234"/>
      <c r="M90" s="234"/>
      <c r="N90" s="233"/>
      <c r="O90" s="234"/>
      <c r="P90" s="234"/>
      <c r="Q90" s="233"/>
      <c r="R90" s="234"/>
      <c r="S90" s="234"/>
      <c r="T90" s="255"/>
      <c r="U90" s="230" t="str">
        <f>IFERROR(VLOOKUP(TbLanc[[#This Row],[Fornecedores/Clientes/Funcionário]],Fornecedores[],6,FALSE),"")</f>
        <v/>
      </c>
      <c r="Y90" s="236"/>
      <c r="Z90" s="237"/>
      <c r="AB90" s="231" t="str">
        <f t="shared" si="5"/>
        <v/>
      </c>
      <c r="AC90" s="231"/>
      <c r="AG90" s="232" t="str">
        <f>IF(TbLanc[[#This Row],[Pago/Aberto]]="Pago",TbLanc[[#This Row],[Dia Pgto]],"")</f>
        <v/>
      </c>
      <c r="AH90" s="232" t="str">
        <f>IF(TbLanc[[#This Row],[Pago/Aberto]]="Pago",TbLanc[[#This Row],[Mês Pagamento]],"")</f>
        <v/>
      </c>
      <c r="AI90" s="229"/>
    </row>
    <row r="91" spans="1:35" hidden="1" x14ac:dyDescent="0.2">
      <c r="A91" s="90"/>
      <c r="B91" s="235" t="str">
        <f>IFERROR(VLOOKUP(A91,Centro_de_Custo_2[],2,FALSE),"")</f>
        <v/>
      </c>
      <c r="C91" s="90"/>
      <c r="D91" s="235" t="str">
        <f>IFERROR(VLOOKUP(C91,Departamento[],2,FALSE),"")</f>
        <v/>
      </c>
      <c r="E91" s="235" t="str">
        <f>IFERROR(VLOOKUP(C91,Departamento[],3,FALSE),"")</f>
        <v/>
      </c>
      <c r="F91" s="90"/>
      <c r="G91" s="90"/>
      <c r="H91" s="235" t="str">
        <f>IFERROR(VLOOKUP(G91,Lançamento[],2,FALSE),"")</f>
        <v/>
      </c>
      <c r="J91" s="235" t="str">
        <f>IFERROR(VLOOKUP(I91,Categoria[],2,FALSE),"")</f>
        <v/>
      </c>
      <c r="K91" s="233"/>
      <c r="L91" s="234"/>
      <c r="M91" s="234"/>
      <c r="N91" s="233"/>
      <c r="O91" s="234"/>
      <c r="P91" s="234"/>
      <c r="Q91" s="233"/>
      <c r="R91" s="234"/>
      <c r="S91" s="234"/>
      <c r="T91" s="255"/>
      <c r="U91" s="230" t="str">
        <f>IFERROR(VLOOKUP(TbLanc[[#This Row],[Fornecedores/Clientes/Funcionário]],Fornecedores[],6,FALSE),"")</f>
        <v/>
      </c>
      <c r="Y91" s="236"/>
      <c r="Z91" s="237"/>
      <c r="AB91" s="231" t="str">
        <f t="shared" si="5"/>
        <v/>
      </c>
      <c r="AC91" s="231"/>
      <c r="AG91" s="232" t="str">
        <f>IF(TbLanc[[#This Row],[Pago/Aberto]]="Pago",TbLanc[[#This Row],[Dia Pgto]],"")</f>
        <v/>
      </c>
      <c r="AH91" s="232" t="str">
        <f>IF(TbLanc[[#This Row],[Pago/Aberto]]="Pago",TbLanc[[#This Row],[Mês Pagamento]],"")</f>
        <v/>
      </c>
      <c r="AI91" s="229"/>
    </row>
    <row r="92" spans="1:35" hidden="1" x14ac:dyDescent="0.2">
      <c r="A92" s="90"/>
      <c r="B92" s="235" t="str">
        <f>IFERROR(VLOOKUP(A92,Centro_de_Custo_2[],2,FALSE),"")</f>
        <v/>
      </c>
      <c r="C92" s="90"/>
      <c r="D92" s="235" t="str">
        <f>IFERROR(VLOOKUP(C92,Departamento[],2,FALSE),"")</f>
        <v/>
      </c>
      <c r="E92" s="235" t="str">
        <f>IFERROR(VLOOKUP(C92,Departamento[],3,FALSE),"")</f>
        <v/>
      </c>
      <c r="F92" s="90"/>
      <c r="G92" s="90"/>
      <c r="H92" s="235" t="str">
        <f>IFERROR(VLOOKUP(G92,Lançamento[],2,FALSE),"")</f>
        <v/>
      </c>
      <c r="J92" s="235" t="str">
        <f>IFERROR(VLOOKUP(I92,Categoria[],2,FALSE),"")</f>
        <v/>
      </c>
      <c r="K92" s="233"/>
      <c r="L92" s="234"/>
      <c r="M92" s="234"/>
      <c r="N92" s="233"/>
      <c r="O92" s="234"/>
      <c r="P92" s="234"/>
      <c r="Q92" s="233"/>
      <c r="R92" s="234"/>
      <c r="S92" s="234"/>
      <c r="T92" s="255"/>
      <c r="U92" s="230" t="str">
        <f>IFERROR(VLOOKUP(TbLanc[[#This Row],[Fornecedores/Clientes/Funcionário]],Fornecedores[],6,FALSE),"")</f>
        <v/>
      </c>
      <c r="Y92" s="236"/>
      <c r="Z92" s="237"/>
      <c r="AB92" s="231" t="str">
        <f t="shared" si="5"/>
        <v/>
      </c>
      <c r="AC92" s="231"/>
      <c r="AG92" s="232" t="str">
        <f>IF(TbLanc[[#This Row],[Pago/Aberto]]="Pago",TbLanc[[#This Row],[Dia Pgto]],"")</f>
        <v/>
      </c>
      <c r="AH92" s="232" t="str">
        <f>IF(TbLanc[[#This Row],[Pago/Aberto]]="Pago",TbLanc[[#This Row],[Mês Pagamento]],"")</f>
        <v/>
      </c>
      <c r="AI92" s="229"/>
    </row>
    <row r="93" spans="1:35" hidden="1" x14ac:dyDescent="0.2">
      <c r="A93" s="90"/>
      <c r="B93" s="235" t="str">
        <f>IFERROR(VLOOKUP(A93,Centro_de_Custo_2[],2,FALSE),"")</f>
        <v/>
      </c>
      <c r="C93" s="90"/>
      <c r="D93" s="235" t="str">
        <f>IFERROR(VLOOKUP(C93,Departamento[],2,FALSE),"")</f>
        <v/>
      </c>
      <c r="E93" s="235" t="str">
        <f>IFERROR(VLOOKUP(C93,Departamento[],3,FALSE),"")</f>
        <v/>
      </c>
      <c r="F93" s="90"/>
      <c r="G93" s="90"/>
      <c r="H93" s="235" t="str">
        <f>IFERROR(VLOOKUP(G93,Lançamento[],2,FALSE),"")</f>
        <v/>
      </c>
      <c r="J93" s="235" t="str">
        <f>IFERROR(VLOOKUP(I93,Categoria[],2,FALSE),"")</f>
        <v/>
      </c>
      <c r="K93" s="233"/>
      <c r="L93" s="234"/>
      <c r="M93" s="234"/>
      <c r="N93" s="233"/>
      <c r="O93" s="234"/>
      <c r="P93" s="234"/>
      <c r="Q93" s="233"/>
      <c r="R93" s="234"/>
      <c r="S93" s="234"/>
      <c r="T93" s="255"/>
      <c r="U93" s="230" t="str">
        <f>IFERROR(VLOOKUP(TbLanc[[#This Row],[Fornecedores/Clientes/Funcionário]],Fornecedores[],6,FALSE),"")</f>
        <v/>
      </c>
      <c r="Y93" s="236"/>
      <c r="Z93" s="237"/>
      <c r="AB93" s="231" t="str">
        <f t="shared" si="5"/>
        <v/>
      </c>
      <c r="AC93" s="231"/>
      <c r="AG93" s="232" t="str">
        <f>IF(TbLanc[[#This Row],[Pago/Aberto]]="Pago",TbLanc[[#This Row],[Dia Pgto]],"")</f>
        <v/>
      </c>
      <c r="AH93" s="232" t="str">
        <f>IF(TbLanc[[#This Row],[Pago/Aberto]]="Pago",TbLanc[[#This Row],[Mês Pagamento]],"")</f>
        <v/>
      </c>
      <c r="AI93" s="229"/>
    </row>
    <row r="94" spans="1:35" hidden="1" x14ac:dyDescent="0.2">
      <c r="A94" s="90"/>
      <c r="B94" s="235" t="str">
        <f>IFERROR(VLOOKUP(A94,Centro_de_Custo_2[],2,FALSE),"")</f>
        <v/>
      </c>
      <c r="C94" s="90"/>
      <c r="D94" s="235" t="str">
        <f>IFERROR(VLOOKUP(C94,Departamento[],2,FALSE),"")</f>
        <v/>
      </c>
      <c r="E94" s="235" t="str">
        <f>IFERROR(VLOOKUP(C94,Departamento[],3,FALSE),"")</f>
        <v/>
      </c>
      <c r="F94" s="90"/>
      <c r="G94" s="90"/>
      <c r="H94" s="235" t="str">
        <f>IFERROR(VLOOKUP(G94,Lançamento[],2,FALSE),"")</f>
        <v/>
      </c>
      <c r="J94" s="235" t="str">
        <f>IFERROR(VLOOKUP(I94,Categoria[],2,FALSE),"")</f>
        <v/>
      </c>
      <c r="K94" s="233"/>
      <c r="L94" s="234"/>
      <c r="M94" s="234"/>
      <c r="N94" s="233"/>
      <c r="O94" s="234"/>
      <c r="P94" s="234"/>
      <c r="Q94" s="233"/>
      <c r="R94" s="234"/>
      <c r="S94" s="234"/>
      <c r="T94" s="255"/>
      <c r="U94" s="230" t="str">
        <f>IFERROR(VLOOKUP(TbLanc[[#This Row],[Fornecedores/Clientes/Funcionário]],Fornecedores[],6,FALSE),"")</f>
        <v/>
      </c>
      <c r="Y94" s="236"/>
      <c r="Z94" s="237"/>
      <c r="AB94" s="231" t="str">
        <f t="shared" si="5"/>
        <v/>
      </c>
      <c r="AC94" s="231"/>
      <c r="AG94" s="232" t="str">
        <f>IF(TbLanc[[#This Row],[Pago/Aberto]]="Pago",TbLanc[[#This Row],[Dia Pgto]],"")</f>
        <v/>
      </c>
      <c r="AH94" s="232" t="str">
        <f>IF(TbLanc[[#This Row],[Pago/Aberto]]="Pago",TbLanc[[#This Row],[Mês Pagamento]],"")</f>
        <v/>
      </c>
      <c r="AI94" s="229"/>
    </row>
    <row r="95" spans="1:35" hidden="1" x14ac:dyDescent="0.2">
      <c r="A95" s="90"/>
      <c r="B95" s="235" t="str">
        <f>IFERROR(VLOOKUP(A95,Centro_de_Custo_2[],2,FALSE),"")</f>
        <v/>
      </c>
      <c r="C95" s="90"/>
      <c r="D95" s="235" t="str">
        <f>IFERROR(VLOOKUP(C95,Departamento[],2,FALSE),"")</f>
        <v/>
      </c>
      <c r="E95" s="235" t="str">
        <f>IFERROR(VLOOKUP(C95,Departamento[],3,FALSE),"")</f>
        <v/>
      </c>
      <c r="F95" s="90"/>
      <c r="G95" s="90"/>
      <c r="H95" s="235" t="str">
        <f>IFERROR(VLOOKUP(G95,Lançamento[],2,FALSE),"")</f>
        <v/>
      </c>
      <c r="J95" s="235" t="str">
        <f>IFERROR(VLOOKUP(I95,Categoria[],2,FALSE),"")</f>
        <v/>
      </c>
      <c r="K95" s="233"/>
      <c r="L95" s="234"/>
      <c r="M95" s="234"/>
      <c r="N95" s="233"/>
      <c r="O95" s="234"/>
      <c r="P95" s="234"/>
      <c r="Q95" s="233"/>
      <c r="R95" s="234"/>
      <c r="S95" s="234"/>
      <c r="T95" s="255"/>
      <c r="U95" s="230" t="str">
        <f>IFERROR(VLOOKUP(TbLanc[[#This Row],[Fornecedores/Clientes/Funcionário]],Fornecedores[],6,FALSE),"")</f>
        <v/>
      </c>
      <c r="Y95" s="236"/>
      <c r="Z95" s="237"/>
      <c r="AB95" s="231" t="str">
        <f t="shared" si="5"/>
        <v/>
      </c>
      <c r="AC95" s="231"/>
      <c r="AG95" s="232" t="str">
        <f>IF(TbLanc[[#This Row],[Pago/Aberto]]="Pago",TbLanc[[#This Row],[Dia Pgto]],"")</f>
        <v/>
      </c>
      <c r="AH95" s="232" t="str">
        <f>IF(TbLanc[[#This Row],[Pago/Aberto]]="Pago",TbLanc[[#This Row],[Mês Pagamento]],"")</f>
        <v/>
      </c>
      <c r="AI95" s="229"/>
    </row>
    <row r="96" spans="1:35" hidden="1" x14ac:dyDescent="0.2">
      <c r="A96" s="90"/>
      <c r="B96" s="235" t="str">
        <f>IFERROR(VLOOKUP(A96,Centro_de_Custo_2[],2,FALSE),"")</f>
        <v/>
      </c>
      <c r="C96" s="90"/>
      <c r="D96" s="235" t="str">
        <f>IFERROR(VLOOKUP(C96,Departamento[],2,FALSE),"")</f>
        <v/>
      </c>
      <c r="E96" s="235" t="str">
        <f>IFERROR(VLOOKUP(C96,Departamento[],3,FALSE),"")</f>
        <v/>
      </c>
      <c r="F96" s="90"/>
      <c r="G96" s="90"/>
      <c r="H96" s="235" t="str">
        <f>IFERROR(VLOOKUP(G96,Lançamento[],2,FALSE),"")</f>
        <v/>
      </c>
      <c r="J96" s="235" t="str">
        <f>IFERROR(VLOOKUP(I96,Categoria[],2,FALSE),"")</f>
        <v/>
      </c>
      <c r="K96" s="233"/>
      <c r="L96" s="234"/>
      <c r="M96" s="234"/>
      <c r="N96" s="233"/>
      <c r="O96" s="234"/>
      <c r="P96" s="234"/>
      <c r="Q96" s="233"/>
      <c r="R96" s="234"/>
      <c r="S96" s="234"/>
      <c r="T96" s="255"/>
      <c r="U96" s="230" t="str">
        <f>IFERROR(VLOOKUP(TbLanc[[#This Row],[Fornecedores/Clientes/Funcionário]],Fornecedores[],6,FALSE),"")</f>
        <v/>
      </c>
      <c r="Y96" s="236"/>
      <c r="Z96" s="237"/>
      <c r="AB96" s="231" t="str">
        <f t="shared" si="5"/>
        <v/>
      </c>
      <c r="AC96" s="231"/>
      <c r="AG96" s="232" t="str">
        <f>IF(TbLanc[[#This Row],[Pago/Aberto]]="Pago",TbLanc[[#This Row],[Dia Pgto]],"")</f>
        <v/>
      </c>
      <c r="AH96" s="232" t="str">
        <f>IF(TbLanc[[#This Row],[Pago/Aberto]]="Pago",TbLanc[[#This Row],[Mês Pagamento]],"")</f>
        <v/>
      </c>
      <c r="AI96" s="229"/>
    </row>
    <row r="97" spans="1:35" hidden="1" x14ac:dyDescent="0.2">
      <c r="A97" s="90"/>
      <c r="B97" s="235" t="str">
        <f>IFERROR(VLOOKUP(A97,Centro_de_Custo_2[],2,FALSE),"")</f>
        <v/>
      </c>
      <c r="C97" s="90"/>
      <c r="D97" s="235" t="str">
        <f>IFERROR(VLOOKUP(C97,Departamento[],2,FALSE),"")</f>
        <v/>
      </c>
      <c r="E97" s="235" t="str">
        <f>IFERROR(VLOOKUP(C97,Departamento[],3,FALSE),"")</f>
        <v/>
      </c>
      <c r="F97" s="90"/>
      <c r="G97" s="90"/>
      <c r="H97" s="235" t="str">
        <f>IFERROR(VLOOKUP(G97,Lançamento[],2,FALSE),"")</f>
        <v/>
      </c>
      <c r="J97" s="235" t="str">
        <f>IFERROR(VLOOKUP(I97,Categoria[],2,FALSE),"")</f>
        <v/>
      </c>
      <c r="K97" s="233"/>
      <c r="L97" s="234"/>
      <c r="M97" s="234"/>
      <c r="N97" s="233"/>
      <c r="O97" s="234"/>
      <c r="P97" s="234"/>
      <c r="Q97" s="233"/>
      <c r="R97" s="234"/>
      <c r="S97" s="234"/>
      <c r="T97" s="255"/>
      <c r="U97" s="230" t="str">
        <f>IFERROR(VLOOKUP(TbLanc[[#This Row],[Fornecedores/Clientes/Funcionário]],Fornecedores[],6,FALSE),"")</f>
        <v/>
      </c>
      <c r="Y97" s="236"/>
      <c r="Z97" s="237"/>
      <c r="AB97" s="231" t="str">
        <f t="shared" si="5"/>
        <v/>
      </c>
      <c r="AC97" s="231"/>
      <c r="AG97" s="232" t="str">
        <f>IF(TbLanc[[#This Row],[Pago/Aberto]]="Pago",TbLanc[[#This Row],[Dia Pgto]],"")</f>
        <v/>
      </c>
      <c r="AH97" s="232" t="str">
        <f>IF(TbLanc[[#This Row],[Pago/Aberto]]="Pago",TbLanc[[#This Row],[Mês Pagamento]],"")</f>
        <v/>
      </c>
      <c r="AI97" s="229"/>
    </row>
    <row r="98" spans="1:35" hidden="1" x14ac:dyDescent="0.2">
      <c r="A98" s="90"/>
      <c r="B98" s="235" t="str">
        <f>IFERROR(VLOOKUP(A98,Centro_de_Custo_2[],2,FALSE),"")</f>
        <v/>
      </c>
      <c r="C98" s="90"/>
      <c r="D98" s="235" t="str">
        <f>IFERROR(VLOOKUP(C98,Departamento[],2,FALSE),"")</f>
        <v/>
      </c>
      <c r="E98" s="235" t="str">
        <f>IFERROR(VLOOKUP(C98,Departamento[],3,FALSE),"")</f>
        <v/>
      </c>
      <c r="F98" s="90"/>
      <c r="G98" s="90"/>
      <c r="H98" s="235" t="str">
        <f>IFERROR(VLOOKUP(G98,Lançamento[],2,FALSE),"")</f>
        <v/>
      </c>
      <c r="J98" s="235" t="str">
        <f>IFERROR(VLOOKUP(I98,Categoria[],2,FALSE),"")</f>
        <v/>
      </c>
      <c r="K98" s="233"/>
      <c r="L98" s="234"/>
      <c r="M98" s="234"/>
      <c r="N98" s="233"/>
      <c r="O98" s="234"/>
      <c r="P98" s="234"/>
      <c r="Q98" s="233"/>
      <c r="R98" s="234"/>
      <c r="S98" s="234"/>
      <c r="T98" s="255"/>
      <c r="U98" s="230" t="str">
        <f>IFERROR(VLOOKUP(TbLanc[[#This Row],[Fornecedores/Clientes/Funcionário]],Fornecedores[],6,FALSE),"")</f>
        <v/>
      </c>
      <c r="Y98" s="236"/>
      <c r="Z98" s="237"/>
      <c r="AB98" s="231" t="str">
        <f t="shared" ref="AB98:AB124" si="6">CONCATENATE(B98,E98,H98,J98)</f>
        <v/>
      </c>
      <c r="AC98" s="231"/>
      <c r="AG98" s="232" t="str">
        <f>IF(TbLanc[[#This Row],[Pago/Aberto]]="Pago",TbLanc[[#This Row],[Dia Pgto]],"")</f>
        <v/>
      </c>
      <c r="AH98" s="232" t="str">
        <f>IF(TbLanc[[#This Row],[Pago/Aberto]]="Pago",TbLanc[[#This Row],[Mês Pagamento]],"")</f>
        <v/>
      </c>
      <c r="AI98" s="229"/>
    </row>
    <row r="99" spans="1:35" hidden="1" x14ac:dyDescent="0.2">
      <c r="A99" s="90"/>
      <c r="B99" s="235" t="str">
        <f>IFERROR(VLOOKUP(A99,Centro_de_Custo_2[],2,FALSE),"")</f>
        <v/>
      </c>
      <c r="C99" s="90"/>
      <c r="D99" s="235" t="str">
        <f>IFERROR(VLOOKUP(C99,Departamento[],2,FALSE),"")</f>
        <v/>
      </c>
      <c r="E99" s="235" t="str">
        <f>IFERROR(VLOOKUP(C99,Departamento[],3,FALSE),"")</f>
        <v/>
      </c>
      <c r="F99" s="90"/>
      <c r="G99" s="90"/>
      <c r="H99" s="235" t="str">
        <f>IFERROR(VLOOKUP(G99,Lançamento[],2,FALSE),"")</f>
        <v/>
      </c>
      <c r="J99" s="235" t="str">
        <f>IFERROR(VLOOKUP(I99,Categoria[],2,FALSE),"")</f>
        <v/>
      </c>
      <c r="K99" s="233"/>
      <c r="L99" s="234"/>
      <c r="M99" s="234"/>
      <c r="N99" s="233"/>
      <c r="O99" s="234"/>
      <c r="P99" s="234"/>
      <c r="Q99" s="233"/>
      <c r="R99" s="234"/>
      <c r="S99" s="234"/>
      <c r="T99" s="255"/>
      <c r="U99" s="230" t="str">
        <f>IFERROR(VLOOKUP(TbLanc[[#This Row],[Fornecedores/Clientes/Funcionário]],Fornecedores[],6,FALSE),"")</f>
        <v/>
      </c>
      <c r="Y99" s="236"/>
      <c r="Z99" s="237"/>
      <c r="AB99" s="231" t="str">
        <f t="shared" si="6"/>
        <v/>
      </c>
      <c r="AC99" s="231"/>
      <c r="AG99" s="232" t="str">
        <f>IF(TbLanc[[#This Row],[Pago/Aberto]]="Pago",TbLanc[[#This Row],[Dia Pgto]],"")</f>
        <v/>
      </c>
      <c r="AH99" s="232" t="str">
        <f>IF(TbLanc[[#This Row],[Pago/Aberto]]="Pago",TbLanc[[#This Row],[Mês Pagamento]],"")</f>
        <v/>
      </c>
      <c r="AI99" s="229"/>
    </row>
    <row r="100" spans="1:35" hidden="1" x14ac:dyDescent="0.2">
      <c r="A100" s="90"/>
      <c r="B100" s="235" t="str">
        <f>IFERROR(VLOOKUP(A100,Centro_de_Custo_2[],2,FALSE),"")</f>
        <v/>
      </c>
      <c r="C100" s="90"/>
      <c r="D100" s="235" t="str">
        <f>IFERROR(VLOOKUP(C100,Departamento[],2,FALSE),"")</f>
        <v/>
      </c>
      <c r="E100" s="235" t="str">
        <f>IFERROR(VLOOKUP(C100,Departamento[],3,FALSE),"")</f>
        <v/>
      </c>
      <c r="F100" s="90"/>
      <c r="G100" s="90"/>
      <c r="H100" s="235" t="str">
        <f>IFERROR(VLOOKUP(G100,Lançamento[],2,FALSE),"")</f>
        <v/>
      </c>
      <c r="J100" s="235" t="str">
        <f>IFERROR(VLOOKUP(I100,Categoria[],2,FALSE),"")</f>
        <v/>
      </c>
      <c r="K100" s="233"/>
      <c r="L100" s="234"/>
      <c r="M100" s="234"/>
      <c r="N100" s="233"/>
      <c r="O100" s="234"/>
      <c r="P100" s="234"/>
      <c r="Q100" s="233"/>
      <c r="R100" s="234"/>
      <c r="S100" s="234"/>
      <c r="T100" s="255"/>
      <c r="U100" s="230" t="str">
        <f>IFERROR(VLOOKUP(TbLanc[[#This Row],[Fornecedores/Clientes/Funcionário]],Fornecedores[],6,FALSE),"")</f>
        <v/>
      </c>
      <c r="Y100" s="236"/>
      <c r="Z100" s="237"/>
      <c r="AB100" s="231" t="str">
        <f t="shared" si="6"/>
        <v/>
      </c>
      <c r="AC100" s="231"/>
      <c r="AG100" s="232" t="str">
        <f>IF(TbLanc[[#This Row],[Pago/Aberto]]="Pago",TbLanc[[#This Row],[Dia Pgto]],"")</f>
        <v/>
      </c>
      <c r="AH100" s="232" t="str">
        <f>IF(TbLanc[[#This Row],[Pago/Aberto]]="Pago",TbLanc[[#This Row],[Mês Pagamento]],"")</f>
        <v/>
      </c>
      <c r="AI100" s="229"/>
    </row>
    <row r="101" spans="1:35" hidden="1" x14ac:dyDescent="0.2">
      <c r="A101" s="90"/>
      <c r="B101" s="235" t="str">
        <f>IFERROR(VLOOKUP(A101,Centro_de_Custo_2[],2,FALSE),"")</f>
        <v/>
      </c>
      <c r="C101" s="90"/>
      <c r="D101" s="235" t="str">
        <f>IFERROR(VLOOKUP(C101,Departamento[],2,FALSE),"")</f>
        <v/>
      </c>
      <c r="E101" s="235" t="str">
        <f>IFERROR(VLOOKUP(C101,Departamento[],3,FALSE),"")</f>
        <v/>
      </c>
      <c r="F101" s="90"/>
      <c r="G101" s="90"/>
      <c r="H101" s="235" t="str">
        <f>IFERROR(VLOOKUP(G101,Lançamento[],2,FALSE),"")</f>
        <v/>
      </c>
      <c r="J101" s="235" t="str">
        <f>IFERROR(VLOOKUP(I101,Categoria[],2,FALSE),"")</f>
        <v/>
      </c>
      <c r="K101" s="233"/>
      <c r="L101" s="234"/>
      <c r="M101" s="234"/>
      <c r="N101" s="233"/>
      <c r="O101" s="234"/>
      <c r="P101" s="234"/>
      <c r="Q101" s="233"/>
      <c r="R101" s="234"/>
      <c r="S101" s="234"/>
      <c r="T101" s="255"/>
      <c r="U101" s="230" t="str">
        <f>IFERROR(VLOOKUP(TbLanc[[#This Row],[Fornecedores/Clientes/Funcionário]],Fornecedores[],6,FALSE),"")</f>
        <v/>
      </c>
      <c r="Y101" s="236"/>
      <c r="Z101" s="237"/>
      <c r="AB101" s="231" t="str">
        <f t="shared" si="6"/>
        <v/>
      </c>
      <c r="AC101" s="231"/>
      <c r="AG101" s="232" t="str">
        <f>IF(TbLanc[[#This Row],[Pago/Aberto]]="Pago",TbLanc[[#This Row],[Dia Pgto]],"")</f>
        <v/>
      </c>
      <c r="AH101" s="232" t="str">
        <f>IF(TbLanc[[#This Row],[Pago/Aberto]]="Pago",TbLanc[[#This Row],[Mês Pagamento]],"")</f>
        <v/>
      </c>
      <c r="AI101" s="229"/>
    </row>
    <row r="102" spans="1:35" hidden="1" x14ac:dyDescent="0.2">
      <c r="A102" s="90"/>
      <c r="B102" s="235" t="str">
        <f>IFERROR(VLOOKUP(A102,Centro_de_Custo_2[],2,FALSE),"")</f>
        <v/>
      </c>
      <c r="C102" s="90"/>
      <c r="D102" s="235" t="str">
        <f>IFERROR(VLOOKUP(C102,Departamento[],2,FALSE),"")</f>
        <v/>
      </c>
      <c r="E102" s="235" t="str">
        <f>IFERROR(VLOOKUP(C102,Departamento[],3,FALSE),"")</f>
        <v/>
      </c>
      <c r="F102" s="90"/>
      <c r="G102" s="90"/>
      <c r="H102" s="235" t="str">
        <f>IFERROR(VLOOKUP(G102,Lançamento[],2,FALSE),"")</f>
        <v/>
      </c>
      <c r="J102" s="235" t="str">
        <f>IFERROR(VLOOKUP(I102,Categoria[],2,FALSE),"")</f>
        <v/>
      </c>
      <c r="K102" s="233"/>
      <c r="L102" s="234"/>
      <c r="M102" s="234"/>
      <c r="N102" s="233"/>
      <c r="O102" s="234"/>
      <c r="P102" s="234"/>
      <c r="Q102" s="233"/>
      <c r="R102" s="234"/>
      <c r="S102" s="234"/>
      <c r="T102" s="255"/>
      <c r="U102" s="230" t="str">
        <f>IFERROR(VLOOKUP(TbLanc[[#This Row],[Fornecedores/Clientes/Funcionário]],Fornecedores[],6,FALSE),"")</f>
        <v/>
      </c>
      <c r="Y102" s="236"/>
      <c r="Z102" s="237"/>
      <c r="AB102" s="231" t="str">
        <f t="shared" si="6"/>
        <v/>
      </c>
      <c r="AC102" s="231"/>
      <c r="AG102" s="232" t="str">
        <f>IF(TbLanc[[#This Row],[Pago/Aberto]]="Pago",TbLanc[[#This Row],[Dia Pgto]],"")</f>
        <v/>
      </c>
      <c r="AH102" s="232" t="str">
        <f>IF(TbLanc[[#This Row],[Pago/Aberto]]="Pago",TbLanc[[#This Row],[Mês Pagamento]],"")</f>
        <v/>
      </c>
      <c r="AI102" s="229"/>
    </row>
    <row r="103" spans="1:35" hidden="1" x14ac:dyDescent="0.2">
      <c r="A103" s="90"/>
      <c r="B103" s="235" t="str">
        <f>IFERROR(VLOOKUP(A103,Centro_de_Custo_2[],2,FALSE),"")</f>
        <v/>
      </c>
      <c r="C103" s="90"/>
      <c r="D103" s="235" t="str">
        <f>IFERROR(VLOOKUP(C103,Departamento[],2,FALSE),"")</f>
        <v/>
      </c>
      <c r="E103" s="235" t="str">
        <f>IFERROR(VLOOKUP(C103,Departamento[],3,FALSE),"")</f>
        <v/>
      </c>
      <c r="F103" s="90"/>
      <c r="G103" s="90"/>
      <c r="H103" s="235" t="str">
        <f>IFERROR(VLOOKUP(G103,Lançamento[],2,FALSE),"")</f>
        <v/>
      </c>
      <c r="J103" s="235" t="str">
        <f>IFERROR(VLOOKUP(I103,Categoria[],2,FALSE),"")</f>
        <v/>
      </c>
      <c r="K103" s="233"/>
      <c r="L103" s="234"/>
      <c r="M103" s="234"/>
      <c r="N103" s="233"/>
      <c r="O103" s="234"/>
      <c r="P103" s="234"/>
      <c r="Q103" s="233"/>
      <c r="R103" s="234"/>
      <c r="S103" s="234"/>
      <c r="T103" s="255"/>
      <c r="U103" s="230" t="str">
        <f>IFERROR(VLOOKUP(TbLanc[[#This Row],[Fornecedores/Clientes/Funcionário]],Fornecedores[],6,FALSE),"")</f>
        <v/>
      </c>
      <c r="Y103" s="236"/>
      <c r="Z103" s="237"/>
      <c r="AB103" s="231" t="str">
        <f t="shared" si="6"/>
        <v/>
      </c>
      <c r="AC103" s="231"/>
      <c r="AG103" s="232" t="str">
        <f>IF(TbLanc[[#This Row],[Pago/Aberto]]="Pago",TbLanc[[#This Row],[Dia Pgto]],"")</f>
        <v/>
      </c>
      <c r="AH103" s="232" t="str">
        <f>IF(TbLanc[[#This Row],[Pago/Aberto]]="Pago",TbLanc[[#This Row],[Mês Pagamento]],"")</f>
        <v/>
      </c>
      <c r="AI103" s="229"/>
    </row>
    <row r="104" spans="1:35" hidden="1" x14ac:dyDescent="0.2">
      <c r="A104" s="90"/>
      <c r="B104" s="235" t="str">
        <f>IFERROR(VLOOKUP(A104,Centro_de_Custo_2[],2,FALSE),"")</f>
        <v/>
      </c>
      <c r="C104" s="90"/>
      <c r="D104" s="235" t="str">
        <f>IFERROR(VLOOKUP(C104,Departamento[],2,FALSE),"")</f>
        <v/>
      </c>
      <c r="E104" s="235" t="str">
        <f>IFERROR(VLOOKUP(C104,Departamento[],3,FALSE),"")</f>
        <v/>
      </c>
      <c r="F104" s="90"/>
      <c r="G104" s="90"/>
      <c r="H104" s="235" t="str">
        <f>IFERROR(VLOOKUP(G104,Lançamento[],2,FALSE),"")</f>
        <v/>
      </c>
      <c r="J104" s="235" t="str">
        <f>IFERROR(VLOOKUP(I104,Categoria[],2,FALSE),"")</f>
        <v/>
      </c>
      <c r="K104" s="233"/>
      <c r="L104" s="234"/>
      <c r="M104" s="234"/>
      <c r="N104" s="233"/>
      <c r="O104" s="234"/>
      <c r="P104" s="234"/>
      <c r="Q104" s="233"/>
      <c r="R104" s="234"/>
      <c r="S104" s="234"/>
      <c r="T104" s="255"/>
      <c r="U104" s="230" t="str">
        <f>IFERROR(VLOOKUP(TbLanc[[#This Row],[Fornecedores/Clientes/Funcionário]],Fornecedores[],6,FALSE),"")</f>
        <v/>
      </c>
      <c r="Y104" s="236"/>
      <c r="Z104" s="237"/>
      <c r="AB104" s="231" t="str">
        <f t="shared" si="6"/>
        <v/>
      </c>
      <c r="AC104" s="231"/>
      <c r="AG104" s="232" t="str">
        <f>IF(TbLanc[[#This Row],[Pago/Aberto]]="Pago",TbLanc[[#This Row],[Dia Pgto]],"")</f>
        <v/>
      </c>
      <c r="AH104" s="232" t="str">
        <f>IF(TbLanc[[#This Row],[Pago/Aberto]]="Pago",TbLanc[[#This Row],[Mês Pagamento]],"")</f>
        <v/>
      </c>
      <c r="AI104" s="229"/>
    </row>
    <row r="105" spans="1:35" hidden="1" x14ac:dyDescent="0.2">
      <c r="A105" s="90"/>
      <c r="B105" s="235" t="str">
        <f>IFERROR(VLOOKUP(A105,Centro_de_Custo_2[],2,FALSE),"")</f>
        <v/>
      </c>
      <c r="C105" s="90"/>
      <c r="D105" s="235" t="str">
        <f>IFERROR(VLOOKUP(C105,Departamento[],2,FALSE),"")</f>
        <v/>
      </c>
      <c r="E105" s="235" t="str">
        <f>IFERROR(VLOOKUP(C105,Departamento[],3,FALSE),"")</f>
        <v/>
      </c>
      <c r="F105" s="90"/>
      <c r="G105" s="90"/>
      <c r="H105" s="235" t="str">
        <f>IFERROR(VLOOKUP(G105,Lançamento[],2,FALSE),"")</f>
        <v/>
      </c>
      <c r="J105" s="235" t="str">
        <f>IFERROR(VLOOKUP(I105,Categoria[],2,FALSE),"")</f>
        <v/>
      </c>
      <c r="K105" s="233"/>
      <c r="L105" s="234"/>
      <c r="M105" s="234"/>
      <c r="N105" s="233"/>
      <c r="O105" s="234"/>
      <c r="P105" s="234"/>
      <c r="Q105" s="233"/>
      <c r="R105" s="234"/>
      <c r="S105" s="234"/>
      <c r="T105" s="255"/>
      <c r="U105" s="230" t="str">
        <f>IFERROR(VLOOKUP(TbLanc[[#This Row],[Fornecedores/Clientes/Funcionário]],Fornecedores[],6,FALSE),"")</f>
        <v/>
      </c>
      <c r="Y105" s="236"/>
      <c r="Z105" s="237"/>
      <c r="AB105" s="231" t="str">
        <f t="shared" si="6"/>
        <v/>
      </c>
      <c r="AC105" s="231"/>
      <c r="AG105" s="232" t="str">
        <f>IF(TbLanc[[#This Row],[Pago/Aberto]]="Pago",TbLanc[[#This Row],[Dia Pgto]],"")</f>
        <v/>
      </c>
      <c r="AH105" s="232" t="str">
        <f>IF(TbLanc[[#This Row],[Pago/Aberto]]="Pago",TbLanc[[#This Row],[Mês Pagamento]],"")</f>
        <v/>
      </c>
      <c r="AI105" s="229"/>
    </row>
    <row r="106" spans="1:35" hidden="1" x14ac:dyDescent="0.2">
      <c r="A106" s="90"/>
      <c r="B106" s="235" t="str">
        <f>IFERROR(VLOOKUP(A106,Centro_de_Custo_2[],2,FALSE),"")</f>
        <v/>
      </c>
      <c r="C106" s="90"/>
      <c r="D106" s="235" t="str">
        <f>IFERROR(VLOOKUP(C106,Departamento[],2,FALSE),"")</f>
        <v/>
      </c>
      <c r="E106" s="235" t="str">
        <f>IFERROR(VLOOKUP(C106,Departamento[],3,FALSE),"")</f>
        <v/>
      </c>
      <c r="F106" s="90"/>
      <c r="G106" s="90"/>
      <c r="H106" s="235" t="str">
        <f>IFERROR(VLOOKUP(G106,Lançamento[],2,FALSE),"")</f>
        <v/>
      </c>
      <c r="J106" s="235" t="str">
        <f>IFERROR(VLOOKUP(I106,Categoria[],2,FALSE),"")</f>
        <v/>
      </c>
      <c r="K106" s="233"/>
      <c r="L106" s="234"/>
      <c r="M106" s="234"/>
      <c r="N106" s="233"/>
      <c r="O106" s="234"/>
      <c r="P106" s="234"/>
      <c r="Q106" s="233"/>
      <c r="R106" s="234"/>
      <c r="S106" s="234"/>
      <c r="T106" s="255"/>
      <c r="U106" s="230" t="str">
        <f>IFERROR(VLOOKUP(TbLanc[[#This Row],[Fornecedores/Clientes/Funcionário]],Fornecedores[],6,FALSE),"")</f>
        <v/>
      </c>
      <c r="Y106" s="236"/>
      <c r="Z106" s="237"/>
      <c r="AB106" s="231" t="str">
        <f t="shared" si="6"/>
        <v/>
      </c>
      <c r="AC106" s="231"/>
      <c r="AG106" s="232" t="str">
        <f>IF(TbLanc[[#This Row],[Pago/Aberto]]="Pago",TbLanc[[#This Row],[Dia Pgto]],"")</f>
        <v/>
      </c>
      <c r="AH106" s="232" t="str">
        <f>IF(TbLanc[[#This Row],[Pago/Aberto]]="Pago",TbLanc[[#This Row],[Mês Pagamento]],"")</f>
        <v/>
      </c>
      <c r="AI106" s="229"/>
    </row>
    <row r="107" spans="1:35" hidden="1" x14ac:dyDescent="0.2">
      <c r="A107" s="90"/>
      <c r="B107" s="235" t="str">
        <f>IFERROR(VLOOKUP(A107,Centro_de_Custo_2[],2,FALSE),"")</f>
        <v/>
      </c>
      <c r="C107" s="90"/>
      <c r="D107" s="235" t="str">
        <f>IFERROR(VLOOKUP(C107,Departamento[],2,FALSE),"")</f>
        <v/>
      </c>
      <c r="E107" s="235" t="str">
        <f>IFERROR(VLOOKUP(C107,Departamento[],3,FALSE),"")</f>
        <v/>
      </c>
      <c r="F107" s="90"/>
      <c r="G107" s="90"/>
      <c r="H107" s="235" t="str">
        <f>IFERROR(VLOOKUP(G107,Lançamento[],2,FALSE),"")</f>
        <v/>
      </c>
      <c r="J107" s="235" t="str">
        <f>IFERROR(VLOOKUP(I107,Categoria[],2,FALSE),"")</f>
        <v/>
      </c>
      <c r="K107" s="233"/>
      <c r="L107" s="234"/>
      <c r="M107" s="234"/>
      <c r="N107" s="233"/>
      <c r="O107" s="234"/>
      <c r="P107" s="234"/>
      <c r="Q107" s="233"/>
      <c r="R107" s="234"/>
      <c r="S107" s="234"/>
      <c r="T107" s="255"/>
      <c r="U107" s="230" t="str">
        <f>IFERROR(VLOOKUP(TbLanc[[#This Row],[Fornecedores/Clientes/Funcionário]],Fornecedores[],6,FALSE),"")</f>
        <v/>
      </c>
      <c r="Y107" s="236"/>
      <c r="Z107" s="237"/>
      <c r="AB107" s="231" t="str">
        <f t="shared" si="6"/>
        <v/>
      </c>
      <c r="AC107" s="231"/>
      <c r="AG107" s="232" t="str">
        <f>IF(TbLanc[[#This Row],[Pago/Aberto]]="Pago",TbLanc[[#This Row],[Dia Pgto]],"")</f>
        <v/>
      </c>
      <c r="AH107" s="232" t="str">
        <f>IF(TbLanc[[#This Row],[Pago/Aberto]]="Pago",TbLanc[[#This Row],[Mês Pagamento]],"")</f>
        <v/>
      </c>
      <c r="AI107" s="229"/>
    </row>
    <row r="108" spans="1:35" hidden="1" x14ac:dyDescent="0.2">
      <c r="A108" s="90"/>
      <c r="B108" s="235" t="str">
        <f>IFERROR(VLOOKUP(A108,Centro_de_Custo_2[],2,FALSE),"")</f>
        <v/>
      </c>
      <c r="C108" s="90"/>
      <c r="D108" s="235" t="str">
        <f>IFERROR(VLOOKUP(C108,Departamento[],2,FALSE),"")</f>
        <v/>
      </c>
      <c r="E108" s="235" t="str">
        <f>IFERROR(VLOOKUP(C108,Departamento[],3,FALSE),"")</f>
        <v/>
      </c>
      <c r="F108" s="90"/>
      <c r="G108" s="90"/>
      <c r="H108" s="235" t="str">
        <f>IFERROR(VLOOKUP(G108,Lançamento[],2,FALSE),"")</f>
        <v/>
      </c>
      <c r="J108" s="235" t="str">
        <f>IFERROR(VLOOKUP(I108,Categoria[],2,FALSE),"")</f>
        <v/>
      </c>
      <c r="K108" s="233"/>
      <c r="L108" s="234"/>
      <c r="M108" s="234"/>
      <c r="N108" s="233"/>
      <c r="O108" s="234"/>
      <c r="P108" s="234"/>
      <c r="Q108" s="233"/>
      <c r="R108" s="234"/>
      <c r="S108" s="234"/>
      <c r="T108" s="255"/>
      <c r="U108" s="230" t="str">
        <f>IFERROR(VLOOKUP(TbLanc[[#This Row],[Fornecedores/Clientes/Funcionário]],Fornecedores[],6,FALSE),"")</f>
        <v/>
      </c>
      <c r="Y108" s="236"/>
      <c r="Z108" s="237"/>
      <c r="AB108" s="231" t="str">
        <f t="shared" si="6"/>
        <v/>
      </c>
      <c r="AC108" s="231"/>
      <c r="AG108" s="232" t="str">
        <f>IF(TbLanc[[#This Row],[Pago/Aberto]]="Pago",TbLanc[[#This Row],[Dia Pgto]],"")</f>
        <v/>
      </c>
      <c r="AH108" s="232" t="str">
        <f>IF(TbLanc[[#This Row],[Pago/Aberto]]="Pago",TbLanc[[#This Row],[Mês Pagamento]],"")</f>
        <v/>
      </c>
      <c r="AI108" s="229"/>
    </row>
    <row r="109" spans="1:35" hidden="1" x14ac:dyDescent="0.2">
      <c r="A109" s="90"/>
      <c r="B109" s="235" t="str">
        <f>IFERROR(VLOOKUP(A109,Centro_de_Custo_2[],2,FALSE),"")</f>
        <v/>
      </c>
      <c r="C109" s="90"/>
      <c r="D109" s="235" t="str">
        <f>IFERROR(VLOOKUP(C109,Departamento[],2,FALSE),"")</f>
        <v/>
      </c>
      <c r="E109" s="235" t="str">
        <f>IFERROR(VLOOKUP(C109,Departamento[],3,FALSE),"")</f>
        <v/>
      </c>
      <c r="F109" s="90"/>
      <c r="G109" s="90"/>
      <c r="H109" s="235" t="str">
        <f>IFERROR(VLOOKUP(G109,Lançamento[],2,FALSE),"")</f>
        <v/>
      </c>
      <c r="J109" s="235" t="str">
        <f>IFERROR(VLOOKUP(I109,Categoria[],2,FALSE),"")</f>
        <v/>
      </c>
      <c r="K109" s="233"/>
      <c r="L109" s="234"/>
      <c r="M109" s="234"/>
      <c r="N109" s="233"/>
      <c r="O109" s="234"/>
      <c r="P109" s="234"/>
      <c r="Q109" s="233"/>
      <c r="R109" s="234"/>
      <c r="S109" s="234"/>
      <c r="T109" s="255"/>
      <c r="U109" s="230" t="str">
        <f>IFERROR(VLOOKUP(TbLanc[[#This Row],[Fornecedores/Clientes/Funcionário]],Fornecedores[],6,FALSE),"")</f>
        <v/>
      </c>
      <c r="Y109" s="236"/>
      <c r="Z109" s="237"/>
      <c r="AB109" s="231" t="str">
        <f t="shared" si="6"/>
        <v/>
      </c>
      <c r="AC109" s="231"/>
      <c r="AG109" s="232" t="str">
        <f>IF(TbLanc[[#This Row],[Pago/Aberto]]="Pago",TbLanc[[#This Row],[Dia Pgto]],"")</f>
        <v/>
      </c>
      <c r="AH109" s="232" t="str">
        <f>IF(TbLanc[[#This Row],[Pago/Aberto]]="Pago",TbLanc[[#This Row],[Mês Pagamento]],"")</f>
        <v/>
      </c>
      <c r="AI109" s="229"/>
    </row>
    <row r="110" spans="1:35" hidden="1" x14ac:dyDescent="0.2">
      <c r="A110" s="90"/>
      <c r="B110" s="235" t="str">
        <f>IFERROR(VLOOKUP(A110,Centro_de_Custo_2[],2,FALSE),"")</f>
        <v/>
      </c>
      <c r="C110" s="90"/>
      <c r="D110" s="235" t="str">
        <f>IFERROR(VLOOKUP(C110,Departamento[],2,FALSE),"")</f>
        <v/>
      </c>
      <c r="E110" s="235" t="str">
        <f>IFERROR(VLOOKUP(C110,Departamento[],3,FALSE),"")</f>
        <v/>
      </c>
      <c r="F110" s="90"/>
      <c r="G110" s="90"/>
      <c r="H110" s="235" t="str">
        <f>IFERROR(VLOOKUP(G110,Lançamento[],2,FALSE),"")</f>
        <v/>
      </c>
      <c r="J110" s="235" t="str">
        <f>IFERROR(VLOOKUP(I110,Categoria[],2,FALSE),"")</f>
        <v/>
      </c>
      <c r="K110" s="233"/>
      <c r="L110" s="234"/>
      <c r="M110" s="234"/>
      <c r="N110" s="233"/>
      <c r="O110" s="234"/>
      <c r="P110" s="234"/>
      <c r="Q110" s="233"/>
      <c r="R110" s="234"/>
      <c r="S110" s="234"/>
      <c r="T110" s="255"/>
      <c r="U110" s="230" t="str">
        <f>IFERROR(VLOOKUP(TbLanc[[#This Row],[Fornecedores/Clientes/Funcionário]],Fornecedores[],6,FALSE),"")</f>
        <v/>
      </c>
      <c r="Y110" s="236"/>
      <c r="Z110" s="237"/>
      <c r="AB110" s="231" t="str">
        <f t="shared" si="6"/>
        <v/>
      </c>
      <c r="AC110" s="231"/>
      <c r="AG110" s="232" t="str">
        <f>IF(TbLanc[[#This Row],[Pago/Aberto]]="Pago",TbLanc[[#This Row],[Dia Pgto]],"")</f>
        <v/>
      </c>
      <c r="AH110" s="232" t="str">
        <f>IF(TbLanc[[#This Row],[Pago/Aberto]]="Pago",TbLanc[[#This Row],[Mês Pagamento]],"")</f>
        <v/>
      </c>
      <c r="AI110" s="229"/>
    </row>
    <row r="111" spans="1:35" hidden="1" x14ac:dyDescent="0.2">
      <c r="A111" s="90"/>
      <c r="B111" s="235" t="str">
        <f>IFERROR(VLOOKUP(A111,Centro_de_Custo_2[],2,FALSE),"")</f>
        <v/>
      </c>
      <c r="C111" s="90"/>
      <c r="D111" s="235" t="str">
        <f>IFERROR(VLOOKUP(C111,Departamento[],2,FALSE),"")</f>
        <v/>
      </c>
      <c r="E111" s="235" t="str">
        <f>IFERROR(VLOOKUP(C111,Departamento[],3,FALSE),"")</f>
        <v/>
      </c>
      <c r="F111" s="90"/>
      <c r="G111" s="90"/>
      <c r="H111" s="235" t="str">
        <f>IFERROR(VLOOKUP(G111,Lançamento[],2,FALSE),"")</f>
        <v/>
      </c>
      <c r="J111" s="235" t="str">
        <f>IFERROR(VLOOKUP(I111,Categoria[],2,FALSE),"")</f>
        <v/>
      </c>
      <c r="K111" s="233"/>
      <c r="L111" s="234"/>
      <c r="M111" s="234"/>
      <c r="N111" s="233"/>
      <c r="O111" s="234"/>
      <c r="P111" s="234"/>
      <c r="Q111" s="233"/>
      <c r="R111" s="234"/>
      <c r="S111" s="234"/>
      <c r="T111" s="255"/>
      <c r="U111" s="230" t="str">
        <f>IFERROR(VLOOKUP(TbLanc[[#This Row],[Fornecedores/Clientes/Funcionário]],Fornecedores[],6,FALSE),"")</f>
        <v/>
      </c>
      <c r="Y111" s="236"/>
      <c r="Z111" s="237"/>
      <c r="AB111" s="231" t="str">
        <f t="shared" si="6"/>
        <v/>
      </c>
      <c r="AC111" s="231"/>
      <c r="AG111" s="232" t="str">
        <f>IF(TbLanc[[#This Row],[Pago/Aberto]]="Pago",TbLanc[[#This Row],[Dia Pgto]],"")</f>
        <v/>
      </c>
      <c r="AH111" s="232" t="str">
        <f>IF(TbLanc[[#This Row],[Pago/Aberto]]="Pago",TbLanc[[#This Row],[Mês Pagamento]],"")</f>
        <v/>
      </c>
      <c r="AI111" s="229"/>
    </row>
    <row r="112" spans="1:35" hidden="1" x14ac:dyDescent="0.2">
      <c r="A112" s="90"/>
      <c r="B112" s="235" t="str">
        <f>IFERROR(VLOOKUP(A112,Centro_de_Custo_2[],2,FALSE),"")</f>
        <v/>
      </c>
      <c r="C112" s="90"/>
      <c r="D112" s="235" t="str">
        <f>IFERROR(VLOOKUP(C112,Departamento[],2,FALSE),"")</f>
        <v/>
      </c>
      <c r="E112" s="235" t="str">
        <f>IFERROR(VLOOKUP(C112,Departamento[],3,FALSE),"")</f>
        <v/>
      </c>
      <c r="F112" s="90"/>
      <c r="G112" s="90"/>
      <c r="H112" s="235" t="str">
        <f>IFERROR(VLOOKUP(G112,Lançamento[],2,FALSE),"")</f>
        <v/>
      </c>
      <c r="J112" s="235" t="str">
        <f>IFERROR(VLOOKUP(I112,Categoria[],2,FALSE),"")</f>
        <v/>
      </c>
      <c r="K112" s="233"/>
      <c r="L112" s="234"/>
      <c r="M112" s="234"/>
      <c r="N112" s="233"/>
      <c r="O112" s="234"/>
      <c r="P112" s="234"/>
      <c r="Q112" s="233"/>
      <c r="R112" s="234"/>
      <c r="S112" s="234"/>
      <c r="T112" s="255"/>
      <c r="U112" s="230" t="str">
        <f>IFERROR(VLOOKUP(TbLanc[[#This Row],[Fornecedores/Clientes/Funcionário]],Fornecedores[],6,FALSE),"")</f>
        <v/>
      </c>
      <c r="Y112" s="236"/>
      <c r="Z112" s="237"/>
      <c r="AB112" s="231" t="str">
        <f t="shared" si="6"/>
        <v/>
      </c>
      <c r="AC112" s="231"/>
      <c r="AG112" s="232" t="str">
        <f>IF(TbLanc[[#This Row],[Pago/Aberto]]="Pago",TbLanc[[#This Row],[Dia Pgto]],"")</f>
        <v/>
      </c>
      <c r="AH112" s="232" t="str">
        <f>IF(TbLanc[[#This Row],[Pago/Aberto]]="Pago",TbLanc[[#This Row],[Mês Pagamento]],"")</f>
        <v/>
      </c>
      <c r="AI112" s="229"/>
    </row>
    <row r="113" spans="1:35" hidden="1" x14ac:dyDescent="0.2">
      <c r="A113" s="90"/>
      <c r="B113" s="235" t="str">
        <f>IFERROR(VLOOKUP(A113,Centro_de_Custo_2[],2,FALSE),"")</f>
        <v/>
      </c>
      <c r="C113" s="90"/>
      <c r="D113" s="235" t="str">
        <f>IFERROR(VLOOKUP(C113,Departamento[],2,FALSE),"")</f>
        <v/>
      </c>
      <c r="E113" s="235" t="str">
        <f>IFERROR(VLOOKUP(C113,Departamento[],3,FALSE),"")</f>
        <v/>
      </c>
      <c r="F113" s="90"/>
      <c r="G113" s="90"/>
      <c r="H113" s="235" t="str">
        <f>IFERROR(VLOOKUP(G113,Lançamento[],2,FALSE),"")</f>
        <v/>
      </c>
      <c r="J113" s="235" t="str">
        <f>IFERROR(VLOOKUP(I113,Categoria[],2,FALSE),"")</f>
        <v/>
      </c>
      <c r="K113" s="233"/>
      <c r="L113" s="234"/>
      <c r="M113" s="234"/>
      <c r="N113" s="233"/>
      <c r="O113" s="234"/>
      <c r="P113" s="234"/>
      <c r="Q113" s="233"/>
      <c r="R113" s="234"/>
      <c r="S113" s="234"/>
      <c r="T113" s="255"/>
      <c r="U113" s="230" t="str">
        <f>IFERROR(VLOOKUP(TbLanc[[#This Row],[Fornecedores/Clientes/Funcionário]],Fornecedores[],6,FALSE),"")</f>
        <v/>
      </c>
      <c r="Y113" s="236"/>
      <c r="Z113" s="237"/>
      <c r="AB113" s="231" t="str">
        <f t="shared" si="6"/>
        <v/>
      </c>
      <c r="AC113" s="231"/>
      <c r="AG113" s="232" t="str">
        <f>IF(TbLanc[[#This Row],[Pago/Aberto]]="Pago",TbLanc[[#This Row],[Dia Pgto]],"")</f>
        <v/>
      </c>
      <c r="AH113" s="232" t="str">
        <f>IF(TbLanc[[#This Row],[Pago/Aberto]]="Pago",TbLanc[[#This Row],[Mês Pagamento]],"")</f>
        <v/>
      </c>
      <c r="AI113" s="229"/>
    </row>
    <row r="114" spans="1:35" hidden="1" x14ac:dyDescent="0.2">
      <c r="A114" s="90"/>
      <c r="B114" s="235" t="str">
        <f>IFERROR(VLOOKUP(A114,Centro_de_Custo_2[],2,FALSE),"")</f>
        <v/>
      </c>
      <c r="C114" s="90"/>
      <c r="D114" s="235" t="str">
        <f>IFERROR(VLOOKUP(C114,Departamento[],2,FALSE),"")</f>
        <v/>
      </c>
      <c r="E114" s="235" t="str">
        <f>IFERROR(VLOOKUP(C114,Departamento[],3,FALSE),"")</f>
        <v/>
      </c>
      <c r="F114" s="90"/>
      <c r="G114" s="90"/>
      <c r="H114" s="235" t="str">
        <f>IFERROR(VLOOKUP(G114,Lançamento[],2,FALSE),"")</f>
        <v/>
      </c>
      <c r="J114" s="235" t="str">
        <f>IFERROR(VLOOKUP(I114,Categoria[],2,FALSE),"")</f>
        <v/>
      </c>
      <c r="K114" s="233"/>
      <c r="L114" s="234"/>
      <c r="M114" s="234"/>
      <c r="N114" s="233"/>
      <c r="O114" s="234"/>
      <c r="P114" s="234"/>
      <c r="Q114" s="233"/>
      <c r="R114" s="234"/>
      <c r="S114" s="234"/>
      <c r="T114" s="255"/>
      <c r="U114" s="230" t="str">
        <f>IFERROR(VLOOKUP(TbLanc[[#This Row],[Fornecedores/Clientes/Funcionário]],Fornecedores[],6,FALSE),"")</f>
        <v/>
      </c>
      <c r="Y114" s="236"/>
      <c r="Z114" s="237"/>
      <c r="AB114" s="231" t="str">
        <f t="shared" si="6"/>
        <v/>
      </c>
      <c r="AC114" s="231"/>
      <c r="AG114" s="232" t="str">
        <f>IF(TbLanc[[#This Row],[Pago/Aberto]]="Pago",TbLanc[[#This Row],[Dia Pgto]],"")</f>
        <v/>
      </c>
      <c r="AH114" s="232" t="str">
        <f>IF(TbLanc[[#This Row],[Pago/Aberto]]="Pago",TbLanc[[#This Row],[Mês Pagamento]],"")</f>
        <v/>
      </c>
      <c r="AI114" s="229"/>
    </row>
    <row r="115" spans="1:35" hidden="1" x14ac:dyDescent="0.2">
      <c r="A115" s="90"/>
      <c r="B115" s="235" t="str">
        <f>IFERROR(VLOOKUP(A115,Centro_de_Custo_2[],2,FALSE),"")</f>
        <v/>
      </c>
      <c r="C115" s="90"/>
      <c r="D115" s="235" t="str">
        <f>IFERROR(VLOOKUP(C115,Departamento[],2,FALSE),"")</f>
        <v/>
      </c>
      <c r="E115" s="235" t="str">
        <f>IFERROR(VLOOKUP(C115,Departamento[],3,FALSE),"")</f>
        <v/>
      </c>
      <c r="F115" s="90"/>
      <c r="G115" s="90"/>
      <c r="H115" s="235" t="str">
        <f>IFERROR(VLOOKUP(G115,Lançamento[],2,FALSE),"")</f>
        <v/>
      </c>
      <c r="J115" s="235" t="str">
        <f>IFERROR(VLOOKUP(I115,Categoria[],2,FALSE),"")</f>
        <v/>
      </c>
      <c r="K115" s="233"/>
      <c r="L115" s="234"/>
      <c r="M115" s="234"/>
      <c r="N115" s="233"/>
      <c r="O115" s="234"/>
      <c r="P115" s="234"/>
      <c r="Q115" s="233"/>
      <c r="R115" s="234"/>
      <c r="S115" s="234"/>
      <c r="T115" s="255"/>
      <c r="U115" s="230" t="str">
        <f>IFERROR(VLOOKUP(TbLanc[[#This Row],[Fornecedores/Clientes/Funcionário]],Fornecedores[],6,FALSE),"")</f>
        <v/>
      </c>
      <c r="Y115" s="236"/>
      <c r="Z115" s="237"/>
      <c r="AB115" s="231" t="str">
        <f t="shared" si="6"/>
        <v/>
      </c>
      <c r="AC115" s="231"/>
      <c r="AG115" s="232" t="str">
        <f>IF(TbLanc[[#This Row],[Pago/Aberto]]="Pago",TbLanc[[#This Row],[Dia Pgto]],"")</f>
        <v/>
      </c>
      <c r="AH115" s="232" t="str">
        <f>IF(TbLanc[[#This Row],[Pago/Aberto]]="Pago",TbLanc[[#This Row],[Mês Pagamento]],"")</f>
        <v/>
      </c>
      <c r="AI115" s="229"/>
    </row>
    <row r="116" spans="1:35" hidden="1" x14ac:dyDescent="0.2">
      <c r="A116" s="90"/>
      <c r="B116" s="235" t="str">
        <f>IFERROR(VLOOKUP(A116,Centro_de_Custo_2[],2,FALSE),"")</f>
        <v/>
      </c>
      <c r="C116" s="90"/>
      <c r="D116" s="235" t="str">
        <f>IFERROR(VLOOKUP(C116,Departamento[],2,FALSE),"")</f>
        <v/>
      </c>
      <c r="E116" s="235" t="str">
        <f>IFERROR(VLOOKUP(C116,Departamento[],3,FALSE),"")</f>
        <v/>
      </c>
      <c r="F116" s="90"/>
      <c r="G116" s="90"/>
      <c r="H116" s="235" t="str">
        <f>IFERROR(VLOOKUP(G116,Lançamento[],2,FALSE),"")</f>
        <v/>
      </c>
      <c r="J116" s="235" t="str">
        <f>IFERROR(VLOOKUP(I116,Categoria[],2,FALSE),"")</f>
        <v/>
      </c>
      <c r="K116" s="233"/>
      <c r="L116" s="234"/>
      <c r="M116" s="234"/>
      <c r="N116" s="233"/>
      <c r="O116" s="234"/>
      <c r="P116" s="234"/>
      <c r="Q116" s="233"/>
      <c r="R116" s="234"/>
      <c r="S116" s="234"/>
      <c r="T116" s="255"/>
      <c r="U116" s="230" t="str">
        <f>IFERROR(VLOOKUP(TbLanc[[#This Row],[Fornecedores/Clientes/Funcionário]],Fornecedores[],6,FALSE),"")</f>
        <v/>
      </c>
      <c r="Y116" s="236"/>
      <c r="Z116" s="237"/>
      <c r="AB116" s="231" t="str">
        <f t="shared" si="6"/>
        <v/>
      </c>
      <c r="AC116" s="231"/>
      <c r="AG116" s="232" t="str">
        <f>IF(TbLanc[[#This Row],[Pago/Aberto]]="Pago",TbLanc[[#This Row],[Dia Pgto]],"")</f>
        <v/>
      </c>
      <c r="AH116" s="232" t="str">
        <f>IF(TbLanc[[#This Row],[Pago/Aberto]]="Pago",TbLanc[[#This Row],[Mês Pagamento]],"")</f>
        <v/>
      </c>
      <c r="AI116" s="229"/>
    </row>
    <row r="117" spans="1:35" hidden="1" x14ac:dyDescent="0.2">
      <c r="A117" s="90"/>
      <c r="B117" s="235" t="str">
        <f>IFERROR(VLOOKUP(A117,Centro_de_Custo_2[],2,FALSE),"")</f>
        <v/>
      </c>
      <c r="C117" s="90"/>
      <c r="D117" s="235" t="str">
        <f>IFERROR(VLOOKUP(C117,Departamento[],2,FALSE),"")</f>
        <v/>
      </c>
      <c r="E117" s="235" t="str">
        <f>IFERROR(VLOOKUP(C117,Departamento[],3,FALSE),"")</f>
        <v/>
      </c>
      <c r="F117" s="90"/>
      <c r="G117" s="90"/>
      <c r="H117" s="235" t="str">
        <f>IFERROR(VLOOKUP(G117,Lançamento[],2,FALSE),"")</f>
        <v/>
      </c>
      <c r="J117" s="235" t="str">
        <f>IFERROR(VLOOKUP(I117,Categoria[],2,FALSE),"")</f>
        <v/>
      </c>
      <c r="K117" s="233"/>
      <c r="L117" s="234"/>
      <c r="M117" s="234"/>
      <c r="N117" s="233"/>
      <c r="O117" s="234"/>
      <c r="P117" s="234"/>
      <c r="Q117" s="233"/>
      <c r="R117" s="234"/>
      <c r="S117" s="234"/>
      <c r="T117" s="255"/>
      <c r="U117" s="230" t="str">
        <f>IFERROR(VLOOKUP(TbLanc[[#This Row],[Fornecedores/Clientes/Funcionário]],Fornecedores[],6,FALSE),"")</f>
        <v/>
      </c>
      <c r="Y117" s="236"/>
      <c r="Z117" s="237"/>
      <c r="AB117" s="231" t="str">
        <f t="shared" si="6"/>
        <v/>
      </c>
      <c r="AC117" s="231"/>
      <c r="AG117" s="232" t="str">
        <f>IF(TbLanc[[#This Row],[Pago/Aberto]]="Pago",TbLanc[[#This Row],[Dia Pgto]],"")</f>
        <v/>
      </c>
      <c r="AH117" s="232" t="str">
        <f>IF(TbLanc[[#This Row],[Pago/Aberto]]="Pago",TbLanc[[#This Row],[Mês Pagamento]],"")</f>
        <v/>
      </c>
      <c r="AI117" s="229"/>
    </row>
    <row r="118" spans="1:35" hidden="1" x14ac:dyDescent="0.2">
      <c r="A118" s="90"/>
      <c r="B118" s="235" t="str">
        <f>IFERROR(VLOOKUP(A118,Centro_de_Custo_2[],2,FALSE),"")</f>
        <v/>
      </c>
      <c r="C118" s="90"/>
      <c r="D118" s="235" t="str">
        <f>IFERROR(VLOOKUP(C118,Departamento[],2,FALSE),"")</f>
        <v/>
      </c>
      <c r="E118" s="235" t="str">
        <f>IFERROR(VLOOKUP(C118,Departamento[],3,FALSE),"")</f>
        <v/>
      </c>
      <c r="F118" s="90"/>
      <c r="G118" s="90"/>
      <c r="H118" s="235" t="str">
        <f>IFERROR(VLOOKUP(G118,Lançamento[],2,FALSE),"")</f>
        <v/>
      </c>
      <c r="J118" s="235" t="str">
        <f>IFERROR(VLOOKUP(I118,Categoria[],2,FALSE),"")</f>
        <v/>
      </c>
      <c r="K118" s="233"/>
      <c r="L118" s="234"/>
      <c r="M118" s="234"/>
      <c r="N118" s="233"/>
      <c r="O118" s="234"/>
      <c r="P118" s="234"/>
      <c r="Q118" s="233"/>
      <c r="R118" s="234"/>
      <c r="S118" s="234"/>
      <c r="T118" s="255"/>
      <c r="U118" s="230" t="str">
        <f>IFERROR(VLOOKUP(TbLanc[[#This Row],[Fornecedores/Clientes/Funcionário]],Fornecedores[],6,FALSE),"")</f>
        <v/>
      </c>
      <c r="Y118" s="236"/>
      <c r="Z118" s="237"/>
      <c r="AB118" s="231" t="str">
        <f t="shared" si="6"/>
        <v/>
      </c>
      <c r="AC118" s="231"/>
      <c r="AG118" s="232" t="str">
        <f>IF(TbLanc[[#This Row],[Pago/Aberto]]="Pago",TbLanc[[#This Row],[Dia Pgto]],"")</f>
        <v/>
      </c>
      <c r="AH118" s="232" t="str">
        <f>IF(TbLanc[[#This Row],[Pago/Aberto]]="Pago",TbLanc[[#This Row],[Mês Pagamento]],"")</f>
        <v/>
      </c>
      <c r="AI118" s="229"/>
    </row>
    <row r="119" spans="1:35" hidden="1" x14ac:dyDescent="0.2">
      <c r="A119" s="90"/>
      <c r="B119" s="235" t="str">
        <f>IFERROR(VLOOKUP(A119,Centro_de_Custo_2[],2,FALSE),"")</f>
        <v/>
      </c>
      <c r="C119" s="90"/>
      <c r="D119" s="235" t="str">
        <f>IFERROR(VLOOKUP(C119,Departamento[],2,FALSE),"")</f>
        <v/>
      </c>
      <c r="E119" s="235" t="str">
        <f>IFERROR(VLOOKUP(C119,Departamento[],3,FALSE),"")</f>
        <v/>
      </c>
      <c r="F119" s="90"/>
      <c r="G119" s="90"/>
      <c r="H119" s="235" t="str">
        <f>IFERROR(VLOOKUP(G119,Lançamento[],2,FALSE),"")</f>
        <v/>
      </c>
      <c r="J119" s="235" t="str">
        <f>IFERROR(VLOOKUP(I119,Categoria[],2,FALSE),"")</f>
        <v/>
      </c>
      <c r="K119" s="233"/>
      <c r="L119" s="234"/>
      <c r="M119" s="234"/>
      <c r="N119" s="233"/>
      <c r="O119" s="234"/>
      <c r="P119" s="234"/>
      <c r="Q119" s="233"/>
      <c r="R119" s="234"/>
      <c r="S119" s="234"/>
      <c r="T119" s="255"/>
      <c r="U119" s="230" t="str">
        <f>IFERROR(VLOOKUP(TbLanc[[#This Row],[Fornecedores/Clientes/Funcionário]],Fornecedores[],6,FALSE),"")</f>
        <v/>
      </c>
      <c r="Y119" s="236"/>
      <c r="Z119" s="237"/>
      <c r="AB119" s="231" t="str">
        <f t="shared" si="6"/>
        <v/>
      </c>
      <c r="AC119" s="231"/>
      <c r="AG119" s="232" t="str">
        <f>IF(TbLanc[[#This Row],[Pago/Aberto]]="Pago",TbLanc[[#This Row],[Dia Pgto]],"")</f>
        <v/>
      </c>
      <c r="AH119" s="232" t="str">
        <f>IF(TbLanc[[#This Row],[Pago/Aberto]]="Pago",TbLanc[[#This Row],[Mês Pagamento]],"")</f>
        <v/>
      </c>
      <c r="AI119" s="229"/>
    </row>
    <row r="120" spans="1:35" hidden="1" x14ac:dyDescent="0.2">
      <c r="A120" s="90"/>
      <c r="B120" s="235" t="str">
        <f>IFERROR(VLOOKUP(A120,Centro_de_Custo_2[],2,FALSE),"")</f>
        <v/>
      </c>
      <c r="C120" s="90"/>
      <c r="D120" s="235" t="str">
        <f>IFERROR(VLOOKUP(C120,Departamento[],2,FALSE),"")</f>
        <v/>
      </c>
      <c r="E120" s="235" t="str">
        <f>IFERROR(VLOOKUP(C120,Departamento[],3,FALSE),"")</f>
        <v/>
      </c>
      <c r="F120" s="90"/>
      <c r="G120" s="90"/>
      <c r="H120" s="235" t="str">
        <f>IFERROR(VLOOKUP(G120,Lançamento[],2,FALSE),"")</f>
        <v/>
      </c>
      <c r="J120" s="235" t="str">
        <f>IFERROR(VLOOKUP(I120,Categoria[],2,FALSE),"")</f>
        <v/>
      </c>
      <c r="K120" s="233"/>
      <c r="L120" s="234"/>
      <c r="M120" s="234"/>
      <c r="N120" s="233"/>
      <c r="O120" s="234"/>
      <c r="P120" s="234"/>
      <c r="Q120" s="233"/>
      <c r="R120" s="234"/>
      <c r="S120" s="234"/>
      <c r="T120" s="255"/>
      <c r="U120" s="230" t="str">
        <f>IFERROR(VLOOKUP(TbLanc[[#This Row],[Fornecedores/Clientes/Funcionário]],Fornecedores[],6,FALSE),"")</f>
        <v/>
      </c>
      <c r="Y120" s="236"/>
      <c r="Z120" s="237"/>
      <c r="AB120" s="231" t="str">
        <f t="shared" si="6"/>
        <v/>
      </c>
      <c r="AC120" s="231"/>
      <c r="AG120" s="232" t="str">
        <f>IF(TbLanc[[#This Row],[Pago/Aberto]]="Pago",TbLanc[[#This Row],[Dia Pgto]],"")</f>
        <v/>
      </c>
      <c r="AH120" s="232" t="str">
        <f>IF(TbLanc[[#This Row],[Pago/Aberto]]="Pago",TbLanc[[#This Row],[Mês Pagamento]],"")</f>
        <v/>
      </c>
      <c r="AI120" s="229"/>
    </row>
    <row r="121" spans="1:35" hidden="1" x14ac:dyDescent="0.2">
      <c r="A121" s="90"/>
      <c r="B121" s="235" t="str">
        <f>IFERROR(VLOOKUP(A121,Centro_de_Custo_2[],2,FALSE),"")</f>
        <v/>
      </c>
      <c r="C121" s="90"/>
      <c r="D121" s="235" t="str">
        <f>IFERROR(VLOOKUP(C121,Departamento[],2,FALSE),"")</f>
        <v/>
      </c>
      <c r="E121" s="235" t="str">
        <f>IFERROR(VLOOKUP(C121,Departamento[],3,FALSE),"")</f>
        <v/>
      </c>
      <c r="F121" s="90"/>
      <c r="G121" s="90"/>
      <c r="H121" s="235" t="str">
        <f>IFERROR(VLOOKUP(G121,Lançamento[],2,FALSE),"")</f>
        <v/>
      </c>
      <c r="J121" s="235" t="str">
        <f>IFERROR(VLOOKUP(I121,Categoria[],2,FALSE),"")</f>
        <v/>
      </c>
      <c r="K121" s="233"/>
      <c r="L121" s="234"/>
      <c r="M121" s="234"/>
      <c r="N121" s="233"/>
      <c r="O121" s="234"/>
      <c r="P121" s="234"/>
      <c r="Q121" s="233"/>
      <c r="R121" s="234"/>
      <c r="S121" s="234"/>
      <c r="T121" s="255"/>
      <c r="U121" s="230" t="str">
        <f>IFERROR(VLOOKUP(TbLanc[[#This Row],[Fornecedores/Clientes/Funcionário]],Fornecedores[],6,FALSE),"")</f>
        <v/>
      </c>
      <c r="Y121" s="236"/>
      <c r="Z121" s="237"/>
      <c r="AB121" s="231" t="str">
        <f t="shared" si="6"/>
        <v/>
      </c>
      <c r="AC121" s="231"/>
      <c r="AG121" s="232" t="str">
        <f>IF(TbLanc[[#This Row],[Pago/Aberto]]="Pago",TbLanc[[#This Row],[Dia Pgto]],"")</f>
        <v/>
      </c>
      <c r="AH121" s="232" t="str">
        <f>IF(TbLanc[[#This Row],[Pago/Aberto]]="Pago",TbLanc[[#This Row],[Mês Pagamento]],"")</f>
        <v/>
      </c>
      <c r="AI121" s="229"/>
    </row>
    <row r="122" spans="1:35" hidden="1" x14ac:dyDescent="0.2">
      <c r="A122" s="90"/>
      <c r="B122" s="235" t="str">
        <f>IFERROR(VLOOKUP(A122,Centro_de_Custo_2[],2,FALSE),"")</f>
        <v/>
      </c>
      <c r="C122" s="90"/>
      <c r="D122" s="235" t="str">
        <f>IFERROR(VLOOKUP(C122,Departamento[],2,FALSE),"")</f>
        <v/>
      </c>
      <c r="E122" s="235" t="str">
        <f>IFERROR(VLOOKUP(C122,Departamento[],3,FALSE),"")</f>
        <v/>
      </c>
      <c r="F122" s="90"/>
      <c r="G122" s="90"/>
      <c r="H122" s="235" t="str">
        <f>IFERROR(VLOOKUP(G122,Lançamento[],2,FALSE),"")</f>
        <v/>
      </c>
      <c r="J122" s="235" t="str">
        <f>IFERROR(VLOOKUP(I122,Categoria[],2,FALSE),"")</f>
        <v/>
      </c>
      <c r="K122" s="233"/>
      <c r="L122" s="234"/>
      <c r="M122" s="234"/>
      <c r="N122" s="233"/>
      <c r="O122" s="234"/>
      <c r="P122" s="234"/>
      <c r="Q122" s="233"/>
      <c r="R122" s="234"/>
      <c r="S122" s="234"/>
      <c r="T122" s="255"/>
      <c r="U122" s="230" t="str">
        <f>IFERROR(VLOOKUP(TbLanc[[#This Row],[Fornecedores/Clientes/Funcionário]],Fornecedores[],6,FALSE),"")</f>
        <v/>
      </c>
      <c r="Y122" s="236"/>
      <c r="Z122" s="237"/>
      <c r="AB122" s="231" t="str">
        <f t="shared" si="6"/>
        <v/>
      </c>
      <c r="AC122" s="231"/>
      <c r="AG122" s="232" t="str">
        <f>IF(TbLanc[[#This Row],[Pago/Aberto]]="Pago",TbLanc[[#This Row],[Dia Pgto]],"")</f>
        <v/>
      </c>
      <c r="AH122" s="232" t="str">
        <f>IF(TbLanc[[#This Row],[Pago/Aberto]]="Pago",TbLanc[[#This Row],[Mês Pagamento]],"")</f>
        <v/>
      </c>
      <c r="AI122" s="229"/>
    </row>
    <row r="123" spans="1:35" hidden="1" x14ac:dyDescent="0.2">
      <c r="A123" s="90"/>
      <c r="B123" s="235" t="str">
        <f>IFERROR(VLOOKUP(A123,Centro_de_Custo_2[],2,FALSE),"")</f>
        <v/>
      </c>
      <c r="C123" s="90"/>
      <c r="D123" s="235" t="str">
        <f>IFERROR(VLOOKUP(C123,Departamento[],2,FALSE),"")</f>
        <v/>
      </c>
      <c r="E123" s="235" t="str">
        <f>IFERROR(VLOOKUP(C123,Departamento[],3,FALSE),"")</f>
        <v/>
      </c>
      <c r="F123" s="90"/>
      <c r="G123" s="90"/>
      <c r="H123" s="235" t="str">
        <f>IFERROR(VLOOKUP(G123,Lançamento[],2,FALSE),"")</f>
        <v/>
      </c>
      <c r="J123" s="235" t="str">
        <f>IFERROR(VLOOKUP(I123,Categoria[],2,FALSE),"")</f>
        <v/>
      </c>
      <c r="K123" s="233"/>
      <c r="L123" s="234"/>
      <c r="M123" s="234"/>
      <c r="N123" s="233"/>
      <c r="O123" s="234"/>
      <c r="P123" s="234"/>
      <c r="Q123" s="233"/>
      <c r="R123" s="234"/>
      <c r="S123" s="234"/>
      <c r="T123" s="255"/>
      <c r="U123" s="230" t="str">
        <f>IFERROR(VLOOKUP(TbLanc[[#This Row],[Fornecedores/Clientes/Funcionário]],Fornecedores[],6,FALSE),"")</f>
        <v/>
      </c>
      <c r="Y123" s="236"/>
      <c r="Z123" s="237"/>
      <c r="AB123" s="231" t="str">
        <f t="shared" si="6"/>
        <v/>
      </c>
      <c r="AC123" s="231"/>
      <c r="AG123" s="232" t="str">
        <f>IF(TbLanc[[#This Row],[Pago/Aberto]]="Pago",TbLanc[[#This Row],[Dia Pgto]],"")</f>
        <v/>
      </c>
      <c r="AH123" s="232" t="str">
        <f>IF(TbLanc[[#This Row],[Pago/Aberto]]="Pago",TbLanc[[#This Row],[Mês Pagamento]],"")</f>
        <v/>
      </c>
      <c r="AI123" s="229"/>
    </row>
    <row r="124" spans="1:35" hidden="1" x14ac:dyDescent="0.2">
      <c r="A124" s="90"/>
      <c r="B124" s="235" t="str">
        <f>IFERROR(VLOOKUP(A124,Centro_de_Custo_2[],2,FALSE),"")</f>
        <v/>
      </c>
      <c r="C124" s="90"/>
      <c r="D124" s="235" t="str">
        <f>IFERROR(VLOOKUP(C124,Departamento[],2,FALSE),"")</f>
        <v/>
      </c>
      <c r="E124" s="235" t="str">
        <f>IFERROR(VLOOKUP(C124,Departamento[],3,FALSE),"")</f>
        <v/>
      </c>
      <c r="F124" s="90"/>
      <c r="G124" s="90"/>
      <c r="H124" s="235" t="str">
        <f>IFERROR(VLOOKUP(G124,Lançamento[],2,FALSE),"")</f>
        <v/>
      </c>
      <c r="J124" s="235" t="str">
        <f>IFERROR(VLOOKUP(I124,Categoria[],2,FALSE),"")</f>
        <v/>
      </c>
      <c r="K124" s="233"/>
      <c r="L124" s="234"/>
      <c r="M124" s="234"/>
      <c r="N124" s="233"/>
      <c r="O124" s="234"/>
      <c r="P124" s="234"/>
      <c r="Q124" s="233"/>
      <c r="R124" s="234"/>
      <c r="S124" s="234"/>
      <c r="T124" s="255"/>
      <c r="U124" s="230" t="str">
        <f>IFERROR(VLOOKUP(TbLanc[[#This Row],[Fornecedores/Clientes/Funcionário]],Fornecedores[],6,FALSE),"")</f>
        <v/>
      </c>
      <c r="Y124" s="236"/>
      <c r="Z124" s="237"/>
      <c r="AB124" s="231" t="str">
        <f t="shared" si="6"/>
        <v/>
      </c>
      <c r="AC124" s="231"/>
      <c r="AG124" s="232" t="str">
        <f>IF(TbLanc[[#This Row],[Pago/Aberto]]="Pago",TbLanc[[#This Row],[Dia Pgto]],"")</f>
        <v/>
      </c>
      <c r="AH124" s="232" t="str">
        <f>IF(TbLanc[[#This Row],[Pago/Aberto]]="Pago",TbLanc[[#This Row],[Mês Pagamento]],"")</f>
        <v/>
      </c>
      <c r="AI124" s="229"/>
    </row>
    <row r="125" spans="1:35" hidden="1" x14ac:dyDescent="0.2">
      <c r="A125" s="90"/>
      <c r="B125" s="235" t="str">
        <f>IFERROR(VLOOKUP(A125,Centro_de_Custo_2[],2,FALSE),"")</f>
        <v/>
      </c>
      <c r="C125" s="90"/>
      <c r="D125" s="235" t="str">
        <f>IFERROR(VLOOKUP(C125,Departamento[],2,FALSE),"")</f>
        <v/>
      </c>
      <c r="E125" s="235" t="str">
        <f>IFERROR(VLOOKUP(C125,Departamento[],3,FALSE),"")</f>
        <v/>
      </c>
      <c r="F125" s="90"/>
      <c r="G125" s="90"/>
      <c r="H125" s="235" t="str">
        <f>IFERROR(VLOOKUP(G125,Lançamento[],2,FALSE),"")</f>
        <v/>
      </c>
      <c r="J125" s="235" t="str">
        <f>IFERROR(VLOOKUP(I125,Categoria[],2,FALSE),"")</f>
        <v/>
      </c>
      <c r="K125" s="233"/>
      <c r="L125" s="234"/>
      <c r="M125" s="234"/>
      <c r="N125" s="233"/>
      <c r="O125" s="234"/>
      <c r="P125" s="234"/>
      <c r="Q125" s="233"/>
      <c r="R125" s="234"/>
      <c r="S125" s="234"/>
      <c r="T125" s="255"/>
      <c r="U125" s="230" t="str">
        <f>IFERROR(VLOOKUP(TbLanc[[#This Row],[Fornecedores/Clientes/Funcionário]],Fornecedores[],6,FALSE),"")</f>
        <v/>
      </c>
      <c r="Y125" s="236"/>
      <c r="Z125" s="237"/>
      <c r="AB125" s="231"/>
      <c r="AC125" s="231"/>
      <c r="AG125" s="232" t="str">
        <f>IF(TbLanc[[#This Row],[Pago/Aberto]]="Pago",TbLanc[[#This Row],[Dia Pgto]],"")</f>
        <v/>
      </c>
      <c r="AH125" s="232" t="str">
        <f>IF(TbLanc[[#This Row],[Pago/Aberto]]="Pago",TbLanc[[#This Row],[Mês Pagamento]],"")</f>
        <v/>
      </c>
      <c r="AI125" s="229"/>
    </row>
    <row r="126" spans="1:35" hidden="1" x14ac:dyDescent="0.2">
      <c r="A126" s="90"/>
      <c r="B126" s="235" t="str">
        <f>IFERROR(VLOOKUP(A126,Centro_de_Custo_2[],2,FALSE),"")</f>
        <v/>
      </c>
      <c r="C126" s="90"/>
      <c r="D126" s="235" t="str">
        <f>IFERROR(VLOOKUP(C126,Departamento[],2,FALSE),"")</f>
        <v/>
      </c>
      <c r="E126" s="235" t="str">
        <f>IFERROR(VLOOKUP(C126,Departamento[],3,FALSE),"")</f>
        <v/>
      </c>
      <c r="F126" s="90"/>
      <c r="G126" s="90"/>
      <c r="H126" s="235" t="str">
        <f>IFERROR(VLOOKUP(G126,Lançamento[],2,FALSE),"")</f>
        <v/>
      </c>
      <c r="J126" s="235" t="str">
        <f>IFERROR(VLOOKUP(I126,Categoria[],2,FALSE),"")</f>
        <v/>
      </c>
      <c r="K126" s="233"/>
      <c r="L126" s="234"/>
      <c r="M126" s="234"/>
      <c r="N126" s="233"/>
      <c r="O126" s="234"/>
      <c r="P126" s="234"/>
      <c r="Q126" s="233"/>
      <c r="R126" s="234"/>
      <c r="S126" s="234"/>
      <c r="T126" s="255"/>
      <c r="U126" s="230" t="str">
        <f>IFERROR(VLOOKUP(TbLanc[[#This Row],[Fornecedores/Clientes/Funcionário]],Fornecedores[],6,FALSE),"")</f>
        <v/>
      </c>
      <c r="Y126" s="236"/>
      <c r="Z126" s="237"/>
      <c r="AB126" s="231"/>
      <c r="AC126" s="231"/>
      <c r="AG126" s="232" t="str">
        <f>IF(TbLanc[[#This Row],[Pago/Aberto]]="Pago",TbLanc[[#This Row],[Dia Pgto]],"")</f>
        <v/>
      </c>
      <c r="AH126" s="232" t="str">
        <f>IF(TbLanc[[#This Row],[Pago/Aberto]]="Pago",TbLanc[[#This Row],[Mês Pagamento]],"")</f>
        <v/>
      </c>
      <c r="AI126" s="229"/>
    </row>
    <row r="127" spans="1:35" hidden="1" x14ac:dyDescent="0.2">
      <c r="A127" s="90"/>
      <c r="B127" s="235" t="str">
        <f>IFERROR(VLOOKUP(A127,Centro_de_Custo_2[],2,FALSE),"")</f>
        <v/>
      </c>
      <c r="C127" s="90"/>
      <c r="D127" s="235" t="str">
        <f>IFERROR(VLOOKUP(C127,Departamento[],2,FALSE),"")</f>
        <v/>
      </c>
      <c r="E127" s="235" t="str">
        <f>IFERROR(VLOOKUP(C127,Departamento[],3,FALSE),"")</f>
        <v/>
      </c>
      <c r="F127" s="90"/>
      <c r="G127" s="90"/>
      <c r="H127" s="235" t="str">
        <f>IFERROR(VLOOKUP(G127,Lançamento[],2,FALSE),"")</f>
        <v/>
      </c>
      <c r="J127" s="235" t="str">
        <f>IFERROR(VLOOKUP(I127,Categoria[],2,FALSE),"")</f>
        <v/>
      </c>
      <c r="K127" s="233"/>
      <c r="L127" s="234"/>
      <c r="M127" s="234"/>
      <c r="N127" s="233"/>
      <c r="O127" s="234"/>
      <c r="P127" s="234"/>
      <c r="Q127" s="233"/>
      <c r="R127" s="234"/>
      <c r="S127" s="234"/>
      <c r="T127" s="255"/>
      <c r="U127" s="230" t="str">
        <f>IFERROR(VLOOKUP(TbLanc[[#This Row],[Fornecedores/Clientes/Funcionário]],Fornecedores[],6,FALSE),"")</f>
        <v/>
      </c>
      <c r="Y127" s="236"/>
      <c r="Z127" s="237"/>
      <c r="AB127" s="231"/>
      <c r="AC127" s="231"/>
      <c r="AG127" s="232" t="str">
        <f>IF(TbLanc[[#This Row],[Pago/Aberto]]="Pago",TbLanc[[#This Row],[Dia Pgto]],"")</f>
        <v/>
      </c>
      <c r="AH127" s="232" t="str">
        <f>IF(TbLanc[[#This Row],[Pago/Aberto]]="Pago",TbLanc[[#This Row],[Mês Pagamento]],"")</f>
        <v/>
      </c>
      <c r="AI127" s="229"/>
    </row>
    <row r="128" spans="1:35" hidden="1" x14ac:dyDescent="0.2">
      <c r="A128" s="90"/>
      <c r="B128" s="235" t="str">
        <f>IFERROR(VLOOKUP(A128,Centro_de_Custo_2[],2,FALSE),"")</f>
        <v/>
      </c>
      <c r="C128" s="90"/>
      <c r="D128" s="235" t="str">
        <f>IFERROR(VLOOKUP(C128,Departamento[],2,FALSE),"")</f>
        <v/>
      </c>
      <c r="E128" s="235" t="str">
        <f>IFERROR(VLOOKUP(C128,Departamento[],3,FALSE),"")</f>
        <v/>
      </c>
      <c r="F128" s="90"/>
      <c r="G128" s="90"/>
      <c r="H128" s="235" t="str">
        <f>IFERROR(VLOOKUP(G128,Lançamento[],2,FALSE),"")</f>
        <v/>
      </c>
      <c r="J128" s="235" t="str">
        <f>IFERROR(VLOOKUP(I128,Categoria[],2,FALSE),"")</f>
        <v/>
      </c>
      <c r="K128" s="233"/>
      <c r="L128" s="234"/>
      <c r="M128" s="234"/>
      <c r="N128" s="233"/>
      <c r="O128" s="234"/>
      <c r="P128" s="234"/>
      <c r="Q128" s="233"/>
      <c r="R128" s="234"/>
      <c r="S128" s="234"/>
      <c r="T128" s="255"/>
      <c r="U128" s="230" t="str">
        <f>IFERROR(VLOOKUP(TbLanc[[#This Row],[Fornecedores/Clientes/Funcionário]],Fornecedores[],6,FALSE),"")</f>
        <v/>
      </c>
      <c r="Y128" s="236"/>
      <c r="Z128" s="237"/>
      <c r="AB128" s="231"/>
      <c r="AC128" s="231"/>
      <c r="AG128" s="232" t="str">
        <f>IF(TbLanc[[#This Row],[Pago/Aberto]]="Pago",TbLanc[[#This Row],[Dia Pgto]],"")</f>
        <v/>
      </c>
      <c r="AH128" s="232" t="str">
        <f>IF(TbLanc[[#This Row],[Pago/Aberto]]="Pago",TbLanc[[#This Row],[Mês Pagamento]],"")</f>
        <v/>
      </c>
      <c r="AI128" s="229"/>
    </row>
    <row r="129" spans="1:35" hidden="1" x14ac:dyDescent="0.2">
      <c r="A129" s="90"/>
      <c r="B129" s="235" t="str">
        <f>IFERROR(VLOOKUP(A129,Centro_de_Custo_2[],2,FALSE),"")</f>
        <v/>
      </c>
      <c r="C129" s="90"/>
      <c r="D129" s="235" t="str">
        <f>IFERROR(VLOOKUP(C129,Departamento[],2,FALSE),"")</f>
        <v/>
      </c>
      <c r="E129" s="235" t="str">
        <f>IFERROR(VLOOKUP(C129,Departamento[],3,FALSE),"")</f>
        <v/>
      </c>
      <c r="F129" s="90"/>
      <c r="G129" s="90"/>
      <c r="H129" s="235" t="str">
        <f>IFERROR(VLOOKUP(G129,Lançamento[],2,FALSE),"")</f>
        <v/>
      </c>
      <c r="J129" s="235" t="str">
        <f>IFERROR(VLOOKUP(I129,Categoria[],2,FALSE),"")</f>
        <v/>
      </c>
      <c r="K129" s="233"/>
      <c r="L129" s="234"/>
      <c r="M129" s="234"/>
      <c r="N129" s="233"/>
      <c r="O129" s="234"/>
      <c r="P129" s="234"/>
      <c r="Q129" s="233"/>
      <c r="R129" s="234"/>
      <c r="S129" s="234"/>
      <c r="T129" s="255"/>
      <c r="U129" s="230" t="str">
        <f>IFERROR(VLOOKUP(TbLanc[[#This Row],[Fornecedores/Clientes/Funcionário]],Fornecedores[],6,FALSE),"")</f>
        <v/>
      </c>
      <c r="Y129" s="236"/>
      <c r="Z129" s="237"/>
      <c r="AB129" s="231"/>
      <c r="AC129" s="231"/>
      <c r="AG129" s="232" t="str">
        <f>IF(TbLanc[[#This Row],[Pago/Aberto]]="Pago",TbLanc[[#This Row],[Dia Pgto]],"")</f>
        <v/>
      </c>
      <c r="AH129" s="232" t="str">
        <f>IF(TbLanc[[#This Row],[Pago/Aberto]]="Pago",TbLanc[[#This Row],[Mês Pagamento]],"")</f>
        <v/>
      </c>
      <c r="AI129" s="229"/>
    </row>
    <row r="130" spans="1:35" hidden="1" x14ac:dyDescent="0.2">
      <c r="A130" s="90"/>
      <c r="B130" s="235" t="str">
        <f>IFERROR(VLOOKUP(A130,Centro_de_Custo_2[],2,FALSE),"")</f>
        <v/>
      </c>
      <c r="C130" s="90"/>
      <c r="D130" s="235" t="str">
        <f>IFERROR(VLOOKUP(C130,Departamento[],2,FALSE),"")</f>
        <v/>
      </c>
      <c r="E130" s="235" t="str">
        <f>IFERROR(VLOOKUP(C130,Departamento[],3,FALSE),"")</f>
        <v/>
      </c>
      <c r="F130" s="90"/>
      <c r="G130" s="90"/>
      <c r="H130" s="235" t="str">
        <f>IFERROR(VLOOKUP(G130,Lançamento[],2,FALSE),"")</f>
        <v/>
      </c>
      <c r="J130" s="235" t="str">
        <f>IFERROR(VLOOKUP(I130,Categoria[],2,FALSE),"")</f>
        <v/>
      </c>
      <c r="K130" s="233"/>
      <c r="L130" s="234"/>
      <c r="M130" s="234"/>
      <c r="N130" s="233"/>
      <c r="O130" s="234"/>
      <c r="P130" s="234"/>
      <c r="Q130" s="233"/>
      <c r="R130" s="234"/>
      <c r="S130" s="234"/>
      <c r="T130" s="255"/>
      <c r="U130" s="230" t="str">
        <f>IFERROR(VLOOKUP(TbLanc[[#This Row],[Fornecedores/Clientes/Funcionário]],Fornecedores[],6,FALSE),"")</f>
        <v/>
      </c>
      <c r="Y130" s="236"/>
      <c r="Z130" s="237"/>
      <c r="AB130" s="231"/>
      <c r="AC130" s="231"/>
      <c r="AG130" s="232" t="str">
        <f>IF(TbLanc[[#This Row],[Pago/Aberto]]="Pago",TbLanc[[#This Row],[Dia Pgto]],"")</f>
        <v/>
      </c>
      <c r="AH130" s="232" t="str">
        <f>IF(TbLanc[[#This Row],[Pago/Aberto]]="Pago",TbLanc[[#This Row],[Mês Pagamento]],"")</f>
        <v/>
      </c>
      <c r="AI130" s="229"/>
    </row>
    <row r="131" spans="1:35" hidden="1" x14ac:dyDescent="0.2">
      <c r="A131" s="90"/>
      <c r="B131" s="235" t="str">
        <f>IFERROR(VLOOKUP(A131,Centro_de_Custo_2[],2,FALSE),"")</f>
        <v/>
      </c>
      <c r="C131" s="90"/>
      <c r="D131" s="235" t="str">
        <f>IFERROR(VLOOKUP(C131,Departamento[],2,FALSE),"")</f>
        <v/>
      </c>
      <c r="E131" s="235" t="str">
        <f>IFERROR(VLOOKUP(C131,Departamento[],3,FALSE),"")</f>
        <v/>
      </c>
      <c r="F131" s="90"/>
      <c r="G131" s="90"/>
      <c r="H131" s="235" t="str">
        <f>IFERROR(VLOOKUP(G131,Lançamento[],2,FALSE),"")</f>
        <v/>
      </c>
      <c r="J131" s="235" t="str">
        <f>IFERROR(VLOOKUP(I131,Categoria[],2,FALSE),"")</f>
        <v/>
      </c>
      <c r="K131" s="233"/>
      <c r="L131" s="234"/>
      <c r="M131" s="234"/>
      <c r="N131" s="233"/>
      <c r="O131" s="234"/>
      <c r="P131" s="234"/>
      <c r="Q131" s="233"/>
      <c r="R131" s="234"/>
      <c r="S131" s="234"/>
      <c r="T131" s="255"/>
      <c r="U131" s="230" t="str">
        <f>IFERROR(VLOOKUP(TbLanc[[#This Row],[Fornecedores/Clientes/Funcionário]],Fornecedores[],6,FALSE),"")</f>
        <v/>
      </c>
      <c r="Y131" s="236"/>
      <c r="Z131" s="237"/>
      <c r="AB131" s="231"/>
      <c r="AC131" s="231"/>
      <c r="AG131" s="232" t="str">
        <f>IF(TbLanc[[#This Row],[Pago/Aberto]]="Pago",TbLanc[[#This Row],[Dia Pgto]],"")</f>
        <v/>
      </c>
      <c r="AH131" s="232" t="str">
        <f>IF(TbLanc[[#This Row],[Pago/Aberto]]="Pago",TbLanc[[#This Row],[Mês Pagamento]],"")</f>
        <v/>
      </c>
      <c r="AI131" s="229"/>
    </row>
    <row r="132" spans="1:35" hidden="1" x14ac:dyDescent="0.2">
      <c r="A132" s="90"/>
      <c r="B132" s="235" t="str">
        <f>IFERROR(VLOOKUP(A132,Centro_de_Custo_2[],2,FALSE),"")</f>
        <v/>
      </c>
      <c r="C132" s="90"/>
      <c r="D132" s="235" t="str">
        <f>IFERROR(VLOOKUP(C132,Departamento[],2,FALSE),"")</f>
        <v/>
      </c>
      <c r="E132" s="235" t="str">
        <f>IFERROR(VLOOKUP(C132,Departamento[],3,FALSE),"")</f>
        <v/>
      </c>
      <c r="F132" s="90"/>
      <c r="G132" s="90"/>
      <c r="H132" s="235" t="str">
        <f>IFERROR(VLOOKUP(G132,Lançamento[],2,FALSE),"")</f>
        <v/>
      </c>
      <c r="J132" s="235" t="str">
        <f>IFERROR(VLOOKUP(I132,Categoria[],2,FALSE),"")</f>
        <v/>
      </c>
      <c r="K132" s="233"/>
      <c r="L132" s="234"/>
      <c r="M132" s="234"/>
      <c r="N132" s="233"/>
      <c r="O132" s="234"/>
      <c r="P132" s="234"/>
      <c r="Q132" s="233"/>
      <c r="R132" s="234"/>
      <c r="S132" s="234"/>
      <c r="T132" s="255"/>
      <c r="U132" s="230" t="str">
        <f>IFERROR(VLOOKUP(TbLanc[[#This Row],[Fornecedores/Clientes/Funcionário]],Fornecedores[],6,FALSE),"")</f>
        <v/>
      </c>
      <c r="Y132" s="236"/>
      <c r="Z132" s="237"/>
      <c r="AB132" s="231"/>
      <c r="AC132" s="231"/>
      <c r="AG132" s="232" t="str">
        <f>IF(TbLanc[[#This Row],[Pago/Aberto]]="Pago",TbLanc[[#This Row],[Dia Pgto]],"")</f>
        <v/>
      </c>
      <c r="AH132" s="232" t="str">
        <f>IF(TbLanc[[#This Row],[Pago/Aberto]]="Pago",TbLanc[[#This Row],[Mês Pagamento]],"")</f>
        <v/>
      </c>
      <c r="AI132" s="229"/>
    </row>
    <row r="133" spans="1:35" hidden="1" x14ac:dyDescent="0.2">
      <c r="A133" s="90"/>
      <c r="B133" s="235" t="str">
        <f>IFERROR(VLOOKUP(A133,Centro_de_Custo_2[],2,FALSE),"")</f>
        <v/>
      </c>
      <c r="C133" s="90"/>
      <c r="D133" s="235" t="str">
        <f>IFERROR(VLOOKUP(C133,Departamento[],2,FALSE),"")</f>
        <v/>
      </c>
      <c r="E133" s="235" t="str">
        <f>IFERROR(VLOOKUP(C133,Departamento[],3,FALSE),"")</f>
        <v/>
      </c>
      <c r="F133" s="90"/>
      <c r="G133" s="90"/>
      <c r="H133" s="235" t="str">
        <f>IFERROR(VLOOKUP(G133,Lançamento[],2,FALSE),"")</f>
        <v/>
      </c>
      <c r="J133" s="235" t="str">
        <f>IFERROR(VLOOKUP(I133,Categoria[],2,FALSE),"")</f>
        <v/>
      </c>
      <c r="K133" s="233"/>
      <c r="L133" s="234"/>
      <c r="M133" s="234"/>
      <c r="N133" s="233"/>
      <c r="O133" s="234"/>
      <c r="P133" s="234"/>
      <c r="Q133" s="233"/>
      <c r="R133" s="234"/>
      <c r="S133" s="234"/>
      <c r="T133" s="255"/>
      <c r="U133" s="230" t="str">
        <f>IFERROR(VLOOKUP(TbLanc[[#This Row],[Fornecedores/Clientes/Funcionário]],Fornecedores[],6,FALSE),"")</f>
        <v/>
      </c>
      <c r="Y133" s="236"/>
      <c r="Z133" s="237"/>
      <c r="AB133" s="231"/>
      <c r="AC133" s="231"/>
      <c r="AG133" s="232" t="str">
        <f>IF(TbLanc[[#This Row],[Pago/Aberto]]="Pago",TbLanc[[#This Row],[Dia Pgto]],"")</f>
        <v/>
      </c>
      <c r="AH133" s="232" t="str">
        <f>IF(TbLanc[[#This Row],[Pago/Aberto]]="Pago",TbLanc[[#This Row],[Mês Pagamento]],"")</f>
        <v/>
      </c>
      <c r="AI133" s="229"/>
    </row>
    <row r="134" spans="1:35" hidden="1" x14ac:dyDescent="0.2">
      <c r="A134" s="90"/>
      <c r="B134" s="235" t="str">
        <f>IFERROR(VLOOKUP(A134,Centro_de_Custo_2[],2,FALSE),"")</f>
        <v/>
      </c>
      <c r="C134" s="90"/>
      <c r="D134" s="235" t="str">
        <f>IFERROR(VLOOKUP(C134,Departamento[],2,FALSE),"")</f>
        <v/>
      </c>
      <c r="E134" s="235" t="str">
        <f>IFERROR(VLOOKUP(C134,Departamento[],3,FALSE),"")</f>
        <v/>
      </c>
      <c r="F134" s="90"/>
      <c r="G134" s="90"/>
      <c r="H134" s="235" t="str">
        <f>IFERROR(VLOOKUP(G134,Lançamento[],2,FALSE),"")</f>
        <v/>
      </c>
      <c r="J134" s="235" t="str">
        <f>IFERROR(VLOOKUP(I134,Categoria[],2,FALSE),"")</f>
        <v/>
      </c>
      <c r="K134" s="233"/>
      <c r="L134" s="234"/>
      <c r="M134" s="234"/>
      <c r="N134" s="233"/>
      <c r="O134" s="234"/>
      <c r="P134" s="234"/>
      <c r="Q134" s="233"/>
      <c r="R134" s="234"/>
      <c r="S134" s="234"/>
      <c r="T134" s="255"/>
      <c r="U134" s="230" t="str">
        <f>IFERROR(VLOOKUP(TbLanc[[#This Row],[Fornecedores/Clientes/Funcionário]],Fornecedores[],6,FALSE),"")</f>
        <v/>
      </c>
      <c r="Y134" s="236"/>
      <c r="Z134" s="237"/>
      <c r="AB134" s="231"/>
      <c r="AC134" s="231"/>
      <c r="AG134" s="232" t="str">
        <f>IF(TbLanc[[#This Row],[Pago/Aberto]]="Pago",TbLanc[[#This Row],[Dia Pgto]],"")</f>
        <v/>
      </c>
      <c r="AH134" s="232" t="str">
        <f>IF(TbLanc[[#This Row],[Pago/Aberto]]="Pago",TbLanc[[#This Row],[Mês Pagamento]],"")</f>
        <v/>
      </c>
      <c r="AI134" s="229"/>
    </row>
    <row r="135" spans="1:35" hidden="1" x14ac:dyDescent="0.2">
      <c r="A135" s="90"/>
      <c r="B135" s="235" t="str">
        <f>IFERROR(VLOOKUP(A135,Centro_de_Custo_2[],2,FALSE),"")</f>
        <v/>
      </c>
      <c r="C135" s="90"/>
      <c r="D135" s="235" t="str">
        <f>IFERROR(VLOOKUP(C135,Departamento[],2,FALSE),"")</f>
        <v/>
      </c>
      <c r="E135" s="235" t="str">
        <f>IFERROR(VLOOKUP(C135,Departamento[],3,FALSE),"")</f>
        <v/>
      </c>
      <c r="F135" s="90"/>
      <c r="G135" s="90"/>
      <c r="H135" s="235" t="str">
        <f>IFERROR(VLOOKUP(G135,Lançamento[],2,FALSE),"")</f>
        <v/>
      </c>
      <c r="J135" s="235" t="str">
        <f>IFERROR(VLOOKUP(I135,Categoria[],2,FALSE),"")</f>
        <v/>
      </c>
      <c r="K135" s="233"/>
      <c r="L135" s="234"/>
      <c r="M135" s="234"/>
      <c r="N135" s="233"/>
      <c r="O135" s="234"/>
      <c r="P135" s="234"/>
      <c r="Q135" s="233"/>
      <c r="R135" s="234"/>
      <c r="S135" s="234"/>
      <c r="T135" s="255"/>
      <c r="U135" s="230" t="str">
        <f>IFERROR(VLOOKUP(TbLanc[[#This Row],[Fornecedores/Clientes/Funcionário]],Fornecedores[],6,FALSE),"")</f>
        <v/>
      </c>
      <c r="Y135" s="236"/>
      <c r="Z135" s="237"/>
      <c r="AB135" s="231"/>
      <c r="AC135" s="231"/>
      <c r="AG135" s="232" t="str">
        <f>IF(TbLanc[[#This Row],[Pago/Aberto]]="Pago",TbLanc[[#This Row],[Dia Pgto]],"")</f>
        <v/>
      </c>
      <c r="AH135" s="232" t="str">
        <f>IF(TbLanc[[#This Row],[Pago/Aberto]]="Pago",TbLanc[[#This Row],[Mês Pagamento]],"")</f>
        <v/>
      </c>
      <c r="AI135" s="229"/>
    </row>
    <row r="136" spans="1:35" hidden="1" x14ac:dyDescent="0.2">
      <c r="A136" s="90"/>
      <c r="B136" s="235" t="str">
        <f>IFERROR(VLOOKUP(A136,Centro_de_Custo_2[],2,FALSE),"")</f>
        <v/>
      </c>
      <c r="C136" s="90"/>
      <c r="D136" s="235" t="str">
        <f>IFERROR(VLOOKUP(C136,Departamento[],2,FALSE),"")</f>
        <v/>
      </c>
      <c r="E136" s="235" t="str">
        <f>IFERROR(VLOOKUP(C136,Departamento[],3,FALSE),"")</f>
        <v/>
      </c>
      <c r="F136" s="90"/>
      <c r="G136" s="90"/>
      <c r="H136" s="235" t="str">
        <f>IFERROR(VLOOKUP(G136,Lançamento[],2,FALSE),"")</f>
        <v/>
      </c>
      <c r="J136" s="235" t="str">
        <f>IFERROR(VLOOKUP(I136,Categoria[],2,FALSE),"")</f>
        <v/>
      </c>
      <c r="K136" s="233"/>
      <c r="L136" s="234"/>
      <c r="M136" s="234"/>
      <c r="N136" s="233"/>
      <c r="O136" s="234"/>
      <c r="P136" s="234"/>
      <c r="Q136" s="233"/>
      <c r="R136" s="234"/>
      <c r="S136" s="234"/>
      <c r="T136" s="255"/>
      <c r="U136" s="230" t="str">
        <f>IFERROR(VLOOKUP(TbLanc[[#This Row],[Fornecedores/Clientes/Funcionário]],Fornecedores[],6,FALSE),"")</f>
        <v/>
      </c>
      <c r="Y136" s="236"/>
      <c r="Z136" s="237"/>
      <c r="AB136" s="231"/>
      <c r="AC136" s="231"/>
      <c r="AG136" s="232" t="str">
        <f>IF(TbLanc[[#This Row],[Pago/Aberto]]="Pago",TbLanc[[#This Row],[Dia Pgto]],"")</f>
        <v/>
      </c>
      <c r="AH136" s="232" t="str">
        <f>IF(TbLanc[[#This Row],[Pago/Aberto]]="Pago",TbLanc[[#This Row],[Mês Pagamento]],"")</f>
        <v/>
      </c>
      <c r="AI136" s="229"/>
    </row>
    <row r="137" spans="1:35" hidden="1" x14ac:dyDescent="0.2">
      <c r="A137" s="90"/>
      <c r="B137" s="235" t="str">
        <f>IFERROR(VLOOKUP(A137,Centro_de_Custo_2[],2,FALSE),"")</f>
        <v/>
      </c>
      <c r="C137" s="90"/>
      <c r="D137" s="235" t="str">
        <f>IFERROR(VLOOKUP(C137,Departamento[],2,FALSE),"")</f>
        <v/>
      </c>
      <c r="E137" s="235" t="str">
        <f>IFERROR(VLOOKUP(C137,Departamento[],3,FALSE),"")</f>
        <v/>
      </c>
      <c r="F137" s="90"/>
      <c r="G137" s="90"/>
      <c r="H137" s="235" t="str">
        <f>IFERROR(VLOOKUP(G137,Lançamento[],2,FALSE),"")</f>
        <v/>
      </c>
      <c r="J137" s="235" t="str">
        <f>IFERROR(VLOOKUP(I137,Categoria[],2,FALSE),"")</f>
        <v/>
      </c>
      <c r="K137" s="233"/>
      <c r="L137" s="234"/>
      <c r="M137" s="234"/>
      <c r="N137" s="233"/>
      <c r="O137" s="234"/>
      <c r="P137" s="234"/>
      <c r="Q137" s="233"/>
      <c r="R137" s="234"/>
      <c r="S137" s="234"/>
      <c r="T137" s="255"/>
      <c r="U137" s="230" t="str">
        <f>IFERROR(VLOOKUP(TbLanc[[#This Row],[Fornecedores/Clientes/Funcionário]],Fornecedores[],6,FALSE),"")</f>
        <v/>
      </c>
      <c r="Y137" s="236"/>
      <c r="Z137" s="237"/>
      <c r="AB137" s="231"/>
      <c r="AC137" s="231"/>
      <c r="AG137" s="232" t="str">
        <f>IF(TbLanc[[#This Row],[Pago/Aberto]]="Pago",TbLanc[[#This Row],[Dia Pgto]],"")</f>
        <v/>
      </c>
      <c r="AH137" s="232" t="str">
        <f>IF(TbLanc[[#This Row],[Pago/Aberto]]="Pago",TbLanc[[#This Row],[Mês Pagamento]],"")</f>
        <v/>
      </c>
      <c r="AI137" s="229"/>
    </row>
    <row r="138" spans="1:35" hidden="1" x14ac:dyDescent="0.2">
      <c r="A138" s="90"/>
      <c r="B138" s="235" t="str">
        <f>IFERROR(VLOOKUP(A138,Centro_de_Custo_2[],2,FALSE),"")</f>
        <v/>
      </c>
      <c r="C138" s="90"/>
      <c r="D138" s="235" t="str">
        <f>IFERROR(VLOOKUP(C138,Departamento[],2,FALSE),"")</f>
        <v/>
      </c>
      <c r="E138" s="235" t="str">
        <f>IFERROR(VLOOKUP(C138,Departamento[],3,FALSE),"")</f>
        <v/>
      </c>
      <c r="F138" s="90"/>
      <c r="G138" s="90"/>
      <c r="H138" s="235" t="str">
        <f>IFERROR(VLOOKUP(G138,Lançamento[],2,FALSE),"")</f>
        <v/>
      </c>
      <c r="J138" s="235" t="str">
        <f>IFERROR(VLOOKUP(I138,Categoria[],2,FALSE),"")</f>
        <v/>
      </c>
      <c r="K138" s="233"/>
      <c r="L138" s="234"/>
      <c r="M138" s="234"/>
      <c r="N138" s="233"/>
      <c r="O138" s="234"/>
      <c r="P138" s="234"/>
      <c r="Q138" s="233"/>
      <c r="R138" s="234"/>
      <c r="S138" s="234"/>
      <c r="T138" s="255"/>
      <c r="U138" s="230" t="str">
        <f>IFERROR(VLOOKUP(TbLanc[[#This Row],[Fornecedores/Clientes/Funcionário]],Fornecedores[],6,FALSE),"")</f>
        <v/>
      </c>
      <c r="Y138" s="236"/>
      <c r="Z138" s="237"/>
      <c r="AB138" s="231"/>
      <c r="AC138" s="231"/>
      <c r="AG138" s="232" t="str">
        <f>IF(TbLanc[[#This Row],[Pago/Aberto]]="Pago",TbLanc[[#This Row],[Dia Pgto]],"")</f>
        <v/>
      </c>
      <c r="AH138" s="232" t="str">
        <f>IF(TbLanc[[#This Row],[Pago/Aberto]]="Pago",TbLanc[[#This Row],[Mês Pagamento]],"")</f>
        <v/>
      </c>
      <c r="AI138" s="229"/>
    </row>
    <row r="139" spans="1:35" hidden="1" x14ac:dyDescent="0.2">
      <c r="A139" s="90"/>
      <c r="B139" s="235" t="str">
        <f>IFERROR(VLOOKUP(A139,Centro_de_Custo_2[],2,FALSE),"")</f>
        <v/>
      </c>
      <c r="C139" s="90"/>
      <c r="D139" s="235" t="str">
        <f>IFERROR(VLOOKUP(C139,Departamento[],2,FALSE),"")</f>
        <v/>
      </c>
      <c r="E139" s="235" t="str">
        <f>IFERROR(VLOOKUP(C139,Departamento[],3,FALSE),"")</f>
        <v/>
      </c>
      <c r="F139" s="90"/>
      <c r="G139" s="90"/>
      <c r="H139" s="235" t="str">
        <f>IFERROR(VLOOKUP(G139,Lançamento[],2,FALSE),"")</f>
        <v/>
      </c>
      <c r="J139" s="235" t="str">
        <f>IFERROR(VLOOKUP(I139,Categoria[],2,FALSE),"")</f>
        <v/>
      </c>
      <c r="K139" s="233"/>
      <c r="L139" s="234"/>
      <c r="M139" s="234"/>
      <c r="N139" s="233"/>
      <c r="O139" s="234"/>
      <c r="P139" s="234"/>
      <c r="Q139" s="233"/>
      <c r="R139" s="234"/>
      <c r="S139" s="234"/>
      <c r="T139" s="255"/>
      <c r="U139" s="230" t="str">
        <f>IFERROR(VLOOKUP(TbLanc[[#This Row],[Fornecedores/Clientes/Funcionário]],Fornecedores[],6,FALSE),"")</f>
        <v/>
      </c>
      <c r="Y139" s="236"/>
      <c r="Z139" s="237"/>
      <c r="AB139" s="231"/>
      <c r="AC139" s="231"/>
      <c r="AG139" s="232" t="str">
        <f>IF(TbLanc[[#This Row],[Pago/Aberto]]="Pago",TbLanc[[#This Row],[Dia Pgto]],"")</f>
        <v/>
      </c>
      <c r="AH139" s="232" t="str">
        <f>IF(TbLanc[[#This Row],[Pago/Aberto]]="Pago",TbLanc[[#This Row],[Mês Pagamento]],"")</f>
        <v/>
      </c>
      <c r="AI139" s="229"/>
    </row>
    <row r="140" spans="1:35" hidden="1" x14ac:dyDescent="0.2">
      <c r="A140" s="90"/>
      <c r="B140" s="235" t="str">
        <f>IFERROR(VLOOKUP(A140,Centro_de_Custo_2[],2,FALSE),"")</f>
        <v/>
      </c>
      <c r="C140" s="90"/>
      <c r="D140" s="235" t="str">
        <f>IFERROR(VLOOKUP(C140,Departamento[],2,FALSE),"")</f>
        <v/>
      </c>
      <c r="E140" s="235" t="str">
        <f>IFERROR(VLOOKUP(C140,Departamento[],3,FALSE),"")</f>
        <v/>
      </c>
      <c r="F140" s="90"/>
      <c r="G140" s="90"/>
      <c r="H140" s="235" t="str">
        <f>IFERROR(VLOOKUP(G140,Lançamento[],2,FALSE),"")</f>
        <v/>
      </c>
      <c r="J140" s="235" t="str">
        <f>IFERROR(VLOOKUP(I140,Categoria[],2,FALSE),"")</f>
        <v/>
      </c>
      <c r="K140" s="233"/>
      <c r="L140" s="234"/>
      <c r="M140" s="234"/>
      <c r="N140" s="233"/>
      <c r="O140" s="234"/>
      <c r="P140" s="234"/>
      <c r="Q140" s="233"/>
      <c r="R140" s="234"/>
      <c r="S140" s="234"/>
      <c r="T140" s="255"/>
      <c r="U140" s="230" t="str">
        <f>IFERROR(VLOOKUP(TbLanc[[#This Row],[Fornecedores/Clientes/Funcionário]],Fornecedores[],6,FALSE),"")</f>
        <v/>
      </c>
      <c r="Y140" s="236"/>
      <c r="Z140" s="237"/>
      <c r="AB140" s="231"/>
      <c r="AC140" s="231"/>
      <c r="AG140" s="232" t="str">
        <f>IF(TbLanc[[#This Row],[Pago/Aberto]]="Pago",TbLanc[[#This Row],[Dia Pgto]],"")</f>
        <v/>
      </c>
      <c r="AH140" s="232" t="str">
        <f>IF(TbLanc[[#This Row],[Pago/Aberto]]="Pago",TbLanc[[#This Row],[Mês Pagamento]],"")</f>
        <v/>
      </c>
      <c r="AI140" s="229"/>
    </row>
    <row r="141" spans="1:35" hidden="1" x14ac:dyDescent="0.2">
      <c r="A141" s="90"/>
      <c r="B141" s="235" t="str">
        <f>IFERROR(VLOOKUP(A141,Centro_de_Custo_2[],2,FALSE),"")</f>
        <v/>
      </c>
      <c r="C141" s="90"/>
      <c r="D141" s="235" t="str">
        <f>IFERROR(VLOOKUP(C141,Departamento[],2,FALSE),"")</f>
        <v/>
      </c>
      <c r="E141" s="235" t="str">
        <f>IFERROR(VLOOKUP(C141,Departamento[],3,FALSE),"")</f>
        <v/>
      </c>
      <c r="F141" s="90"/>
      <c r="G141" s="90"/>
      <c r="H141" s="235" t="str">
        <f>IFERROR(VLOOKUP(G141,Lançamento[],2,FALSE),"")</f>
        <v/>
      </c>
      <c r="J141" s="235" t="str">
        <f>IFERROR(VLOOKUP(I141,Categoria[],2,FALSE),"")</f>
        <v/>
      </c>
      <c r="K141" s="233"/>
      <c r="L141" s="234"/>
      <c r="M141" s="234"/>
      <c r="N141" s="233"/>
      <c r="O141" s="234"/>
      <c r="P141" s="234"/>
      <c r="Q141" s="233"/>
      <c r="R141" s="234"/>
      <c r="S141" s="234"/>
      <c r="T141" s="255"/>
      <c r="U141" s="230" t="str">
        <f>IFERROR(VLOOKUP(TbLanc[[#This Row],[Fornecedores/Clientes/Funcionário]],Fornecedores[],6,FALSE),"")</f>
        <v/>
      </c>
      <c r="Y141" s="236"/>
      <c r="Z141" s="237"/>
      <c r="AB141" s="231"/>
      <c r="AC141" s="231"/>
      <c r="AG141" s="232" t="str">
        <f>IF(TbLanc[[#This Row],[Pago/Aberto]]="Pago",TbLanc[[#This Row],[Dia Pgto]],"")</f>
        <v/>
      </c>
      <c r="AH141" s="232" t="str">
        <f>IF(TbLanc[[#This Row],[Pago/Aberto]]="Pago",TbLanc[[#This Row],[Mês Pagamento]],"")</f>
        <v/>
      </c>
      <c r="AI141" s="229"/>
    </row>
    <row r="142" spans="1:35" hidden="1" x14ac:dyDescent="0.2">
      <c r="A142" s="90"/>
      <c r="B142" s="235" t="str">
        <f>IFERROR(VLOOKUP(A142,Centro_de_Custo_2[],2,FALSE),"")</f>
        <v/>
      </c>
      <c r="C142" s="90"/>
      <c r="D142" s="235" t="str">
        <f>IFERROR(VLOOKUP(C142,Departamento[],2,FALSE),"")</f>
        <v/>
      </c>
      <c r="E142" s="235" t="str">
        <f>IFERROR(VLOOKUP(C142,Departamento[],3,FALSE),"")</f>
        <v/>
      </c>
      <c r="F142" s="90"/>
      <c r="G142" s="90"/>
      <c r="H142" s="235" t="str">
        <f>IFERROR(VLOOKUP(G142,Lançamento[],2,FALSE),"")</f>
        <v/>
      </c>
      <c r="J142" s="235" t="str">
        <f>IFERROR(VLOOKUP(I142,Categoria[],2,FALSE),"")</f>
        <v/>
      </c>
      <c r="K142" s="233"/>
      <c r="L142" s="234"/>
      <c r="M142" s="234"/>
      <c r="N142" s="233"/>
      <c r="O142" s="234"/>
      <c r="P142" s="234"/>
      <c r="Q142" s="233"/>
      <c r="R142" s="234"/>
      <c r="S142" s="234"/>
      <c r="T142" s="255"/>
      <c r="U142" s="230" t="str">
        <f>IFERROR(VLOOKUP(TbLanc[[#This Row],[Fornecedores/Clientes/Funcionário]],Fornecedores[],6,FALSE),"")</f>
        <v/>
      </c>
      <c r="Y142" s="236"/>
      <c r="Z142" s="237"/>
      <c r="AB142" s="231"/>
      <c r="AC142" s="231"/>
      <c r="AG142" s="232" t="str">
        <f>IF(TbLanc[[#This Row],[Pago/Aberto]]="Pago",TbLanc[[#This Row],[Dia Pgto]],"")</f>
        <v/>
      </c>
      <c r="AH142" s="232" t="str">
        <f>IF(TbLanc[[#This Row],[Pago/Aberto]]="Pago",TbLanc[[#This Row],[Mês Pagamento]],"")</f>
        <v/>
      </c>
      <c r="AI142" s="229"/>
    </row>
    <row r="143" spans="1:35" hidden="1" x14ac:dyDescent="0.2">
      <c r="A143" s="90"/>
      <c r="B143" s="235" t="str">
        <f>IFERROR(VLOOKUP(A143,Centro_de_Custo_2[],2,FALSE),"")</f>
        <v/>
      </c>
      <c r="C143" s="90"/>
      <c r="D143" s="235" t="str">
        <f>IFERROR(VLOOKUP(C143,Departamento[],2,FALSE),"")</f>
        <v/>
      </c>
      <c r="E143" s="235" t="str">
        <f>IFERROR(VLOOKUP(C143,Departamento[],3,FALSE),"")</f>
        <v/>
      </c>
      <c r="F143" s="90"/>
      <c r="G143" s="90"/>
      <c r="H143" s="235" t="str">
        <f>IFERROR(VLOOKUP(G143,Lançamento[],2,FALSE),"")</f>
        <v/>
      </c>
      <c r="J143" s="235" t="str">
        <f>IFERROR(VLOOKUP(I143,Categoria[],2,FALSE),"")</f>
        <v/>
      </c>
      <c r="K143" s="233"/>
      <c r="L143" s="234"/>
      <c r="M143" s="234"/>
      <c r="N143" s="233"/>
      <c r="O143" s="234"/>
      <c r="P143" s="234"/>
      <c r="Q143" s="233"/>
      <c r="R143" s="234"/>
      <c r="S143" s="234"/>
      <c r="T143" s="255"/>
      <c r="U143" s="230" t="str">
        <f>IFERROR(VLOOKUP(TbLanc[[#This Row],[Fornecedores/Clientes/Funcionário]],Fornecedores[],6,FALSE),"")</f>
        <v/>
      </c>
      <c r="Y143" s="236"/>
      <c r="Z143" s="237"/>
      <c r="AB143" s="231"/>
      <c r="AC143" s="231"/>
      <c r="AG143" s="232" t="str">
        <f>IF(TbLanc[[#This Row],[Pago/Aberto]]="Pago",TbLanc[[#This Row],[Dia Pgto]],"")</f>
        <v/>
      </c>
      <c r="AH143" s="232" t="str">
        <f>IF(TbLanc[[#This Row],[Pago/Aberto]]="Pago",TbLanc[[#This Row],[Mês Pagamento]],"")</f>
        <v/>
      </c>
      <c r="AI143" s="229"/>
    </row>
    <row r="144" spans="1:35" hidden="1" x14ac:dyDescent="0.2">
      <c r="A144" s="90"/>
      <c r="B144" s="235" t="str">
        <f>IFERROR(VLOOKUP(A144,Centro_de_Custo_2[],2,FALSE),"")</f>
        <v/>
      </c>
      <c r="C144" s="90"/>
      <c r="D144" s="235" t="str">
        <f>IFERROR(VLOOKUP(C144,Departamento[],2,FALSE),"")</f>
        <v/>
      </c>
      <c r="E144" s="235" t="str">
        <f>IFERROR(VLOOKUP(C144,Departamento[],3,FALSE),"")</f>
        <v/>
      </c>
      <c r="F144" s="90"/>
      <c r="G144" s="90"/>
      <c r="H144" s="235" t="str">
        <f>IFERROR(VLOOKUP(G144,Lançamento[],2,FALSE),"")</f>
        <v/>
      </c>
      <c r="J144" s="235" t="str">
        <f>IFERROR(VLOOKUP(I144,Categoria[],2,FALSE),"")</f>
        <v/>
      </c>
      <c r="K144" s="233"/>
      <c r="L144" s="234"/>
      <c r="M144" s="234"/>
      <c r="N144" s="233"/>
      <c r="O144" s="234"/>
      <c r="P144" s="234"/>
      <c r="Q144" s="233"/>
      <c r="R144" s="234"/>
      <c r="S144" s="234"/>
      <c r="T144" s="255"/>
      <c r="U144" s="230" t="str">
        <f>IFERROR(VLOOKUP(TbLanc[[#This Row],[Fornecedores/Clientes/Funcionário]],Fornecedores[],6,FALSE),"")</f>
        <v/>
      </c>
      <c r="Y144" s="236"/>
      <c r="Z144" s="237"/>
      <c r="AB144" s="231"/>
      <c r="AC144" s="231"/>
      <c r="AG144" s="232" t="str">
        <f>IF(TbLanc[[#This Row],[Pago/Aberto]]="Pago",TbLanc[[#This Row],[Dia Pgto]],"")</f>
        <v/>
      </c>
      <c r="AH144" s="232" t="str">
        <f>IF(TbLanc[[#This Row],[Pago/Aberto]]="Pago",TbLanc[[#This Row],[Mês Pagamento]],"")</f>
        <v/>
      </c>
      <c r="AI144" s="229"/>
    </row>
    <row r="145" spans="1:35" hidden="1" x14ac:dyDescent="0.2">
      <c r="A145" s="90"/>
      <c r="B145" s="235" t="str">
        <f>IFERROR(VLOOKUP(A145,Centro_de_Custo_2[],2,FALSE),"")</f>
        <v/>
      </c>
      <c r="C145" s="90"/>
      <c r="D145" s="235" t="str">
        <f>IFERROR(VLOOKUP(C145,Departamento[],2,FALSE),"")</f>
        <v/>
      </c>
      <c r="E145" s="235" t="str">
        <f>IFERROR(VLOOKUP(C145,Departamento[],3,FALSE),"")</f>
        <v/>
      </c>
      <c r="F145" s="90"/>
      <c r="G145" s="90"/>
      <c r="H145" s="235" t="str">
        <f>IFERROR(VLOOKUP(G145,Lançamento[],2,FALSE),"")</f>
        <v/>
      </c>
      <c r="J145" s="235" t="str">
        <f>IFERROR(VLOOKUP(I145,Categoria[],2,FALSE),"")</f>
        <v/>
      </c>
      <c r="K145" s="233"/>
      <c r="L145" s="234"/>
      <c r="M145" s="234"/>
      <c r="N145" s="233"/>
      <c r="O145" s="234"/>
      <c r="P145" s="234"/>
      <c r="Q145" s="233"/>
      <c r="R145" s="234"/>
      <c r="S145" s="234"/>
      <c r="T145" s="255"/>
      <c r="U145" s="230" t="str">
        <f>IFERROR(VLOOKUP(TbLanc[[#This Row],[Fornecedores/Clientes/Funcionário]],Fornecedores[],6,FALSE),"")</f>
        <v/>
      </c>
      <c r="Y145" s="236"/>
      <c r="Z145" s="237"/>
      <c r="AB145" s="231"/>
      <c r="AC145" s="231"/>
      <c r="AG145" s="232" t="str">
        <f>IF(TbLanc[[#This Row],[Pago/Aberto]]="Pago",TbLanc[[#This Row],[Dia Pgto]],"")</f>
        <v/>
      </c>
      <c r="AH145" s="232" t="str">
        <f>IF(TbLanc[[#This Row],[Pago/Aberto]]="Pago",TbLanc[[#This Row],[Mês Pagamento]],"")</f>
        <v/>
      </c>
      <c r="AI145" s="229"/>
    </row>
    <row r="146" spans="1:35" hidden="1" x14ac:dyDescent="0.2">
      <c r="A146" s="90"/>
      <c r="B146" s="235" t="str">
        <f>IFERROR(VLOOKUP(A146,Centro_de_Custo_2[],2,FALSE),"")</f>
        <v/>
      </c>
      <c r="C146" s="90"/>
      <c r="D146" s="235" t="str">
        <f>IFERROR(VLOOKUP(C146,Departamento[],2,FALSE),"")</f>
        <v/>
      </c>
      <c r="E146" s="235" t="str">
        <f>IFERROR(VLOOKUP(C146,Departamento[],3,FALSE),"")</f>
        <v/>
      </c>
      <c r="F146" s="90"/>
      <c r="G146" s="90"/>
      <c r="H146" s="235" t="str">
        <f>IFERROR(VLOOKUP(G146,Lançamento[],2,FALSE),"")</f>
        <v/>
      </c>
      <c r="J146" s="235" t="str">
        <f>IFERROR(VLOOKUP(I146,Categoria[],2,FALSE),"")</f>
        <v/>
      </c>
      <c r="K146" s="233"/>
      <c r="L146" s="234"/>
      <c r="M146" s="234"/>
      <c r="N146" s="233"/>
      <c r="O146" s="234"/>
      <c r="P146" s="234"/>
      <c r="Q146" s="233"/>
      <c r="R146" s="234"/>
      <c r="S146" s="234"/>
      <c r="T146" s="255"/>
      <c r="U146" s="230" t="str">
        <f>IFERROR(VLOOKUP(TbLanc[[#This Row],[Fornecedores/Clientes/Funcionário]],Fornecedores[],6,FALSE),"")</f>
        <v/>
      </c>
      <c r="Y146" s="236"/>
      <c r="Z146" s="237"/>
      <c r="AB146" s="231"/>
      <c r="AC146" s="231"/>
      <c r="AG146" s="232" t="str">
        <f>IF(TbLanc[[#This Row],[Pago/Aberto]]="Pago",TbLanc[[#This Row],[Dia Pgto]],"")</f>
        <v/>
      </c>
      <c r="AH146" s="232" t="str">
        <f>IF(TbLanc[[#This Row],[Pago/Aberto]]="Pago",TbLanc[[#This Row],[Mês Pagamento]],"")</f>
        <v/>
      </c>
      <c r="AI146" s="229"/>
    </row>
    <row r="147" spans="1:35" hidden="1" x14ac:dyDescent="0.2">
      <c r="A147" s="90"/>
      <c r="B147" s="235" t="str">
        <f>IFERROR(VLOOKUP(A147,Centro_de_Custo_2[],2,FALSE),"")</f>
        <v/>
      </c>
      <c r="C147" s="90"/>
      <c r="D147" s="235" t="str">
        <f>IFERROR(VLOOKUP(C147,Departamento[],2,FALSE),"")</f>
        <v/>
      </c>
      <c r="E147" s="235" t="str">
        <f>IFERROR(VLOOKUP(C147,Departamento[],3,FALSE),"")</f>
        <v/>
      </c>
      <c r="F147" s="90"/>
      <c r="G147" s="90"/>
      <c r="H147" s="235" t="str">
        <f>IFERROR(VLOOKUP(G147,Lançamento[],2,FALSE),"")</f>
        <v/>
      </c>
      <c r="J147" s="235" t="str">
        <f>IFERROR(VLOOKUP(I147,Categoria[],2,FALSE),"")</f>
        <v/>
      </c>
      <c r="K147" s="233"/>
      <c r="L147" s="234"/>
      <c r="M147" s="234"/>
      <c r="N147" s="233"/>
      <c r="O147" s="234"/>
      <c r="P147" s="234"/>
      <c r="Q147" s="233"/>
      <c r="R147" s="234"/>
      <c r="S147" s="234"/>
      <c r="T147" s="255"/>
      <c r="U147" s="230" t="str">
        <f>IFERROR(VLOOKUP(TbLanc[[#This Row],[Fornecedores/Clientes/Funcionário]],Fornecedores[],6,FALSE),"")</f>
        <v/>
      </c>
      <c r="Y147" s="236"/>
      <c r="Z147" s="237"/>
      <c r="AB147" s="231"/>
      <c r="AC147" s="231"/>
      <c r="AG147" s="232" t="str">
        <f>IF(TbLanc[[#This Row],[Pago/Aberto]]="Pago",TbLanc[[#This Row],[Dia Pgto]],"")</f>
        <v/>
      </c>
      <c r="AH147" s="232" t="str">
        <f>IF(TbLanc[[#This Row],[Pago/Aberto]]="Pago",TbLanc[[#This Row],[Mês Pagamento]],"")</f>
        <v/>
      </c>
      <c r="AI147" s="229"/>
    </row>
    <row r="148" spans="1:35" hidden="1" x14ac:dyDescent="0.2">
      <c r="A148" s="90"/>
      <c r="B148" s="235" t="str">
        <f>IFERROR(VLOOKUP(A148,Centro_de_Custo_2[],2,FALSE),"")</f>
        <v/>
      </c>
      <c r="C148" s="90"/>
      <c r="D148" s="235" t="str">
        <f>IFERROR(VLOOKUP(C148,Departamento[],2,FALSE),"")</f>
        <v/>
      </c>
      <c r="E148" s="235" t="str">
        <f>IFERROR(VLOOKUP(C148,Departamento[],3,FALSE),"")</f>
        <v/>
      </c>
      <c r="F148" s="90"/>
      <c r="G148" s="90"/>
      <c r="H148" s="235" t="str">
        <f>IFERROR(VLOOKUP(G148,Lançamento[],2,FALSE),"")</f>
        <v/>
      </c>
      <c r="J148" s="235" t="str">
        <f>IFERROR(VLOOKUP(I148,Categoria[],2,FALSE),"")</f>
        <v/>
      </c>
      <c r="K148" s="233"/>
      <c r="L148" s="234"/>
      <c r="M148" s="234"/>
      <c r="N148" s="233"/>
      <c r="O148" s="234"/>
      <c r="P148" s="234"/>
      <c r="Q148" s="233"/>
      <c r="R148" s="234"/>
      <c r="S148" s="234"/>
      <c r="T148" s="255"/>
      <c r="U148" s="230" t="str">
        <f>IFERROR(VLOOKUP(TbLanc[[#This Row],[Fornecedores/Clientes/Funcionário]],Fornecedores[],6,FALSE),"")</f>
        <v/>
      </c>
      <c r="Y148" s="236"/>
      <c r="Z148" s="237"/>
      <c r="AB148" s="231"/>
      <c r="AC148" s="231"/>
      <c r="AG148" s="232" t="str">
        <f>IF(TbLanc[[#This Row],[Pago/Aberto]]="Pago",TbLanc[[#This Row],[Dia Pgto]],"")</f>
        <v/>
      </c>
      <c r="AH148" s="232" t="str">
        <f>IF(TbLanc[[#This Row],[Pago/Aberto]]="Pago",TbLanc[[#This Row],[Mês Pagamento]],"")</f>
        <v/>
      </c>
      <c r="AI148" s="229"/>
    </row>
    <row r="149" spans="1:35" hidden="1" x14ac:dyDescent="0.2">
      <c r="A149" s="90"/>
      <c r="B149" s="235" t="str">
        <f>IFERROR(VLOOKUP(A149,Centro_de_Custo_2[],2,FALSE),"")</f>
        <v/>
      </c>
      <c r="C149" s="90"/>
      <c r="D149" s="235" t="str">
        <f>IFERROR(VLOOKUP(C149,Departamento[],2,FALSE),"")</f>
        <v/>
      </c>
      <c r="E149" s="235" t="str">
        <f>IFERROR(VLOOKUP(C149,Departamento[],3,FALSE),"")</f>
        <v/>
      </c>
      <c r="F149" s="90"/>
      <c r="G149" s="90"/>
      <c r="H149" s="235" t="str">
        <f>IFERROR(VLOOKUP(G149,Lançamento[],2,FALSE),"")</f>
        <v/>
      </c>
      <c r="J149" s="235" t="str">
        <f>IFERROR(VLOOKUP(I149,Categoria[],2,FALSE),"")</f>
        <v/>
      </c>
      <c r="K149" s="233"/>
      <c r="L149" s="234"/>
      <c r="M149" s="234"/>
      <c r="N149" s="233"/>
      <c r="O149" s="234"/>
      <c r="P149" s="234"/>
      <c r="Q149" s="233"/>
      <c r="R149" s="234"/>
      <c r="S149" s="234"/>
      <c r="T149" s="255"/>
      <c r="U149" s="230" t="str">
        <f>IFERROR(VLOOKUP(TbLanc[[#This Row],[Fornecedores/Clientes/Funcionário]],Fornecedores[],6,FALSE),"")</f>
        <v/>
      </c>
      <c r="Y149" s="236"/>
      <c r="Z149" s="237"/>
      <c r="AB149" s="231"/>
      <c r="AC149" s="231"/>
      <c r="AG149" s="232" t="str">
        <f>IF(TbLanc[[#This Row],[Pago/Aberto]]="Pago",TbLanc[[#This Row],[Dia Pgto]],"")</f>
        <v/>
      </c>
      <c r="AH149" s="232" t="str">
        <f>IF(TbLanc[[#This Row],[Pago/Aberto]]="Pago",TbLanc[[#This Row],[Mês Pagamento]],"")</f>
        <v/>
      </c>
      <c r="AI149" s="229"/>
    </row>
    <row r="150" spans="1:35" hidden="1" x14ac:dyDescent="0.2">
      <c r="A150" s="90"/>
      <c r="B150" s="235" t="str">
        <f>IFERROR(VLOOKUP(A150,Centro_de_Custo_2[],2,FALSE),"")</f>
        <v/>
      </c>
      <c r="C150" s="90"/>
      <c r="D150" s="235" t="str">
        <f>IFERROR(VLOOKUP(C150,Departamento[],2,FALSE),"")</f>
        <v/>
      </c>
      <c r="E150" s="235" t="str">
        <f>IFERROR(VLOOKUP(C150,Departamento[],3,FALSE),"")</f>
        <v/>
      </c>
      <c r="F150" s="90"/>
      <c r="G150" s="90"/>
      <c r="H150" s="235" t="str">
        <f>IFERROR(VLOOKUP(G150,Lançamento[],2,FALSE),"")</f>
        <v/>
      </c>
      <c r="J150" s="235" t="str">
        <f>IFERROR(VLOOKUP(I150,Categoria[],2,FALSE),"")</f>
        <v/>
      </c>
      <c r="K150" s="233"/>
      <c r="L150" s="234"/>
      <c r="M150" s="234"/>
      <c r="N150" s="233"/>
      <c r="O150" s="234"/>
      <c r="P150" s="234"/>
      <c r="Q150" s="233"/>
      <c r="R150" s="234"/>
      <c r="S150" s="234"/>
      <c r="T150" s="255"/>
      <c r="U150" s="230" t="str">
        <f>IFERROR(VLOOKUP(TbLanc[[#This Row],[Fornecedores/Clientes/Funcionário]],Fornecedores[],6,FALSE),"")</f>
        <v/>
      </c>
      <c r="Y150" s="236"/>
      <c r="Z150" s="237"/>
      <c r="AB150" s="231"/>
      <c r="AC150" s="231"/>
      <c r="AG150" s="232" t="str">
        <f>IF(TbLanc[[#This Row],[Pago/Aberto]]="Pago",TbLanc[[#This Row],[Dia Pgto]],"")</f>
        <v/>
      </c>
      <c r="AH150" s="232" t="str">
        <f>IF(TbLanc[[#This Row],[Pago/Aberto]]="Pago",TbLanc[[#This Row],[Mês Pagamento]],"")</f>
        <v/>
      </c>
      <c r="AI150" s="229"/>
    </row>
    <row r="151" spans="1:35" hidden="1" x14ac:dyDescent="0.2">
      <c r="A151" s="90"/>
      <c r="B151" s="235" t="str">
        <f>IFERROR(VLOOKUP(A151,Centro_de_Custo_2[],2,FALSE),"")</f>
        <v/>
      </c>
      <c r="C151" s="90"/>
      <c r="D151" s="235" t="str">
        <f>IFERROR(VLOOKUP(C151,Departamento[],2,FALSE),"")</f>
        <v/>
      </c>
      <c r="E151" s="235" t="str">
        <f>IFERROR(VLOOKUP(C151,Departamento[],3,FALSE),"")</f>
        <v/>
      </c>
      <c r="F151" s="90"/>
      <c r="G151" s="90"/>
      <c r="H151" s="235" t="str">
        <f>IFERROR(VLOOKUP(G151,Lançamento[],2,FALSE),"")</f>
        <v/>
      </c>
      <c r="J151" s="235" t="str">
        <f>IFERROR(VLOOKUP(I151,Categoria[],2,FALSE),"")</f>
        <v/>
      </c>
      <c r="K151" s="233"/>
      <c r="L151" s="234"/>
      <c r="M151" s="234"/>
      <c r="N151" s="233"/>
      <c r="O151" s="234"/>
      <c r="P151" s="234"/>
      <c r="Q151" s="233"/>
      <c r="R151" s="234"/>
      <c r="S151" s="234"/>
      <c r="T151" s="255"/>
      <c r="U151" s="230" t="str">
        <f>IFERROR(VLOOKUP(TbLanc[[#This Row],[Fornecedores/Clientes/Funcionário]],Fornecedores[],6,FALSE),"")</f>
        <v/>
      </c>
      <c r="Y151" s="236"/>
      <c r="Z151" s="237"/>
      <c r="AB151" s="231"/>
      <c r="AC151" s="231"/>
      <c r="AG151" s="232" t="str">
        <f>IF(TbLanc[[#This Row],[Pago/Aberto]]="Pago",TbLanc[[#This Row],[Dia Pgto]],"")</f>
        <v/>
      </c>
      <c r="AH151" s="232" t="str">
        <f>IF(TbLanc[[#This Row],[Pago/Aberto]]="Pago",TbLanc[[#This Row],[Mês Pagamento]],"")</f>
        <v/>
      </c>
      <c r="AI151" s="229"/>
    </row>
    <row r="152" spans="1:35" hidden="1" x14ac:dyDescent="0.2">
      <c r="A152" s="90"/>
      <c r="B152" s="235" t="str">
        <f>IFERROR(VLOOKUP(A152,Centro_de_Custo_2[],2,FALSE),"")</f>
        <v/>
      </c>
      <c r="C152" s="90"/>
      <c r="D152" s="235" t="str">
        <f>IFERROR(VLOOKUP(C152,Departamento[],2,FALSE),"")</f>
        <v/>
      </c>
      <c r="E152" s="235" t="str">
        <f>IFERROR(VLOOKUP(C152,Departamento[],3,FALSE),"")</f>
        <v/>
      </c>
      <c r="F152" s="90"/>
      <c r="G152" s="90"/>
      <c r="H152" s="235" t="str">
        <f>IFERROR(VLOOKUP(G152,Lançamento[],2,FALSE),"")</f>
        <v/>
      </c>
      <c r="J152" s="235" t="str">
        <f>IFERROR(VLOOKUP(I152,Categoria[],2,FALSE),"")</f>
        <v/>
      </c>
      <c r="K152" s="233"/>
      <c r="L152" s="234"/>
      <c r="M152" s="234"/>
      <c r="N152" s="233"/>
      <c r="O152" s="234"/>
      <c r="P152" s="234"/>
      <c r="Q152" s="233"/>
      <c r="R152" s="234"/>
      <c r="S152" s="234"/>
      <c r="T152" s="255"/>
      <c r="U152" s="230" t="str">
        <f>IFERROR(VLOOKUP(TbLanc[[#This Row],[Fornecedores/Clientes/Funcionário]],Fornecedores[],6,FALSE),"")</f>
        <v/>
      </c>
      <c r="Y152" s="236"/>
      <c r="Z152" s="237"/>
      <c r="AB152" s="231"/>
      <c r="AC152" s="231"/>
      <c r="AG152" s="232" t="str">
        <f>IF(TbLanc[[#This Row],[Pago/Aberto]]="Pago",TbLanc[[#This Row],[Dia Pgto]],"")</f>
        <v/>
      </c>
      <c r="AH152" s="232" t="str">
        <f>IF(TbLanc[[#This Row],[Pago/Aberto]]="Pago",TbLanc[[#This Row],[Mês Pagamento]],"")</f>
        <v/>
      </c>
      <c r="AI152" s="229"/>
    </row>
    <row r="153" spans="1:35" hidden="1" x14ac:dyDescent="0.2">
      <c r="A153" s="90"/>
      <c r="B153" s="235" t="str">
        <f>IFERROR(VLOOKUP(A153,Centro_de_Custo_2[],2,FALSE),"")</f>
        <v/>
      </c>
      <c r="C153" s="90"/>
      <c r="D153" s="235" t="str">
        <f>IFERROR(VLOOKUP(C153,Departamento[],2,FALSE),"")</f>
        <v/>
      </c>
      <c r="E153" s="235" t="str">
        <f>IFERROR(VLOOKUP(C153,Departamento[],3,FALSE),"")</f>
        <v/>
      </c>
      <c r="F153" s="90"/>
      <c r="G153" s="90"/>
      <c r="H153" s="235" t="str">
        <f>IFERROR(VLOOKUP(G153,Lançamento[],2,FALSE),"")</f>
        <v/>
      </c>
      <c r="J153" s="235" t="str">
        <f>IFERROR(VLOOKUP(I153,Categoria[],2,FALSE),"")</f>
        <v/>
      </c>
      <c r="K153" s="233"/>
      <c r="L153" s="234"/>
      <c r="M153" s="234"/>
      <c r="N153" s="233"/>
      <c r="O153" s="234"/>
      <c r="P153" s="234"/>
      <c r="Q153" s="233"/>
      <c r="R153" s="234"/>
      <c r="S153" s="234"/>
      <c r="T153" s="255"/>
      <c r="U153" s="230" t="str">
        <f>IFERROR(VLOOKUP(TbLanc[[#This Row],[Fornecedores/Clientes/Funcionário]],Fornecedores[],6,FALSE),"")</f>
        <v/>
      </c>
      <c r="Y153" s="236"/>
      <c r="Z153" s="237"/>
      <c r="AB153" s="231"/>
      <c r="AC153" s="231"/>
      <c r="AG153" s="232" t="str">
        <f>IF(TbLanc[[#This Row],[Pago/Aberto]]="Pago",TbLanc[[#This Row],[Dia Pgto]],"")</f>
        <v/>
      </c>
      <c r="AH153" s="232" t="str">
        <f>IF(TbLanc[[#This Row],[Pago/Aberto]]="Pago",TbLanc[[#This Row],[Mês Pagamento]],"")</f>
        <v/>
      </c>
      <c r="AI153" s="229"/>
    </row>
    <row r="154" spans="1:35" hidden="1" x14ac:dyDescent="0.2">
      <c r="A154" s="90"/>
      <c r="B154" s="235" t="str">
        <f>IFERROR(VLOOKUP(A154,Centro_de_Custo_2[],2,FALSE),"")</f>
        <v/>
      </c>
      <c r="C154" s="90"/>
      <c r="D154" s="235" t="str">
        <f>IFERROR(VLOOKUP(C154,Departamento[],2,FALSE),"")</f>
        <v/>
      </c>
      <c r="E154" s="235" t="str">
        <f>IFERROR(VLOOKUP(C154,Departamento[],3,FALSE),"")</f>
        <v/>
      </c>
      <c r="F154" s="90"/>
      <c r="G154" s="90"/>
      <c r="H154" s="235" t="str">
        <f>IFERROR(VLOOKUP(G154,Lançamento[],2,FALSE),"")</f>
        <v/>
      </c>
      <c r="J154" s="235" t="str">
        <f>IFERROR(VLOOKUP(I154,Categoria[],2,FALSE),"")</f>
        <v/>
      </c>
      <c r="K154" s="233"/>
      <c r="L154" s="234"/>
      <c r="M154" s="234"/>
      <c r="N154" s="233"/>
      <c r="O154" s="234"/>
      <c r="P154" s="234"/>
      <c r="Q154" s="233"/>
      <c r="R154" s="234"/>
      <c r="S154" s="234"/>
      <c r="T154" s="255"/>
      <c r="U154" s="230" t="str">
        <f>IFERROR(VLOOKUP(TbLanc[[#This Row],[Fornecedores/Clientes/Funcionário]],Fornecedores[],6,FALSE),"")</f>
        <v/>
      </c>
      <c r="Y154" s="236"/>
      <c r="Z154" s="237"/>
      <c r="AB154" s="231"/>
      <c r="AC154" s="231"/>
      <c r="AG154" s="232" t="str">
        <f>IF(TbLanc[[#This Row],[Pago/Aberto]]="Pago",TbLanc[[#This Row],[Dia Pgto]],"")</f>
        <v/>
      </c>
      <c r="AH154" s="232" t="str">
        <f>IF(TbLanc[[#This Row],[Pago/Aberto]]="Pago",TbLanc[[#This Row],[Mês Pagamento]],"")</f>
        <v/>
      </c>
      <c r="AI154" s="229"/>
    </row>
    <row r="155" spans="1:35" hidden="1" x14ac:dyDescent="0.2">
      <c r="K155" s="233"/>
      <c r="L155" s="234"/>
      <c r="M155" s="234"/>
      <c r="N155" s="233"/>
      <c r="O155" s="234"/>
      <c r="P155" s="234"/>
      <c r="Q155" s="233"/>
      <c r="R155" s="234"/>
      <c r="S155" s="234"/>
      <c r="T155" s="255"/>
      <c r="U155" s="230" t="str">
        <f>IFERROR(VLOOKUP(TbLanc[[#This Row],[Fornecedores/Clientes/Funcionário]],Fornecedores[],6,FALSE),"")</f>
        <v/>
      </c>
      <c r="Y155" s="236"/>
      <c r="Z155" s="237"/>
      <c r="AB155" s="231"/>
      <c r="AC155" s="231"/>
      <c r="AG155" s="232" t="str">
        <f>IF(TbLanc[[#This Row],[Pago/Aberto]]="Pago",TbLanc[[#This Row],[Dia Pgto]],"")</f>
        <v/>
      </c>
      <c r="AH155" s="232" t="str">
        <f>IF(TbLanc[[#This Row],[Pago/Aberto]]="Pago",TbLanc[[#This Row],[Mês Pagamento]],"")</f>
        <v/>
      </c>
      <c r="AI155" s="229"/>
    </row>
    <row r="156" spans="1:35" hidden="1" x14ac:dyDescent="0.2">
      <c r="K156" s="233"/>
      <c r="L156" s="234"/>
      <c r="M156" s="234"/>
      <c r="N156" s="233"/>
      <c r="O156" s="234"/>
      <c r="P156" s="234"/>
      <c r="Q156" s="233"/>
      <c r="R156" s="234"/>
      <c r="S156" s="234"/>
      <c r="T156" s="255"/>
      <c r="U156" s="230" t="str">
        <f>IFERROR(VLOOKUP(TbLanc[[#This Row],[Fornecedores/Clientes/Funcionário]],Fornecedores[],6,FALSE),"")</f>
        <v/>
      </c>
      <c r="Y156" s="236"/>
      <c r="Z156" s="237"/>
      <c r="AB156" s="231"/>
      <c r="AC156" s="231"/>
      <c r="AG156" s="232" t="str">
        <f>IF(TbLanc[[#This Row],[Pago/Aberto]]="Pago",TbLanc[[#This Row],[Dia Pgto]],"")</f>
        <v/>
      </c>
      <c r="AH156" s="232" t="str">
        <f>IF(TbLanc[[#This Row],[Pago/Aberto]]="Pago",TbLanc[[#This Row],[Mês Pagamento]],"")</f>
        <v/>
      </c>
      <c r="AI156" s="229"/>
    </row>
    <row r="157" spans="1:35" hidden="1" x14ac:dyDescent="0.2">
      <c r="K157" s="233"/>
      <c r="L157" s="234"/>
      <c r="M157" s="234"/>
      <c r="N157" s="233"/>
      <c r="O157" s="234"/>
      <c r="P157" s="234"/>
      <c r="Q157" s="233"/>
      <c r="R157" s="234"/>
      <c r="S157" s="234"/>
      <c r="T157" s="255"/>
      <c r="U157" s="230" t="str">
        <f>IFERROR(VLOOKUP(TbLanc[[#This Row],[Fornecedores/Clientes/Funcionário]],Fornecedores[],6,FALSE),"")</f>
        <v/>
      </c>
      <c r="Y157" s="236"/>
      <c r="Z157" s="237"/>
      <c r="AB157" s="231"/>
      <c r="AC157" s="231"/>
      <c r="AG157" s="232" t="str">
        <f>IF(TbLanc[[#This Row],[Pago/Aberto]]="Pago",TbLanc[[#This Row],[Dia Pgto]],"")</f>
        <v/>
      </c>
      <c r="AH157" s="232" t="str">
        <f>IF(TbLanc[[#This Row],[Pago/Aberto]]="Pago",TbLanc[[#This Row],[Mês Pagamento]],"")</f>
        <v/>
      </c>
      <c r="AI157" s="229"/>
    </row>
    <row r="158" spans="1:35" hidden="1" x14ac:dyDescent="0.2">
      <c r="K158" s="233"/>
      <c r="L158" s="234"/>
      <c r="M158" s="234"/>
      <c r="N158" s="233"/>
      <c r="O158" s="234"/>
      <c r="P158" s="234"/>
      <c r="Q158" s="233"/>
      <c r="R158" s="234"/>
      <c r="S158" s="234"/>
      <c r="T158" s="255"/>
      <c r="U158" s="230" t="str">
        <f>IFERROR(VLOOKUP(TbLanc[[#This Row],[Fornecedores/Clientes/Funcionário]],Fornecedores[],6,FALSE),"")</f>
        <v/>
      </c>
      <c r="Y158" s="236"/>
      <c r="Z158" s="237"/>
      <c r="AB158" s="231"/>
      <c r="AC158" s="231"/>
      <c r="AG158" s="232" t="str">
        <f>IF(TbLanc[[#This Row],[Pago/Aberto]]="Pago",TbLanc[[#This Row],[Dia Pgto]],"")</f>
        <v/>
      </c>
      <c r="AH158" s="232" t="str">
        <f>IF(TbLanc[[#This Row],[Pago/Aberto]]="Pago",TbLanc[[#This Row],[Mês Pagamento]],"")</f>
        <v/>
      </c>
      <c r="AI158" s="229"/>
    </row>
  </sheetData>
  <phoneticPr fontId="11" type="noConversion"/>
  <conditionalFormatting sqref="G1:G1048576">
    <cfRule type="containsText" dxfId="4" priority="1" stopIfTrue="1" operator="containsText" text="Receitas">
      <formula>NOT(ISERROR(SEARCH("Receitas",G1)))</formula>
    </cfRule>
  </conditionalFormatting>
  <dataValidations count="3">
    <dataValidation type="list" allowBlank="1" showInputMessage="1" showErrorMessage="1" sqref="G1 AG159:AI1048576 L159:S1048576" xr:uid="{AD36B1EF-90AF-4B88-91A7-AADD050670AB}">
      <formula1>#REF!</formula1>
    </dataValidation>
    <dataValidation type="list" allowBlank="1" showInputMessage="1" showErrorMessage="1" sqref="I1:I1048576 V2345:W2356 V6469:W6476 V7641:W7656 V2163:W2172 V2259:W2260 V1161:W1196 V3607:W3618 C2:C154" xr:uid="{B39E9B19-6351-4125-868F-10FF857CC3EE}">
      <formula1>INDIRECT(A1)</formula1>
    </dataValidation>
    <dataValidation type="list" allowBlank="1" showInputMessage="1" showErrorMessage="1" sqref="X2345:X2356 X6469:X6476 X7641:X7656 X2163:X2172 X2259:X2260 X1161:X1196 X3607:X3618" xr:uid="{0FDF6CC1-597C-4741-BB71-FD07BFB802B7}">
      <formula1>INDIRECT(U1161)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1 I1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DE1179D3-A00E-4142-8381-95A6750D657A}">
          <x14:formula1>
            <xm:f>Tabelas_Apoio!$N$3:$N$9</xm:f>
          </x14:formula1>
          <xm:sqref>H155:H1048576 G159:G1048576</xm:sqref>
        </x14:dataValidation>
        <x14:dataValidation type="list" allowBlank="1" showInputMessage="1" showErrorMessage="1" xr:uid="{163D755D-7518-47E6-843B-A7E3D771565E}">
          <x14:formula1>
            <xm:f>Tabelas_Apoio!$H$3:$H$13</xm:f>
          </x14:formula1>
          <xm:sqref>A2:A154</xm:sqref>
        </x14:dataValidation>
        <x14:dataValidation type="list" allowBlank="1" showInputMessage="1" showErrorMessage="1" xr:uid="{F3C20463-0B56-4BA8-ABDC-A2993E69374C}">
          <x14:formula1>
            <xm:f>Tabelas_Apoio!$B$3:$B$5</xm:f>
          </x14:formula1>
          <xm:sqref>F2:F1048576</xm:sqref>
        </x14:dataValidation>
        <x14:dataValidation type="list" allowBlank="1" showInputMessage="1" showErrorMessage="1" xr:uid="{1BBFE71C-CEC3-427F-B677-8ECCEE2A4C74}">
          <x14:formula1>
            <xm:f>Tabelas_Apoio!$F$17:$F$47</xm:f>
          </x14:formula1>
          <xm:sqref>K2:K158 AD2:AD158 N2:N158 Q2:Q158</xm:sqref>
        </x14:dataValidation>
        <x14:dataValidation type="list" allowBlank="1" showInputMessage="1" showErrorMessage="1" xr:uid="{A73AC8C8-C8A6-4F1D-BB75-845744821BD9}">
          <x14:formula1>
            <xm:f>Tabelas_Apoio!$F$3:$F$14</xm:f>
          </x14:formula1>
          <xm:sqref>L2:L158 AE2:AE158 O2:O158 R2:R158</xm:sqref>
        </x14:dataValidation>
        <x14:dataValidation type="list" allowBlank="1" showInputMessage="1" showErrorMessage="1" xr:uid="{C7C32BF0-87BF-42F6-B4BD-B94AFEF3ECF5}">
          <x14:formula1>
            <xm:f>Tabelas_Apoio!$D$4:$D$9</xm:f>
          </x14:formula1>
          <xm:sqref>AI3:AI158 M2:M158 P2:P158 S2:S158</xm:sqref>
        </x14:dataValidation>
        <x14:dataValidation type="list" allowBlank="1" showInputMessage="1" showErrorMessage="1" xr:uid="{757F4A2F-9DCB-4D1F-9017-CA3EFF630E6F}">
          <x14:formula1>
            <xm:f>Tabelas_Apoio!$T$18:$T$19</xm:f>
          </x14:formula1>
          <xm:sqref>AA2</xm:sqref>
        </x14:dataValidation>
        <x14:dataValidation type="list" allowBlank="1" showInputMessage="1" showErrorMessage="1" xr:uid="{A32B9841-E9A4-47B7-85CD-28BFE6704A28}">
          <x14:formula1>
            <xm:f>Base_Fornecedor!$C$2:$C$46</xm:f>
          </x14:formula1>
          <xm:sqref>T2:T158</xm:sqref>
        </x14:dataValidation>
        <x14:dataValidation type="list" allowBlank="1" showInputMessage="1" showErrorMessage="1" xr:uid="{D6160D9C-B944-40E6-ADB8-C34235647EF4}">
          <x14:formula1>
            <xm:f>Tabelas_Apoio!$N$3:$N$11</xm:f>
          </x14:formula1>
          <xm:sqref>G2:G158</xm:sqref>
        </x14:dataValidation>
        <x14:dataValidation type="list" allowBlank="1" showInputMessage="1" showErrorMessage="1" xr:uid="{736B2B3A-F04D-4921-A10F-29B03CB305B8}">
          <x14:formula1>
            <xm:f>Tabelas_Apoio!$T$24:$T$25</xm:f>
          </x14:formula1>
          <xm:sqref>AC2:AC158</xm:sqref>
        </x14:dataValidation>
        <x14:dataValidation type="list" allowBlank="1" showInputMessage="1" showErrorMessage="1" xr:uid="{D246544D-0EAC-417B-B2D9-9B86AC378940}">
          <x14:formula1>
            <xm:f>Tabelas_Apoio!$D$3:$D$9</xm:f>
          </x14:formula1>
          <xm:sqref>AF2:AF158</xm:sqref>
        </x14:dataValidation>
        <x14:dataValidation type="list" allowBlank="1" showInputMessage="1" showErrorMessage="1" xr:uid="{0243D078-697E-4FDB-B2CD-039BA0A1C10B}">
          <x14:formula1>
            <xm:f>Tabelas_Apoio!H1048564:H1048574</xm:f>
          </x14:formula1>
          <xm:sqref>A1048567:B1048576</xm:sqref>
        </x14:dataValidation>
        <x14:dataValidation type="list" allowBlank="1" showInputMessage="1" showErrorMessage="1" xr:uid="{2E35B4BD-1A1A-4308-82E3-6A5958BC396E}">
          <x14:formula1>
            <xm:f>Tabelas_Apoio!H1:H1048566</xm:f>
          </x14:formula1>
          <xm:sqref>A1048566:B1048566</xm:sqref>
        </x14:dataValidation>
        <x14:dataValidation type="list" allowBlank="1" showInputMessage="1" showErrorMessage="1" xr:uid="{B6948306-21F4-4831-9871-5E3389F25C49}">
          <x14:formula1>
            <xm:f>Tabelas_Apoio!H155:H165</xm:f>
          </x14:formula1>
          <xm:sqref>A155:B1048565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69F8-1F0F-4E1E-95A8-BA453F74E543}">
  <sheetPr>
    <tabColor rgb="FFFFFF00"/>
  </sheetPr>
  <dimension ref="A1:N1000"/>
  <sheetViews>
    <sheetView showGridLines="0" workbookViewId="0">
      <selection activeCell="A5" sqref="A5"/>
    </sheetView>
  </sheetViews>
  <sheetFormatPr defaultColWidth="9.140625" defaultRowHeight="15" x14ac:dyDescent="0.25"/>
  <cols>
    <col min="1" max="1" width="5.7109375" style="183" bestFit="1" customWidth="1"/>
    <col min="2" max="2" width="8.140625" style="240" bestFit="1" customWidth="1"/>
    <col min="3" max="3" width="67.42578125" style="240" bestFit="1" customWidth="1"/>
    <col min="4" max="4" width="41.7109375" style="184" bestFit="1" customWidth="1"/>
    <col min="5" max="5" width="17.5703125" style="184" bestFit="1" customWidth="1"/>
    <col min="6" max="6" width="16.28515625" style="183" bestFit="1" customWidth="1"/>
    <col min="7" max="7" width="10.5703125" style="183" bestFit="1" customWidth="1"/>
    <col min="10" max="10" width="11.42578125" style="183" bestFit="1" customWidth="1"/>
    <col min="11" max="12" width="9.140625" style="183"/>
    <col min="13" max="13" width="67.42578125" style="183" bestFit="1" customWidth="1"/>
    <col min="14" max="16384" width="9.140625" style="183"/>
  </cols>
  <sheetData>
    <row r="1" spans="1:14" s="181" customFormat="1" ht="12.75" x14ac:dyDescent="0.2">
      <c r="A1" s="239" t="s">
        <v>455</v>
      </c>
      <c r="B1" s="239" t="s">
        <v>456</v>
      </c>
      <c r="C1" s="182" t="s">
        <v>457</v>
      </c>
      <c r="D1" s="182" t="s">
        <v>458</v>
      </c>
      <c r="E1" s="182" t="s">
        <v>459</v>
      </c>
      <c r="F1" s="181" t="s">
        <v>2</v>
      </c>
      <c r="G1" s="181" t="s">
        <v>3</v>
      </c>
      <c r="H1" s="181" t="s">
        <v>1</v>
      </c>
      <c r="J1" s="181" t="s">
        <v>3</v>
      </c>
    </row>
    <row r="2" spans="1:14" x14ac:dyDescent="0.25">
      <c r="A2" s="240" t="str">
        <f t="shared" ref="A2:A65" si="0">IF(G2=$J$2,"FOR",IF(G2=$J$3,"CLI",IF(G2=$J$4,"FUN","")))</f>
        <v>FOR</v>
      </c>
      <c r="B2" s="240">
        <f>IF(Fornecedores[[#This Row],[Tipo]]&lt;&gt;"",ROW()-1,"")</f>
        <v>1</v>
      </c>
      <c r="C2" s="184" t="s">
        <v>61</v>
      </c>
      <c r="D2" s="184" t="s">
        <v>460</v>
      </c>
      <c r="E2" s="183" t="s">
        <v>461</v>
      </c>
      <c r="F2" s="183" t="s">
        <v>52</v>
      </c>
      <c r="G2" s="183" t="s">
        <v>462</v>
      </c>
      <c r="H2" s="183" t="str">
        <f t="shared" ref="H2:H65" si="1">CONCATENATE(A2,B2)</f>
        <v>FOR1</v>
      </c>
      <c r="J2" s="181" t="s">
        <v>462</v>
      </c>
      <c r="M2" s="184" t="s">
        <v>61</v>
      </c>
      <c r="N2" s="183" t="str">
        <f>VLOOKUP(M2,Fornecedores[],6,FALSE)</f>
        <v>FOR1</v>
      </c>
    </row>
    <row r="3" spans="1:14" x14ac:dyDescent="0.25">
      <c r="A3" s="240" t="str">
        <f t="shared" si="0"/>
        <v>FOR</v>
      </c>
      <c r="B3" s="240">
        <f>IF(Fornecedores[[#This Row],[Tipo]]&lt;&gt;"",ROW()-1,"")</f>
        <v>2</v>
      </c>
      <c r="C3" s="184" t="s">
        <v>64</v>
      </c>
      <c r="D3" s="184" t="s">
        <v>463</v>
      </c>
      <c r="E3" s="183" t="s">
        <v>464</v>
      </c>
      <c r="F3" s="183" t="s">
        <v>52</v>
      </c>
      <c r="G3" s="183" t="s">
        <v>462</v>
      </c>
      <c r="H3" s="183" t="str">
        <f t="shared" si="1"/>
        <v>FOR2</v>
      </c>
      <c r="J3" s="183" t="s">
        <v>396</v>
      </c>
      <c r="M3" s="184" t="s">
        <v>64</v>
      </c>
    </row>
    <row r="4" spans="1:14" x14ac:dyDescent="0.25">
      <c r="A4" s="240" t="str">
        <f t="shared" si="0"/>
        <v>CLI</v>
      </c>
      <c r="B4" s="240">
        <f>IF(Fornecedores[[#This Row],[Tipo]]&lt;&gt;"",ROW()-1,"")</f>
        <v>3</v>
      </c>
      <c r="C4" s="184" t="s">
        <v>465</v>
      </c>
      <c r="D4" s="184" t="s">
        <v>466</v>
      </c>
      <c r="E4" s="183" t="s">
        <v>467</v>
      </c>
      <c r="F4" s="183" t="s">
        <v>55</v>
      </c>
      <c r="G4" s="183" t="s">
        <v>396</v>
      </c>
      <c r="H4" s="183" t="str">
        <f t="shared" si="1"/>
        <v>CLI3</v>
      </c>
      <c r="J4" s="183" t="s">
        <v>468</v>
      </c>
      <c r="M4" s="184" t="s">
        <v>465</v>
      </c>
    </row>
    <row r="5" spans="1:14" x14ac:dyDescent="0.25">
      <c r="A5" s="240" t="str">
        <f t="shared" si="0"/>
        <v>FUN</v>
      </c>
      <c r="B5" s="240">
        <f>IF(Fornecedores[[#This Row],[Tipo]]&lt;&gt;"",ROW()-1,"")</f>
        <v>4</v>
      </c>
      <c r="C5" s="184" t="s">
        <v>469</v>
      </c>
      <c r="D5" s="184" t="s">
        <v>470</v>
      </c>
      <c r="E5" s="183" t="s">
        <v>471</v>
      </c>
      <c r="F5" s="183" t="s">
        <v>58</v>
      </c>
      <c r="G5" s="183" t="s">
        <v>468</v>
      </c>
      <c r="H5" s="183" t="str">
        <f t="shared" si="1"/>
        <v>FUN4</v>
      </c>
      <c r="M5" s="184" t="s">
        <v>469</v>
      </c>
    </row>
    <row r="6" spans="1:14" x14ac:dyDescent="0.25">
      <c r="A6" s="240" t="str">
        <f t="shared" si="0"/>
        <v>CLI</v>
      </c>
      <c r="B6" s="240">
        <f>IF(Fornecedores[[#This Row],[Tipo]]&lt;&gt;"",ROW()-1,"")</f>
        <v>5</v>
      </c>
      <c r="C6" s="184" t="s">
        <v>65</v>
      </c>
      <c r="D6" s="184" t="s">
        <v>472</v>
      </c>
      <c r="E6" s="183" t="s">
        <v>473</v>
      </c>
      <c r="F6" s="183" t="s">
        <v>36</v>
      </c>
      <c r="G6" s="183" t="s">
        <v>396</v>
      </c>
      <c r="H6" s="183" t="str">
        <f t="shared" si="1"/>
        <v>CLI5</v>
      </c>
      <c r="M6" s="184" t="s">
        <v>65</v>
      </c>
    </row>
    <row r="7" spans="1:14" x14ac:dyDescent="0.25">
      <c r="A7" s="240" t="str">
        <f t="shared" si="0"/>
        <v>FOR</v>
      </c>
      <c r="B7" s="240">
        <f>IF(Fornecedores[[#This Row],[Tipo]]&lt;&gt;"",ROW()-1,"")</f>
        <v>6</v>
      </c>
      <c r="C7" s="184" t="s">
        <v>62</v>
      </c>
      <c r="D7" s="184" t="s">
        <v>474</v>
      </c>
      <c r="E7" s="183" t="s">
        <v>475</v>
      </c>
      <c r="F7" s="183" t="s">
        <v>43</v>
      </c>
      <c r="G7" s="183" t="s">
        <v>462</v>
      </c>
      <c r="H7" s="183" t="str">
        <f t="shared" si="1"/>
        <v>FOR6</v>
      </c>
      <c r="M7" s="184" t="s">
        <v>62</v>
      </c>
    </row>
    <row r="8" spans="1:14" x14ac:dyDescent="0.25">
      <c r="A8" s="240" t="str">
        <f t="shared" si="0"/>
        <v>CLI</v>
      </c>
      <c r="B8" s="240">
        <f>IF(Fornecedores[[#This Row],[Tipo]]&lt;&gt;"",ROW()-1,"")</f>
        <v>7</v>
      </c>
      <c r="C8" s="184" t="s">
        <v>63</v>
      </c>
      <c r="D8" s="184" t="s">
        <v>476</v>
      </c>
      <c r="E8" s="183" t="s">
        <v>477</v>
      </c>
      <c r="F8" s="183" t="s">
        <v>52</v>
      </c>
      <c r="G8" s="183" t="s">
        <v>396</v>
      </c>
      <c r="H8" s="183" t="str">
        <f t="shared" si="1"/>
        <v>CLI7</v>
      </c>
      <c r="M8" s="184" t="s">
        <v>63</v>
      </c>
    </row>
    <row r="9" spans="1:14" x14ac:dyDescent="0.25">
      <c r="A9" s="240" t="str">
        <f t="shared" si="0"/>
        <v>FOR</v>
      </c>
      <c r="B9" s="240">
        <f>IF(Fornecedores[[#This Row],[Tipo]]&lt;&gt;"",ROW()-1,"")</f>
        <v>8</v>
      </c>
      <c r="C9" s="184" t="s">
        <v>66</v>
      </c>
      <c r="D9" s="184" t="s">
        <v>478</v>
      </c>
      <c r="E9" s="183" t="s">
        <v>479</v>
      </c>
      <c r="F9" s="183" t="s">
        <v>52</v>
      </c>
      <c r="G9" s="183" t="s">
        <v>462</v>
      </c>
      <c r="H9" s="183" t="str">
        <f t="shared" si="1"/>
        <v>FOR8</v>
      </c>
      <c r="M9" s="184" t="s">
        <v>66</v>
      </c>
    </row>
    <row r="10" spans="1:14" x14ac:dyDescent="0.25">
      <c r="A10" s="240" t="str">
        <f t="shared" si="0"/>
        <v>CLI</v>
      </c>
      <c r="B10" s="240">
        <f>IF(Fornecedores[[#This Row],[Tipo]]&lt;&gt;"",ROW()-1,"")</f>
        <v>9</v>
      </c>
      <c r="C10" s="184" t="s">
        <v>72</v>
      </c>
      <c r="D10" s="184" t="s">
        <v>478</v>
      </c>
      <c r="E10" s="183" t="s">
        <v>480</v>
      </c>
      <c r="F10" s="183" t="s">
        <v>55</v>
      </c>
      <c r="G10" s="183" t="s">
        <v>396</v>
      </c>
      <c r="H10" s="183" t="str">
        <f t="shared" si="1"/>
        <v>CLI9</v>
      </c>
      <c r="M10" s="184" t="s">
        <v>72</v>
      </c>
    </row>
    <row r="11" spans="1:14" x14ac:dyDescent="0.25">
      <c r="A11" s="240" t="str">
        <f t="shared" si="0"/>
        <v>FOR</v>
      </c>
      <c r="B11" s="240">
        <f>IF(Fornecedores[[#This Row],[Tipo]]&lt;&gt;"",ROW()-1,"")</f>
        <v>10</v>
      </c>
      <c r="C11" s="184" t="s">
        <v>481</v>
      </c>
      <c r="D11" s="184" t="s">
        <v>478</v>
      </c>
      <c r="E11" s="183" t="s">
        <v>482</v>
      </c>
      <c r="F11" s="183" t="s">
        <v>58</v>
      </c>
      <c r="G11" s="183" t="s">
        <v>462</v>
      </c>
      <c r="H11" s="183" t="str">
        <f t="shared" si="1"/>
        <v>FOR10</v>
      </c>
      <c r="M11" s="184" t="s">
        <v>481</v>
      </c>
    </row>
    <row r="12" spans="1:14" x14ac:dyDescent="0.25">
      <c r="A12" s="240" t="str">
        <f t="shared" si="0"/>
        <v>CLI</v>
      </c>
      <c r="B12" s="240">
        <f>IF(Fornecedores[[#This Row],[Tipo]]&lt;&gt;"",ROW()-1,"")</f>
        <v>11</v>
      </c>
      <c r="C12" s="184" t="s">
        <v>68</v>
      </c>
      <c r="D12" s="184" t="s">
        <v>478</v>
      </c>
      <c r="E12" s="183" t="s">
        <v>483</v>
      </c>
      <c r="F12" s="183" t="s">
        <v>36</v>
      </c>
      <c r="G12" s="183" t="s">
        <v>396</v>
      </c>
      <c r="H12" s="183" t="str">
        <f t="shared" si="1"/>
        <v>CLI11</v>
      </c>
      <c r="M12" s="184" t="s">
        <v>68</v>
      </c>
    </row>
    <row r="13" spans="1:14" x14ac:dyDescent="0.25">
      <c r="A13" s="240" t="str">
        <f t="shared" si="0"/>
        <v>FUN</v>
      </c>
      <c r="B13" s="240">
        <f>IF(Fornecedores[[#This Row],[Tipo]]&lt;&gt;"",ROW()-1,"")</f>
        <v>12</v>
      </c>
      <c r="C13" s="184" t="s">
        <v>67</v>
      </c>
      <c r="D13" s="184" t="s">
        <v>478</v>
      </c>
      <c r="E13" s="183" t="s">
        <v>484</v>
      </c>
      <c r="F13" s="183" t="s">
        <v>43</v>
      </c>
      <c r="G13" s="183" t="s">
        <v>468</v>
      </c>
      <c r="H13" s="183" t="str">
        <f t="shared" si="1"/>
        <v>FUN12</v>
      </c>
      <c r="M13" s="184" t="s">
        <v>67</v>
      </c>
    </row>
    <row r="14" spans="1:14" x14ac:dyDescent="0.25">
      <c r="A14" s="240" t="str">
        <f t="shared" si="0"/>
        <v>CLI</v>
      </c>
      <c r="B14" s="240">
        <f>IF(Fornecedores[[#This Row],[Tipo]]&lt;&gt;"",ROW()-1,"")</f>
        <v>13</v>
      </c>
      <c r="C14" s="184" t="s">
        <v>485</v>
      </c>
      <c r="D14" s="184" t="s">
        <v>478</v>
      </c>
      <c r="E14" s="183" t="s">
        <v>486</v>
      </c>
      <c r="F14" s="183" t="s">
        <v>52</v>
      </c>
      <c r="G14" s="183" t="s">
        <v>396</v>
      </c>
      <c r="H14" s="183" t="str">
        <f t="shared" si="1"/>
        <v>CLI13</v>
      </c>
      <c r="M14" s="184" t="s">
        <v>485</v>
      </c>
    </row>
    <row r="15" spans="1:14" x14ac:dyDescent="0.25">
      <c r="A15" s="240" t="str">
        <f t="shared" si="0"/>
        <v>FOR</v>
      </c>
      <c r="B15" s="240">
        <f>IF(Fornecedores[[#This Row],[Tipo]]&lt;&gt;"",ROW()-1,"")</f>
        <v>14</v>
      </c>
      <c r="C15" s="184" t="s">
        <v>487</v>
      </c>
      <c r="D15" s="184" t="s">
        <v>478</v>
      </c>
      <c r="E15" s="183" t="s">
        <v>488</v>
      </c>
      <c r="F15" s="183" t="s">
        <v>55</v>
      </c>
      <c r="G15" s="183" t="s">
        <v>462</v>
      </c>
      <c r="H15" s="183" t="str">
        <f t="shared" si="1"/>
        <v>FOR14</v>
      </c>
      <c r="M15" s="184" t="s">
        <v>487</v>
      </c>
    </row>
    <row r="16" spans="1:14" x14ac:dyDescent="0.25">
      <c r="A16" s="240" t="str">
        <f t="shared" si="0"/>
        <v>CLI</v>
      </c>
      <c r="B16" s="240">
        <f>IF(Fornecedores[[#This Row],[Tipo]]&lt;&gt;"",ROW()-1,"")</f>
        <v>15</v>
      </c>
      <c r="C16" s="184" t="s">
        <v>70</v>
      </c>
      <c r="D16" s="184" t="s">
        <v>478</v>
      </c>
      <c r="E16" s="183" t="s">
        <v>489</v>
      </c>
      <c r="F16" s="183" t="s">
        <v>58</v>
      </c>
      <c r="G16" s="183" t="s">
        <v>396</v>
      </c>
      <c r="H16" s="183" t="str">
        <f t="shared" si="1"/>
        <v>CLI15</v>
      </c>
      <c r="M16" s="184" t="s">
        <v>70</v>
      </c>
    </row>
    <row r="17" spans="1:13" x14ac:dyDescent="0.25">
      <c r="A17" s="240" t="str">
        <f t="shared" si="0"/>
        <v>FOR</v>
      </c>
      <c r="B17" s="240">
        <f>IF(Fornecedores[[#This Row],[Tipo]]&lt;&gt;"",ROW()-1,"")</f>
        <v>16</v>
      </c>
      <c r="C17" s="184" t="s">
        <v>69</v>
      </c>
      <c r="D17" s="184" t="s">
        <v>478</v>
      </c>
      <c r="E17" s="183" t="s">
        <v>490</v>
      </c>
      <c r="F17" s="183" t="s">
        <v>36</v>
      </c>
      <c r="G17" s="183" t="s">
        <v>462</v>
      </c>
      <c r="H17" s="183" t="str">
        <f t="shared" si="1"/>
        <v>FOR16</v>
      </c>
      <c r="M17" s="184" t="s">
        <v>69</v>
      </c>
    </row>
    <row r="18" spans="1:13" x14ac:dyDescent="0.25">
      <c r="A18" s="240" t="str">
        <f t="shared" si="0"/>
        <v>CLI</v>
      </c>
      <c r="B18" s="240">
        <f>IF(Fornecedores[[#This Row],[Tipo]]&lt;&gt;"",ROW()-1,"")</f>
        <v>17</v>
      </c>
      <c r="C18" s="184"/>
      <c r="E18" s="183"/>
      <c r="G18" s="183" t="s">
        <v>396</v>
      </c>
      <c r="H18" s="183" t="str">
        <f t="shared" si="1"/>
        <v>CLI17</v>
      </c>
    </row>
    <row r="19" spans="1:13" x14ac:dyDescent="0.25">
      <c r="A19" s="240" t="str">
        <f t="shared" si="0"/>
        <v/>
      </c>
      <c r="B19" s="240" t="str">
        <f>IF(Fornecedores[[#This Row],[Tipo]]&lt;&gt;"",ROW()-1,"")</f>
        <v/>
      </c>
      <c r="C19" s="184"/>
      <c r="E19" s="183"/>
      <c r="H19" s="183" t="str">
        <f t="shared" si="1"/>
        <v/>
      </c>
    </row>
    <row r="20" spans="1:13" x14ac:dyDescent="0.25">
      <c r="A20" s="240" t="str">
        <f t="shared" si="0"/>
        <v/>
      </c>
      <c r="B20" s="240" t="str">
        <f>IF(Fornecedores[[#This Row],[Tipo]]&lt;&gt;"",ROW()-1,"")</f>
        <v/>
      </c>
      <c r="C20" s="184"/>
      <c r="E20" s="183"/>
      <c r="H20" s="183" t="str">
        <f t="shared" si="1"/>
        <v/>
      </c>
    </row>
    <row r="21" spans="1:13" x14ac:dyDescent="0.25">
      <c r="A21" s="240" t="str">
        <f t="shared" si="0"/>
        <v/>
      </c>
      <c r="B21" s="240" t="str">
        <f>IF(Fornecedores[[#This Row],[Tipo]]&lt;&gt;"",ROW()-1,"")</f>
        <v/>
      </c>
      <c r="C21" s="184"/>
      <c r="E21" s="183"/>
      <c r="H21" s="183" t="str">
        <f t="shared" si="1"/>
        <v/>
      </c>
    </row>
    <row r="22" spans="1:13" x14ac:dyDescent="0.25">
      <c r="A22" s="240" t="str">
        <f t="shared" si="0"/>
        <v/>
      </c>
      <c r="B22" s="240" t="str">
        <f>IF(Fornecedores[[#This Row],[Tipo]]&lt;&gt;"",ROW()-1,"")</f>
        <v/>
      </c>
      <c r="C22" s="184"/>
      <c r="E22" s="183"/>
      <c r="H22" s="183" t="str">
        <f t="shared" si="1"/>
        <v/>
      </c>
    </row>
    <row r="23" spans="1:13" x14ac:dyDescent="0.25">
      <c r="A23" s="240" t="str">
        <f t="shared" si="0"/>
        <v/>
      </c>
      <c r="B23" s="240" t="str">
        <f>IF(Fornecedores[[#This Row],[Tipo]]&lt;&gt;"",ROW()-1,"")</f>
        <v/>
      </c>
      <c r="C23" s="184"/>
      <c r="E23" s="183"/>
      <c r="H23" s="183" t="str">
        <f t="shared" si="1"/>
        <v/>
      </c>
    </row>
    <row r="24" spans="1:13" x14ac:dyDescent="0.25">
      <c r="A24" s="240" t="str">
        <f t="shared" si="0"/>
        <v/>
      </c>
      <c r="B24" s="240" t="str">
        <f>IF(Fornecedores[[#This Row],[Tipo]]&lt;&gt;"",ROW()-1,"")</f>
        <v/>
      </c>
      <c r="C24" s="184"/>
      <c r="E24" s="183"/>
      <c r="H24" s="183" t="str">
        <f t="shared" si="1"/>
        <v/>
      </c>
    </row>
    <row r="25" spans="1:13" x14ac:dyDescent="0.25">
      <c r="A25" s="240" t="str">
        <f t="shared" si="0"/>
        <v/>
      </c>
      <c r="B25" s="240" t="str">
        <f>IF(Fornecedores[[#This Row],[Tipo]]&lt;&gt;"",ROW()-1,"")</f>
        <v/>
      </c>
      <c r="C25" s="184"/>
      <c r="E25" s="183"/>
      <c r="H25" s="183" t="str">
        <f t="shared" si="1"/>
        <v/>
      </c>
    </row>
    <row r="26" spans="1:13" x14ac:dyDescent="0.25">
      <c r="A26" s="240" t="str">
        <f t="shared" si="0"/>
        <v/>
      </c>
      <c r="B26" s="240" t="str">
        <f>IF(Fornecedores[[#This Row],[Tipo]]&lt;&gt;"",ROW()-1,"")</f>
        <v/>
      </c>
      <c r="C26" s="184"/>
      <c r="E26" s="183"/>
      <c r="H26" s="183" t="str">
        <f t="shared" si="1"/>
        <v/>
      </c>
    </row>
    <row r="27" spans="1:13" x14ac:dyDescent="0.25">
      <c r="A27" s="240" t="str">
        <f t="shared" si="0"/>
        <v/>
      </c>
      <c r="B27" s="240" t="str">
        <f>IF(Fornecedores[[#This Row],[Tipo]]&lt;&gt;"",ROW()-1,"")</f>
        <v/>
      </c>
      <c r="C27" s="184"/>
      <c r="E27" s="183"/>
      <c r="H27" s="183" t="str">
        <f t="shared" si="1"/>
        <v/>
      </c>
    </row>
    <row r="28" spans="1:13" x14ac:dyDescent="0.25">
      <c r="A28" s="240" t="str">
        <f t="shared" si="0"/>
        <v/>
      </c>
      <c r="B28" s="240" t="str">
        <f>IF(Fornecedores[[#This Row],[Tipo]]&lt;&gt;"",ROW()-1,"")</f>
        <v/>
      </c>
      <c r="C28" s="184"/>
      <c r="E28" s="183"/>
      <c r="H28" s="183" t="str">
        <f t="shared" si="1"/>
        <v/>
      </c>
    </row>
    <row r="29" spans="1:13" x14ac:dyDescent="0.25">
      <c r="A29" s="240" t="str">
        <f t="shared" si="0"/>
        <v/>
      </c>
      <c r="B29" s="240" t="str">
        <f>IF(Fornecedores[[#This Row],[Tipo]]&lt;&gt;"",ROW()-1,"")</f>
        <v/>
      </c>
      <c r="C29" s="184"/>
      <c r="E29" s="183"/>
      <c r="H29" s="183" t="str">
        <f t="shared" si="1"/>
        <v/>
      </c>
    </row>
    <row r="30" spans="1:13" x14ac:dyDescent="0.25">
      <c r="A30" s="240" t="str">
        <f t="shared" si="0"/>
        <v/>
      </c>
      <c r="B30" s="240" t="str">
        <f>IF(Fornecedores[[#This Row],[Tipo]]&lt;&gt;"",ROW()-1,"")</f>
        <v/>
      </c>
      <c r="C30" s="184"/>
      <c r="E30" s="183"/>
      <c r="H30" s="183" t="str">
        <f t="shared" si="1"/>
        <v/>
      </c>
    </row>
    <row r="31" spans="1:13" x14ac:dyDescent="0.25">
      <c r="A31" s="240" t="str">
        <f t="shared" si="0"/>
        <v/>
      </c>
      <c r="B31" s="240" t="str">
        <f>IF(Fornecedores[[#This Row],[Tipo]]&lt;&gt;"",ROW()-1,"")</f>
        <v/>
      </c>
      <c r="C31" s="184"/>
      <c r="E31" s="183"/>
      <c r="H31" s="183" t="str">
        <f t="shared" si="1"/>
        <v/>
      </c>
    </row>
    <row r="32" spans="1:13" x14ac:dyDescent="0.25">
      <c r="A32" s="240" t="str">
        <f t="shared" si="0"/>
        <v/>
      </c>
      <c r="B32" s="240" t="str">
        <f>IF(Fornecedores[[#This Row],[Tipo]]&lt;&gt;"",ROW()-1,"")</f>
        <v/>
      </c>
      <c r="C32" s="184"/>
      <c r="E32" s="183"/>
      <c r="H32" s="183" t="str">
        <f t="shared" si="1"/>
        <v/>
      </c>
    </row>
    <row r="33" spans="1:8" x14ac:dyDescent="0.25">
      <c r="A33" s="240" t="str">
        <f t="shared" si="0"/>
        <v/>
      </c>
      <c r="B33" s="240" t="str">
        <f>IF(Fornecedores[[#This Row],[Tipo]]&lt;&gt;"",ROW()-1,"")</f>
        <v/>
      </c>
      <c r="C33" s="184"/>
      <c r="E33" s="183"/>
      <c r="H33" s="183" t="str">
        <f t="shared" si="1"/>
        <v/>
      </c>
    </row>
    <row r="34" spans="1:8" x14ac:dyDescent="0.25">
      <c r="A34" s="240" t="str">
        <f t="shared" si="0"/>
        <v/>
      </c>
      <c r="B34" s="240" t="str">
        <f>IF(Fornecedores[[#This Row],[Tipo]]&lt;&gt;"",ROW()-1,"")</f>
        <v/>
      </c>
      <c r="C34" s="184"/>
      <c r="E34" s="183"/>
      <c r="H34" s="183" t="str">
        <f t="shared" si="1"/>
        <v/>
      </c>
    </row>
    <row r="35" spans="1:8" x14ac:dyDescent="0.25">
      <c r="A35" s="240" t="str">
        <f t="shared" si="0"/>
        <v/>
      </c>
      <c r="B35" s="240" t="str">
        <f>IF(Fornecedores[[#This Row],[Tipo]]&lt;&gt;"",ROW()-1,"")</f>
        <v/>
      </c>
      <c r="C35" s="184"/>
      <c r="E35" s="183"/>
      <c r="H35" s="183" t="str">
        <f t="shared" si="1"/>
        <v/>
      </c>
    </row>
    <row r="36" spans="1:8" x14ac:dyDescent="0.25">
      <c r="A36" s="240" t="str">
        <f t="shared" si="0"/>
        <v/>
      </c>
      <c r="B36" s="240" t="str">
        <f>IF(Fornecedores[[#This Row],[Tipo]]&lt;&gt;"",ROW()-1,"")</f>
        <v/>
      </c>
      <c r="C36" s="184"/>
      <c r="E36" s="183"/>
      <c r="H36" s="183" t="str">
        <f t="shared" si="1"/>
        <v/>
      </c>
    </row>
    <row r="37" spans="1:8" x14ac:dyDescent="0.25">
      <c r="A37" s="240" t="str">
        <f t="shared" si="0"/>
        <v/>
      </c>
      <c r="B37" s="240" t="str">
        <f>IF(Fornecedores[[#This Row],[Tipo]]&lt;&gt;"",ROW()-1,"")</f>
        <v/>
      </c>
      <c r="C37" s="184"/>
      <c r="E37" s="183"/>
      <c r="H37" s="183" t="str">
        <f t="shared" si="1"/>
        <v/>
      </c>
    </row>
    <row r="38" spans="1:8" x14ac:dyDescent="0.25">
      <c r="A38" s="240" t="str">
        <f t="shared" si="0"/>
        <v/>
      </c>
      <c r="B38" s="240" t="str">
        <f>IF(Fornecedores[[#This Row],[Tipo]]&lt;&gt;"",ROW()-1,"")</f>
        <v/>
      </c>
      <c r="C38" s="184"/>
      <c r="E38" s="183"/>
      <c r="H38" s="183" t="str">
        <f t="shared" si="1"/>
        <v/>
      </c>
    </row>
    <row r="39" spans="1:8" x14ac:dyDescent="0.25">
      <c r="A39" s="240" t="str">
        <f t="shared" si="0"/>
        <v/>
      </c>
      <c r="B39" s="240" t="str">
        <f>IF(Fornecedores[[#This Row],[Tipo]]&lt;&gt;"",ROW()-1,"")</f>
        <v/>
      </c>
      <c r="C39" s="184"/>
      <c r="E39" s="183"/>
      <c r="H39" s="183" t="str">
        <f t="shared" si="1"/>
        <v/>
      </c>
    </row>
    <row r="40" spans="1:8" x14ac:dyDescent="0.25">
      <c r="A40" s="240" t="str">
        <f t="shared" si="0"/>
        <v/>
      </c>
      <c r="B40" s="240" t="str">
        <f>IF(Fornecedores[[#This Row],[Tipo]]&lt;&gt;"",ROW()-1,"")</f>
        <v/>
      </c>
      <c r="C40" s="184"/>
      <c r="E40" s="183"/>
      <c r="H40" s="183" t="str">
        <f t="shared" si="1"/>
        <v/>
      </c>
    </row>
    <row r="41" spans="1:8" x14ac:dyDescent="0.25">
      <c r="A41" s="240" t="str">
        <f t="shared" si="0"/>
        <v/>
      </c>
      <c r="B41" s="240" t="str">
        <f>IF(Fornecedores[[#This Row],[Tipo]]&lt;&gt;"",ROW()-1,"")</f>
        <v/>
      </c>
      <c r="C41" s="184"/>
      <c r="E41" s="183"/>
      <c r="H41" s="183" t="str">
        <f t="shared" si="1"/>
        <v/>
      </c>
    </row>
    <row r="42" spans="1:8" x14ac:dyDescent="0.25">
      <c r="A42" s="240" t="str">
        <f t="shared" si="0"/>
        <v/>
      </c>
      <c r="B42" s="240" t="str">
        <f>IF(Fornecedores[[#This Row],[Tipo]]&lt;&gt;"",ROW()-1,"")</f>
        <v/>
      </c>
      <c r="C42" s="184"/>
      <c r="E42" s="183"/>
      <c r="H42" s="183" t="str">
        <f t="shared" si="1"/>
        <v/>
      </c>
    </row>
    <row r="43" spans="1:8" x14ac:dyDescent="0.25">
      <c r="A43" s="240" t="str">
        <f t="shared" si="0"/>
        <v/>
      </c>
      <c r="B43" s="240" t="str">
        <f>IF(Fornecedores[[#This Row],[Tipo]]&lt;&gt;"",ROW()-1,"")</f>
        <v/>
      </c>
      <c r="C43" s="184"/>
      <c r="E43" s="183"/>
      <c r="H43" s="183" t="str">
        <f t="shared" si="1"/>
        <v/>
      </c>
    </row>
    <row r="44" spans="1:8" x14ac:dyDescent="0.25">
      <c r="A44" s="240" t="str">
        <f t="shared" si="0"/>
        <v/>
      </c>
      <c r="B44" s="240" t="str">
        <f>IF(Fornecedores[[#This Row],[Tipo]]&lt;&gt;"",ROW()-1,"")</f>
        <v/>
      </c>
      <c r="C44" s="184"/>
      <c r="E44" s="183"/>
      <c r="H44" s="183" t="str">
        <f t="shared" si="1"/>
        <v/>
      </c>
    </row>
    <row r="45" spans="1:8" x14ac:dyDescent="0.25">
      <c r="A45" s="240" t="str">
        <f t="shared" si="0"/>
        <v/>
      </c>
      <c r="B45" s="240" t="str">
        <f>IF(Fornecedores[[#This Row],[Tipo]]&lt;&gt;"",ROW()-1,"")</f>
        <v/>
      </c>
      <c r="C45" s="184"/>
      <c r="E45" s="183"/>
      <c r="H45" s="183" t="str">
        <f t="shared" si="1"/>
        <v/>
      </c>
    </row>
    <row r="46" spans="1:8" x14ac:dyDescent="0.25">
      <c r="A46" s="240" t="str">
        <f t="shared" si="0"/>
        <v/>
      </c>
      <c r="B46" s="240" t="str">
        <f>IF(Fornecedores[[#This Row],[Tipo]]&lt;&gt;"",ROW()-1,"")</f>
        <v/>
      </c>
      <c r="C46" s="184"/>
      <c r="E46" s="183"/>
      <c r="H46" s="183" t="str">
        <f t="shared" si="1"/>
        <v/>
      </c>
    </row>
    <row r="47" spans="1:8" x14ac:dyDescent="0.25">
      <c r="A47" s="240" t="str">
        <f t="shared" si="0"/>
        <v/>
      </c>
      <c r="B47" s="240" t="str">
        <f>IF(Fornecedores[[#This Row],[Tipo]]&lt;&gt;"",ROW()-1,"")</f>
        <v/>
      </c>
      <c r="C47" s="184"/>
      <c r="E47" s="183"/>
      <c r="H47" s="183" t="str">
        <f t="shared" si="1"/>
        <v/>
      </c>
    </row>
    <row r="48" spans="1:8" x14ac:dyDescent="0.25">
      <c r="A48" s="240" t="str">
        <f t="shared" si="0"/>
        <v/>
      </c>
      <c r="B48" s="240" t="str">
        <f>IF(Fornecedores[[#This Row],[Tipo]]&lt;&gt;"",ROW()-1,"")</f>
        <v/>
      </c>
      <c r="C48" s="184"/>
      <c r="E48" s="183"/>
      <c r="H48" s="183" t="str">
        <f t="shared" si="1"/>
        <v/>
      </c>
    </row>
    <row r="49" spans="1:8" x14ac:dyDescent="0.25">
      <c r="A49" s="240" t="str">
        <f t="shared" si="0"/>
        <v/>
      </c>
      <c r="B49" s="240" t="str">
        <f>IF(Fornecedores[[#This Row],[Tipo]]&lt;&gt;"",ROW()-1,"")</f>
        <v/>
      </c>
      <c r="C49" s="184"/>
      <c r="E49" s="183"/>
      <c r="H49" s="183" t="str">
        <f t="shared" si="1"/>
        <v/>
      </c>
    </row>
    <row r="50" spans="1:8" x14ac:dyDescent="0.25">
      <c r="A50" s="240" t="str">
        <f t="shared" si="0"/>
        <v/>
      </c>
      <c r="B50" s="240" t="str">
        <f>IF(Fornecedores[[#This Row],[Tipo]]&lt;&gt;"",ROW()-1,"")</f>
        <v/>
      </c>
      <c r="C50" s="184"/>
      <c r="E50" s="183"/>
      <c r="H50" s="183" t="str">
        <f t="shared" si="1"/>
        <v/>
      </c>
    </row>
    <row r="51" spans="1:8" x14ac:dyDescent="0.25">
      <c r="A51" s="240" t="str">
        <f t="shared" si="0"/>
        <v/>
      </c>
      <c r="B51" s="240" t="str">
        <f>IF(Fornecedores[[#This Row],[Tipo]]&lt;&gt;"",ROW()-1,"")</f>
        <v/>
      </c>
      <c r="C51" s="184"/>
      <c r="E51" s="183"/>
      <c r="H51" s="183" t="str">
        <f t="shared" si="1"/>
        <v/>
      </c>
    </row>
    <row r="52" spans="1:8" x14ac:dyDescent="0.25">
      <c r="A52" s="240" t="str">
        <f t="shared" si="0"/>
        <v/>
      </c>
      <c r="B52" s="240" t="str">
        <f>IF(Fornecedores[[#This Row],[Tipo]]&lt;&gt;"",ROW()-1,"")</f>
        <v/>
      </c>
      <c r="C52" s="184"/>
      <c r="E52" s="183"/>
      <c r="H52" s="183" t="str">
        <f t="shared" si="1"/>
        <v/>
      </c>
    </row>
    <row r="53" spans="1:8" x14ac:dyDescent="0.25">
      <c r="A53" s="240" t="str">
        <f t="shared" si="0"/>
        <v/>
      </c>
      <c r="B53" s="240" t="str">
        <f>IF(Fornecedores[[#This Row],[Tipo]]&lt;&gt;"",ROW()-1,"")</f>
        <v/>
      </c>
      <c r="C53" s="184"/>
      <c r="E53" s="183"/>
      <c r="H53" s="183" t="str">
        <f t="shared" si="1"/>
        <v/>
      </c>
    </row>
    <row r="54" spans="1:8" x14ac:dyDescent="0.25">
      <c r="A54" s="240" t="str">
        <f t="shared" si="0"/>
        <v/>
      </c>
      <c r="B54" s="240" t="str">
        <f>IF(Fornecedores[[#This Row],[Tipo]]&lt;&gt;"",ROW()-1,"")</f>
        <v/>
      </c>
      <c r="C54" s="184"/>
      <c r="E54" s="183"/>
      <c r="H54" s="183" t="str">
        <f t="shared" si="1"/>
        <v/>
      </c>
    </row>
    <row r="55" spans="1:8" x14ac:dyDescent="0.25">
      <c r="A55" s="240" t="str">
        <f t="shared" si="0"/>
        <v/>
      </c>
      <c r="B55" s="240" t="str">
        <f>IF(Fornecedores[[#This Row],[Tipo]]&lt;&gt;"",ROW()-1,"")</f>
        <v/>
      </c>
      <c r="C55" s="184"/>
      <c r="E55" s="183"/>
      <c r="H55" s="183" t="str">
        <f t="shared" si="1"/>
        <v/>
      </c>
    </row>
    <row r="56" spans="1:8" x14ac:dyDescent="0.25">
      <c r="A56" s="240" t="str">
        <f t="shared" si="0"/>
        <v/>
      </c>
      <c r="B56" s="240" t="str">
        <f>IF(Fornecedores[[#This Row],[Tipo]]&lt;&gt;"",ROW()-1,"")</f>
        <v/>
      </c>
      <c r="C56" s="184"/>
      <c r="E56" s="183"/>
      <c r="H56" s="183" t="str">
        <f t="shared" si="1"/>
        <v/>
      </c>
    </row>
    <row r="57" spans="1:8" x14ac:dyDescent="0.25">
      <c r="A57" s="240" t="str">
        <f t="shared" si="0"/>
        <v/>
      </c>
      <c r="B57" s="240" t="str">
        <f>IF(Fornecedores[[#This Row],[Tipo]]&lt;&gt;"",ROW()-1,"")</f>
        <v/>
      </c>
      <c r="C57" s="184"/>
      <c r="E57" s="183"/>
      <c r="H57" s="183" t="str">
        <f t="shared" si="1"/>
        <v/>
      </c>
    </row>
    <row r="58" spans="1:8" x14ac:dyDescent="0.25">
      <c r="A58" s="240" t="str">
        <f t="shared" si="0"/>
        <v/>
      </c>
      <c r="B58" s="240" t="str">
        <f>IF(Fornecedores[[#This Row],[Tipo]]&lt;&gt;"",ROW()-1,"")</f>
        <v/>
      </c>
      <c r="C58" s="184"/>
      <c r="E58" s="183"/>
      <c r="H58" s="183" t="str">
        <f t="shared" si="1"/>
        <v/>
      </c>
    </row>
    <row r="59" spans="1:8" x14ac:dyDescent="0.25">
      <c r="A59" s="240" t="str">
        <f t="shared" si="0"/>
        <v/>
      </c>
      <c r="B59" s="240" t="str">
        <f>IF(Fornecedores[[#This Row],[Tipo]]&lt;&gt;"",ROW()-1,"")</f>
        <v/>
      </c>
      <c r="C59" s="184"/>
      <c r="E59" s="183"/>
      <c r="H59" s="183" t="str">
        <f t="shared" si="1"/>
        <v/>
      </c>
    </row>
    <row r="60" spans="1:8" x14ac:dyDescent="0.25">
      <c r="A60" s="240" t="str">
        <f t="shared" si="0"/>
        <v/>
      </c>
      <c r="B60" s="240" t="str">
        <f>IF(Fornecedores[[#This Row],[Tipo]]&lt;&gt;"",ROW()-1,"")</f>
        <v/>
      </c>
      <c r="C60" s="184"/>
      <c r="E60" s="183"/>
      <c r="H60" s="183" t="str">
        <f t="shared" si="1"/>
        <v/>
      </c>
    </row>
    <row r="61" spans="1:8" x14ac:dyDescent="0.25">
      <c r="A61" s="240" t="str">
        <f t="shared" si="0"/>
        <v/>
      </c>
      <c r="B61" s="240" t="str">
        <f>IF(Fornecedores[[#This Row],[Tipo]]&lt;&gt;"",ROW()-1,"")</f>
        <v/>
      </c>
      <c r="C61" s="184"/>
      <c r="E61" s="183"/>
      <c r="H61" s="183" t="str">
        <f t="shared" si="1"/>
        <v/>
      </c>
    </row>
    <row r="62" spans="1:8" x14ac:dyDescent="0.25">
      <c r="A62" s="240" t="str">
        <f t="shared" si="0"/>
        <v/>
      </c>
      <c r="B62" s="240" t="str">
        <f>IF(Fornecedores[[#This Row],[Tipo]]&lt;&gt;"",ROW()-1,"")</f>
        <v/>
      </c>
      <c r="C62" s="184"/>
      <c r="E62" s="183"/>
      <c r="H62" s="183" t="str">
        <f t="shared" si="1"/>
        <v/>
      </c>
    </row>
    <row r="63" spans="1:8" x14ac:dyDescent="0.25">
      <c r="A63" s="240" t="str">
        <f t="shared" si="0"/>
        <v/>
      </c>
      <c r="B63" s="240" t="str">
        <f>IF(Fornecedores[[#This Row],[Tipo]]&lt;&gt;"",ROW()-1,"")</f>
        <v/>
      </c>
      <c r="C63" s="184"/>
      <c r="E63" s="183"/>
      <c r="H63" s="183" t="str">
        <f t="shared" si="1"/>
        <v/>
      </c>
    </row>
    <row r="64" spans="1:8" x14ac:dyDescent="0.25">
      <c r="A64" s="240" t="str">
        <f t="shared" si="0"/>
        <v/>
      </c>
      <c r="B64" s="240" t="str">
        <f>IF(Fornecedores[[#This Row],[Tipo]]&lt;&gt;"",ROW()-1,"")</f>
        <v/>
      </c>
      <c r="C64" s="184"/>
      <c r="E64" s="183"/>
      <c r="H64" s="183" t="str">
        <f t="shared" si="1"/>
        <v/>
      </c>
    </row>
    <row r="65" spans="1:8" x14ac:dyDescent="0.25">
      <c r="A65" s="240" t="str">
        <f t="shared" si="0"/>
        <v/>
      </c>
      <c r="B65" s="240" t="str">
        <f>IF(Fornecedores[[#This Row],[Tipo]]&lt;&gt;"",ROW()-1,"")</f>
        <v/>
      </c>
      <c r="C65" s="184"/>
      <c r="E65" s="183"/>
      <c r="H65" s="183" t="str">
        <f t="shared" si="1"/>
        <v/>
      </c>
    </row>
    <row r="66" spans="1:8" x14ac:dyDescent="0.25">
      <c r="A66" s="240" t="str">
        <f t="shared" ref="A66:A129" si="2">IF(G66=$J$2,"FOR",IF(G66=$J$3,"CLI",IF(G66=$J$4,"FUN","")))</f>
        <v/>
      </c>
      <c r="B66" s="240" t="str">
        <f>IF(Fornecedores[[#This Row],[Tipo]]&lt;&gt;"",ROW()-1,"")</f>
        <v/>
      </c>
      <c r="C66" s="184"/>
      <c r="E66" s="183"/>
      <c r="H66" s="183" t="str">
        <f t="shared" ref="H66:H129" si="3">CONCATENATE(A66,B66)</f>
        <v/>
      </c>
    </row>
    <row r="67" spans="1:8" x14ac:dyDescent="0.25">
      <c r="A67" s="240" t="str">
        <f t="shared" si="2"/>
        <v/>
      </c>
      <c r="B67" s="240" t="str">
        <f>IF(Fornecedores[[#This Row],[Tipo]]&lt;&gt;"",ROW()-1,"")</f>
        <v/>
      </c>
      <c r="C67" s="184"/>
      <c r="E67" s="183"/>
      <c r="H67" s="183" t="str">
        <f t="shared" si="3"/>
        <v/>
      </c>
    </row>
    <row r="68" spans="1:8" x14ac:dyDescent="0.25">
      <c r="A68" s="240" t="str">
        <f t="shared" si="2"/>
        <v/>
      </c>
      <c r="B68" s="240" t="str">
        <f>IF(Fornecedores[[#This Row],[Tipo]]&lt;&gt;"",ROW()-1,"")</f>
        <v/>
      </c>
      <c r="C68" s="184"/>
      <c r="E68" s="183"/>
      <c r="H68" s="183" t="str">
        <f t="shared" si="3"/>
        <v/>
      </c>
    </row>
    <row r="69" spans="1:8" x14ac:dyDescent="0.25">
      <c r="A69" s="240" t="str">
        <f t="shared" si="2"/>
        <v/>
      </c>
      <c r="B69" s="240" t="str">
        <f>IF(Fornecedores[[#This Row],[Tipo]]&lt;&gt;"",ROW()-1,"")</f>
        <v/>
      </c>
      <c r="C69" s="184"/>
      <c r="E69" s="183"/>
      <c r="H69" s="183" t="str">
        <f t="shared" si="3"/>
        <v/>
      </c>
    </row>
    <row r="70" spans="1:8" x14ac:dyDescent="0.25">
      <c r="A70" s="240" t="str">
        <f t="shared" si="2"/>
        <v/>
      </c>
      <c r="B70" s="240" t="str">
        <f>IF(Fornecedores[[#This Row],[Tipo]]&lt;&gt;"",ROW()-1,"")</f>
        <v/>
      </c>
      <c r="C70" s="184"/>
      <c r="E70" s="183"/>
      <c r="H70" s="183" t="str">
        <f t="shared" si="3"/>
        <v/>
      </c>
    </row>
    <row r="71" spans="1:8" x14ac:dyDescent="0.25">
      <c r="A71" s="240" t="str">
        <f t="shared" si="2"/>
        <v/>
      </c>
      <c r="B71" s="240" t="str">
        <f>IF(Fornecedores[[#This Row],[Tipo]]&lt;&gt;"",ROW()-1,"")</f>
        <v/>
      </c>
      <c r="C71" s="184"/>
      <c r="E71" s="183"/>
      <c r="H71" s="183" t="str">
        <f t="shared" si="3"/>
        <v/>
      </c>
    </row>
    <row r="72" spans="1:8" x14ac:dyDescent="0.25">
      <c r="A72" s="240" t="str">
        <f t="shared" si="2"/>
        <v/>
      </c>
      <c r="B72" s="240" t="str">
        <f>IF(Fornecedores[[#This Row],[Tipo]]&lt;&gt;"",ROW()-1,"")</f>
        <v/>
      </c>
      <c r="C72" s="184"/>
      <c r="E72" s="183"/>
      <c r="H72" s="183" t="str">
        <f t="shared" si="3"/>
        <v/>
      </c>
    </row>
    <row r="73" spans="1:8" x14ac:dyDescent="0.25">
      <c r="A73" s="240" t="str">
        <f t="shared" si="2"/>
        <v/>
      </c>
      <c r="B73" s="240" t="str">
        <f>IF(Fornecedores[[#This Row],[Tipo]]&lt;&gt;"",ROW()-1,"")</f>
        <v/>
      </c>
      <c r="C73" s="184"/>
      <c r="E73" s="183"/>
      <c r="H73" s="183" t="str">
        <f t="shared" si="3"/>
        <v/>
      </c>
    </row>
    <row r="74" spans="1:8" x14ac:dyDescent="0.25">
      <c r="A74" s="240" t="str">
        <f t="shared" si="2"/>
        <v/>
      </c>
      <c r="B74" s="240" t="str">
        <f>IF(Fornecedores[[#This Row],[Tipo]]&lt;&gt;"",ROW()-1,"")</f>
        <v/>
      </c>
      <c r="C74" s="184"/>
      <c r="E74" s="183"/>
      <c r="H74" s="183" t="str">
        <f t="shared" si="3"/>
        <v/>
      </c>
    </row>
    <row r="75" spans="1:8" x14ac:dyDescent="0.25">
      <c r="A75" s="240" t="str">
        <f t="shared" si="2"/>
        <v/>
      </c>
      <c r="B75" s="240" t="str">
        <f>IF(Fornecedores[[#This Row],[Tipo]]&lt;&gt;"",ROW()-1,"")</f>
        <v/>
      </c>
      <c r="C75" s="184"/>
      <c r="E75" s="183"/>
      <c r="H75" s="183" t="str">
        <f t="shared" si="3"/>
        <v/>
      </c>
    </row>
    <row r="76" spans="1:8" x14ac:dyDescent="0.25">
      <c r="A76" s="240" t="str">
        <f t="shared" si="2"/>
        <v/>
      </c>
      <c r="B76" s="240" t="str">
        <f>IF(Fornecedores[[#This Row],[Tipo]]&lt;&gt;"",ROW()-1,"")</f>
        <v/>
      </c>
      <c r="C76" s="184"/>
      <c r="E76" s="183"/>
      <c r="H76" s="183" t="str">
        <f t="shared" si="3"/>
        <v/>
      </c>
    </row>
    <row r="77" spans="1:8" x14ac:dyDescent="0.25">
      <c r="A77" s="240" t="str">
        <f t="shared" si="2"/>
        <v/>
      </c>
      <c r="B77" s="240" t="str">
        <f>IF(Fornecedores[[#This Row],[Tipo]]&lt;&gt;"",ROW()-1,"")</f>
        <v/>
      </c>
      <c r="C77" s="184"/>
      <c r="E77" s="183"/>
      <c r="H77" s="183" t="str">
        <f t="shared" si="3"/>
        <v/>
      </c>
    </row>
    <row r="78" spans="1:8" x14ac:dyDescent="0.25">
      <c r="A78" s="240" t="str">
        <f t="shared" si="2"/>
        <v/>
      </c>
      <c r="B78" s="240" t="str">
        <f>IF(Fornecedores[[#This Row],[Tipo]]&lt;&gt;"",ROW()-1,"")</f>
        <v/>
      </c>
      <c r="C78" s="184"/>
      <c r="E78" s="183"/>
      <c r="H78" s="183" t="str">
        <f t="shared" si="3"/>
        <v/>
      </c>
    </row>
    <row r="79" spans="1:8" x14ac:dyDescent="0.25">
      <c r="A79" s="240" t="str">
        <f t="shared" si="2"/>
        <v/>
      </c>
      <c r="B79" s="240" t="str">
        <f>IF(Fornecedores[[#This Row],[Tipo]]&lt;&gt;"",ROW()-1,"")</f>
        <v/>
      </c>
      <c r="C79" s="184"/>
      <c r="E79" s="183"/>
      <c r="H79" s="183" t="str">
        <f t="shared" si="3"/>
        <v/>
      </c>
    </row>
    <row r="80" spans="1:8" x14ac:dyDescent="0.25">
      <c r="A80" s="240" t="str">
        <f t="shared" si="2"/>
        <v/>
      </c>
      <c r="B80" s="240" t="str">
        <f>IF(Fornecedores[[#This Row],[Tipo]]&lt;&gt;"",ROW()-1,"")</f>
        <v/>
      </c>
      <c r="C80" s="184"/>
      <c r="E80" s="183"/>
      <c r="H80" s="183" t="str">
        <f t="shared" si="3"/>
        <v/>
      </c>
    </row>
    <row r="81" spans="1:8" x14ac:dyDescent="0.25">
      <c r="A81" s="240" t="str">
        <f t="shared" si="2"/>
        <v/>
      </c>
      <c r="B81" s="240" t="str">
        <f>IF(Fornecedores[[#This Row],[Tipo]]&lt;&gt;"",ROW()-1,"")</f>
        <v/>
      </c>
      <c r="C81" s="184"/>
      <c r="E81" s="183"/>
      <c r="H81" s="183" t="str">
        <f t="shared" si="3"/>
        <v/>
      </c>
    </row>
    <row r="82" spans="1:8" x14ac:dyDescent="0.25">
      <c r="A82" s="240" t="str">
        <f t="shared" si="2"/>
        <v/>
      </c>
      <c r="B82" s="240" t="str">
        <f>IF(Fornecedores[[#This Row],[Tipo]]&lt;&gt;"",ROW()-1,"")</f>
        <v/>
      </c>
      <c r="C82" s="184"/>
      <c r="E82" s="183"/>
      <c r="H82" s="183" t="str">
        <f t="shared" si="3"/>
        <v/>
      </c>
    </row>
    <row r="83" spans="1:8" x14ac:dyDescent="0.25">
      <c r="A83" s="240" t="str">
        <f t="shared" si="2"/>
        <v/>
      </c>
      <c r="B83" s="240" t="str">
        <f>IF(Fornecedores[[#This Row],[Tipo]]&lt;&gt;"",ROW()-1,"")</f>
        <v/>
      </c>
      <c r="C83" s="184"/>
      <c r="E83" s="183"/>
      <c r="H83" s="183" t="str">
        <f t="shared" si="3"/>
        <v/>
      </c>
    </row>
    <row r="84" spans="1:8" x14ac:dyDescent="0.25">
      <c r="A84" s="240" t="str">
        <f t="shared" si="2"/>
        <v/>
      </c>
      <c r="B84" s="240" t="str">
        <f>IF(Fornecedores[[#This Row],[Tipo]]&lt;&gt;"",ROW()-1,"")</f>
        <v/>
      </c>
      <c r="C84" s="184"/>
      <c r="E84" s="183"/>
      <c r="H84" s="183" t="str">
        <f t="shared" si="3"/>
        <v/>
      </c>
    </row>
    <row r="85" spans="1:8" x14ac:dyDescent="0.25">
      <c r="A85" s="240" t="str">
        <f t="shared" si="2"/>
        <v/>
      </c>
      <c r="B85" s="240" t="str">
        <f>IF(Fornecedores[[#This Row],[Tipo]]&lt;&gt;"",ROW()-1,"")</f>
        <v/>
      </c>
      <c r="C85" s="184"/>
      <c r="E85" s="183"/>
      <c r="H85" s="183" t="str">
        <f t="shared" si="3"/>
        <v/>
      </c>
    </row>
    <row r="86" spans="1:8" x14ac:dyDescent="0.25">
      <c r="A86" s="240" t="str">
        <f t="shared" si="2"/>
        <v/>
      </c>
      <c r="B86" s="240" t="str">
        <f>IF(Fornecedores[[#This Row],[Tipo]]&lt;&gt;"",ROW()-1,"")</f>
        <v/>
      </c>
      <c r="C86" s="184"/>
      <c r="E86" s="183"/>
      <c r="H86" s="183" t="str">
        <f t="shared" si="3"/>
        <v/>
      </c>
    </row>
    <row r="87" spans="1:8" x14ac:dyDescent="0.25">
      <c r="A87" s="240" t="str">
        <f t="shared" si="2"/>
        <v/>
      </c>
      <c r="B87" s="240" t="str">
        <f>IF(Fornecedores[[#This Row],[Tipo]]&lt;&gt;"",ROW()-1,"")</f>
        <v/>
      </c>
      <c r="C87" s="184"/>
      <c r="E87" s="183"/>
      <c r="H87" s="183" t="str">
        <f t="shared" si="3"/>
        <v/>
      </c>
    </row>
    <row r="88" spans="1:8" x14ac:dyDescent="0.25">
      <c r="A88" s="240" t="str">
        <f t="shared" si="2"/>
        <v/>
      </c>
      <c r="B88" s="240" t="str">
        <f>IF(Fornecedores[[#This Row],[Tipo]]&lt;&gt;"",ROW()-1,"")</f>
        <v/>
      </c>
      <c r="C88" s="184"/>
      <c r="E88" s="183"/>
      <c r="H88" s="183" t="str">
        <f t="shared" si="3"/>
        <v/>
      </c>
    </row>
    <row r="89" spans="1:8" x14ac:dyDescent="0.25">
      <c r="A89" s="240" t="str">
        <f t="shared" si="2"/>
        <v/>
      </c>
      <c r="B89" s="240" t="str">
        <f>IF(Fornecedores[[#This Row],[Tipo]]&lt;&gt;"",ROW()-1,"")</f>
        <v/>
      </c>
      <c r="C89" s="184"/>
      <c r="E89" s="183"/>
      <c r="H89" s="183" t="str">
        <f t="shared" si="3"/>
        <v/>
      </c>
    </row>
    <row r="90" spans="1:8" x14ac:dyDescent="0.25">
      <c r="A90" s="240" t="str">
        <f t="shared" si="2"/>
        <v/>
      </c>
      <c r="B90" s="240" t="str">
        <f>IF(Fornecedores[[#This Row],[Tipo]]&lt;&gt;"",ROW()-1,"")</f>
        <v/>
      </c>
      <c r="C90" s="184"/>
      <c r="E90" s="183"/>
      <c r="H90" s="183" t="str">
        <f t="shared" si="3"/>
        <v/>
      </c>
    </row>
    <row r="91" spans="1:8" x14ac:dyDescent="0.25">
      <c r="A91" s="240" t="str">
        <f t="shared" si="2"/>
        <v/>
      </c>
      <c r="B91" s="240" t="str">
        <f>IF(Fornecedores[[#This Row],[Tipo]]&lt;&gt;"",ROW()-1,"")</f>
        <v/>
      </c>
      <c r="C91" s="184"/>
      <c r="E91" s="183"/>
      <c r="H91" s="183" t="str">
        <f t="shared" si="3"/>
        <v/>
      </c>
    </row>
    <row r="92" spans="1:8" x14ac:dyDescent="0.25">
      <c r="A92" s="240" t="str">
        <f t="shared" si="2"/>
        <v/>
      </c>
      <c r="B92" s="240" t="str">
        <f>IF(Fornecedores[[#This Row],[Tipo]]&lt;&gt;"",ROW()-1,"")</f>
        <v/>
      </c>
      <c r="C92" s="184"/>
      <c r="E92" s="183"/>
      <c r="H92" s="183" t="str">
        <f t="shared" si="3"/>
        <v/>
      </c>
    </row>
    <row r="93" spans="1:8" x14ac:dyDescent="0.25">
      <c r="A93" s="240" t="str">
        <f t="shared" si="2"/>
        <v/>
      </c>
      <c r="B93" s="240" t="str">
        <f>IF(Fornecedores[[#This Row],[Tipo]]&lt;&gt;"",ROW()-1,"")</f>
        <v/>
      </c>
      <c r="C93" s="184"/>
      <c r="E93" s="183"/>
      <c r="H93" s="183" t="str">
        <f t="shared" si="3"/>
        <v/>
      </c>
    </row>
    <row r="94" spans="1:8" x14ac:dyDescent="0.25">
      <c r="A94" s="240" t="str">
        <f t="shared" si="2"/>
        <v/>
      </c>
      <c r="B94" s="240" t="str">
        <f>IF(Fornecedores[[#This Row],[Tipo]]&lt;&gt;"",ROW()-1,"")</f>
        <v/>
      </c>
      <c r="C94" s="184"/>
      <c r="E94" s="183"/>
      <c r="H94" s="183" t="str">
        <f t="shared" si="3"/>
        <v/>
      </c>
    </row>
    <row r="95" spans="1:8" x14ac:dyDescent="0.25">
      <c r="A95" s="240" t="str">
        <f t="shared" si="2"/>
        <v/>
      </c>
      <c r="B95" s="240" t="str">
        <f>IF(Fornecedores[[#This Row],[Tipo]]&lt;&gt;"",ROW()-1,"")</f>
        <v/>
      </c>
      <c r="C95" s="184"/>
      <c r="E95" s="183"/>
      <c r="H95" s="183" t="str">
        <f t="shared" si="3"/>
        <v/>
      </c>
    </row>
    <row r="96" spans="1:8" x14ac:dyDescent="0.25">
      <c r="A96" s="240" t="str">
        <f t="shared" si="2"/>
        <v/>
      </c>
      <c r="B96" s="240" t="str">
        <f>IF(Fornecedores[[#This Row],[Tipo]]&lt;&gt;"",ROW()-1,"")</f>
        <v/>
      </c>
      <c r="C96" s="184"/>
      <c r="E96" s="183"/>
      <c r="H96" s="183" t="str">
        <f t="shared" si="3"/>
        <v/>
      </c>
    </row>
    <row r="97" spans="1:8" x14ac:dyDescent="0.25">
      <c r="A97" s="240" t="str">
        <f t="shared" si="2"/>
        <v/>
      </c>
      <c r="B97" s="240" t="str">
        <f>IF(Fornecedores[[#This Row],[Tipo]]&lt;&gt;"",ROW()-1,"")</f>
        <v/>
      </c>
      <c r="C97" s="184"/>
      <c r="E97" s="183"/>
      <c r="H97" s="183" t="str">
        <f t="shared" si="3"/>
        <v/>
      </c>
    </row>
    <row r="98" spans="1:8" x14ac:dyDescent="0.25">
      <c r="A98" s="240" t="str">
        <f t="shared" si="2"/>
        <v/>
      </c>
      <c r="B98" s="240" t="str">
        <f>IF(Fornecedores[[#This Row],[Tipo]]&lt;&gt;"",ROW()-1,"")</f>
        <v/>
      </c>
      <c r="C98" s="184"/>
      <c r="E98" s="183"/>
      <c r="H98" s="183" t="str">
        <f t="shared" si="3"/>
        <v/>
      </c>
    </row>
    <row r="99" spans="1:8" x14ac:dyDescent="0.25">
      <c r="A99" s="240" t="str">
        <f t="shared" si="2"/>
        <v/>
      </c>
      <c r="B99" s="240" t="str">
        <f>IF(Fornecedores[[#This Row],[Tipo]]&lt;&gt;"",ROW()-1,"")</f>
        <v/>
      </c>
      <c r="C99" s="184"/>
      <c r="E99" s="183"/>
      <c r="H99" s="183" t="str">
        <f t="shared" si="3"/>
        <v/>
      </c>
    </row>
    <row r="100" spans="1:8" x14ac:dyDescent="0.25">
      <c r="A100" s="240" t="str">
        <f t="shared" si="2"/>
        <v/>
      </c>
      <c r="B100" s="240" t="str">
        <f>IF(Fornecedores[[#This Row],[Tipo]]&lt;&gt;"",ROW()-1,"")</f>
        <v/>
      </c>
      <c r="C100" s="184"/>
      <c r="E100" s="183"/>
      <c r="H100" s="183" t="str">
        <f t="shared" si="3"/>
        <v/>
      </c>
    </row>
    <row r="101" spans="1:8" x14ac:dyDescent="0.25">
      <c r="A101" s="240" t="str">
        <f t="shared" si="2"/>
        <v/>
      </c>
      <c r="B101" s="240" t="str">
        <f>IF(Fornecedores[[#This Row],[Tipo]]&lt;&gt;"",ROW()-1,"")</f>
        <v/>
      </c>
      <c r="C101" s="184"/>
      <c r="E101" s="183"/>
      <c r="H101" s="183" t="str">
        <f t="shared" si="3"/>
        <v/>
      </c>
    </row>
    <row r="102" spans="1:8" x14ac:dyDescent="0.25">
      <c r="A102" s="240" t="str">
        <f t="shared" si="2"/>
        <v/>
      </c>
      <c r="B102" s="240" t="str">
        <f>IF(Fornecedores[[#This Row],[Tipo]]&lt;&gt;"",ROW()-1,"")</f>
        <v/>
      </c>
      <c r="C102" s="184"/>
      <c r="E102" s="183"/>
      <c r="H102" s="183" t="str">
        <f t="shared" si="3"/>
        <v/>
      </c>
    </row>
    <row r="103" spans="1:8" x14ac:dyDescent="0.25">
      <c r="A103" s="240" t="str">
        <f t="shared" si="2"/>
        <v/>
      </c>
      <c r="B103" s="240" t="str">
        <f>IF(Fornecedores[[#This Row],[Tipo]]&lt;&gt;"",ROW()-1,"")</f>
        <v/>
      </c>
      <c r="C103" s="184"/>
      <c r="E103" s="183"/>
      <c r="H103" s="183" t="str">
        <f t="shared" si="3"/>
        <v/>
      </c>
    </row>
    <row r="104" spans="1:8" x14ac:dyDescent="0.25">
      <c r="A104" s="240" t="str">
        <f t="shared" si="2"/>
        <v/>
      </c>
      <c r="B104" s="240" t="str">
        <f>IF(Fornecedores[[#This Row],[Tipo]]&lt;&gt;"",ROW()-1,"")</f>
        <v/>
      </c>
      <c r="C104" s="184"/>
      <c r="E104" s="183"/>
      <c r="H104" s="183" t="str">
        <f t="shared" si="3"/>
        <v/>
      </c>
    </row>
    <row r="105" spans="1:8" x14ac:dyDescent="0.25">
      <c r="A105" s="240" t="str">
        <f t="shared" si="2"/>
        <v/>
      </c>
      <c r="B105" s="240" t="str">
        <f>IF(Fornecedores[[#This Row],[Tipo]]&lt;&gt;"",ROW()-1,"")</f>
        <v/>
      </c>
      <c r="C105" s="184"/>
      <c r="E105" s="183"/>
      <c r="H105" s="183" t="str">
        <f t="shared" si="3"/>
        <v/>
      </c>
    </row>
    <row r="106" spans="1:8" x14ac:dyDescent="0.25">
      <c r="A106" s="240" t="str">
        <f t="shared" si="2"/>
        <v/>
      </c>
      <c r="B106" s="240" t="str">
        <f>IF(Fornecedores[[#This Row],[Tipo]]&lt;&gt;"",ROW()-1,"")</f>
        <v/>
      </c>
      <c r="C106" s="184"/>
      <c r="E106" s="183"/>
      <c r="H106" s="183" t="str">
        <f t="shared" si="3"/>
        <v/>
      </c>
    </row>
    <row r="107" spans="1:8" x14ac:dyDescent="0.25">
      <c r="A107" s="240" t="str">
        <f t="shared" si="2"/>
        <v/>
      </c>
      <c r="B107" s="240" t="str">
        <f>IF(Fornecedores[[#This Row],[Tipo]]&lt;&gt;"",ROW()-1,"")</f>
        <v/>
      </c>
      <c r="C107" s="184"/>
      <c r="E107" s="183"/>
      <c r="H107" s="183" t="str">
        <f t="shared" si="3"/>
        <v/>
      </c>
    </row>
    <row r="108" spans="1:8" x14ac:dyDescent="0.25">
      <c r="A108" s="240" t="str">
        <f t="shared" si="2"/>
        <v/>
      </c>
      <c r="B108" s="240" t="str">
        <f>IF(Fornecedores[[#This Row],[Tipo]]&lt;&gt;"",ROW()-1,"")</f>
        <v/>
      </c>
      <c r="C108" s="184"/>
      <c r="E108" s="183"/>
      <c r="H108" s="183" t="str">
        <f t="shared" si="3"/>
        <v/>
      </c>
    </row>
    <row r="109" spans="1:8" x14ac:dyDescent="0.25">
      <c r="A109" s="240" t="str">
        <f t="shared" si="2"/>
        <v/>
      </c>
      <c r="B109" s="240" t="str">
        <f>IF(Fornecedores[[#This Row],[Tipo]]&lt;&gt;"",ROW()-1,"")</f>
        <v/>
      </c>
      <c r="C109" s="184"/>
      <c r="E109" s="183"/>
      <c r="H109" s="183" t="str">
        <f t="shared" si="3"/>
        <v/>
      </c>
    </row>
    <row r="110" spans="1:8" x14ac:dyDescent="0.25">
      <c r="A110" s="240" t="str">
        <f t="shared" si="2"/>
        <v/>
      </c>
      <c r="B110" s="240" t="str">
        <f>IF(Fornecedores[[#This Row],[Tipo]]&lt;&gt;"",ROW()-1,"")</f>
        <v/>
      </c>
      <c r="C110" s="184"/>
      <c r="E110" s="183"/>
      <c r="H110" s="183" t="str">
        <f t="shared" si="3"/>
        <v/>
      </c>
    </row>
    <row r="111" spans="1:8" x14ac:dyDescent="0.25">
      <c r="A111" s="240" t="str">
        <f t="shared" si="2"/>
        <v/>
      </c>
      <c r="B111" s="240" t="str">
        <f>IF(Fornecedores[[#This Row],[Tipo]]&lt;&gt;"",ROW()-1,"")</f>
        <v/>
      </c>
      <c r="C111" s="184"/>
      <c r="E111" s="183"/>
      <c r="H111" s="183" t="str">
        <f t="shared" si="3"/>
        <v/>
      </c>
    </row>
    <row r="112" spans="1:8" x14ac:dyDescent="0.25">
      <c r="A112" s="240" t="str">
        <f t="shared" si="2"/>
        <v/>
      </c>
      <c r="B112" s="240" t="str">
        <f>IF(Fornecedores[[#This Row],[Tipo]]&lt;&gt;"",ROW()-1,"")</f>
        <v/>
      </c>
      <c r="C112" s="184"/>
      <c r="E112" s="183"/>
      <c r="H112" s="183" t="str">
        <f t="shared" si="3"/>
        <v/>
      </c>
    </row>
    <row r="113" spans="1:8" x14ac:dyDescent="0.25">
      <c r="A113" s="240" t="str">
        <f t="shared" si="2"/>
        <v/>
      </c>
      <c r="B113" s="240" t="str">
        <f>IF(Fornecedores[[#This Row],[Tipo]]&lt;&gt;"",ROW()-1,"")</f>
        <v/>
      </c>
      <c r="C113" s="184"/>
      <c r="E113" s="183"/>
      <c r="H113" s="183" t="str">
        <f t="shared" si="3"/>
        <v/>
      </c>
    </row>
    <row r="114" spans="1:8" x14ac:dyDescent="0.25">
      <c r="A114" s="240" t="str">
        <f t="shared" si="2"/>
        <v/>
      </c>
      <c r="B114" s="240" t="str">
        <f>IF(Fornecedores[[#This Row],[Tipo]]&lt;&gt;"",ROW()-1,"")</f>
        <v/>
      </c>
      <c r="C114" s="184"/>
      <c r="E114" s="183"/>
      <c r="H114" s="183" t="str">
        <f t="shared" si="3"/>
        <v/>
      </c>
    </row>
    <row r="115" spans="1:8" x14ac:dyDescent="0.25">
      <c r="A115" s="240" t="str">
        <f t="shared" si="2"/>
        <v/>
      </c>
      <c r="B115" s="240" t="str">
        <f>IF(Fornecedores[[#This Row],[Tipo]]&lt;&gt;"",ROW()-1,"")</f>
        <v/>
      </c>
      <c r="C115" s="184"/>
      <c r="E115" s="183"/>
      <c r="H115" s="183" t="str">
        <f t="shared" si="3"/>
        <v/>
      </c>
    </row>
    <row r="116" spans="1:8" x14ac:dyDescent="0.25">
      <c r="A116" s="240" t="str">
        <f t="shared" si="2"/>
        <v/>
      </c>
      <c r="B116" s="240" t="str">
        <f>IF(Fornecedores[[#This Row],[Tipo]]&lt;&gt;"",ROW()-1,"")</f>
        <v/>
      </c>
      <c r="C116" s="184"/>
      <c r="E116" s="183"/>
      <c r="H116" s="183" t="str">
        <f t="shared" si="3"/>
        <v/>
      </c>
    </row>
    <row r="117" spans="1:8" x14ac:dyDescent="0.25">
      <c r="A117" s="240" t="str">
        <f t="shared" si="2"/>
        <v/>
      </c>
      <c r="B117" s="240" t="str">
        <f>IF(Fornecedores[[#This Row],[Tipo]]&lt;&gt;"",ROW()-1,"")</f>
        <v/>
      </c>
      <c r="C117" s="184"/>
      <c r="E117" s="183"/>
      <c r="H117" s="183" t="str">
        <f t="shared" si="3"/>
        <v/>
      </c>
    </row>
    <row r="118" spans="1:8" x14ac:dyDescent="0.25">
      <c r="A118" s="240" t="str">
        <f t="shared" si="2"/>
        <v/>
      </c>
      <c r="B118" s="240" t="str">
        <f>IF(Fornecedores[[#This Row],[Tipo]]&lt;&gt;"",ROW()-1,"")</f>
        <v/>
      </c>
      <c r="C118" s="184"/>
      <c r="E118" s="183"/>
      <c r="H118" s="183" t="str">
        <f t="shared" si="3"/>
        <v/>
      </c>
    </row>
    <row r="119" spans="1:8" x14ac:dyDescent="0.25">
      <c r="A119" s="240" t="str">
        <f t="shared" si="2"/>
        <v/>
      </c>
      <c r="B119" s="240" t="str">
        <f>IF(Fornecedores[[#This Row],[Tipo]]&lt;&gt;"",ROW()-1,"")</f>
        <v/>
      </c>
      <c r="C119" s="184"/>
      <c r="E119" s="183"/>
      <c r="H119" s="183" t="str">
        <f t="shared" si="3"/>
        <v/>
      </c>
    </row>
    <row r="120" spans="1:8" x14ac:dyDescent="0.25">
      <c r="A120" s="240" t="str">
        <f t="shared" si="2"/>
        <v/>
      </c>
      <c r="B120" s="240" t="str">
        <f>IF(Fornecedores[[#This Row],[Tipo]]&lt;&gt;"",ROW()-1,"")</f>
        <v/>
      </c>
      <c r="C120" s="184"/>
      <c r="E120" s="183"/>
      <c r="H120" s="183" t="str">
        <f t="shared" si="3"/>
        <v/>
      </c>
    </row>
    <row r="121" spans="1:8" x14ac:dyDescent="0.25">
      <c r="A121" s="240" t="str">
        <f t="shared" si="2"/>
        <v/>
      </c>
      <c r="B121" s="240" t="str">
        <f>IF(Fornecedores[[#This Row],[Tipo]]&lt;&gt;"",ROW()-1,"")</f>
        <v/>
      </c>
      <c r="C121" s="184"/>
      <c r="E121" s="183"/>
      <c r="H121" s="183" t="str">
        <f t="shared" si="3"/>
        <v/>
      </c>
    </row>
    <row r="122" spans="1:8" x14ac:dyDescent="0.25">
      <c r="A122" s="240" t="str">
        <f t="shared" si="2"/>
        <v/>
      </c>
      <c r="B122" s="240" t="str">
        <f>IF(Fornecedores[[#This Row],[Tipo]]&lt;&gt;"",ROW()-1,"")</f>
        <v/>
      </c>
      <c r="C122" s="184"/>
      <c r="E122" s="183"/>
      <c r="H122" s="183" t="str">
        <f t="shared" si="3"/>
        <v/>
      </c>
    </row>
    <row r="123" spans="1:8" x14ac:dyDescent="0.25">
      <c r="A123" s="240" t="str">
        <f t="shared" si="2"/>
        <v/>
      </c>
      <c r="B123" s="240" t="str">
        <f>IF(Fornecedores[[#This Row],[Tipo]]&lt;&gt;"",ROW()-1,"")</f>
        <v/>
      </c>
      <c r="C123" s="184"/>
      <c r="E123" s="183"/>
      <c r="H123" s="183" t="str">
        <f t="shared" si="3"/>
        <v/>
      </c>
    </row>
    <row r="124" spans="1:8" x14ac:dyDescent="0.25">
      <c r="A124" s="240" t="str">
        <f t="shared" si="2"/>
        <v/>
      </c>
      <c r="B124" s="240" t="str">
        <f>IF(Fornecedores[[#This Row],[Tipo]]&lt;&gt;"",ROW()-1,"")</f>
        <v/>
      </c>
      <c r="C124" s="184"/>
      <c r="E124" s="183"/>
      <c r="H124" s="183" t="str">
        <f t="shared" si="3"/>
        <v/>
      </c>
    </row>
    <row r="125" spans="1:8" x14ac:dyDescent="0.25">
      <c r="A125" s="240" t="str">
        <f t="shared" si="2"/>
        <v/>
      </c>
      <c r="B125" s="240" t="str">
        <f>IF(Fornecedores[[#This Row],[Tipo]]&lt;&gt;"",ROW()-1,"")</f>
        <v/>
      </c>
      <c r="C125" s="184"/>
      <c r="E125" s="183"/>
      <c r="H125" s="183" t="str">
        <f t="shared" si="3"/>
        <v/>
      </c>
    </row>
    <row r="126" spans="1:8" x14ac:dyDescent="0.25">
      <c r="A126" s="240" t="str">
        <f t="shared" si="2"/>
        <v/>
      </c>
      <c r="B126" s="240" t="str">
        <f>IF(Fornecedores[[#This Row],[Tipo]]&lt;&gt;"",ROW()-1,"")</f>
        <v/>
      </c>
      <c r="C126" s="184"/>
      <c r="E126" s="183"/>
      <c r="H126" s="183" t="str">
        <f t="shared" si="3"/>
        <v/>
      </c>
    </row>
    <row r="127" spans="1:8" x14ac:dyDescent="0.25">
      <c r="A127" s="240" t="str">
        <f t="shared" si="2"/>
        <v/>
      </c>
      <c r="B127" s="240" t="str">
        <f>IF(Fornecedores[[#This Row],[Tipo]]&lt;&gt;"",ROW()-1,"")</f>
        <v/>
      </c>
      <c r="C127" s="184"/>
      <c r="E127" s="183"/>
      <c r="H127" s="183" t="str">
        <f t="shared" si="3"/>
        <v/>
      </c>
    </row>
    <row r="128" spans="1:8" x14ac:dyDescent="0.25">
      <c r="A128" s="240" t="str">
        <f t="shared" si="2"/>
        <v/>
      </c>
      <c r="B128" s="240" t="str">
        <f>IF(Fornecedores[[#This Row],[Tipo]]&lt;&gt;"",ROW()-1,"")</f>
        <v/>
      </c>
      <c r="C128" s="184"/>
      <c r="E128" s="183"/>
      <c r="H128" s="183" t="str">
        <f t="shared" si="3"/>
        <v/>
      </c>
    </row>
    <row r="129" spans="1:8" x14ac:dyDescent="0.25">
      <c r="A129" s="240" t="str">
        <f t="shared" si="2"/>
        <v/>
      </c>
      <c r="B129" s="240" t="str">
        <f>IF(Fornecedores[[#This Row],[Tipo]]&lt;&gt;"",ROW()-1,"")</f>
        <v/>
      </c>
      <c r="C129" s="184"/>
      <c r="E129" s="183"/>
      <c r="H129" s="183" t="str">
        <f t="shared" si="3"/>
        <v/>
      </c>
    </row>
    <row r="130" spans="1:8" x14ac:dyDescent="0.25">
      <c r="A130" s="240" t="str">
        <f t="shared" ref="A130:A193" si="4">IF(G130=$J$2,"FOR",IF(G130=$J$3,"CLI",IF(G130=$J$4,"FUN","")))</f>
        <v/>
      </c>
      <c r="B130" s="240" t="str">
        <f>IF(Fornecedores[[#This Row],[Tipo]]&lt;&gt;"",ROW()-1,"")</f>
        <v/>
      </c>
      <c r="C130" s="184"/>
      <c r="E130" s="183"/>
      <c r="H130" s="183" t="str">
        <f t="shared" ref="H130:H193" si="5">CONCATENATE(A130,B130)</f>
        <v/>
      </c>
    </row>
    <row r="131" spans="1:8" x14ac:dyDescent="0.25">
      <c r="A131" s="240" t="str">
        <f t="shared" si="4"/>
        <v/>
      </c>
      <c r="B131" s="240" t="str">
        <f>IF(Fornecedores[[#This Row],[Tipo]]&lt;&gt;"",ROW()-1,"")</f>
        <v/>
      </c>
      <c r="C131" s="184"/>
      <c r="E131" s="183"/>
      <c r="H131" s="183" t="str">
        <f t="shared" si="5"/>
        <v/>
      </c>
    </row>
    <row r="132" spans="1:8" x14ac:dyDescent="0.25">
      <c r="A132" s="240" t="str">
        <f t="shared" si="4"/>
        <v/>
      </c>
      <c r="B132" s="240" t="str">
        <f>IF(Fornecedores[[#This Row],[Tipo]]&lt;&gt;"",ROW()-1,"")</f>
        <v/>
      </c>
      <c r="C132" s="184"/>
      <c r="E132" s="183"/>
      <c r="H132" s="183" t="str">
        <f t="shared" si="5"/>
        <v/>
      </c>
    </row>
    <row r="133" spans="1:8" x14ac:dyDescent="0.25">
      <c r="A133" s="240" t="str">
        <f t="shared" si="4"/>
        <v/>
      </c>
      <c r="B133" s="240" t="str">
        <f>IF(Fornecedores[[#This Row],[Tipo]]&lt;&gt;"",ROW()-1,"")</f>
        <v/>
      </c>
      <c r="C133" s="184"/>
      <c r="E133" s="183"/>
      <c r="H133" s="183" t="str">
        <f t="shared" si="5"/>
        <v/>
      </c>
    </row>
    <row r="134" spans="1:8" x14ac:dyDescent="0.25">
      <c r="A134" s="240" t="str">
        <f t="shared" si="4"/>
        <v/>
      </c>
      <c r="B134" s="240" t="str">
        <f>IF(Fornecedores[[#This Row],[Tipo]]&lt;&gt;"",ROW()-1,"")</f>
        <v/>
      </c>
      <c r="C134" s="184"/>
      <c r="E134" s="183"/>
      <c r="H134" s="183" t="str">
        <f t="shared" si="5"/>
        <v/>
      </c>
    </row>
    <row r="135" spans="1:8" x14ac:dyDescent="0.25">
      <c r="A135" s="240" t="str">
        <f t="shared" si="4"/>
        <v/>
      </c>
      <c r="B135" s="240" t="str">
        <f>IF(Fornecedores[[#This Row],[Tipo]]&lt;&gt;"",ROW()-1,"")</f>
        <v/>
      </c>
      <c r="C135" s="184"/>
      <c r="E135" s="183"/>
      <c r="H135" s="183" t="str">
        <f t="shared" si="5"/>
        <v/>
      </c>
    </row>
    <row r="136" spans="1:8" x14ac:dyDescent="0.25">
      <c r="A136" s="240" t="str">
        <f t="shared" si="4"/>
        <v/>
      </c>
      <c r="B136" s="240" t="str">
        <f>IF(Fornecedores[[#This Row],[Tipo]]&lt;&gt;"",ROW()-1,"")</f>
        <v/>
      </c>
      <c r="C136" s="184"/>
      <c r="E136" s="183"/>
      <c r="H136" s="183" t="str">
        <f t="shared" si="5"/>
        <v/>
      </c>
    </row>
    <row r="137" spans="1:8" x14ac:dyDescent="0.25">
      <c r="A137" s="240" t="str">
        <f t="shared" si="4"/>
        <v/>
      </c>
      <c r="B137" s="240" t="str">
        <f>IF(Fornecedores[[#This Row],[Tipo]]&lt;&gt;"",ROW()-1,"")</f>
        <v/>
      </c>
      <c r="C137" s="184"/>
      <c r="E137" s="183"/>
      <c r="H137" s="183" t="str">
        <f t="shared" si="5"/>
        <v/>
      </c>
    </row>
    <row r="138" spans="1:8" x14ac:dyDescent="0.25">
      <c r="A138" s="240" t="str">
        <f t="shared" si="4"/>
        <v/>
      </c>
      <c r="B138" s="240" t="str">
        <f>IF(Fornecedores[[#This Row],[Tipo]]&lt;&gt;"",ROW()-1,"")</f>
        <v/>
      </c>
      <c r="C138" s="184"/>
      <c r="E138" s="183"/>
      <c r="H138" s="183" t="str">
        <f t="shared" si="5"/>
        <v/>
      </c>
    </row>
    <row r="139" spans="1:8" x14ac:dyDescent="0.25">
      <c r="A139" s="240" t="str">
        <f t="shared" si="4"/>
        <v/>
      </c>
      <c r="B139" s="240" t="str">
        <f>IF(Fornecedores[[#This Row],[Tipo]]&lt;&gt;"",ROW()-1,"")</f>
        <v/>
      </c>
      <c r="C139" s="184"/>
      <c r="E139" s="183"/>
      <c r="H139" s="183" t="str">
        <f t="shared" si="5"/>
        <v/>
      </c>
    </row>
    <row r="140" spans="1:8" x14ac:dyDescent="0.25">
      <c r="A140" s="240" t="str">
        <f t="shared" si="4"/>
        <v/>
      </c>
      <c r="B140" s="240" t="str">
        <f>IF(Fornecedores[[#This Row],[Tipo]]&lt;&gt;"",ROW()-1,"")</f>
        <v/>
      </c>
      <c r="C140" s="184"/>
      <c r="E140" s="183"/>
      <c r="H140" s="183" t="str">
        <f t="shared" si="5"/>
        <v/>
      </c>
    </row>
    <row r="141" spans="1:8" x14ac:dyDescent="0.25">
      <c r="A141" s="240" t="str">
        <f t="shared" si="4"/>
        <v/>
      </c>
      <c r="B141" s="240" t="str">
        <f>IF(Fornecedores[[#This Row],[Tipo]]&lt;&gt;"",ROW()-1,"")</f>
        <v/>
      </c>
      <c r="C141" s="184"/>
      <c r="E141" s="183"/>
      <c r="H141" s="183" t="str">
        <f t="shared" si="5"/>
        <v/>
      </c>
    </row>
    <row r="142" spans="1:8" x14ac:dyDescent="0.25">
      <c r="A142" s="240" t="str">
        <f t="shared" si="4"/>
        <v/>
      </c>
      <c r="B142" s="240" t="str">
        <f>IF(Fornecedores[[#This Row],[Tipo]]&lt;&gt;"",ROW()-1,"")</f>
        <v/>
      </c>
      <c r="C142" s="184"/>
      <c r="E142" s="183"/>
      <c r="H142" s="183" t="str">
        <f t="shared" si="5"/>
        <v/>
      </c>
    </row>
    <row r="143" spans="1:8" x14ac:dyDescent="0.25">
      <c r="A143" s="240" t="str">
        <f t="shared" si="4"/>
        <v/>
      </c>
      <c r="B143" s="240" t="str">
        <f>IF(Fornecedores[[#This Row],[Tipo]]&lt;&gt;"",ROW()-1,"")</f>
        <v/>
      </c>
      <c r="C143" s="184"/>
      <c r="E143" s="183"/>
      <c r="H143" s="183" t="str">
        <f t="shared" si="5"/>
        <v/>
      </c>
    </row>
    <row r="144" spans="1:8" x14ac:dyDescent="0.25">
      <c r="A144" s="240" t="str">
        <f t="shared" si="4"/>
        <v/>
      </c>
      <c r="B144" s="240" t="str">
        <f>IF(Fornecedores[[#This Row],[Tipo]]&lt;&gt;"",ROW()-1,"")</f>
        <v/>
      </c>
      <c r="C144" s="184"/>
      <c r="E144" s="183"/>
      <c r="H144" s="183" t="str">
        <f t="shared" si="5"/>
        <v/>
      </c>
    </row>
    <row r="145" spans="1:8" x14ac:dyDescent="0.25">
      <c r="A145" s="240" t="str">
        <f t="shared" si="4"/>
        <v/>
      </c>
      <c r="B145" s="240" t="str">
        <f>IF(Fornecedores[[#This Row],[Tipo]]&lt;&gt;"",ROW()-1,"")</f>
        <v/>
      </c>
      <c r="C145" s="184"/>
      <c r="E145" s="183"/>
      <c r="H145" s="183" t="str">
        <f t="shared" si="5"/>
        <v/>
      </c>
    </row>
    <row r="146" spans="1:8" x14ac:dyDescent="0.25">
      <c r="A146" s="240" t="str">
        <f t="shared" si="4"/>
        <v/>
      </c>
      <c r="B146" s="240" t="str">
        <f>IF(Fornecedores[[#This Row],[Tipo]]&lt;&gt;"",ROW()-1,"")</f>
        <v/>
      </c>
      <c r="C146" s="184"/>
      <c r="E146" s="183"/>
      <c r="H146" s="183" t="str">
        <f t="shared" si="5"/>
        <v/>
      </c>
    </row>
    <row r="147" spans="1:8" x14ac:dyDescent="0.25">
      <c r="A147" s="240" t="str">
        <f t="shared" si="4"/>
        <v/>
      </c>
      <c r="B147" s="240" t="str">
        <f>IF(Fornecedores[[#This Row],[Tipo]]&lt;&gt;"",ROW()-1,"")</f>
        <v/>
      </c>
      <c r="C147" s="184"/>
      <c r="E147" s="183"/>
      <c r="H147" s="183" t="str">
        <f t="shared" si="5"/>
        <v/>
      </c>
    </row>
    <row r="148" spans="1:8" x14ac:dyDescent="0.25">
      <c r="A148" s="240" t="str">
        <f t="shared" si="4"/>
        <v/>
      </c>
      <c r="B148" s="240" t="str">
        <f>IF(Fornecedores[[#This Row],[Tipo]]&lt;&gt;"",ROW()-1,"")</f>
        <v/>
      </c>
      <c r="C148" s="184"/>
      <c r="E148" s="183"/>
      <c r="H148" s="183" t="str">
        <f t="shared" si="5"/>
        <v/>
      </c>
    </row>
    <row r="149" spans="1:8" x14ac:dyDescent="0.25">
      <c r="A149" s="240" t="str">
        <f t="shared" si="4"/>
        <v/>
      </c>
      <c r="B149" s="240" t="str">
        <f>IF(Fornecedores[[#This Row],[Tipo]]&lt;&gt;"",ROW()-1,"")</f>
        <v/>
      </c>
      <c r="C149" s="184"/>
      <c r="E149" s="183"/>
      <c r="H149" s="183" t="str">
        <f t="shared" si="5"/>
        <v/>
      </c>
    </row>
    <row r="150" spans="1:8" x14ac:dyDescent="0.25">
      <c r="A150" s="240" t="str">
        <f t="shared" si="4"/>
        <v/>
      </c>
      <c r="B150" s="240" t="str">
        <f>IF(Fornecedores[[#This Row],[Tipo]]&lt;&gt;"",ROW()-1,"")</f>
        <v/>
      </c>
      <c r="C150" s="184"/>
      <c r="E150" s="183"/>
      <c r="H150" s="183" t="str">
        <f t="shared" si="5"/>
        <v/>
      </c>
    </row>
    <row r="151" spans="1:8" x14ac:dyDescent="0.25">
      <c r="A151" s="240" t="str">
        <f t="shared" si="4"/>
        <v/>
      </c>
      <c r="B151" s="240" t="str">
        <f>IF(Fornecedores[[#This Row],[Tipo]]&lt;&gt;"",ROW()-1,"")</f>
        <v/>
      </c>
      <c r="C151" s="184"/>
      <c r="E151" s="183"/>
      <c r="H151" s="183" t="str">
        <f t="shared" si="5"/>
        <v/>
      </c>
    </row>
    <row r="152" spans="1:8" x14ac:dyDescent="0.25">
      <c r="A152" s="240" t="str">
        <f t="shared" si="4"/>
        <v/>
      </c>
      <c r="B152" s="240" t="str">
        <f>IF(Fornecedores[[#This Row],[Tipo]]&lt;&gt;"",ROW()-1,"")</f>
        <v/>
      </c>
      <c r="C152" s="184"/>
      <c r="E152" s="183"/>
      <c r="H152" s="183" t="str">
        <f t="shared" si="5"/>
        <v/>
      </c>
    </row>
    <row r="153" spans="1:8" x14ac:dyDescent="0.25">
      <c r="A153" s="240" t="str">
        <f t="shared" si="4"/>
        <v/>
      </c>
      <c r="B153" s="240" t="str">
        <f>IF(Fornecedores[[#This Row],[Tipo]]&lt;&gt;"",ROW()-1,"")</f>
        <v/>
      </c>
      <c r="C153" s="184"/>
      <c r="E153" s="183"/>
      <c r="H153" s="183" t="str">
        <f t="shared" si="5"/>
        <v/>
      </c>
    </row>
    <row r="154" spans="1:8" x14ac:dyDescent="0.25">
      <c r="A154" s="240" t="str">
        <f t="shared" si="4"/>
        <v/>
      </c>
      <c r="B154" s="240" t="str">
        <f>IF(Fornecedores[[#This Row],[Tipo]]&lt;&gt;"",ROW()-1,"")</f>
        <v/>
      </c>
      <c r="C154" s="184"/>
      <c r="E154" s="183"/>
      <c r="H154" s="183" t="str">
        <f t="shared" si="5"/>
        <v/>
      </c>
    </row>
    <row r="155" spans="1:8" x14ac:dyDescent="0.25">
      <c r="A155" s="240" t="str">
        <f t="shared" si="4"/>
        <v/>
      </c>
      <c r="B155" s="240" t="str">
        <f>IF(Fornecedores[[#This Row],[Tipo]]&lt;&gt;"",ROW()-1,"")</f>
        <v/>
      </c>
      <c r="C155" s="184"/>
      <c r="E155" s="183"/>
      <c r="H155" s="183" t="str">
        <f t="shared" si="5"/>
        <v/>
      </c>
    </row>
    <row r="156" spans="1:8" x14ac:dyDescent="0.25">
      <c r="A156" s="240" t="str">
        <f t="shared" si="4"/>
        <v/>
      </c>
      <c r="B156" s="240" t="str">
        <f>IF(Fornecedores[[#This Row],[Tipo]]&lt;&gt;"",ROW()-1,"")</f>
        <v/>
      </c>
      <c r="C156" s="184"/>
      <c r="E156" s="183"/>
      <c r="H156" s="183" t="str">
        <f t="shared" si="5"/>
        <v/>
      </c>
    </row>
    <row r="157" spans="1:8" x14ac:dyDescent="0.25">
      <c r="A157" s="240" t="str">
        <f t="shared" si="4"/>
        <v/>
      </c>
      <c r="B157" s="240" t="str">
        <f>IF(Fornecedores[[#This Row],[Tipo]]&lt;&gt;"",ROW()-1,"")</f>
        <v/>
      </c>
      <c r="C157" s="184"/>
      <c r="E157" s="183"/>
      <c r="H157" s="183" t="str">
        <f t="shared" si="5"/>
        <v/>
      </c>
    </row>
    <row r="158" spans="1:8" x14ac:dyDescent="0.25">
      <c r="A158" s="240" t="str">
        <f t="shared" si="4"/>
        <v/>
      </c>
      <c r="B158" s="240" t="str">
        <f>IF(Fornecedores[[#This Row],[Tipo]]&lt;&gt;"",ROW()-1,"")</f>
        <v/>
      </c>
      <c r="C158" s="184"/>
      <c r="E158" s="183"/>
      <c r="H158" s="183" t="str">
        <f t="shared" si="5"/>
        <v/>
      </c>
    </row>
    <row r="159" spans="1:8" x14ac:dyDescent="0.25">
      <c r="A159" s="240" t="str">
        <f t="shared" si="4"/>
        <v/>
      </c>
      <c r="B159" s="240" t="str">
        <f>IF(Fornecedores[[#This Row],[Tipo]]&lt;&gt;"",ROW()-1,"")</f>
        <v/>
      </c>
      <c r="C159" s="184"/>
      <c r="E159" s="183"/>
      <c r="H159" s="183" t="str">
        <f t="shared" si="5"/>
        <v/>
      </c>
    </row>
    <row r="160" spans="1:8" x14ac:dyDescent="0.25">
      <c r="A160" s="240" t="str">
        <f t="shared" si="4"/>
        <v/>
      </c>
      <c r="B160" s="240" t="str">
        <f>IF(Fornecedores[[#This Row],[Tipo]]&lt;&gt;"",ROW()-1,"")</f>
        <v/>
      </c>
      <c r="C160" s="184"/>
      <c r="E160" s="183"/>
      <c r="H160" s="183" t="str">
        <f t="shared" si="5"/>
        <v/>
      </c>
    </row>
    <row r="161" spans="1:8" x14ac:dyDescent="0.25">
      <c r="A161" s="240" t="str">
        <f t="shared" si="4"/>
        <v/>
      </c>
      <c r="B161" s="240" t="str">
        <f>IF(Fornecedores[[#This Row],[Tipo]]&lt;&gt;"",ROW()-1,"")</f>
        <v/>
      </c>
      <c r="C161" s="184"/>
      <c r="E161" s="183"/>
      <c r="H161" s="183" t="str">
        <f t="shared" si="5"/>
        <v/>
      </c>
    </row>
    <row r="162" spans="1:8" x14ac:dyDescent="0.25">
      <c r="A162" s="240" t="str">
        <f t="shared" si="4"/>
        <v/>
      </c>
      <c r="B162" s="240" t="str">
        <f>IF(Fornecedores[[#This Row],[Tipo]]&lt;&gt;"",ROW()-1,"")</f>
        <v/>
      </c>
      <c r="C162" s="184"/>
      <c r="E162" s="183"/>
      <c r="H162" s="183" t="str">
        <f t="shared" si="5"/>
        <v/>
      </c>
    </row>
    <row r="163" spans="1:8" x14ac:dyDescent="0.25">
      <c r="A163" s="240" t="str">
        <f t="shared" si="4"/>
        <v/>
      </c>
      <c r="B163" s="240" t="str">
        <f>IF(Fornecedores[[#This Row],[Tipo]]&lt;&gt;"",ROW()-1,"")</f>
        <v/>
      </c>
      <c r="C163" s="184"/>
      <c r="E163" s="183"/>
      <c r="H163" s="183" t="str">
        <f t="shared" si="5"/>
        <v/>
      </c>
    </row>
    <row r="164" spans="1:8" x14ac:dyDescent="0.25">
      <c r="A164" s="240" t="str">
        <f t="shared" si="4"/>
        <v/>
      </c>
      <c r="B164" s="240" t="str">
        <f>IF(Fornecedores[[#This Row],[Tipo]]&lt;&gt;"",ROW()-1,"")</f>
        <v/>
      </c>
      <c r="C164" s="184"/>
      <c r="E164" s="183"/>
      <c r="H164" s="183" t="str">
        <f t="shared" si="5"/>
        <v/>
      </c>
    </row>
    <row r="165" spans="1:8" x14ac:dyDescent="0.25">
      <c r="A165" s="240" t="str">
        <f t="shared" si="4"/>
        <v/>
      </c>
      <c r="B165" s="240" t="str">
        <f>IF(Fornecedores[[#This Row],[Tipo]]&lt;&gt;"",ROW()-1,"")</f>
        <v/>
      </c>
      <c r="C165" s="184"/>
      <c r="E165" s="183"/>
      <c r="H165" s="183" t="str">
        <f t="shared" si="5"/>
        <v/>
      </c>
    </row>
    <row r="166" spans="1:8" x14ac:dyDescent="0.25">
      <c r="A166" s="240" t="str">
        <f t="shared" si="4"/>
        <v/>
      </c>
      <c r="B166" s="240" t="str">
        <f>IF(Fornecedores[[#This Row],[Tipo]]&lt;&gt;"",ROW()-1,"")</f>
        <v/>
      </c>
      <c r="C166" s="184"/>
      <c r="E166" s="183"/>
      <c r="H166" s="183" t="str">
        <f t="shared" si="5"/>
        <v/>
      </c>
    </row>
    <row r="167" spans="1:8" x14ac:dyDescent="0.25">
      <c r="A167" s="240" t="str">
        <f t="shared" si="4"/>
        <v/>
      </c>
      <c r="B167" s="240" t="str">
        <f>IF(Fornecedores[[#This Row],[Tipo]]&lt;&gt;"",ROW()-1,"")</f>
        <v/>
      </c>
      <c r="C167" s="184"/>
      <c r="E167" s="183"/>
      <c r="H167" s="183" t="str">
        <f t="shared" si="5"/>
        <v/>
      </c>
    </row>
    <row r="168" spans="1:8" x14ac:dyDescent="0.25">
      <c r="A168" s="240" t="str">
        <f t="shared" si="4"/>
        <v/>
      </c>
      <c r="B168" s="240" t="str">
        <f>IF(Fornecedores[[#This Row],[Tipo]]&lt;&gt;"",ROW()-1,"")</f>
        <v/>
      </c>
      <c r="C168" s="184"/>
      <c r="E168" s="183"/>
      <c r="H168" s="183" t="str">
        <f t="shared" si="5"/>
        <v/>
      </c>
    </row>
    <row r="169" spans="1:8" x14ac:dyDescent="0.25">
      <c r="A169" s="240" t="str">
        <f t="shared" si="4"/>
        <v/>
      </c>
      <c r="B169" s="240" t="str">
        <f>IF(Fornecedores[[#This Row],[Tipo]]&lt;&gt;"",ROW()-1,"")</f>
        <v/>
      </c>
      <c r="C169" s="184"/>
      <c r="E169" s="183"/>
      <c r="H169" s="183" t="str">
        <f t="shared" si="5"/>
        <v/>
      </c>
    </row>
    <row r="170" spans="1:8" x14ac:dyDescent="0.25">
      <c r="A170" s="240" t="str">
        <f t="shared" si="4"/>
        <v/>
      </c>
      <c r="B170" s="240" t="str">
        <f>IF(Fornecedores[[#This Row],[Tipo]]&lt;&gt;"",ROW()-1,"")</f>
        <v/>
      </c>
      <c r="C170" s="184"/>
      <c r="E170" s="183"/>
      <c r="H170" s="183" t="str">
        <f t="shared" si="5"/>
        <v/>
      </c>
    </row>
    <row r="171" spans="1:8" x14ac:dyDescent="0.25">
      <c r="A171" s="240" t="str">
        <f t="shared" si="4"/>
        <v/>
      </c>
      <c r="B171" s="240" t="str">
        <f>IF(Fornecedores[[#This Row],[Tipo]]&lt;&gt;"",ROW()-1,"")</f>
        <v/>
      </c>
      <c r="C171" s="184"/>
      <c r="E171" s="183"/>
      <c r="H171" s="183" t="str">
        <f t="shared" si="5"/>
        <v/>
      </c>
    </row>
    <row r="172" spans="1:8" x14ac:dyDescent="0.25">
      <c r="A172" s="240" t="str">
        <f t="shared" si="4"/>
        <v/>
      </c>
      <c r="B172" s="240" t="str">
        <f>IF(Fornecedores[[#This Row],[Tipo]]&lt;&gt;"",ROW()-1,"")</f>
        <v/>
      </c>
      <c r="C172" s="184"/>
      <c r="E172" s="183"/>
      <c r="H172" s="183" t="str">
        <f t="shared" si="5"/>
        <v/>
      </c>
    </row>
    <row r="173" spans="1:8" x14ac:dyDescent="0.25">
      <c r="A173" s="240" t="str">
        <f t="shared" si="4"/>
        <v/>
      </c>
      <c r="B173" s="240" t="str">
        <f>IF(Fornecedores[[#This Row],[Tipo]]&lt;&gt;"",ROW()-1,"")</f>
        <v/>
      </c>
      <c r="C173" s="184"/>
      <c r="E173" s="183"/>
      <c r="H173" s="183" t="str">
        <f t="shared" si="5"/>
        <v/>
      </c>
    </row>
    <row r="174" spans="1:8" x14ac:dyDescent="0.25">
      <c r="A174" s="240" t="str">
        <f t="shared" si="4"/>
        <v/>
      </c>
      <c r="B174" s="240" t="str">
        <f>IF(Fornecedores[[#This Row],[Tipo]]&lt;&gt;"",ROW()-1,"")</f>
        <v/>
      </c>
      <c r="C174" s="184"/>
      <c r="E174" s="183"/>
      <c r="H174" s="183" t="str">
        <f t="shared" si="5"/>
        <v/>
      </c>
    </row>
    <row r="175" spans="1:8" x14ac:dyDescent="0.25">
      <c r="A175" s="240" t="str">
        <f t="shared" si="4"/>
        <v/>
      </c>
      <c r="B175" s="240" t="str">
        <f>IF(Fornecedores[[#This Row],[Tipo]]&lt;&gt;"",ROW()-1,"")</f>
        <v/>
      </c>
      <c r="C175" s="184"/>
      <c r="E175" s="183"/>
      <c r="H175" s="183" t="str">
        <f t="shared" si="5"/>
        <v/>
      </c>
    </row>
    <row r="176" spans="1:8" x14ac:dyDescent="0.25">
      <c r="A176" s="240" t="str">
        <f t="shared" si="4"/>
        <v/>
      </c>
      <c r="B176" s="240" t="str">
        <f>IF(Fornecedores[[#This Row],[Tipo]]&lt;&gt;"",ROW()-1,"")</f>
        <v/>
      </c>
      <c r="C176" s="184"/>
      <c r="E176" s="183"/>
      <c r="H176" s="183" t="str">
        <f t="shared" si="5"/>
        <v/>
      </c>
    </row>
    <row r="177" spans="1:8" x14ac:dyDescent="0.25">
      <c r="A177" s="240" t="str">
        <f t="shared" si="4"/>
        <v/>
      </c>
      <c r="B177" s="240" t="str">
        <f>IF(Fornecedores[[#This Row],[Tipo]]&lt;&gt;"",ROW()-1,"")</f>
        <v/>
      </c>
      <c r="C177" s="184"/>
      <c r="E177" s="183"/>
      <c r="H177" s="183" t="str">
        <f t="shared" si="5"/>
        <v/>
      </c>
    </row>
    <row r="178" spans="1:8" x14ac:dyDescent="0.25">
      <c r="A178" s="240" t="str">
        <f t="shared" si="4"/>
        <v/>
      </c>
      <c r="B178" s="240" t="str">
        <f>IF(Fornecedores[[#This Row],[Tipo]]&lt;&gt;"",ROW()-1,"")</f>
        <v/>
      </c>
      <c r="C178" s="184"/>
      <c r="E178" s="183"/>
      <c r="H178" s="183" t="str">
        <f t="shared" si="5"/>
        <v/>
      </c>
    </row>
    <row r="179" spans="1:8" x14ac:dyDescent="0.25">
      <c r="A179" s="240" t="str">
        <f t="shared" si="4"/>
        <v/>
      </c>
      <c r="B179" s="240" t="str">
        <f>IF(Fornecedores[[#This Row],[Tipo]]&lt;&gt;"",ROW()-1,"")</f>
        <v/>
      </c>
      <c r="C179" s="184"/>
      <c r="E179" s="183"/>
      <c r="H179" s="183" t="str">
        <f t="shared" si="5"/>
        <v/>
      </c>
    </row>
    <row r="180" spans="1:8" x14ac:dyDescent="0.25">
      <c r="A180" s="240" t="str">
        <f t="shared" si="4"/>
        <v/>
      </c>
      <c r="B180" s="240" t="str">
        <f>IF(Fornecedores[[#This Row],[Tipo]]&lt;&gt;"",ROW()-1,"")</f>
        <v/>
      </c>
      <c r="C180" s="184"/>
      <c r="E180" s="183"/>
      <c r="H180" s="183" t="str">
        <f t="shared" si="5"/>
        <v/>
      </c>
    </row>
    <row r="181" spans="1:8" x14ac:dyDescent="0.25">
      <c r="A181" s="240" t="str">
        <f t="shared" si="4"/>
        <v/>
      </c>
      <c r="B181" s="240" t="str">
        <f>IF(Fornecedores[[#This Row],[Tipo]]&lt;&gt;"",ROW()-1,"")</f>
        <v/>
      </c>
      <c r="C181" s="184"/>
      <c r="E181" s="183"/>
      <c r="H181" s="183" t="str">
        <f t="shared" si="5"/>
        <v/>
      </c>
    </row>
    <row r="182" spans="1:8" x14ac:dyDescent="0.25">
      <c r="A182" s="240" t="str">
        <f t="shared" si="4"/>
        <v/>
      </c>
      <c r="B182" s="240" t="str">
        <f>IF(Fornecedores[[#This Row],[Tipo]]&lt;&gt;"",ROW()-1,"")</f>
        <v/>
      </c>
      <c r="C182" s="184"/>
      <c r="E182" s="183"/>
      <c r="H182" s="183" t="str">
        <f t="shared" si="5"/>
        <v/>
      </c>
    </row>
    <row r="183" spans="1:8" x14ac:dyDescent="0.25">
      <c r="A183" s="240" t="str">
        <f t="shared" si="4"/>
        <v/>
      </c>
      <c r="B183" s="240" t="str">
        <f>IF(Fornecedores[[#This Row],[Tipo]]&lt;&gt;"",ROW()-1,"")</f>
        <v/>
      </c>
      <c r="C183" s="184"/>
      <c r="E183" s="183"/>
      <c r="H183" s="183" t="str">
        <f t="shared" si="5"/>
        <v/>
      </c>
    </row>
    <row r="184" spans="1:8" x14ac:dyDescent="0.25">
      <c r="A184" s="240" t="str">
        <f t="shared" si="4"/>
        <v/>
      </c>
      <c r="B184" s="240" t="str">
        <f>IF(Fornecedores[[#This Row],[Tipo]]&lt;&gt;"",ROW()-1,"")</f>
        <v/>
      </c>
      <c r="C184" s="184"/>
      <c r="E184" s="183"/>
      <c r="H184" s="183" t="str">
        <f t="shared" si="5"/>
        <v/>
      </c>
    </row>
    <row r="185" spans="1:8" x14ac:dyDescent="0.25">
      <c r="A185" s="240" t="str">
        <f t="shared" si="4"/>
        <v/>
      </c>
      <c r="B185" s="240" t="str">
        <f>IF(Fornecedores[[#This Row],[Tipo]]&lt;&gt;"",ROW()-1,"")</f>
        <v/>
      </c>
      <c r="C185" s="184"/>
      <c r="E185" s="183"/>
      <c r="H185" s="183" t="str">
        <f t="shared" si="5"/>
        <v/>
      </c>
    </row>
    <row r="186" spans="1:8" x14ac:dyDescent="0.25">
      <c r="A186" s="240" t="str">
        <f t="shared" si="4"/>
        <v/>
      </c>
      <c r="B186" s="240" t="str">
        <f>IF(Fornecedores[[#This Row],[Tipo]]&lt;&gt;"",ROW()-1,"")</f>
        <v/>
      </c>
      <c r="C186" s="184"/>
      <c r="E186" s="183"/>
      <c r="H186" s="183" t="str">
        <f t="shared" si="5"/>
        <v/>
      </c>
    </row>
    <row r="187" spans="1:8" x14ac:dyDescent="0.25">
      <c r="A187" s="240" t="str">
        <f t="shared" si="4"/>
        <v/>
      </c>
      <c r="B187" s="240" t="str">
        <f>IF(Fornecedores[[#This Row],[Tipo]]&lt;&gt;"",ROW()-1,"")</f>
        <v/>
      </c>
      <c r="C187" s="184"/>
      <c r="E187" s="183"/>
      <c r="H187" s="183" t="str">
        <f t="shared" si="5"/>
        <v/>
      </c>
    </row>
    <row r="188" spans="1:8" x14ac:dyDescent="0.25">
      <c r="A188" s="240" t="str">
        <f t="shared" si="4"/>
        <v/>
      </c>
      <c r="B188" s="240" t="str">
        <f>IF(Fornecedores[[#This Row],[Tipo]]&lt;&gt;"",ROW()-1,"")</f>
        <v/>
      </c>
      <c r="C188" s="184"/>
      <c r="E188" s="183"/>
      <c r="H188" s="183" t="str">
        <f t="shared" si="5"/>
        <v/>
      </c>
    </row>
    <row r="189" spans="1:8" x14ac:dyDescent="0.25">
      <c r="A189" s="240" t="str">
        <f t="shared" si="4"/>
        <v/>
      </c>
      <c r="B189" s="240" t="str">
        <f>IF(Fornecedores[[#This Row],[Tipo]]&lt;&gt;"",ROW()-1,"")</f>
        <v/>
      </c>
      <c r="C189" s="184"/>
      <c r="E189" s="183"/>
      <c r="H189" s="183" t="str">
        <f t="shared" si="5"/>
        <v/>
      </c>
    </row>
    <row r="190" spans="1:8" x14ac:dyDescent="0.25">
      <c r="A190" s="240" t="str">
        <f t="shared" si="4"/>
        <v/>
      </c>
      <c r="B190" s="240" t="str">
        <f>IF(Fornecedores[[#This Row],[Tipo]]&lt;&gt;"",ROW()-1,"")</f>
        <v/>
      </c>
      <c r="C190" s="184"/>
      <c r="E190" s="183"/>
      <c r="H190" s="183" t="str">
        <f t="shared" si="5"/>
        <v/>
      </c>
    </row>
    <row r="191" spans="1:8" x14ac:dyDescent="0.25">
      <c r="A191" s="240" t="str">
        <f t="shared" si="4"/>
        <v/>
      </c>
      <c r="B191" s="240" t="str">
        <f>IF(Fornecedores[[#This Row],[Tipo]]&lt;&gt;"",ROW()-1,"")</f>
        <v/>
      </c>
      <c r="C191" s="184"/>
      <c r="E191" s="183"/>
      <c r="H191" s="183" t="str">
        <f t="shared" si="5"/>
        <v/>
      </c>
    </row>
    <row r="192" spans="1:8" x14ac:dyDescent="0.25">
      <c r="A192" s="240" t="str">
        <f t="shared" si="4"/>
        <v/>
      </c>
      <c r="B192" s="240" t="str">
        <f>IF(Fornecedores[[#This Row],[Tipo]]&lt;&gt;"",ROW()-1,"")</f>
        <v/>
      </c>
      <c r="C192" s="184"/>
      <c r="E192" s="183"/>
      <c r="H192" s="183" t="str">
        <f t="shared" si="5"/>
        <v/>
      </c>
    </row>
    <row r="193" spans="1:8" x14ac:dyDescent="0.25">
      <c r="A193" s="240" t="str">
        <f t="shared" si="4"/>
        <v/>
      </c>
      <c r="B193" s="240" t="str">
        <f>IF(Fornecedores[[#This Row],[Tipo]]&lt;&gt;"",ROW()-1,"")</f>
        <v/>
      </c>
      <c r="C193" s="184"/>
      <c r="E193" s="183"/>
      <c r="H193" s="183" t="str">
        <f t="shared" si="5"/>
        <v/>
      </c>
    </row>
    <row r="194" spans="1:8" x14ac:dyDescent="0.25">
      <c r="A194" s="240" t="str">
        <f t="shared" ref="A194:A257" si="6">IF(G194=$J$2,"FOR",IF(G194=$J$3,"CLI",IF(G194=$J$4,"FUN","")))</f>
        <v/>
      </c>
      <c r="B194" s="240" t="str">
        <f>IF(Fornecedores[[#This Row],[Tipo]]&lt;&gt;"",ROW()-1,"")</f>
        <v/>
      </c>
      <c r="C194" s="184"/>
      <c r="E194" s="183"/>
      <c r="H194" s="183" t="str">
        <f t="shared" ref="H194:H257" si="7">CONCATENATE(A194,B194)</f>
        <v/>
      </c>
    </row>
    <row r="195" spans="1:8" x14ac:dyDescent="0.25">
      <c r="A195" s="240" t="str">
        <f t="shared" si="6"/>
        <v/>
      </c>
      <c r="B195" s="240" t="str">
        <f>IF(Fornecedores[[#This Row],[Tipo]]&lt;&gt;"",ROW()-1,"")</f>
        <v/>
      </c>
      <c r="C195" s="184"/>
      <c r="E195" s="183"/>
      <c r="H195" s="183" t="str">
        <f t="shared" si="7"/>
        <v/>
      </c>
    </row>
    <row r="196" spans="1:8" x14ac:dyDescent="0.25">
      <c r="A196" s="240" t="str">
        <f t="shared" si="6"/>
        <v/>
      </c>
      <c r="B196" s="240" t="str">
        <f>IF(Fornecedores[[#This Row],[Tipo]]&lt;&gt;"",ROW()-1,"")</f>
        <v/>
      </c>
      <c r="C196" s="184"/>
      <c r="E196" s="183"/>
      <c r="H196" s="183" t="str">
        <f t="shared" si="7"/>
        <v/>
      </c>
    </row>
    <row r="197" spans="1:8" x14ac:dyDescent="0.25">
      <c r="A197" s="240" t="str">
        <f t="shared" si="6"/>
        <v/>
      </c>
      <c r="B197" s="240" t="str">
        <f>IF(Fornecedores[[#This Row],[Tipo]]&lt;&gt;"",ROW()-1,"")</f>
        <v/>
      </c>
      <c r="C197" s="184"/>
      <c r="E197" s="183"/>
      <c r="H197" s="183" t="str">
        <f t="shared" si="7"/>
        <v/>
      </c>
    </row>
    <row r="198" spans="1:8" x14ac:dyDescent="0.25">
      <c r="A198" s="240" t="str">
        <f t="shared" si="6"/>
        <v/>
      </c>
      <c r="B198" s="240" t="str">
        <f>IF(Fornecedores[[#This Row],[Tipo]]&lt;&gt;"",ROW()-1,"")</f>
        <v/>
      </c>
      <c r="C198" s="184"/>
      <c r="E198" s="183"/>
      <c r="H198" s="183" t="str">
        <f t="shared" si="7"/>
        <v/>
      </c>
    </row>
    <row r="199" spans="1:8" x14ac:dyDescent="0.25">
      <c r="A199" s="240" t="str">
        <f t="shared" si="6"/>
        <v/>
      </c>
      <c r="B199" s="240" t="str">
        <f>IF(Fornecedores[[#This Row],[Tipo]]&lt;&gt;"",ROW()-1,"")</f>
        <v/>
      </c>
      <c r="C199" s="184"/>
      <c r="E199" s="183"/>
      <c r="H199" s="183" t="str">
        <f t="shared" si="7"/>
        <v/>
      </c>
    </row>
    <row r="200" spans="1:8" x14ac:dyDescent="0.25">
      <c r="A200" s="240" t="str">
        <f t="shared" si="6"/>
        <v/>
      </c>
      <c r="B200" s="240" t="str">
        <f>IF(Fornecedores[[#This Row],[Tipo]]&lt;&gt;"",ROW()-1,"")</f>
        <v/>
      </c>
      <c r="C200" s="184"/>
      <c r="E200" s="183"/>
      <c r="H200" s="183" t="str">
        <f t="shared" si="7"/>
        <v/>
      </c>
    </row>
    <row r="201" spans="1:8" x14ac:dyDescent="0.25">
      <c r="A201" s="240" t="str">
        <f t="shared" si="6"/>
        <v/>
      </c>
      <c r="B201" s="240" t="str">
        <f>IF(Fornecedores[[#This Row],[Tipo]]&lt;&gt;"",ROW()-1,"")</f>
        <v/>
      </c>
      <c r="C201" s="184"/>
      <c r="E201" s="183"/>
      <c r="H201" s="183" t="str">
        <f t="shared" si="7"/>
        <v/>
      </c>
    </row>
    <row r="202" spans="1:8" x14ac:dyDescent="0.25">
      <c r="A202" s="240" t="str">
        <f t="shared" si="6"/>
        <v/>
      </c>
      <c r="B202" s="240" t="str">
        <f>IF(Fornecedores[[#This Row],[Tipo]]&lt;&gt;"",ROW()-1,"")</f>
        <v/>
      </c>
      <c r="C202" s="184"/>
      <c r="E202" s="183"/>
      <c r="H202" s="183" t="str">
        <f t="shared" si="7"/>
        <v/>
      </c>
    </row>
    <row r="203" spans="1:8" x14ac:dyDescent="0.25">
      <c r="A203" s="240" t="str">
        <f t="shared" si="6"/>
        <v/>
      </c>
      <c r="B203" s="240" t="str">
        <f>IF(Fornecedores[[#This Row],[Tipo]]&lt;&gt;"",ROW()-1,"")</f>
        <v/>
      </c>
      <c r="C203" s="184"/>
      <c r="E203" s="183"/>
      <c r="H203" s="183" t="str">
        <f t="shared" si="7"/>
        <v/>
      </c>
    </row>
    <row r="204" spans="1:8" x14ac:dyDescent="0.25">
      <c r="A204" s="240" t="str">
        <f t="shared" si="6"/>
        <v/>
      </c>
      <c r="B204" s="240" t="str">
        <f>IF(Fornecedores[[#This Row],[Tipo]]&lt;&gt;"",ROW()-1,"")</f>
        <v/>
      </c>
      <c r="C204" s="184"/>
      <c r="E204" s="183"/>
      <c r="H204" s="183" t="str">
        <f t="shared" si="7"/>
        <v/>
      </c>
    </row>
    <row r="205" spans="1:8" x14ac:dyDescent="0.25">
      <c r="A205" s="240" t="str">
        <f t="shared" si="6"/>
        <v/>
      </c>
      <c r="B205" s="240" t="str">
        <f>IF(Fornecedores[[#This Row],[Tipo]]&lt;&gt;"",ROW()-1,"")</f>
        <v/>
      </c>
      <c r="C205" s="184"/>
      <c r="E205" s="183"/>
      <c r="H205" s="183" t="str">
        <f t="shared" si="7"/>
        <v/>
      </c>
    </row>
    <row r="206" spans="1:8" x14ac:dyDescent="0.25">
      <c r="A206" s="240" t="str">
        <f t="shared" si="6"/>
        <v/>
      </c>
      <c r="B206" s="240" t="str">
        <f>IF(Fornecedores[[#This Row],[Tipo]]&lt;&gt;"",ROW()-1,"")</f>
        <v/>
      </c>
      <c r="C206" s="184"/>
      <c r="E206" s="183"/>
      <c r="H206" s="183" t="str">
        <f t="shared" si="7"/>
        <v/>
      </c>
    </row>
    <row r="207" spans="1:8" x14ac:dyDescent="0.25">
      <c r="A207" s="240" t="str">
        <f t="shared" si="6"/>
        <v/>
      </c>
      <c r="B207" s="240" t="str">
        <f>IF(Fornecedores[[#This Row],[Tipo]]&lt;&gt;"",ROW()-1,"")</f>
        <v/>
      </c>
      <c r="C207" s="184"/>
      <c r="E207" s="183"/>
      <c r="H207" s="183" t="str">
        <f t="shared" si="7"/>
        <v/>
      </c>
    </row>
    <row r="208" spans="1:8" x14ac:dyDescent="0.25">
      <c r="A208" s="240" t="str">
        <f t="shared" si="6"/>
        <v/>
      </c>
      <c r="B208" s="240" t="str">
        <f>IF(Fornecedores[[#This Row],[Tipo]]&lt;&gt;"",ROW()-1,"")</f>
        <v/>
      </c>
      <c r="C208" s="184"/>
      <c r="E208" s="183"/>
      <c r="H208" s="183" t="str">
        <f t="shared" si="7"/>
        <v/>
      </c>
    </row>
    <row r="209" spans="1:8" x14ac:dyDescent="0.25">
      <c r="A209" s="240" t="str">
        <f t="shared" si="6"/>
        <v/>
      </c>
      <c r="B209" s="240" t="str">
        <f>IF(Fornecedores[[#This Row],[Tipo]]&lt;&gt;"",ROW()-1,"")</f>
        <v/>
      </c>
      <c r="C209" s="184"/>
      <c r="E209" s="183"/>
      <c r="H209" s="183" t="str">
        <f t="shared" si="7"/>
        <v/>
      </c>
    </row>
    <row r="210" spans="1:8" x14ac:dyDescent="0.25">
      <c r="A210" s="240" t="str">
        <f t="shared" si="6"/>
        <v/>
      </c>
      <c r="B210" s="240" t="str">
        <f>IF(Fornecedores[[#This Row],[Tipo]]&lt;&gt;"",ROW()-1,"")</f>
        <v/>
      </c>
      <c r="C210" s="184"/>
      <c r="E210" s="183"/>
      <c r="H210" s="183" t="str">
        <f t="shared" si="7"/>
        <v/>
      </c>
    </row>
    <row r="211" spans="1:8" x14ac:dyDescent="0.25">
      <c r="A211" s="240" t="str">
        <f t="shared" si="6"/>
        <v/>
      </c>
      <c r="B211" s="240" t="str">
        <f>IF(Fornecedores[[#This Row],[Tipo]]&lt;&gt;"",ROW()-1,"")</f>
        <v/>
      </c>
      <c r="C211" s="184"/>
      <c r="E211" s="183"/>
      <c r="H211" s="183" t="str">
        <f t="shared" si="7"/>
        <v/>
      </c>
    </row>
    <row r="212" spans="1:8" x14ac:dyDescent="0.25">
      <c r="A212" s="240" t="str">
        <f t="shared" si="6"/>
        <v/>
      </c>
      <c r="B212" s="240" t="str">
        <f>IF(Fornecedores[[#This Row],[Tipo]]&lt;&gt;"",ROW()-1,"")</f>
        <v/>
      </c>
      <c r="C212" s="184"/>
      <c r="E212" s="183"/>
      <c r="H212" s="183" t="str">
        <f t="shared" si="7"/>
        <v/>
      </c>
    </row>
    <row r="213" spans="1:8" x14ac:dyDescent="0.25">
      <c r="A213" s="240" t="str">
        <f t="shared" si="6"/>
        <v/>
      </c>
      <c r="B213" s="240" t="str">
        <f>IF(Fornecedores[[#This Row],[Tipo]]&lt;&gt;"",ROW()-1,"")</f>
        <v/>
      </c>
      <c r="C213" s="184"/>
      <c r="E213" s="183"/>
      <c r="H213" s="183" t="str">
        <f t="shared" si="7"/>
        <v/>
      </c>
    </row>
    <row r="214" spans="1:8" x14ac:dyDescent="0.25">
      <c r="A214" s="240" t="str">
        <f t="shared" si="6"/>
        <v/>
      </c>
      <c r="B214" s="240" t="str">
        <f>IF(Fornecedores[[#This Row],[Tipo]]&lt;&gt;"",ROW()-1,"")</f>
        <v/>
      </c>
      <c r="C214" s="184"/>
      <c r="E214" s="183"/>
      <c r="H214" s="183" t="str">
        <f t="shared" si="7"/>
        <v/>
      </c>
    </row>
    <row r="215" spans="1:8" x14ac:dyDescent="0.25">
      <c r="A215" s="240" t="str">
        <f t="shared" si="6"/>
        <v/>
      </c>
      <c r="B215" s="240" t="str">
        <f>IF(Fornecedores[[#This Row],[Tipo]]&lt;&gt;"",ROW()-1,"")</f>
        <v/>
      </c>
      <c r="C215" s="184"/>
      <c r="E215" s="183"/>
      <c r="H215" s="183" t="str">
        <f t="shared" si="7"/>
        <v/>
      </c>
    </row>
    <row r="216" spans="1:8" x14ac:dyDescent="0.25">
      <c r="A216" s="240" t="str">
        <f t="shared" si="6"/>
        <v/>
      </c>
      <c r="B216" s="240" t="str">
        <f>IF(Fornecedores[[#This Row],[Tipo]]&lt;&gt;"",ROW()-1,"")</f>
        <v/>
      </c>
      <c r="C216" s="184"/>
      <c r="E216" s="183"/>
      <c r="H216" s="183" t="str">
        <f t="shared" si="7"/>
        <v/>
      </c>
    </row>
    <row r="217" spans="1:8" x14ac:dyDescent="0.25">
      <c r="A217" s="240" t="str">
        <f t="shared" si="6"/>
        <v/>
      </c>
      <c r="B217" s="240" t="str">
        <f>IF(Fornecedores[[#This Row],[Tipo]]&lt;&gt;"",ROW()-1,"")</f>
        <v/>
      </c>
      <c r="C217" s="184"/>
      <c r="E217" s="183"/>
      <c r="H217" s="183" t="str">
        <f t="shared" si="7"/>
        <v/>
      </c>
    </row>
    <row r="218" spans="1:8" x14ac:dyDescent="0.25">
      <c r="A218" s="240" t="str">
        <f t="shared" si="6"/>
        <v/>
      </c>
      <c r="B218" s="240" t="str">
        <f>IF(Fornecedores[[#This Row],[Tipo]]&lt;&gt;"",ROW()-1,"")</f>
        <v/>
      </c>
      <c r="C218" s="184"/>
      <c r="E218" s="183"/>
      <c r="H218" s="183" t="str">
        <f t="shared" si="7"/>
        <v/>
      </c>
    </row>
    <row r="219" spans="1:8" x14ac:dyDescent="0.25">
      <c r="A219" s="240" t="str">
        <f t="shared" si="6"/>
        <v/>
      </c>
      <c r="B219" s="240" t="str">
        <f>IF(Fornecedores[[#This Row],[Tipo]]&lt;&gt;"",ROW()-1,"")</f>
        <v/>
      </c>
      <c r="C219" s="184"/>
      <c r="E219" s="183"/>
      <c r="H219" s="183" t="str">
        <f t="shared" si="7"/>
        <v/>
      </c>
    </row>
    <row r="220" spans="1:8" x14ac:dyDescent="0.25">
      <c r="A220" s="240" t="str">
        <f t="shared" si="6"/>
        <v/>
      </c>
      <c r="B220" s="240" t="str">
        <f>IF(Fornecedores[[#This Row],[Tipo]]&lt;&gt;"",ROW()-1,"")</f>
        <v/>
      </c>
      <c r="C220" s="184"/>
      <c r="E220" s="183"/>
      <c r="H220" s="183" t="str">
        <f t="shared" si="7"/>
        <v/>
      </c>
    </row>
    <row r="221" spans="1:8" x14ac:dyDescent="0.25">
      <c r="A221" s="240" t="str">
        <f t="shared" si="6"/>
        <v/>
      </c>
      <c r="B221" s="240" t="str">
        <f>IF(Fornecedores[[#This Row],[Tipo]]&lt;&gt;"",ROW()-1,"")</f>
        <v/>
      </c>
      <c r="C221" s="184"/>
      <c r="E221" s="183"/>
      <c r="H221" s="183" t="str">
        <f t="shared" si="7"/>
        <v/>
      </c>
    </row>
    <row r="222" spans="1:8" x14ac:dyDescent="0.25">
      <c r="A222" s="240" t="str">
        <f t="shared" si="6"/>
        <v/>
      </c>
      <c r="B222" s="240" t="str">
        <f>IF(Fornecedores[[#This Row],[Tipo]]&lt;&gt;"",ROW()-1,"")</f>
        <v/>
      </c>
      <c r="C222" s="184"/>
      <c r="E222" s="183"/>
      <c r="H222" s="183" t="str">
        <f t="shared" si="7"/>
        <v/>
      </c>
    </row>
    <row r="223" spans="1:8" x14ac:dyDescent="0.25">
      <c r="A223" s="240" t="str">
        <f t="shared" si="6"/>
        <v/>
      </c>
      <c r="B223" s="240" t="str">
        <f>IF(Fornecedores[[#This Row],[Tipo]]&lt;&gt;"",ROW()-1,"")</f>
        <v/>
      </c>
      <c r="C223" s="184"/>
      <c r="E223" s="183"/>
      <c r="H223" s="183" t="str">
        <f t="shared" si="7"/>
        <v/>
      </c>
    </row>
    <row r="224" spans="1:8" x14ac:dyDescent="0.25">
      <c r="A224" s="240" t="str">
        <f t="shared" si="6"/>
        <v/>
      </c>
      <c r="B224" s="240" t="str">
        <f>IF(Fornecedores[[#This Row],[Tipo]]&lt;&gt;"",ROW()-1,"")</f>
        <v/>
      </c>
      <c r="C224" s="184"/>
      <c r="E224" s="183"/>
      <c r="H224" s="183" t="str">
        <f t="shared" si="7"/>
        <v/>
      </c>
    </row>
    <row r="225" spans="1:8" x14ac:dyDescent="0.25">
      <c r="A225" s="240" t="str">
        <f t="shared" si="6"/>
        <v/>
      </c>
      <c r="B225" s="240" t="str">
        <f>IF(Fornecedores[[#This Row],[Tipo]]&lt;&gt;"",ROW()-1,"")</f>
        <v/>
      </c>
      <c r="C225" s="184"/>
      <c r="E225" s="183"/>
      <c r="H225" s="183" t="str">
        <f t="shared" si="7"/>
        <v/>
      </c>
    </row>
    <row r="226" spans="1:8" x14ac:dyDescent="0.25">
      <c r="A226" s="240" t="str">
        <f t="shared" si="6"/>
        <v/>
      </c>
      <c r="B226" s="240" t="str">
        <f>IF(Fornecedores[[#This Row],[Tipo]]&lt;&gt;"",ROW()-1,"")</f>
        <v/>
      </c>
      <c r="C226" s="184"/>
      <c r="E226" s="183"/>
      <c r="H226" s="183" t="str">
        <f t="shared" si="7"/>
        <v/>
      </c>
    </row>
    <row r="227" spans="1:8" x14ac:dyDescent="0.25">
      <c r="A227" s="240" t="str">
        <f t="shared" si="6"/>
        <v/>
      </c>
      <c r="B227" s="240" t="str">
        <f>IF(Fornecedores[[#This Row],[Tipo]]&lt;&gt;"",ROW()-1,"")</f>
        <v/>
      </c>
      <c r="C227" s="184"/>
      <c r="E227" s="183"/>
      <c r="H227" s="183" t="str">
        <f t="shared" si="7"/>
        <v/>
      </c>
    </row>
    <row r="228" spans="1:8" x14ac:dyDescent="0.25">
      <c r="A228" s="240" t="str">
        <f t="shared" si="6"/>
        <v/>
      </c>
      <c r="B228" s="240" t="str">
        <f>IF(Fornecedores[[#This Row],[Tipo]]&lt;&gt;"",ROW()-1,"")</f>
        <v/>
      </c>
      <c r="C228" s="184"/>
      <c r="E228" s="183"/>
      <c r="H228" s="183" t="str">
        <f t="shared" si="7"/>
        <v/>
      </c>
    </row>
    <row r="229" spans="1:8" x14ac:dyDescent="0.25">
      <c r="A229" s="240" t="str">
        <f t="shared" si="6"/>
        <v/>
      </c>
      <c r="B229" s="240" t="str">
        <f>IF(Fornecedores[[#This Row],[Tipo]]&lt;&gt;"",ROW()-1,"")</f>
        <v/>
      </c>
      <c r="C229" s="184"/>
      <c r="E229" s="183"/>
      <c r="H229" s="183" t="str">
        <f t="shared" si="7"/>
        <v/>
      </c>
    </row>
    <row r="230" spans="1:8" x14ac:dyDescent="0.25">
      <c r="A230" s="240" t="str">
        <f t="shared" si="6"/>
        <v/>
      </c>
      <c r="B230" s="240" t="str">
        <f>IF(Fornecedores[[#This Row],[Tipo]]&lt;&gt;"",ROW()-1,"")</f>
        <v/>
      </c>
      <c r="C230" s="184"/>
      <c r="E230" s="183"/>
      <c r="H230" s="183" t="str">
        <f t="shared" si="7"/>
        <v/>
      </c>
    </row>
    <row r="231" spans="1:8" x14ac:dyDescent="0.25">
      <c r="A231" s="240" t="str">
        <f t="shared" si="6"/>
        <v/>
      </c>
      <c r="B231" s="240" t="str">
        <f>IF(Fornecedores[[#This Row],[Tipo]]&lt;&gt;"",ROW()-1,"")</f>
        <v/>
      </c>
      <c r="C231" s="184"/>
      <c r="E231" s="183"/>
      <c r="H231" s="183" t="str">
        <f t="shared" si="7"/>
        <v/>
      </c>
    </row>
    <row r="232" spans="1:8" x14ac:dyDescent="0.25">
      <c r="A232" s="240" t="str">
        <f t="shared" si="6"/>
        <v/>
      </c>
      <c r="B232" s="240" t="str">
        <f>IF(Fornecedores[[#This Row],[Tipo]]&lt;&gt;"",ROW()-1,"")</f>
        <v/>
      </c>
      <c r="C232" s="184"/>
      <c r="E232" s="183"/>
      <c r="H232" s="183" t="str">
        <f t="shared" si="7"/>
        <v/>
      </c>
    </row>
    <row r="233" spans="1:8" x14ac:dyDescent="0.25">
      <c r="A233" s="240" t="str">
        <f t="shared" si="6"/>
        <v/>
      </c>
      <c r="B233" s="240" t="str">
        <f>IF(Fornecedores[[#This Row],[Tipo]]&lt;&gt;"",ROW()-1,"")</f>
        <v/>
      </c>
      <c r="C233" s="184"/>
      <c r="E233" s="183"/>
      <c r="H233" s="183" t="str">
        <f t="shared" si="7"/>
        <v/>
      </c>
    </row>
    <row r="234" spans="1:8" x14ac:dyDescent="0.25">
      <c r="A234" s="240" t="str">
        <f t="shared" si="6"/>
        <v/>
      </c>
      <c r="B234" s="240" t="str">
        <f>IF(Fornecedores[[#This Row],[Tipo]]&lt;&gt;"",ROW()-1,"")</f>
        <v/>
      </c>
      <c r="C234" s="184"/>
      <c r="E234" s="183"/>
      <c r="H234" s="183" t="str">
        <f t="shared" si="7"/>
        <v/>
      </c>
    </row>
    <row r="235" spans="1:8" x14ac:dyDescent="0.25">
      <c r="A235" s="240" t="str">
        <f t="shared" si="6"/>
        <v/>
      </c>
      <c r="B235" s="240" t="str">
        <f>IF(Fornecedores[[#This Row],[Tipo]]&lt;&gt;"",ROW()-1,"")</f>
        <v/>
      </c>
      <c r="C235" s="184"/>
      <c r="E235" s="183"/>
      <c r="H235" s="183" t="str">
        <f t="shared" si="7"/>
        <v/>
      </c>
    </row>
    <row r="236" spans="1:8" x14ac:dyDescent="0.25">
      <c r="A236" s="240" t="str">
        <f t="shared" si="6"/>
        <v/>
      </c>
      <c r="B236" s="240" t="str">
        <f>IF(Fornecedores[[#This Row],[Tipo]]&lt;&gt;"",ROW()-1,"")</f>
        <v/>
      </c>
      <c r="C236" s="184"/>
      <c r="E236" s="183"/>
      <c r="H236" s="183" t="str">
        <f t="shared" si="7"/>
        <v/>
      </c>
    </row>
    <row r="237" spans="1:8" x14ac:dyDescent="0.25">
      <c r="A237" s="240" t="str">
        <f t="shared" si="6"/>
        <v/>
      </c>
      <c r="B237" s="240" t="str">
        <f>IF(Fornecedores[[#This Row],[Tipo]]&lt;&gt;"",ROW()-1,"")</f>
        <v/>
      </c>
      <c r="C237" s="184"/>
      <c r="E237" s="183"/>
      <c r="H237" s="183" t="str">
        <f t="shared" si="7"/>
        <v/>
      </c>
    </row>
    <row r="238" spans="1:8" x14ac:dyDescent="0.25">
      <c r="A238" s="240" t="str">
        <f t="shared" si="6"/>
        <v/>
      </c>
      <c r="B238" s="240" t="str">
        <f>IF(Fornecedores[[#This Row],[Tipo]]&lt;&gt;"",ROW()-1,"")</f>
        <v/>
      </c>
      <c r="C238" s="184"/>
      <c r="E238" s="183"/>
      <c r="H238" s="183" t="str">
        <f t="shared" si="7"/>
        <v/>
      </c>
    </row>
    <row r="239" spans="1:8" x14ac:dyDescent="0.25">
      <c r="A239" s="240" t="str">
        <f t="shared" si="6"/>
        <v/>
      </c>
      <c r="B239" s="240" t="str">
        <f>IF(Fornecedores[[#This Row],[Tipo]]&lt;&gt;"",ROW()-1,"")</f>
        <v/>
      </c>
      <c r="C239" s="184"/>
      <c r="E239" s="183"/>
      <c r="H239" s="183" t="str">
        <f t="shared" si="7"/>
        <v/>
      </c>
    </row>
    <row r="240" spans="1:8" x14ac:dyDescent="0.25">
      <c r="A240" s="240" t="str">
        <f t="shared" si="6"/>
        <v/>
      </c>
      <c r="B240" s="240" t="str">
        <f>IF(Fornecedores[[#This Row],[Tipo]]&lt;&gt;"",ROW()-1,"")</f>
        <v/>
      </c>
      <c r="C240" s="184"/>
      <c r="E240" s="183"/>
      <c r="H240" s="183" t="str">
        <f t="shared" si="7"/>
        <v/>
      </c>
    </row>
    <row r="241" spans="1:8" x14ac:dyDescent="0.25">
      <c r="A241" s="240" t="str">
        <f t="shared" si="6"/>
        <v/>
      </c>
      <c r="B241" s="240" t="str">
        <f>IF(Fornecedores[[#This Row],[Tipo]]&lt;&gt;"",ROW()-1,"")</f>
        <v/>
      </c>
      <c r="C241" s="184"/>
      <c r="E241" s="183"/>
      <c r="H241" s="183" t="str">
        <f t="shared" si="7"/>
        <v/>
      </c>
    </row>
    <row r="242" spans="1:8" x14ac:dyDescent="0.25">
      <c r="A242" s="240" t="str">
        <f t="shared" si="6"/>
        <v/>
      </c>
      <c r="B242" s="240" t="str">
        <f>IF(Fornecedores[[#This Row],[Tipo]]&lt;&gt;"",ROW()-1,"")</f>
        <v/>
      </c>
      <c r="C242" s="184"/>
      <c r="E242" s="183"/>
      <c r="H242" s="183" t="str">
        <f t="shared" si="7"/>
        <v/>
      </c>
    </row>
    <row r="243" spans="1:8" x14ac:dyDescent="0.25">
      <c r="A243" s="240" t="str">
        <f t="shared" si="6"/>
        <v/>
      </c>
      <c r="B243" s="240" t="str">
        <f>IF(Fornecedores[[#This Row],[Tipo]]&lt;&gt;"",ROW()-1,"")</f>
        <v/>
      </c>
      <c r="C243" s="184"/>
      <c r="E243" s="183"/>
      <c r="H243" s="183" t="str">
        <f t="shared" si="7"/>
        <v/>
      </c>
    </row>
    <row r="244" spans="1:8" x14ac:dyDescent="0.25">
      <c r="A244" s="240" t="str">
        <f t="shared" si="6"/>
        <v/>
      </c>
      <c r="B244" s="240" t="str">
        <f>IF(Fornecedores[[#This Row],[Tipo]]&lt;&gt;"",ROW()-1,"")</f>
        <v/>
      </c>
      <c r="C244" s="184"/>
      <c r="E244" s="183"/>
      <c r="H244" s="183" t="str">
        <f t="shared" si="7"/>
        <v/>
      </c>
    </row>
    <row r="245" spans="1:8" x14ac:dyDescent="0.25">
      <c r="A245" s="240" t="str">
        <f t="shared" si="6"/>
        <v/>
      </c>
      <c r="B245" s="240" t="str">
        <f>IF(Fornecedores[[#This Row],[Tipo]]&lt;&gt;"",ROW()-1,"")</f>
        <v/>
      </c>
      <c r="C245" s="184"/>
      <c r="E245" s="183"/>
      <c r="H245" s="183" t="str">
        <f t="shared" si="7"/>
        <v/>
      </c>
    </row>
    <row r="246" spans="1:8" x14ac:dyDescent="0.25">
      <c r="A246" s="240" t="str">
        <f t="shared" si="6"/>
        <v/>
      </c>
      <c r="B246" s="240" t="str">
        <f>IF(Fornecedores[[#This Row],[Tipo]]&lt;&gt;"",ROW()-1,"")</f>
        <v/>
      </c>
      <c r="C246" s="184"/>
      <c r="E246" s="183"/>
      <c r="H246" s="183" t="str">
        <f t="shared" si="7"/>
        <v/>
      </c>
    </row>
    <row r="247" spans="1:8" x14ac:dyDescent="0.25">
      <c r="A247" s="240" t="str">
        <f t="shared" si="6"/>
        <v/>
      </c>
      <c r="B247" s="240" t="str">
        <f>IF(Fornecedores[[#This Row],[Tipo]]&lt;&gt;"",ROW()-1,"")</f>
        <v/>
      </c>
      <c r="C247" s="184"/>
      <c r="E247" s="183"/>
      <c r="H247" s="183" t="str">
        <f t="shared" si="7"/>
        <v/>
      </c>
    </row>
    <row r="248" spans="1:8" x14ac:dyDescent="0.25">
      <c r="A248" s="240" t="str">
        <f t="shared" si="6"/>
        <v/>
      </c>
      <c r="B248" s="240" t="str">
        <f>IF(Fornecedores[[#This Row],[Tipo]]&lt;&gt;"",ROW()-1,"")</f>
        <v/>
      </c>
      <c r="C248" s="184"/>
      <c r="E248" s="183"/>
      <c r="H248" s="183" t="str">
        <f t="shared" si="7"/>
        <v/>
      </c>
    </row>
    <row r="249" spans="1:8" x14ac:dyDescent="0.25">
      <c r="A249" s="240" t="str">
        <f t="shared" si="6"/>
        <v/>
      </c>
      <c r="B249" s="240" t="str">
        <f>IF(Fornecedores[[#This Row],[Tipo]]&lt;&gt;"",ROW()-1,"")</f>
        <v/>
      </c>
      <c r="C249" s="184"/>
      <c r="E249" s="183"/>
      <c r="H249" s="183" t="str">
        <f t="shared" si="7"/>
        <v/>
      </c>
    </row>
    <row r="250" spans="1:8" x14ac:dyDescent="0.25">
      <c r="A250" s="240" t="str">
        <f t="shared" si="6"/>
        <v/>
      </c>
      <c r="B250" s="240" t="str">
        <f>IF(Fornecedores[[#This Row],[Tipo]]&lt;&gt;"",ROW()-1,"")</f>
        <v/>
      </c>
      <c r="C250" s="184"/>
      <c r="E250" s="183"/>
      <c r="H250" s="183" t="str">
        <f t="shared" si="7"/>
        <v/>
      </c>
    </row>
    <row r="251" spans="1:8" x14ac:dyDescent="0.25">
      <c r="A251" s="240" t="str">
        <f t="shared" si="6"/>
        <v/>
      </c>
      <c r="B251" s="240" t="str">
        <f>IF(Fornecedores[[#This Row],[Tipo]]&lt;&gt;"",ROW()-1,"")</f>
        <v/>
      </c>
      <c r="C251" s="184"/>
      <c r="E251" s="183"/>
      <c r="H251" s="183" t="str">
        <f t="shared" si="7"/>
        <v/>
      </c>
    </row>
    <row r="252" spans="1:8" x14ac:dyDescent="0.25">
      <c r="A252" s="240" t="str">
        <f t="shared" si="6"/>
        <v/>
      </c>
      <c r="B252" s="240" t="str">
        <f>IF(Fornecedores[[#This Row],[Tipo]]&lt;&gt;"",ROW()-1,"")</f>
        <v/>
      </c>
      <c r="C252" s="184"/>
      <c r="E252" s="183"/>
      <c r="H252" s="183" t="str">
        <f t="shared" si="7"/>
        <v/>
      </c>
    </row>
    <row r="253" spans="1:8" x14ac:dyDescent="0.25">
      <c r="A253" s="240" t="str">
        <f t="shared" si="6"/>
        <v/>
      </c>
      <c r="B253" s="240" t="str">
        <f>IF(Fornecedores[[#This Row],[Tipo]]&lt;&gt;"",ROW()-1,"")</f>
        <v/>
      </c>
      <c r="C253" s="184"/>
      <c r="E253" s="183"/>
      <c r="H253" s="183" t="str">
        <f t="shared" si="7"/>
        <v/>
      </c>
    </row>
    <row r="254" spans="1:8" x14ac:dyDescent="0.25">
      <c r="A254" s="240" t="str">
        <f t="shared" si="6"/>
        <v/>
      </c>
      <c r="B254" s="240" t="str">
        <f>IF(Fornecedores[[#This Row],[Tipo]]&lt;&gt;"",ROW()-1,"")</f>
        <v/>
      </c>
      <c r="C254" s="184"/>
      <c r="E254" s="183"/>
      <c r="H254" s="183" t="str">
        <f t="shared" si="7"/>
        <v/>
      </c>
    </row>
    <row r="255" spans="1:8" x14ac:dyDescent="0.25">
      <c r="A255" s="240" t="str">
        <f t="shared" si="6"/>
        <v/>
      </c>
      <c r="B255" s="240" t="str">
        <f>IF(Fornecedores[[#This Row],[Tipo]]&lt;&gt;"",ROW()-1,"")</f>
        <v/>
      </c>
      <c r="C255" s="184"/>
      <c r="E255" s="183"/>
      <c r="H255" s="183" t="str">
        <f t="shared" si="7"/>
        <v/>
      </c>
    </row>
    <row r="256" spans="1:8" x14ac:dyDescent="0.25">
      <c r="A256" s="240" t="str">
        <f t="shared" si="6"/>
        <v/>
      </c>
      <c r="B256" s="240" t="str">
        <f>IF(Fornecedores[[#This Row],[Tipo]]&lt;&gt;"",ROW()-1,"")</f>
        <v/>
      </c>
      <c r="C256" s="184"/>
      <c r="E256" s="183"/>
      <c r="H256" s="183" t="str">
        <f t="shared" si="7"/>
        <v/>
      </c>
    </row>
    <row r="257" spans="1:8" x14ac:dyDescent="0.25">
      <c r="A257" s="240" t="str">
        <f t="shared" si="6"/>
        <v/>
      </c>
      <c r="B257" s="240" t="str">
        <f>IF(Fornecedores[[#This Row],[Tipo]]&lt;&gt;"",ROW()-1,"")</f>
        <v/>
      </c>
      <c r="C257" s="184"/>
      <c r="E257" s="183"/>
      <c r="H257" s="183" t="str">
        <f t="shared" si="7"/>
        <v/>
      </c>
    </row>
    <row r="258" spans="1:8" x14ac:dyDescent="0.25">
      <c r="A258" s="240" t="str">
        <f t="shared" ref="A258:A321" si="8">IF(G258=$J$2,"FOR",IF(G258=$J$3,"CLI",IF(G258=$J$4,"FUN","")))</f>
        <v/>
      </c>
      <c r="B258" s="240" t="str">
        <f>IF(Fornecedores[[#This Row],[Tipo]]&lt;&gt;"",ROW()-1,"")</f>
        <v/>
      </c>
      <c r="C258" s="184"/>
      <c r="E258" s="183"/>
      <c r="H258" s="183" t="str">
        <f t="shared" ref="H258:H321" si="9">CONCATENATE(A258,B258)</f>
        <v/>
      </c>
    </row>
    <row r="259" spans="1:8" x14ac:dyDescent="0.25">
      <c r="A259" s="240" t="str">
        <f t="shared" si="8"/>
        <v/>
      </c>
      <c r="B259" s="240" t="str">
        <f>IF(Fornecedores[[#This Row],[Tipo]]&lt;&gt;"",ROW()-1,"")</f>
        <v/>
      </c>
      <c r="C259" s="184"/>
      <c r="E259" s="183"/>
      <c r="H259" s="183" t="str">
        <f t="shared" si="9"/>
        <v/>
      </c>
    </row>
    <row r="260" spans="1:8" x14ac:dyDescent="0.25">
      <c r="A260" s="240" t="str">
        <f t="shared" si="8"/>
        <v/>
      </c>
      <c r="B260" s="240" t="str">
        <f>IF(Fornecedores[[#This Row],[Tipo]]&lt;&gt;"",ROW()-1,"")</f>
        <v/>
      </c>
      <c r="C260" s="184"/>
      <c r="E260" s="183"/>
      <c r="H260" s="183" t="str">
        <f t="shared" si="9"/>
        <v/>
      </c>
    </row>
    <row r="261" spans="1:8" x14ac:dyDescent="0.25">
      <c r="A261" s="240" t="str">
        <f t="shared" si="8"/>
        <v/>
      </c>
      <c r="B261" s="240" t="str">
        <f>IF(Fornecedores[[#This Row],[Tipo]]&lt;&gt;"",ROW()-1,"")</f>
        <v/>
      </c>
      <c r="C261" s="184"/>
      <c r="E261" s="183"/>
      <c r="H261" s="183" t="str">
        <f t="shared" si="9"/>
        <v/>
      </c>
    </row>
    <row r="262" spans="1:8" x14ac:dyDescent="0.25">
      <c r="A262" s="240" t="str">
        <f t="shared" si="8"/>
        <v/>
      </c>
      <c r="B262" s="240" t="str">
        <f>IF(Fornecedores[[#This Row],[Tipo]]&lt;&gt;"",ROW()-1,"")</f>
        <v/>
      </c>
      <c r="C262" s="184"/>
      <c r="E262" s="183"/>
      <c r="H262" s="183" t="str">
        <f t="shared" si="9"/>
        <v/>
      </c>
    </row>
    <row r="263" spans="1:8" x14ac:dyDescent="0.25">
      <c r="A263" s="240" t="str">
        <f t="shared" si="8"/>
        <v/>
      </c>
      <c r="B263" s="240" t="str">
        <f>IF(Fornecedores[[#This Row],[Tipo]]&lt;&gt;"",ROW()-1,"")</f>
        <v/>
      </c>
      <c r="C263" s="184"/>
      <c r="E263" s="183"/>
      <c r="H263" s="183" t="str">
        <f t="shared" si="9"/>
        <v/>
      </c>
    </row>
    <row r="264" spans="1:8" x14ac:dyDescent="0.25">
      <c r="A264" s="240" t="str">
        <f t="shared" si="8"/>
        <v/>
      </c>
      <c r="B264" s="240" t="str">
        <f>IF(Fornecedores[[#This Row],[Tipo]]&lt;&gt;"",ROW()-1,"")</f>
        <v/>
      </c>
      <c r="C264" s="184"/>
      <c r="E264" s="183"/>
      <c r="H264" s="183" t="str">
        <f t="shared" si="9"/>
        <v/>
      </c>
    </row>
    <row r="265" spans="1:8" x14ac:dyDescent="0.25">
      <c r="A265" s="240" t="str">
        <f t="shared" si="8"/>
        <v/>
      </c>
      <c r="B265" s="240" t="str">
        <f>IF(Fornecedores[[#This Row],[Tipo]]&lt;&gt;"",ROW()-1,"")</f>
        <v/>
      </c>
      <c r="C265" s="184"/>
      <c r="E265" s="183"/>
      <c r="H265" s="183" t="str">
        <f t="shared" si="9"/>
        <v/>
      </c>
    </row>
    <row r="266" spans="1:8" x14ac:dyDescent="0.25">
      <c r="A266" s="240" t="str">
        <f t="shared" si="8"/>
        <v/>
      </c>
      <c r="B266" s="240" t="str">
        <f>IF(Fornecedores[[#This Row],[Tipo]]&lt;&gt;"",ROW()-1,"")</f>
        <v/>
      </c>
      <c r="C266" s="184"/>
      <c r="E266" s="183"/>
      <c r="H266" s="183" t="str">
        <f t="shared" si="9"/>
        <v/>
      </c>
    </row>
    <row r="267" spans="1:8" x14ac:dyDescent="0.25">
      <c r="A267" s="240" t="str">
        <f t="shared" si="8"/>
        <v/>
      </c>
      <c r="B267" s="240" t="str">
        <f>IF(Fornecedores[[#This Row],[Tipo]]&lt;&gt;"",ROW()-1,"")</f>
        <v/>
      </c>
      <c r="C267" s="184"/>
      <c r="E267" s="183"/>
      <c r="H267" s="183" t="str">
        <f t="shared" si="9"/>
        <v/>
      </c>
    </row>
    <row r="268" spans="1:8" x14ac:dyDescent="0.25">
      <c r="A268" s="240" t="str">
        <f t="shared" si="8"/>
        <v/>
      </c>
      <c r="B268" s="240" t="str">
        <f>IF(Fornecedores[[#This Row],[Tipo]]&lt;&gt;"",ROW()-1,"")</f>
        <v/>
      </c>
      <c r="C268" s="184"/>
      <c r="E268" s="183"/>
      <c r="H268" s="183" t="str">
        <f t="shared" si="9"/>
        <v/>
      </c>
    </row>
    <row r="269" spans="1:8" x14ac:dyDescent="0.25">
      <c r="A269" s="240" t="str">
        <f t="shared" si="8"/>
        <v/>
      </c>
      <c r="B269" s="240" t="str">
        <f>IF(Fornecedores[[#This Row],[Tipo]]&lt;&gt;"",ROW()-1,"")</f>
        <v/>
      </c>
      <c r="C269" s="184"/>
      <c r="E269" s="183"/>
      <c r="H269" s="183" t="str">
        <f t="shared" si="9"/>
        <v/>
      </c>
    </row>
    <row r="270" spans="1:8" x14ac:dyDescent="0.25">
      <c r="A270" s="240" t="str">
        <f t="shared" si="8"/>
        <v/>
      </c>
      <c r="B270" s="240" t="str">
        <f>IF(Fornecedores[[#This Row],[Tipo]]&lt;&gt;"",ROW()-1,"")</f>
        <v/>
      </c>
      <c r="C270" s="184"/>
      <c r="E270" s="183"/>
      <c r="H270" s="183" t="str">
        <f t="shared" si="9"/>
        <v/>
      </c>
    </row>
    <row r="271" spans="1:8" x14ac:dyDescent="0.25">
      <c r="A271" s="240" t="str">
        <f t="shared" si="8"/>
        <v/>
      </c>
      <c r="B271" s="240" t="str">
        <f>IF(Fornecedores[[#This Row],[Tipo]]&lt;&gt;"",ROW()-1,"")</f>
        <v/>
      </c>
      <c r="C271" s="184"/>
      <c r="E271" s="183"/>
      <c r="H271" s="183" t="str">
        <f t="shared" si="9"/>
        <v/>
      </c>
    </row>
    <row r="272" spans="1:8" x14ac:dyDescent="0.25">
      <c r="A272" s="240" t="str">
        <f t="shared" si="8"/>
        <v/>
      </c>
      <c r="B272" s="240" t="str">
        <f>IF(Fornecedores[[#This Row],[Tipo]]&lt;&gt;"",ROW()-1,"")</f>
        <v/>
      </c>
      <c r="C272" s="184"/>
      <c r="E272" s="183"/>
      <c r="H272" s="183" t="str">
        <f t="shared" si="9"/>
        <v/>
      </c>
    </row>
    <row r="273" spans="1:8" x14ac:dyDescent="0.25">
      <c r="A273" s="240" t="str">
        <f t="shared" si="8"/>
        <v/>
      </c>
      <c r="B273" s="240" t="str">
        <f>IF(Fornecedores[[#This Row],[Tipo]]&lt;&gt;"",ROW()-1,"")</f>
        <v/>
      </c>
      <c r="C273" s="184"/>
      <c r="E273" s="183"/>
      <c r="H273" s="183" t="str">
        <f t="shared" si="9"/>
        <v/>
      </c>
    </row>
    <row r="274" spans="1:8" x14ac:dyDescent="0.25">
      <c r="A274" s="240" t="str">
        <f t="shared" si="8"/>
        <v/>
      </c>
      <c r="B274" s="240" t="str">
        <f>IF(Fornecedores[[#This Row],[Tipo]]&lt;&gt;"",ROW()-1,"")</f>
        <v/>
      </c>
      <c r="C274" s="184"/>
      <c r="E274" s="183"/>
      <c r="H274" s="183" t="str">
        <f t="shared" si="9"/>
        <v/>
      </c>
    </row>
    <row r="275" spans="1:8" x14ac:dyDescent="0.25">
      <c r="A275" s="240" t="str">
        <f t="shared" si="8"/>
        <v/>
      </c>
      <c r="B275" s="240" t="str">
        <f>IF(Fornecedores[[#This Row],[Tipo]]&lt;&gt;"",ROW()-1,"")</f>
        <v/>
      </c>
      <c r="C275" s="184"/>
      <c r="E275" s="183"/>
      <c r="H275" s="183" t="str">
        <f t="shared" si="9"/>
        <v/>
      </c>
    </row>
    <row r="276" spans="1:8" x14ac:dyDescent="0.25">
      <c r="A276" s="240" t="str">
        <f t="shared" si="8"/>
        <v/>
      </c>
      <c r="B276" s="240" t="str">
        <f>IF(Fornecedores[[#This Row],[Tipo]]&lt;&gt;"",ROW()-1,"")</f>
        <v/>
      </c>
      <c r="C276" s="184"/>
      <c r="E276" s="183"/>
      <c r="H276" s="183" t="str">
        <f t="shared" si="9"/>
        <v/>
      </c>
    </row>
    <row r="277" spans="1:8" x14ac:dyDescent="0.25">
      <c r="A277" s="240" t="str">
        <f t="shared" si="8"/>
        <v/>
      </c>
      <c r="B277" s="240" t="str">
        <f>IF(Fornecedores[[#This Row],[Tipo]]&lt;&gt;"",ROW()-1,"")</f>
        <v/>
      </c>
      <c r="C277" s="184"/>
      <c r="E277" s="183"/>
      <c r="H277" s="183" t="str">
        <f t="shared" si="9"/>
        <v/>
      </c>
    </row>
    <row r="278" spans="1:8" x14ac:dyDescent="0.25">
      <c r="A278" s="240" t="str">
        <f t="shared" si="8"/>
        <v/>
      </c>
      <c r="B278" s="240" t="str">
        <f>IF(Fornecedores[[#This Row],[Tipo]]&lt;&gt;"",ROW()-1,"")</f>
        <v/>
      </c>
      <c r="C278" s="184"/>
      <c r="E278" s="183"/>
      <c r="H278" s="183" t="str">
        <f t="shared" si="9"/>
        <v/>
      </c>
    </row>
    <row r="279" spans="1:8" x14ac:dyDescent="0.25">
      <c r="A279" s="240" t="str">
        <f t="shared" si="8"/>
        <v/>
      </c>
      <c r="B279" s="240" t="str">
        <f>IF(Fornecedores[[#This Row],[Tipo]]&lt;&gt;"",ROW()-1,"")</f>
        <v/>
      </c>
      <c r="C279" s="184"/>
      <c r="E279" s="183"/>
      <c r="H279" s="183" t="str">
        <f t="shared" si="9"/>
        <v/>
      </c>
    </row>
    <row r="280" spans="1:8" x14ac:dyDescent="0.25">
      <c r="A280" s="240" t="str">
        <f t="shared" si="8"/>
        <v/>
      </c>
      <c r="B280" s="240" t="str">
        <f>IF(Fornecedores[[#This Row],[Tipo]]&lt;&gt;"",ROW()-1,"")</f>
        <v/>
      </c>
      <c r="C280" s="184"/>
      <c r="E280" s="183"/>
      <c r="H280" s="183" t="str">
        <f t="shared" si="9"/>
        <v/>
      </c>
    </row>
    <row r="281" spans="1:8" x14ac:dyDescent="0.25">
      <c r="A281" s="240" t="str">
        <f t="shared" si="8"/>
        <v/>
      </c>
      <c r="B281" s="240" t="str">
        <f>IF(Fornecedores[[#This Row],[Tipo]]&lt;&gt;"",ROW()-1,"")</f>
        <v/>
      </c>
      <c r="C281" s="184"/>
      <c r="E281" s="183"/>
      <c r="H281" s="183" t="str">
        <f t="shared" si="9"/>
        <v/>
      </c>
    </row>
    <row r="282" spans="1:8" x14ac:dyDescent="0.25">
      <c r="A282" s="240" t="str">
        <f t="shared" si="8"/>
        <v/>
      </c>
      <c r="B282" s="240" t="str">
        <f>IF(Fornecedores[[#This Row],[Tipo]]&lt;&gt;"",ROW()-1,"")</f>
        <v/>
      </c>
      <c r="C282" s="184"/>
      <c r="E282" s="183"/>
      <c r="H282" s="183" t="str">
        <f t="shared" si="9"/>
        <v/>
      </c>
    </row>
    <row r="283" spans="1:8" x14ac:dyDescent="0.25">
      <c r="A283" s="240" t="str">
        <f t="shared" si="8"/>
        <v/>
      </c>
      <c r="B283" s="240" t="str">
        <f>IF(Fornecedores[[#This Row],[Tipo]]&lt;&gt;"",ROW()-1,"")</f>
        <v/>
      </c>
      <c r="C283" s="184"/>
      <c r="E283" s="183"/>
      <c r="H283" s="183" t="str">
        <f t="shared" si="9"/>
        <v/>
      </c>
    </row>
    <row r="284" spans="1:8" x14ac:dyDescent="0.25">
      <c r="A284" s="240" t="str">
        <f t="shared" si="8"/>
        <v/>
      </c>
      <c r="B284" s="240" t="str">
        <f>IF(Fornecedores[[#This Row],[Tipo]]&lt;&gt;"",ROW()-1,"")</f>
        <v/>
      </c>
      <c r="C284" s="184"/>
      <c r="E284" s="183"/>
      <c r="H284" s="183" t="str">
        <f t="shared" si="9"/>
        <v/>
      </c>
    </row>
    <row r="285" spans="1:8" x14ac:dyDescent="0.25">
      <c r="A285" s="240" t="str">
        <f t="shared" si="8"/>
        <v/>
      </c>
      <c r="B285" s="240" t="str">
        <f>IF(Fornecedores[[#This Row],[Tipo]]&lt;&gt;"",ROW()-1,"")</f>
        <v/>
      </c>
      <c r="C285" s="184"/>
      <c r="E285" s="183"/>
      <c r="H285" s="183" t="str">
        <f t="shared" si="9"/>
        <v/>
      </c>
    </row>
    <row r="286" spans="1:8" x14ac:dyDescent="0.25">
      <c r="A286" s="240" t="str">
        <f t="shared" si="8"/>
        <v/>
      </c>
      <c r="B286" s="240" t="str">
        <f>IF(Fornecedores[[#This Row],[Tipo]]&lt;&gt;"",ROW()-1,"")</f>
        <v/>
      </c>
      <c r="C286" s="184"/>
      <c r="E286" s="183"/>
      <c r="H286" s="183" t="str">
        <f t="shared" si="9"/>
        <v/>
      </c>
    </row>
    <row r="287" spans="1:8" x14ac:dyDescent="0.25">
      <c r="A287" s="240" t="str">
        <f t="shared" si="8"/>
        <v/>
      </c>
      <c r="B287" s="240" t="str">
        <f>IF(Fornecedores[[#This Row],[Tipo]]&lt;&gt;"",ROW()-1,"")</f>
        <v/>
      </c>
      <c r="C287" s="184"/>
      <c r="E287" s="183"/>
      <c r="H287" s="183" t="str">
        <f t="shared" si="9"/>
        <v/>
      </c>
    </row>
    <row r="288" spans="1:8" x14ac:dyDescent="0.25">
      <c r="A288" s="240" t="str">
        <f t="shared" si="8"/>
        <v/>
      </c>
      <c r="B288" s="240" t="str">
        <f>IF(Fornecedores[[#This Row],[Tipo]]&lt;&gt;"",ROW()-1,"")</f>
        <v/>
      </c>
      <c r="C288" s="184"/>
      <c r="E288" s="183"/>
      <c r="H288" s="183" t="str">
        <f t="shared" si="9"/>
        <v/>
      </c>
    </row>
    <row r="289" spans="1:8" x14ac:dyDescent="0.25">
      <c r="A289" s="240" t="str">
        <f t="shared" si="8"/>
        <v/>
      </c>
      <c r="B289" s="240" t="str">
        <f>IF(Fornecedores[[#This Row],[Tipo]]&lt;&gt;"",ROW()-1,"")</f>
        <v/>
      </c>
      <c r="C289" s="184"/>
      <c r="E289" s="183"/>
      <c r="H289" s="183" t="str">
        <f t="shared" si="9"/>
        <v/>
      </c>
    </row>
    <row r="290" spans="1:8" x14ac:dyDescent="0.25">
      <c r="A290" s="240" t="str">
        <f t="shared" si="8"/>
        <v/>
      </c>
      <c r="B290" s="240" t="str">
        <f>IF(Fornecedores[[#This Row],[Tipo]]&lt;&gt;"",ROW()-1,"")</f>
        <v/>
      </c>
      <c r="C290" s="184"/>
      <c r="E290" s="183"/>
      <c r="H290" s="183" t="str">
        <f t="shared" si="9"/>
        <v/>
      </c>
    </row>
    <row r="291" spans="1:8" x14ac:dyDescent="0.25">
      <c r="A291" s="240" t="str">
        <f t="shared" si="8"/>
        <v/>
      </c>
      <c r="B291" s="240" t="str">
        <f>IF(Fornecedores[[#This Row],[Tipo]]&lt;&gt;"",ROW()-1,"")</f>
        <v/>
      </c>
      <c r="C291" s="184"/>
      <c r="E291" s="183"/>
      <c r="H291" s="183" t="str">
        <f t="shared" si="9"/>
        <v/>
      </c>
    </row>
    <row r="292" spans="1:8" x14ac:dyDescent="0.25">
      <c r="A292" s="240" t="str">
        <f t="shared" si="8"/>
        <v/>
      </c>
      <c r="B292" s="240" t="str">
        <f>IF(Fornecedores[[#This Row],[Tipo]]&lt;&gt;"",ROW()-1,"")</f>
        <v/>
      </c>
      <c r="C292" s="184"/>
      <c r="E292" s="183"/>
      <c r="H292" s="183" t="str">
        <f t="shared" si="9"/>
        <v/>
      </c>
    </row>
    <row r="293" spans="1:8" x14ac:dyDescent="0.25">
      <c r="A293" s="240" t="str">
        <f t="shared" si="8"/>
        <v/>
      </c>
      <c r="B293" s="240" t="str">
        <f>IF(Fornecedores[[#This Row],[Tipo]]&lt;&gt;"",ROW()-1,"")</f>
        <v/>
      </c>
      <c r="C293" s="184"/>
      <c r="E293" s="183"/>
      <c r="H293" s="183" t="str">
        <f t="shared" si="9"/>
        <v/>
      </c>
    </row>
    <row r="294" spans="1:8" x14ac:dyDescent="0.25">
      <c r="A294" s="240" t="str">
        <f t="shared" si="8"/>
        <v/>
      </c>
      <c r="B294" s="240" t="str">
        <f>IF(Fornecedores[[#This Row],[Tipo]]&lt;&gt;"",ROW()-1,"")</f>
        <v/>
      </c>
      <c r="C294" s="184"/>
      <c r="E294" s="183"/>
      <c r="H294" s="183" t="str">
        <f t="shared" si="9"/>
        <v/>
      </c>
    </row>
    <row r="295" spans="1:8" x14ac:dyDescent="0.25">
      <c r="A295" s="240" t="str">
        <f t="shared" si="8"/>
        <v/>
      </c>
      <c r="B295" s="240" t="str">
        <f>IF(Fornecedores[[#This Row],[Tipo]]&lt;&gt;"",ROW()-1,"")</f>
        <v/>
      </c>
      <c r="C295" s="184"/>
      <c r="E295" s="183"/>
      <c r="H295" s="183" t="str">
        <f t="shared" si="9"/>
        <v/>
      </c>
    </row>
    <row r="296" spans="1:8" x14ac:dyDescent="0.25">
      <c r="A296" s="240" t="str">
        <f t="shared" si="8"/>
        <v/>
      </c>
      <c r="B296" s="240" t="str">
        <f>IF(Fornecedores[[#This Row],[Tipo]]&lt;&gt;"",ROW()-1,"")</f>
        <v/>
      </c>
      <c r="C296" s="184"/>
      <c r="E296" s="183"/>
      <c r="H296" s="183" t="str">
        <f t="shared" si="9"/>
        <v/>
      </c>
    </row>
    <row r="297" spans="1:8" x14ac:dyDescent="0.25">
      <c r="A297" s="240" t="str">
        <f t="shared" si="8"/>
        <v/>
      </c>
      <c r="B297" s="240" t="str">
        <f>IF(Fornecedores[[#This Row],[Tipo]]&lt;&gt;"",ROW()-1,"")</f>
        <v/>
      </c>
      <c r="C297" s="184"/>
      <c r="E297" s="183"/>
      <c r="H297" s="183" t="str">
        <f t="shared" si="9"/>
        <v/>
      </c>
    </row>
    <row r="298" spans="1:8" x14ac:dyDescent="0.25">
      <c r="A298" s="240" t="str">
        <f t="shared" si="8"/>
        <v/>
      </c>
      <c r="B298" s="240" t="str">
        <f>IF(Fornecedores[[#This Row],[Tipo]]&lt;&gt;"",ROW()-1,"")</f>
        <v/>
      </c>
      <c r="C298" s="184"/>
      <c r="E298" s="183"/>
      <c r="H298" s="183" t="str">
        <f t="shared" si="9"/>
        <v/>
      </c>
    </row>
    <row r="299" spans="1:8" x14ac:dyDescent="0.25">
      <c r="A299" s="240" t="str">
        <f t="shared" si="8"/>
        <v/>
      </c>
      <c r="B299" s="240" t="str">
        <f>IF(Fornecedores[[#This Row],[Tipo]]&lt;&gt;"",ROW()-1,"")</f>
        <v/>
      </c>
      <c r="C299" s="184"/>
      <c r="E299" s="183"/>
      <c r="H299" s="183" t="str">
        <f t="shared" si="9"/>
        <v/>
      </c>
    </row>
    <row r="300" spans="1:8" x14ac:dyDescent="0.25">
      <c r="A300" s="240" t="str">
        <f t="shared" si="8"/>
        <v/>
      </c>
      <c r="B300" s="240" t="str">
        <f>IF(Fornecedores[[#This Row],[Tipo]]&lt;&gt;"",ROW()-1,"")</f>
        <v/>
      </c>
      <c r="C300" s="184"/>
      <c r="E300" s="183"/>
      <c r="H300" s="183" t="str">
        <f t="shared" si="9"/>
        <v/>
      </c>
    </row>
    <row r="301" spans="1:8" x14ac:dyDescent="0.25">
      <c r="A301" s="240" t="str">
        <f t="shared" si="8"/>
        <v/>
      </c>
      <c r="B301" s="240" t="str">
        <f>IF(Fornecedores[[#This Row],[Tipo]]&lt;&gt;"",ROW()-1,"")</f>
        <v/>
      </c>
      <c r="C301" s="184"/>
      <c r="E301" s="183"/>
      <c r="H301" s="183" t="str">
        <f t="shared" si="9"/>
        <v/>
      </c>
    </row>
    <row r="302" spans="1:8" x14ac:dyDescent="0.25">
      <c r="A302" s="240" t="str">
        <f t="shared" si="8"/>
        <v/>
      </c>
      <c r="B302" s="240" t="str">
        <f>IF(Fornecedores[[#This Row],[Tipo]]&lt;&gt;"",ROW()-1,"")</f>
        <v/>
      </c>
      <c r="C302" s="184"/>
      <c r="E302" s="183"/>
      <c r="H302" s="183" t="str">
        <f t="shared" si="9"/>
        <v/>
      </c>
    </row>
    <row r="303" spans="1:8" x14ac:dyDescent="0.25">
      <c r="A303" s="240" t="str">
        <f t="shared" si="8"/>
        <v/>
      </c>
      <c r="B303" s="240" t="str">
        <f>IF(Fornecedores[[#This Row],[Tipo]]&lt;&gt;"",ROW()-1,"")</f>
        <v/>
      </c>
      <c r="C303" s="184"/>
      <c r="E303" s="183"/>
      <c r="H303" s="183" t="str">
        <f t="shared" si="9"/>
        <v/>
      </c>
    </row>
    <row r="304" spans="1:8" x14ac:dyDescent="0.25">
      <c r="A304" s="240" t="str">
        <f t="shared" si="8"/>
        <v/>
      </c>
      <c r="B304" s="240" t="str">
        <f>IF(Fornecedores[[#This Row],[Tipo]]&lt;&gt;"",ROW()-1,"")</f>
        <v/>
      </c>
      <c r="C304" s="184"/>
      <c r="E304" s="183"/>
      <c r="H304" s="183" t="str">
        <f t="shared" si="9"/>
        <v/>
      </c>
    </row>
    <row r="305" spans="1:8" x14ac:dyDescent="0.25">
      <c r="A305" s="240" t="str">
        <f t="shared" si="8"/>
        <v/>
      </c>
      <c r="B305" s="240" t="str">
        <f>IF(Fornecedores[[#This Row],[Tipo]]&lt;&gt;"",ROW()-1,"")</f>
        <v/>
      </c>
      <c r="C305" s="184"/>
      <c r="E305" s="183"/>
      <c r="H305" s="183" t="str">
        <f t="shared" si="9"/>
        <v/>
      </c>
    </row>
    <row r="306" spans="1:8" x14ac:dyDescent="0.25">
      <c r="A306" s="240" t="str">
        <f t="shared" si="8"/>
        <v/>
      </c>
      <c r="B306" s="240" t="str">
        <f>IF(Fornecedores[[#This Row],[Tipo]]&lt;&gt;"",ROW()-1,"")</f>
        <v/>
      </c>
      <c r="C306" s="184"/>
      <c r="E306" s="183"/>
      <c r="H306" s="183" t="str">
        <f t="shared" si="9"/>
        <v/>
      </c>
    </row>
    <row r="307" spans="1:8" x14ac:dyDescent="0.25">
      <c r="A307" s="240" t="str">
        <f t="shared" si="8"/>
        <v/>
      </c>
      <c r="B307" s="240" t="str">
        <f>IF(Fornecedores[[#This Row],[Tipo]]&lt;&gt;"",ROW()-1,"")</f>
        <v/>
      </c>
      <c r="C307" s="184"/>
      <c r="E307" s="183"/>
      <c r="H307" s="183" t="str">
        <f t="shared" si="9"/>
        <v/>
      </c>
    </row>
    <row r="308" spans="1:8" x14ac:dyDescent="0.25">
      <c r="A308" s="240" t="str">
        <f t="shared" si="8"/>
        <v/>
      </c>
      <c r="B308" s="240" t="str">
        <f>IF(Fornecedores[[#This Row],[Tipo]]&lt;&gt;"",ROW()-1,"")</f>
        <v/>
      </c>
      <c r="C308" s="184"/>
      <c r="E308" s="183"/>
      <c r="H308" s="183" t="str">
        <f t="shared" si="9"/>
        <v/>
      </c>
    </row>
    <row r="309" spans="1:8" x14ac:dyDescent="0.25">
      <c r="A309" s="240" t="str">
        <f t="shared" si="8"/>
        <v/>
      </c>
      <c r="B309" s="240" t="str">
        <f>IF(Fornecedores[[#This Row],[Tipo]]&lt;&gt;"",ROW()-1,"")</f>
        <v/>
      </c>
      <c r="C309" s="184"/>
      <c r="E309" s="183"/>
      <c r="H309" s="183" t="str">
        <f t="shared" si="9"/>
        <v/>
      </c>
    </row>
    <row r="310" spans="1:8" x14ac:dyDescent="0.25">
      <c r="A310" s="240" t="str">
        <f t="shared" si="8"/>
        <v/>
      </c>
      <c r="B310" s="240" t="str">
        <f>IF(Fornecedores[[#This Row],[Tipo]]&lt;&gt;"",ROW()-1,"")</f>
        <v/>
      </c>
      <c r="C310" s="184"/>
      <c r="E310" s="183"/>
      <c r="H310" s="183" t="str">
        <f t="shared" si="9"/>
        <v/>
      </c>
    </row>
    <row r="311" spans="1:8" x14ac:dyDescent="0.25">
      <c r="A311" s="240" t="str">
        <f t="shared" si="8"/>
        <v/>
      </c>
      <c r="B311" s="240" t="str">
        <f>IF(Fornecedores[[#This Row],[Tipo]]&lt;&gt;"",ROW()-1,"")</f>
        <v/>
      </c>
      <c r="C311" s="184"/>
      <c r="E311" s="183"/>
      <c r="H311" s="183" t="str">
        <f t="shared" si="9"/>
        <v/>
      </c>
    </row>
    <row r="312" spans="1:8" x14ac:dyDescent="0.25">
      <c r="A312" s="240" t="str">
        <f t="shared" si="8"/>
        <v/>
      </c>
      <c r="B312" s="240" t="str">
        <f>IF(Fornecedores[[#This Row],[Tipo]]&lt;&gt;"",ROW()-1,"")</f>
        <v/>
      </c>
      <c r="C312" s="184"/>
      <c r="E312" s="183"/>
      <c r="H312" s="183" t="str">
        <f t="shared" si="9"/>
        <v/>
      </c>
    </row>
    <row r="313" spans="1:8" x14ac:dyDescent="0.25">
      <c r="A313" s="240" t="str">
        <f t="shared" si="8"/>
        <v/>
      </c>
      <c r="B313" s="240" t="str">
        <f>IF(Fornecedores[[#This Row],[Tipo]]&lt;&gt;"",ROW()-1,"")</f>
        <v/>
      </c>
      <c r="C313" s="184"/>
      <c r="E313" s="183"/>
      <c r="H313" s="183" t="str">
        <f t="shared" si="9"/>
        <v/>
      </c>
    </row>
    <row r="314" spans="1:8" x14ac:dyDescent="0.25">
      <c r="A314" s="240" t="str">
        <f t="shared" si="8"/>
        <v/>
      </c>
      <c r="B314" s="240" t="str">
        <f>IF(Fornecedores[[#This Row],[Tipo]]&lt;&gt;"",ROW()-1,"")</f>
        <v/>
      </c>
      <c r="C314" s="184"/>
      <c r="E314" s="183"/>
      <c r="H314" s="183" t="str">
        <f t="shared" si="9"/>
        <v/>
      </c>
    </row>
    <row r="315" spans="1:8" x14ac:dyDescent="0.25">
      <c r="A315" s="240" t="str">
        <f t="shared" si="8"/>
        <v/>
      </c>
      <c r="B315" s="240" t="str">
        <f>IF(Fornecedores[[#This Row],[Tipo]]&lt;&gt;"",ROW()-1,"")</f>
        <v/>
      </c>
      <c r="C315" s="184"/>
      <c r="E315" s="183"/>
      <c r="H315" s="183" t="str">
        <f t="shared" si="9"/>
        <v/>
      </c>
    </row>
    <row r="316" spans="1:8" x14ac:dyDescent="0.25">
      <c r="A316" s="240" t="str">
        <f t="shared" si="8"/>
        <v/>
      </c>
      <c r="B316" s="240" t="str">
        <f>IF(Fornecedores[[#This Row],[Tipo]]&lt;&gt;"",ROW()-1,"")</f>
        <v/>
      </c>
      <c r="C316" s="184"/>
      <c r="E316" s="183"/>
      <c r="H316" s="183" t="str">
        <f t="shared" si="9"/>
        <v/>
      </c>
    </row>
    <row r="317" spans="1:8" x14ac:dyDescent="0.25">
      <c r="A317" s="240" t="str">
        <f t="shared" si="8"/>
        <v/>
      </c>
      <c r="B317" s="240" t="str">
        <f>IF(Fornecedores[[#This Row],[Tipo]]&lt;&gt;"",ROW()-1,"")</f>
        <v/>
      </c>
      <c r="C317" s="184"/>
      <c r="E317" s="183"/>
      <c r="H317" s="183" t="str">
        <f t="shared" si="9"/>
        <v/>
      </c>
    </row>
    <row r="318" spans="1:8" x14ac:dyDescent="0.25">
      <c r="A318" s="240" t="str">
        <f t="shared" si="8"/>
        <v/>
      </c>
      <c r="B318" s="240" t="str">
        <f>IF(Fornecedores[[#This Row],[Tipo]]&lt;&gt;"",ROW()-1,"")</f>
        <v/>
      </c>
      <c r="C318" s="184"/>
      <c r="E318" s="183"/>
      <c r="H318" s="183" t="str">
        <f t="shared" si="9"/>
        <v/>
      </c>
    </row>
    <row r="319" spans="1:8" x14ac:dyDescent="0.25">
      <c r="A319" s="240" t="str">
        <f t="shared" si="8"/>
        <v/>
      </c>
      <c r="B319" s="240" t="str">
        <f>IF(Fornecedores[[#This Row],[Tipo]]&lt;&gt;"",ROW()-1,"")</f>
        <v/>
      </c>
      <c r="C319" s="184"/>
      <c r="E319" s="183"/>
      <c r="H319" s="183" t="str">
        <f t="shared" si="9"/>
        <v/>
      </c>
    </row>
    <row r="320" spans="1:8" x14ac:dyDescent="0.25">
      <c r="A320" s="240" t="str">
        <f t="shared" si="8"/>
        <v/>
      </c>
      <c r="B320" s="240" t="str">
        <f>IF(Fornecedores[[#This Row],[Tipo]]&lt;&gt;"",ROW()-1,"")</f>
        <v/>
      </c>
      <c r="C320" s="184"/>
      <c r="E320" s="183"/>
      <c r="H320" s="183" t="str">
        <f t="shared" si="9"/>
        <v/>
      </c>
    </row>
    <row r="321" spans="1:8" x14ac:dyDescent="0.25">
      <c r="A321" s="240" t="str">
        <f t="shared" si="8"/>
        <v/>
      </c>
      <c r="B321" s="240" t="str">
        <f>IF(Fornecedores[[#This Row],[Tipo]]&lt;&gt;"",ROW()-1,"")</f>
        <v/>
      </c>
      <c r="C321" s="184"/>
      <c r="E321" s="183"/>
      <c r="H321" s="183" t="str">
        <f t="shared" si="9"/>
        <v/>
      </c>
    </row>
    <row r="322" spans="1:8" x14ac:dyDescent="0.25">
      <c r="A322" s="240" t="str">
        <f t="shared" ref="A322:A385" si="10">IF(G322=$J$2,"FOR",IF(G322=$J$3,"CLI",IF(G322=$J$4,"FUN","")))</f>
        <v/>
      </c>
      <c r="B322" s="240" t="str">
        <f>IF(Fornecedores[[#This Row],[Tipo]]&lt;&gt;"",ROW()-1,"")</f>
        <v/>
      </c>
      <c r="C322" s="184"/>
      <c r="E322" s="183"/>
      <c r="H322" s="183" t="str">
        <f t="shared" ref="H322:H385" si="11">CONCATENATE(A322,B322)</f>
        <v/>
      </c>
    </row>
    <row r="323" spans="1:8" x14ac:dyDescent="0.25">
      <c r="A323" s="240" t="str">
        <f t="shared" si="10"/>
        <v/>
      </c>
      <c r="B323" s="240" t="str">
        <f>IF(Fornecedores[[#This Row],[Tipo]]&lt;&gt;"",ROW()-1,"")</f>
        <v/>
      </c>
      <c r="C323" s="184"/>
      <c r="E323" s="183"/>
      <c r="H323" s="183" t="str">
        <f t="shared" si="11"/>
        <v/>
      </c>
    </row>
    <row r="324" spans="1:8" x14ac:dyDescent="0.25">
      <c r="A324" s="240" t="str">
        <f t="shared" si="10"/>
        <v/>
      </c>
      <c r="B324" s="240" t="str">
        <f>IF(Fornecedores[[#This Row],[Tipo]]&lt;&gt;"",ROW()-1,"")</f>
        <v/>
      </c>
      <c r="C324" s="184"/>
      <c r="E324" s="183"/>
      <c r="H324" s="183" t="str">
        <f t="shared" si="11"/>
        <v/>
      </c>
    </row>
    <row r="325" spans="1:8" x14ac:dyDescent="0.25">
      <c r="A325" s="240" t="str">
        <f t="shared" si="10"/>
        <v/>
      </c>
      <c r="B325" s="240" t="str">
        <f>IF(Fornecedores[[#This Row],[Tipo]]&lt;&gt;"",ROW()-1,"")</f>
        <v/>
      </c>
      <c r="C325" s="184"/>
      <c r="E325" s="183"/>
      <c r="H325" s="183" t="str">
        <f t="shared" si="11"/>
        <v/>
      </c>
    </row>
    <row r="326" spans="1:8" x14ac:dyDescent="0.25">
      <c r="A326" s="240" t="str">
        <f t="shared" si="10"/>
        <v/>
      </c>
      <c r="B326" s="240" t="str">
        <f>IF(Fornecedores[[#This Row],[Tipo]]&lt;&gt;"",ROW()-1,"")</f>
        <v/>
      </c>
      <c r="C326" s="184"/>
      <c r="E326" s="183"/>
      <c r="H326" s="183" t="str">
        <f t="shared" si="11"/>
        <v/>
      </c>
    </row>
    <row r="327" spans="1:8" x14ac:dyDescent="0.25">
      <c r="A327" s="240" t="str">
        <f t="shared" si="10"/>
        <v/>
      </c>
      <c r="B327" s="240" t="str">
        <f>IF(Fornecedores[[#This Row],[Tipo]]&lt;&gt;"",ROW()-1,"")</f>
        <v/>
      </c>
      <c r="C327" s="184"/>
      <c r="E327" s="183"/>
      <c r="H327" s="183" t="str">
        <f t="shared" si="11"/>
        <v/>
      </c>
    </row>
    <row r="328" spans="1:8" x14ac:dyDescent="0.25">
      <c r="A328" s="240" t="str">
        <f t="shared" si="10"/>
        <v/>
      </c>
      <c r="B328" s="240" t="str">
        <f>IF(Fornecedores[[#This Row],[Tipo]]&lt;&gt;"",ROW()-1,"")</f>
        <v/>
      </c>
      <c r="C328" s="184"/>
      <c r="E328" s="183"/>
      <c r="H328" s="183" t="str">
        <f t="shared" si="11"/>
        <v/>
      </c>
    </row>
    <row r="329" spans="1:8" x14ac:dyDescent="0.25">
      <c r="A329" s="240" t="str">
        <f t="shared" si="10"/>
        <v/>
      </c>
      <c r="B329" s="240" t="str">
        <f>IF(Fornecedores[[#This Row],[Tipo]]&lt;&gt;"",ROW()-1,"")</f>
        <v/>
      </c>
      <c r="C329" s="184"/>
      <c r="E329" s="183"/>
      <c r="H329" s="183" t="str">
        <f t="shared" si="11"/>
        <v/>
      </c>
    </row>
    <row r="330" spans="1:8" x14ac:dyDescent="0.25">
      <c r="A330" s="240" t="str">
        <f t="shared" si="10"/>
        <v/>
      </c>
      <c r="B330" s="240" t="str">
        <f>IF(Fornecedores[[#This Row],[Tipo]]&lt;&gt;"",ROW()-1,"")</f>
        <v/>
      </c>
      <c r="C330" s="184"/>
      <c r="E330" s="183"/>
      <c r="H330" s="183" t="str">
        <f t="shared" si="11"/>
        <v/>
      </c>
    </row>
    <row r="331" spans="1:8" x14ac:dyDescent="0.25">
      <c r="A331" s="240" t="str">
        <f t="shared" si="10"/>
        <v/>
      </c>
      <c r="B331" s="240" t="str">
        <f>IF(Fornecedores[[#This Row],[Tipo]]&lt;&gt;"",ROW()-1,"")</f>
        <v/>
      </c>
      <c r="C331" s="184"/>
      <c r="E331" s="183"/>
      <c r="H331" s="183" t="str">
        <f t="shared" si="11"/>
        <v/>
      </c>
    </row>
    <row r="332" spans="1:8" x14ac:dyDescent="0.25">
      <c r="A332" s="240" t="str">
        <f t="shared" si="10"/>
        <v/>
      </c>
      <c r="B332" s="240" t="str">
        <f>IF(Fornecedores[[#This Row],[Tipo]]&lt;&gt;"",ROW()-1,"")</f>
        <v/>
      </c>
      <c r="C332" s="184"/>
      <c r="E332" s="183"/>
      <c r="H332" s="183" t="str">
        <f t="shared" si="11"/>
        <v/>
      </c>
    </row>
    <row r="333" spans="1:8" x14ac:dyDescent="0.25">
      <c r="A333" s="240" t="str">
        <f t="shared" si="10"/>
        <v/>
      </c>
      <c r="B333" s="240" t="str">
        <f>IF(Fornecedores[[#This Row],[Tipo]]&lt;&gt;"",ROW()-1,"")</f>
        <v/>
      </c>
      <c r="C333" s="184"/>
      <c r="E333" s="183"/>
      <c r="H333" s="183" t="str">
        <f t="shared" si="11"/>
        <v/>
      </c>
    </row>
    <row r="334" spans="1:8" x14ac:dyDescent="0.25">
      <c r="A334" s="240" t="str">
        <f t="shared" si="10"/>
        <v/>
      </c>
      <c r="B334" s="240" t="str">
        <f>IF(Fornecedores[[#This Row],[Tipo]]&lt;&gt;"",ROW()-1,"")</f>
        <v/>
      </c>
      <c r="C334" s="184"/>
      <c r="E334" s="183"/>
      <c r="H334" s="183" t="str">
        <f t="shared" si="11"/>
        <v/>
      </c>
    </row>
    <row r="335" spans="1:8" x14ac:dyDescent="0.25">
      <c r="A335" s="240" t="str">
        <f t="shared" si="10"/>
        <v/>
      </c>
      <c r="B335" s="240" t="str">
        <f>IF(Fornecedores[[#This Row],[Tipo]]&lt;&gt;"",ROW()-1,"")</f>
        <v/>
      </c>
      <c r="C335" s="184"/>
      <c r="E335" s="183"/>
      <c r="H335" s="183" t="str">
        <f t="shared" si="11"/>
        <v/>
      </c>
    </row>
    <row r="336" spans="1:8" x14ac:dyDescent="0.25">
      <c r="A336" s="240" t="str">
        <f t="shared" si="10"/>
        <v/>
      </c>
      <c r="B336" s="240" t="str">
        <f>IF(Fornecedores[[#This Row],[Tipo]]&lt;&gt;"",ROW()-1,"")</f>
        <v/>
      </c>
      <c r="C336" s="184"/>
      <c r="E336" s="183"/>
      <c r="H336" s="183" t="str">
        <f t="shared" si="11"/>
        <v/>
      </c>
    </row>
    <row r="337" spans="1:8" x14ac:dyDescent="0.25">
      <c r="A337" s="240" t="str">
        <f t="shared" si="10"/>
        <v/>
      </c>
      <c r="B337" s="240" t="str">
        <f>IF(Fornecedores[[#This Row],[Tipo]]&lt;&gt;"",ROW()-1,"")</f>
        <v/>
      </c>
      <c r="C337" s="184"/>
      <c r="E337" s="183"/>
      <c r="H337" s="183" t="str">
        <f t="shared" si="11"/>
        <v/>
      </c>
    </row>
    <row r="338" spans="1:8" x14ac:dyDescent="0.25">
      <c r="A338" s="240" t="str">
        <f t="shared" si="10"/>
        <v/>
      </c>
      <c r="B338" s="240" t="str">
        <f>IF(Fornecedores[[#This Row],[Tipo]]&lt;&gt;"",ROW()-1,"")</f>
        <v/>
      </c>
      <c r="C338" s="184"/>
      <c r="E338" s="183"/>
      <c r="H338" s="183" t="str">
        <f t="shared" si="11"/>
        <v/>
      </c>
    </row>
    <row r="339" spans="1:8" x14ac:dyDescent="0.25">
      <c r="A339" s="240" t="str">
        <f t="shared" si="10"/>
        <v/>
      </c>
      <c r="B339" s="240" t="str">
        <f>IF(Fornecedores[[#This Row],[Tipo]]&lt;&gt;"",ROW()-1,"")</f>
        <v/>
      </c>
      <c r="C339" s="184"/>
      <c r="E339" s="183"/>
      <c r="H339" s="183" t="str">
        <f t="shared" si="11"/>
        <v/>
      </c>
    </row>
    <row r="340" spans="1:8" x14ac:dyDescent="0.25">
      <c r="A340" s="240" t="str">
        <f t="shared" si="10"/>
        <v/>
      </c>
      <c r="B340" s="240" t="str">
        <f>IF(Fornecedores[[#This Row],[Tipo]]&lt;&gt;"",ROW()-1,"")</f>
        <v/>
      </c>
      <c r="C340" s="184"/>
      <c r="E340" s="183"/>
      <c r="H340" s="183" t="str">
        <f t="shared" si="11"/>
        <v/>
      </c>
    </row>
    <row r="341" spans="1:8" x14ac:dyDescent="0.25">
      <c r="A341" s="240" t="str">
        <f t="shared" si="10"/>
        <v/>
      </c>
      <c r="B341" s="240" t="str">
        <f>IF(Fornecedores[[#This Row],[Tipo]]&lt;&gt;"",ROW()-1,"")</f>
        <v/>
      </c>
      <c r="C341" s="184"/>
      <c r="E341" s="183"/>
      <c r="H341" s="183" t="str">
        <f t="shared" si="11"/>
        <v/>
      </c>
    </row>
    <row r="342" spans="1:8" x14ac:dyDescent="0.25">
      <c r="A342" s="240" t="str">
        <f t="shared" si="10"/>
        <v/>
      </c>
      <c r="B342" s="240" t="str">
        <f>IF(Fornecedores[[#This Row],[Tipo]]&lt;&gt;"",ROW()-1,"")</f>
        <v/>
      </c>
      <c r="C342" s="184"/>
      <c r="E342" s="183"/>
      <c r="H342" s="183" t="str">
        <f t="shared" si="11"/>
        <v/>
      </c>
    </row>
    <row r="343" spans="1:8" x14ac:dyDescent="0.25">
      <c r="A343" s="240" t="str">
        <f t="shared" si="10"/>
        <v/>
      </c>
      <c r="B343" s="240" t="str">
        <f>IF(Fornecedores[[#This Row],[Tipo]]&lt;&gt;"",ROW()-1,"")</f>
        <v/>
      </c>
      <c r="C343" s="184"/>
      <c r="E343" s="183"/>
      <c r="H343" s="183" t="str">
        <f t="shared" si="11"/>
        <v/>
      </c>
    </row>
    <row r="344" spans="1:8" x14ac:dyDescent="0.25">
      <c r="A344" s="240" t="str">
        <f t="shared" si="10"/>
        <v/>
      </c>
      <c r="B344" s="240" t="str">
        <f>IF(Fornecedores[[#This Row],[Tipo]]&lt;&gt;"",ROW()-1,"")</f>
        <v/>
      </c>
      <c r="C344" s="184"/>
      <c r="E344" s="183"/>
      <c r="H344" s="183" t="str">
        <f t="shared" si="11"/>
        <v/>
      </c>
    </row>
    <row r="345" spans="1:8" x14ac:dyDescent="0.25">
      <c r="A345" s="240" t="str">
        <f t="shared" si="10"/>
        <v/>
      </c>
      <c r="B345" s="240" t="str">
        <f>IF(Fornecedores[[#This Row],[Tipo]]&lt;&gt;"",ROW()-1,"")</f>
        <v/>
      </c>
      <c r="C345" s="184"/>
      <c r="E345" s="183"/>
      <c r="H345" s="183" t="str">
        <f t="shared" si="11"/>
        <v/>
      </c>
    </row>
    <row r="346" spans="1:8" x14ac:dyDescent="0.25">
      <c r="A346" s="240" t="str">
        <f t="shared" si="10"/>
        <v/>
      </c>
      <c r="B346" s="240" t="str">
        <f>IF(Fornecedores[[#This Row],[Tipo]]&lt;&gt;"",ROW()-1,"")</f>
        <v/>
      </c>
      <c r="C346" s="184"/>
      <c r="E346" s="183"/>
      <c r="H346" s="183" t="str">
        <f t="shared" si="11"/>
        <v/>
      </c>
    </row>
    <row r="347" spans="1:8" x14ac:dyDescent="0.25">
      <c r="A347" s="240" t="str">
        <f t="shared" si="10"/>
        <v/>
      </c>
      <c r="B347" s="240" t="str">
        <f>IF(Fornecedores[[#This Row],[Tipo]]&lt;&gt;"",ROW()-1,"")</f>
        <v/>
      </c>
      <c r="C347" s="184"/>
      <c r="E347" s="183"/>
      <c r="H347" s="183" t="str">
        <f t="shared" si="11"/>
        <v/>
      </c>
    </row>
    <row r="348" spans="1:8" x14ac:dyDescent="0.25">
      <c r="A348" s="240" t="str">
        <f t="shared" si="10"/>
        <v/>
      </c>
      <c r="B348" s="240" t="str">
        <f>IF(Fornecedores[[#This Row],[Tipo]]&lt;&gt;"",ROW()-1,"")</f>
        <v/>
      </c>
      <c r="C348" s="184"/>
      <c r="E348" s="183"/>
      <c r="H348" s="183" t="str">
        <f t="shared" si="11"/>
        <v/>
      </c>
    </row>
    <row r="349" spans="1:8" x14ac:dyDescent="0.25">
      <c r="A349" s="240" t="str">
        <f t="shared" si="10"/>
        <v/>
      </c>
      <c r="B349" s="240" t="str">
        <f>IF(Fornecedores[[#This Row],[Tipo]]&lt;&gt;"",ROW()-1,"")</f>
        <v/>
      </c>
      <c r="C349" s="184"/>
      <c r="E349" s="183"/>
      <c r="H349" s="183" t="str">
        <f t="shared" si="11"/>
        <v/>
      </c>
    </row>
    <row r="350" spans="1:8" x14ac:dyDescent="0.25">
      <c r="A350" s="240" t="str">
        <f t="shared" si="10"/>
        <v/>
      </c>
      <c r="B350" s="240" t="str">
        <f>IF(Fornecedores[[#This Row],[Tipo]]&lt;&gt;"",ROW()-1,"")</f>
        <v/>
      </c>
      <c r="C350" s="184"/>
      <c r="E350" s="183"/>
      <c r="H350" s="183" t="str">
        <f t="shared" si="11"/>
        <v/>
      </c>
    </row>
    <row r="351" spans="1:8" x14ac:dyDescent="0.25">
      <c r="A351" s="240" t="str">
        <f t="shared" si="10"/>
        <v/>
      </c>
      <c r="B351" s="240" t="str">
        <f>IF(Fornecedores[[#This Row],[Tipo]]&lt;&gt;"",ROW()-1,"")</f>
        <v/>
      </c>
      <c r="C351" s="184"/>
      <c r="E351" s="183"/>
      <c r="H351" s="183" t="str">
        <f t="shared" si="11"/>
        <v/>
      </c>
    </row>
    <row r="352" spans="1:8" x14ac:dyDescent="0.25">
      <c r="A352" s="240" t="str">
        <f t="shared" si="10"/>
        <v/>
      </c>
      <c r="B352" s="240" t="str">
        <f>IF(Fornecedores[[#This Row],[Tipo]]&lt;&gt;"",ROW()-1,"")</f>
        <v/>
      </c>
      <c r="C352" s="184"/>
      <c r="E352" s="183"/>
      <c r="H352" s="183" t="str">
        <f t="shared" si="11"/>
        <v/>
      </c>
    </row>
    <row r="353" spans="1:8" x14ac:dyDescent="0.25">
      <c r="A353" s="240" t="str">
        <f t="shared" si="10"/>
        <v/>
      </c>
      <c r="B353" s="240" t="str">
        <f>IF(Fornecedores[[#This Row],[Tipo]]&lt;&gt;"",ROW()-1,"")</f>
        <v/>
      </c>
      <c r="C353" s="184"/>
      <c r="E353" s="183"/>
      <c r="H353" s="183" t="str">
        <f t="shared" si="11"/>
        <v/>
      </c>
    </row>
    <row r="354" spans="1:8" x14ac:dyDescent="0.25">
      <c r="A354" s="240" t="str">
        <f t="shared" si="10"/>
        <v/>
      </c>
      <c r="B354" s="240" t="str">
        <f>IF(Fornecedores[[#This Row],[Tipo]]&lt;&gt;"",ROW()-1,"")</f>
        <v/>
      </c>
      <c r="C354" s="184"/>
      <c r="E354" s="183"/>
      <c r="H354" s="183" t="str">
        <f t="shared" si="11"/>
        <v/>
      </c>
    </row>
    <row r="355" spans="1:8" x14ac:dyDescent="0.25">
      <c r="A355" s="240" t="str">
        <f t="shared" si="10"/>
        <v/>
      </c>
      <c r="B355" s="240" t="str">
        <f>IF(Fornecedores[[#This Row],[Tipo]]&lt;&gt;"",ROW()-1,"")</f>
        <v/>
      </c>
      <c r="C355" s="184"/>
      <c r="E355" s="183"/>
      <c r="H355" s="183" t="str">
        <f t="shared" si="11"/>
        <v/>
      </c>
    </row>
    <row r="356" spans="1:8" x14ac:dyDescent="0.25">
      <c r="A356" s="240" t="str">
        <f t="shared" si="10"/>
        <v/>
      </c>
      <c r="B356" s="240" t="str">
        <f>IF(Fornecedores[[#This Row],[Tipo]]&lt;&gt;"",ROW()-1,"")</f>
        <v/>
      </c>
      <c r="C356" s="184"/>
      <c r="E356" s="183"/>
      <c r="H356" s="183" t="str">
        <f t="shared" si="11"/>
        <v/>
      </c>
    </row>
    <row r="357" spans="1:8" x14ac:dyDescent="0.25">
      <c r="A357" s="240" t="str">
        <f t="shared" si="10"/>
        <v/>
      </c>
      <c r="B357" s="240" t="str">
        <f>IF(Fornecedores[[#This Row],[Tipo]]&lt;&gt;"",ROW()-1,"")</f>
        <v/>
      </c>
      <c r="C357" s="184"/>
      <c r="E357" s="183"/>
      <c r="H357" s="183" t="str">
        <f t="shared" si="11"/>
        <v/>
      </c>
    </row>
    <row r="358" spans="1:8" x14ac:dyDescent="0.25">
      <c r="A358" s="240" t="str">
        <f t="shared" si="10"/>
        <v/>
      </c>
      <c r="B358" s="240" t="str">
        <f>IF(Fornecedores[[#This Row],[Tipo]]&lt;&gt;"",ROW()-1,"")</f>
        <v/>
      </c>
      <c r="C358" s="184"/>
      <c r="E358" s="183"/>
      <c r="H358" s="183" t="str">
        <f t="shared" si="11"/>
        <v/>
      </c>
    </row>
    <row r="359" spans="1:8" x14ac:dyDescent="0.25">
      <c r="A359" s="240" t="str">
        <f t="shared" si="10"/>
        <v/>
      </c>
      <c r="B359" s="240" t="str">
        <f>IF(Fornecedores[[#This Row],[Tipo]]&lt;&gt;"",ROW()-1,"")</f>
        <v/>
      </c>
      <c r="C359" s="184"/>
      <c r="E359" s="183"/>
      <c r="H359" s="183" t="str">
        <f t="shared" si="11"/>
        <v/>
      </c>
    </row>
    <row r="360" spans="1:8" x14ac:dyDescent="0.25">
      <c r="A360" s="240" t="str">
        <f t="shared" si="10"/>
        <v/>
      </c>
      <c r="B360" s="240" t="str">
        <f>IF(Fornecedores[[#This Row],[Tipo]]&lt;&gt;"",ROW()-1,"")</f>
        <v/>
      </c>
      <c r="C360" s="184"/>
      <c r="E360" s="183"/>
      <c r="H360" s="183" t="str">
        <f t="shared" si="11"/>
        <v/>
      </c>
    </row>
    <row r="361" spans="1:8" x14ac:dyDescent="0.25">
      <c r="A361" s="240" t="str">
        <f t="shared" si="10"/>
        <v/>
      </c>
      <c r="B361" s="240" t="str">
        <f>IF(Fornecedores[[#This Row],[Tipo]]&lt;&gt;"",ROW()-1,"")</f>
        <v/>
      </c>
      <c r="C361" s="184"/>
      <c r="E361" s="183"/>
      <c r="H361" s="183" t="str">
        <f t="shared" si="11"/>
        <v/>
      </c>
    </row>
    <row r="362" spans="1:8" x14ac:dyDescent="0.25">
      <c r="A362" s="240" t="str">
        <f t="shared" si="10"/>
        <v/>
      </c>
      <c r="B362" s="240" t="str">
        <f>IF(Fornecedores[[#This Row],[Tipo]]&lt;&gt;"",ROW()-1,"")</f>
        <v/>
      </c>
      <c r="C362" s="184"/>
      <c r="E362" s="183"/>
      <c r="H362" s="183" t="str">
        <f t="shared" si="11"/>
        <v/>
      </c>
    </row>
    <row r="363" spans="1:8" x14ac:dyDescent="0.25">
      <c r="A363" s="240" t="str">
        <f t="shared" si="10"/>
        <v/>
      </c>
      <c r="B363" s="240" t="str">
        <f>IF(Fornecedores[[#This Row],[Tipo]]&lt;&gt;"",ROW()-1,"")</f>
        <v/>
      </c>
      <c r="C363" s="184"/>
      <c r="E363" s="183"/>
      <c r="H363" s="183" t="str">
        <f t="shared" si="11"/>
        <v/>
      </c>
    </row>
    <row r="364" spans="1:8" x14ac:dyDescent="0.25">
      <c r="A364" s="240" t="str">
        <f t="shared" si="10"/>
        <v/>
      </c>
      <c r="B364" s="240" t="str">
        <f>IF(Fornecedores[[#This Row],[Tipo]]&lt;&gt;"",ROW()-1,"")</f>
        <v/>
      </c>
      <c r="C364" s="184"/>
      <c r="E364" s="183"/>
      <c r="H364" s="183" t="str">
        <f t="shared" si="11"/>
        <v/>
      </c>
    </row>
    <row r="365" spans="1:8" x14ac:dyDescent="0.25">
      <c r="A365" s="240" t="str">
        <f t="shared" si="10"/>
        <v/>
      </c>
      <c r="B365" s="240" t="str">
        <f>IF(Fornecedores[[#This Row],[Tipo]]&lt;&gt;"",ROW()-1,"")</f>
        <v/>
      </c>
      <c r="C365" s="184"/>
      <c r="E365" s="183"/>
      <c r="H365" s="183" t="str">
        <f t="shared" si="11"/>
        <v/>
      </c>
    </row>
    <row r="366" spans="1:8" x14ac:dyDescent="0.25">
      <c r="A366" s="240" t="str">
        <f t="shared" si="10"/>
        <v/>
      </c>
      <c r="B366" s="240" t="str">
        <f>IF(Fornecedores[[#This Row],[Tipo]]&lt;&gt;"",ROW()-1,"")</f>
        <v/>
      </c>
      <c r="C366" s="184"/>
      <c r="E366" s="183"/>
      <c r="H366" s="183" t="str">
        <f t="shared" si="11"/>
        <v/>
      </c>
    </row>
    <row r="367" spans="1:8" x14ac:dyDescent="0.25">
      <c r="A367" s="240" t="str">
        <f t="shared" si="10"/>
        <v/>
      </c>
      <c r="B367" s="240" t="str">
        <f>IF(Fornecedores[[#This Row],[Tipo]]&lt;&gt;"",ROW()-1,"")</f>
        <v/>
      </c>
      <c r="C367" s="184"/>
      <c r="E367" s="183"/>
      <c r="H367" s="183" t="str">
        <f t="shared" si="11"/>
        <v/>
      </c>
    </row>
    <row r="368" spans="1:8" x14ac:dyDescent="0.25">
      <c r="A368" s="240" t="str">
        <f t="shared" si="10"/>
        <v/>
      </c>
      <c r="B368" s="240" t="str">
        <f>IF(Fornecedores[[#This Row],[Tipo]]&lt;&gt;"",ROW()-1,"")</f>
        <v/>
      </c>
      <c r="C368" s="184"/>
      <c r="E368" s="183"/>
      <c r="H368" s="183" t="str">
        <f t="shared" si="11"/>
        <v/>
      </c>
    </row>
    <row r="369" spans="1:8" x14ac:dyDescent="0.25">
      <c r="A369" s="240" t="str">
        <f t="shared" si="10"/>
        <v/>
      </c>
      <c r="B369" s="240" t="str">
        <f>IF(Fornecedores[[#This Row],[Tipo]]&lt;&gt;"",ROW()-1,"")</f>
        <v/>
      </c>
      <c r="C369" s="184"/>
      <c r="E369" s="183"/>
      <c r="H369" s="183" t="str">
        <f t="shared" si="11"/>
        <v/>
      </c>
    </row>
    <row r="370" spans="1:8" x14ac:dyDescent="0.25">
      <c r="A370" s="240" t="str">
        <f t="shared" si="10"/>
        <v/>
      </c>
      <c r="B370" s="240" t="str">
        <f>IF(Fornecedores[[#This Row],[Tipo]]&lt;&gt;"",ROW()-1,"")</f>
        <v/>
      </c>
      <c r="C370" s="184"/>
      <c r="E370" s="183"/>
      <c r="H370" s="183" t="str">
        <f t="shared" si="11"/>
        <v/>
      </c>
    </row>
    <row r="371" spans="1:8" x14ac:dyDescent="0.25">
      <c r="A371" s="240" t="str">
        <f t="shared" si="10"/>
        <v/>
      </c>
      <c r="B371" s="240" t="str">
        <f>IF(Fornecedores[[#This Row],[Tipo]]&lt;&gt;"",ROW()-1,"")</f>
        <v/>
      </c>
      <c r="C371" s="184"/>
      <c r="E371" s="183"/>
      <c r="H371" s="183" t="str">
        <f t="shared" si="11"/>
        <v/>
      </c>
    </row>
    <row r="372" spans="1:8" x14ac:dyDescent="0.25">
      <c r="A372" s="240" t="str">
        <f t="shared" si="10"/>
        <v/>
      </c>
      <c r="B372" s="240" t="str">
        <f>IF(Fornecedores[[#This Row],[Tipo]]&lt;&gt;"",ROW()-1,"")</f>
        <v/>
      </c>
      <c r="C372" s="184"/>
      <c r="E372" s="183"/>
      <c r="H372" s="183" t="str">
        <f t="shared" si="11"/>
        <v/>
      </c>
    </row>
    <row r="373" spans="1:8" x14ac:dyDescent="0.25">
      <c r="A373" s="240" t="str">
        <f t="shared" si="10"/>
        <v/>
      </c>
      <c r="B373" s="240" t="str">
        <f>IF(Fornecedores[[#This Row],[Tipo]]&lt;&gt;"",ROW()-1,"")</f>
        <v/>
      </c>
      <c r="C373" s="184"/>
      <c r="E373" s="183"/>
      <c r="H373" s="183" t="str">
        <f t="shared" si="11"/>
        <v/>
      </c>
    </row>
    <row r="374" spans="1:8" x14ac:dyDescent="0.25">
      <c r="A374" s="240" t="str">
        <f t="shared" si="10"/>
        <v/>
      </c>
      <c r="B374" s="240" t="str">
        <f>IF(Fornecedores[[#This Row],[Tipo]]&lt;&gt;"",ROW()-1,"")</f>
        <v/>
      </c>
      <c r="C374" s="184"/>
      <c r="E374" s="183"/>
      <c r="H374" s="183" t="str">
        <f t="shared" si="11"/>
        <v/>
      </c>
    </row>
    <row r="375" spans="1:8" x14ac:dyDescent="0.25">
      <c r="A375" s="240" t="str">
        <f t="shared" si="10"/>
        <v/>
      </c>
      <c r="B375" s="240" t="str">
        <f>IF(Fornecedores[[#This Row],[Tipo]]&lt;&gt;"",ROW()-1,"")</f>
        <v/>
      </c>
      <c r="C375" s="184"/>
      <c r="E375" s="183"/>
      <c r="H375" s="183" t="str">
        <f t="shared" si="11"/>
        <v/>
      </c>
    </row>
    <row r="376" spans="1:8" x14ac:dyDescent="0.25">
      <c r="A376" s="240" t="str">
        <f t="shared" si="10"/>
        <v/>
      </c>
      <c r="B376" s="240" t="str">
        <f>IF(Fornecedores[[#This Row],[Tipo]]&lt;&gt;"",ROW()-1,"")</f>
        <v/>
      </c>
      <c r="C376" s="184"/>
      <c r="E376" s="183"/>
      <c r="H376" s="183" t="str">
        <f t="shared" si="11"/>
        <v/>
      </c>
    </row>
    <row r="377" spans="1:8" x14ac:dyDescent="0.25">
      <c r="A377" s="240" t="str">
        <f t="shared" si="10"/>
        <v/>
      </c>
      <c r="B377" s="240" t="str">
        <f>IF(Fornecedores[[#This Row],[Tipo]]&lt;&gt;"",ROW()-1,"")</f>
        <v/>
      </c>
      <c r="C377" s="184"/>
      <c r="E377" s="183"/>
      <c r="H377" s="183" t="str">
        <f t="shared" si="11"/>
        <v/>
      </c>
    </row>
    <row r="378" spans="1:8" x14ac:dyDescent="0.25">
      <c r="A378" s="240" t="str">
        <f t="shared" si="10"/>
        <v/>
      </c>
      <c r="B378" s="240" t="str">
        <f>IF(Fornecedores[[#This Row],[Tipo]]&lt;&gt;"",ROW()-1,"")</f>
        <v/>
      </c>
      <c r="C378" s="184"/>
      <c r="E378" s="183"/>
      <c r="H378" s="183" t="str">
        <f t="shared" si="11"/>
        <v/>
      </c>
    </row>
    <row r="379" spans="1:8" x14ac:dyDescent="0.25">
      <c r="A379" s="240" t="str">
        <f t="shared" si="10"/>
        <v/>
      </c>
      <c r="B379" s="240" t="str">
        <f>IF(Fornecedores[[#This Row],[Tipo]]&lt;&gt;"",ROW()-1,"")</f>
        <v/>
      </c>
      <c r="C379" s="184"/>
      <c r="E379" s="183"/>
      <c r="H379" s="183" t="str">
        <f t="shared" si="11"/>
        <v/>
      </c>
    </row>
    <row r="380" spans="1:8" x14ac:dyDescent="0.25">
      <c r="A380" s="240" t="str">
        <f t="shared" si="10"/>
        <v/>
      </c>
      <c r="B380" s="240" t="str">
        <f>IF(Fornecedores[[#This Row],[Tipo]]&lt;&gt;"",ROW()-1,"")</f>
        <v/>
      </c>
      <c r="C380" s="184"/>
      <c r="E380" s="183"/>
      <c r="H380" s="183" t="str">
        <f t="shared" si="11"/>
        <v/>
      </c>
    </row>
    <row r="381" spans="1:8" x14ac:dyDescent="0.25">
      <c r="A381" s="240" t="str">
        <f t="shared" si="10"/>
        <v/>
      </c>
      <c r="B381" s="240" t="str">
        <f>IF(Fornecedores[[#This Row],[Tipo]]&lt;&gt;"",ROW()-1,"")</f>
        <v/>
      </c>
      <c r="C381" s="184"/>
      <c r="E381" s="183"/>
      <c r="H381" s="183" t="str">
        <f t="shared" si="11"/>
        <v/>
      </c>
    </row>
    <row r="382" spans="1:8" x14ac:dyDescent="0.25">
      <c r="A382" s="240" t="str">
        <f t="shared" si="10"/>
        <v/>
      </c>
      <c r="B382" s="240" t="str">
        <f>IF(Fornecedores[[#This Row],[Tipo]]&lt;&gt;"",ROW()-1,"")</f>
        <v/>
      </c>
      <c r="C382" s="184"/>
      <c r="E382" s="183"/>
      <c r="H382" s="183" t="str">
        <f t="shared" si="11"/>
        <v/>
      </c>
    </row>
    <row r="383" spans="1:8" x14ac:dyDescent="0.25">
      <c r="A383" s="240" t="str">
        <f t="shared" si="10"/>
        <v/>
      </c>
      <c r="B383" s="240" t="str">
        <f>IF(Fornecedores[[#This Row],[Tipo]]&lt;&gt;"",ROW()-1,"")</f>
        <v/>
      </c>
      <c r="C383" s="184"/>
      <c r="E383" s="183"/>
      <c r="H383" s="183" t="str">
        <f t="shared" si="11"/>
        <v/>
      </c>
    </row>
    <row r="384" spans="1:8" x14ac:dyDescent="0.25">
      <c r="A384" s="240" t="str">
        <f t="shared" si="10"/>
        <v/>
      </c>
      <c r="B384" s="240" t="str">
        <f>IF(Fornecedores[[#This Row],[Tipo]]&lt;&gt;"",ROW()-1,"")</f>
        <v/>
      </c>
      <c r="C384" s="184"/>
      <c r="E384" s="183"/>
      <c r="H384" s="183" t="str">
        <f t="shared" si="11"/>
        <v/>
      </c>
    </row>
    <row r="385" spans="1:8" x14ac:dyDescent="0.25">
      <c r="A385" s="240" t="str">
        <f t="shared" si="10"/>
        <v/>
      </c>
      <c r="B385" s="240" t="str">
        <f>IF(Fornecedores[[#This Row],[Tipo]]&lt;&gt;"",ROW()-1,"")</f>
        <v/>
      </c>
      <c r="C385" s="184"/>
      <c r="E385" s="183"/>
      <c r="H385" s="183" t="str">
        <f t="shared" si="11"/>
        <v/>
      </c>
    </row>
    <row r="386" spans="1:8" x14ac:dyDescent="0.25">
      <c r="A386" s="240" t="str">
        <f t="shared" ref="A386:A449" si="12">IF(G386=$J$2,"FOR",IF(G386=$J$3,"CLI",IF(G386=$J$4,"FUN","")))</f>
        <v/>
      </c>
      <c r="B386" s="240" t="str">
        <f>IF(Fornecedores[[#This Row],[Tipo]]&lt;&gt;"",ROW()-1,"")</f>
        <v/>
      </c>
      <c r="C386" s="184"/>
      <c r="E386" s="183"/>
      <c r="H386" s="183" t="str">
        <f t="shared" ref="H386:H449" si="13">CONCATENATE(A386,B386)</f>
        <v/>
      </c>
    </row>
    <row r="387" spans="1:8" x14ac:dyDescent="0.25">
      <c r="A387" s="240" t="str">
        <f t="shared" si="12"/>
        <v/>
      </c>
      <c r="B387" s="240" t="str">
        <f>IF(Fornecedores[[#This Row],[Tipo]]&lt;&gt;"",ROW()-1,"")</f>
        <v/>
      </c>
      <c r="C387" s="184"/>
      <c r="E387" s="183"/>
      <c r="H387" s="183" t="str">
        <f t="shared" si="13"/>
        <v/>
      </c>
    </row>
    <row r="388" spans="1:8" x14ac:dyDescent="0.25">
      <c r="A388" s="240" t="str">
        <f t="shared" si="12"/>
        <v/>
      </c>
      <c r="B388" s="240" t="str">
        <f>IF(Fornecedores[[#This Row],[Tipo]]&lt;&gt;"",ROW()-1,"")</f>
        <v/>
      </c>
      <c r="C388" s="184"/>
      <c r="E388" s="183"/>
      <c r="H388" s="183" t="str">
        <f t="shared" si="13"/>
        <v/>
      </c>
    </row>
    <row r="389" spans="1:8" x14ac:dyDescent="0.25">
      <c r="A389" s="240" t="str">
        <f t="shared" si="12"/>
        <v/>
      </c>
      <c r="B389" s="240" t="str">
        <f>IF(Fornecedores[[#This Row],[Tipo]]&lt;&gt;"",ROW()-1,"")</f>
        <v/>
      </c>
      <c r="C389" s="184"/>
      <c r="E389" s="183"/>
      <c r="H389" s="183" t="str">
        <f t="shared" si="13"/>
        <v/>
      </c>
    </row>
    <row r="390" spans="1:8" x14ac:dyDescent="0.25">
      <c r="A390" s="240" t="str">
        <f t="shared" si="12"/>
        <v/>
      </c>
      <c r="B390" s="240" t="str">
        <f>IF(Fornecedores[[#This Row],[Tipo]]&lt;&gt;"",ROW()-1,"")</f>
        <v/>
      </c>
      <c r="C390" s="184"/>
      <c r="E390" s="183"/>
      <c r="H390" s="183" t="str">
        <f t="shared" si="13"/>
        <v/>
      </c>
    </row>
    <row r="391" spans="1:8" x14ac:dyDescent="0.25">
      <c r="A391" s="240" t="str">
        <f t="shared" si="12"/>
        <v/>
      </c>
      <c r="B391" s="240" t="str">
        <f>IF(Fornecedores[[#This Row],[Tipo]]&lt;&gt;"",ROW()-1,"")</f>
        <v/>
      </c>
      <c r="C391" s="184"/>
      <c r="E391" s="183"/>
      <c r="H391" s="183" t="str">
        <f t="shared" si="13"/>
        <v/>
      </c>
    </row>
    <row r="392" spans="1:8" x14ac:dyDescent="0.25">
      <c r="A392" s="240" t="str">
        <f t="shared" si="12"/>
        <v/>
      </c>
      <c r="B392" s="240" t="str">
        <f>IF(Fornecedores[[#This Row],[Tipo]]&lt;&gt;"",ROW()-1,"")</f>
        <v/>
      </c>
      <c r="C392" s="184"/>
      <c r="E392" s="183"/>
      <c r="H392" s="183" t="str">
        <f t="shared" si="13"/>
        <v/>
      </c>
    </row>
    <row r="393" spans="1:8" x14ac:dyDescent="0.25">
      <c r="A393" s="240" t="str">
        <f t="shared" si="12"/>
        <v/>
      </c>
      <c r="B393" s="240" t="str">
        <f>IF(Fornecedores[[#This Row],[Tipo]]&lt;&gt;"",ROW()-1,"")</f>
        <v/>
      </c>
      <c r="C393" s="184"/>
      <c r="E393" s="183"/>
      <c r="H393" s="183" t="str">
        <f t="shared" si="13"/>
        <v/>
      </c>
    </row>
    <row r="394" spans="1:8" x14ac:dyDescent="0.25">
      <c r="A394" s="240" t="str">
        <f t="shared" si="12"/>
        <v/>
      </c>
      <c r="B394" s="240" t="str">
        <f>IF(Fornecedores[[#This Row],[Tipo]]&lt;&gt;"",ROW()-1,"")</f>
        <v/>
      </c>
      <c r="C394" s="184"/>
      <c r="E394" s="183"/>
      <c r="H394" s="183" t="str">
        <f t="shared" si="13"/>
        <v/>
      </c>
    </row>
    <row r="395" spans="1:8" x14ac:dyDescent="0.25">
      <c r="A395" s="240" t="str">
        <f t="shared" si="12"/>
        <v/>
      </c>
      <c r="B395" s="240" t="str">
        <f>IF(Fornecedores[[#This Row],[Tipo]]&lt;&gt;"",ROW()-1,"")</f>
        <v/>
      </c>
      <c r="C395" s="184"/>
      <c r="E395" s="183"/>
      <c r="H395" s="183" t="str">
        <f t="shared" si="13"/>
        <v/>
      </c>
    </row>
    <row r="396" spans="1:8" x14ac:dyDescent="0.25">
      <c r="A396" s="240" t="str">
        <f t="shared" si="12"/>
        <v/>
      </c>
      <c r="B396" s="240" t="str">
        <f>IF(Fornecedores[[#This Row],[Tipo]]&lt;&gt;"",ROW()-1,"")</f>
        <v/>
      </c>
      <c r="C396" s="184"/>
      <c r="E396" s="183"/>
      <c r="H396" s="183" t="str">
        <f t="shared" si="13"/>
        <v/>
      </c>
    </row>
    <row r="397" spans="1:8" x14ac:dyDescent="0.25">
      <c r="A397" s="240" t="str">
        <f t="shared" si="12"/>
        <v/>
      </c>
      <c r="B397" s="240" t="str">
        <f>IF(Fornecedores[[#This Row],[Tipo]]&lt;&gt;"",ROW()-1,"")</f>
        <v/>
      </c>
      <c r="C397" s="184"/>
      <c r="E397" s="183"/>
      <c r="H397" s="183" t="str">
        <f t="shared" si="13"/>
        <v/>
      </c>
    </row>
    <row r="398" spans="1:8" x14ac:dyDescent="0.25">
      <c r="A398" s="240" t="str">
        <f t="shared" si="12"/>
        <v/>
      </c>
      <c r="B398" s="240" t="str">
        <f>IF(Fornecedores[[#This Row],[Tipo]]&lt;&gt;"",ROW()-1,"")</f>
        <v/>
      </c>
      <c r="C398" s="184"/>
      <c r="E398" s="183"/>
      <c r="H398" s="183" t="str">
        <f t="shared" si="13"/>
        <v/>
      </c>
    </row>
    <row r="399" spans="1:8" x14ac:dyDescent="0.25">
      <c r="A399" s="240" t="str">
        <f t="shared" si="12"/>
        <v/>
      </c>
      <c r="B399" s="240" t="str">
        <f>IF(Fornecedores[[#This Row],[Tipo]]&lt;&gt;"",ROW()-1,"")</f>
        <v/>
      </c>
      <c r="C399" s="184"/>
      <c r="E399" s="183"/>
      <c r="H399" s="183" t="str">
        <f t="shared" si="13"/>
        <v/>
      </c>
    </row>
    <row r="400" spans="1:8" x14ac:dyDescent="0.25">
      <c r="A400" s="240" t="str">
        <f t="shared" si="12"/>
        <v/>
      </c>
      <c r="B400" s="240" t="str">
        <f>IF(Fornecedores[[#This Row],[Tipo]]&lt;&gt;"",ROW()-1,"")</f>
        <v/>
      </c>
      <c r="C400" s="184"/>
      <c r="E400" s="183"/>
      <c r="H400" s="183" t="str">
        <f t="shared" si="13"/>
        <v/>
      </c>
    </row>
    <row r="401" spans="1:8" x14ac:dyDescent="0.25">
      <c r="A401" s="240" t="str">
        <f t="shared" si="12"/>
        <v/>
      </c>
      <c r="B401" s="240" t="str">
        <f>IF(Fornecedores[[#This Row],[Tipo]]&lt;&gt;"",ROW()-1,"")</f>
        <v/>
      </c>
      <c r="C401" s="184"/>
      <c r="E401" s="183"/>
      <c r="H401" s="183" t="str">
        <f t="shared" si="13"/>
        <v/>
      </c>
    </row>
    <row r="402" spans="1:8" x14ac:dyDescent="0.25">
      <c r="A402" s="240" t="str">
        <f t="shared" si="12"/>
        <v/>
      </c>
      <c r="B402" s="240" t="str">
        <f>IF(Fornecedores[[#This Row],[Tipo]]&lt;&gt;"",ROW()-1,"")</f>
        <v/>
      </c>
      <c r="C402" s="184"/>
      <c r="E402" s="183"/>
      <c r="H402" s="183" t="str">
        <f t="shared" si="13"/>
        <v/>
      </c>
    </row>
    <row r="403" spans="1:8" x14ac:dyDescent="0.25">
      <c r="A403" s="240" t="str">
        <f t="shared" si="12"/>
        <v/>
      </c>
      <c r="B403" s="240" t="str">
        <f>IF(Fornecedores[[#This Row],[Tipo]]&lt;&gt;"",ROW()-1,"")</f>
        <v/>
      </c>
      <c r="C403" s="184"/>
      <c r="E403" s="183"/>
      <c r="H403" s="183" t="str">
        <f t="shared" si="13"/>
        <v/>
      </c>
    </row>
    <row r="404" spans="1:8" x14ac:dyDescent="0.25">
      <c r="A404" s="240" t="str">
        <f t="shared" si="12"/>
        <v/>
      </c>
      <c r="B404" s="240" t="str">
        <f>IF(Fornecedores[[#This Row],[Tipo]]&lt;&gt;"",ROW()-1,"")</f>
        <v/>
      </c>
      <c r="C404" s="184"/>
      <c r="E404" s="183"/>
      <c r="H404" s="183" t="str">
        <f t="shared" si="13"/>
        <v/>
      </c>
    </row>
    <row r="405" spans="1:8" x14ac:dyDescent="0.25">
      <c r="A405" s="240" t="str">
        <f t="shared" si="12"/>
        <v/>
      </c>
      <c r="B405" s="240" t="str">
        <f>IF(Fornecedores[[#This Row],[Tipo]]&lt;&gt;"",ROW()-1,"")</f>
        <v/>
      </c>
      <c r="C405" s="184"/>
      <c r="E405" s="183"/>
      <c r="H405" s="183" t="str">
        <f t="shared" si="13"/>
        <v/>
      </c>
    </row>
    <row r="406" spans="1:8" x14ac:dyDescent="0.25">
      <c r="A406" s="240" t="str">
        <f t="shared" si="12"/>
        <v/>
      </c>
      <c r="B406" s="240" t="str">
        <f>IF(Fornecedores[[#This Row],[Tipo]]&lt;&gt;"",ROW()-1,"")</f>
        <v/>
      </c>
      <c r="C406" s="184"/>
      <c r="E406" s="183"/>
      <c r="H406" s="183" t="str">
        <f t="shared" si="13"/>
        <v/>
      </c>
    </row>
    <row r="407" spans="1:8" x14ac:dyDescent="0.25">
      <c r="A407" s="240" t="str">
        <f t="shared" si="12"/>
        <v/>
      </c>
      <c r="B407" s="240" t="str">
        <f>IF(Fornecedores[[#This Row],[Tipo]]&lt;&gt;"",ROW()-1,"")</f>
        <v/>
      </c>
      <c r="C407" s="184"/>
      <c r="E407" s="183"/>
      <c r="H407" s="183" t="str">
        <f t="shared" si="13"/>
        <v/>
      </c>
    </row>
    <row r="408" spans="1:8" x14ac:dyDescent="0.25">
      <c r="A408" s="240" t="str">
        <f t="shared" si="12"/>
        <v/>
      </c>
      <c r="B408" s="240" t="str">
        <f>IF(Fornecedores[[#This Row],[Tipo]]&lt;&gt;"",ROW()-1,"")</f>
        <v/>
      </c>
      <c r="C408" s="184"/>
      <c r="E408" s="183"/>
      <c r="H408" s="183" t="str">
        <f t="shared" si="13"/>
        <v/>
      </c>
    </row>
    <row r="409" spans="1:8" x14ac:dyDescent="0.25">
      <c r="A409" s="240" t="str">
        <f t="shared" si="12"/>
        <v/>
      </c>
      <c r="B409" s="240" t="str">
        <f>IF(Fornecedores[[#This Row],[Tipo]]&lt;&gt;"",ROW()-1,"")</f>
        <v/>
      </c>
      <c r="C409" s="184"/>
      <c r="E409" s="183"/>
      <c r="H409" s="183" t="str">
        <f t="shared" si="13"/>
        <v/>
      </c>
    </row>
    <row r="410" spans="1:8" x14ac:dyDescent="0.25">
      <c r="A410" s="240" t="str">
        <f t="shared" si="12"/>
        <v/>
      </c>
      <c r="B410" s="240" t="str">
        <f>IF(Fornecedores[[#This Row],[Tipo]]&lt;&gt;"",ROW()-1,"")</f>
        <v/>
      </c>
      <c r="C410" s="184"/>
      <c r="E410" s="183"/>
      <c r="H410" s="183" t="str">
        <f t="shared" si="13"/>
        <v/>
      </c>
    </row>
    <row r="411" spans="1:8" x14ac:dyDescent="0.25">
      <c r="A411" s="240" t="str">
        <f t="shared" si="12"/>
        <v/>
      </c>
      <c r="B411" s="240" t="str">
        <f>IF(Fornecedores[[#This Row],[Tipo]]&lt;&gt;"",ROW()-1,"")</f>
        <v/>
      </c>
      <c r="C411" s="184"/>
      <c r="E411" s="183"/>
      <c r="H411" s="183" t="str">
        <f t="shared" si="13"/>
        <v/>
      </c>
    </row>
    <row r="412" spans="1:8" x14ac:dyDescent="0.25">
      <c r="A412" s="240" t="str">
        <f t="shared" si="12"/>
        <v/>
      </c>
      <c r="B412" s="240" t="str">
        <f>IF(Fornecedores[[#This Row],[Tipo]]&lt;&gt;"",ROW()-1,"")</f>
        <v/>
      </c>
      <c r="C412" s="184"/>
      <c r="E412" s="183"/>
      <c r="H412" s="183" t="str">
        <f t="shared" si="13"/>
        <v/>
      </c>
    </row>
    <row r="413" spans="1:8" x14ac:dyDescent="0.25">
      <c r="A413" s="240" t="str">
        <f t="shared" si="12"/>
        <v/>
      </c>
      <c r="B413" s="240" t="str">
        <f>IF(Fornecedores[[#This Row],[Tipo]]&lt;&gt;"",ROW()-1,"")</f>
        <v/>
      </c>
      <c r="C413" s="184"/>
      <c r="E413" s="183"/>
      <c r="H413" s="183" t="str">
        <f t="shared" si="13"/>
        <v/>
      </c>
    </row>
    <row r="414" spans="1:8" x14ac:dyDescent="0.25">
      <c r="A414" s="240" t="str">
        <f t="shared" si="12"/>
        <v/>
      </c>
      <c r="B414" s="240" t="str">
        <f>IF(Fornecedores[[#This Row],[Tipo]]&lt;&gt;"",ROW()-1,"")</f>
        <v/>
      </c>
      <c r="C414" s="184"/>
      <c r="E414" s="183"/>
      <c r="H414" s="183" t="str">
        <f t="shared" si="13"/>
        <v/>
      </c>
    </row>
    <row r="415" spans="1:8" x14ac:dyDescent="0.25">
      <c r="A415" s="240" t="str">
        <f t="shared" si="12"/>
        <v/>
      </c>
      <c r="B415" s="240" t="str">
        <f>IF(Fornecedores[[#This Row],[Tipo]]&lt;&gt;"",ROW()-1,"")</f>
        <v/>
      </c>
      <c r="C415" s="184"/>
      <c r="E415" s="183"/>
      <c r="H415" s="183" t="str">
        <f t="shared" si="13"/>
        <v/>
      </c>
    </row>
    <row r="416" spans="1:8" x14ac:dyDescent="0.25">
      <c r="A416" s="240" t="str">
        <f t="shared" si="12"/>
        <v/>
      </c>
      <c r="B416" s="240" t="str">
        <f>IF(Fornecedores[[#This Row],[Tipo]]&lt;&gt;"",ROW()-1,"")</f>
        <v/>
      </c>
      <c r="C416" s="184"/>
      <c r="E416" s="183"/>
      <c r="H416" s="183" t="str">
        <f t="shared" si="13"/>
        <v/>
      </c>
    </row>
    <row r="417" spans="1:8" x14ac:dyDescent="0.25">
      <c r="A417" s="240" t="str">
        <f t="shared" si="12"/>
        <v/>
      </c>
      <c r="B417" s="240" t="str">
        <f>IF(Fornecedores[[#This Row],[Tipo]]&lt;&gt;"",ROW()-1,"")</f>
        <v/>
      </c>
      <c r="C417" s="184"/>
      <c r="E417" s="183"/>
      <c r="H417" s="183" t="str">
        <f t="shared" si="13"/>
        <v/>
      </c>
    </row>
    <row r="418" spans="1:8" x14ac:dyDescent="0.25">
      <c r="A418" s="240" t="str">
        <f t="shared" si="12"/>
        <v/>
      </c>
      <c r="B418" s="240" t="str">
        <f>IF(Fornecedores[[#This Row],[Tipo]]&lt;&gt;"",ROW()-1,"")</f>
        <v/>
      </c>
      <c r="C418" s="184"/>
      <c r="E418" s="183"/>
      <c r="H418" s="183" t="str">
        <f t="shared" si="13"/>
        <v/>
      </c>
    </row>
    <row r="419" spans="1:8" x14ac:dyDescent="0.25">
      <c r="A419" s="240" t="str">
        <f t="shared" si="12"/>
        <v/>
      </c>
      <c r="B419" s="240" t="str">
        <f>IF(Fornecedores[[#This Row],[Tipo]]&lt;&gt;"",ROW()-1,"")</f>
        <v/>
      </c>
      <c r="C419" s="184"/>
      <c r="E419" s="183"/>
      <c r="H419" s="183" t="str">
        <f t="shared" si="13"/>
        <v/>
      </c>
    </row>
    <row r="420" spans="1:8" x14ac:dyDescent="0.25">
      <c r="A420" s="240" t="str">
        <f t="shared" si="12"/>
        <v/>
      </c>
      <c r="B420" s="240" t="str">
        <f>IF(Fornecedores[[#This Row],[Tipo]]&lt;&gt;"",ROW()-1,"")</f>
        <v/>
      </c>
      <c r="C420" s="184"/>
      <c r="E420" s="183"/>
      <c r="H420" s="183" t="str">
        <f t="shared" si="13"/>
        <v/>
      </c>
    </row>
    <row r="421" spans="1:8" x14ac:dyDescent="0.25">
      <c r="A421" s="240" t="str">
        <f t="shared" si="12"/>
        <v/>
      </c>
      <c r="B421" s="240" t="str">
        <f>IF(Fornecedores[[#This Row],[Tipo]]&lt;&gt;"",ROW()-1,"")</f>
        <v/>
      </c>
      <c r="C421" s="184"/>
      <c r="E421" s="183"/>
      <c r="H421" s="183" t="str">
        <f t="shared" si="13"/>
        <v/>
      </c>
    </row>
    <row r="422" spans="1:8" x14ac:dyDescent="0.25">
      <c r="A422" s="240" t="str">
        <f t="shared" si="12"/>
        <v/>
      </c>
      <c r="B422" s="240" t="str">
        <f>IF(Fornecedores[[#This Row],[Tipo]]&lt;&gt;"",ROW()-1,"")</f>
        <v/>
      </c>
      <c r="C422" s="184"/>
      <c r="E422" s="183"/>
      <c r="H422" s="183" t="str">
        <f t="shared" si="13"/>
        <v/>
      </c>
    </row>
    <row r="423" spans="1:8" x14ac:dyDescent="0.25">
      <c r="A423" s="240" t="str">
        <f t="shared" si="12"/>
        <v/>
      </c>
      <c r="B423" s="240" t="str">
        <f>IF(Fornecedores[[#This Row],[Tipo]]&lt;&gt;"",ROW()-1,"")</f>
        <v/>
      </c>
      <c r="C423" s="184"/>
      <c r="E423" s="183"/>
      <c r="H423" s="183" t="str">
        <f t="shared" si="13"/>
        <v/>
      </c>
    </row>
    <row r="424" spans="1:8" x14ac:dyDescent="0.25">
      <c r="A424" s="240" t="str">
        <f t="shared" si="12"/>
        <v/>
      </c>
      <c r="B424" s="240" t="str">
        <f>IF(Fornecedores[[#This Row],[Tipo]]&lt;&gt;"",ROW()-1,"")</f>
        <v/>
      </c>
      <c r="C424" s="184"/>
      <c r="E424" s="183"/>
      <c r="H424" s="183" t="str">
        <f t="shared" si="13"/>
        <v/>
      </c>
    </row>
    <row r="425" spans="1:8" x14ac:dyDescent="0.25">
      <c r="A425" s="240" t="str">
        <f t="shared" si="12"/>
        <v/>
      </c>
      <c r="B425" s="240" t="str">
        <f>IF(Fornecedores[[#This Row],[Tipo]]&lt;&gt;"",ROW()-1,"")</f>
        <v/>
      </c>
      <c r="C425" s="184"/>
      <c r="E425" s="183"/>
      <c r="H425" s="183" t="str">
        <f t="shared" si="13"/>
        <v/>
      </c>
    </row>
    <row r="426" spans="1:8" x14ac:dyDescent="0.25">
      <c r="A426" s="240" t="str">
        <f t="shared" si="12"/>
        <v/>
      </c>
      <c r="B426" s="240" t="str">
        <f>IF(Fornecedores[[#This Row],[Tipo]]&lt;&gt;"",ROW()-1,"")</f>
        <v/>
      </c>
      <c r="C426" s="184"/>
      <c r="E426" s="183"/>
      <c r="H426" s="183" t="str">
        <f t="shared" si="13"/>
        <v/>
      </c>
    </row>
    <row r="427" spans="1:8" x14ac:dyDescent="0.25">
      <c r="A427" s="240" t="str">
        <f t="shared" si="12"/>
        <v/>
      </c>
      <c r="B427" s="240" t="str">
        <f>IF(Fornecedores[[#This Row],[Tipo]]&lt;&gt;"",ROW()-1,"")</f>
        <v/>
      </c>
      <c r="C427" s="184"/>
      <c r="E427" s="183"/>
      <c r="H427" s="183" t="str">
        <f t="shared" si="13"/>
        <v/>
      </c>
    </row>
    <row r="428" spans="1:8" x14ac:dyDescent="0.25">
      <c r="A428" s="240" t="str">
        <f t="shared" si="12"/>
        <v/>
      </c>
      <c r="B428" s="240" t="str">
        <f>IF(Fornecedores[[#This Row],[Tipo]]&lt;&gt;"",ROW()-1,"")</f>
        <v/>
      </c>
      <c r="C428" s="184"/>
      <c r="E428" s="183"/>
      <c r="H428" s="183" t="str">
        <f t="shared" si="13"/>
        <v/>
      </c>
    </row>
    <row r="429" spans="1:8" x14ac:dyDescent="0.25">
      <c r="A429" s="240" t="str">
        <f t="shared" si="12"/>
        <v/>
      </c>
      <c r="B429" s="240" t="str">
        <f>IF(Fornecedores[[#This Row],[Tipo]]&lt;&gt;"",ROW()-1,"")</f>
        <v/>
      </c>
      <c r="C429" s="184"/>
      <c r="E429" s="183"/>
      <c r="H429" s="183" t="str">
        <f t="shared" si="13"/>
        <v/>
      </c>
    </row>
    <row r="430" spans="1:8" x14ac:dyDescent="0.25">
      <c r="A430" s="240" t="str">
        <f t="shared" si="12"/>
        <v/>
      </c>
      <c r="B430" s="240" t="str">
        <f>IF(Fornecedores[[#This Row],[Tipo]]&lt;&gt;"",ROW()-1,"")</f>
        <v/>
      </c>
      <c r="C430" s="184"/>
      <c r="E430" s="183"/>
      <c r="H430" s="183" t="str">
        <f t="shared" si="13"/>
        <v/>
      </c>
    </row>
    <row r="431" spans="1:8" x14ac:dyDescent="0.25">
      <c r="A431" s="240" t="str">
        <f t="shared" si="12"/>
        <v/>
      </c>
      <c r="B431" s="240" t="str">
        <f>IF(Fornecedores[[#This Row],[Tipo]]&lt;&gt;"",ROW()-1,"")</f>
        <v/>
      </c>
      <c r="C431" s="184"/>
      <c r="E431" s="183"/>
      <c r="H431" s="183" t="str">
        <f t="shared" si="13"/>
        <v/>
      </c>
    </row>
    <row r="432" spans="1:8" x14ac:dyDescent="0.25">
      <c r="A432" s="240" t="str">
        <f t="shared" si="12"/>
        <v/>
      </c>
      <c r="B432" s="240" t="str">
        <f>IF(Fornecedores[[#This Row],[Tipo]]&lt;&gt;"",ROW()-1,"")</f>
        <v/>
      </c>
      <c r="C432" s="184"/>
      <c r="E432" s="183"/>
      <c r="H432" s="183" t="str">
        <f t="shared" si="13"/>
        <v/>
      </c>
    </row>
    <row r="433" spans="1:8" x14ac:dyDescent="0.25">
      <c r="A433" s="240" t="str">
        <f t="shared" si="12"/>
        <v/>
      </c>
      <c r="B433" s="240" t="str">
        <f>IF(Fornecedores[[#This Row],[Tipo]]&lt;&gt;"",ROW()-1,"")</f>
        <v/>
      </c>
      <c r="C433" s="184"/>
      <c r="E433" s="183"/>
      <c r="H433" s="183" t="str">
        <f t="shared" si="13"/>
        <v/>
      </c>
    </row>
    <row r="434" spans="1:8" x14ac:dyDescent="0.25">
      <c r="A434" s="240" t="str">
        <f t="shared" si="12"/>
        <v/>
      </c>
      <c r="B434" s="240" t="str">
        <f>IF(Fornecedores[[#This Row],[Tipo]]&lt;&gt;"",ROW()-1,"")</f>
        <v/>
      </c>
      <c r="C434" s="184"/>
      <c r="E434" s="183"/>
      <c r="H434" s="183" t="str">
        <f t="shared" si="13"/>
        <v/>
      </c>
    </row>
    <row r="435" spans="1:8" x14ac:dyDescent="0.25">
      <c r="A435" s="240" t="str">
        <f t="shared" si="12"/>
        <v/>
      </c>
      <c r="B435" s="240" t="str">
        <f>IF(Fornecedores[[#This Row],[Tipo]]&lt;&gt;"",ROW()-1,"")</f>
        <v/>
      </c>
      <c r="C435" s="184"/>
      <c r="E435" s="183"/>
      <c r="H435" s="183" t="str">
        <f t="shared" si="13"/>
        <v/>
      </c>
    </row>
    <row r="436" spans="1:8" x14ac:dyDescent="0.25">
      <c r="A436" s="240" t="str">
        <f t="shared" si="12"/>
        <v/>
      </c>
      <c r="B436" s="240" t="str">
        <f>IF(Fornecedores[[#This Row],[Tipo]]&lt;&gt;"",ROW()-1,"")</f>
        <v/>
      </c>
      <c r="C436" s="184"/>
      <c r="E436" s="183"/>
      <c r="H436" s="183" t="str">
        <f t="shared" si="13"/>
        <v/>
      </c>
    </row>
    <row r="437" spans="1:8" x14ac:dyDescent="0.25">
      <c r="A437" s="240" t="str">
        <f t="shared" si="12"/>
        <v/>
      </c>
      <c r="B437" s="240" t="str">
        <f>IF(Fornecedores[[#This Row],[Tipo]]&lt;&gt;"",ROW()-1,"")</f>
        <v/>
      </c>
      <c r="C437" s="184"/>
      <c r="E437" s="183"/>
      <c r="H437" s="183" t="str">
        <f t="shared" si="13"/>
        <v/>
      </c>
    </row>
    <row r="438" spans="1:8" x14ac:dyDescent="0.25">
      <c r="A438" s="240" t="str">
        <f t="shared" si="12"/>
        <v/>
      </c>
      <c r="B438" s="240" t="str">
        <f>IF(Fornecedores[[#This Row],[Tipo]]&lt;&gt;"",ROW()-1,"")</f>
        <v/>
      </c>
      <c r="C438" s="184"/>
      <c r="E438" s="183"/>
      <c r="H438" s="183" t="str">
        <f t="shared" si="13"/>
        <v/>
      </c>
    </row>
    <row r="439" spans="1:8" x14ac:dyDescent="0.25">
      <c r="A439" s="240" t="str">
        <f t="shared" si="12"/>
        <v/>
      </c>
      <c r="B439" s="240" t="str">
        <f>IF(Fornecedores[[#This Row],[Tipo]]&lt;&gt;"",ROW()-1,"")</f>
        <v/>
      </c>
      <c r="C439" s="184"/>
      <c r="E439" s="183"/>
      <c r="H439" s="183" t="str">
        <f t="shared" si="13"/>
        <v/>
      </c>
    </row>
    <row r="440" spans="1:8" x14ac:dyDescent="0.25">
      <c r="A440" s="240" t="str">
        <f t="shared" si="12"/>
        <v/>
      </c>
      <c r="B440" s="240" t="str">
        <f>IF(Fornecedores[[#This Row],[Tipo]]&lt;&gt;"",ROW()-1,"")</f>
        <v/>
      </c>
      <c r="C440" s="184"/>
      <c r="E440" s="183"/>
      <c r="H440" s="183" t="str">
        <f t="shared" si="13"/>
        <v/>
      </c>
    </row>
    <row r="441" spans="1:8" x14ac:dyDescent="0.25">
      <c r="A441" s="240" t="str">
        <f t="shared" si="12"/>
        <v/>
      </c>
      <c r="B441" s="240" t="str">
        <f>IF(Fornecedores[[#This Row],[Tipo]]&lt;&gt;"",ROW()-1,"")</f>
        <v/>
      </c>
      <c r="C441" s="184"/>
      <c r="E441" s="183"/>
      <c r="H441" s="183" t="str">
        <f t="shared" si="13"/>
        <v/>
      </c>
    </row>
    <row r="442" spans="1:8" x14ac:dyDescent="0.25">
      <c r="A442" s="240" t="str">
        <f t="shared" si="12"/>
        <v/>
      </c>
      <c r="B442" s="240" t="str">
        <f>IF(Fornecedores[[#This Row],[Tipo]]&lt;&gt;"",ROW()-1,"")</f>
        <v/>
      </c>
      <c r="C442" s="184"/>
      <c r="E442" s="183"/>
      <c r="H442" s="183" t="str">
        <f t="shared" si="13"/>
        <v/>
      </c>
    </row>
    <row r="443" spans="1:8" x14ac:dyDescent="0.25">
      <c r="A443" s="240" t="str">
        <f t="shared" si="12"/>
        <v/>
      </c>
      <c r="B443" s="240" t="str">
        <f>IF(Fornecedores[[#This Row],[Tipo]]&lt;&gt;"",ROW()-1,"")</f>
        <v/>
      </c>
      <c r="C443" s="184"/>
      <c r="E443" s="183"/>
      <c r="H443" s="183" t="str">
        <f t="shared" si="13"/>
        <v/>
      </c>
    </row>
    <row r="444" spans="1:8" x14ac:dyDescent="0.25">
      <c r="A444" s="240" t="str">
        <f t="shared" si="12"/>
        <v/>
      </c>
      <c r="B444" s="240" t="str">
        <f>IF(Fornecedores[[#This Row],[Tipo]]&lt;&gt;"",ROW()-1,"")</f>
        <v/>
      </c>
      <c r="C444" s="184"/>
      <c r="E444" s="183"/>
      <c r="H444" s="183" t="str">
        <f t="shared" si="13"/>
        <v/>
      </c>
    </row>
    <row r="445" spans="1:8" x14ac:dyDescent="0.25">
      <c r="A445" s="240" t="str">
        <f t="shared" si="12"/>
        <v/>
      </c>
      <c r="B445" s="240" t="str">
        <f>IF(Fornecedores[[#This Row],[Tipo]]&lt;&gt;"",ROW()-1,"")</f>
        <v/>
      </c>
      <c r="C445" s="184"/>
      <c r="E445" s="183"/>
      <c r="H445" s="183" t="str">
        <f t="shared" si="13"/>
        <v/>
      </c>
    </row>
    <row r="446" spans="1:8" x14ac:dyDescent="0.25">
      <c r="A446" s="240" t="str">
        <f t="shared" si="12"/>
        <v/>
      </c>
      <c r="B446" s="240" t="str">
        <f>IF(Fornecedores[[#This Row],[Tipo]]&lt;&gt;"",ROW()-1,"")</f>
        <v/>
      </c>
      <c r="C446" s="184"/>
      <c r="E446" s="183"/>
      <c r="H446" s="183" t="str">
        <f t="shared" si="13"/>
        <v/>
      </c>
    </row>
    <row r="447" spans="1:8" x14ac:dyDescent="0.25">
      <c r="A447" s="240" t="str">
        <f t="shared" si="12"/>
        <v/>
      </c>
      <c r="B447" s="240" t="str">
        <f>IF(Fornecedores[[#This Row],[Tipo]]&lt;&gt;"",ROW()-1,"")</f>
        <v/>
      </c>
      <c r="C447" s="184"/>
      <c r="E447" s="183"/>
      <c r="H447" s="183" t="str">
        <f t="shared" si="13"/>
        <v/>
      </c>
    </row>
    <row r="448" spans="1:8" x14ac:dyDescent="0.25">
      <c r="A448" s="240" t="str">
        <f t="shared" si="12"/>
        <v/>
      </c>
      <c r="B448" s="240" t="str">
        <f>IF(Fornecedores[[#This Row],[Tipo]]&lt;&gt;"",ROW()-1,"")</f>
        <v/>
      </c>
      <c r="C448" s="184"/>
      <c r="E448" s="183"/>
      <c r="H448" s="183" t="str">
        <f t="shared" si="13"/>
        <v/>
      </c>
    </row>
    <row r="449" spans="1:8" x14ac:dyDescent="0.25">
      <c r="A449" s="240" t="str">
        <f t="shared" si="12"/>
        <v/>
      </c>
      <c r="B449" s="240" t="str">
        <f>IF(Fornecedores[[#This Row],[Tipo]]&lt;&gt;"",ROW()-1,"")</f>
        <v/>
      </c>
      <c r="C449" s="184"/>
      <c r="E449" s="183"/>
      <c r="H449" s="183" t="str">
        <f t="shared" si="13"/>
        <v/>
      </c>
    </row>
    <row r="450" spans="1:8" x14ac:dyDescent="0.25">
      <c r="A450" s="240" t="str">
        <f t="shared" ref="A450:A513" si="14">IF(G450=$J$2,"FOR",IF(G450=$J$3,"CLI",IF(G450=$J$4,"FUN","")))</f>
        <v/>
      </c>
      <c r="B450" s="240" t="str">
        <f>IF(Fornecedores[[#This Row],[Tipo]]&lt;&gt;"",ROW()-1,"")</f>
        <v/>
      </c>
      <c r="C450" s="184"/>
      <c r="E450" s="183"/>
      <c r="H450" s="183" t="str">
        <f t="shared" ref="H450:H513" si="15">CONCATENATE(A450,B450)</f>
        <v/>
      </c>
    </row>
    <row r="451" spans="1:8" x14ac:dyDescent="0.25">
      <c r="A451" s="240" t="str">
        <f t="shared" si="14"/>
        <v/>
      </c>
      <c r="B451" s="240" t="str">
        <f>IF(Fornecedores[[#This Row],[Tipo]]&lt;&gt;"",ROW()-1,"")</f>
        <v/>
      </c>
      <c r="C451" s="184"/>
      <c r="E451" s="183"/>
      <c r="H451" s="183" t="str">
        <f t="shared" si="15"/>
        <v/>
      </c>
    </row>
    <row r="452" spans="1:8" x14ac:dyDescent="0.25">
      <c r="A452" s="240" t="str">
        <f t="shared" si="14"/>
        <v/>
      </c>
      <c r="B452" s="240" t="str">
        <f>IF(Fornecedores[[#This Row],[Tipo]]&lt;&gt;"",ROW()-1,"")</f>
        <v/>
      </c>
      <c r="C452" s="184"/>
      <c r="E452" s="183"/>
      <c r="H452" s="183" t="str">
        <f t="shared" si="15"/>
        <v/>
      </c>
    </row>
    <row r="453" spans="1:8" x14ac:dyDescent="0.25">
      <c r="A453" s="240" t="str">
        <f t="shared" si="14"/>
        <v/>
      </c>
      <c r="B453" s="240" t="str">
        <f>IF(Fornecedores[[#This Row],[Tipo]]&lt;&gt;"",ROW()-1,"")</f>
        <v/>
      </c>
      <c r="C453" s="184"/>
      <c r="E453" s="183"/>
      <c r="H453" s="183" t="str">
        <f t="shared" si="15"/>
        <v/>
      </c>
    </row>
    <row r="454" spans="1:8" x14ac:dyDescent="0.25">
      <c r="A454" s="240" t="str">
        <f t="shared" si="14"/>
        <v/>
      </c>
      <c r="B454" s="240" t="str">
        <f>IF(Fornecedores[[#This Row],[Tipo]]&lt;&gt;"",ROW()-1,"")</f>
        <v/>
      </c>
      <c r="C454" s="184"/>
      <c r="E454" s="183"/>
      <c r="H454" s="183" t="str">
        <f t="shared" si="15"/>
        <v/>
      </c>
    </row>
    <row r="455" spans="1:8" x14ac:dyDescent="0.25">
      <c r="A455" s="240" t="str">
        <f t="shared" si="14"/>
        <v/>
      </c>
      <c r="B455" s="240" t="str">
        <f>IF(Fornecedores[[#This Row],[Tipo]]&lt;&gt;"",ROW()-1,"")</f>
        <v/>
      </c>
      <c r="C455" s="184"/>
      <c r="E455" s="183"/>
      <c r="H455" s="183" t="str">
        <f t="shared" si="15"/>
        <v/>
      </c>
    </row>
    <row r="456" spans="1:8" x14ac:dyDescent="0.25">
      <c r="A456" s="240" t="str">
        <f t="shared" si="14"/>
        <v/>
      </c>
      <c r="B456" s="240" t="str">
        <f>IF(Fornecedores[[#This Row],[Tipo]]&lt;&gt;"",ROW()-1,"")</f>
        <v/>
      </c>
      <c r="C456" s="184"/>
      <c r="E456" s="183"/>
      <c r="H456" s="183" t="str">
        <f t="shared" si="15"/>
        <v/>
      </c>
    </row>
    <row r="457" spans="1:8" x14ac:dyDescent="0.25">
      <c r="A457" s="240" t="str">
        <f t="shared" si="14"/>
        <v/>
      </c>
      <c r="B457" s="240" t="str">
        <f>IF(Fornecedores[[#This Row],[Tipo]]&lt;&gt;"",ROW()-1,"")</f>
        <v/>
      </c>
      <c r="C457" s="184"/>
      <c r="E457" s="183"/>
      <c r="H457" s="183" t="str">
        <f t="shared" si="15"/>
        <v/>
      </c>
    </row>
    <row r="458" spans="1:8" x14ac:dyDescent="0.25">
      <c r="A458" s="240" t="str">
        <f t="shared" si="14"/>
        <v/>
      </c>
      <c r="B458" s="240" t="str">
        <f>IF(Fornecedores[[#This Row],[Tipo]]&lt;&gt;"",ROW()-1,"")</f>
        <v/>
      </c>
      <c r="C458" s="184"/>
      <c r="E458" s="183"/>
      <c r="H458" s="183" t="str">
        <f t="shared" si="15"/>
        <v/>
      </c>
    </row>
    <row r="459" spans="1:8" x14ac:dyDescent="0.25">
      <c r="A459" s="240" t="str">
        <f t="shared" si="14"/>
        <v/>
      </c>
      <c r="B459" s="240" t="str">
        <f>IF(Fornecedores[[#This Row],[Tipo]]&lt;&gt;"",ROW()-1,"")</f>
        <v/>
      </c>
      <c r="C459" s="184"/>
      <c r="E459" s="183"/>
      <c r="H459" s="183" t="str">
        <f t="shared" si="15"/>
        <v/>
      </c>
    </row>
    <row r="460" spans="1:8" x14ac:dyDescent="0.25">
      <c r="A460" s="240" t="str">
        <f t="shared" si="14"/>
        <v/>
      </c>
      <c r="B460" s="240" t="str">
        <f>IF(Fornecedores[[#This Row],[Tipo]]&lt;&gt;"",ROW()-1,"")</f>
        <v/>
      </c>
      <c r="C460" s="184"/>
      <c r="E460" s="183"/>
      <c r="H460" s="183" t="str">
        <f t="shared" si="15"/>
        <v/>
      </c>
    </row>
    <row r="461" spans="1:8" x14ac:dyDescent="0.25">
      <c r="A461" s="240" t="str">
        <f t="shared" si="14"/>
        <v/>
      </c>
      <c r="B461" s="240" t="str">
        <f>IF(Fornecedores[[#This Row],[Tipo]]&lt;&gt;"",ROW()-1,"")</f>
        <v/>
      </c>
      <c r="C461" s="184"/>
      <c r="E461" s="183"/>
      <c r="H461" s="183" t="str">
        <f t="shared" si="15"/>
        <v/>
      </c>
    </row>
    <row r="462" spans="1:8" x14ac:dyDescent="0.25">
      <c r="A462" s="240" t="str">
        <f t="shared" si="14"/>
        <v/>
      </c>
      <c r="B462" s="240" t="str">
        <f>IF(Fornecedores[[#This Row],[Tipo]]&lt;&gt;"",ROW()-1,"")</f>
        <v/>
      </c>
      <c r="C462" s="184"/>
      <c r="E462" s="183"/>
      <c r="H462" s="183" t="str">
        <f t="shared" si="15"/>
        <v/>
      </c>
    </row>
    <row r="463" spans="1:8" x14ac:dyDescent="0.25">
      <c r="A463" s="240" t="str">
        <f t="shared" si="14"/>
        <v/>
      </c>
      <c r="B463" s="240" t="str">
        <f>IF(Fornecedores[[#This Row],[Tipo]]&lt;&gt;"",ROW()-1,"")</f>
        <v/>
      </c>
      <c r="C463" s="184"/>
      <c r="E463" s="183"/>
      <c r="H463" s="183" t="str">
        <f t="shared" si="15"/>
        <v/>
      </c>
    </row>
    <row r="464" spans="1:8" x14ac:dyDescent="0.25">
      <c r="A464" s="240" t="str">
        <f t="shared" si="14"/>
        <v/>
      </c>
      <c r="B464" s="240" t="str">
        <f>IF(Fornecedores[[#This Row],[Tipo]]&lt;&gt;"",ROW()-1,"")</f>
        <v/>
      </c>
      <c r="C464" s="184"/>
      <c r="E464" s="183"/>
      <c r="H464" s="183" t="str">
        <f t="shared" si="15"/>
        <v/>
      </c>
    </row>
    <row r="465" spans="1:8" x14ac:dyDescent="0.25">
      <c r="A465" s="240" t="str">
        <f t="shared" si="14"/>
        <v/>
      </c>
      <c r="B465" s="240" t="str">
        <f>IF(Fornecedores[[#This Row],[Tipo]]&lt;&gt;"",ROW()-1,"")</f>
        <v/>
      </c>
      <c r="C465" s="184"/>
      <c r="E465" s="183"/>
      <c r="H465" s="183" t="str">
        <f t="shared" si="15"/>
        <v/>
      </c>
    </row>
    <row r="466" spans="1:8" x14ac:dyDescent="0.25">
      <c r="A466" s="240" t="str">
        <f t="shared" si="14"/>
        <v/>
      </c>
      <c r="B466" s="240" t="str">
        <f>IF(Fornecedores[[#This Row],[Tipo]]&lt;&gt;"",ROW()-1,"")</f>
        <v/>
      </c>
      <c r="C466" s="184"/>
      <c r="E466" s="183"/>
      <c r="H466" s="183" t="str">
        <f t="shared" si="15"/>
        <v/>
      </c>
    </row>
    <row r="467" spans="1:8" x14ac:dyDescent="0.25">
      <c r="A467" s="240" t="str">
        <f t="shared" si="14"/>
        <v/>
      </c>
      <c r="B467" s="240" t="str">
        <f>IF(Fornecedores[[#This Row],[Tipo]]&lt;&gt;"",ROW()-1,"")</f>
        <v/>
      </c>
      <c r="C467" s="184"/>
      <c r="E467" s="183"/>
      <c r="H467" s="183" t="str">
        <f t="shared" si="15"/>
        <v/>
      </c>
    </row>
    <row r="468" spans="1:8" x14ac:dyDescent="0.25">
      <c r="A468" s="240" t="str">
        <f t="shared" si="14"/>
        <v/>
      </c>
      <c r="B468" s="240" t="str">
        <f>IF(Fornecedores[[#This Row],[Tipo]]&lt;&gt;"",ROW()-1,"")</f>
        <v/>
      </c>
      <c r="C468" s="184"/>
      <c r="E468" s="183"/>
      <c r="H468" s="183" t="str">
        <f t="shared" si="15"/>
        <v/>
      </c>
    </row>
    <row r="469" spans="1:8" x14ac:dyDescent="0.25">
      <c r="A469" s="240" t="str">
        <f t="shared" si="14"/>
        <v/>
      </c>
      <c r="B469" s="240" t="str">
        <f>IF(Fornecedores[[#This Row],[Tipo]]&lt;&gt;"",ROW()-1,"")</f>
        <v/>
      </c>
      <c r="C469" s="184"/>
      <c r="E469" s="183"/>
      <c r="H469" s="183" t="str">
        <f t="shared" si="15"/>
        <v/>
      </c>
    </row>
    <row r="470" spans="1:8" x14ac:dyDescent="0.25">
      <c r="A470" s="240" t="str">
        <f t="shared" si="14"/>
        <v/>
      </c>
      <c r="B470" s="240" t="str">
        <f>IF(Fornecedores[[#This Row],[Tipo]]&lt;&gt;"",ROW()-1,"")</f>
        <v/>
      </c>
      <c r="C470" s="184"/>
      <c r="E470" s="183"/>
      <c r="H470" s="183" t="str">
        <f t="shared" si="15"/>
        <v/>
      </c>
    </row>
    <row r="471" spans="1:8" x14ac:dyDescent="0.25">
      <c r="A471" s="240" t="str">
        <f t="shared" si="14"/>
        <v/>
      </c>
      <c r="B471" s="240" t="str">
        <f>IF(Fornecedores[[#This Row],[Tipo]]&lt;&gt;"",ROW()-1,"")</f>
        <v/>
      </c>
      <c r="C471" s="184"/>
      <c r="E471" s="183"/>
      <c r="H471" s="183" t="str">
        <f t="shared" si="15"/>
        <v/>
      </c>
    </row>
    <row r="472" spans="1:8" x14ac:dyDescent="0.25">
      <c r="A472" s="240" t="str">
        <f t="shared" si="14"/>
        <v/>
      </c>
      <c r="B472" s="240" t="str">
        <f>IF(Fornecedores[[#This Row],[Tipo]]&lt;&gt;"",ROW()-1,"")</f>
        <v/>
      </c>
      <c r="C472" s="184"/>
      <c r="E472" s="183"/>
      <c r="H472" s="183" t="str">
        <f t="shared" si="15"/>
        <v/>
      </c>
    </row>
    <row r="473" spans="1:8" x14ac:dyDescent="0.25">
      <c r="A473" s="240" t="str">
        <f t="shared" si="14"/>
        <v/>
      </c>
      <c r="B473" s="240" t="str">
        <f>IF(Fornecedores[[#This Row],[Tipo]]&lt;&gt;"",ROW()-1,"")</f>
        <v/>
      </c>
      <c r="C473" s="184"/>
      <c r="E473" s="183"/>
      <c r="H473" s="183" t="str">
        <f t="shared" si="15"/>
        <v/>
      </c>
    </row>
    <row r="474" spans="1:8" x14ac:dyDescent="0.25">
      <c r="A474" s="240" t="str">
        <f t="shared" si="14"/>
        <v/>
      </c>
      <c r="B474" s="240" t="str">
        <f>IF(Fornecedores[[#This Row],[Tipo]]&lt;&gt;"",ROW()-1,"")</f>
        <v/>
      </c>
      <c r="C474" s="184"/>
      <c r="E474" s="183"/>
      <c r="H474" s="183" t="str">
        <f t="shared" si="15"/>
        <v/>
      </c>
    </row>
    <row r="475" spans="1:8" x14ac:dyDescent="0.25">
      <c r="A475" s="240" t="str">
        <f t="shared" si="14"/>
        <v/>
      </c>
      <c r="B475" s="240" t="str">
        <f>IF(Fornecedores[[#This Row],[Tipo]]&lt;&gt;"",ROW()-1,"")</f>
        <v/>
      </c>
      <c r="C475" s="184"/>
      <c r="E475" s="183"/>
      <c r="H475" s="183" t="str">
        <f t="shared" si="15"/>
        <v/>
      </c>
    </row>
    <row r="476" spans="1:8" x14ac:dyDescent="0.25">
      <c r="A476" s="240" t="str">
        <f t="shared" si="14"/>
        <v/>
      </c>
      <c r="B476" s="240" t="str">
        <f>IF(Fornecedores[[#This Row],[Tipo]]&lt;&gt;"",ROW()-1,"")</f>
        <v/>
      </c>
      <c r="C476" s="184"/>
      <c r="E476" s="183"/>
      <c r="H476" s="183" t="str">
        <f t="shared" si="15"/>
        <v/>
      </c>
    </row>
    <row r="477" spans="1:8" x14ac:dyDescent="0.25">
      <c r="A477" s="240" t="str">
        <f t="shared" si="14"/>
        <v/>
      </c>
      <c r="B477" s="240" t="str">
        <f>IF(Fornecedores[[#This Row],[Tipo]]&lt;&gt;"",ROW()-1,"")</f>
        <v/>
      </c>
      <c r="C477" s="184"/>
      <c r="E477" s="183"/>
      <c r="H477" s="183" t="str">
        <f t="shared" si="15"/>
        <v/>
      </c>
    </row>
    <row r="478" spans="1:8" x14ac:dyDescent="0.25">
      <c r="A478" s="240" t="str">
        <f t="shared" si="14"/>
        <v/>
      </c>
      <c r="B478" s="240" t="str">
        <f>IF(Fornecedores[[#This Row],[Tipo]]&lt;&gt;"",ROW()-1,"")</f>
        <v/>
      </c>
      <c r="C478" s="184"/>
      <c r="E478" s="183"/>
      <c r="H478" s="183" t="str">
        <f t="shared" si="15"/>
        <v/>
      </c>
    </row>
    <row r="479" spans="1:8" x14ac:dyDescent="0.25">
      <c r="A479" s="240" t="str">
        <f t="shared" si="14"/>
        <v/>
      </c>
      <c r="B479" s="240" t="str">
        <f>IF(Fornecedores[[#This Row],[Tipo]]&lt;&gt;"",ROW()-1,"")</f>
        <v/>
      </c>
      <c r="C479" s="184"/>
      <c r="E479" s="183"/>
      <c r="H479" s="183" t="str">
        <f t="shared" si="15"/>
        <v/>
      </c>
    </row>
    <row r="480" spans="1:8" x14ac:dyDescent="0.25">
      <c r="A480" s="240" t="str">
        <f t="shared" si="14"/>
        <v/>
      </c>
      <c r="B480" s="240" t="str">
        <f>IF(Fornecedores[[#This Row],[Tipo]]&lt;&gt;"",ROW()-1,"")</f>
        <v/>
      </c>
      <c r="C480" s="184"/>
      <c r="E480" s="183"/>
      <c r="H480" s="183" t="str">
        <f t="shared" si="15"/>
        <v/>
      </c>
    </row>
    <row r="481" spans="1:8" x14ac:dyDescent="0.25">
      <c r="A481" s="240" t="str">
        <f t="shared" si="14"/>
        <v/>
      </c>
      <c r="B481" s="240" t="str">
        <f>IF(Fornecedores[[#This Row],[Tipo]]&lt;&gt;"",ROW()-1,"")</f>
        <v/>
      </c>
      <c r="C481" s="184"/>
      <c r="E481" s="183"/>
      <c r="H481" s="183" t="str">
        <f t="shared" si="15"/>
        <v/>
      </c>
    </row>
    <row r="482" spans="1:8" x14ac:dyDescent="0.25">
      <c r="A482" s="240" t="str">
        <f t="shared" si="14"/>
        <v/>
      </c>
      <c r="B482" s="240" t="str">
        <f>IF(Fornecedores[[#This Row],[Tipo]]&lt;&gt;"",ROW()-1,"")</f>
        <v/>
      </c>
      <c r="C482" s="184"/>
      <c r="E482" s="183"/>
      <c r="H482" s="183" t="str">
        <f t="shared" si="15"/>
        <v/>
      </c>
    </row>
    <row r="483" spans="1:8" x14ac:dyDescent="0.25">
      <c r="A483" s="240" t="str">
        <f t="shared" si="14"/>
        <v/>
      </c>
      <c r="B483" s="240" t="str">
        <f>IF(Fornecedores[[#This Row],[Tipo]]&lt;&gt;"",ROW()-1,"")</f>
        <v/>
      </c>
      <c r="C483" s="184"/>
      <c r="E483" s="183"/>
      <c r="H483" s="183" t="str">
        <f t="shared" si="15"/>
        <v/>
      </c>
    </row>
    <row r="484" spans="1:8" x14ac:dyDescent="0.25">
      <c r="A484" s="240" t="str">
        <f t="shared" si="14"/>
        <v/>
      </c>
      <c r="B484" s="240" t="str">
        <f>IF(Fornecedores[[#This Row],[Tipo]]&lt;&gt;"",ROW()-1,"")</f>
        <v/>
      </c>
      <c r="C484" s="184"/>
      <c r="E484" s="183"/>
      <c r="H484" s="183" t="str">
        <f t="shared" si="15"/>
        <v/>
      </c>
    </row>
    <row r="485" spans="1:8" x14ac:dyDescent="0.25">
      <c r="A485" s="240" t="str">
        <f t="shared" si="14"/>
        <v/>
      </c>
      <c r="B485" s="240" t="str">
        <f>IF(Fornecedores[[#This Row],[Tipo]]&lt;&gt;"",ROW()-1,"")</f>
        <v/>
      </c>
      <c r="C485" s="184"/>
      <c r="E485" s="183"/>
      <c r="H485" s="183" t="str">
        <f t="shared" si="15"/>
        <v/>
      </c>
    </row>
    <row r="486" spans="1:8" x14ac:dyDescent="0.25">
      <c r="A486" s="240" t="str">
        <f t="shared" si="14"/>
        <v/>
      </c>
      <c r="B486" s="240" t="str">
        <f>IF(Fornecedores[[#This Row],[Tipo]]&lt;&gt;"",ROW()-1,"")</f>
        <v/>
      </c>
      <c r="C486" s="184"/>
      <c r="E486" s="183"/>
      <c r="H486" s="183" t="str">
        <f t="shared" si="15"/>
        <v/>
      </c>
    </row>
    <row r="487" spans="1:8" x14ac:dyDescent="0.25">
      <c r="A487" s="240" t="str">
        <f t="shared" si="14"/>
        <v/>
      </c>
      <c r="B487" s="240" t="str">
        <f>IF(Fornecedores[[#This Row],[Tipo]]&lt;&gt;"",ROW()-1,"")</f>
        <v/>
      </c>
      <c r="C487" s="184"/>
      <c r="E487" s="183"/>
      <c r="H487" s="183" t="str">
        <f t="shared" si="15"/>
        <v/>
      </c>
    </row>
    <row r="488" spans="1:8" x14ac:dyDescent="0.25">
      <c r="A488" s="240" t="str">
        <f t="shared" si="14"/>
        <v/>
      </c>
      <c r="B488" s="240" t="str">
        <f>IF(Fornecedores[[#This Row],[Tipo]]&lt;&gt;"",ROW()-1,"")</f>
        <v/>
      </c>
      <c r="C488" s="184"/>
      <c r="E488" s="183"/>
      <c r="H488" s="183" t="str">
        <f t="shared" si="15"/>
        <v/>
      </c>
    </row>
    <row r="489" spans="1:8" x14ac:dyDescent="0.25">
      <c r="A489" s="240" t="str">
        <f t="shared" si="14"/>
        <v/>
      </c>
      <c r="B489" s="240" t="str">
        <f>IF(Fornecedores[[#This Row],[Tipo]]&lt;&gt;"",ROW()-1,"")</f>
        <v/>
      </c>
      <c r="C489" s="184"/>
      <c r="E489" s="183"/>
      <c r="H489" s="183" t="str">
        <f t="shared" si="15"/>
        <v/>
      </c>
    </row>
    <row r="490" spans="1:8" x14ac:dyDescent="0.25">
      <c r="A490" s="240" t="str">
        <f t="shared" si="14"/>
        <v/>
      </c>
      <c r="B490" s="240" t="str">
        <f>IF(Fornecedores[[#This Row],[Tipo]]&lt;&gt;"",ROW()-1,"")</f>
        <v/>
      </c>
      <c r="C490" s="184"/>
      <c r="E490" s="183"/>
      <c r="H490" s="183" t="str">
        <f t="shared" si="15"/>
        <v/>
      </c>
    </row>
    <row r="491" spans="1:8" x14ac:dyDescent="0.25">
      <c r="A491" s="240" t="str">
        <f t="shared" si="14"/>
        <v/>
      </c>
      <c r="B491" s="240" t="str">
        <f>IF(Fornecedores[[#This Row],[Tipo]]&lt;&gt;"",ROW()-1,"")</f>
        <v/>
      </c>
      <c r="C491" s="184"/>
      <c r="E491" s="183"/>
      <c r="H491" s="183" t="str">
        <f t="shared" si="15"/>
        <v/>
      </c>
    </row>
    <row r="492" spans="1:8" x14ac:dyDescent="0.25">
      <c r="A492" s="240" t="str">
        <f t="shared" si="14"/>
        <v/>
      </c>
      <c r="B492" s="240" t="str">
        <f>IF(Fornecedores[[#This Row],[Tipo]]&lt;&gt;"",ROW()-1,"")</f>
        <v/>
      </c>
      <c r="C492" s="184"/>
      <c r="E492" s="183"/>
      <c r="H492" s="183" t="str">
        <f t="shared" si="15"/>
        <v/>
      </c>
    </row>
    <row r="493" spans="1:8" x14ac:dyDescent="0.25">
      <c r="A493" s="240" t="str">
        <f t="shared" si="14"/>
        <v/>
      </c>
      <c r="B493" s="240" t="str">
        <f>IF(Fornecedores[[#This Row],[Tipo]]&lt;&gt;"",ROW()-1,"")</f>
        <v/>
      </c>
      <c r="C493" s="184"/>
      <c r="E493" s="183"/>
      <c r="H493" s="183" t="str">
        <f t="shared" si="15"/>
        <v/>
      </c>
    </row>
    <row r="494" spans="1:8" x14ac:dyDescent="0.25">
      <c r="A494" s="240" t="str">
        <f t="shared" si="14"/>
        <v/>
      </c>
      <c r="B494" s="240" t="str">
        <f>IF(Fornecedores[[#This Row],[Tipo]]&lt;&gt;"",ROW()-1,"")</f>
        <v/>
      </c>
      <c r="C494" s="184"/>
      <c r="E494" s="183"/>
      <c r="H494" s="183" t="str">
        <f t="shared" si="15"/>
        <v/>
      </c>
    </row>
    <row r="495" spans="1:8" x14ac:dyDescent="0.25">
      <c r="A495" s="240" t="str">
        <f t="shared" si="14"/>
        <v/>
      </c>
      <c r="B495" s="240" t="str">
        <f>IF(Fornecedores[[#This Row],[Tipo]]&lt;&gt;"",ROW()-1,"")</f>
        <v/>
      </c>
      <c r="C495" s="184"/>
      <c r="E495" s="183"/>
      <c r="H495" s="183" t="str">
        <f t="shared" si="15"/>
        <v/>
      </c>
    </row>
    <row r="496" spans="1:8" x14ac:dyDescent="0.25">
      <c r="A496" s="240" t="str">
        <f t="shared" si="14"/>
        <v/>
      </c>
      <c r="B496" s="240" t="str">
        <f>IF(Fornecedores[[#This Row],[Tipo]]&lt;&gt;"",ROW()-1,"")</f>
        <v/>
      </c>
      <c r="C496" s="184"/>
      <c r="E496" s="183"/>
      <c r="H496" s="183" t="str">
        <f t="shared" si="15"/>
        <v/>
      </c>
    </row>
    <row r="497" spans="1:8" x14ac:dyDescent="0.25">
      <c r="A497" s="240" t="str">
        <f t="shared" si="14"/>
        <v/>
      </c>
      <c r="B497" s="240" t="str">
        <f>IF(Fornecedores[[#This Row],[Tipo]]&lt;&gt;"",ROW()-1,"")</f>
        <v/>
      </c>
      <c r="C497" s="184"/>
      <c r="E497" s="183"/>
      <c r="H497" s="183" t="str">
        <f t="shared" si="15"/>
        <v/>
      </c>
    </row>
    <row r="498" spans="1:8" x14ac:dyDescent="0.25">
      <c r="A498" s="240" t="str">
        <f t="shared" si="14"/>
        <v/>
      </c>
      <c r="B498" s="240" t="str">
        <f>IF(Fornecedores[[#This Row],[Tipo]]&lt;&gt;"",ROW()-1,"")</f>
        <v/>
      </c>
      <c r="C498" s="184"/>
      <c r="E498" s="183"/>
      <c r="H498" s="183" t="str">
        <f t="shared" si="15"/>
        <v/>
      </c>
    </row>
    <row r="499" spans="1:8" x14ac:dyDescent="0.25">
      <c r="A499" s="240" t="str">
        <f t="shared" si="14"/>
        <v/>
      </c>
      <c r="B499" s="240" t="str">
        <f>IF(Fornecedores[[#This Row],[Tipo]]&lt;&gt;"",ROW()-1,"")</f>
        <v/>
      </c>
      <c r="C499" s="184"/>
      <c r="E499" s="183"/>
      <c r="H499" s="183" t="str">
        <f t="shared" si="15"/>
        <v/>
      </c>
    </row>
    <row r="500" spans="1:8" x14ac:dyDescent="0.25">
      <c r="A500" s="240" t="str">
        <f t="shared" si="14"/>
        <v/>
      </c>
      <c r="B500" s="240" t="str">
        <f>IF(Fornecedores[[#This Row],[Tipo]]&lt;&gt;"",ROW()-1,"")</f>
        <v/>
      </c>
      <c r="C500" s="184"/>
      <c r="E500" s="183"/>
      <c r="H500" s="183" t="str">
        <f t="shared" si="15"/>
        <v/>
      </c>
    </row>
    <row r="501" spans="1:8" x14ac:dyDescent="0.25">
      <c r="A501" s="240" t="str">
        <f t="shared" si="14"/>
        <v/>
      </c>
      <c r="B501" s="240" t="str">
        <f>IF(Fornecedores[[#This Row],[Tipo]]&lt;&gt;"",ROW()-1,"")</f>
        <v/>
      </c>
      <c r="C501" s="184"/>
      <c r="E501" s="183"/>
      <c r="H501" s="183" t="str">
        <f t="shared" si="15"/>
        <v/>
      </c>
    </row>
    <row r="502" spans="1:8" x14ac:dyDescent="0.25">
      <c r="A502" s="240" t="str">
        <f t="shared" si="14"/>
        <v/>
      </c>
      <c r="B502" s="240" t="str">
        <f>IF(Fornecedores[[#This Row],[Tipo]]&lt;&gt;"",ROW()-1,"")</f>
        <v/>
      </c>
      <c r="C502" s="184"/>
      <c r="E502" s="183"/>
      <c r="H502" s="183" t="str">
        <f t="shared" si="15"/>
        <v/>
      </c>
    </row>
    <row r="503" spans="1:8" x14ac:dyDescent="0.25">
      <c r="A503" s="240" t="str">
        <f t="shared" si="14"/>
        <v/>
      </c>
      <c r="B503" s="240" t="str">
        <f>IF(Fornecedores[[#This Row],[Tipo]]&lt;&gt;"",ROW()-1,"")</f>
        <v/>
      </c>
      <c r="C503" s="184"/>
      <c r="E503" s="183"/>
      <c r="H503" s="183" t="str">
        <f t="shared" si="15"/>
        <v/>
      </c>
    </row>
    <row r="504" spans="1:8" x14ac:dyDescent="0.25">
      <c r="A504" s="240" t="str">
        <f t="shared" si="14"/>
        <v/>
      </c>
      <c r="B504" s="240" t="str">
        <f>IF(Fornecedores[[#This Row],[Tipo]]&lt;&gt;"",ROW()-1,"")</f>
        <v/>
      </c>
      <c r="C504" s="184"/>
      <c r="E504" s="183"/>
      <c r="H504" s="183" t="str">
        <f t="shared" si="15"/>
        <v/>
      </c>
    </row>
    <row r="505" spans="1:8" x14ac:dyDescent="0.25">
      <c r="A505" s="240" t="str">
        <f t="shared" si="14"/>
        <v/>
      </c>
      <c r="B505" s="240" t="str">
        <f>IF(Fornecedores[[#This Row],[Tipo]]&lt;&gt;"",ROW()-1,"")</f>
        <v/>
      </c>
      <c r="C505" s="184"/>
      <c r="E505" s="183"/>
      <c r="H505" s="183" t="str">
        <f t="shared" si="15"/>
        <v/>
      </c>
    </row>
    <row r="506" spans="1:8" x14ac:dyDescent="0.25">
      <c r="A506" s="240" t="str">
        <f t="shared" si="14"/>
        <v/>
      </c>
      <c r="B506" s="240" t="str">
        <f>IF(Fornecedores[[#This Row],[Tipo]]&lt;&gt;"",ROW()-1,"")</f>
        <v/>
      </c>
      <c r="C506" s="184"/>
      <c r="E506" s="183"/>
      <c r="H506" s="183" t="str">
        <f t="shared" si="15"/>
        <v/>
      </c>
    </row>
    <row r="507" spans="1:8" x14ac:dyDescent="0.25">
      <c r="A507" s="240" t="str">
        <f t="shared" si="14"/>
        <v/>
      </c>
      <c r="B507" s="240" t="str">
        <f>IF(Fornecedores[[#This Row],[Tipo]]&lt;&gt;"",ROW()-1,"")</f>
        <v/>
      </c>
      <c r="C507" s="184"/>
      <c r="E507" s="183"/>
      <c r="H507" s="183" t="str">
        <f t="shared" si="15"/>
        <v/>
      </c>
    </row>
    <row r="508" spans="1:8" x14ac:dyDescent="0.25">
      <c r="A508" s="240" t="str">
        <f t="shared" si="14"/>
        <v/>
      </c>
      <c r="B508" s="240" t="str">
        <f>IF(Fornecedores[[#This Row],[Tipo]]&lt;&gt;"",ROW()-1,"")</f>
        <v/>
      </c>
      <c r="C508" s="184"/>
      <c r="E508" s="183"/>
      <c r="H508" s="183" t="str">
        <f t="shared" si="15"/>
        <v/>
      </c>
    </row>
    <row r="509" spans="1:8" x14ac:dyDescent="0.25">
      <c r="A509" s="240" t="str">
        <f t="shared" si="14"/>
        <v/>
      </c>
      <c r="B509" s="240" t="str">
        <f>IF(Fornecedores[[#This Row],[Tipo]]&lt;&gt;"",ROW()-1,"")</f>
        <v/>
      </c>
      <c r="C509" s="184"/>
      <c r="E509" s="183"/>
      <c r="H509" s="183" t="str">
        <f t="shared" si="15"/>
        <v/>
      </c>
    </row>
    <row r="510" spans="1:8" x14ac:dyDescent="0.25">
      <c r="A510" s="240" t="str">
        <f t="shared" si="14"/>
        <v/>
      </c>
      <c r="B510" s="240" t="str">
        <f>IF(Fornecedores[[#This Row],[Tipo]]&lt;&gt;"",ROW()-1,"")</f>
        <v/>
      </c>
      <c r="C510" s="184"/>
      <c r="E510" s="183"/>
      <c r="H510" s="183" t="str">
        <f t="shared" si="15"/>
        <v/>
      </c>
    </row>
    <row r="511" spans="1:8" x14ac:dyDescent="0.25">
      <c r="A511" s="240" t="str">
        <f t="shared" si="14"/>
        <v/>
      </c>
      <c r="B511" s="240" t="str">
        <f>IF(Fornecedores[[#This Row],[Tipo]]&lt;&gt;"",ROW()-1,"")</f>
        <v/>
      </c>
      <c r="C511" s="184"/>
      <c r="E511" s="183"/>
      <c r="H511" s="183" t="str">
        <f t="shared" si="15"/>
        <v/>
      </c>
    </row>
    <row r="512" spans="1:8" x14ac:dyDescent="0.25">
      <c r="A512" s="240" t="str">
        <f t="shared" si="14"/>
        <v/>
      </c>
      <c r="B512" s="240" t="str">
        <f>IF(Fornecedores[[#This Row],[Tipo]]&lt;&gt;"",ROW()-1,"")</f>
        <v/>
      </c>
      <c r="C512" s="184"/>
      <c r="E512" s="183"/>
      <c r="H512" s="183" t="str">
        <f t="shared" si="15"/>
        <v/>
      </c>
    </row>
    <row r="513" spans="1:8" x14ac:dyDescent="0.25">
      <c r="A513" s="240" t="str">
        <f t="shared" si="14"/>
        <v/>
      </c>
      <c r="B513" s="240" t="str">
        <f>IF(Fornecedores[[#This Row],[Tipo]]&lt;&gt;"",ROW()-1,"")</f>
        <v/>
      </c>
      <c r="C513" s="184"/>
      <c r="E513" s="183"/>
      <c r="H513" s="183" t="str">
        <f t="shared" si="15"/>
        <v/>
      </c>
    </row>
    <row r="514" spans="1:8" x14ac:dyDescent="0.25">
      <c r="A514" s="240" t="str">
        <f t="shared" ref="A514:A577" si="16">IF(G514=$J$2,"FOR",IF(G514=$J$3,"CLI",IF(G514=$J$4,"FUN","")))</f>
        <v/>
      </c>
      <c r="B514" s="240" t="str">
        <f>IF(Fornecedores[[#This Row],[Tipo]]&lt;&gt;"",ROW()-1,"")</f>
        <v/>
      </c>
      <c r="C514" s="184"/>
      <c r="E514" s="183"/>
      <c r="H514" s="183" t="str">
        <f t="shared" ref="H514:H577" si="17">CONCATENATE(A514,B514)</f>
        <v/>
      </c>
    </row>
    <row r="515" spans="1:8" x14ac:dyDescent="0.25">
      <c r="A515" s="240" t="str">
        <f t="shared" si="16"/>
        <v/>
      </c>
      <c r="B515" s="240" t="str">
        <f>IF(Fornecedores[[#This Row],[Tipo]]&lt;&gt;"",ROW()-1,"")</f>
        <v/>
      </c>
      <c r="C515" s="184"/>
      <c r="E515" s="183"/>
      <c r="H515" s="183" t="str">
        <f t="shared" si="17"/>
        <v/>
      </c>
    </row>
    <row r="516" spans="1:8" x14ac:dyDescent="0.25">
      <c r="A516" s="240" t="str">
        <f t="shared" si="16"/>
        <v/>
      </c>
      <c r="B516" s="240" t="str">
        <f>IF(Fornecedores[[#This Row],[Tipo]]&lt;&gt;"",ROW()-1,"")</f>
        <v/>
      </c>
      <c r="C516" s="184"/>
      <c r="E516" s="183"/>
      <c r="H516" s="183" t="str">
        <f t="shared" si="17"/>
        <v/>
      </c>
    </row>
    <row r="517" spans="1:8" x14ac:dyDescent="0.25">
      <c r="A517" s="240" t="str">
        <f t="shared" si="16"/>
        <v/>
      </c>
      <c r="B517" s="240" t="str">
        <f>IF(Fornecedores[[#This Row],[Tipo]]&lt;&gt;"",ROW()-1,"")</f>
        <v/>
      </c>
      <c r="C517" s="184"/>
      <c r="E517" s="183"/>
      <c r="H517" s="183" t="str">
        <f t="shared" si="17"/>
        <v/>
      </c>
    </row>
    <row r="518" spans="1:8" x14ac:dyDescent="0.25">
      <c r="A518" s="240" t="str">
        <f t="shared" si="16"/>
        <v/>
      </c>
      <c r="B518" s="240" t="str">
        <f>IF(Fornecedores[[#This Row],[Tipo]]&lt;&gt;"",ROW()-1,"")</f>
        <v/>
      </c>
      <c r="C518" s="184"/>
      <c r="E518" s="183"/>
      <c r="H518" s="183" t="str">
        <f t="shared" si="17"/>
        <v/>
      </c>
    </row>
    <row r="519" spans="1:8" x14ac:dyDescent="0.25">
      <c r="A519" s="240" t="str">
        <f t="shared" si="16"/>
        <v/>
      </c>
      <c r="B519" s="240" t="str">
        <f>IF(Fornecedores[[#This Row],[Tipo]]&lt;&gt;"",ROW()-1,"")</f>
        <v/>
      </c>
      <c r="C519" s="184"/>
      <c r="E519" s="183"/>
      <c r="H519" s="183" t="str">
        <f t="shared" si="17"/>
        <v/>
      </c>
    </row>
    <row r="520" spans="1:8" x14ac:dyDescent="0.25">
      <c r="A520" s="240" t="str">
        <f t="shared" si="16"/>
        <v/>
      </c>
      <c r="B520" s="240" t="str">
        <f>IF(Fornecedores[[#This Row],[Tipo]]&lt;&gt;"",ROW()-1,"")</f>
        <v/>
      </c>
      <c r="C520" s="184"/>
      <c r="E520" s="183"/>
      <c r="H520" s="183" t="str">
        <f t="shared" si="17"/>
        <v/>
      </c>
    </row>
    <row r="521" spans="1:8" x14ac:dyDescent="0.25">
      <c r="A521" s="240" t="str">
        <f t="shared" si="16"/>
        <v/>
      </c>
      <c r="B521" s="240" t="str">
        <f>IF(Fornecedores[[#This Row],[Tipo]]&lt;&gt;"",ROW()-1,"")</f>
        <v/>
      </c>
      <c r="C521" s="184"/>
      <c r="E521" s="183"/>
      <c r="H521" s="183" t="str">
        <f t="shared" si="17"/>
        <v/>
      </c>
    </row>
    <row r="522" spans="1:8" x14ac:dyDescent="0.25">
      <c r="A522" s="240" t="str">
        <f t="shared" si="16"/>
        <v/>
      </c>
      <c r="B522" s="240" t="str">
        <f>IF(Fornecedores[[#This Row],[Tipo]]&lt;&gt;"",ROW()-1,"")</f>
        <v/>
      </c>
      <c r="C522" s="184"/>
      <c r="E522" s="183"/>
      <c r="H522" s="183" t="str">
        <f t="shared" si="17"/>
        <v/>
      </c>
    </row>
    <row r="523" spans="1:8" x14ac:dyDescent="0.25">
      <c r="A523" s="240" t="str">
        <f t="shared" si="16"/>
        <v/>
      </c>
      <c r="B523" s="240" t="str">
        <f>IF(Fornecedores[[#This Row],[Tipo]]&lt;&gt;"",ROW()-1,"")</f>
        <v/>
      </c>
      <c r="C523" s="184"/>
      <c r="E523" s="183"/>
      <c r="H523" s="183" t="str">
        <f t="shared" si="17"/>
        <v/>
      </c>
    </row>
    <row r="524" spans="1:8" x14ac:dyDescent="0.25">
      <c r="A524" s="240" t="str">
        <f t="shared" si="16"/>
        <v/>
      </c>
      <c r="B524" s="240" t="str">
        <f>IF(Fornecedores[[#This Row],[Tipo]]&lt;&gt;"",ROW()-1,"")</f>
        <v/>
      </c>
      <c r="C524" s="184"/>
      <c r="E524" s="183"/>
      <c r="H524" s="183" t="str">
        <f t="shared" si="17"/>
        <v/>
      </c>
    </row>
    <row r="525" spans="1:8" x14ac:dyDescent="0.25">
      <c r="A525" s="240" t="str">
        <f t="shared" si="16"/>
        <v/>
      </c>
      <c r="B525" s="240" t="str">
        <f>IF(Fornecedores[[#This Row],[Tipo]]&lt;&gt;"",ROW()-1,"")</f>
        <v/>
      </c>
      <c r="C525" s="184"/>
      <c r="E525" s="183"/>
      <c r="H525" s="183" t="str">
        <f t="shared" si="17"/>
        <v/>
      </c>
    </row>
    <row r="526" spans="1:8" x14ac:dyDescent="0.25">
      <c r="A526" s="240" t="str">
        <f t="shared" si="16"/>
        <v/>
      </c>
      <c r="B526" s="240" t="str">
        <f>IF(Fornecedores[[#This Row],[Tipo]]&lt;&gt;"",ROW()-1,"")</f>
        <v/>
      </c>
      <c r="C526" s="184"/>
      <c r="E526" s="183"/>
      <c r="H526" s="183" t="str">
        <f t="shared" si="17"/>
        <v/>
      </c>
    </row>
    <row r="527" spans="1:8" x14ac:dyDescent="0.25">
      <c r="A527" s="240" t="str">
        <f t="shared" si="16"/>
        <v/>
      </c>
      <c r="B527" s="240" t="str">
        <f>IF(Fornecedores[[#This Row],[Tipo]]&lt;&gt;"",ROW()-1,"")</f>
        <v/>
      </c>
      <c r="C527" s="184"/>
      <c r="E527" s="183"/>
      <c r="H527" s="183" t="str">
        <f t="shared" si="17"/>
        <v/>
      </c>
    </row>
    <row r="528" spans="1:8" x14ac:dyDescent="0.25">
      <c r="A528" s="240" t="str">
        <f t="shared" si="16"/>
        <v/>
      </c>
      <c r="B528" s="240" t="str">
        <f>IF(Fornecedores[[#This Row],[Tipo]]&lt;&gt;"",ROW()-1,"")</f>
        <v/>
      </c>
      <c r="C528" s="184"/>
      <c r="E528" s="183"/>
      <c r="H528" s="183" t="str">
        <f t="shared" si="17"/>
        <v/>
      </c>
    </row>
    <row r="529" spans="1:8" x14ac:dyDescent="0.25">
      <c r="A529" s="240" t="str">
        <f t="shared" si="16"/>
        <v/>
      </c>
      <c r="B529" s="240" t="str">
        <f>IF(Fornecedores[[#This Row],[Tipo]]&lt;&gt;"",ROW()-1,"")</f>
        <v/>
      </c>
      <c r="C529" s="184"/>
      <c r="E529" s="183"/>
      <c r="H529" s="183" t="str">
        <f t="shared" si="17"/>
        <v/>
      </c>
    </row>
    <row r="530" spans="1:8" x14ac:dyDescent="0.25">
      <c r="A530" s="240" t="str">
        <f t="shared" si="16"/>
        <v/>
      </c>
      <c r="B530" s="240" t="str">
        <f>IF(Fornecedores[[#This Row],[Tipo]]&lt;&gt;"",ROW()-1,"")</f>
        <v/>
      </c>
      <c r="C530" s="184"/>
      <c r="E530" s="183"/>
      <c r="H530" s="183" t="str">
        <f t="shared" si="17"/>
        <v/>
      </c>
    </row>
    <row r="531" spans="1:8" x14ac:dyDescent="0.25">
      <c r="A531" s="240" t="str">
        <f t="shared" si="16"/>
        <v/>
      </c>
      <c r="B531" s="240" t="str">
        <f>IF(Fornecedores[[#This Row],[Tipo]]&lt;&gt;"",ROW()-1,"")</f>
        <v/>
      </c>
      <c r="C531" s="184"/>
      <c r="E531" s="183"/>
      <c r="H531" s="183" t="str">
        <f t="shared" si="17"/>
        <v/>
      </c>
    </row>
    <row r="532" spans="1:8" x14ac:dyDescent="0.25">
      <c r="A532" s="240" t="str">
        <f t="shared" si="16"/>
        <v/>
      </c>
      <c r="B532" s="240" t="str">
        <f>IF(Fornecedores[[#This Row],[Tipo]]&lt;&gt;"",ROW()-1,"")</f>
        <v/>
      </c>
      <c r="C532" s="184"/>
      <c r="E532" s="183"/>
      <c r="H532" s="183" t="str">
        <f t="shared" si="17"/>
        <v/>
      </c>
    </row>
    <row r="533" spans="1:8" x14ac:dyDescent="0.25">
      <c r="A533" s="240" t="str">
        <f t="shared" si="16"/>
        <v/>
      </c>
      <c r="B533" s="240" t="str">
        <f>IF(Fornecedores[[#This Row],[Tipo]]&lt;&gt;"",ROW()-1,"")</f>
        <v/>
      </c>
      <c r="C533" s="184"/>
      <c r="E533" s="183"/>
      <c r="H533" s="183" t="str">
        <f t="shared" si="17"/>
        <v/>
      </c>
    </row>
    <row r="534" spans="1:8" x14ac:dyDescent="0.25">
      <c r="A534" s="240" t="str">
        <f t="shared" si="16"/>
        <v/>
      </c>
      <c r="B534" s="240" t="str">
        <f>IF(Fornecedores[[#This Row],[Tipo]]&lt;&gt;"",ROW()-1,"")</f>
        <v/>
      </c>
      <c r="C534" s="184"/>
      <c r="E534" s="183"/>
      <c r="H534" s="183" t="str">
        <f t="shared" si="17"/>
        <v/>
      </c>
    </row>
    <row r="535" spans="1:8" x14ac:dyDescent="0.25">
      <c r="A535" s="240" t="str">
        <f t="shared" si="16"/>
        <v/>
      </c>
      <c r="B535" s="240" t="str">
        <f>IF(Fornecedores[[#This Row],[Tipo]]&lt;&gt;"",ROW()-1,"")</f>
        <v/>
      </c>
      <c r="C535" s="184"/>
      <c r="E535" s="183"/>
      <c r="H535" s="183" t="str">
        <f t="shared" si="17"/>
        <v/>
      </c>
    </row>
    <row r="536" spans="1:8" x14ac:dyDescent="0.25">
      <c r="A536" s="240" t="str">
        <f t="shared" si="16"/>
        <v/>
      </c>
      <c r="B536" s="240" t="str">
        <f>IF(Fornecedores[[#This Row],[Tipo]]&lt;&gt;"",ROW()-1,"")</f>
        <v/>
      </c>
      <c r="C536" s="184"/>
      <c r="E536" s="183"/>
      <c r="H536" s="183" t="str">
        <f t="shared" si="17"/>
        <v/>
      </c>
    </row>
    <row r="537" spans="1:8" x14ac:dyDescent="0.25">
      <c r="A537" s="240" t="str">
        <f t="shared" si="16"/>
        <v/>
      </c>
      <c r="B537" s="240" t="str">
        <f>IF(Fornecedores[[#This Row],[Tipo]]&lt;&gt;"",ROW()-1,"")</f>
        <v/>
      </c>
      <c r="C537" s="184"/>
      <c r="E537" s="183"/>
      <c r="H537" s="183" t="str">
        <f t="shared" si="17"/>
        <v/>
      </c>
    </row>
    <row r="538" spans="1:8" x14ac:dyDescent="0.25">
      <c r="A538" s="240" t="str">
        <f t="shared" si="16"/>
        <v/>
      </c>
      <c r="B538" s="240" t="str">
        <f>IF(Fornecedores[[#This Row],[Tipo]]&lt;&gt;"",ROW()-1,"")</f>
        <v/>
      </c>
      <c r="C538" s="184"/>
      <c r="E538" s="183"/>
      <c r="H538" s="183" t="str">
        <f t="shared" si="17"/>
        <v/>
      </c>
    </row>
    <row r="539" spans="1:8" x14ac:dyDescent="0.25">
      <c r="A539" s="240" t="str">
        <f t="shared" si="16"/>
        <v/>
      </c>
      <c r="B539" s="240" t="str">
        <f>IF(Fornecedores[[#This Row],[Tipo]]&lt;&gt;"",ROW()-1,"")</f>
        <v/>
      </c>
      <c r="C539" s="184"/>
      <c r="E539" s="183"/>
      <c r="H539" s="183" t="str">
        <f t="shared" si="17"/>
        <v/>
      </c>
    </row>
    <row r="540" spans="1:8" x14ac:dyDescent="0.25">
      <c r="A540" s="240" t="str">
        <f t="shared" si="16"/>
        <v/>
      </c>
      <c r="B540" s="240" t="str">
        <f>IF(Fornecedores[[#This Row],[Tipo]]&lt;&gt;"",ROW()-1,"")</f>
        <v/>
      </c>
      <c r="C540" s="184"/>
      <c r="E540" s="183"/>
      <c r="H540" s="183" t="str">
        <f t="shared" si="17"/>
        <v/>
      </c>
    </row>
    <row r="541" spans="1:8" x14ac:dyDescent="0.25">
      <c r="A541" s="240" t="str">
        <f t="shared" si="16"/>
        <v/>
      </c>
      <c r="B541" s="240" t="str">
        <f>IF(Fornecedores[[#This Row],[Tipo]]&lt;&gt;"",ROW()-1,"")</f>
        <v/>
      </c>
      <c r="C541" s="184"/>
      <c r="E541" s="183"/>
      <c r="H541" s="183" t="str">
        <f t="shared" si="17"/>
        <v/>
      </c>
    </row>
    <row r="542" spans="1:8" x14ac:dyDescent="0.25">
      <c r="A542" s="240" t="str">
        <f t="shared" si="16"/>
        <v/>
      </c>
      <c r="B542" s="240" t="str">
        <f>IF(Fornecedores[[#This Row],[Tipo]]&lt;&gt;"",ROW()-1,"")</f>
        <v/>
      </c>
      <c r="C542" s="184"/>
      <c r="E542" s="183"/>
      <c r="H542" s="183" t="str">
        <f t="shared" si="17"/>
        <v/>
      </c>
    </row>
    <row r="543" spans="1:8" x14ac:dyDescent="0.25">
      <c r="A543" s="240" t="str">
        <f t="shared" si="16"/>
        <v/>
      </c>
      <c r="B543" s="240" t="str">
        <f>IF(Fornecedores[[#This Row],[Tipo]]&lt;&gt;"",ROW()-1,"")</f>
        <v/>
      </c>
      <c r="C543" s="184"/>
      <c r="E543" s="183"/>
      <c r="H543" s="183" t="str">
        <f t="shared" si="17"/>
        <v/>
      </c>
    </row>
    <row r="544" spans="1:8" x14ac:dyDescent="0.25">
      <c r="A544" s="240" t="str">
        <f t="shared" si="16"/>
        <v/>
      </c>
      <c r="B544" s="240" t="str">
        <f>IF(Fornecedores[[#This Row],[Tipo]]&lt;&gt;"",ROW()-1,"")</f>
        <v/>
      </c>
      <c r="C544" s="184"/>
      <c r="E544" s="183"/>
      <c r="H544" s="183" t="str">
        <f t="shared" si="17"/>
        <v/>
      </c>
    </row>
    <row r="545" spans="1:8" x14ac:dyDescent="0.25">
      <c r="A545" s="240" t="str">
        <f t="shared" si="16"/>
        <v/>
      </c>
      <c r="B545" s="240" t="str">
        <f>IF(Fornecedores[[#This Row],[Tipo]]&lt;&gt;"",ROW()-1,"")</f>
        <v/>
      </c>
      <c r="C545" s="184"/>
      <c r="E545" s="183"/>
      <c r="H545" s="183" t="str">
        <f t="shared" si="17"/>
        <v/>
      </c>
    </row>
    <row r="546" spans="1:8" x14ac:dyDescent="0.25">
      <c r="A546" s="240" t="str">
        <f t="shared" si="16"/>
        <v/>
      </c>
      <c r="B546" s="240" t="str">
        <f>IF(Fornecedores[[#This Row],[Tipo]]&lt;&gt;"",ROW()-1,"")</f>
        <v/>
      </c>
      <c r="C546" s="184"/>
      <c r="E546" s="183"/>
      <c r="H546" s="183" t="str">
        <f t="shared" si="17"/>
        <v/>
      </c>
    </row>
    <row r="547" spans="1:8" x14ac:dyDescent="0.25">
      <c r="A547" s="240" t="str">
        <f t="shared" si="16"/>
        <v/>
      </c>
      <c r="B547" s="240" t="str">
        <f>IF(Fornecedores[[#This Row],[Tipo]]&lt;&gt;"",ROW()-1,"")</f>
        <v/>
      </c>
      <c r="C547" s="184"/>
      <c r="E547" s="183"/>
      <c r="H547" s="183" t="str">
        <f t="shared" si="17"/>
        <v/>
      </c>
    </row>
    <row r="548" spans="1:8" x14ac:dyDescent="0.25">
      <c r="A548" s="240" t="str">
        <f t="shared" si="16"/>
        <v/>
      </c>
      <c r="B548" s="240" t="str">
        <f>IF(Fornecedores[[#This Row],[Tipo]]&lt;&gt;"",ROW()-1,"")</f>
        <v/>
      </c>
      <c r="C548" s="184"/>
      <c r="E548" s="183"/>
      <c r="H548" s="183" t="str">
        <f t="shared" si="17"/>
        <v/>
      </c>
    </row>
    <row r="549" spans="1:8" x14ac:dyDescent="0.25">
      <c r="A549" s="240" t="str">
        <f t="shared" si="16"/>
        <v/>
      </c>
      <c r="B549" s="240" t="str">
        <f>IF(Fornecedores[[#This Row],[Tipo]]&lt;&gt;"",ROW()-1,"")</f>
        <v/>
      </c>
      <c r="C549" s="184"/>
      <c r="E549" s="183"/>
      <c r="H549" s="183" t="str">
        <f t="shared" si="17"/>
        <v/>
      </c>
    </row>
    <row r="550" spans="1:8" x14ac:dyDescent="0.25">
      <c r="A550" s="240" t="str">
        <f t="shared" si="16"/>
        <v/>
      </c>
      <c r="B550" s="240" t="str">
        <f>IF(Fornecedores[[#This Row],[Tipo]]&lt;&gt;"",ROW()-1,"")</f>
        <v/>
      </c>
      <c r="C550" s="184"/>
      <c r="E550" s="183"/>
      <c r="H550" s="183" t="str">
        <f t="shared" si="17"/>
        <v/>
      </c>
    </row>
    <row r="551" spans="1:8" x14ac:dyDescent="0.25">
      <c r="A551" s="240" t="str">
        <f t="shared" si="16"/>
        <v/>
      </c>
      <c r="B551" s="240" t="str">
        <f>IF(Fornecedores[[#This Row],[Tipo]]&lt;&gt;"",ROW()-1,"")</f>
        <v/>
      </c>
      <c r="C551" s="184"/>
      <c r="E551" s="183"/>
      <c r="H551" s="183" t="str">
        <f t="shared" si="17"/>
        <v/>
      </c>
    </row>
    <row r="552" spans="1:8" x14ac:dyDescent="0.25">
      <c r="A552" s="240" t="str">
        <f t="shared" si="16"/>
        <v/>
      </c>
      <c r="B552" s="240" t="str">
        <f>IF(Fornecedores[[#This Row],[Tipo]]&lt;&gt;"",ROW()-1,"")</f>
        <v/>
      </c>
      <c r="C552" s="184"/>
      <c r="E552" s="183"/>
      <c r="H552" s="183" t="str">
        <f t="shared" si="17"/>
        <v/>
      </c>
    </row>
    <row r="553" spans="1:8" x14ac:dyDescent="0.25">
      <c r="A553" s="240" t="str">
        <f t="shared" si="16"/>
        <v/>
      </c>
      <c r="B553" s="240" t="str">
        <f>IF(Fornecedores[[#This Row],[Tipo]]&lt;&gt;"",ROW()-1,"")</f>
        <v/>
      </c>
      <c r="C553" s="184"/>
      <c r="E553" s="183"/>
      <c r="H553" s="183" t="str">
        <f t="shared" si="17"/>
        <v/>
      </c>
    </row>
    <row r="554" spans="1:8" x14ac:dyDescent="0.25">
      <c r="A554" s="240" t="str">
        <f t="shared" si="16"/>
        <v/>
      </c>
      <c r="B554" s="240" t="str">
        <f>IF(Fornecedores[[#This Row],[Tipo]]&lt;&gt;"",ROW()-1,"")</f>
        <v/>
      </c>
      <c r="C554" s="184"/>
      <c r="E554" s="183"/>
      <c r="H554" s="183" t="str">
        <f t="shared" si="17"/>
        <v/>
      </c>
    </row>
    <row r="555" spans="1:8" x14ac:dyDescent="0.25">
      <c r="A555" s="240" t="str">
        <f t="shared" si="16"/>
        <v/>
      </c>
      <c r="B555" s="240" t="str">
        <f>IF(Fornecedores[[#This Row],[Tipo]]&lt;&gt;"",ROW()-1,"")</f>
        <v/>
      </c>
      <c r="C555" s="184"/>
      <c r="E555" s="183"/>
      <c r="H555" s="183" t="str">
        <f t="shared" si="17"/>
        <v/>
      </c>
    </row>
    <row r="556" spans="1:8" x14ac:dyDescent="0.25">
      <c r="A556" s="240" t="str">
        <f t="shared" si="16"/>
        <v/>
      </c>
      <c r="B556" s="240" t="str">
        <f>IF(Fornecedores[[#This Row],[Tipo]]&lt;&gt;"",ROW()-1,"")</f>
        <v/>
      </c>
      <c r="C556" s="184"/>
      <c r="E556" s="183"/>
      <c r="H556" s="183" t="str">
        <f t="shared" si="17"/>
        <v/>
      </c>
    </row>
    <row r="557" spans="1:8" x14ac:dyDescent="0.25">
      <c r="A557" s="240" t="str">
        <f t="shared" si="16"/>
        <v/>
      </c>
      <c r="B557" s="240" t="str">
        <f>IF(Fornecedores[[#This Row],[Tipo]]&lt;&gt;"",ROW()-1,"")</f>
        <v/>
      </c>
      <c r="C557" s="184"/>
      <c r="E557" s="183"/>
      <c r="H557" s="183" t="str">
        <f t="shared" si="17"/>
        <v/>
      </c>
    </row>
    <row r="558" spans="1:8" x14ac:dyDescent="0.25">
      <c r="A558" s="240" t="str">
        <f t="shared" si="16"/>
        <v/>
      </c>
      <c r="B558" s="240" t="str">
        <f>IF(Fornecedores[[#This Row],[Tipo]]&lt;&gt;"",ROW()-1,"")</f>
        <v/>
      </c>
      <c r="C558" s="184"/>
      <c r="E558" s="183"/>
      <c r="H558" s="183" t="str">
        <f t="shared" si="17"/>
        <v/>
      </c>
    </row>
    <row r="559" spans="1:8" x14ac:dyDescent="0.25">
      <c r="A559" s="240" t="str">
        <f t="shared" si="16"/>
        <v/>
      </c>
      <c r="B559" s="240" t="str">
        <f>IF(Fornecedores[[#This Row],[Tipo]]&lt;&gt;"",ROW()-1,"")</f>
        <v/>
      </c>
      <c r="C559" s="184"/>
      <c r="E559" s="183"/>
      <c r="H559" s="183" t="str">
        <f t="shared" si="17"/>
        <v/>
      </c>
    </row>
    <row r="560" spans="1:8" x14ac:dyDescent="0.25">
      <c r="A560" s="240" t="str">
        <f t="shared" si="16"/>
        <v/>
      </c>
      <c r="B560" s="240" t="str">
        <f>IF(Fornecedores[[#This Row],[Tipo]]&lt;&gt;"",ROW()-1,"")</f>
        <v/>
      </c>
      <c r="C560" s="184"/>
      <c r="E560" s="183"/>
      <c r="H560" s="183" t="str">
        <f t="shared" si="17"/>
        <v/>
      </c>
    </row>
    <row r="561" spans="1:8" x14ac:dyDescent="0.25">
      <c r="A561" s="240" t="str">
        <f t="shared" si="16"/>
        <v/>
      </c>
      <c r="B561" s="240" t="str">
        <f>IF(Fornecedores[[#This Row],[Tipo]]&lt;&gt;"",ROW()-1,"")</f>
        <v/>
      </c>
      <c r="C561" s="184"/>
      <c r="E561" s="183"/>
      <c r="H561" s="183" t="str">
        <f t="shared" si="17"/>
        <v/>
      </c>
    </row>
    <row r="562" spans="1:8" x14ac:dyDescent="0.25">
      <c r="A562" s="240" t="str">
        <f t="shared" si="16"/>
        <v/>
      </c>
      <c r="B562" s="240" t="str">
        <f>IF(Fornecedores[[#This Row],[Tipo]]&lt;&gt;"",ROW()-1,"")</f>
        <v/>
      </c>
      <c r="C562" s="184"/>
      <c r="E562" s="183"/>
      <c r="H562" s="183" t="str">
        <f t="shared" si="17"/>
        <v/>
      </c>
    </row>
    <row r="563" spans="1:8" x14ac:dyDescent="0.25">
      <c r="A563" s="240" t="str">
        <f t="shared" si="16"/>
        <v/>
      </c>
      <c r="B563" s="240" t="str">
        <f>IF(Fornecedores[[#This Row],[Tipo]]&lt;&gt;"",ROW()-1,"")</f>
        <v/>
      </c>
      <c r="C563" s="184"/>
      <c r="E563" s="183"/>
      <c r="H563" s="183" t="str">
        <f t="shared" si="17"/>
        <v/>
      </c>
    </row>
    <row r="564" spans="1:8" x14ac:dyDescent="0.25">
      <c r="A564" s="240" t="str">
        <f t="shared" si="16"/>
        <v/>
      </c>
      <c r="B564" s="240" t="str">
        <f>IF(Fornecedores[[#This Row],[Tipo]]&lt;&gt;"",ROW()-1,"")</f>
        <v/>
      </c>
      <c r="C564" s="184"/>
      <c r="E564" s="183"/>
      <c r="H564" s="183" t="str">
        <f t="shared" si="17"/>
        <v/>
      </c>
    </row>
    <row r="565" spans="1:8" x14ac:dyDescent="0.25">
      <c r="A565" s="240" t="str">
        <f t="shared" si="16"/>
        <v/>
      </c>
      <c r="B565" s="240" t="str">
        <f>IF(Fornecedores[[#This Row],[Tipo]]&lt;&gt;"",ROW()-1,"")</f>
        <v/>
      </c>
      <c r="C565" s="184"/>
      <c r="E565" s="183"/>
      <c r="H565" s="183" t="str">
        <f t="shared" si="17"/>
        <v/>
      </c>
    </row>
    <row r="566" spans="1:8" x14ac:dyDescent="0.25">
      <c r="A566" s="240" t="str">
        <f t="shared" si="16"/>
        <v/>
      </c>
      <c r="B566" s="240" t="str">
        <f>IF(Fornecedores[[#This Row],[Tipo]]&lt;&gt;"",ROW()-1,"")</f>
        <v/>
      </c>
      <c r="C566" s="184"/>
      <c r="E566" s="183"/>
      <c r="H566" s="183" t="str">
        <f t="shared" si="17"/>
        <v/>
      </c>
    </row>
    <row r="567" spans="1:8" x14ac:dyDescent="0.25">
      <c r="A567" s="240" t="str">
        <f t="shared" si="16"/>
        <v/>
      </c>
      <c r="B567" s="240" t="str">
        <f>IF(Fornecedores[[#This Row],[Tipo]]&lt;&gt;"",ROW()-1,"")</f>
        <v/>
      </c>
      <c r="C567" s="184"/>
      <c r="E567" s="183"/>
      <c r="H567" s="183" t="str">
        <f t="shared" si="17"/>
        <v/>
      </c>
    </row>
    <row r="568" spans="1:8" x14ac:dyDescent="0.25">
      <c r="A568" s="240" t="str">
        <f t="shared" si="16"/>
        <v/>
      </c>
      <c r="B568" s="240" t="str">
        <f>IF(Fornecedores[[#This Row],[Tipo]]&lt;&gt;"",ROW()-1,"")</f>
        <v/>
      </c>
      <c r="C568" s="184"/>
      <c r="E568" s="183"/>
      <c r="H568" s="183" t="str">
        <f t="shared" si="17"/>
        <v/>
      </c>
    </row>
    <row r="569" spans="1:8" x14ac:dyDescent="0.25">
      <c r="A569" s="240" t="str">
        <f t="shared" si="16"/>
        <v/>
      </c>
      <c r="B569" s="240" t="str">
        <f>IF(Fornecedores[[#This Row],[Tipo]]&lt;&gt;"",ROW()-1,"")</f>
        <v/>
      </c>
      <c r="C569" s="184"/>
      <c r="E569" s="183"/>
      <c r="H569" s="183" t="str">
        <f t="shared" si="17"/>
        <v/>
      </c>
    </row>
    <row r="570" spans="1:8" x14ac:dyDescent="0.25">
      <c r="A570" s="240" t="str">
        <f t="shared" si="16"/>
        <v/>
      </c>
      <c r="B570" s="240" t="str">
        <f>IF(Fornecedores[[#This Row],[Tipo]]&lt;&gt;"",ROW()-1,"")</f>
        <v/>
      </c>
      <c r="C570" s="184"/>
      <c r="E570" s="183"/>
      <c r="H570" s="183" t="str">
        <f t="shared" si="17"/>
        <v/>
      </c>
    </row>
    <row r="571" spans="1:8" x14ac:dyDescent="0.25">
      <c r="A571" s="240" t="str">
        <f t="shared" si="16"/>
        <v/>
      </c>
      <c r="B571" s="240" t="str">
        <f>IF(Fornecedores[[#This Row],[Tipo]]&lt;&gt;"",ROW()-1,"")</f>
        <v/>
      </c>
      <c r="C571" s="184"/>
      <c r="E571" s="183"/>
      <c r="H571" s="183" t="str">
        <f t="shared" si="17"/>
        <v/>
      </c>
    </row>
    <row r="572" spans="1:8" x14ac:dyDescent="0.25">
      <c r="A572" s="240" t="str">
        <f t="shared" si="16"/>
        <v/>
      </c>
      <c r="B572" s="240" t="str">
        <f>IF(Fornecedores[[#This Row],[Tipo]]&lt;&gt;"",ROW()-1,"")</f>
        <v/>
      </c>
      <c r="C572" s="184"/>
      <c r="E572" s="183"/>
      <c r="H572" s="183" t="str">
        <f t="shared" si="17"/>
        <v/>
      </c>
    </row>
    <row r="573" spans="1:8" x14ac:dyDescent="0.25">
      <c r="A573" s="240" t="str">
        <f t="shared" si="16"/>
        <v/>
      </c>
      <c r="B573" s="240" t="str">
        <f>IF(Fornecedores[[#This Row],[Tipo]]&lt;&gt;"",ROW()-1,"")</f>
        <v/>
      </c>
      <c r="C573" s="184"/>
      <c r="E573" s="183"/>
      <c r="H573" s="183" t="str">
        <f t="shared" si="17"/>
        <v/>
      </c>
    </row>
    <row r="574" spans="1:8" x14ac:dyDescent="0.25">
      <c r="A574" s="240" t="str">
        <f t="shared" si="16"/>
        <v/>
      </c>
      <c r="B574" s="240" t="str">
        <f>IF(Fornecedores[[#This Row],[Tipo]]&lt;&gt;"",ROW()-1,"")</f>
        <v/>
      </c>
      <c r="C574" s="184"/>
      <c r="E574" s="183"/>
      <c r="H574" s="183" t="str">
        <f t="shared" si="17"/>
        <v/>
      </c>
    </row>
    <row r="575" spans="1:8" x14ac:dyDescent="0.25">
      <c r="A575" s="240" t="str">
        <f t="shared" si="16"/>
        <v/>
      </c>
      <c r="B575" s="240" t="str">
        <f>IF(Fornecedores[[#This Row],[Tipo]]&lt;&gt;"",ROW()-1,"")</f>
        <v/>
      </c>
      <c r="C575" s="184"/>
      <c r="E575" s="183"/>
      <c r="H575" s="183" t="str">
        <f t="shared" si="17"/>
        <v/>
      </c>
    </row>
    <row r="576" spans="1:8" x14ac:dyDescent="0.25">
      <c r="A576" s="240" t="str">
        <f t="shared" si="16"/>
        <v/>
      </c>
      <c r="B576" s="240" t="str">
        <f>IF(Fornecedores[[#This Row],[Tipo]]&lt;&gt;"",ROW()-1,"")</f>
        <v/>
      </c>
      <c r="C576" s="184"/>
      <c r="E576" s="183"/>
      <c r="H576" s="183" t="str">
        <f t="shared" si="17"/>
        <v/>
      </c>
    </row>
    <row r="577" spans="1:8" x14ac:dyDescent="0.25">
      <c r="A577" s="240" t="str">
        <f t="shared" si="16"/>
        <v/>
      </c>
      <c r="B577" s="240" t="str">
        <f>IF(Fornecedores[[#This Row],[Tipo]]&lt;&gt;"",ROW()-1,"")</f>
        <v/>
      </c>
      <c r="C577" s="184"/>
      <c r="E577" s="183"/>
      <c r="H577" s="183" t="str">
        <f t="shared" si="17"/>
        <v/>
      </c>
    </row>
    <row r="578" spans="1:8" x14ac:dyDescent="0.25">
      <c r="A578" s="240" t="str">
        <f t="shared" ref="A578:A641" si="18">IF(G578=$J$2,"FOR",IF(G578=$J$3,"CLI",IF(G578=$J$4,"FUN","")))</f>
        <v/>
      </c>
      <c r="B578" s="240" t="str">
        <f>IF(Fornecedores[[#This Row],[Tipo]]&lt;&gt;"",ROW()-1,"")</f>
        <v/>
      </c>
      <c r="C578" s="184"/>
      <c r="E578" s="183"/>
      <c r="H578" s="183" t="str">
        <f t="shared" ref="H578:H641" si="19">CONCATENATE(A578,B578)</f>
        <v/>
      </c>
    </row>
    <row r="579" spans="1:8" x14ac:dyDescent="0.25">
      <c r="A579" s="240" t="str">
        <f t="shared" si="18"/>
        <v/>
      </c>
      <c r="B579" s="240" t="str">
        <f>IF(Fornecedores[[#This Row],[Tipo]]&lt;&gt;"",ROW()-1,"")</f>
        <v/>
      </c>
      <c r="C579" s="184"/>
      <c r="E579" s="183"/>
      <c r="H579" s="183" t="str">
        <f t="shared" si="19"/>
        <v/>
      </c>
    </row>
    <row r="580" spans="1:8" x14ac:dyDescent="0.25">
      <c r="A580" s="240" t="str">
        <f t="shared" si="18"/>
        <v/>
      </c>
      <c r="B580" s="240" t="str">
        <f>IF(Fornecedores[[#This Row],[Tipo]]&lt;&gt;"",ROW()-1,"")</f>
        <v/>
      </c>
      <c r="C580" s="184"/>
      <c r="E580" s="183"/>
      <c r="H580" s="183" t="str">
        <f t="shared" si="19"/>
        <v/>
      </c>
    </row>
    <row r="581" spans="1:8" x14ac:dyDescent="0.25">
      <c r="A581" s="240" t="str">
        <f t="shared" si="18"/>
        <v/>
      </c>
      <c r="B581" s="240" t="str">
        <f>IF(Fornecedores[[#This Row],[Tipo]]&lt;&gt;"",ROW()-1,"")</f>
        <v/>
      </c>
      <c r="C581" s="184"/>
      <c r="E581" s="183"/>
      <c r="H581" s="183" t="str">
        <f t="shared" si="19"/>
        <v/>
      </c>
    </row>
    <row r="582" spans="1:8" x14ac:dyDescent="0.25">
      <c r="A582" s="240" t="str">
        <f t="shared" si="18"/>
        <v/>
      </c>
      <c r="B582" s="240" t="str">
        <f>IF(Fornecedores[[#This Row],[Tipo]]&lt;&gt;"",ROW()-1,"")</f>
        <v/>
      </c>
      <c r="C582" s="184"/>
      <c r="E582" s="183"/>
      <c r="H582" s="183" t="str">
        <f t="shared" si="19"/>
        <v/>
      </c>
    </row>
    <row r="583" spans="1:8" x14ac:dyDescent="0.25">
      <c r="A583" s="240" t="str">
        <f t="shared" si="18"/>
        <v/>
      </c>
      <c r="B583" s="240" t="str">
        <f>IF(Fornecedores[[#This Row],[Tipo]]&lt;&gt;"",ROW()-1,"")</f>
        <v/>
      </c>
      <c r="C583" s="184"/>
      <c r="E583" s="183"/>
      <c r="H583" s="183" t="str">
        <f t="shared" si="19"/>
        <v/>
      </c>
    </row>
    <row r="584" spans="1:8" x14ac:dyDescent="0.25">
      <c r="A584" s="240" t="str">
        <f t="shared" si="18"/>
        <v/>
      </c>
      <c r="B584" s="240" t="str">
        <f>IF(Fornecedores[[#This Row],[Tipo]]&lt;&gt;"",ROW()-1,"")</f>
        <v/>
      </c>
      <c r="C584" s="184"/>
      <c r="E584" s="183"/>
      <c r="H584" s="183" t="str">
        <f t="shared" si="19"/>
        <v/>
      </c>
    </row>
    <row r="585" spans="1:8" x14ac:dyDescent="0.25">
      <c r="A585" s="240" t="str">
        <f t="shared" si="18"/>
        <v/>
      </c>
      <c r="B585" s="240" t="str">
        <f>IF(Fornecedores[[#This Row],[Tipo]]&lt;&gt;"",ROW()-1,"")</f>
        <v/>
      </c>
      <c r="C585" s="184"/>
      <c r="E585" s="183"/>
      <c r="H585" s="183" t="str">
        <f t="shared" si="19"/>
        <v/>
      </c>
    </row>
    <row r="586" spans="1:8" x14ac:dyDescent="0.25">
      <c r="A586" s="240" t="str">
        <f t="shared" si="18"/>
        <v/>
      </c>
      <c r="B586" s="240" t="str">
        <f>IF(Fornecedores[[#This Row],[Tipo]]&lt;&gt;"",ROW()-1,"")</f>
        <v/>
      </c>
      <c r="C586" s="184"/>
      <c r="E586" s="183"/>
      <c r="H586" s="183" t="str">
        <f t="shared" si="19"/>
        <v/>
      </c>
    </row>
    <row r="587" spans="1:8" x14ac:dyDescent="0.25">
      <c r="A587" s="240" t="str">
        <f t="shared" si="18"/>
        <v/>
      </c>
      <c r="B587" s="240" t="str">
        <f>IF(Fornecedores[[#This Row],[Tipo]]&lt;&gt;"",ROW()-1,"")</f>
        <v/>
      </c>
      <c r="C587" s="184"/>
      <c r="E587" s="183"/>
      <c r="H587" s="183" t="str">
        <f t="shared" si="19"/>
        <v/>
      </c>
    </row>
    <row r="588" spans="1:8" x14ac:dyDescent="0.25">
      <c r="A588" s="240" t="str">
        <f t="shared" si="18"/>
        <v/>
      </c>
      <c r="B588" s="240" t="str">
        <f>IF(Fornecedores[[#This Row],[Tipo]]&lt;&gt;"",ROW()-1,"")</f>
        <v/>
      </c>
      <c r="C588" s="184"/>
      <c r="E588" s="183"/>
      <c r="H588" s="183" t="str">
        <f t="shared" si="19"/>
        <v/>
      </c>
    </row>
    <row r="589" spans="1:8" x14ac:dyDescent="0.25">
      <c r="A589" s="240" t="str">
        <f t="shared" si="18"/>
        <v/>
      </c>
      <c r="B589" s="240" t="str">
        <f>IF(Fornecedores[[#This Row],[Tipo]]&lt;&gt;"",ROW()-1,"")</f>
        <v/>
      </c>
      <c r="C589" s="184"/>
      <c r="E589" s="183"/>
      <c r="H589" s="183" t="str">
        <f t="shared" si="19"/>
        <v/>
      </c>
    </row>
    <row r="590" spans="1:8" x14ac:dyDescent="0.25">
      <c r="A590" s="240" t="str">
        <f t="shared" si="18"/>
        <v/>
      </c>
      <c r="B590" s="240" t="str">
        <f>IF(Fornecedores[[#This Row],[Tipo]]&lt;&gt;"",ROW()-1,"")</f>
        <v/>
      </c>
      <c r="C590" s="184"/>
      <c r="E590" s="183"/>
      <c r="H590" s="183" t="str">
        <f t="shared" si="19"/>
        <v/>
      </c>
    </row>
    <row r="591" spans="1:8" x14ac:dyDescent="0.25">
      <c r="A591" s="240" t="str">
        <f t="shared" si="18"/>
        <v/>
      </c>
      <c r="B591" s="240" t="str">
        <f>IF(Fornecedores[[#This Row],[Tipo]]&lt;&gt;"",ROW()-1,"")</f>
        <v/>
      </c>
      <c r="C591" s="184"/>
      <c r="E591" s="183"/>
      <c r="H591" s="183" t="str">
        <f t="shared" si="19"/>
        <v/>
      </c>
    </row>
    <row r="592" spans="1:8" x14ac:dyDescent="0.25">
      <c r="A592" s="240" t="str">
        <f t="shared" si="18"/>
        <v/>
      </c>
      <c r="B592" s="240" t="str">
        <f>IF(Fornecedores[[#This Row],[Tipo]]&lt;&gt;"",ROW()-1,"")</f>
        <v/>
      </c>
      <c r="C592" s="184"/>
      <c r="E592" s="183"/>
      <c r="H592" s="183" t="str">
        <f t="shared" si="19"/>
        <v/>
      </c>
    </row>
    <row r="593" spans="1:8" x14ac:dyDescent="0.25">
      <c r="A593" s="240" t="str">
        <f t="shared" si="18"/>
        <v/>
      </c>
      <c r="B593" s="240" t="str">
        <f>IF(Fornecedores[[#This Row],[Tipo]]&lt;&gt;"",ROW()-1,"")</f>
        <v/>
      </c>
      <c r="C593" s="184"/>
      <c r="E593" s="183"/>
      <c r="H593" s="183" t="str">
        <f t="shared" si="19"/>
        <v/>
      </c>
    </row>
    <row r="594" spans="1:8" x14ac:dyDescent="0.25">
      <c r="A594" s="240" t="str">
        <f t="shared" si="18"/>
        <v/>
      </c>
      <c r="B594" s="240" t="str">
        <f>IF(Fornecedores[[#This Row],[Tipo]]&lt;&gt;"",ROW()-1,"")</f>
        <v/>
      </c>
      <c r="C594" s="184"/>
      <c r="E594" s="183"/>
      <c r="H594" s="183" t="str">
        <f t="shared" si="19"/>
        <v/>
      </c>
    </row>
    <row r="595" spans="1:8" x14ac:dyDescent="0.25">
      <c r="A595" s="240" t="str">
        <f t="shared" si="18"/>
        <v/>
      </c>
      <c r="B595" s="240" t="str">
        <f>IF(Fornecedores[[#This Row],[Tipo]]&lt;&gt;"",ROW()-1,"")</f>
        <v/>
      </c>
      <c r="C595" s="184"/>
      <c r="E595" s="183"/>
      <c r="H595" s="183" t="str">
        <f t="shared" si="19"/>
        <v/>
      </c>
    </row>
    <row r="596" spans="1:8" x14ac:dyDescent="0.25">
      <c r="A596" s="240" t="str">
        <f t="shared" si="18"/>
        <v/>
      </c>
      <c r="B596" s="240" t="str">
        <f>IF(Fornecedores[[#This Row],[Tipo]]&lt;&gt;"",ROW()-1,"")</f>
        <v/>
      </c>
      <c r="C596" s="184"/>
      <c r="E596" s="183"/>
      <c r="H596" s="183" t="str">
        <f t="shared" si="19"/>
        <v/>
      </c>
    </row>
    <row r="597" spans="1:8" x14ac:dyDescent="0.25">
      <c r="A597" s="240" t="str">
        <f t="shared" si="18"/>
        <v/>
      </c>
      <c r="B597" s="240" t="str">
        <f>IF(Fornecedores[[#This Row],[Tipo]]&lt;&gt;"",ROW()-1,"")</f>
        <v/>
      </c>
      <c r="C597" s="184"/>
      <c r="E597" s="183"/>
      <c r="H597" s="183" t="str">
        <f t="shared" si="19"/>
        <v/>
      </c>
    </row>
    <row r="598" spans="1:8" x14ac:dyDescent="0.25">
      <c r="A598" s="240" t="str">
        <f t="shared" si="18"/>
        <v/>
      </c>
      <c r="B598" s="240" t="str">
        <f>IF(Fornecedores[[#This Row],[Tipo]]&lt;&gt;"",ROW()-1,"")</f>
        <v/>
      </c>
      <c r="C598" s="184"/>
      <c r="E598" s="183"/>
      <c r="H598" s="183" t="str">
        <f t="shared" si="19"/>
        <v/>
      </c>
    </row>
    <row r="599" spans="1:8" x14ac:dyDescent="0.25">
      <c r="A599" s="240" t="str">
        <f t="shared" si="18"/>
        <v/>
      </c>
      <c r="B599" s="240" t="str">
        <f>IF(Fornecedores[[#This Row],[Tipo]]&lt;&gt;"",ROW()-1,"")</f>
        <v/>
      </c>
      <c r="C599" s="184"/>
      <c r="E599" s="183"/>
      <c r="H599" s="183" t="str">
        <f t="shared" si="19"/>
        <v/>
      </c>
    </row>
    <row r="600" spans="1:8" x14ac:dyDescent="0.25">
      <c r="A600" s="240" t="str">
        <f t="shared" si="18"/>
        <v/>
      </c>
      <c r="B600" s="240" t="str">
        <f>IF(Fornecedores[[#This Row],[Tipo]]&lt;&gt;"",ROW()-1,"")</f>
        <v/>
      </c>
      <c r="C600" s="184"/>
      <c r="E600" s="183"/>
      <c r="H600" s="183" t="str">
        <f t="shared" si="19"/>
        <v/>
      </c>
    </row>
    <row r="601" spans="1:8" x14ac:dyDescent="0.25">
      <c r="A601" s="240" t="str">
        <f t="shared" si="18"/>
        <v/>
      </c>
      <c r="B601" s="240" t="str">
        <f>IF(Fornecedores[[#This Row],[Tipo]]&lt;&gt;"",ROW()-1,"")</f>
        <v/>
      </c>
      <c r="C601" s="184"/>
      <c r="E601" s="183"/>
      <c r="H601" s="183" t="str">
        <f t="shared" si="19"/>
        <v/>
      </c>
    </row>
    <row r="602" spans="1:8" x14ac:dyDescent="0.25">
      <c r="A602" s="240" t="str">
        <f t="shared" si="18"/>
        <v/>
      </c>
      <c r="B602" s="240" t="str">
        <f>IF(Fornecedores[[#This Row],[Tipo]]&lt;&gt;"",ROW()-1,"")</f>
        <v/>
      </c>
      <c r="C602" s="184"/>
      <c r="E602" s="183"/>
      <c r="H602" s="183" t="str">
        <f t="shared" si="19"/>
        <v/>
      </c>
    </row>
    <row r="603" spans="1:8" x14ac:dyDescent="0.25">
      <c r="A603" s="240" t="str">
        <f t="shared" si="18"/>
        <v/>
      </c>
      <c r="B603" s="240" t="str">
        <f>IF(Fornecedores[[#This Row],[Tipo]]&lt;&gt;"",ROW()-1,"")</f>
        <v/>
      </c>
      <c r="C603" s="184"/>
      <c r="E603" s="183"/>
      <c r="H603" s="183" t="str">
        <f t="shared" si="19"/>
        <v/>
      </c>
    </row>
    <row r="604" spans="1:8" x14ac:dyDescent="0.25">
      <c r="A604" s="240" t="str">
        <f t="shared" si="18"/>
        <v/>
      </c>
      <c r="B604" s="240" t="str">
        <f>IF(Fornecedores[[#This Row],[Tipo]]&lt;&gt;"",ROW()-1,"")</f>
        <v/>
      </c>
      <c r="C604" s="184"/>
      <c r="E604" s="183"/>
      <c r="H604" s="183" t="str">
        <f t="shared" si="19"/>
        <v/>
      </c>
    </row>
    <row r="605" spans="1:8" x14ac:dyDescent="0.25">
      <c r="A605" s="240" t="str">
        <f t="shared" si="18"/>
        <v/>
      </c>
      <c r="B605" s="240" t="str">
        <f>IF(Fornecedores[[#This Row],[Tipo]]&lt;&gt;"",ROW()-1,"")</f>
        <v/>
      </c>
      <c r="C605" s="184"/>
      <c r="E605" s="183"/>
      <c r="H605" s="183" t="str">
        <f t="shared" si="19"/>
        <v/>
      </c>
    </row>
    <row r="606" spans="1:8" x14ac:dyDescent="0.25">
      <c r="A606" s="240" t="str">
        <f t="shared" si="18"/>
        <v/>
      </c>
      <c r="B606" s="240" t="str">
        <f>IF(Fornecedores[[#This Row],[Tipo]]&lt;&gt;"",ROW()-1,"")</f>
        <v/>
      </c>
      <c r="C606" s="184"/>
      <c r="E606" s="183"/>
      <c r="H606" s="183" t="str">
        <f t="shared" si="19"/>
        <v/>
      </c>
    </row>
    <row r="607" spans="1:8" x14ac:dyDescent="0.25">
      <c r="A607" s="240" t="str">
        <f t="shared" si="18"/>
        <v/>
      </c>
      <c r="B607" s="240" t="str">
        <f>IF(Fornecedores[[#This Row],[Tipo]]&lt;&gt;"",ROW()-1,"")</f>
        <v/>
      </c>
      <c r="C607" s="184"/>
      <c r="E607" s="183"/>
      <c r="H607" s="183" t="str">
        <f t="shared" si="19"/>
        <v/>
      </c>
    </row>
    <row r="608" spans="1:8" x14ac:dyDescent="0.25">
      <c r="A608" s="240" t="str">
        <f t="shared" si="18"/>
        <v/>
      </c>
      <c r="B608" s="240" t="str">
        <f>IF(Fornecedores[[#This Row],[Tipo]]&lt;&gt;"",ROW()-1,"")</f>
        <v/>
      </c>
      <c r="C608" s="184"/>
      <c r="E608" s="183"/>
      <c r="H608" s="183" t="str">
        <f t="shared" si="19"/>
        <v/>
      </c>
    </row>
    <row r="609" spans="1:8" x14ac:dyDescent="0.25">
      <c r="A609" s="240" t="str">
        <f t="shared" si="18"/>
        <v/>
      </c>
      <c r="B609" s="240" t="str">
        <f>IF(Fornecedores[[#This Row],[Tipo]]&lt;&gt;"",ROW()-1,"")</f>
        <v/>
      </c>
      <c r="C609" s="184"/>
      <c r="E609" s="183"/>
      <c r="H609" s="183" t="str">
        <f t="shared" si="19"/>
        <v/>
      </c>
    </row>
    <row r="610" spans="1:8" x14ac:dyDescent="0.25">
      <c r="A610" s="240" t="str">
        <f t="shared" si="18"/>
        <v/>
      </c>
      <c r="B610" s="240" t="str">
        <f>IF(Fornecedores[[#This Row],[Tipo]]&lt;&gt;"",ROW()-1,"")</f>
        <v/>
      </c>
      <c r="C610" s="184"/>
      <c r="E610" s="183"/>
      <c r="H610" s="183" t="str">
        <f t="shared" si="19"/>
        <v/>
      </c>
    </row>
    <row r="611" spans="1:8" x14ac:dyDescent="0.25">
      <c r="A611" s="240" t="str">
        <f t="shared" si="18"/>
        <v/>
      </c>
      <c r="B611" s="240" t="str">
        <f>IF(Fornecedores[[#This Row],[Tipo]]&lt;&gt;"",ROW()-1,"")</f>
        <v/>
      </c>
      <c r="C611" s="184"/>
      <c r="E611" s="183"/>
      <c r="H611" s="183" t="str">
        <f t="shared" si="19"/>
        <v/>
      </c>
    </row>
    <row r="612" spans="1:8" x14ac:dyDescent="0.25">
      <c r="A612" s="240" t="str">
        <f t="shared" si="18"/>
        <v/>
      </c>
      <c r="B612" s="240" t="str">
        <f>IF(Fornecedores[[#This Row],[Tipo]]&lt;&gt;"",ROW()-1,"")</f>
        <v/>
      </c>
      <c r="C612" s="184"/>
      <c r="E612" s="183"/>
      <c r="H612" s="183" t="str">
        <f t="shared" si="19"/>
        <v/>
      </c>
    </row>
    <row r="613" spans="1:8" x14ac:dyDescent="0.25">
      <c r="A613" s="240" t="str">
        <f t="shared" si="18"/>
        <v/>
      </c>
      <c r="B613" s="240" t="str">
        <f>IF(Fornecedores[[#This Row],[Tipo]]&lt;&gt;"",ROW()-1,"")</f>
        <v/>
      </c>
      <c r="C613" s="184"/>
      <c r="E613" s="183"/>
      <c r="H613" s="183" t="str">
        <f t="shared" si="19"/>
        <v/>
      </c>
    </row>
    <row r="614" spans="1:8" x14ac:dyDescent="0.25">
      <c r="A614" s="240" t="str">
        <f t="shared" si="18"/>
        <v/>
      </c>
      <c r="B614" s="240" t="str">
        <f>IF(Fornecedores[[#This Row],[Tipo]]&lt;&gt;"",ROW()-1,"")</f>
        <v/>
      </c>
      <c r="C614" s="184"/>
      <c r="E614" s="183"/>
      <c r="H614" s="183" t="str">
        <f t="shared" si="19"/>
        <v/>
      </c>
    </row>
    <row r="615" spans="1:8" x14ac:dyDescent="0.25">
      <c r="A615" s="240" t="str">
        <f t="shared" si="18"/>
        <v/>
      </c>
      <c r="B615" s="240" t="str">
        <f>IF(Fornecedores[[#This Row],[Tipo]]&lt;&gt;"",ROW()-1,"")</f>
        <v/>
      </c>
      <c r="C615" s="184"/>
      <c r="E615" s="183"/>
      <c r="H615" s="183" t="str">
        <f t="shared" si="19"/>
        <v/>
      </c>
    </row>
    <row r="616" spans="1:8" x14ac:dyDescent="0.25">
      <c r="A616" s="240" t="str">
        <f t="shared" si="18"/>
        <v/>
      </c>
      <c r="B616" s="240" t="str">
        <f>IF(Fornecedores[[#This Row],[Tipo]]&lt;&gt;"",ROW()-1,"")</f>
        <v/>
      </c>
      <c r="C616" s="184"/>
      <c r="E616" s="183"/>
      <c r="H616" s="183" t="str">
        <f t="shared" si="19"/>
        <v/>
      </c>
    </row>
    <row r="617" spans="1:8" x14ac:dyDescent="0.25">
      <c r="A617" s="240" t="str">
        <f t="shared" si="18"/>
        <v/>
      </c>
      <c r="B617" s="240" t="str">
        <f>IF(Fornecedores[[#This Row],[Tipo]]&lt;&gt;"",ROW()-1,"")</f>
        <v/>
      </c>
      <c r="C617" s="184"/>
      <c r="E617" s="183"/>
      <c r="H617" s="183" t="str">
        <f t="shared" si="19"/>
        <v/>
      </c>
    </row>
    <row r="618" spans="1:8" x14ac:dyDescent="0.25">
      <c r="A618" s="240" t="str">
        <f t="shared" si="18"/>
        <v/>
      </c>
      <c r="B618" s="240" t="str">
        <f>IF(Fornecedores[[#This Row],[Tipo]]&lt;&gt;"",ROW()-1,"")</f>
        <v/>
      </c>
      <c r="C618" s="184"/>
      <c r="E618" s="183"/>
      <c r="H618" s="183" t="str">
        <f t="shared" si="19"/>
        <v/>
      </c>
    </row>
    <row r="619" spans="1:8" x14ac:dyDescent="0.25">
      <c r="A619" s="240" t="str">
        <f t="shared" si="18"/>
        <v/>
      </c>
      <c r="B619" s="240" t="str">
        <f>IF(Fornecedores[[#This Row],[Tipo]]&lt;&gt;"",ROW()-1,"")</f>
        <v/>
      </c>
      <c r="C619" s="184"/>
      <c r="E619" s="183"/>
      <c r="H619" s="183" t="str">
        <f t="shared" si="19"/>
        <v/>
      </c>
    </row>
    <row r="620" spans="1:8" x14ac:dyDescent="0.25">
      <c r="A620" s="240" t="str">
        <f t="shared" si="18"/>
        <v/>
      </c>
      <c r="B620" s="240" t="str">
        <f>IF(Fornecedores[[#This Row],[Tipo]]&lt;&gt;"",ROW()-1,"")</f>
        <v/>
      </c>
      <c r="C620" s="184"/>
      <c r="E620" s="183"/>
      <c r="H620" s="183" t="str">
        <f t="shared" si="19"/>
        <v/>
      </c>
    </row>
    <row r="621" spans="1:8" x14ac:dyDescent="0.25">
      <c r="A621" s="240" t="str">
        <f t="shared" si="18"/>
        <v/>
      </c>
      <c r="B621" s="240" t="str">
        <f>IF(Fornecedores[[#This Row],[Tipo]]&lt;&gt;"",ROW()-1,"")</f>
        <v/>
      </c>
      <c r="C621" s="184"/>
      <c r="E621" s="183"/>
      <c r="H621" s="183" t="str">
        <f t="shared" si="19"/>
        <v/>
      </c>
    </row>
    <row r="622" spans="1:8" x14ac:dyDescent="0.25">
      <c r="A622" s="240" t="str">
        <f t="shared" si="18"/>
        <v/>
      </c>
      <c r="B622" s="240" t="str">
        <f>IF(Fornecedores[[#This Row],[Tipo]]&lt;&gt;"",ROW()-1,"")</f>
        <v/>
      </c>
      <c r="C622" s="184"/>
      <c r="E622" s="183"/>
      <c r="H622" s="183" t="str">
        <f t="shared" si="19"/>
        <v/>
      </c>
    </row>
    <row r="623" spans="1:8" x14ac:dyDescent="0.25">
      <c r="A623" s="240" t="str">
        <f t="shared" si="18"/>
        <v/>
      </c>
      <c r="B623" s="240" t="str">
        <f>IF(Fornecedores[[#This Row],[Tipo]]&lt;&gt;"",ROW()-1,"")</f>
        <v/>
      </c>
      <c r="C623" s="184"/>
      <c r="E623" s="183"/>
      <c r="H623" s="183" t="str">
        <f t="shared" si="19"/>
        <v/>
      </c>
    </row>
    <row r="624" spans="1:8" x14ac:dyDescent="0.25">
      <c r="A624" s="240" t="str">
        <f t="shared" si="18"/>
        <v/>
      </c>
      <c r="B624" s="240" t="str">
        <f>IF(Fornecedores[[#This Row],[Tipo]]&lt;&gt;"",ROW()-1,"")</f>
        <v/>
      </c>
      <c r="C624" s="184"/>
      <c r="E624" s="183"/>
      <c r="H624" s="183" t="str">
        <f t="shared" si="19"/>
        <v/>
      </c>
    </row>
    <row r="625" spans="1:8" x14ac:dyDescent="0.25">
      <c r="A625" s="240" t="str">
        <f t="shared" si="18"/>
        <v/>
      </c>
      <c r="B625" s="240" t="str">
        <f>IF(Fornecedores[[#This Row],[Tipo]]&lt;&gt;"",ROW()-1,"")</f>
        <v/>
      </c>
      <c r="C625" s="184"/>
      <c r="E625" s="183"/>
      <c r="H625" s="183" t="str">
        <f t="shared" si="19"/>
        <v/>
      </c>
    </row>
    <row r="626" spans="1:8" x14ac:dyDescent="0.25">
      <c r="A626" s="240" t="str">
        <f t="shared" si="18"/>
        <v/>
      </c>
      <c r="B626" s="240" t="str">
        <f>IF(Fornecedores[[#This Row],[Tipo]]&lt;&gt;"",ROW()-1,"")</f>
        <v/>
      </c>
      <c r="C626" s="184"/>
      <c r="E626" s="183"/>
      <c r="H626" s="183" t="str">
        <f t="shared" si="19"/>
        <v/>
      </c>
    </row>
    <row r="627" spans="1:8" x14ac:dyDescent="0.25">
      <c r="A627" s="240" t="str">
        <f t="shared" si="18"/>
        <v/>
      </c>
      <c r="B627" s="240" t="str">
        <f>IF(Fornecedores[[#This Row],[Tipo]]&lt;&gt;"",ROW()-1,"")</f>
        <v/>
      </c>
      <c r="C627" s="184"/>
      <c r="E627" s="183"/>
      <c r="H627" s="183" t="str">
        <f t="shared" si="19"/>
        <v/>
      </c>
    </row>
    <row r="628" spans="1:8" x14ac:dyDescent="0.25">
      <c r="A628" s="240" t="str">
        <f t="shared" si="18"/>
        <v/>
      </c>
      <c r="B628" s="240" t="str">
        <f>IF(Fornecedores[[#This Row],[Tipo]]&lt;&gt;"",ROW()-1,"")</f>
        <v/>
      </c>
      <c r="C628" s="184"/>
      <c r="E628" s="183"/>
      <c r="H628" s="183" t="str">
        <f t="shared" si="19"/>
        <v/>
      </c>
    </row>
    <row r="629" spans="1:8" x14ac:dyDescent="0.25">
      <c r="A629" s="240" t="str">
        <f t="shared" si="18"/>
        <v/>
      </c>
      <c r="B629" s="240" t="str">
        <f>IF(Fornecedores[[#This Row],[Tipo]]&lt;&gt;"",ROW()-1,"")</f>
        <v/>
      </c>
      <c r="C629" s="184"/>
      <c r="E629" s="183"/>
      <c r="H629" s="183" t="str">
        <f t="shared" si="19"/>
        <v/>
      </c>
    </row>
    <row r="630" spans="1:8" x14ac:dyDescent="0.25">
      <c r="A630" s="240" t="str">
        <f t="shared" si="18"/>
        <v/>
      </c>
      <c r="B630" s="240" t="str">
        <f>IF(Fornecedores[[#This Row],[Tipo]]&lt;&gt;"",ROW()-1,"")</f>
        <v/>
      </c>
      <c r="C630" s="184"/>
      <c r="E630" s="183"/>
      <c r="H630" s="183" t="str">
        <f t="shared" si="19"/>
        <v/>
      </c>
    </row>
    <row r="631" spans="1:8" x14ac:dyDescent="0.25">
      <c r="A631" s="240" t="str">
        <f t="shared" si="18"/>
        <v/>
      </c>
      <c r="B631" s="240" t="str">
        <f>IF(Fornecedores[[#This Row],[Tipo]]&lt;&gt;"",ROW()-1,"")</f>
        <v/>
      </c>
      <c r="C631" s="184"/>
      <c r="E631" s="183"/>
      <c r="H631" s="183" t="str">
        <f t="shared" si="19"/>
        <v/>
      </c>
    </row>
    <row r="632" spans="1:8" x14ac:dyDescent="0.25">
      <c r="A632" s="240" t="str">
        <f t="shared" si="18"/>
        <v/>
      </c>
      <c r="B632" s="240" t="str">
        <f>IF(Fornecedores[[#This Row],[Tipo]]&lt;&gt;"",ROW()-1,"")</f>
        <v/>
      </c>
      <c r="C632" s="184"/>
      <c r="E632" s="183"/>
      <c r="H632" s="183" t="str">
        <f t="shared" si="19"/>
        <v/>
      </c>
    </row>
    <row r="633" spans="1:8" x14ac:dyDescent="0.25">
      <c r="A633" s="240" t="str">
        <f t="shared" si="18"/>
        <v/>
      </c>
      <c r="B633" s="240" t="str">
        <f>IF(Fornecedores[[#This Row],[Tipo]]&lt;&gt;"",ROW()-1,"")</f>
        <v/>
      </c>
      <c r="C633" s="184"/>
      <c r="E633" s="183"/>
      <c r="H633" s="183" t="str">
        <f t="shared" si="19"/>
        <v/>
      </c>
    </row>
    <row r="634" spans="1:8" x14ac:dyDescent="0.25">
      <c r="A634" s="240" t="str">
        <f t="shared" si="18"/>
        <v/>
      </c>
      <c r="B634" s="240" t="str">
        <f>IF(Fornecedores[[#This Row],[Tipo]]&lt;&gt;"",ROW()-1,"")</f>
        <v/>
      </c>
      <c r="C634" s="184"/>
      <c r="E634" s="183"/>
      <c r="H634" s="183" t="str">
        <f t="shared" si="19"/>
        <v/>
      </c>
    </row>
    <row r="635" spans="1:8" x14ac:dyDescent="0.25">
      <c r="A635" s="240" t="str">
        <f t="shared" si="18"/>
        <v/>
      </c>
      <c r="B635" s="240" t="str">
        <f>IF(Fornecedores[[#This Row],[Tipo]]&lt;&gt;"",ROW()-1,"")</f>
        <v/>
      </c>
      <c r="C635" s="184"/>
      <c r="E635" s="183"/>
      <c r="H635" s="183" t="str">
        <f t="shared" si="19"/>
        <v/>
      </c>
    </row>
    <row r="636" spans="1:8" x14ac:dyDescent="0.25">
      <c r="A636" s="240" t="str">
        <f t="shared" si="18"/>
        <v/>
      </c>
      <c r="B636" s="240" t="str">
        <f>IF(Fornecedores[[#This Row],[Tipo]]&lt;&gt;"",ROW()-1,"")</f>
        <v/>
      </c>
      <c r="C636" s="184"/>
      <c r="E636" s="183"/>
      <c r="H636" s="183" t="str">
        <f t="shared" si="19"/>
        <v/>
      </c>
    </row>
    <row r="637" spans="1:8" x14ac:dyDescent="0.25">
      <c r="A637" s="240" t="str">
        <f t="shared" si="18"/>
        <v/>
      </c>
      <c r="B637" s="240" t="str">
        <f>IF(Fornecedores[[#This Row],[Tipo]]&lt;&gt;"",ROW()-1,"")</f>
        <v/>
      </c>
      <c r="C637" s="184"/>
      <c r="E637" s="183"/>
      <c r="H637" s="183" t="str">
        <f t="shared" si="19"/>
        <v/>
      </c>
    </row>
    <row r="638" spans="1:8" x14ac:dyDescent="0.25">
      <c r="A638" s="240" t="str">
        <f t="shared" si="18"/>
        <v/>
      </c>
      <c r="B638" s="240" t="str">
        <f>IF(Fornecedores[[#This Row],[Tipo]]&lt;&gt;"",ROW()-1,"")</f>
        <v/>
      </c>
      <c r="C638" s="184"/>
      <c r="E638" s="183"/>
      <c r="H638" s="183" t="str">
        <f t="shared" si="19"/>
        <v/>
      </c>
    </row>
    <row r="639" spans="1:8" x14ac:dyDescent="0.25">
      <c r="A639" s="240" t="str">
        <f t="shared" si="18"/>
        <v/>
      </c>
      <c r="B639" s="240" t="str">
        <f>IF(Fornecedores[[#This Row],[Tipo]]&lt;&gt;"",ROW()-1,"")</f>
        <v/>
      </c>
      <c r="C639" s="184"/>
      <c r="E639" s="183"/>
      <c r="H639" s="183" t="str">
        <f t="shared" si="19"/>
        <v/>
      </c>
    </row>
    <row r="640" spans="1:8" x14ac:dyDescent="0.25">
      <c r="A640" s="240" t="str">
        <f t="shared" si="18"/>
        <v/>
      </c>
      <c r="B640" s="240" t="str">
        <f>IF(Fornecedores[[#This Row],[Tipo]]&lt;&gt;"",ROW()-1,"")</f>
        <v/>
      </c>
      <c r="C640" s="184"/>
      <c r="E640" s="183"/>
      <c r="H640" s="183" t="str">
        <f t="shared" si="19"/>
        <v/>
      </c>
    </row>
    <row r="641" spans="1:8" x14ac:dyDescent="0.25">
      <c r="A641" s="240" t="str">
        <f t="shared" si="18"/>
        <v/>
      </c>
      <c r="B641" s="240" t="str">
        <f>IF(Fornecedores[[#This Row],[Tipo]]&lt;&gt;"",ROW()-1,"")</f>
        <v/>
      </c>
      <c r="C641" s="184"/>
      <c r="E641" s="183"/>
      <c r="H641" s="183" t="str">
        <f t="shared" si="19"/>
        <v/>
      </c>
    </row>
    <row r="642" spans="1:8" x14ac:dyDescent="0.25">
      <c r="A642" s="240" t="str">
        <f t="shared" ref="A642:A705" si="20">IF(G642=$J$2,"FOR",IF(G642=$J$3,"CLI",IF(G642=$J$4,"FUN","")))</f>
        <v/>
      </c>
      <c r="B642" s="240" t="str">
        <f>IF(Fornecedores[[#This Row],[Tipo]]&lt;&gt;"",ROW()-1,"")</f>
        <v/>
      </c>
      <c r="C642" s="184"/>
      <c r="E642" s="183"/>
      <c r="H642" s="183" t="str">
        <f t="shared" ref="H642:H705" si="21">CONCATENATE(A642,B642)</f>
        <v/>
      </c>
    </row>
    <row r="643" spans="1:8" x14ac:dyDescent="0.25">
      <c r="A643" s="240" t="str">
        <f t="shared" si="20"/>
        <v/>
      </c>
      <c r="B643" s="240" t="str">
        <f>IF(Fornecedores[[#This Row],[Tipo]]&lt;&gt;"",ROW()-1,"")</f>
        <v/>
      </c>
      <c r="C643" s="184"/>
      <c r="E643" s="183"/>
      <c r="H643" s="183" t="str">
        <f t="shared" si="21"/>
        <v/>
      </c>
    </row>
    <row r="644" spans="1:8" x14ac:dyDescent="0.25">
      <c r="A644" s="240" t="str">
        <f t="shared" si="20"/>
        <v/>
      </c>
      <c r="B644" s="240" t="str">
        <f>IF(Fornecedores[[#This Row],[Tipo]]&lt;&gt;"",ROW()-1,"")</f>
        <v/>
      </c>
      <c r="C644" s="184"/>
      <c r="E644" s="183"/>
      <c r="H644" s="183" t="str">
        <f t="shared" si="21"/>
        <v/>
      </c>
    </row>
    <row r="645" spans="1:8" x14ac:dyDescent="0.25">
      <c r="A645" s="240" t="str">
        <f t="shared" si="20"/>
        <v/>
      </c>
      <c r="B645" s="240" t="str">
        <f>IF(Fornecedores[[#This Row],[Tipo]]&lt;&gt;"",ROW()-1,"")</f>
        <v/>
      </c>
      <c r="C645" s="184"/>
      <c r="E645" s="183"/>
      <c r="H645" s="183" t="str">
        <f t="shared" si="21"/>
        <v/>
      </c>
    </row>
    <row r="646" spans="1:8" x14ac:dyDescent="0.25">
      <c r="A646" s="240" t="str">
        <f t="shared" si="20"/>
        <v/>
      </c>
      <c r="B646" s="240" t="str">
        <f>IF(Fornecedores[[#This Row],[Tipo]]&lt;&gt;"",ROW()-1,"")</f>
        <v/>
      </c>
      <c r="C646" s="184"/>
      <c r="E646" s="183"/>
      <c r="H646" s="183" t="str">
        <f t="shared" si="21"/>
        <v/>
      </c>
    </row>
    <row r="647" spans="1:8" x14ac:dyDescent="0.25">
      <c r="A647" s="240" t="str">
        <f t="shared" si="20"/>
        <v/>
      </c>
      <c r="B647" s="240" t="str">
        <f>IF(Fornecedores[[#This Row],[Tipo]]&lt;&gt;"",ROW()-1,"")</f>
        <v/>
      </c>
      <c r="C647" s="184"/>
      <c r="E647" s="183"/>
      <c r="H647" s="183" t="str">
        <f t="shared" si="21"/>
        <v/>
      </c>
    </row>
    <row r="648" spans="1:8" x14ac:dyDescent="0.25">
      <c r="A648" s="240" t="str">
        <f t="shared" si="20"/>
        <v/>
      </c>
      <c r="B648" s="240" t="str">
        <f>IF(Fornecedores[[#This Row],[Tipo]]&lt;&gt;"",ROW()-1,"")</f>
        <v/>
      </c>
      <c r="C648" s="184"/>
      <c r="E648" s="183"/>
      <c r="H648" s="183" t="str">
        <f t="shared" si="21"/>
        <v/>
      </c>
    </row>
    <row r="649" spans="1:8" x14ac:dyDescent="0.25">
      <c r="A649" s="240" t="str">
        <f t="shared" si="20"/>
        <v/>
      </c>
      <c r="B649" s="240" t="str">
        <f>IF(Fornecedores[[#This Row],[Tipo]]&lt;&gt;"",ROW()-1,"")</f>
        <v/>
      </c>
      <c r="C649" s="184"/>
      <c r="E649" s="183"/>
      <c r="H649" s="183" t="str">
        <f t="shared" si="21"/>
        <v/>
      </c>
    </row>
    <row r="650" spans="1:8" x14ac:dyDescent="0.25">
      <c r="A650" s="240" t="str">
        <f t="shared" si="20"/>
        <v/>
      </c>
      <c r="B650" s="240" t="str">
        <f>IF(Fornecedores[[#This Row],[Tipo]]&lt;&gt;"",ROW()-1,"")</f>
        <v/>
      </c>
      <c r="C650" s="184"/>
      <c r="E650" s="183"/>
      <c r="H650" s="183" t="str">
        <f t="shared" si="21"/>
        <v/>
      </c>
    </row>
    <row r="651" spans="1:8" x14ac:dyDescent="0.25">
      <c r="A651" s="240" t="str">
        <f t="shared" si="20"/>
        <v/>
      </c>
      <c r="B651" s="240" t="str">
        <f>IF(Fornecedores[[#This Row],[Tipo]]&lt;&gt;"",ROW()-1,"")</f>
        <v/>
      </c>
      <c r="C651" s="184"/>
      <c r="E651" s="183"/>
      <c r="H651" s="183" t="str">
        <f t="shared" si="21"/>
        <v/>
      </c>
    </row>
    <row r="652" spans="1:8" x14ac:dyDescent="0.25">
      <c r="A652" s="240" t="str">
        <f t="shared" si="20"/>
        <v/>
      </c>
      <c r="B652" s="240" t="str">
        <f>IF(Fornecedores[[#This Row],[Tipo]]&lt;&gt;"",ROW()-1,"")</f>
        <v/>
      </c>
      <c r="C652" s="184"/>
      <c r="E652" s="183"/>
      <c r="H652" s="183" t="str">
        <f t="shared" si="21"/>
        <v/>
      </c>
    </row>
    <row r="653" spans="1:8" x14ac:dyDescent="0.25">
      <c r="A653" s="240" t="str">
        <f t="shared" si="20"/>
        <v/>
      </c>
      <c r="B653" s="240" t="str">
        <f>IF(Fornecedores[[#This Row],[Tipo]]&lt;&gt;"",ROW()-1,"")</f>
        <v/>
      </c>
      <c r="C653" s="184"/>
      <c r="E653" s="183"/>
      <c r="H653" s="183" t="str">
        <f t="shared" si="21"/>
        <v/>
      </c>
    </row>
    <row r="654" spans="1:8" x14ac:dyDescent="0.25">
      <c r="A654" s="240" t="str">
        <f t="shared" si="20"/>
        <v/>
      </c>
      <c r="B654" s="240" t="str">
        <f>IF(Fornecedores[[#This Row],[Tipo]]&lt;&gt;"",ROW()-1,"")</f>
        <v/>
      </c>
      <c r="C654" s="184"/>
      <c r="E654" s="183"/>
      <c r="H654" s="183" t="str">
        <f t="shared" si="21"/>
        <v/>
      </c>
    </row>
    <row r="655" spans="1:8" x14ac:dyDescent="0.25">
      <c r="A655" s="240" t="str">
        <f t="shared" si="20"/>
        <v/>
      </c>
      <c r="B655" s="240" t="str">
        <f>IF(Fornecedores[[#This Row],[Tipo]]&lt;&gt;"",ROW()-1,"")</f>
        <v/>
      </c>
      <c r="C655" s="184"/>
      <c r="E655" s="183"/>
      <c r="H655" s="183" t="str">
        <f t="shared" si="21"/>
        <v/>
      </c>
    </row>
    <row r="656" spans="1:8" x14ac:dyDescent="0.25">
      <c r="A656" s="240" t="str">
        <f t="shared" si="20"/>
        <v/>
      </c>
      <c r="B656" s="240" t="str">
        <f>IF(Fornecedores[[#This Row],[Tipo]]&lt;&gt;"",ROW()-1,"")</f>
        <v/>
      </c>
      <c r="C656" s="184"/>
      <c r="E656" s="183"/>
      <c r="H656" s="183" t="str">
        <f t="shared" si="21"/>
        <v/>
      </c>
    </row>
    <row r="657" spans="1:8" x14ac:dyDescent="0.25">
      <c r="A657" s="240" t="str">
        <f t="shared" si="20"/>
        <v/>
      </c>
      <c r="B657" s="240" t="str">
        <f>IF(Fornecedores[[#This Row],[Tipo]]&lt;&gt;"",ROW()-1,"")</f>
        <v/>
      </c>
      <c r="C657" s="184"/>
      <c r="E657" s="183"/>
      <c r="H657" s="183" t="str">
        <f t="shared" si="21"/>
        <v/>
      </c>
    </row>
    <row r="658" spans="1:8" x14ac:dyDescent="0.25">
      <c r="A658" s="240" t="str">
        <f t="shared" si="20"/>
        <v/>
      </c>
      <c r="B658" s="240" t="str">
        <f>IF(Fornecedores[[#This Row],[Tipo]]&lt;&gt;"",ROW()-1,"")</f>
        <v/>
      </c>
      <c r="C658" s="184"/>
      <c r="E658" s="183"/>
      <c r="H658" s="183" t="str">
        <f t="shared" si="21"/>
        <v/>
      </c>
    </row>
    <row r="659" spans="1:8" x14ac:dyDescent="0.25">
      <c r="A659" s="240" t="str">
        <f t="shared" si="20"/>
        <v/>
      </c>
      <c r="B659" s="240" t="str">
        <f>IF(Fornecedores[[#This Row],[Tipo]]&lt;&gt;"",ROW()-1,"")</f>
        <v/>
      </c>
      <c r="C659" s="184"/>
      <c r="E659" s="183"/>
      <c r="H659" s="183" t="str">
        <f t="shared" si="21"/>
        <v/>
      </c>
    </row>
    <row r="660" spans="1:8" x14ac:dyDescent="0.25">
      <c r="A660" s="240" t="str">
        <f t="shared" si="20"/>
        <v/>
      </c>
      <c r="B660" s="240" t="str">
        <f>IF(Fornecedores[[#This Row],[Tipo]]&lt;&gt;"",ROW()-1,"")</f>
        <v/>
      </c>
      <c r="C660" s="184"/>
      <c r="E660" s="183"/>
      <c r="H660" s="183" t="str">
        <f t="shared" si="21"/>
        <v/>
      </c>
    </row>
    <row r="661" spans="1:8" x14ac:dyDescent="0.25">
      <c r="A661" s="240" t="str">
        <f t="shared" si="20"/>
        <v/>
      </c>
      <c r="B661" s="240" t="str">
        <f>IF(Fornecedores[[#This Row],[Tipo]]&lt;&gt;"",ROW()-1,"")</f>
        <v/>
      </c>
      <c r="C661" s="184"/>
      <c r="E661" s="183"/>
      <c r="H661" s="183" t="str">
        <f t="shared" si="21"/>
        <v/>
      </c>
    </row>
    <row r="662" spans="1:8" x14ac:dyDescent="0.25">
      <c r="A662" s="240" t="str">
        <f t="shared" si="20"/>
        <v/>
      </c>
      <c r="B662" s="240" t="str">
        <f>IF(Fornecedores[[#This Row],[Tipo]]&lt;&gt;"",ROW()-1,"")</f>
        <v/>
      </c>
      <c r="C662" s="184"/>
      <c r="E662" s="183"/>
      <c r="H662" s="183" t="str">
        <f t="shared" si="21"/>
        <v/>
      </c>
    </row>
    <row r="663" spans="1:8" x14ac:dyDescent="0.25">
      <c r="A663" s="240" t="str">
        <f t="shared" si="20"/>
        <v/>
      </c>
      <c r="B663" s="240" t="str">
        <f>IF(Fornecedores[[#This Row],[Tipo]]&lt;&gt;"",ROW()-1,"")</f>
        <v/>
      </c>
      <c r="C663" s="184"/>
      <c r="E663" s="183"/>
      <c r="H663" s="183" t="str">
        <f t="shared" si="21"/>
        <v/>
      </c>
    </row>
    <row r="664" spans="1:8" x14ac:dyDescent="0.25">
      <c r="A664" s="240" t="str">
        <f t="shared" si="20"/>
        <v/>
      </c>
      <c r="B664" s="240" t="str">
        <f>IF(Fornecedores[[#This Row],[Tipo]]&lt;&gt;"",ROW()-1,"")</f>
        <v/>
      </c>
      <c r="C664" s="184"/>
      <c r="E664" s="183"/>
      <c r="H664" s="183" t="str">
        <f t="shared" si="21"/>
        <v/>
      </c>
    </row>
    <row r="665" spans="1:8" x14ac:dyDescent="0.25">
      <c r="A665" s="240" t="str">
        <f t="shared" si="20"/>
        <v/>
      </c>
      <c r="B665" s="240" t="str">
        <f>IF(Fornecedores[[#This Row],[Tipo]]&lt;&gt;"",ROW()-1,"")</f>
        <v/>
      </c>
      <c r="C665" s="184"/>
      <c r="E665" s="183"/>
      <c r="H665" s="183" t="str">
        <f t="shared" si="21"/>
        <v/>
      </c>
    </row>
    <row r="666" spans="1:8" x14ac:dyDescent="0.25">
      <c r="A666" s="240" t="str">
        <f t="shared" si="20"/>
        <v/>
      </c>
      <c r="B666" s="240" t="str">
        <f>IF(Fornecedores[[#This Row],[Tipo]]&lt;&gt;"",ROW()-1,"")</f>
        <v/>
      </c>
      <c r="C666" s="184"/>
      <c r="E666" s="183"/>
      <c r="H666" s="183" t="str">
        <f t="shared" si="21"/>
        <v/>
      </c>
    </row>
    <row r="667" spans="1:8" x14ac:dyDescent="0.25">
      <c r="A667" s="240" t="str">
        <f t="shared" si="20"/>
        <v/>
      </c>
      <c r="B667" s="240" t="str">
        <f>IF(Fornecedores[[#This Row],[Tipo]]&lt;&gt;"",ROW()-1,"")</f>
        <v/>
      </c>
      <c r="C667" s="184"/>
      <c r="E667" s="183"/>
      <c r="H667" s="183" t="str">
        <f t="shared" si="21"/>
        <v/>
      </c>
    </row>
    <row r="668" spans="1:8" x14ac:dyDescent="0.25">
      <c r="A668" s="240" t="str">
        <f t="shared" si="20"/>
        <v/>
      </c>
      <c r="B668" s="240" t="str">
        <f>IF(Fornecedores[[#This Row],[Tipo]]&lt;&gt;"",ROW()-1,"")</f>
        <v/>
      </c>
      <c r="C668" s="184"/>
      <c r="E668" s="183"/>
      <c r="H668" s="183" t="str">
        <f t="shared" si="21"/>
        <v/>
      </c>
    </row>
    <row r="669" spans="1:8" x14ac:dyDescent="0.25">
      <c r="A669" s="240" t="str">
        <f t="shared" si="20"/>
        <v/>
      </c>
      <c r="B669" s="240" t="str">
        <f>IF(Fornecedores[[#This Row],[Tipo]]&lt;&gt;"",ROW()-1,"")</f>
        <v/>
      </c>
      <c r="C669" s="184"/>
      <c r="E669" s="183"/>
      <c r="H669" s="183" t="str">
        <f t="shared" si="21"/>
        <v/>
      </c>
    </row>
    <row r="670" spans="1:8" x14ac:dyDescent="0.25">
      <c r="A670" s="240" t="str">
        <f t="shared" si="20"/>
        <v/>
      </c>
      <c r="B670" s="240" t="str">
        <f>IF(Fornecedores[[#This Row],[Tipo]]&lt;&gt;"",ROW()-1,"")</f>
        <v/>
      </c>
      <c r="C670" s="184"/>
      <c r="E670" s="183"/>
      <c r="H670" s="183" t="str">
        <f t="shared" si="21"/>
        <v/>
      </c>
    </row>
    <row r="671" spans="1:8" x14ac:dyDescent="0.25">
      <c r="A671" s="240" t="str">
        <f t="shared" si="20"/>
        <v/>
      </c>
      <c r="B671" s="240" t="str">
        <f>IF(Fornecedores[[#This Row],[Tipo]]&lt;&gt;"",ROW()-1,"")</f>
        <v/>
      </c>
      <c r="C671" s="184"/>
      <c r="E671" s="183"/>
      <c r="H671" s="183" t="str">
        <f t="shared" si="21"/>
        <v/>
      </c>
    </row>
    <row r="672" spans="1:8" x14ac:dyDescent="0.25">
      <c r="A672" s="240" t="str">
        <f t="shared" si="20"/>
        <v/>
      </c>
      <c r="B672" s="240" t="str">
        <f>IF(Fornecedores[[#This Row],[Tipo]]&lt;&gt;"",ROW()-1,"")</f>
        <v/>
      </c>
      <c r="C672" s="184"/>
      <c r="E672" s="183"/>
      <c r="H672" s="183" t="str">
        <f t="shared" si="21"/>
        <v/>
      </c>
    </row>
    <row r="673" spans="1:8" x14ac:dyDescent="0.25">
      <c r="A673" s="240" t="str">
        <f t="shared" si="20"/>
        <v/>
      </c>
      <c r="B673" s="240" t="str">
        <f>IF(Fornecedores[[#This Row],[Tipo]]&lt;&gt;"",ROW()-1,"")</f>
        <v/>
      </c>
      <c r="C673" s="184"/>
      <c r="E673" s="183"/>
      <c r="H673" s="183" t="str">
        <f t="shared" si="21"/>
        <v/>
      </c>
    </row>
    <row r="674" spans="1:8" x14ac:dyDescent="0.25">
      <c r="A674" s="240" t="str">
        <f t="shared" si="20"/>
        <v/>
      </c>
      <c r="B674" s="240" t="str">
        <f>IF(Fornecedores[[#This Row],[Tipo]]&lt;&gt;"",ROW()-1,"")</f>
        <v/>
      </c>
      <c r="C674" s="184"/>
      <c r="E674" s="183"/>
      <c r="H674" s="183" t="str">
        <f t="shared" si="21"/>
        <v/>
      </c>
    </row>
    <row r="675" spans="1:8" x14ac:dyDescent="0.25">
      <c r="A675" s="240" t="str">
        <f t="shared" si="20"/>
        <v/>
      </c>
      <c r="B675" s="240" t="str">
        <f>IF(Fornecedores[[#This Row],[Tipo]]&lt;&gt;"",ROW()-1,"")</f>
        <v/>
      </c>
      <c r="C675" s="184"/>
      <c r="E675" s="183"/>
      <c r="H675" s="183" t="str">
        <f t="shared" si="21"/>
        <v/>
      </c>
    </row>
    <row r="676" spans="1:8" x14ac:dyDescent="0.25">
      <c r="A676" s="240" t="str">
        <f t="shared" si="20"/>
        <v/>
      </c>
      <c r="B676" s="240" t="str">
        <f>IF(Fornecedores[[#This Row],[Tipo]]&lt;&gt;"",ROW()-1,"")</f>
        <v/>
      </c>
      <c r="C676" s="184"/>
      <c r="E676" s="183"/>
      <c r="H676" s="183" t="str">
        <f t="shared" si="21"/>
        <v/>
      </c>
    </row>
    <row r="677" spans="1:8" x14ac:dyDescent="0.25">
      <c r="A677" s="240" t="str">
        <f t="shared" si="20"/>
        <v/>
      </c>
      <c r="B677" s="240" t="str">
        <f>IF(Fornecedores[[#This Row],[Tipo]]&lt;&gt;"",ROW()-1,"")</f>
        <v/>
      </c>
      <c r="C677" s="184"/>
      <c r="E677" s="183"/>
      <c r="H677" s="183" t="str">
        <f t="shared" si="21"/>
        <v/>
      </c>
    </row>
    <row r="678" spans="1:8" x14ac:dyDescent="0.25">
      <c r="A678" s="240" t="str">
        <f t="shared" si="20"/>
        <v/>
      </c>
      <c r="B678" s="240" t="str">
        <f>IF(Fornecedores[[#This Row],[Tipo]]&lt;&gt;"",ROW()-1,"")</f>
        <v/>
      </c>
      <c r="C678" s="184"/>
      <c r="E678" s="183"/>
      <c r="H678" s="183" t="str">
        <f t="shared" si="21"/>
        <v/>
      </c>
    </row>
    <row r="679" spans="1:8" x14ac:dyDescent="0.25">
      <c r="A679" s="240" t="str">
        <f t="shared" si="20"/>
        <v/>
      </c>
      <c r="B679" s="240" t="str">
        <f>IF(Fornecedores[[#This Row],[Tipo]]&lt;&gt;"",ROW()-1,"")</f>
        <v/>
      </c>
      <c r="C679" s="184"/>
      <c r="E679" s="183"/>
      <c r="H679" s="183" t="str">
        <f t="shared" si="21"/>
        <v/>
      </c>
    </row>
    <row r="680" spans="1:8" x14ac:dyDescent="0.25">
      <c r="A680" s="240" t="str">
        <f t="shared" si="20"/>
        <v/>
      </c>
      <c r="B680" s="240" t="str">
        <f>IF(Fornecedores[[#This Row],[Tipo]]&lt;&gt;"",ROW()-1,"")</f>
        <v/>
      </c>
      <c r="C680" s="184"/>
      <c r="E680" s="183"/>
      <c r="H680" s="183" t="str">
        <f t="shared" si="21"/>
        <v/>
      </c>
    </row>
    <row r="681" spans="1:8" x14ac:dyDescent="0.25">
      <c r="A681" s="240" t="str">
        <f t="shared" si="20"/>
        <v/>
      </c>
      <c r="B681" s="240" t="str">
        <f>IF(Fornecedores[[#This Row],[Tipo]]&lt;&gt;"",ROW()-1,"")</f>
        <v/>
      </c>
      <c r="C681" s="184"/>
      <c r="E681" s="183"/>
      <c r="H681" s="183" t="str">
        <f t="shared" si="21"/>
        <v/>
      </c>
    </row>
    <row r="682" spans="1:8" x14ac:dyDescent="0.25">
      <c r="A682" s="240" t="str">
        <f t="shared" si="20"/>
        <v/>
      </c>
      <c r="B682" s="240" t="str">
        <f>IF(Fornecedores[[#This Row],[Tipo]]&lt;&gt;"",ROW()-1,"")</f>
        <v/>
      </c>
      <c r="C682" s="184"/>
      <c r="E682" s="183"/>
      <c r="H682" s="183" t="str">
        <f t="shared" si="21"/>
        <v/>
      </c>
    </row>
    <row r="683" spans="1:8" x14ac:dyDescent="0.25">
      <c r="A683" s="240" t="str">
        <f t="shared" si="20"/>
        <v/>
      </c>
      <c r="B683" s="240" t="str">
        <f>IF(Fornecedores[[#This Row],[Tipo]]&lt;&gt;"",ROW()-1,"")</f>
        <v/>
      </c>
      <c r="C683" s="184"/>
      <c r="E683" s="183"/>
      <c r="H683" s="183" t="str">
        <f t="shared" si="21"/>
        <v/>
      </c>
    </row>
    <row r="684" spans="1:8" x14ac:dyDescent="0.25">
      <c r="A684" s="240" t="str">
        <f t="shared" si="20"/>
        <v/>
      </c>
      <c r="B684" s="240" t="str">
        <f>IF(Fornecedores[[#This Row],[Tipo]]&lt;&gt;"",ROW()-1,"")</f>
        <v/>
      </c>
      <c r="C684" s="184"/>
      <c r="E684" s="183"/>
      <c r="H684" s="183" t="str">
        <f t="shared" si="21"/>
        <v/>
      </c>
    </row>
    <row r="685" spans="1:8" x14ac:dyDescent="0.25">
      <c r="A685" s="240" t="str">
        <f t="shared" si="20"/>
        <v/>
      </c>
      <c r="B685" s="240" t="str">
        <f>IF(Fornecedores[[#This Row],[Tipo]]&lt;&gt;"",ROW()-1,"")</f>
        <v/>
      </c>
      <c r="C685" s="184"/>
      <c r="E685" s="183"/>
      <c r="H685" s="183" t="str">
        <f t="shared" si="21"/>
        <v/>
      </c>
    </row>
    <row r="686" spans="1:8" x14ac:dyDescent="0.25">
      <c r="A686" s="240" t="str">
        <f t="shared" si="20"/>
        <v/>
      </c>
      <c r="B686" s="240" t="str">
        <f>IF(Fornecedores[[#This Row],[Tipo]]&lt;&gt;"",ROW()-1,"")</f>
        <v/>
      </c>
      <c r="C686" s="184"/>
      <c r="E686" s="183"/>
      <c r="H686" s="183" t="str">
        <f t="shared" si="21"/>
        <v/>
      </c>
    </row>
    <row r="687" spans="1:8" x14ac:dyDescent="0.25">
      <c r="A687" s="240" t="str">
        <f t="shared" si="20"/>
        <v/>
      </c>
      <c r="B687" s="240" t="str">
        <f>IF(Fornecedores[[#This Row],[Tipo]]&lt;&gt;"",ROW()-1,"")</f>
        <v/>
      </c>
      <c r="C687" s="184"/>
      <c r="E687" s="183"/>
      <c r="H687" s="183" t="str">
        <f t="shared" si="21"/>
        <v/>
      </c>
    </row>
    <row r="688" spans="1:8" x14ac:dyDescent="0.25">
      <c r="A688" s="240" t="str">
        <f t="shared" si="20"/>
        <v/>
      </c>
      <c r="B688" s="240" t="str">
        <f>IF(Fornecedores[[#This Row],[Tipo]]&lt;&gt;"",ROW()-1,"")</f>
        <v/>
      </c>
      <c r="C688" s="184"/>
      <c r="E688" s="183"/>
      <c r="H688" s="183" t="str">
        <f t="shared" si="21"/>
        <v/>
      </c>
    </row>
    <row r="689" spans="1:8" x14ac:dyDescent="0.25">
      <c r="A689" s="240" t="str">
        <f t="shared" si="20"/>
        <v/>
      </c>
      <c r="B689" s="240" t="str">
        <f>IF(Fornecedores[[#This Row],[Tipo]]&lt;&gt;"",ROW()-1,"")</f>
        <v/>
      </c>
      <c r="C689" s="184"/>
      <c r="E689" s="183"/>
      <c r="H689" s="183" t="str">
        <f t="shared" si="21"/>
        <v/>
      </c>
    </row>
    <row r="690" spans="1:8" x14ac:dyDescent="0.25">
      <c r="A690" s="240" t="str">
        <f t="shared" si="20"/>
        <v/>
      </c>
      <c r="B690" s="240" t="str">
        <f>IF(Fornecedores[[#This Row],[Tipo]]&lt;&gt;"",ROW()-1,"")</f>
        <v/>
      </c>
      <c r="C690" s="184"/>
      <c r="E690" s="183"/>
      <c r="H690" s="183" t="str">
        <f t="shared" si="21"/>
        <v/>
      </c>
    </row>
    <row r="691" spans="1:8" x14ac:dyDescent="0.25">
      <c r="A691" s="240" t="str">
        <f t="shared" si="20"/>
        <v/>
      </c>
      <c r="B691" s="240" t="str">
        <f>IF(Fornecedores[[#This Row],[Tipo]]&lt;&gt;"",ROW()-1,"")</f>
        <v/>
      </c>
      <c r="C691" s="184"/>
      <c r="E691" s="183"/>
      <c r="H691" s="183" t="str">
        <f t="shared" si="21"/>
        <v/>
      </c>
    </row>
    <row r="692" spans="1:8" x14ac:dyDescent="0.25">
      <c r="A692" s="240" t="str">
        <f t="shared" si="20"/>
        <v/>
      </c>
      <c r="B692" s="240" t="str">
        <f>IF(Fornecedores[[#This Row],[Tipo]]&lt;&gt;"",ROW()-1,"")</f>
        <v/>
      </c>
      <c r="C692" s="184"/>
      <c r="E692" s="183"/>
      <c r="H692" s="183" t="str">
        <f t="shared" si="21"/>
        <v/>
      </c>
    </row>
    <row r="693" spans="1:8" x14ac:dyDescent="0.25">
      <c r="A693" s="240" t="str">
        <f t="shared" si="20"/>
        <v/>
      </c>
      <c r="B693" s="240" t="str">
        <f>IF(Fornecedores[[#This Row],[Tipo]]&lt;&gt;"",ROW()-1,"")</f>
        <v/>
      </c>
      <c r="C693" s="184"/>
      <c r="E693" s="183"/>
      <c r="H693" s="183" t="str">
        <f t="shared" si="21"/>
        <v/>
      </c>
    </row>
    <row r="694" spans="1:8" x14ac:dyDescent="0.25">
      <c r="A694" s="240" t="str">
        <f t="shared" si="20"/>
        <v/>
      </c>
      <c r="B694" s="240" t="str">
        <f>IF(Fornecedores[[#This Row],[Tipo]]&lt;&gt;"",ROW()-1,"")</f>
        <v/>
      </c>
      <c r="C694" s="184"/>
      <c r="E694" s="183"/>
      <c r="H694" s="183" t="str">
        <f t="shared" si="21"/>
        <v/>
      </c>
    </row>
    <row r="695" spans="1:8" x14ac:dyDescent="0.25">
      <c r="A695" s="240" t="str">
        <f t="shared" si="20"/>
        <v/>
      </c>
      <c r="B695" s="240" t="str">
        <f>IF(Fornecedores[[#This Row],[Tipo]]&lt;&gt;"",ROW()-1,"")</f>
        <v/>
      </c>
      <c r="C695" s="184"/>
      <c r="E695" s="183"/>
      <c r="H695" s="183" t="str">
        <f t="shared" si="21"/>
        <v/>
      </c>
    </row>
    <row r="696" spans="1:8" x14ac:dyDescent="0.25">
      <c r="A696" s="240" t="str">
        <f t="shared" si="20"/>
        <v/>
      </c>
      <c r="B696" s="240" t="str">
        <f>IF(Fornecedores[[#This Row],[Tipo]]&lt;&gt;"",ROW()-1,"")</f>
        <v/>
      </c>
      <c r="C696" s="184"/>
      <c r="E696" s="183"/>
      <c r="H696" s="183" t="str">
        <f t="shared" si="21"/>
        <v/>
      </c>
    </row>
    <row r="697" spans="1:8" x14ac:dyDescent="0.25">
      <c r="A697" s="240" t="str">
        <f t="shared" si="20"/>
        <v/>
      </c>
      <c r="B697" s="240" t="str">
        <f>IF(Fornecedores[[#This Row],[Tipo]]&lt;&gt;"",ROW()-1,"")</f>
        <v/>
      </c>
      <c r="C697" s="184"/>
      <c r="E697" s="183"/>
      <c r="H697" s="183" t="str">
        <f t="shared" si="21"/>
        <v/>
      </c>
    </row>
    <row r="698" spans="1:8" x14ac:dyDescent="0.25">
      <c r="A698" s="240" t="str">
        <f t="shared" si="20"/>
        <v/>
      </c>
      <c r="B698" s="240" t="str">
        <f>IF(Fornecedores[[#This Row],[Tipo]]&lt;&gt;"",ROW()-1,"")</f>
        <v/>
      </c>
      <c r="C698" s="184"/>
      <c r="E698" s="183"/>
      <c r="H698" s="183" t="str">
        <f t="shared" si="21"/>
        <v/>
      </c>
    </row>
    <row r="699" spans="1:8" x14ac:dyDescent="0.25">
      <c r="A699" s="240" t="str">
        <f t="shared" si="20"/>
        <v/>
      </c>
      <c r="B699" s="240" t="str">
        <f>IF(Fornecedores[[#This Row],[Tipo]]&lt;&gt;"",ROW()-1,"")</f>
        <v/>
      </c>
      <c r="C699" s="184"/>
      <c r="E699" s="183"/>
      <c r="H699" s="183" t="str">
        <f t="shared" si="21"/>
        <v/>
      </c>
    </row>
    <row r="700" spans="1:8" x14ac:dyDescent="0.25">
      <c r="A700" s="240" t="str">
        <f t="shared" si="20"/>
        <v/>
      </c>
      <c r="B700" s="240" t="str">
        <f>IF(Fornecedores[[#This Row],[Tipo]]&lt;&gt;"",ROW()-1,"")</f>
        <v/>
      </c>
      <c r="C700" s="184"/>
      <c r="E700" s="183"/>
      <c r="H700" s="183" t="str">
        <f t="shared" si="21"/>
        <v/>
      </c>
    </row>
    <row r="701" spans="1:8" x14ac:dyDescent="0.25">
      <c r="A701" s="240" t="str">
        <f t="shared" si="20"/>
        <v/>
      </c>
      <c r="B701" s="240" t="str">
        <f>IF(Fornecedores[[#This Row],[Tipo]]&lt;&gt;"",ROW()-1,"")</f>
        <v/>
      </c>
      <c r="C701" s="184"/>
      <c r="E701" s="183"/>
      <c r="H701" s="183" t="str">
        <f t="shared" si="21"/>
        <v/>
      </c>
    </row>
    <row r="702" spans="1:8" x14ac:dyDescent="0.25">
      <c r="A702" s="240" t="str">
        <f t="shared" si="20"/>
        <v/>
      </c>
      <c r="B702" s="240" t="str">
        <f>IF(Fornecedores[[#This Row],[Tipo]]&lt;&gt;"",ROW()-1,"")</f>
        <v/>
      </c>
      <c r="C702" s="184"/>
      <c r="E702" s="183"/>
      <c r="H702" s="183" t="str">
        <f t="shared" si="21"/>
        <v/>
      </c>
    </row>
    <row r="703" spans="1:8" x14ac:dyDescent="0.25">
      <c r="A703" s="240" t="str">
        <f t="shared" si="20"/>
        <v/>
      </c>
      <c r="B703" s="240" t="str">
        <f>IF(Fornecedores[[#This Row],[Tipo]]&lt;&gt;"",ROW()-1,"")</f>
        <v/>
      </c>
      <c r="C703" s="184"/>
      <c r="E703" s="183"/>
      <c r="H703" s="183" t="str">
        <f t="shared" si="21"/>
        <v/>
      </c>
    </row>
    <row r="704" spans="1:8" x14ac:dyDescent="0.25">
      <c r="A704" s="240" t="str">
        <f t="shared" si="20"/>
        <v/>
      </c>
      <c r="B704" s="240" t="str">
        <f>IF(Fornecedores[[#This Row],[Tipo]]&lt;&gt;"",ROW()-1,"")</f>
        <v/>
      </c>
      <c r="C704" s="184"/>
      <c r="E704" s="183"/>
      <c r="H704" s="183" t="str">
        <f t="shared" si="21"/>
        <v/>
      </c>
    </row>
    <row r="705" spans="1:8" x14ac:dyDescent="0.25">
      <c r="A705" s="240" t="str">
        <f t="shared" si="20"/>
        <v/>
      </c>
      <c r="B705" s="240" t="str">
        <f>IF(Fornecedores[[#This Row],[Tipo]]&lt;&gt;"",ROW()-1,"")</f>
        <v/>
      </c>
      <c r="C705" s="184"/>
      <c r="E705" s="183"/>
      <c r="H705" s="183" t="str">
        <f t="shared" si="21"/>
        <v/>
      </c>
    </row>
    <row r="706" spans="1:8" x14ac:dyDescent="0.25">
      <c r="A706" s="240" t="str">
        <f t="shared" ref="A706:A769" si="22">IF(G706=$J$2,"FOR",IF(G706=$J$3,"CLI",IF(G706=$J$4,"FUN","")))</f>
        <v/>
      </c>
      <c r="B706" s="240" t="str">
        <f>IF(Fornecedores[[#This Row],[Tipo]]&lt;&gt;"",ROW()-1,"")</f>
        <v/>
      </c>
      <c r="C706" s="184"/>
      <c r="E706" s="183"/>
      <c r="H706" s="183" t="str">
        <f t="shared" ref="H706:H769" si="23">CONCATENATE(A706,B706)</f>
        <v/>
      </c>
    </row>
    <row r="707" spans="1:8" x14ac:dyDescent="0.25">
      <c r="A707" s="240" t="str">
        <f t="shared" si="22"/>
        <v/>
      </c>
      <c r="B707" s="240" t="str">
        <f>IF(Fornecedores[[#This Row],[Tipo]]&lt;&gt;"",ROW()-1,"")</f>
        <v/>
      </c>
      <c r="C707" s="184"/>
      <c r="E707" s="183"/>
      <c r="H707" s="183" t="str">
        <f t="shared" si="23"/>
        <v/>
      </c>
    </row>
    <row r="708" spans="1:8" x14ac:dyDescent="0.25">
      <c r="A708" s="240" t="str">
        <f t="shared" si="22"/>
        <v/>
      </c>
      <c r="B708" s="240" t="str">
        <f>IF(Fornecedores[[#This Row],[Tipo]]&lt;&gt;"",ROW()-1,"")</f>
        <v/>
      </c>
      <c r="C708" s="184"/>
      <c r="E708" s="183"/>
      <c r="H708" s="183" t="str">
        <f t="shared" si="23"/>
        <v/>
      </c>
    </row>
    <row r="709" spans="1:8" x14ac:dyDescent="0.25">
      <c r="A709" s="240" t="str">
        <f t="shared" si="22"/>
        <v/>
      </c>
      <c r="B709" s="240" t="str">
        <f>IF(Fornecedores[[#This Row],[Tipo]]&lt;&gt;"",ROW()-1,"")</f>
        <v/>
      </c>
      <c r="C709" s="184"/>
      <c r="E709" s="183"/>
      <c r="H709" s="183" t="str">
        <f t="shared" si="23"/>
        <v/>
      </c>
    </row>
    <row r="710" spans="1:8" x14ac:dyDescent="0.25">
      <c r="A710" s="240" t="str">
        <f t="shared" si="22"/>
        <v/>
      </c>
      <c r="B710" s="240" t="str">
        <f>IF(Fornecedores[[#This Row],[Tipo]]&lt;&gt;"",ROW()-1,"")</f>
        <v/>
      </c>
      <c r="C710" s="184"/>
      <c r="E710" s="183"/>
      <c r="H710" s="183" t="str">
        <f t="shared" si="23"/>
        <v/>
      </c>
    </row>
    <row r="711" spans="1:8" x14ac:dyDescent="0.25">
      <c r="A711" s="240" t="str">
        <f t="shared" si="22"/>
        <v/>
      </c>
      <c r="B711" s="240" t="str">
        <f>IF(Fornecedores[[#This Row],[Tipo]]&lt;&gt;"",ROW()-1,"")</f>
        <v/>
      </c>
      <c r="C711" s="184"/>
      <c r="E711" s="183"/>
      <c r="H711" s="183" t="str">
        <f t="shared" si="23"/>
        <v/>
      </c>
    </row>
    <row r="712" spans="1:8" x14ac:dyDescent="0.25">
      <c r="A712" s="240" t="str">
        <f t="shared" si="22"/>
        <v/>
      </c>
      <c r="B712" s="240" t="str">
        <f>IF(Fornecedores[[#This Row],[Tipo]]&lt;&gt;"",ROW()-1,"")</f>
        <v/>
      </c>
      <c r="C712" s="184"/>
      <c r="E712" s="183"/>
      <c r="H712" s="183" t="str">
        <f t="shared" si="23"/>
        <v/>
      </c>
    </row>
    <row r="713" spans="1:8" x14ac:dyDescent="0.25">
      <c r="A713" s="240" t="str">
        <f t="shared" si="22"/>
        <v/>
      </c>
      <c r="B713" s="240" t="str">
        <f>IF(Fornecedores[[#This Row],[Tipo]]&lt;&gt;"",ROW()-1,"")</f>
        <v/>
      </c>
      <c r="C713" s="184"/>
      <c r="E713" s="183"/>
      <c r="H713" s="183" t="str">
        <f t="shared" si="23"/>
        <v/>
      </c>
    </row>
    <row r="714" spans="1:8" x14ac:dyDescent="0.25">
      <c r="A714" s="240" t="str">
        <f t="shared" si="22"/>
        <v/>
      </c>
      <c r="B714" s="240" t="str">
        <f>IF(Fornecedores[[#This Row],[Tipo]]&lt;&gt;"",ROW()-1,"")</f>
        <v/>
      </c>
      <c r="C714" s="184"/>
      <c r="E714" s="183"/>
      <c r="H714" s="183" t="str">
        <f t="shared" si="23"/>
        <v/>
      </c>
    </row>
    <row r="715" spans="1:8" x14ac:dyDescent="0.25">
      <c r="A715" s="240" t="str">
        <f t="shared" si="22"/>
        <v/>
      </c>
      <c r="B715" s="240" t="str">
        <f>IF(Fornecedores[[#This Row],[Tipo]]&lt;&gt;"",ROW()-1,"")</f>
        <v/>
      </c>
      <c r="C715" s="184"/>
      <c r="E715" s="183"/>
      <c r="H715" s="183" t="str">
        <f t="shared" si="23"/>
        <v/>
      </c>
    </row>
    <row r="716" spans="1:8" x14ac:dyDescent="0.25">
      <c r="A716" s="240" t="str">
        <f t="shared" si="22"/>
        <v/>
      </c>
      <c r="B716" s="240" t="str">
        <f>IF(Fornecedores[[#This Row],[Tipo]]&lt;&gt;"",ROW()-1,"")</f>
        <v/>
      </c>
      <c r="C716" s="184"/>
      <c r="E716" s="183"/>
      <c r="H716" s="183" t="str">
        <f t="shared" si="23"/>
        <v/>
      </c>
    </row>
    <row r="717" spans="1:8" x14ac:dyDescent="0.25">
      <c r="A717" s="240" t="str">
        <f t="shared" si="22"/>
        <v/>
      </c>
      <c r="B717" s="240" t="str">
        <f>IF(Fornecedores[[#This Row],[Tipo]]&lt;&gt;"",ROW()-1,"")</f>
        <v/>
      </c>
      <c r="C717" s="184"/>
      <c r="E717" s="183"/>
      <c r="H717" s="183" t="str">
        <f t="shared" si="23"/>
        <v/>
      </c>
    </row>
    <row r="718" spans="1:8" x14ac:dyDescent="0.25">
      <c r="A718" s="240" t="str">
        <f t="shared" si="22"/>
        <v/>
      </c>
      <c r="B718" s="240" t="str">
        <f>IF(Fornecedores[[#This Row],[Tipo]]&lt;&gt;"",ROW()-1,"")</f>
        <v/>
      </c>
      <c r="C718" s="184"/>
      <c r="E718" s="183"/>
      <c r="H718" s="183" t="str">
        <f t="shared" si="23"/>
        <v/>
      </c>
    </row>
    <row r="719" spans="1:8" x14ac:dyDescent="0.25">
      <c r="A719" s="240" t="str">
        <f t="shared" si="22"/>
        <v/>
      </c>
      <c r="B719" s="240" t="str">
        <f>IF(Fornecedores[[#This Row],[Tipo]]&lt;&gt;"",ROW()-1,"")</f>
        <v/>
      </c>
      <c r="C719" s="184"/>
      <c r="E719" s="183"/>
      <c r="H719" s="183" t="str">
        <f t="shared" si="23"/>
        <v/>
      </c>
    </row>
    <row r="720" spans="1:8" x14ac:dyDescent="0.25">
      <c r="A720" s="240" t="str">
        <f t="shared" si="22"/>
        <v/>
      </c>
      <c r="B720" s="240" t="str">
        <f>IF(Fornecedores[[#This Row],[Tipo]]&lt;&gt;"",ROW()-1,"")</f>
        <v/>
      </c>
      <c r="C720" s="184"/>
      <c r="E720" s="183"/>
      <c r="H720" s="183" t="str">
        <f t="shared" si="23"/>
        <v/>
      </c>
    </row>
    <row r="721" spans="1:8" x14ac:dyDescent="0.25">
      <c r="A721" s="240" t="str">
        <f t="shared" si="22"/>
        <v/>
      </c>
      <c r="B721" s="240" t="str">
        <f>IF(Fornecedores[[#This Row],[Tipo]]&lt;&gt;"",ROW()-1,"")</f>
        <v/>
      </c>
      <c r="C721" s="184"/>
      <c r="E721" s="183"/>
      <c r="H721" s="183" t="str">
        <f t="shared" si="23"/>
        <v/>
      </c>
    </row>
    <row r="722" spans="1:8" x14ac:dyDescent="0.25">
      <c r="A722" s="240" t="str">
        <f t="shared" si="22"/>
        <v/>
      </c>
      <c r="B722" s="240" t="str">
        <f>IF(Fornecedores[[#This Row],[Tipo]]&lt;&gt;"",ROW()-1,"")</f>
        <v/>
      </c>
      <c r="C722" s="184"/>
      <c r="E722" s="183"/>
      <c r="H722" s="183" t="str">
        <f t="shared" si="23"/>
        <v/>
      </c>
    </row>
    <row r="723" spans="1:8" x14ac:dyDescent="0.25">
      <c r="A723" s="240" t="str">
        <f t="shared" si="22"/>
        <v/>
      </c>
      <c r="B723" s="240" t="str">
        <f>IF(Fornecedores[[#This Row],[Tipo]]&lt;&gt;"",ROW()-1,"")</f>
        <v/>
      </c>
      <c r="C723" s="184"/>
      <c r="E723" s="183"/>
      <c r="H723" s="183" t="str">
        <f t="shared" si="23"/>
        <v/>
      </c>
    </row>
    <row r="724" spans="1:8" x14ac:dyDescent="0.25">
      <c r="A724" s="240" t="str">
        <f t="shared" si="22"/>
        <v/>
      </c>
      <c r="B724" s="240" t="str">
        <f>IF(Fornecedores[[#This Row],[Tipo]]&lt;&gt;"",ROW()-1,"")</f>
        <v/>
      </c>
      <c r="C724" s="184"/>
      <c r="E724" s="183"/>
      <c r="H724" s="183" t="str">
        <f t="shared" si="23"/>
        <v/>
      </c>
    </row>
    <row r="725" spans="1:8" x14ac:dyDescent="0.25">
      <c r="A725" s="240" t="str">
        <f t="shared" si="22"/>
        <v/>
      </c>
      <c r="B725" s="240" t="str">
        <f>IF(Fornecedores[[#This Row],[Tipo]]&lt;&gt;"",ROW()-1,"")</f>
        <v/>
      </c>
      <c r="C725" s="184"/>
      <c r="E725" s="183"/>
      <c r="H725" s="183" t="str">
        <f t="shared" si="23"/>
        <v/>
      </c>
    </row>
    <row r="726" spans="1:8" x14ac:dyDescent="0.25">
      <c r="A726" s="240" t="str">
        <f t="shared" si="22"/>
        <v/>
      </c>
      <c r="B726" s="240" t="str">
        <f>IF(Fornecedores[[#This Row],[Tipo]]&lt;&gt;"",ROW()-1,"")</f>
        <v/>
      </c>
      <c r="C726" s="184"/>
      <c r="E726" s="183"/>
      <c r="H726" s="183" t="str">
        <f t="shared" si="23"/>
        <v/>
      </c>
    </row>
    <row r="727" spans="1:8" x14ac:dyDescent="0.25">
      <c r="A727" s="240" t="str">
        <f t="shared" si="22"/>
        <v/>
      </c>
      <c r="B727" s="240" t="str">
        <f>IF(Fornecedores[[#This Row],[Tipo]]&lt;&gt;"",ROW()-1,"")</f>
        <v/>
      </c>
      <c r="C727" s="184"/>
      <c r="E727" s="183"/>
      <c r="H727" s="183" t="str">
        <f t="shared" si="23"/>
        <v/>
      </c>
    </row>
    <row r="728" spans="1:8" x14ac:dyDescent="0.25">
      <c r="A728" s="240" t="str">
        <f t="shared" si="22"/>
        <v/>
      </c>
      <c r="B728" s="240" t="str">
        <f>IF(Fornecedores[[#This Row],[Tipo]]&lt;&gt;"",ROW()-1,"")</f>
        <v/>
      </c>
      <c r="C728" s="184"/>
      <c r="E728" s="183"/>
      <c r="H728" s="183" t="str">
        <f t="shared" si="23"/>
        <v/>
      </c>
    </row>
    <row r="729" spans="1:8" x14ac:dyDescent="0.25">
      <c r="A729" s="240" t="str">
        <f t="shared" si="22"/>
        <v/>
      </c>
      <c r="B729" s="240" t="str">
        <f>IF(Fornecedores[[#This Row],[Tipo]]&lt;&gt;"",ROW()-1,"")</f>
        <v/>
      </c>
      <c r="C729" s="184"/>
      <c r="E729" s="183"/>
      <c r="H729" s="183" t="str">
        <f t="shared" si="23"/>
        <v/>
      </c>
    </row>
    <row r="730" spans="1:8" x14ac:dyDescent="0.25">
      <c r="A730" s="240" t="str">
        <f t="shared" si="22"/>
        <v/>
      </c>
      <c r="B730" s="240" t="str">
        <f>IF(Fornecedores[[#This Row],[Tipo]]&lt;&gt;"",ROW()-1,"")</f>
        <v/>
      </c>
      <c r="C730" s="184"/>
      <c r="E730" s="183"/>
      <c r="H730" s="183" t="str">
        <f t="shared" si="23"/>
        <v/>
      </c>
    </row>
    <row r="731" spans="1:8" x14ac:dyDescent="0.25">
      <c r="A731" s="240" t="str">
        <f t="shared" si="22"/>
        <v/>
      </c>
      <c r="B731" s="240" t="str">
        <f>IF(Fornecedores[[#This Row],[Tipo]]&lt;&gt;"",ROW()-1,"")</f>
        <v/>
      </c>
      <c r="C731" s="184"/>
      <c r="E731" s="183"/>
      <c r="H731" s="183" t="str">
        <f t="shared" si="23"/>
        <v/>
      </c>
    </row>
    <row r="732" spans="1:8" x14ac:dyDescent="0.25">
      <c r="A732" s="240" t="str">
        <f t="shared" si="22"/>
        <v/>
      </c>
      <c r="B732" s="240" t="str">
        <f>IF(Fornecedores[[#This Row],[Tipo]]&lt;&gt;"",ROW()-1,"")</f>
        <v/>
      </c>
      <c r="C732" s="184"/>
      <c r="E732" s="183"/>
      <c r="H732" s="183" t="str">
        <f t="shared" si="23"/>
        <v/>
      </c>
    </row>
    <row r="733" spans="1:8" x14ac:dyDescent="0.25">
      <c r="A733" s="240" t="str">
        <f t="shared" si="22"/>
        <v/>
      </c>
      <c r="B733" s="240" t="str">
        <f>IF(Fornecedores[[#This Row],[Tipo]]&lt;&gt;"",ROW()-1,"")</f>
        <v/>
      </c>
      <c r="C733" s="184"/>
      <c r="E733" s="183"/>
      <c r="H733" s="183" t="str">
        <f t="shared" si="23"/>
        <v/>
      </c>
    </row>
    <row r="734" spans="1:8" x14ac:dyDescent="0.25">
      <c r="A734" s="240" t="str">
        <f t="shared" si="22"/>
        <v/>
      </c>
      <c r="B734" s="240" t="str">
        <f>IF(Fornecedores[[#This Row],[Tipo]]&lt;&gt;"",ROW()-1,"")</f>
        <v/>
      </c>
      <c r="C734" s="184"/>
      <c r="E734" s="183"/>
      <c r="H734" s="183" t="str">
        <f t="shared" si="23"/>
        <v/>
      </c>
    </row>
    <row r="735" spans="1:8" x14ac:dyDescent="0.25">
      <c r="A735" s="240" t="str">
        <f t="shared" si="22"/>
        <v/>
      </c>
      <c r="B735" s="240" t="str">
        <f>IF(Fornecedores[[#This Row],[Tipo]]&lt;&gt;"",ROW()-1,"")</f>
        <v/>
      </c>
      <c r="C735" s="184"/>
      <c r="E735" s="183"/>
      <c r="H735" s="183" t="str">
        <f t="shared" si="23"/>
        <v/>
      </c>
    </row>
    <row r="736" spans="1:8" x14ac:dyDescent="0.25">
      <c r="A736" s="240" t="str">
        <f t="shared" si="22"/>
        <v/>
      </c>
      <c r="B736" s="240" t="str">
        <f>IF(Fornecedores[[#This Row],[Tipo]]&lt;&gt;"",ROW()-1,"")</f>
        <v/>
      </c>
      <c r="C736" s="184"/>
      <c r="E736" s="183"/>
      <c r="H736" s="183" t="str">
        <f t="shared" si="23"/>
        <v/>
      </c>
    </row>
    <row r="737" spans="1:8" x14ac:dyDescent="0.25">
      <c r="A737" s="240" t="str">
        <f t="shared" si="22"/>
        <v/>
      </c>
      <c r="B737" s="240" t="str">
        <f>IF(Fornecedores[[#This Row],[Tipo]]&lt;&gt;"",ROW()-1,"")</f>
        <v/>
      </c>
      <c r="C737" s="184"/>
      <c r="E737" s="183"/>
      <c r="H737" s="183" t="str">
        <f t="shared" si="23"/>
        <v/>
      </c>
    </row>
    <row r="738" spans="1:8" x14ac:dyDescent="0.25">
      <c r="A738" s="240" t="str">
        <f t="shared" si="22"/>
        <v/>
      </c>
      <c r="B738" s="240" t="str">
        <f>IF(Fornecedores[[#This Row],[Tipo]]&lt;&gt;"",ROW()-1,"")</f>
        <v/>
      </c>
      <c r="C738" s="184"/>
      <c r="E738" s="183"/>
      <c r="H738" s="183" t="str">
        <f t="shared" si="23"/>
        <v/>
      </c>
    </row>
    <row r="739" spans="1:8" x14ac:dyDescent="0.25">
      <c r="A739" s="240" t="str">
        <f t="shared" si="22"/>
        <v/>
      </c>
      <c r="B739" s="240" t="str">
        <f>IF(Fornecedores[[#This Row],[Tipo]]&lt;&gt;"",ROW()-1,"")</f>
        <v/>
      </c>
      <c r="C739" s="184"/>
      <c r="E739" s="183"/>
      <c r="H739" s="183" t="str">
        <f t="shared" si="23"/>
        <v/>
      </c>
    </row>
    <row r="740" spans="1:8" x14ac:dyDescent="0.25">
      <c r="A740" s="240" t="str">
        <f t="shared" si="22"/>
        <v/>
      </c>
      <c r="B740" s="240" t="str">
        <f>IF(Fornecedores[[#This Row],[Tipo]]&lt;&gt;"",ROW()-1,"")</f>
        <v/>
      </c>
      <c r="C740" s="184"/>
      <c r="E740" s="183"/>
      <c r="H740" s="183" t="str">
        <f t="shared" si="23"/>
        <v/>
      </c>
    </row>
    <row r="741" spans="1:8" x14ac:dyDescent="0.25">
      <c r="A741" s="240" t="str">
        <f t="shared" si="22"/>
        <v/>
      </c>
      <c r="B741" s="240" t="str">
        <f>IF(Fornecedores[[#This Row],[Tipo]]&lt;&gt;"",ROW()-1,"")</f>
        <v/>
      </c>
      <c r="C741" s="184"/>
      <c r="E741" s="183"/>
      <c r="H741" s="183" t="str">
        <f t="shared" si="23"/>
        <v/>
      </c>
    </row>
    <row r="742" spans="1:8" x14ac:dyDescent="0.25">
      <c r="A742" s="240" t="str">
        <f t="shared" si="22"/>
        <v/>
      </c>
      <c r="B742" s="240" t="str">
        <f>IF(Fornecedores[[#This Row],[Tipo]]&lt;&gt;"",ROW()-1,"")</f>
        <v/>
      </c>
      <c r="C742" s="184"/>
      <c r="E742" s="183"/>
      <c r="H742" s="183" t="str">
        <f t="shared" si="23"/>
        <v/>
      </c>
    </row>
    <row r="743" spans="1:8" x14ac:dyDescent="0.25">
      <c r="A743" s="240" t="str">
        <f t="shared" si="22"/>
        <v/>
      </c>
      <c r="B743" s="240" t="str">
        <f>IF(Fornecedores[[#This Row],[Tipo]]&lt;&gt;"",ROW()-1,"")</f>
        <v/>
      </c>
      <c r="C743" s="184"/>
      <c r="E743" s="183"/>
      <c r="H743" s="183" t="str">
        <f t="shared" si="23"/>
        <v/>
      </c>
    </row>
    <row r="744" spans="1:8" x14ac:dyDescent="0.25">
      <c r="A744" s="240" t="str">
        <f t="shared" si="22"/>
        <v/>
      </c>
      <c r="B744" s="240" t="str">
        <f>IF(Fornecedores[[#This Row],[Tipo]]&lt;&gt;"",ROW()-1,"")</f>
        <v/>
      </c>
      <c r="C744" s="184"/>
      <c r="E744" s="183"/>
      <c r="H744" s="183" t="str">
        <f t="shared" si="23"/>
        <v/>
      </c>
    </row>
    <row r="745" spans="1:8" x14ac:dyDescent="0.25">
      <c r="A745" s="240" t="str">
        <f t="shared" si="22"/>
        <v/>
      </c>
      <c r="B745" s="240" t="str">
        <f>IF(Fornecedores[[#This Row],[Tipo]]&lt;&gt;"",ROW()-1,"")</f>
        <v/>
      </c>
      <c r="C745" s="184"/>
      <c r="E745" s="183"/>
      <c r="H745" s="183" t="str">
        <f t="shared" si="23"/>
        <v/>
      </c>
    </row>
    <row r="746" spans="1:8" x14ac:dyDescent="0.25">
      <c r="A746" s="240" t="str">
        <f t="shared" si="22"/>
        <v/>
      </c>
      <c r="B746" s="240" t="str">
        <f>IF(Fornecedores[[#This Row],[Tipo]]&lt;&gt;"",ROW()-1,"")</f>
        <v/>
      </c>
      <c r="C746" s="184"/>
      <c r="E746" s="183"/>
      <c r="H746" s="183" t="str">
        <f t="shared" si="23"/>
        <v/>
      </c>
    </row>
    <row r="747" spans="1:8" x14ac:dyDescent="0.25">
      <c r="A747" s="240" t="str">
        <f t="shared" si="22"/>
        <v/>
      </c>
      <c r="B747" s="240" t="str">
        <f>IF(Fornecedores[[#This Row],[Tipo]]&lt;&gt;"",ROW()-1,"")</f>
        <v/>
      </c>
      <c r="C747" s="184"/>
      <c r="E747" s="183"/>
      <c r="H747" s="183" t="str">
        <f t="shared" si="23"/>
        <v/>
      </c>
    </row>
    <row r="748" spans="1:8" x14ac:dyDescent="0.25">
      <c r="A748" s="240" t="str">
        <f t="shared" si="22"/>
        <v/>
      </c>
      <c r="B748" s="240" t="str">
        <f>IF(Fornecedores[[#This Row],[Tipo]]&lt;&gt;"",ROW()-1,"")</f>
        <v/>
      </c>
      <c r="C748" s="184"/>
      <c r="E748" s="183"/>
      <c r="H748" s="183" t="str">
        <f t="shared" si="23"/>
        <v/>
      </c>
    </row>
    <row r="749" spans="1:8" x14ac:dyDescent="0.25">
      <c r="A749" s="240" t="str">
        <f t="shared" si="22"/>
        <v/>
      </c>
      <c r="B749" s="240" t="str">
        <f>IF(Fornecedores[[#This Row],[Tipo]]&lt;&gt;"",ROW()-1,"")</f>
        <v/>
      </c>
      <c r="C749" s="184"/>
      <c r="E749" s="183"/>
      <c r="H749" s="183" t="str">
        <f t="shared" si="23"/>
        <v/>
      </c>
    </row>
    <row r="750" spans="1:8" x14ac:dyDescent="0.25">
      <c r="A750" s="240" t="str">
        <f t="shared" si="22"/>
        <v/>
      </c>
      <c r="B750" s="240" t="str">
        <f>IF(Fornecedores[[#This Row],[Tipo]]&lt;&gt;"",ROW()-1,"")</f>
        <v/>
      </c>
      <c r="C750" s="184"/>
      <c r="E750" s="183"/>
      <c r="H750" s="183" t="str">
        <f t="shared" si="23"/>
        <v/>
      </c>
    </row>
    <row r="751" spans="1:8" x14ac:dyDescent="0.25">
      <c r="A751" s="240" t="str">
        <f t="shared" si="22"/>
        <v/>
      </c>
      <c r="B751" s="240" t="str">
        <f>IF(Fornecedores[[#This Row],[Tipo]]&lt;&gt;"",ROW()-1,"")</f>
        <v/>
      </c>
      <c r="C751" s="184"/>
      <c r="E751" s="183"/>
      <c r="H751" s="183" t="str">
        <f t="shared" si="23"/>
        <v/>
      </c>
    </row>
    <row r="752" spans="1:8" x14ac:dyDescent="0.25">
      <c r="A752" s="240" t="str">
        <f t="shared" si="22"/>
        <v/>
      </c>
      <c r="B752" s="240" t="str">
        <f>IF(Fornecedores[[#This Row],[Tipo]]&lt;&gt;"",ROW()-1,"")</f>
        <v/>
      </c>
      <c r="C752" s="184"/>
      <c r="E752" s="183"/>
      <c r="H752" s="183" t="str">
        <f t="shared" si="23"/>
        <v/>
      </c>
    </row>
    <row r="753" spans="1:8" x14ac:dyDescent="0.25">
      <c r="A753" s="240" t="str">
        <f t="shared" si="22"/>
        <v/>
      </c>
      <c r="B753" s="240" t="str">
        <f>IF(Fornecedores[[#This Row],[Tipo]]&lt;&gt;"",ROW()-1,"")</f>
        <v/>
      </c>
      <c r="C753" s="184"/>
      <c r="E753" s="183"/>
      <c r="H753" s="183" t="str">
        <f t="shared" si="23"/>
        <v/>
      </c>
    </row>
    <row r="754" spans="1:8" x14ac:dyDescent="0.25">
      <c r="A754" s="240" t="str">
        <f t="shared" si="22"/>
        <v/>
      </c>
      <c r="B754" s="240" t="str">
        <f>IF(Fornecedores[[#This Row],[Tipo]]&lt;&gt;"",ROW()-1,"")</f>
        <v/>
      </c>
      <c r="C754" s="184"/>
      <c r="E754" s="183"/>
      <c r="H754" s="183" t="str">
        <f t="shared" si="23"/>
        <v/>
      </c>
    </row>
    <row r="755" spans="1:8" x14ac:dyDescent="0.25">
      <c r="A755" s="240" t="str">
        <f t="shared" si="22"/>
        <v/>
      </c>
      <c r="B755" s="240" t="str">
        <f>IF(Fornecedores[[#This Row],[Tipo]]&lt;&gt;"",ROW()-1,"")</f>
        <v/>
      </c>
      <c r="C755" s="184"/>
      <c r="E755" s="183"/>
      <c r="H755" s="183" t="str">
        <f t="shared" si="23"/>
        <v/>
      </c>
    </row>
    <row r="756" spans="1:8" x14ac:dyDescent="0.25">
      <c r="A756" s="240" t="str">
        <f t="shared" si="22"/>
        <v/>
      </c>
      <c r="B756" s="240" t="str">
        <f>IF(Fornecedores[[#This Row],[Tipo]]&lt;&gt;"",ROW()-1,"")</f>
        <v/>
      </c>
      <c r="C756" s="184"/>
      <c r="E756" s="183"/>
      <c r="H756" s="183" t="str">
        <f t="shared" si="23"/>
        <v/>
      </c>
    </row>
    <row r="757" spans="1:8" x14ac:dyDescent="0.25">
      <c r="A757" s="240" t="str">
        <f t="shared" si="22"/>
        <v/>
      </c>
      <c r="B757" s="240" t="str">
        <f>IF(Fornecedores[[#This Row],[Tipo]]&lt;&gt;"",ROW()-1,"")</f>
        <v/>
      </c>
      <c r="C757" s="184"/>
      <c r="E757" s="183"/>
      <c r="H757" s="183" t="str">
        <f t="shared" si="23"/>
        <v/>
      </c>
    </row>
    <row r="758" spans="1:8" x14ac:dyDescent="0.25">
      <c r="A758" s="240" t="str">
        <f t="shared" si="22"/>
        <v/>
      </c>
      <c r="B758" s="240" t="str">
        <f>IF(Fornecedores[[#This Row],[Tipo]]&lt;&gt;"",ROW()-1,"")</f>
        <v/>
      </c>
      <c r="C758" s="184"/>
      <c r="E758" s="183"/>
      <c r="H758" s="183" t="str">
        <f t="shared" si="23"/>
        <v/>
      </c>
    </row>
    <row r="759" spans="1:8" x14ac:dyDescent="0.25">
      <c r="A759" s="240" t="str">
        <f t="shared" si="22"/>
        <v/>
      </c>
      <c r="B759" s="240" t="str">
        <f>IF(Fornecedores[[#This Row],[Tipo]]&lt;&gt;"",ROW()-1,"")</f>
        <v/>
      </c>
      <c r="C759" s="184"/>
      <c r="E759" s="183"/>
      <c r="H759" s="183" t="str">
        <f t="shared" si="23"/>
        <v/>
      </c>
    </row>
    <row r="760" spans="1:8" x14ac:dyDescent="0.25">
      <c r="A760" s="240" t="str">
        <f t="shared" si="22"/>
        <v/>
      </c>
      <c r="B760" s="240" t="str">
        <f>IF(Fornecedores[[#This Row],[Tipo]]&lt;&gt;"",ROW()-1,"")</f>
        <v/>
      </c>
      <c r="C760" s="184"/>
      <c r="E760" s="183"/>
      <c r="H760" s="183" t="str">
        <f t="shared" si="23"/>
        <v/>
      </c>
    </row>
    <row r="761" spans="1:8" x14ac:dyDescent="0.25">
      <c r="A761" s="240" t="str">
        <f t="shared" si="22"/>
        <v/>
      </c>
      <c r="B761" s="240" t="str">
        <f>IF(Fornecedores[[#This Row],[Tipo]]&lt;&gt;"",ROW()-1,"")</f>
        <v/>
      </c>
      <c r="C761" s="184"/>
      <c r="E761" s="183"/>
      <c r="H761" s="183" t="str">
        <f t="shared" si="23"/>
        <v/>
      </c>
    </row>
    <row r="762" spans="1:8" x14ac:dyDescent="0.25">
      <c r="A762" s="240" t="str">
        <f t="shared" si="22"/>
        <v/>
      </c>
      <c r="B762" s="240" t="str">
        <f>IF(Fornecedores[[#This Row],[Tipo]]&lt;&gt;"",ROW()-1,"")</f>
        <v/>
      </c>
      <c r="C762" s="184"/>
      <c r="E762" s="183"/>
      <c r="H762" s="183" t="str">
        <f t="shared" si="23"/>
        <v/>
      </c>
    </row>
    <row r="763" spans="1:8" x14ac:dyDescent="0.25">
      <c r="A763" s="240" t="str">
        <f t="shared" si="22"/>
        <v/>
      </c>
      <c r="B763" s="240" t="str">
        <f>IF(Fornecedores[[#This Row],[Tipo]]&lt;&gt;"",ROW()-1,"")</f>
        <v/>
      </c>
      <c r="C763" s="184"/>
      <c r="E763" s="183"/>
      <c r="H763" s="183" t="str">
        <f t="shared" si="23"/>
        <v/>
      </c>
    </row>
    <row r="764" spans="1:8" x14ac:dyDescent="0.25">
      <c r="A764" s="240" t="str">
        <f t="shared" si="22"/>
        <v/>
      </c>
      <c r="B764" s="240" t="str">
        <f>IF(Fornecedores[[#This Row],[Tipo]]&lt;&gt;"",ROW()-1,"")</f>
        <v/>
      </c>
      <c r="C764" s="184"/>
      <c r="E764" s="183"/>
      <c r="H764" s="183" t="str">
        <f t="shared" si="23"/>
        <v/>
      </c>
    </row>
    <row r="765" spans="1:8" x14ac:dyDescent="0.25">
      <c r="A765" s="240" t="str">
        <f t="shared" si="22"/>
        <v/>
      </c>
      <c r="B765" s="240" t="str">
        <f>IF(Fornecedores[[#This Row],[Tipo]]&lt;&gt;"",ROW()-1,"")</f>
        <v/>
      </c>
      <c r="C765" s="184"/>
      <c r="E765" s="183"/>
      <c r="H765" s="183" t="str">
        <f t="shared" si="23"/>
        <v/>
      </c>
    </row>
    <row r="766" spans="1:8" x14ac:dyDescent="0.25">
      <c r="A766" s="240" t="str">
        <f t="shared" si="22"/>
        <v/>
      </c>
      <c r="B766" s="240" t="str">
        <f>IF(Fornecedores[[#This Row],[Tipo]]&lt;&gt;"",ROW()-1,"")</f>
        <v/>
      </c>
      <c r="C766" s="184"/>
      <c r="E766" s="183"/>
      <c r="H766" s="183" t="str">
        <f t="shared" si="23"/>
        <v/>
      </c>
    </row>
    <row r="767" spans="1:8" x14ac:dyDescent="0.25">
      <c r="A767" s="240" t="str">
        <f t="shared" si="22"/>
        <v/>
      </c>
      <c r="B767" s="240" t="str">
        <f>IF(Fornecedores[[#This Row],[Tipo]]&lt;&gt;"",ROW()-1,"")</f>
        <v/>
      </c>
      <c r="C767" s="184"/>
      <c r="E767" s="183"/>
      <c r="H767" s="183" t="str">
        <f t="shared" si="23"/>
        <v/>
      </c>
    </row>
    <row r="768" spans="1:8" x14ac:dyDescent="0.25">
      <c r="A768" s="240" t="str">
        <f t="shared" si="22"/>
        <v/>
      </c>
      <c r="B768" s="240" t="str">
        <f>IF(Fornecedores[[#This Row],[Tipo]]&lt;&gt;"",ROW()-1,"")</f>
        <v/>
      </c>
      <c r="C768" s="184"/>
      <c r="E768" s="183"/>
      <c r="H768" s="183" t="str">
        <f t="shared" si="23"/>
        <v/>
      </c>
    </row>
    <row r="769" spans="1:8" x14ac:dyDescent="0.25">
      <c r="A769" s="240" t="str">
        <f t="shared" si="22"/>
        <v/>
      </c>
      <c r="B769" s="240" t="str">
        <f>IF(Fornecedores[[#This Row],[Tipo]]&lt;&gt;"",ROW()-1,"")</f>
        <v/>
      </c>
      <c r="C769" s="184"/>
      <c r="E769" s="183"/>
      <c r="H769" s="183" t="str">
        <f t="shared" si="23"/>
        <v/>
      </c>
    </row>
    <row r="770" spans="1:8" x14ac:dyDescent="0.25">
      <c r="A770" s="240" t="str">
        <f t="shared" ref="A770:A833" si="24">IF(G770=$J$2,"FOR",IF(G770=$J$3,"CLI",IF(G770=$J$4,"FUN","")))</f>
        <v/>
      </c>
      <c r="B770" s="240" t="str">
        <f>IF(Fornecedores[[#This Row],[Tipo]]&lt;&gt;"",ROW()-1,"")</f>
        <v/>
      </c>
      <c r="C770" s="184"/>
      <c r="E770" s="183"/>
      <c r="H770" s="183" t="str">
        <f t="shared" ref="H770:H833" si="25">CONCATENATE(A770,B770)</f>
        <v/>
      </c>
    </row>
    <row r="771" spans="1:8" x14ac:dyDescent="0.25">
      <c r="A771" s="240" t="str">
        <f t="shared" si="24"/>
        <v/>
      </c>
      <c r="B771" s="240" t="str">
        <f>IF(Fornecedores[[#This Row],[Tipo]]&lt;&gt;"",ROW()-1,"")</f>
        <v/>
      </c>
      <c r="C771" s="184"/>
      <c r="E771" s="183"/>
      <c r="H771" s="183" t="str">
        <f t="shared" si="25"/>
        <v/>
      </c>
    </row>
    <row r="772" spans="1:8" x14ac:dyDescent="0.25">
      <c r="A772" s="240" t="str">
        <f t="shared" si="24"/>
        <v/>
      </c>
      <c r="B772" s="240" t="str">
        <f>IF(Fornecedores[[#This Row],[Tipo]]&lt;&gt;"",ROW()-1,"")</f>
        <v/>
      </c>
      <c r="C772" s="184"/>
      <c r="E772" s="183"/>
      <c r="H772" s="183" t="str">
        <f t="shared" si="25"/>
        <v/>
      </c>
    </row>
    <row r="773" spans="1:8" x14ac:dyDescent="0.25">
      <c r="A773" s="240" t="str">
        <f t="shared" si="24"/>
        <v/>
      </c>
      <c r="B773" s="240" t="str">
        <f>IF(Fornecedores[[#This Row],[Tipo]]&lt;&gt;"",ROW()-1,"")</f>
        <v/>
      </c>
      <c r="C773" s="184"/>
      <c r="E773" s="183"/>
      <c r="H773" s="183" t="str">
        <f t="shared" si="25"/>
        <v/>
      </c>
    </row>
    <row r="774" spans="1:8" x14ac:dyDescent="0.25">
      <c r="A774" s="240" t="str">
        <f t="shared" si="24"/>
        <v/>
      </c>
      <c r="B774" s="240" t="str">
        <f>IF(Fornecedores[[#This Row],[Tipo]]&lt;&gt;"",ROW()-1,"")</f>
        <v/>
      </c>
      <c r="C774" s="184"/>
      <c r="E774" s="183"/>
      <c r="H774" s="183" t="str">
        <f t="shared" si="25"/>
        <v/>
      </c>
    </row>
    <row r="775" spans="1:8" x14ac:dyDescent="0.25">
      <c r="A775" s="240" t="str">
        <f t="shared" si="24"/>
        <v/>
      </c>
      <c r="B775" s="240" t="str">
        <f>IF(Fornecedores[[#This Row],[Tipo]]&lt;&gt;"",ROW()-1,"")</f>
        <v/>
      </c>
      <c r="C775" s="184"/>
      <c r="E775" s="183"/>
      <c r="H775" s="183" t="str">
        <f t="shared" si="25"/>
        <v/>
      </c>
    </row>
    <row r="776" spans="1:8" x14ac:dyDescent="0.25">
      <c r="A776" s="240" t="str">
        <f t="shared" si="24"/>
        <v/>
      </c>
      <c r="B776" s="240" t="str">
        <f>IF(Fornecedores[[#This Row],[Tipo]]&lt;&gt;"",ROW()-1,"")</f>
        <v/>
      </c>
      <c r="C776" s="184"/>
      <c r="E776" s="183"/>
      <c r="H776" s="183" t="str">
        <f t="shared" si="25"/>
        <v/>
      </c>
    </row>
    <row r="777" spans="1:8" x14ac:dyDescent="0.25">
      <c r="A777" s="240" t="str">
        <f t="shared" si="24"/>
        <v/>
      </c>
      <c r="B777" s="240" t="str">
        <f>IF(Fornecedores[[#This Row],[Tipo]]&lt;&gt;"",ROW()-1,"")</f>
        <v/>
      </c>
      <c r="C777" s="184"/>
      <c r="E777" s="183"/>
      <c r="H777" s="183" t="str">
        <f t="shared" si="25"/>
        <v/>
      </c>
    </row>
    <row r="778" spans="1:8" x14ac:dyDescent="0.25">
      <c r="A778" s="240" t="str">
        <f t="shared" si="24"/>
        <v/>
      </c>
      <c r="B778" s="240" t="str">
        <f>IF(Fornecedores[[#This Row],[Tipo]]&lt;&gt;"",ROW()-1,"")</f>
        <v/>
      </c>
      <c r="C778" s="184"/>
      <c r="E778" s="183"/>
      <c r="H778" s="183" t="str">
        <f t="shared" si="25"/>
        <v/>
      </c>
    </row>
    <row r="779" spans="1:8" x14ac:dyDescent="0.25">
      <c r="A779" s="240" t="str">
        <f t="shared" si="24"/>
        <v/>
      </c>
      <c r="B779" s="240" t="str">
        <f>IF(Fornecedores[[#This Row],[Tipo]]&lt;&gt;"",ROW()-1,"")</f>
        <v/>
      </c>
      <c r="C779" s="184"/>
      <c r="E779" s="183"/>
      <c r="H779" s="183" t="str">
        <f t="shared" si="25"/>
        <v/>
      </c>
    </row>
    <row r="780" spans="1:8" x14ac:dyDescent="0.25">
      <c r="A780" s="240" t="str">
        <f t="shared" si="24"/>
        <v/>
      </c>
      <c r="B780" s="240" t="str">
        <f>IF(Fornecedores[[#This Row],[Tipo]]&lt;&gt;"",ROW()-1,"")</f>
        <v/>
      </c>
      <c r="C780" s="184"/>
      <c r="E780" s="183"/>
      <c r="H780" s="183" t="str">
        <f t="shared" si="25"/>
        <v/>
      </c>
    </row>
    <row r="781" spans="1:8" x14ac:dyDescent="0.25">
      <c r="A781" s="240" t="str">
        <f t="shared" si="24"/>
        <v/>
      </c>
      <c r="B781" s="240" t="str">
        <f>IF(Fornecedores[[#This Row],[Tipo]]&lt;&gt;"",ROW()-1,"")</f>
        <v/>
      </c>
      <c r="C781" s="184"/>
      <c r="E781" s="183"/>
      <c r="H781" s="183" t="str">
        <f t="shared" si="25"/>
        <v/>
      </c>
    </row>
    <row r="782" spans="1:8" x14ac:dyDescent="0.25">
      <c r="A782" s="240" t="str">
        <f t="shared" si="24"/>
        <v/>
      </c>
      <c r="B782" s="240" t="str">
        <f>IF(Fornecedores[[#This Row],[Tipo]]&lt;&gt;"",ROW()-1,"")</f>
        <v/>
      </c>
      <c r="C782" s="184"/>
      <c r="E782" s="183"/>
      <c r="H782" s="183" t="str">
        <f t="shared" si="25"/>
        <v/>
      </c>
    </row>
    <row r="783" spans="1:8" x14ac:dyDescent="0.25">
      <c r="A783" s="240" t="str">
        <f t="shared" si="24"/>
        <v/>
      </c>
      <c r="B783" s="240" t="str">
        <f>IF(Fornecedores[[#This Row],[Tipo]]&lt;&gt;"",ROW()-1,"")</f>
        <v/>
      </c>
      <c r="C783" s="184"/>
      <c r="E783" s="183"/>
      <c r="H783" s="183" t="str">
        <f t="shared" si="25"/>
        <v/>
      </c>
    </row>
    <row r="784" spans="1:8" x14ac:dyDescent="0.25">
      <c r="A784" s="240" t="str">
        <f t="shared" si="24"/>
        <v/>
      </c>
      <c r="B784" s="240" t="str">
        <f>IF(Fornecedores[[#This Row],[Tipo]]&lt;&gt;"",ROW()-1,"")</f>
        <v/>
      </c>
      <c r="C784" s="184"/>
      <c r="E784" s="183"/>
      <c r="H784" s="183" t="str">
        <f t="shared" si="25"/>
        <v/>
      </c>
    </row>
    <row r="785" spans="1:8" x14ac:dyDescent="0.25">
      <c r="A785" s="240" t="str">
        <f t="shared" si="24"/>
        <v/>
      </c>
      <c r="B785" s="240" t="str">
        <f>IF(Fornecedores[[#This Row],[Tipo]]&lt;&gt;"",ROW()-1,"")</f>
        <v/>
      </c>
      <c r="C785" s="184"/>
      <c r="E785" s="183"/>
      <c r="H785" s="183" t="str">
        <f t="shared" si="25"/>
        <v/>
      </c>
    </row>
    <row r="786" spans="1:8" x14ac:dyDescent="0.25">
      <c r="A786" s="240" t="str">
        <f t="shared" si="24"/>
        <v/>
      </c>
      <c r="B786" s="240" t="str">
        <f>IF(Fornecedores[[#This Row],[Tipo]]&lt;&gt;"",ROW()-1,"")</f>
        <v/>
      </c>
      <c r="C786" s="184"/>
      <c r="E786" s="183"/>
      <c r="H786" s="183" t="str">
        <f t="shared" si="25"/>
        <v/>
      </c>
    </row>
    <row r="787" spans="1:8" x14ac:dyDescent="0.25">
      <c r="A787" s="240" t="str">
        <f t="shared" si="24"/>
        <v/>
      </c>
      <c r="B787" s="240" t="str">
        <f>IF(Fornecedores[[#This Row],[Tipo]]&lt;&gt;"",ROW()-1,"")</f>
        <v/>
      </c>
      <c r="C787" s="184"/>
      <c r="E787" s="183"/>
      <c r="H787" s="183" t="str">
        <f t="shared" si="25"/>
        <v/>
      </c>
    </row>
    <row r="788" spans="1:8" x14ac:dyDescent="0.25">
      <c r="A788" s="240" t="str">
        <f t="shared" si="24"/>
        <v/>
      </c>
      <c r="B788" s="240" t="str">
        <f>IF(Fornecedores[[#This Row],[Tipo]]&lt;&gt;"",ROW()-1,"")</f>
        <v/>
      </c>
      <c r="C788" s="184"/>
      <c r="E788" s="183"/>
      <c r="H788" s="183" t="str">
        <f t="shared" si="25"/>
        <v/>
      </c>
    </row>
    <row r="789" spans="1:8" x14ac:dyDescent="0.25">
      <c r="A789" s="240" t="str">
        <f t="shared" si="24"/>
        <v/>
      </c>
      <c r="B789" s="240" t="str">
        <f>IF(Fornecedores[[#This Row],[Tipo]]&lt;&gt;"",ROW()-1,"")</f>
        <v/>
      </c>
      <c r="C789" s="184"/>
      <c r="E789" s="183"/>
      <c r="H789" s="183" t="str">
        <f t="shared" si="25"/>
        <v/>
      </c>
    </row>
    <row r="790" spans="1:8" x14ac:dyDescent="0.25">
      <c r="A790" s="240" t="str">
        <f t="shared" si="24"/>
        <v/>
      </c>
      <c r="B790" s="240" t="str">
        <f>IF(Fornecedores[[#This Row],[Tipo]]&lt;&gt;"",ROW()-1,"")</f>
        <v/>
      </c>
      <c r="C790" s="184"/>
      <c r="E790" s="183"/>
      <c r="H790" s="183" t="str">
        <f t="shared" si="25"/>
        <v/>
      </c>
    </row>
    <row r="791" spans="1:8" x14ac:dyDescent="0.25">
      <c r="A791" s="240" t="str">
        <f t="shared" si="24"/>
        <v/>
      </c>
      <c r="B791" s="240" t="str">
        <f>IF(Fornecedores[[#This Row],[Tipo]]&lt;&gt;"",ROW()-1,"")</f>
        <v/>
      </c>
      <c r="C791" s="184"/>
      <c r="E791" s="183"/>
      <c r="H791" s="183" t="str">
        <f t="shared" si="25"/>
        <v/>
      </c>
    </row>
    <row r="792" spans="1:8" x14ac:dyDescent="0.25">
      <c r="A792" s="240" t="str">
        <f t="shared" si="24"/>
        <v/>
      </c>
      <c r="B792" s="240" t="str">
        <f>IF(Fornecedores[[#This Row],[Tipo]]&lt;&gt;"",ROW()-1,"")</f>
        <v/>
      </c>
      <c r="C792" s="184"/>
      <c r="E792" s="183"/>
      <c r="H792" s="183" t="str">
        <f t="shared" si="25"/>
        <v/>
      </c>
    </row>
    <row r="793" spans="1:8" x14ac:dyDescent="0.25">
      <c r="A793" s="240" t="str">
        <f t="shared" si="24"/>
        <v/>
      </c>
      <c r="B793" s="240" t="str">
        <f>IF(Fornecedores[[#This Row],[Tipo]]&lt;&gt;"",ROW()-1,"")</f>
        <v/>
      </c>
      <c r="C793" s="184"/>
      <c r="E793" s="183"/>
      <c r="H793" s="183" t="str">
        <f t="shared" si="25"/>
        <v/>
      </c>
    </row>
    <row r="794" spans="1:8" x14ac:dyDescent="0.25">
      <c r="A794" s="240" t="str">
        <f t="shared" si="24"/>
        <v/>
      </c>
      <c r="B794" s="240" t="str">
        <f>IF(Fornecedores[[#This Row],[Tipo]]&lt;&gt;"",ROW()-1,"")</f>
        <v/>
      </c>
      <c r="C794" s="184"/>
      <c r="E794" s="183"/>
      <c r="H794" s="183" t="str">
        <f t="shared" si="25"/>
        <v/>
      </c>
    </row>
    <row r="795" spans="1:8" x14ac:dyDescent="0.25">
      <c r="A795" s="240" t="str">
        <f t="shared" si="24"/>
        <v/>
      </c>
      <c r="B795" s="240" t="str">
        <f>IF(Fornecedores[[#This Row],[Tipo]]&lt;&gt;"",ROW()-1,"")</f>
        <v/>
      </c>
      <c r="C795" s="184"/>
      <c r="E795" s="183"/>
      <c r="H795" s="183" t="str">
        <f t="shared" si="25"/>
        <v/>
      </c>
    </row>
    <row r="796" spans="1:8" x14ac:dyDescent="0.25">
      <c r="A796" s="240" t="str">
        <f t="shared" si="24"/>
        <v/>
      </c>
      <c r="B796" s="240" t="str">
        <f>IF(Fornecedores[[#This Row],[Tipo]]&lt;&gt;"",ROW()-1,"")</f>
        <v/>
      </c>
      <c r="C796" s="184"/>
      <c r="E796" s="183"/>
      <c r="H796" s="183" t="str">
        <f t="shared" si="25"/>
        <v/>
      </c>
    </row>
    <row r="797" spans="1:8" x14ac:dyDescent="0.25">
      <c r="A797" s="240" t="str">
        <f t="shared" si="24"/>
        <v/>
      </c>
      <c r="B797" s="240" t="str">
        <f>IF(Fornecedores[[#This Row],[Tipo]]&lt;&gt;"",ROW()-1,"")</f>
        <v/>
      </c>
      <c r="C797" s="184"/>
      <c r="E797" s="183"/>
      <c r="H797" s="183" t="str">
        <f t="shared" si="25"/>
        <v/>
      </c>
    </row>
    <row r="798" spans="1:8" x14ac:dyDescent="0.25">
      <c r="A798" s="240" t="str">
        <f t="shared" si="24"/>
        <v/>
      </c>
      <c r="B798" s="240" t="str">
        <f>IF(Fornecedores[[#This Row],[Tipo]]&lt;&gt;"",ROW()-1,"")</f>
        <v/>
      </c>
      <c r="C798" s="184"/>
      <c r="E798" s="183"/>
      <c r="H798" s="183" t="str">
        <f t="shared" si="25"/>
        <v/>
      </c>
    </row>
    <row r="799" spans="1:8" x14ac:dyDescent="0.25">
      <c r="A799" s="240" t="str">
        <f t="shared" si="24"/>
        <v/>
      </c>
      <c r="B799" s="240" t="str">
        <f>IF(Fornecedores[[#This Row],[Tipo]]&lt;&gt;"",ROW()-1,"")</f>
        <v/>
      </c>
      <c r="C799" s="184"/>
      <c r="E799" s="183"/>
      <c r="H799" s="183" t="str">
        <f t="shared" si="25"/>
        <v/>
      </c>
    </row>
    <row r="800" spans="1:8" x14ac:dyDescent="0.25">
      <c r="A800" s="240" t="str">
        <f t="shared" si="24"/>
        <v/>
      </c>
      <c r="B800" s="240" t="str">
        <f>IF(Fornecedores[[#This Row],[Tipo]]&lt;&gt;"",ROW()-1,"")</f>
        <v/>
      </c>
      <c r="C800" s="184"/>
      <c r="E800" s="183"/>
      <c r="H800" s="183" t="str">
        <f t="shared" si="25"/>
        <v/>
      </c>
    </row>
    <row r="801" spans="1:8" x14ac:dyDescent="0.25">
      <c r="A801" s="240" t="str">
        <f t="shared" si="24"/>
        <v/>
      </c>
      <c r="B801" s="240" t="str">
        <f>IF(Fornecedores[[#This Row],[Tipo]]&lt;&gt;"",ROW()-1,"")</f>
        <v/>
      </c>
      <c r="C801" s="184"/>
      <c r="E801" s="183"/>
      <c r="H801" s="183" t="str">
        <f t="shared" si="25"/>
        <v/>
      </c>
    </row>
    <row r="802" spans="1:8" x14ac:dyDescent="0.25">
      <c r="A802" s="240" t="str">
        <f t="shared" si="24"/>
        <v/>
      </c>
      <c r="B802" s="240" t="str">
        <f>IF(Fornecedores[[#This Row],[Tipo]]&lt;&gt;"",ROW()-1,"")</f>
        <v/>
      </c>
      <c r="C802" s="184"/>
      <c r="E802" s="183"/>
      <c r="H802" s="183" t="str">
        <f t="shared" si="25"/>
        <v/>
      </c>
    </row>
    <row r="803" spans="1:8" x14ac:dyDescent="0.25">
      <c r="A803" s="240" t="str">
        <f t="shared" si="24"/>
        <v/>
      </c>
      <c r="B803" s="240" t="str">
        <f>IF(Fornecedores[[#This Row],[Tipo]]&lt;&gt;"",ROW()-1,"")</f>
        <v/>
      </c>
      <c r="C803" s="184"/>
      <c r="E803" s="183"/>
      <c r="H803" s="183" t="str">
        <f t="shared" si="25"/>
        <v/>
      </c>
    </row>
    <row r="804" spans="1:8" x14ac:dyDescent="0.25">
      <c r="A804" s="240" t="str">
        <f t="shared" si="24"/>
        <v/>
      </c>
      <c r="B804" s="240" t="str">
        <f>IF(Fornecedores[[#This Row],[Tipo]]&lt;&gt;"",ROW()-1,"")</f>
        <v/>
      </c>
      <c r="C804" s="184"/>
      <c r="E804" s="183"/>
      <c r="H804" s="183" t="str">
        <f t="shared" si="25"/>
        <v/>
      </c>
    </row>
    <row r="805" spans="1:8" x14ac:dyDescent="0.25">
      <c r="A805" s="240" t="str">
        <f t="shared" si="24"/>
        <v/>
      </c>
      <c r="B805" s="240" t="str">
        <f>IF(Fornecedores[[#This Row],[Tipo]]&lt;&gt;"",ROW()-1,"")</f>
        <v/>
      </c>
      <c r="C805" s="184"/>
      <c r="E805" s="183"/>
      <c r="H805" s="183" t="str">
        <f t="shared" si="25"/>
        <v/>
      </c>
    </row>
    <row r="806" spans="1:8" x14ac:dyDescent="0.25">
      <c r="A806" s="240" t="str">
        <f t="shared" si="24"/>
        <v/>
      </c>
      <c r="B806" s="240" t="str">
        <f>IF(Fornecedores[[#This Row],[Tipo]]&lt;&gt;"",ROW()-1,"")</f>
        <v/>
      </c>
      <c r="C806" s="184"/>
      <c r="E806" s="183"/>
      <c r="H806" s="183" t="str">
        <f t="shared" si="25"/>
        <v/>
      </c>
    </row>
    <row r="807" spans="1:8" x14ac:dyDescent="0.25">
      <c r="A807" s="240" t="str">
        <f t="shared" si="24"/>
        <v/>
      </c>
      <c r="B807" s="240" t="str">
        <f>IF(Fornecedores[[#This Row],[Tipo]]&lt;&gt;"",ROW()-1,"")</f>
        <v/>
      </c>
      <c r="C807" s="184"/>
      <c r="E807" s="183"/>
      <c r="H807" s="183" t="str">
        <f t="shared" si="25"/>
        <v/>
      </c>
    </row>
    <row r="808" spans="1:8" x14ac:dyDescent="0.25">
      <c r="A808" s="240" t="str">
        <f t="shared" si="24"/>
        <v/>
      </c>
      <c r="B808" s="240" t="str">
        <f>IF(Fornecedores[[#This Row],[Tipo]]&lt;&gt;"",ROW()-1,"")</f>
        <v/>
      </c>
      <c r="C808" s="184"/>
      <c r="E808" s="183"/>
      <c r="H808" s="183" t="str">
        <f t="shared" si="25"/>
        <v/>
      </c>
    </row>
    <row r="809" spans="1:8" x14ac:dyDescent="0.25">
      <c r="A809" s="240" t="str">
        <f t="shared" si="24"/>
        <v/>
      </c>
      <c r="B809" s="240" t="str">
        <f>IF(Fornecedores[[#This Row],[Tipo]]&lt;&gt;"",ROW()-1,"")</f>
        <v/>
      </c>
      <c r="C809" s="184"/>
      <c r="E809" s="183"/>
      <c r="H809" s="183" t="str">
        <f t="shared" si="25"/>
        <v/>
      </c>
    </row>
    <row r="810" spans="1:8" x14ac:dyDescent="0.25">
      <c r="A810" s="240" t="str">
        <f t="shared" si="24"/>
        <v/>
      </c>
      <c r="B810" s="240" t="str">
        <f>IF(Fornecedores[[#This Row],[Tipo]]&lt;&gt;"",ROW()-1,"")</f>
        <v/>
      </c>
      <c r="C810" s="184"/>
      <c r="E810" s="183"/>
      <c r="H810" s="183" t="str">
        <f t="shared" si="25"/>
        <v/>
      </c>
    </row>
    <row r="811" spans="1:8" x14ac:dyDescent="0.25">
      <c r="A811" s="240" t="str">
        <f t="shared" si="24"/>
        <v/>
      </c>
      <c r="B811" s="240" t="str">
        <f>IF(Fornecedores[[#This Row],[Tipo]]&lt;&gt;"",ROW()-1,"")</f>
        <v/>
      </c>
      <c r="C811" s="184"/>
      <c r="E811" s="183"/>
      <c r="H811" s="183" t="str">
        <f t="shared" si="25"/>
        <v/>
      </c>
    </row>
    <row r="812" spans="1:8" x14ac:dyDescent="0.25">
      <c r="A812" s="240" t="str">
        <f t="shared" si="24"/>
        <v/>
      </c>
      <c r="B812" s="240" t="str">
        <f>IF(Fornecedores[[#This Row],[Tipo]]&lt;&gt;"",ROW()-1,"")</f>
        <v/>
      </c>
      <c r="C812" s="184"/>
      <c r="E812" s="183"/>
      <c r="H812" s="183" t="str">
        <f t="shared" si="25"/>
        <v/>
      </c>
    </row>
    <row r="813" spans="1:8" x14ac:dyDescent="0.25">
      <c r="A813" s="240" t="str">
        <f t="shared" si="24"/>
        <v/>
      </c>
      <c r="B813" s="240" t="str">
        <f>IF(Fornecedores[[#This Row],[Tipo]]&lt;&gt;"",ROW()-1,"")</f>
        <v/>
      </c>
      <c r="C813" s="184"/>
      <c r="E813" s="183"/>
      <c r="H813" s="183" t="str">
        <f t="shared" si="25"/>
        <v/>
      </c>
    </row>
    <row r="814" spans="1:8" x14ac:dyDescent="0.25">
      <c r="A814" s="240" t="str">
        <f t="shared" si="24"/>
        <v/>
      </c>
      <c r="B814" s="240" t="str">
        <f>IF(Fornecedores[[#This Row],[Tipo]]&lt;&gt;"",ROW()-1,"")</f>
        <v/>
      </c>
      <c r="C814" s="184"/>
      <c r="E814" s="183"/>
      <c r="H814" s="183" t="str">
        <f t="shared" si="25"/>
        <v/>
      </c>
    </row>
    <row r="815" spans="1:8" x14ac:dyDescent="0.25">
      <c r="A815" s="240" t="str">
        <f t="shared" si="24"/>
        <v/>
      </c>
      <c r="B815" s="240" t="str">
        <f>IF(Fornecedores[[#This Row],[Tipo]]&lt;&gt;"",ROW()-1,"")</f>
        <v/>
      </c>
      <c r="C815" s="184"/>
      <c r="E815" s="183"/>
      <c r="H815" s="183" t="str">
        <f t="shared" si="25"/>
        <v/>
      </c>
    </row>
    <row r="816" spans="1:8" x14ac:dyDescent="0.25">
      <c r="A816" s="240" t="str">
        <f t="shared" si="24"/>
        <v/>
      </c>
      <c r="B816" s="240" t="str">
        <f>IF(Fornecedores[[#This Row],[Tipo]]&lt;&gt;"",ROW()-1,"")</f>
        <v/>
      </c>
      <c r="C816" s="184"/>
      <c r="E816" s="183"/>
      <c r="H816" s="183" t="str">
        <f t="shared" si="25"/>
        <v/>
      </c>
    </row>
    <row r="817" spans="1:8" x14ac:dyDescent="0.25">
      <c r="A817" s="240" t="str">
        <f t="shared" si="24"/>
        <v/>
      </c>
      <c r="B817" s="240" t="str">
        <f>IF(Fornecedores[[#This Row],[Tipo]]&lt;&gt;"",ROW()-1,"")</f>
        <v/>
      </c>
      <c r="C817" s="184"/>
      <c r="E817" s="183"/>
      <c r="H817" s="183" t="str">
        <f t="shared" si="25"/>
        <v/>
      </c>
    </row>
    <row r="818" spans="1:8" x14ac:dyDescent="0.25">
      <c r="A818" s="240" t="str">
        <f t="shared" si="24"/>
        <v/>
      </c>
      <c r="B818" s="240" t="str">
        <f>IF(Fornecedores[[#This Row],[Tipo]]&lt;&gt;"",ROW()-1,"")</f>
        <v/>
      </c>
      <c r="C818" s="184"/>
      <c r="E818" s="183"/>
      <c r="H818" s="183" t="str">
        <f t="shared" si="25"/>
        <v/>
      </c>
    </row>
    <row r="819" spans="1:8" x14ac:dyDescent="0.25">
      <c r="A819" s="240" t="str">
        <f t="shared" si="24"/>
        <v/>
      </c>
      <c r="B819" s="240" t="str">
        <f>IF(Fornecedores[[#This Row],[Tipo]]&lt;&gt;"",ROW()-1,"")</f>
        <v/>
      </c>
      <c r="C819" s="184"/>
      <c r="E819" s="183"/>
      <c r="H819" s="183" t="str">
        <f t="shared" si="25"/>
        <v/>
      </c>
    </row>
    <row r="820" spans="1:8" x14ac:dyDescent="0.25">
      <c r="A820" s="240" t="str">
        <f t="shared" si="24"/>
        <v/>
      </c>
      <c r="B820" s="240" t="str">
        <f>IF(Fornecedores[[#This Row],[Tipo]]&lt;&gt;"",ROW()-1,"")</f>
        <v/>
      </c>
      <c r="C820" s="184"/>
      <c r="E820" s="183"/>
      <c r="H820" s="183" t="str">
        <f t="shared" si="25"/>
        <v/>
      </c>
    </row>
    <row r="821" spans="1:8" x14ac:dyDescent="0.25">
      <c r="A821" s="240" t="str">
        <f t="shared" si="24"/>
        <v/>
      </c>
      <c r="B821" s="240" t="str">
        <f>IF(Fornecedores[[#This Row],[Tipo]]&lt;&gt;"",ROW()-1,"")</f>
        <v/>
      </c>
      <c r="C821" s="184"/>
      <c r="E821" s="183"/>
      <c r="H821" s="183" t="str">
        <f t="shared" si="25"/>
        <v/>
      </c>
    </row>
    <row r="822" spans="1:8" x14ac:dyDescent="0.25">
      <c r="A822" s="240" t="str">
        <f t="shared" si="24"/>
        <v/>
      </c>
      <c r="B822" s="240" t="str">
        <f>IF(Fornecedores[[#This Row],[Tipo]]&lt;&gt;"",ROW()-1,"")</f>
        <v/>
      </c>
      <c r="C822" s="184"/>
      <c r="E822" s="183"/>
      <c r="H822" s="183" t="str">
        <f t="shared" si="25"/>
        <v/>
      </c>
    </row>
    <row r="823" spans="1:8" x14ac:dyDescent="0.25">
      <c r="A823" s="240" t="str">
        <f t="shared" si="24"/>
        <v/>
      </c>
      <c r="B823" s="240" t="str">
        <f>IF(Fornecedores[[#This Row],[Tipo]]&lt;&gt;"",ROW()-1,"")</f>
        <v/>
      </c>
      <c r="C823" s="184"/>
      <c r="E823" s="183"/>
      <c r="H823" s="183" t="str">
        <f t="shared" si="25"/>
        <v/>
      </c>
    </row>
    <row r="824" spans="1:8" x14ac:dyDescent="0.25">
      <c r="A824" s="240" t="str">
        <f t="shared" si="24"/>
        <v/>
      </c>
      <c r="B824" s="240" t="str">
        <f>IF(Fornecedores[[#This Row],[Tipo]]&lt;&gt;"",ROW()-1,"")</f>
        <v/>
      </c>
      <c r="C824" s="184"/>
      <c r="E824" s="183"/>
      <c r="H824" s="183" t="str">
        <f t="shared" si="25"/>
        <v/>
      </c>
    </row>
    <row r="825" spans="1:8" x14ac:dyDescent="0.25">
      <c r="A825" s="240" t="str">
        <f t="shared" si="24"/>
        <v/>
      </c>
      <c r="B825" s="240" t="str">
        <f>IF(Fornecedores[[#This Row],[Tipo]]&lt;&gt;"",ROW()-1,"")</f>
        <v/>
      </c>
      <c r="C825" s="184"/>
      <c r="E825" s="183"/>
      <c r="H825" s="183" t="str">
        <f t="shared" si="25"/>
        <v/>
      </c>
    </row>
    <row r="826" spans="1:8" x14ac:dyDescent="0.25">
      <c r="A826" s="240" t="str">
        <f t="shared" si="24"/>
        <v/>
      </c>
      <c r="B826" s="240" t="str">
        <f>IF(Fornecedores[[#This Row],[Tipo]]&lt;&gt;"",ROW()-1,"")</f>
        <v/>
      </c>
      <c r="C826" s="184"/>
      <c r="E826" s="183"/>
      <c r="H826" s="183" t="str">
        <f t="shared" si="25"/>
        <v/>
      </c>
    </row>
    <row r="827" spans="1:8" x14ac:dyDescent="0.25">
      <c r="A827" s="240" t="str">
        <f t="shared" si="24"/>
        <v/>
      </c>
      <c r="B827" s="240" t="str">
        <f>IF(Fornecedores[[#This Row],[Tipo]]&lt;&gt;"",ROW()-1,"")</f>
        <v/>
      </c>
      <c r="C827" s="184"/>
      <c r="E827" s="183"/>
      <c r="H827" s="183" t="str">
        <f t="shared" si="25"/>
        <v/>
      </c>
    </row>
    <row r="828" spans="1:8" x14ac:dyDescent="0.25">
      <c r="A828" s="240" t="str">
        <f t="shared" si="24"/>
        <v/>
      </c>
      <c r="B828" s="240" t="str">
        <f>IF(Fornecedores[[#This Row],[Tipo]]&lt;&gt;"",ROW()-1,"")</f>
        <v/>
      </c>
      <c r="C828" s="184"/>
      <c r="E828" s="183"/>
      <c r="H828" s="183" t="str">
        <f t="shared" si="25"/>
        <v/>
      </c>
    </row>
    <row r="829" spans="1:8" x14ac:dyDescent="0.25">
      <c r="A829" s="240" t="str">
        <f t="shared" si="24"/>
        <v/>
      </c>
      <c r="B829" s="240" t="str">
        <f>IF(Fornecedores[[#This Row],[Tipo]]&lt;&gt;"",ROW()-1,"")</f>
        <v/>
      </c>
      <c r="C829" s="184"/>
      <c r="E829" s="183"/>
      <c r="H829" s="183" t="str">
        <f t="shared" si="25"/>
        <v/>
      </c>
    </row>
    <row r="830" spans="1:8" x14ac:dyDescent="0.25">
      <c r="A830" s="240" t="str">
        <f t="shared" si="24"/>
        <v/>
      </c>
      <c r="B830" s="240" t="str">
        <f>IF(Fornecedores[[#This Row],[Tipo]]&lt;&gt;"",ROW()-1,"")</f>
        <v/>
      </c>
      <c r="C830" s="184"/>
      <c r="E830" s="183"/>
      <c r="H830" s="183" t="str">
        <f t="shared" si="25"/>
        <v/>
      </c>
    </row>
    <row r="831" spans="1:8" x14ac:dyDescent="0.25">
      <c r="A831" s="240" t="str">
        <f t="shared" si="24"/>
        <v/>
      </c>
      <c r="B831" s="240" t="str">
        <f>IF(Fornecedores[[#This Row],[Tipo]]&lt;&gt;"",ROW()-1,"")</f>
        <v/>
      </c>
      <c r="C831" s="184"/>
      <c r="E831" s="183"/>
      <c r="H831" s="183" t="str">
        <f t="shared" si="25"/>
        <v/>
      </c>
    </row>
    <row r="832" spans="1:8" x14ac:dyDescent="0.25">
      <c r="A832" s="240" t="str">
        <f t="shared" si="24"/>
        <v/>
      </c>
      <c r="B832" s="240" t="str">
        <f>IF(Fornecedores[[#This Row],[Tipo]]&lt;&gt;"",ROW()-1,"")</f>
        <v/>
      </c>
      <c r="C832" s="184"/>
      <c r="E832" s="183"/>
      <c r="H832" s="183" t="str">
        <f t="shared" si="25"/>
        <v/>
      </c>
    </row>
    <row r="833" spans="1:8" x14ac:dyDescent="0.25">
      <c r="A833" s="240" t="str">
        <f t="shared" si="24"/>
        <v/>
      </c>
      <c r="B833" s="240" t="str">
        <f>IF(Fornecedores[[#This Row],[Tipo]]&lt;&gt;"",ROW()-1,"")</f>
        <v/>
      </c>
      <c r="C833" s="184"/>
      <c r="E833" s="183"/>
      <c r="H833" s="183" t="str">
        <f t="shared" si="25"/>
        <v/>
      </c>
    </row>
    <row r="834" spans="1:8" x14ac:dyDescent="0.25">
      <c r="A834" s="240" t="str">
        <f t="shared" ref="A834:A897" si="26">IF(G834=$J$2,"FOR",IF(G834=$J$3,"CLI",IF(G834=$J$4,"FUN","")))</f>
        <v/>
      </c>
      <c r="B834" s="240" t="str">
        <f>IF(Fornecedores[[#This Row],[Tipo]]&lt;&gt;"",ROW()-1,"")</f>
        <v/>
      </c>
      <c r="C834" s="184"/>
      <c r="E834" s="183"/>
      <c r="H834" s="183" t="str">
        <f t="shared" ref="H834:H897" si="27">CONCATENATE(A834,B834)</f>
        <v/>
      </c>
    </row>
    <row r="835" spans="1:8" x14ac:dyDescent="0.25">
      <c r="A835" s="240" t="str">
        <f t="shared" si="26"/>
        <v/>
      </c>
      <c r="B835" s="240" t="str">
        <f>IF(Fornecedores[[#This Row],[Tipo]]&lt;&gt;"",ROW()-1,"")</f>
        <v/>
      </c>
      <c r="C835" s="184"/>
      <c r="E835" s="183"/>
      <c r="H835" s="183" t="str">
        <f t="shared" si="27"/>
        <v/>
      </c>
    </row>
    <row r="836" spans="1:8" x14ac:dyDescent="0.25">
      <c r="A836" s="240" t="str">
        <f t="shared" si="26"/>
        <v/>
      </c>
      <c r="B836" s="240" t="str">
        <f>IF(Fornecedores[[#This Row],[Tipo]]&lt;&gt;"",ROW()-1,"")</f>
        <v/>
      </c>
      <c r="C836" s="184"/>
      <c r="E836" s="183"/>
      <c r="H836" s="183" t="str">
        <f t="shared" si="27"/>
        <v/>
      </c>
    </row>
    <row r="837" spans="1:8" x14ac:dyDescent="0.25">
      <c r="A837" s="240" t="str">
        <f t="shared" si="26"/>
        <v/>
      </c>
      <c r="B837" s="240" t="str">
        <f>IF(Fornecedores[[#This Row],[Tipo]]&lt;&gt;"",ROW()-1,"")</f>
        <v/>
      </c>
      <c r="C837" s="184"/>
      <c r="E837" s="183"/>
      <c r="H837" s="183" t="str">
        <f t="shared" si="27"/>
        <v/>
      </c>
    </row>
    <row r="838" spans="1:8" x14ac:dyDescent="0.25">
      <c r="A838" s="240" t="str">
        <f t="shared" si="26"/>
        <v/>
      </c>
      <c r="B838" s="240" t="str">
        <f>IF(Fornecedores[[#This Row],[Tipo]]&lt;&gt;"",ROW()-1,"")</f>
        <v/>
      </c>
      <c r="C838" s="184"/>
      <c r="E838" s="183"/>
      <c r="H838" s="183" t="str">
        <f t="shared" si="27"/>
        <v/>
      </c>
    </row>
    <row r="839" spans="1:8" x14ac:dyDescent="0.25">
      <c r="A839" s="240" t="str">
        <f t="shared" si="26"/>
        <v/>
      </c>
      <c r="B839" s="240" t="str">
        <f>IF(Fornecedores[[#This Row],[Tipo]]&lt;&gt;"",ROW()-1,"")</f>
        <v/>
      </c>
      <c r="C839" s="184"/>
      <c r="E839" s="183"/>
      <c r="H839" s="183" t="str">
        <f t="shared" si="27"/>
        <v/>
      </c>
    </row>
    <row r="840" spans="1:8" x14ac:dyDescent="0.25">
      <c r="A840" s="240" t="str">
        <f t="shared" si="26"/>
        <v/>
      </c>
      <c r="B840" s="240" t="str">
        <f>IF(Fornecedores[[#This Row],[Tipo]]&lt;&gt;"",ROW()-1,"")</f>
        <v/>
      </c>
      <c r="C840" s="184"/>
      <c r="E840" s="183"/>
      <c r="H840" s="183" t="str">
        <f t="shared" si="27"/>
        <v/>
      </c>
    </row>
    <row r="841" spans="1:8" x14ac:dyDescent="0.25">
      <c r="A841" s="240" t="str">
        <f t="shared" si="26"/>
        <v/>
      </c>
      <c r="B841" s="240" t="str">
        <f>IF(Fornecedores[[#This Row],[Tipo]]&lt;&gt;"",ROW()-1,"")</f>
        <v/>
      </c>
      <c r="C841" s="184"/>
      <c r="E841" s="183"/>
      <c r="H841" s="183" t="str">
        <f t="shared" si="27"/>
        <v/>
      </c>
    </row>
    <row r="842" spans="1:8" x14ac:dyDescent="0.25">
      <c r="A842" s="240" t="str">
        <f t="shared" si="26"/>
        <v/>
      </c>
      <c r="B842" s="240" t="str">
        <f>IF(Fornecedores[[#This Row],[Tipo]]&lt;&gt;"",ROW()-1,"")</f>
        <v/>
      </c>
      <c r="C842" s="184"/>
      <c r="E842" s="183"/>
      <c r="H842" s="183" t="str">
        <f t="shared" si="27"/>
        <v/>
      </c>
    </row>
    <row r="843" spans="1:8" x14ac:dyDescent="0.25">
      <c r="A843" s="240" t="str">
        <f t="shared" si="26"/>
        <v/>
      </c>
      <c r="B843" s="240" t="str">
        <f>IF(Fornecedores[[#This Row],[Tipo]]&lt;&gt;"",ROW()-1,"")</f>
        <v/>
      </c>
      <c r="C843" s="184"/>
      <c r="E843" s="183"/>
      <c r="H843" s="183" t="str">
        <f t="shared" si="27"/>
        <v/>
      </c>
    </row>
    <row r="844" spans="1:8" x14ac:dyDescent="0.25">
      <c r="A844" s="240" t="str">
        <f t="shared" si="26"/>
        <v/>
      </c>
      <c r="B844" s="240" t="str">
        <f>IF(Fornecedores[[#This Row],[Tipo]]&lt;&gt;"",ROW()-1,"")</f>
        <v/>
      </c>
      <c r="C844" s="184"/>
      <c r="E844" s="183"/>
      <c r="H844" s="183" t="str">
        <f t="shared" si="27"/>
        <v/>
      </c>
    </row>
    <row r="845" spans="1:8" x14ac:dyDescent="0.25">
      <c r="A845" s="240" t="str">
        <f t="shared" si="26"/>
        <v/>
      </c>
      <c r="B845" s="240" t="str">
        <f>IF(Fornecedores[[#This Row],[Tipo]]&lt;&gt;"",ROW()-1,"")</f>
        <v/>
      </c>
      <c r="C845" s="184"/>
      <c r="E845" s="183"/>
      <c r="H845" s="183" t="str">
        <f t="shared" si="27"/>
        <v/>
      </c>
    </row>
    <row r="846" spans="1:8" x14ac:dyDescent="0.25">
      <c r="A846" s="240" t="str">
        <f t="shared" si="26"/>
        <v/>
      </c>
      <c r="B846" s="240" t="str">
        <f>IF(Fornecedores[[#This Row],[Tipo]]&lt;&gt;"",ROW()-1,"")</f>
        <v/>
      </c>
      <c r="C846" s="184"/>
      <c r="E846" s="183"/>
      <c r="H846" s="183" t="str">
        <f t="shared" si="27"/>
        <v/>
      </c>
    </row>
    <row r="847" spans="1:8" x14ac:dyDescent="0.25">
      <c r="A847" s="240" t="str">
        <f t="shared" si="26"/>
        <v/>
      </c>
      <c r="B847" s="240" t="str">
        <f>IF(Fornecedores[[#This Row],[Tipo]]&lt;&gt;"",ROW()-1,"")</f>
        <v/>
      </c>
      <c r="C847" s="184"/>
      <c r="E847" s="183"/>
      <c r="H847" s="183" t="str">
        <f t="shared" si="27"/>
        <v/>
      </c>
    </row>
    <row r="848" spans="1:8" x14ac:dyDescent="0.25">
      <c r="A848" s="240" t="str">
        <f t="shared" si="26"/>
        <v/>
      </c>
      <c r="B848" s="240" t="str">
        <f>IF(Fornecedores[[#This Row],[Tipo]]&lt;&gt;"",ROW()-1,"")</f>
        <v/>
      </c>
      <c r="C848" s="184"/>
      <c r="E848" s="183"/>
      <c r="H848" s="183" t="str">
        <f t="shared" si="27"/>
        <v/>
      </c>
    </row>
    <row r="849" spans="1:8" x14ac:dyDescent="0.25">
      <c r="A849" s="240" t="str">
        <f t="shared" si="26"/>
        <v/>
      </c>
      <c r="B849" s="240" t="str">
        <f>IF(Fornecedores[[#This Row],[Tipo]]&lt;&gt;"",ROW()-1,"")</f>
        <v/>
      </c>
      <c r="C849" s="184"/>
      <c r="E849" s="183"/>
      <c r="H849" s="183" t="str">
        <f t="shared" si="27"/>
        <v/>
      </c>
    </row>
    <row r="850" spans="1:8" x14ac:dyDescent="0.25">
      <c r="A850" s="240" t="str">
        <f t="shared" si="26"/>
        <v/>
      </c>
      <c r="B850" s="240" t="str">
        <f>IF(Fornecedores[[#This Row],[Tipo]]&lt;&gt;"",ROW()-1,"")</f>
        <v/>
      </c>
      <c r="C850" s="184"/>
      <c r="E850" s="183"/>
      <c r="H850" s="183" t="str">
        <f t="shared" si="27"/>
        <v/>
      </c>
    </row>
    <row r="851" spans="1:8" x14ac:dyDescent="0.25">
      <c r="A851" s="240" t="str">
        <f t="shared" si="26"/>
        <v/>
      </c>
      <c r="B851" s="240" t="str">
        <f>IF(Fornecedores[[#This Row],[Tipo]]&lt;&gt;"",ROW()-1,"")</f>
        <v/>
      </c>
      <c r="C851" s="184"/>
      <c r="E851" s="183"/>
      <c r="H851" s="183" t="str">
        <f t="shared" si="27"/>
        <v/>
      </c>
    </row>
    <row r="852" spans="1:8" x14ac:dyDescent="0.25">
      <c r="A852" s="240" t="str">
        <f t="shared" si="26"/>
        <v/>
      </c>
      <c r="B852" s="240" t="str">
        <f>IF(Fornecedores[[#This Row],[Tipo]]&lt;&gt;"",ROW()-1,"")</f>
        <v/>
      </c>
      <c r="C852" s="184"/>
      <c r="E852" s="183"/>
      <c r="H852" s="183" t="str">
        <f t="shared" si="27"/>
        <v/>
      </c>
    </row>
    <row r="853" spans="1:8" x14ac:dyDescent="0.25">
      <c r="A853" s="240" t="str">
        <f t="shared" si="26"/>
        <v/>
      </c>
      <c r="B853" s="240" t="str">
        <f>IF(Fornecedores[[#This Row],[Tipo]]&lt;&gt;"",ROW()-1,"")</f>
        <v/>
      </c>
      <c r="C853" s="184"/>
      <c r="E853" s="183"/>
      <c r="H853" s="183" t="str">
        <f t="shared" si="27"/>
        <v/>
      </c>
    </row>
    <row r="854" spans="1:8" x14ac:dyDescent="0.25">
      <c r="A854" s="240" t="str">
        <f t="shared" si="26"/>
        <v/>
      </c>
      <c r="B854" s="240" t="str">
        <f>IF(Fornecedores[[#This Row],[Tipo]]&lt;&gt;"",ROW()-1,"")</f>
        <v/>
      </c>
      <c r="C854" s="184"/>
      <c r="E854" s="183"/>
      <c r="H854" s="183" t="str">
        <f t="shared" si="27"/>
        <v/>
      </c>
    </row>
    <row r="855" spans="1:8" x14ac:dyDescent="0.25">
      <c r="A855" s="240" t="str">
        <f t="shared" si="26"/>
        <v/>
      </c>
      <c r="B855" s="240" t="str">
        <f>IF(Fornecedores[[#This Row],[Tipo]]&lt;&gt;"",ROW()-1,"")</f>
        <v/>
      </c>
      <c r="C855" s="184"/>
      <c r="E855" s="183"/>
      <c r="H855" s="183" t="str">
        <f t="shared" si="27"/>
        <v/>
      </c>
    </row>
    <row r="856" spans="1:8" x14ac:dyDescent="0.25">
      <c r="A856" s="240" t="str">
        <f t="shared" si="26"/>
        <v/>
      </c>
      <c r="B856" s="240" t="str">
        <f>IF(Fornecedores[[#This Row],[Tipo]]&lt;&gt;"",ROW()-1,"")</f>
        <v/>
      </c>
      <c r="C856" s="184"/>
      <c r="E856" s="183"/>
      <c r="H856" s="183" t="str">
        <f t="shared" si="27"/>
        <v/>
      </c>
    </row>
    <row r="857" spans="1:8" x14ac:dyDescent="0.25">
      <c r="A857" s="240" t="str">
        <f t="shared" si="26"/>
        <v/>
      </c>
      <c r="B857" s="240" t="str">
        <f>IF(Fornecedores[[#This Row],[Tipo]]&lt;&gt;"",ROW()-1,"")</f>
        <v/>
      </c>
      <c r="C857" s="184"/>
      <c r="E857" s="183"/>
      <c r="H857" s="183" t="str">
        <f t="shared" si="27"/>
        <v/>
      </c>
    </row>
    <row r="858" spans="1:8" x14ac:dyDescent="0.25">
      <c r="A858" s="240" t="str">
        <f t="shared" si="26"/>
        <v/>
      </c>
      <c r="B858" s="240" t="str">
        <f>IF(Fornecedores[[#This Row],[Tipo]]&lt;&gt;"",ROW()-1,"")</f>
        <v/>
      </c>
      <c r="C858" s="184"/>
      <c r="E858" s="183"/>
      <c r="H858" s="183" t="str">
        <f t="shared" si="27"/>
        <v/>
      </c>
    </row>
    <row r="859" spans="1:8" x14ac:dyDescent="0.25">
      <c r="A859" s="240" t="str">
        <f t="shared" si="26"/>
        <v/>
      </c>
      <c r="B859" s="240" t="str">
        <f>IF(Fornecedores[[#This Row],[Tipo]]&lt;&gt;"",ROW()-1,"")</f>
        <v/>
      </c>
      <c r="C859" s="184"/>
      <c r="E859" s="183"/>
      <c r="H859" s="183" t="str">
        <f t="shared" si="27"/>
        <v/>
      </c>
    </row>
    <row r="860" spans="1:8" x14ac:dyDescent="0.25">
      <c r="A860" s="240" t="str">
        <f t="shared" si="26"/>
        <v/>
      </c>
      <c r="B860" s="240" t="str">
        <f>IF(Fornecedores[[#This Row],[Tipo]]&lt;&gt;"",ROW()-1,"")</f>
        <v/>
      </c>
      <c r="C860" s="184"/>
      <c r="E860" s="183"/>
      <c r="H860" s="183" t="str">
        <f t="shared" si="27"/>
        <v/>
      </c>
    </row>
    <row r="861" spans="1:8" x14ac:dyDescent="0.25">
      <c r="A861" s="240" t="str">
        <f t="shared" si="26"/>
        <v/>
      </c>
      <c r="B861" s="240" t="str">
        <f>IF(Fornecedores[[#This Row],[Tipo]]&lt;&gt;"",ROW()-1,"")</f>
        <v/>
      </c>
      <c r="C861" s="184"/>
      <c r="E861" s="183"/>
      <c r="H861" s="183" t="str">
        <f t="shared" si="27"/>
        <v/>
      </c>
    </row>
    <row r="862" spans="1:8" x14ac:dyDescent="0.25">
      <c r="A862" s="240" t="str">
        <f t="shared" si="26"/>
        <v/>
      </c>
      <c r="B862" s="240" t="str">
        <f>IF(Fornecedores[[#This Row],[Tipo]]&lt;&gt;"",ROW()-1,"")</f>
        <v/>
      </c>
      <c r="C862" s="184"/>
      <c r="E862" s="183"/>
      <c r="H862" s="183" t="str">
        <f t="shared" si="27"/>
        <v/>
      </c>
    </row>
    <row r="863" spans="1:8" x14ac:dyDescent="0.25">
      <c r="A863" s="240" t="str">
        <f t="shared" si="26"/>
        <v/>
      </c>
      <c r="B863" s="240" t="str">
        <f>IF(Fornecedores[[#This Row],[Tipo]]&lt;&gt;"",ROW()-1,"")</f>
        <v/>
      </c>
      <c r="C863" s="184"/>
      <c r="E863" s="183"/>
      <c r="H863" s="183" t="str">
        <f t="shared" si="27"/>
        <v/>
      </c>
    </row>
    <row r="864" spans="1:8" x14ac:dyDescent="0.25">
      <c r="A864" s="240" t="str">
        <f t="shared" si="26"/>
        <v/>
      </c>
      <c r="B864" s="240" t="str">
        <f>IF(Fornecedores[[#This Row],[Tipo]]&lt;&gt;"",ROW()-1,"")</f>
        <v/>
      </c>
      <c r="C864" s="184"/>
      <c r="E864" s="183"/>
      <c r="H864" s="183" t="str">
        <f t="shared" si="27"/>
        <v/>
      </c>
    </row>
    <row r="865" spans="1:8" x14ac:dyDescent="0.25">
      <c r="A865" s="240" t="str">
        <f t="shared" si="26"/>
        <v/>
      </c>
      <c r="B865" s="240" t="str">
        <f>IF(Fornecedores[[#This Row],[Tipo]]&lt;&gt;"",ROW()-1,"")</f>
        <v/>
      </c>
      <c r="C865" s="184"/>
      <c r="E865" s="183"/>
      <c r="H865" s="183" t="str">
        <f t="shared" si="27"/>
        <v/>
      </c>
    </row>
    <row r="866" spans="1:8" x14ac:dyDescent="0.25">
      <c r="A866" s="240" t="str">
        <f t="shared" si="26"/>
        <v/>
      </c>
      <c r="B866" s="240" t="str">
        <f>IF(Fornecedores[[#This Row],[Tipo]]&lt;&gt;"",ROW()-1,"")</f>
        <v/>
      </c>
      <c r="C866" s="184"/>
      <c r="E866" s="183"/>
      <c r="H866" s="183" t="str">
        <f t="shared" si="27"/>
        <v/>
      </c>
    </row>
    <row r="867" spans="1:8" x14ac:dyDescent="0.25">
      <c r="A867" s="240" t="str">
        <f t="shared" si="26"/>
        <v/>
      </c>
      <c r="B867" s="240" t="str">
        <f>IF(Fornecedores[[#This Row],[Tipo]]&lt;&gt;"",ROW()-1,"")</f>
        <v/>
      </c>
      <c r="C867" s="184"/>
      <c r="E867" s="183"/>
      <c r="H867" s="183" t="str">
        <f t="shared" si="27"/>
        <v/>
      </c>
    </row>
    <row r="868" spans="1:8" x14ac:dyDescent="0.25">
      <c r="A868" s="240" t="str">
        <f t="shared" si="26"/>
        <v/>
      </c>
      <c r="B868" s="240" t="str">
        <f>IF(Fornecedores[[#This Row],[Tipo]]&lt;&gt;"",ROW()-1,"")</f>
        <v/>
      </c>
      <c r="C868" s="184"/>
      <c r="E868" s="183"/>
      <c r="H868" s="183" t="str">
        <f t="shared" si="27"/>
        <v/>
      </c>
    </row>
    <row r="869" spans="1:8" x14ac:dyDescent="0.25">
      <c r="A869" s="240" t="str">
        <f t="shared" si="26"/>
        <v/>
      </c>
      <c r="B869" s="240" t="str">
        <f>IF(Fornecedores[[#This Row],[Tipo]]&lt;&gt;"",ROW()-1,"")</f>
        <v/>
      </c>
      <c r="C869" s="184"/>
      <c r="E869" s="183"/>
      <c r="H869" s="183" t="str">
        <f t="shared" si="27"/>
        <v/>
      </c>
    </row>
    <row r="870" spans="1:8" x14ac:dyDescent="0.25">
      <c r="A870" s="240" t="str">
        <f t="shared" si="26"/>
        <v/>
      </c>
      <c r="B870" s="240" t="str">
        <f>IF(Fornecedores[[#This Row],[Tipo]]&lt;&gt;"",ROW()-1,"")</f>
        <v/>
      </c>
      <c r="C870" s="184"/>
      <c r="E870" s="183"/>
      <c r="H870" s="183" t="str">
        <f t="shared" si="27"/>
        <v/>
      </c>
    </row>
    <row r="871" spans="1:8" x14ac:dyDescent="0.25">
      <c r="A871" s="240" t="str">
        <f t="shared" si="26"/>
        <v/>
      </c>
      <c r="B871" s="240" t="str">
        <f>IF(Fornecedores[[#This Row],[Tipo]]&lt;&gt;"",ROW()-1,"")</f>
        <v/>
      </c>
      <c r="C871" s="184"/>
      <c r="E871" s="183"/>
      <c r="H871" s="183" t="str">
        <f t="shared" si="27"/>
        <v/>
      </c>
    </row>
    <row r="872" spans="1:8" x14ac:dyDescent="0.25">
      <c r="A872" s="240" t="str">
        <f t="shared" si="26"/>
        <v/>
      </c>
      <c r="B872" s="240" t="str">
        <f>IF(Fornecedores[[#This Row],[Tipo]]&lt;&gt;"",ROW()-1,"")</f>
        <v/>
      </c>
      <c r="C872" s="184"/>
      <c r="E872" s="183"/>
      <c r="H872" s="183" t="str">
        <f t="shared" si="27"/>
        <v/>
      </c>
    </row>
    <row r="873" spans="1:8" x14ac:dyDescent="0.25">
      <c r="A873" s="240" t="str">
        <f t="shared" si="26"/>
        <v/>
      </c>
      <c r="B873" s="240" t="str">
        <f>IF(Fornecedores[[#This Row],[Tipo]]&lt;&gt;"",ROW()-1,"")</f>
        <v/>
      </c>
      <c r="C873" s="184"/>
      <c r="E873" s="183"/>
      <c r="H873" s="183" t="str">
        <f t="shared" si="27"/>
        <v/>
      </c>
    </row>
    <row r="874" spans="1:8" x14ac:dyDescent="0.25">
      <c r="A874" s="240" t="str">
        <f t="shared" si="26"/>
        <v/>
      </c>
      <c r="B874" s="240" t="str">
        <f>IF(Fornecedores[[#This Row],[Tipo]]&lt;&gt;"",ROW()-1,"")</f>
        <v/>
      </c>
      <c r="C874" s="184"/>
      <c r="E874" s="183"/>
      <c r="H874" s="183" t="str">
        <f t="shared" si="27"/>
        <v/>
      </c>
    </row>
    <row r="875" spans="1:8" x14ac:dyDescent="0.25">
      <c r="A875" s="240" t="str">
        <f t="shared" si="26"/>
        <v/>
      </c>
      <c r="B875" s="240" t="str">
        <f>IF(Fornecedores[[#This Row],[Tipo]]&lt;&gt;"",ROW()-1,"")</f>
        <v/>
      </c>
      <c r="C875" s="184"/>
      <c r="E875" s="183"/>
      <c r="H875" s="183" t="str">
        <f t="shared" si="27"/>
        <v/>
      </c>
    </row>
    <row r="876" spans="1:8" x14ac:dyDescent="0.25">
      <c r="A876" s="240" t="str">
        <f t="shared" si="26"/>
        <v/>
      </c>
      <c r="B876" s="240" t="str">
        <f>IF(Fornecedores[[#This Row],[Tipo]]&lt;&gt;"",ROW()-1,"")</f>
        <v/>
      </c>
      <c r="C876" s="184"/>
      <c r="E876" s="183"/>
      <c r="H876" s="183" t="str">
        <f t="shared" si="27"/>
        <v/>
      </c>
    </row>
    <row r="877" spans="1:8" x14ac:dyDescent="0.25">
      <c r="A877" s="240" t="str">
        <f t="shared" si="26"/>
        <v/>
      </c>
      <c r="B877" s="240" t="str">
        <f>IF(Fornecedores[[#This Row],[Tipo]]&lt;&gt;"",ROW()-1,"")</f>
        <v/>
      </c>
      <c r="C877" s="184"/>
      <c r="E877" s="183"/>
      <c r="H877" s="183" t="str">
        <f t="shared" si="27"/>
        <v/>
      </c>
    </row>
    <row r="878" spans="1:8" x14ac:dyDescent="0.25">
      <c r="A878" s="240" t="str">
        <f t="shared" si="26"/>
        <v/>
      </c>
      <c r="B878" s="240" t="str">
        <f>IF(Fornecedores[[#This Row],[Tipo]]&lt;&gt;"",ROW()-1,"")</f>
        <v/>
      </c>
      <c r="C878" s="184"/>
      <c r="E878" s="183"/>
      <c r="H878" s="183" t="str">
        <f t="shared" si="27"/>
        <v/>
      </c>
    </row>
    <row r="879" spans="1:8" x14ac:dyDescent="0.25">
      <c r="A879" s="240" t="str">
        <f t="shared" si="26"/>
        <v/>
      </c>
      <c r="B879" s="240" t="str">
        <f>IF(Fornecedores[[#This Row],[Tipo]]&lt;&gt;"",ROW()-1,"")</f>
        <v/>
      </c>
      <c r="C879" s="184"/>
      <c r="E879" s="183"/>
      <c r="H879" s="183" t="str">
        <f t="shared" si="27"/>
        <v/>
      </c>
    </row>
    <row r="880" spans="1:8" x14ac:dyDescent="0.25">
      <c r="A880" s="240" t="str">
        <f t="shared" si="26"/>
        <v/>
      </c>
      <c r="B880" s="240" t="str">
        <f>IF(Fornecedores[[#This Row],[Tipo]]&lt;&gt;"",ROW()-1,"")</f>
        <v/>
      </c>
      <c r="C880" s="184"/>
      <c r="E880" s="183"/>
      <c r="H880" s="183" t="str">
        <f t="shared" si="27"/>
        <v/>
      </c>
    </row>
    <row r="881" spans="1:8" x14ac:dyDescent="0.25">
      <c r="A881" s="240" t="str">
        <f t="shared" si="26"/>
        <v/>
      </c>
      <c r="B881" s="240" t="str">
        <f>IF(Fornecedores[[#This Row],[Tipo]]&lt;&gt;"",ROW()-1,"")</f>
        <v/>
      </c>
      <c r="C881" s="184"/>
      <c r="E881" s="183"/>
      <c r="H881" s="183" t="str">
        <f t="shared" si="27"/>
        <v/>
      </c>
    </row>
    <row r="882" spans="1:8" x14ac:dyDescent="0.25">
      <c r="A882" s="240" t="str">
        <f t="shared" si="26"/>
        <v/>
      </c>
      <c r="B882" s="240" t="str">
        <f>IF(Fornecedores[[#This Row],[Tipo]]&lt;&gt;"",ROW()-1,"")</f>
        <v/>
      </c>
      <c r="C882" s="184"/>
      <c r="E882" s="183"/>
      <c r="H882" s="183" t="str">
        <f t="shared" si="27"/>
        <v/>
      </c>
    </row>
    <row r="883" spans="1:8" x14ac:dyDescent="0.25">
      <c r="A883" s="240" t="str">
        <f t="shared" si="26"/>
        <v/>
      </c>
      <c r="B883" s="240" t="str">
        <f>IF(Fornecedores[[#This Row],[Tipo]]&lt;&gt;"",ROW()-1,"")</f>
        <v/>
      </c>
      <c r="C883" s="184"/>
      <c r="E883" s="183"/>
      <c r="H883" s="183" t="str">
        <f t="shared" si="27"/>
        <v/>
      </c>
    </row>
    <row r="884" spans="1:8" x14ac:dyDescent="0.25">
      <c r="A884" s="240" t="str">
        <f t="shared" si="26"/>
        <v/>
      </c>
      <c r="B884" s="240" t="str">
        <f>IF(Fornecedores[[#This Row],[Tipo]]&lt;&gt;"",ROW()-1,"")</f>
        <v/>
      </c>
      <c r="C884" s="184"/>
      <c r="E884" s="183"/>
      <c r="H884" s="183" t="str">
        <f t="shared" si="27"/>
        <v/>
      </c>
    </row>
    <row r="885" spans="1:8" x14ac:dyDescent="0.25">
      <c r="A885" s="240" t="str">
        <f t="shared" si="26"/>
        <v/>
      </c>
      <c r="B885" s="240" t="str">
        <f>IF(Fornecedores[[#This Row],[Tipo]]&lt;&gt;"",ROW()-1,"")</f>
        <v/>
      </c>
      <c r="C885" s="184"/>
      <c r="E885" s="183"/>
      <c r="H885" s="183" t="str">
        <f t="shared" si="27"/>
        <v/>
      </c>
    </row>
    <row r="886" spans="1:8" x14ac:dyDescent="0.25">
      <c r="A886" s="240" t="str">
        <f t="shared" si="26"/>
        <v/>
      </c>
      <c r="B886" s="240" t="str">
        <f>IF(Fornecedores[[#This Row],[Tipo]]&lt;&gt;"",ROW()-1,"")</f>
        <v/>
      </c>
      <c r="C886" s="184"/>
      <c r="E886" s="183"/>
      <c r="H886" s="183" t="str">
        <f t="shared" si="27"/>
        <v/>
      </c>
    </row>
    <row r="887" spans="1:8" x14ac:dyDescent="0.25">
      <c r="A887" s="240" t="str">
        <f t="shared" si="26"/>
        <v/>
      </c>
      <c r="B887" s="240" t="str">
        <f>IF(Fornecedores[[#This Row],[Tipo]]&lt;&gt;"",ROW()-1,"")</f>
        <v/>
      </c>
      <c r="C887" s="184"/>
      <c r="E887" s="183"/>
      <c r="H887" s="183" t="str">
        <f t="shared" si="27"/>
        <v/>
      </c>
    </row>
    <row r="888" spans="1:8" x14ac:dyDescent="0.25">
      <c r="A888" s="240" t="str">
        <f t="shared" si="26"/>
        <v/>
      </c>
      <c r="B888" s="240" t="str">
        <f>IF(Fornecedores[[#This Row],[Tipo]]&lt;&gt;"",ROW()-1,"")</f>
        <v/>
      </c>
      <c r="C888" s="184"/>
      <c r="E888" s="183"/>
      <c r="H888" s="183" t="str">
        <f t="shared" si="27"/>
        <v/>
      </c>
    </row>
    <row r="889" spans="1:8" x14ac:dyDescent="0.25">
      <c r="A889" s="240" t="str">
        <f t="shared" si="26"/>
        <v/>
      </c>
      <c r="B889" s="240" t="str">
        <f>IF(Fornecedores[[#This Row],[Tipo]]&lt;&gt;"",ROW()-1,"")</f>
        <v/>
      </c>
      <c r="C889" s="184"/>
      <c r="E889" s="183"/>
      <c r="H889" s="183" t="str">
        <f t="shared" si="27"/>
        <v/>
      </c>
    </row>
    <row r="890" spans="1:8" x14ac:dyDescent="0.25">
      <c r="A890" s="240" t="str">
        <f t="shared" si="26"/>
        <v/>
      </c>
      <c r="B890" s="240" t="str">
        <f>IF(Fornecedores[[#This Row],[Tipo]]&lt;&gt;"",ROW()-1,"")</f>
        <v/>
      </c>
      <c r="C890" s="184"/>
      <c r="E890" s="183"/>
      <c r="H890" s="183" t="str">
        <f t="shared" si="27"/>
        <v/>
      </c>
    </row>
    <row r="891" spans="1:8" x14ac:dyDescent="0.25">
      <c r="A891" s="240" t="str">
        <f t="shared" si="26"/>
        <v/>
      </c>
      <c r="B891" s="240" t="str">
        <f>IF(Fornecedores[[#This Row],[Tipo]]&lt;&gt;"",ROW()-1,"")</f>
        <v/>
      </c>
      <c r="C891" s="184"/>
      <c r="E891" s="183"/>
      <c r="H891" s="183" t="str">
        <f t="shared" si="27"/>
        <v/>
      </c>
    </row>
    <row r="892" spans="1:8" x14ac:dyDescent="0.25">
      <c r="A892" s="240" t="str">
        <f t="shared" si="26"/>
        <v/>
      </c>
      <c r="B892" s="240" t="str">
        <f>IF(Fornecedores[[#This Row],[Tipo]]&lt;&gt;"",ROW()-1,"")</f>
        <v/>
      </c>
      <c r="C892" s="184"/>
      <c r="E892" s="183"/>
      <c r="H892" s="183" t="str">
        <f t="shared" si="27"/>
        <v/>
      </c>
    </row>
    <row r="893" spans="1:8" x14ac:dyDescent="0.25">
      <c r="A893" s="240" t="str">
        <f t="shared" si="26"/>
        <v/>
      </c>
      <c r="B893" s="240" t="str">
        <f>IF(Fornecedores[[#This Row],[Tipo]]&lt;&gt;"",ROW()-1,"")</f>
        <v/>
      </c>
      <c r="C893" s="184"/>
      <c r="E893" s="183"/>
      <c r="H893" s="183" t="str">
        <f t="shared" si="27"/>
        <v/>
      </c>
    </row>
    <row r="894" spans="1:8" x14ac:dyDescent="0.25">
      <c r="A894" s="240" t="str">
        <f t="shared" si="26"/>
        <v/>
      </c>
      <c r="B894" s="240" t="str">
        <f>IF(Fornecedores[[#This Row],[Tipo]]&lt;&gt;"",ROW()-1,"")</f>
        <v/>
      </c>
      <c r="C894" s="184"/>
      <c r="E894" s="183"/>
      <c r="H894" s="183" t="str">
        <f t="shared" si="27"/>
        <v/>
      </c>
    </row>
    <row r="895" spans="1:8" x14ac:dyDescent="0.25">
      <c r="A895" s="240" t="str">
        <f t="shared" si="26"/>
        <v/>
      </c>
      <c r="B895" s="240" t="str">
        <f>IF(Fornecedores[[#This Row],[Tipo]]&lt;&gt;"",ROW()-1,"")</f>
        <v/>
      </c>
      <c r="C895" s="184"/>
      <c r="E895" s="183"/>
      <c r="H895" s="183" t="str">
        <f t="shared" si="27"/>
        <v/>
      </c>
    </row>
    <row r="896" spans="1:8" x14ac:dyDescent="0.25">
      <c r="A896" s="240" t="str">
        <f t="shared" si="26"/>
        <v/>
      </c>
      <c r="B896" s="240" t="str">
        <f>IF(Fornecedores[[#This Row],[Tipo]]&lt;&gt;"",ROW()-1,"")</f>
        <v/>
      </c>
      <c r="C896" s="184"/>
      <c r="E896" s="183"/>
      <c r="H896" s="183" t="str">
        <f t="shared" si="27"/>
        <v/>
      </c>
    </row>
    <row r="897" spans="1:8" x14ac:dyDescent="0.25">
      <c r="A897" s="240" t="str">
        <f t="shared" si="26"/>
        <v/>
      </c>
      <c r="B897" s="240" t="str">
        <f>IF(Fornecedores[[#This Row],[Tipo]]&lt;&gt;"",ROW()-1,"")</f>
        <v/>
      </c>
      <c r="C897" s="184"/>
      <c r="E897" s="183"/>
      <c r="H897" s="183" t="str">
        <f t="shared" si="27"/>
        <v/>
      </c>
    </row>
    <row r="898" spans="1:8" x14ac:dyDescent="0.25">
      <c r="A898" s="240" t="str">
        <f t="shared" ref="A898:A961" si="28">IF(G898=$J$2,"FOR",IF(G898=$J$3,"CLI",IF(G898=$J$4,"FUN","")))</f>
        <v/>
      </c>
      <c r="B898" s="240" t="str">
        <f>IF(Fornecedores[[#This Row],[Tipo]]&lt;&gt;"",ROW()-1,"")</f>
        <v/>
      </c>
      <c r="C898" s="184"/>
      <c r="E898" s="183"/>
      <c r="H898" s="183" t="str">
        <f t="shared" ref="H898:H961" si="29">CONCATENATE(A898,B898)</f>
        <v/>
      </c>
    </row>
    <row r="899" spans="1:8" x14ac:dyDescent="0.25">
      <c r="A899" s="240" t="str">
        <f t="shared" si="28"/>
        <v/>
      </c>
      <c r="B899" s="240" t="str">
        <f>IF(Fornecedores[[#This Row],[Tipo]]&lt;&gt;"",ROW()-1,"")</f>
        <v/>
      </c>
      <c r="C899" s="184"/>
      <c r="E899" s="183"/>
      <c r="H899" s="183" t="str">
        <f t="shared" si="29"/>
        <v/>
      </c>
    </row>
    <row r="900" spans="1:8" x14ac:dyDescent="0.25">
      <c r="A900" s="240" t="str">
        <f t="shared" si="28"/>
        <v/>
      </c>
      <c r="B900" s="240" t="str">
        <f>IF(Fornecedores[[#This Row],[Tipo]]&lt;&gt;"",ROW()-1,"")</f>
        <v/>
      </c>
      <c r="C900" s="184"/>
      <c r="E900" s="183"/>
      <c r="H900" s="183" t="str">
        <f t="shared" si="29"/>
        <v/>
      </c>
    </row>
    <row r="901" spans="1:8" x14ac:dyDescent="0.25">
      <c r="A901" s="240" t="str">
        <f t="shared" si="28"/>
        <v/>
      </c>
      <c r="B901" s="240" t="str">
        <f>IF(Fornecedores[[#This Row],[Tipo]]&lt;&gt;"",ROW()-1,"")</f>
        <v/>
      </c>
      <c r="C901" s="184"/>
      <c r="E901" s="183"/>
      <c r="H901" s="183" t="str">
        <f t="shared" si="29"/>
        <v/>
      </c>
    </row>
    <row r="902" spans="1:8" x14ac:dyDescent="0.25">
      <c r="A902" s="240" t="str">
        <f t="shared" si="28"/>
        <v/>
      </c>
      <c r="B902" s="240" t="str">
        <f>IF(Fornecedores[[#This Row],[Tipo]]&lt;&gt;"",ROW()-1,"")</f>
        <v/>
      </c>
      <c r="C902" s="184"/>
      <c r="E902" s="183"/>
      <c r="H902" s="183" t="str">
        <f t="shared" si="29"/>
        <v/>
      </c>
    </row>
    <row r="903" spans="1:8" x14ac:dyDescent="0.25">
      <c r="A903" s="240" t="str">
        <f t="shared" si="28"/>
        <v/>
      </c>
      <c r="B903" s="240" t="str">
        <f>IF(Fornecedores[[#This Row],[Tipo]]&lt;&gt;"",ROW()-1,"")</f>
        <v/>
      </c>
      <c r="C903" s="184"/>
      <c r="E903" s="183"/>
      <c r="H903" s="183" t="str">
        <f t="shared" si="29"/>
        <v/>
      </c>
    </row>
    <row r="904" spans="1:8" x14ac:dyDescent="0.25">
      <c r="A904" s="240" t="str">
        <f t="shared" si="28"/>
        <v/>
      </c>
      <c r="B904" s="240" t="str">
        <f>IF(Fornecedores[[#This Row],[Tipo]]&lt;&gt;"",ROW()-1,"")</f>
        <v/>
      </c>
      <c r="C904" s="184"/>
      <c r="E904" s="183"/>
      <c r="H904" s="183" t="str">
        <f t="shared" si="29"/>
        <v/>
      </c>
    </row>
    <row r="905" spans="1:8" x14ac:dyDescent="0.25">
      <c r="A905" s="240" t="str">
        <f t="shared" si="28"/>
        <v/>
      </c>
      <c r="B905" s="240" t="str">
        <f>IF(Fornecedores[[#This Row],[Tipo]]&lt;&gt;"",ROW()-1,"")</f>
        <v/>
      </c>
      <c r="C905" s="184"/>
      <c r="E905" s="183"/>
      <c r="H905" s="183" t="str">
        <f t="shared" si="29"/>
        <v/>
      </c>
    </row>
    <row r="906" spans="1:8" x14ac:dyDescent="0.25">
      <c r="A906" s="240" t="str">
        <f t="shared" si="28"/>
        <v/>
      </c>
      <c r="B906" s="240" t="str">
        <f>IF(Fornecedores[[#This Row],[Tipo]]&lt;&gt;"",ROW()-1,"")</f>
        <v/>
      </c>
      <c r="C906" s="184"/>
      <c r="E906" s="183"/>
      <c r="H906" s="183" t="str">
        <f t="shared" si="29"/>
        <v/>
      </c>
    </row>
    <row r="907" spans="1:8" x14ac:dyDescent="0.25">
      <c r="A907" s="240" t="str">
        <f t="shared" si="28"/>
        <v/>
      </c>
      <c r="B907" s="240" t="str">
        <f>IF(Fornecedores[[#This Row],[Tipo]]&lt;&gt;"",ROW()-1,"")</f>
        <v/>
      </c>
      <c r="C907" s="184"/>
      <c r="E907" s="183"/>
      <c r="H907" s="183" t="str">
        <f t="shared" si="29"/>
        <v/>
      </c>
    </row>
    <row r="908" spans="1:8" x14ac:dyDescent="0.25">
      <c r="A908" s="240" t="str">
        <f t="shared" si="28"/>
        <v/>
      </c>
      <c r="B908" s="240" t="str">
        <f>IF(Fornecedores[[#This Row],[Tipo]]&lt;&gt;"",ROW()-1,"")</f>
        <v/>
      </c>
      <c r="C908" s="184"/>
      <c r="E908" s="183"/>
      <c r="H908" s="183" t="str">
        <f t="shared" si="29"/>
        <v/>
      </c>
    </row>
    <row r="909" spans="1:8" x14ac:dyDescent="0.25">
      <c r="A909" s="240" t="str">
        <f t="shared" si="28"/>
        <v/>
      </c>
      <c r="B909" s="240" t="str">
        <f>IF(Fornecedores[[#This Row],[Tipo]]&lt;&gt;"",ROW()-1,"")</f>
        <v/>
      </c>
      <c r="C909" s="184"/>
      <c r="E909" s="183"/>
      <c r="H909" s="183" t="str">
        <f t="shared" si="29"/>
        <v/>
      </c>
    </row>
    <row r="910" spans="1:8" x14ac:dyDescent="0.25">
      <c r="A910" s="240" t="str">
        <f t="shared" si="28"/>
        <v/>
      </c>
      <c r="B910" s="240" t="str">
        <f>IF(Fornecedores[[#This Row],[Tipo]]&lt;&gt;"",ROW()-1,"")</f>
        <v/>
      </c>
      <c r="C910" s="184"/>
      <c r="E910" s="183"/>
      <c r="H910" s="183" t="str">
        <f t="shared" si="29"/>
        <v/>
      </c>
    </row>
    <row r="911" spans="1:8" x14ac:dyDescent="0.25">
      <c r="A911" s="240" t="str">
        <f t="shared" si="28"/>
        <v/>
      </c>
      <c r="B911" s="240" t="str">
        <f>IF(Fornecedores[[#This Row],[Tipo]]&lt;&gt;"",ROW()-1,"")</f>
        <v/>
      </c>
      <c r="C911" s="184"/>
      <c r="E911" s="183"/>
      <c r="H911" s="183" t="str">
        <f t="shared" si="29"/>
        <v/>
      </c>
    </row>
    <row r="912" spans="1:8" x14ac:dyDescent="0.25">
      <c r="A912" s="240" t="str">
        <f t="shared" si="28"/>
        <v/>
      </c>
      <c r="B912" s="240" t="str">
        <f>IF(Fornecedores[[#This Row],[Tipo]]&lt;&gt;"",ROW()-1,"")</f>
        <v/>
      </c>
      <c r="C912" s="184"/>
      <c r="E912" s="183"/>
      <c r="H912" s="183" t="str">
        <f t="shared" si="29"/>
        <v/>
      </c>
    </row>
    <row r="913" spans="1:8" x14ac:dyDescent="0.25">
      <c r="A913" s="240" t="str">
        <f t="shared" si="28"/>
        <v/>
      </c>
      <c r="B913" s="240" t="str">
        <f>IF(Fornecedores[[#This Row],[Tipo]]&lt;&gt;"",ROW()-1,"")</f>
        <v/>
      </c>
      <c r="C913" s="184"/>
      <c r="E913" s="183"/>
      <c r="H913" s="183" t="str">
        <f t="shared" si="29"/>
        <v/>
      </c>
    </row>
    <row r="914" spans="1:8" x14ac:dyDescent="0.25">
      <c r="A914" s="240" t="str">
        <f t="shared" si="28"/>
        <v/>
      </c>
      <c r="B914" s="240" t="str">
        <f>IF(Fornecedores[[#This Row],[Tipo]]&lt;&gt;"",ROW()-1,"")</f>
        <v/>
      </c>
      <c r="C914" s="184"/>
      <c r="E914" s="183"/>
      <c r="H914" s="183" t="str">
        <f t="shared" si="29"/>
        <v/>
      </c>
    </row>
    <row r="915" spans="1:8" x14ac:dyDescent="0.25">
      <c r="A915" s="240" t="str">
        <f t="shared" si="28"/>
        <v/>
      </c>
      <c r="B915" s="240" t="str">
        <f>IF(Fornecedores[[#This Row],[Tipo]]&lt;&gt;"",ROW()-1,"")</f>
        <v/>
      </c>
      <c r="C915" s="184"/>
      <c r="E915" s="183"/>
      <c r="H915" s="183" t="str">
        <f t="shared" si="29"/>
        <v/>
      </c>
    </row>
    <row r="916" spans="1:8" x14ac:dyDescent="0.25">
      <c r="A916" s="240" t="str">
        <f t="shared" si="28"/>
        <v/>
      </c>
      <c r="B916" s="240" t="str">
        <f>IF(Fornecedores[[#This Row],[Tipo]]&lt;&gt;"",ROW()-1,"")</f>
        <v/>
      </c>
      <c r="C916" s="184"/>
      <c r="E916" s="183"/>
      <c r="H916" s="183" t="str">
        <f t="shared" si="29"/>
        <v/>
      </c>
    </row>
    <row r="917" spans="1:8" x14ac:dyDescent="0.25">
      <c r="A917" s="240" t="str">
        <f t="shared" si="28"/>
        <v/>
      </c>
      <c r="B917" s="240" t="str">
        <f>IF(Fornecedores[[#This Row],[Tipo]]&lt;&gt;"",ROW()-1,"")</f>
        <v/>
      </c>
      <c r="C917" s="184"/>
      <c r="E917" s="183"/>
      <c r="H917" s="183" t="str">
        <f t="shared" si="29"/>
        <v/>
      </c>
    </row>
    <row r="918" spans="1:8" x14ac:dyDescent="0.25">
      <c r="A918" s="240" t="str">
        <f t="shared" si="28"/>
        <v/>
      </c>
      <c r="B918" s="240" t="str">
        <f>IF(Fornecedores[[#This Row],[Tipo]]&lt;&gt;"",ROW()-1,"")</f>
        <v/>
      </c>
      <c r="C918" s="184"/>
      <c r="E918" s="183"/>
      <c r="H918" s="183" t="str">
        <f t="shared" si="29"/>
        <v/>
      </c>
    </row>
    <row r="919" spans="1:8" x14ac:dyDescent="0.25">
      <c r="A919" s="240" t="str">
        <f t="shared" si="28"/>
        <v/>
      </c>
      <c r="B919" s="240" t="str">
        <f>IF(Fornecedores[[#This Row],[Tipo]]&lt;&gt;"",ROW()-1,"")</f>
        <v/>
      </c>
      <c r="C919" s="184"/>
      <c r="E919" s="183"/>
      <c r="H919" s="183" t="str">
        <f t="shared" si="29"/>
        <v/>
      </c>
    </row>
    <row r="920" spans="1:8" x14ac:dyDescent="0.25">
      <c r="A920" s="240" t="str">
        <f t="shared" si="28"/>
        <v/>
      </c>
      <c r="B920" s="240" t="str">
        <f>IF(Fornecedores[[#This Row],[Tipo]]&lt;&gt;"",ROW()-1,"")</f>
        <v/>
      </c>
      <c r="C920" s="184"/>
      <c r="E920" s="183"/>
      <c r="H920" s="183" t="str">
        <f t="shared" si="29"/>
        <v/>
      </c>
    </row>
    <row r="921" spans="1:8" x14ac:dyDescent="0.25">
      <c r="A921" s="240" t="str">
        <f t="shared" si="28"/>
        <v/>
      </c>
      <c r="B921" s="240" t="str">
        <f>IF(Fornecedores[[#This Row],[Tipo]]&lt;&gt;"",ROW()-1,"")</f>
        <v/>
      </c>
      <c r="C921" s="184"/>
      <c r="E921" s="183"/>
      <c r="H921" s="183" t="str">
        <f t="shared" si="29"/>
        <v/>
      </c>
    </row>
    <row r="922" spans="1:8" x14ac:dyDescent="0.25">
      <c r="A922" s="240" t="str">
        <f t="shared" si="28"/>
        <v/>
      </c>
      <c r="B922" s="240" t="str">
        <f>IF(Fornecedores[[#This Row],[Tipo]]&lt;&gt;"",ROW()-1,"")</f>
        <v/>
      </c>
      <c r="C922" s="184"/>
      <c r="E922" s="183"/>
      <c r="H922" s="183" t="str">
        <f t="shared" si="29"/>
        <v/>
      </c>
    </row>
    <row r="923" spans="1:8" x14ac:dyDescent="0.25">
      <c r="A923" s="240" t="str">
        <f t="shared" si="28"/>
        <v/>
      </c>
      <c r="B923" s="240" t="str">
        <f>IF(Fornecedores[[#This Row],[Tipo]]&lt;&gt;"",ROW()-1,"")</f>
        <v/>
      </c>
      <c r="C923" s="184"/>
      <c r="E923" s="183"/>
      <c r="H923" s="183" t="str">
        <f t="shared" si="29"/>
        <v/>
      </c>
    </row>
    <row r="924" spans="1:8" x14ac:dyDescent="0.25">
      <c r="A924" s="240" t="str">
        <f t="shared" si="28"/>
        <v/>
      </c>
      <c r="B924" s="240" t="str">
        <f>IF(Fornecedores[[#This Row],[Tipo]]&lt;&gt;"",ROW()-1,"")</f>
        <v/>
      </c>
      <c r="C924" s="184"/>
      <c r="E924" s="183"/>
      <c r="H924" s="183" t="str">
        <f t="shared" si="29"/>
        <v/>
      </c>
    </row>
    <row r="925" spans="1:8" x14ac:dyDescent="0.25">
      <c r="A925" s="240" t="str">
        <f t="shared" si="28"/>
        <v/>
      </c>
      <c r="B925" s="240" t="str">
        <f>IF(Fornecedores[[#This Row],[Tipo]]&lt;&gt;"",ROW()-1,"")</f>
        <v/>
      </c>
      <c r="C925" s="184"/>
      <c r="E925" s="183"/>
      <c r="H925" s="183" t="str">
        <f t="shared" si="29"/>
        <v/>
      </c>
    </row>
    <row r="926" spans="1:8" x14ac:dyDescent="0.25">
      <c r="A926" s="240" t="str">
        <f t="shared" si="28"/>
        <v/>
      </c>
      <c r="B926" s="240" t="str">
        <f>IF(Fornecedores[[#This Row],[Tipo]]&lt;&gt;"",ROW()-1,"")</f>
        <v/>
      </c>
      <c r="C926" s="184"/>
      <c r="E926" s="183"/>
      <c r="H926" s="183" t="str">
        <f t="shared" si="29"/>
        <v/>
      </c>
    </row>
    <row r="927" spans="1:8" x14ac:dyDescent="0.25">
      <c r="A927" s="240" t="str">
        <f t="shared" si="28"/>
        <v/>
      </c>
      <c r="B927" s="240" t="str">
        <f>IF(Fornecedores[[#This Row],[Tipo]]&lt;&gt;"",ROW()-1,"")</f>
        <v/>
      </c>
      <c r="C927" s="184"/>
      <c r="E927" s="183"/>
      <c r="H927" s="183" t="str">
        <f t="shared" si="29"/>
        <v/>
      </c>
    </row>
    <row r="928" spans="1:8" x14ac:dyDescent="0.25">
      <c r="A928" s="240" t="str">
        <f t="shared" si="28"/>
        <v/>
      </c>
      <c r="B928" s="240" t="str">
        <f>IF(Fornecedores[[#This Row],[Tipo]]&lt;&gt;"",ROW()-1,"")</f>
        <v/>
      </c>
      <c r="C928" s="184"/>
      <c r="E928" s="183"/>
      <c r="H928" s="183" t="str">
        <f t="shared" si="29"/>
        <v/>
      </c>
    </row>
    <row r="929" spans="1:8" x14ac:dyDescent="0.25">
      <c r="A929" s="240" t="str">
        <f t="shared" si="28"/>
        <v/>
      </c>
      <c r="B929" s="240" t="str">
        <f>IF(Fornecedores[[#This Row],[Tipo]]&lt;&gt;"",ROW()-1,"")</f>
        <v/>
      </c>
      <c r="C929" s="184"/>
      <c r="E929" s="183"/>
      <c r="H929" s="183" t="str">
        <f t="shared" si="29"/>
        <v/>
      </c>
    </row>
    <row r="930" spans="1:8" x14ac:dyDescent="0.25">
      <c r="A930" s="240" t="str">
        <f t="shared" si="28"/>
        <v/>
      </c>
      <c r="B930" s="240" t="str">
        <f>IF(Fornecedores[[#This Row],[Tipo]]&lt;&gt;"",ROW()-1,"")</f>
        <v/>
      </c>
      <c r="C930" s="184"/>
      <c r="E930" s="183"/>
      <c r="H930" s="183" t="str">
        <f t="shared" si="29"/>
        <v/>
      </c>
    </row>
    <row r="931" spans="1:8" x14ac:dyDescent="0.25">
      <c r="A931" s="240" t="str">
        <f t="shared" si="28"/>
        <v/>
      </c>
      <c r="B931" s="240" t="str">
        <f>IF(Fornecedores[[#This Row],[Tipo]]&lt;&gt;"",ROW()-1,"")</f>
        <v/>
      </c>
      <c r="C931" s="184"/>
      <c r="E931" s="183"/>
      <c r="H931" s="183" t="str">
        <f t="shared" si="29"/>
        <v/>
      </c>
    </row>
    <row r="932" spans="1:8" x14ac:dyDescent="0.25">
      <c r="A932" s="240" t="str">
        <f t="shared" si="28"/>
        <v/>
      </c>
      <c r="B932" s="240" t="str">
        <f>IF(Fornecedores[[#This Row],[Tipo]]&lt;&gt;"",ROW()-1,"")</f>
        <v/>
      </c>
      <c r="C932" s="184"/>
      <c r="E932" s="183"/>
      <c r="H932" s="183" t="str">
        <f t="shared" si="29"/>
        <v/>
      </c>
    </row>
    <row r="933" spans="1:8" x14ac:dyDescent="0.25">
      <c r="A933" s="240" t="str">
        <f t="shared" si="28"/>
        <v/>
      </c>
      <c r="B933" s="240" t="str">
        <f>IF(Fornecedores[[#This Row],[Tipo]]&lt;&gt;"",ROW()-1,"")</f>
        <v/>
      </c>
      <c r="C933" s="184"/>
      <c r="E933" s="183"/>
      <c r="H933" s="183" t="str">
        <f t="shared" si="29"/>
        <v/>
      </c>
    </row>
    <row r="934" spans="1:8" x14ac:dyDescent="0.25">
      <c r="A934" s="240" t="str">
        <f t="shared" si="28"/>
        <v/>
      </c>
      <c r="B934" s="240" t="str">
        <f>IF(Fornecedores[[#This Row],[Tipo]]&lt;&gt;"",ROW()-1,"")</f>
        <v/>
      </c>
      <c r="C934" s="184"/>
      <c r="E934" s="183"/>
      <c r="H934" s="183" t="str">
        <f t="shared" si="29"/>
        <v/>
      </c>
    </row>
    <row r="935" spans="1:8" x14ac:dyDescent="0.25">
      <c r="A935" s="240" t="str">
        <f t="shared" si="28"/>
        <v/>
      </c>
      <c r="B935" s="240" t="str">
        <f>IF(Fornecedores[[#This Row],[Tipo]]&lt;&gt;"",ROW()-1,"")</f>
        <v/>
      </c>
      <c r="C935" s="184"/>
      <c r="E935" s="183"/>
      <c r="H935" s="183" t="str">
        <f t="shared" si="29"/>
        <v/>
      </c>
    </row>
    <row r="936" spans="1:8" x14ac:dyDescent="0.25">
      <c r="A936" s="240" t="str">
        <f t="shared" si="28"/>
        <v/>
      </c>
      <c r="B936" s="240" t="str">
        <f>IF(Fornecedores[[#This Row],[Tipo]]&lt;&gt;"",ROW()-1,"")</f>
        <v/>
      </c>
      <c r="C936" s="184"/>
      <c r="E936" s="183"/>
      <c r="H936" s="183" t="str">
        <f t="shared" si="29"/>
        <v/>
      </c>
    </row>
    <row r="937" spans="1:8" x14ac:dyDescent="0.25">
      <c r="A937" s="240" t="str">
        <f t="shared" si="28"/>
        <v/>
      </c>
      <c r="B937" s="240" t="str">
        <f>IF(Fornecedores[[#This Row],[Tipo]]&lt;&gt;"",ROW()-1,"")</f>
        <v/>
      </c>
      <c r="C937" s="184"/>
      <c r="E937" s="183"/>
      <c r="H937" s="183" t="str">
        <f t="shared" si="29"/>
        <v/>
      </c>
    </row>
    <row r="938" spans="1:8" x14ac:dyDescent="0.25">
      <c r="A938" s="240" t="str">
        <f t="shared" si="28"/>
        <v/>
      </c>
      <c r="B938" s="240" t="str">
        <f>IF(Fornecedores[[#This Row],[Tipo]]&lt;&gt;"",ROW()-1,"")</f>
        <v/>
      </c>
      <c r="C938" s="184"/>
      <c r="E938" s="183"/>
      <c r="H938" s="183" t="str">
        <f t="shared" si="29"/>
        <v/>
      </c>
    </row>
    <row r="939" spans="1:8" x14ac:dyDescent="0.25">
      <c r="A939" s="240" t="str">
        <f t="shared" si="28"/>
        <v/>
      </c>
      <c r="B939" s="240" t="str">
        <f>IF(Fornecedores[[#This Row],[Tipo]]&lt;&gt;"",ROW()-1,"")</f>
        <v/>
      </c>
      <c r="C939" s="184"/>
      <c r="E939" s="183"/>
      <c r="H939" s="183" t="str">
        <f t="shared" si="29"/>
        <v/>
      </c>
    </row>
    <row r="940" spans="1:8" x14ac:dyDescent="0.25">
      <c r="A940" s="240" t="str">
        <f t="shared" si="28"/>
        <v/>
      </c>
      <c r="B940" s="240" t="str">
        <f>IF(Fornecedores[[#This Row],[Tipo]]&lt;&gt;"",ROW()-1,"")</f>
        <v/>
      </c>
      <c r="C940" s="184"/>
      <c r="E940" s="183"/>
      <c r="H940" s="183" t="str">
        <f t="shared" si="29"/>
        <v/>
      </c>
    </row>
    <row r="941" spans="1:8" x14ac:dyDescent="0.25">
      <c r="A941" s="240" t="str">
        <f t="shared" si="28"/>
        <v/>
      </c>
      <c r="B941" s="240" t="str">
        <f>IF(Fornecedores[[#This Row],[Tipo]]&lt;&gt;"",ROW()-1,"")</f>
        <v/>
      </c>
      <c r="C941" s="184"/>
      <c r="E941" s="183"/>
      <c r="H941" s="183" t="str">
        <f t="shared" si="29"/>
        <v/>
      </c>
    </row>
    <row r="942" spans="1:8" x14ac:dyDescent="0.25">
      <c r="A942" s="240" t="str">
        <f t="shared" si="28"/>
        <v/>
      </c>
      <c r="B942" s="240" t="str">
        <f>IF(Fornecedores[[#This Row],[Tipo]]&lt;&gt;"",ROW()-1,"")</f>
        <v/>
      </c>
      <c r="C942" s="184"/>
      <c r="E942" s="183"/>
      <c r="H942" s="183" t="str">
        <f t="shared" si="29"/>
        <v/>
      </c>
    </row>
    <row r="943" spans="1:8" x14ac:dyDescent="0.25">
      <c r="A943" s="240" t="str">
        <f t="shared" si="28"/>
        <v/>
      </c>
      <c r="B943" s="240" t="str">
        <f>IF(Fornecedores[[#This Row],[Tipo]]&lt;&gt;"",ROW()-1,"")</f>
        <v/>
      </c>
      <c r="C943" s="184"/>
      <c r="E943" s="183"/>
      <c r="H943" s="183" t="str">
        <f t="shared" si="29"/>
        <v/>
      </c>
    </row>
    <row r="944" spans="1:8" x14ac:dyDescent="0.25">
      <c r="A944" s="240" t="str">
        <f t="shared" si="28"/>
        <v/>
      </c>
      <c r="B944" s="240" t="str">
        <f>IF(Fornecedores[[#This Row],[Tipo]]&lt;&gt;"",ROW()-1,"")</f>
        <v/>
      </c>
      <c r="C944" s="184"/>
      <c r="E944" s="183"/>
      <c r="H944" s="183" t="str">
        <f t="shared" si="29"/>
        <v/>
      </c>
    </row>
    <row r="945" spans="1:8" x14ac:dyDescent="0.25">
      <c r="A945" s="240" t="str">
        <f t="shared" si="28"/>
        <v/>
      </c>
      <c r="B945" s="240" t="str">
        <f>IF(Fornecedores[[#This Row],[Tipo]]&lt;&gt;"",ROW()-1,"")</f>
        <v/>
      </c>
      <c r="C945" s="184"/>
      <c r="E945" s="183"/>
      <c r="H945" s="183" t="str">
        <f t="shared" si="29"/>
        <v/>
      </c>
    </row>
    <row r="946" spans="1:8" x14ac:dyDescent="0.25">
      <c r="A946" s="240" t="str">
        <f t="shared" si="28"/>
        <v/>
      </c>
      <c r="B946" s="240" t="str">
        <f>IF(Fornecedores[[#This Row],[Tipo]]&lt;&gt;"",ROW()-1,"")</f>
        <v/>
      </c>
      <c r="C946" s="184"/>
      <c r="E946" s="183"/>
      <c r="H946" s="183" t="str">
        <f t="shared" si="29"/>
        <v/>
      </c>
    </row>
    <row r="947" spans="1:8" x14ac:dyDescent="0.25">
      <c r="A947" s="240" t="str">
        <f t="shared" si="28"/>
        <v/>
      </c>
      <c r="B947" s="240" t="str">
        <f>IF(Fornecedores[[#This Row],[Tipo]]&lt;&gt;"",ROW()-1,"")</f>
        <v/>
      </c>
      <c r="C947" s="184"/>
      <c r="E947" s="183"/>
      <c r="H947" s="183" t="str">
        <f t="shared" si="29"/>
        <v/>
      </c>
    </row>
    <row r="948" spans="1:8" x14ac:dyDescent="0.25">
      <c r="A948" s="240" t="str">
        <f t="shared" si="28"/>
        <v/>
      </c>
      <c r="B948" s="240" t="str">
        <f>IF(Fornecedores[[#This Row],[Tipo]]&lt;&gt;"",ROW()-1,"")</f>
        <v/>
      </c>
      <c r="C948" s="184"/>
      <c r="E948" s="183"/>
      <c r="H948" s="183" t="str">
        <f t="shared" si="29"/>
        <v/>
      </c>
    </row>
    <row r="949" spans="1:8" x14ac:dyDescent="0.25">
      <c r="A949" s="240" t="str">
        <f t="shared" si="28"/>
        <v/>
      </c>
      <c r="B949" s="240" t="str">
        <f>IF(Fornecedores[[#This Row],[Tipo]]&lt;&gt;"",ROW()-1,"")</f>
        <v/>
      </c>
      <c r="C949" s="184"/>
      <c r="E949" s="183"/>
      <c r="H949" s="183" t="str">
        <f t="shared" si="29"/>
        <v/>
      </c>
    </row>
    <row r="950" spans="1:8" x14ac:dyDescent="0.25">
      <c r="A950" s="240" t="str">
        <f t="shared" si="28"/>
        <v/>
      </c>
      <c r="B950" s="240" t="str">
        <f>IF(Fornecedores[[#This Row],[Tipo]]&lt;&gt;"",ROW()-1,"")</f>
        <v/>
      </c>
      <c r="C950" s="184"/>
      <c r="E950" s="183"/>
      <c r="H950" s="183" t="str">
        <f t="shared" si="29"/>
        <v/>
      </c>
    </row>
    <row r="951" spans="1:8" x14ac:dyDescent="0.25">
      <c r="A951" s="240" t="str">
        <f t="shared" si="28"/>
        <v/>
      </c>
      <c r="B951" s="240" t="str">
        <f>IF(Fornecedores[[#This Row],[Tipo]]&lt;&gt;"",ROW()-1,"")</f>
        <v/>
      </c>
      <c r="C951" s="184"/>
      <c r="E951" s="183"/>
      <c r="H951" s="183" t="str">
        <f t="shared" si="29"/>
        <v/>
      </c>
    </row>
    <row r="952" spans="1:8" x14ac:dyDescent="0.25">
      <c r="A952" s="240" t="str">
        <f t="shared" si="28"/>
        <v/>
      </c>
      <c r="B952" s="240" t="str">
        <f>IF(Fornecedores[[#This Row],[Tipo]]&lt;&gt;"",ROW()-1,"")</f>
        <v/>
      </c>
      <c r="C952" s="184"/>
      <c r="E952" s="183"/>
      <c r="H952" s="183" t="str">
        <f t="shared" si="29"/>
        <v/>
      </c>
    </row>
    <row r="953" spans="1:8" x14ac:dyDescent="0.25">
      <c r="A953" s="240" t="str">
        <f t="shared" si="28"/>
        <v/>
      </c>
      <c r="B953" s="240" t="str">
        <f>IF(Fornecedores[[#This Row],[Tipo]]&lt;&gt;"",ROW()-1,"")</f>
        <v/>
      </c>
      <c r="C953" s="184"/>
      <c r="E953" s="183"/>
      <c r="H953" s="183" t="str">
        <f t="shared" si="29"/>
        <v/>
      </c>
    </row>
    <row r="954" spans="1:8" x14ac:dyDescent="0.25">
      <c r="A954" s="240" t="str">
        <f t="shared" si="28"/>
        <v/>
      </c>
      <c r="B954" s="240" t="str">
        <f>IF(Fornecedores[[#This Row],[Tipo]]&lt;&gt;"",ROW()-1,"")</f>
        <v/>
      </c>
      <c r="C954" s="184"/>
      <c r="E954" s="183"/>
      <c r="H954" s="183" t="str">
        <f t="shared" si="29"/>
        <v/>
      </c>
    </row>
    <row r="955" spans="1:8" x14ac:dyDescent="0.25">
      <c r="A955" s="240" t="str">
        <f t="shared" si="28"/>
        <v/>
      </c>
      <c r="B955" s="240" t="str">
        <f>IF(Fornecedores[[#This Row],[Tipo]]&lt;&gt;"",ROW()-1,"")</f>
        <v/>
      </c>
      <c r="C955" s="184"/>
      <c r="E955" s="183"/>
      <c r="H955" s="183" t="str">
        <f t="shared" si="29"/>
        <v/>
      </c>
    </row>
    <row r="956" spans="1:8" x14ac:dyDescent="0.25">
      <c r="A956" s="240" t="str">
        <f t="shared" si="28"/>
        <v/>
      </c>
      <c r="B956" s="240" t="str">
        <f>IF(Fornecedores[[#This Row],[Tipo]]&lt;&gt;"",ROW()-1,"")</f>
        <v/>
      </c>
      <c r="C956" s="184"/>
      <c r="E956" s="183"/>
      <c r="H956" s="183" t="str">
        <f t="shared" si="29"/>
        <v/>
      </c>
    </row>
    <row r="957" spans="1:8" x14ac:dyDescent="0.25">
      <c r="A957" s="240" t="str">
        <f t="shared" si="28"/>
        <v/>
      </c>
      <c r="B957" s="240" t="str">
        <f>IF(Fornecedores[[#This Row],[Tipo]]&lt;&gt;"",ROW()-1,"")</f>
        <v/>
      </c>
      <c r="C957" s="184"/>
      <c r="E957" s="183"/>
      <c r="H957" s="183" t="str">
        <f t="shared" si="29"/>
        <v/>
      </c>
    </row>
    <row r="958" spans="1:8" x14ac:dyDescent="0.25">
      <c r="A958" s="240" t="str">
        <f t="shared" si="28"/>
        <v/>
      </c>
      <c r="B958" s="240" t="str">
        <f>IF(Fornecedores[[#This Row],[Tipo]]&lt;&gt;"",ROW()-1,"")</f>
        <v/>
      </c>
      <c r="C958" s="184"/>
      <c r="E958" s="183"/>
      <c r="H958" s="183" t="str">
        <f t="shared" si="29"/>
        <v/>
      </c>
    </row>
    <row r="959" spans="1:8" x14ac:dyDescent="0.25">
      <c r="A959" s="240" t="str">
        <f t="shared" si="28"/>
        <v/>
      </c>
      <c r="B959" s="240" t="str">
        <f>IF(Fornecedores[[#This Row],[Tipo]]&lt;&gt;"",ROW()-1,"")</f>
        <v/>
      </c>
      <c r="C959" s="184"/>
      <c r="E959" s="183"/>
      <c r="H959" s="183" t="str">
        <f t="shared" si="29"/>
        <v/>
      </c>
    </row>
    <row r="960" spans="1:8" x14ac:dyDescent="0.25">
      <c r="A960" s="240" t="str">
        <f t="shared" si="28"/>
        <v/>
      </c>
      <c r="B960" s="240" t="str">
        <f>IF(Fornecedores[[#This Row],[Tipo]]&lt;&gt;"",ROW()-1,"")</f>
        <v/>
      </c>
      <c r="C960" s="184"/>
      <c r="E960" s="183"/>
      <c r="H960" s="183" t="str">
        <f t="shared" si="29"/>
        <v/>
      </c>
    </row>
    <row r="961" spans="1:8" x14ac:dyDescent="0.25">
      <c r="A961" s="240" t="str">
        <f t="shared" si="28"/>
        <v/>
      </c>
      <c r="B961" s="240" t="str">
        <f>IF(Fornecedores[[#This Row],[Tipo]]&lt;&gt;"",ROW()-1,"")</f>
        <v/>
      </c>
      <c r="C961" s="184"/>
      <c r="E961" s="183"/>
      <c r="H961" s="183" t="str">
        <f t="shared" si="29"/>
        <v/>
      </c>
    </row>
    <row r="962" spans="1:8" x14ac:dyDescent="0.25">
      <c r="A962" s="240" t="str">
        <f t="shared" ref="A962:A1000" si="30">IF(G962=$J$2,"FOR",IF(G962=$J$3,"CLI",IF(G962=$J$4,"FUN","")))</f>
        <v/>
      </c>
      <c r="B962" s="240" t="str">
        <f>IF(Fornecedores[[#This Row],[Tipo]]&lt;&gt;"",ROW()-1,"")</f>
        <v/>
      </c>
      <c r="C962" s="184"/>
      <c r="E962" s="183"/>
      <c r="H962" s="183" t="str">
        <f t="shared" ref="H962:H1000" si="31">CONCATENATE(A962,B962)</f>
        <v/>
      </c>
    </row>
    <row r="963" spans="1:8" x14ac:dyDescent="0.25">
      <c r="A963" s="240" t="str">
        <f t="shared" si="30"/>
        <v/>
      </c>
      <c r="B963" s="240" t="str">
        <f>IF(Fornecedores[[#This Row],[Tipo]]&lt;&gt;"",ROW()-1,"")</f>
        <v/>
      </c>
      <c r="C963" s="184"/>
      <c r="E963" s="183"/>
      <c r="H963" s="183" t="str">
        <f t="shared" si="31"/>
        <v/>
      </c>
    </row>
    <row r="964" spans="1:8" x14ac:dyDescent="0.25">
      <c r="A964" s="240" t="str">
        <f t="shared" si="30"/>
        <v/>
      </c>
      <c r="B964" s="240" t="str">
        <f>IF(Fornecedores[[#This Row],[Tipo]]&lt;&gt;"",ROW()-1,"")</f>
        <v/>
      </c>
      <c r="C964" s="184"/>
      <c r="E964" s="183"/>
      <c r="H964" s="183" t="str">
        <f t="shared" si="31"/>
        <v/>
      </c>
    </row>
    <row r="965" spans="1:8" x14ac:dyDescent="0.25">
      <c r="A965" s="240" t="str">
        <f t="shared" si="30"/>
        <v/>
      </c>
      <c r="B965" s="240" t="str">
        <f>IF(Fornecedores[[#This Row],[Tipo]]&lt;&gt;"",ROW()-1,"")</f>
        <v/>
      </c>
      <c r="C965" s="184"/>
      <c r="E965" s="183"/>
      <c r="H965" s="183" t="str">
        <f t="shared" si="31"/>
        <v/>
      </c>
    </row>
    <row r="966" spans="1:8" x14ac:dyDescent="0.25">
      <c r="A966" s="240" t="str">
        <f t="shared" si="30"/>
        <v/>
      </c>
      <c r="B966" s="240" t="str">
        <f>IF(Fornecedores[[#This Row],[Tipo]]&lt;&gt;"",ROW()-1,"")</f>
        <v/>
      </c>
      <c r="C966" s="184"/>
      <c r="E966" s="183"/>
      <c r="H966" s="183" t="str">
        <f t="shared" si="31"/>
        <v/>
      </c>
    </row>
    <row r="967" spans="1:8" x14ac:dyDescent="0.25">
      <c r="A967" s="240" t="str">
        <f t="shared" si="30"/>
        <v/>
      </c>
      <c r="B967" s="240" t="str">
        <f>IF(Fornecedores[[#This Row],[Tipo]]&lt;&gt;"",ROW()-1,"")</f>
        <v/>
      </c>
      <c r="C967" s="184"/>
      <c r="E967" s="183"/>
      <c r="H967" s="183" t="str">
        <f t="shared" si="31"/>
        <v/>
      </c>
    </row>
    <row r="968" spans="1:8" x14ac:dyDescent="0.25">
      <c r="A968" s="240" t="str">
        <f t="shared" si="30"/>
        <v/>
      </c>
      <c r="B968" s="240" t="str">
        <f>IF(Fornecedores[[#This Row],[Tipo]]&lt;&gt;"",ROW()-1,"")</f>
        <v/>
      </c>
      <c r="C968" s="184"/>
      <c r="E968" s="183"/>
      <c r="H968" s="183" t="str">
        <f t="shared" si="31"/>
        <v/>
      </c>
    </row>
    <row r="969" spans="1:8" x14ac:dyDescent="0.25">
      <c r="A969" s="240" t="str">
        <f t="shared" si="30"/>
        <v/>
      </c>
      <c r="B969" s="240" t="str">
        <f>IF(Fornecedores[[#This Row],[Tipo]]&lt;&gt;"",ROW()-1,"")</f>
        <v/>
      </c>
      <c r="C969" s="184"/>
      <c r="E969" s="183"/>
      <c r="H969" s="183" t="str">
        <f t="shared" si="31"/>
        <v/>
      </c>
    </row>
    <row r="970" spans="1:8" x14ac:dyDescent="0.25">
      <c r="A970" s="240" t="str">
        <f t="shared" si="30"/>
        <v/>
      </c>
      <c r="B970" s="240" t="str">
        <f>IF(Fornecedores[[#This Row],[Tipo]]&lt;&gt;"",ROW()-1,"")</f>
        <v/>
      </c>
      <c r="C970" s="184"/>
      <c r="E970" s="183"/>
      <c r="H970" s="183" t="str">
        <f t="shared" si="31"/>
        <v/>
      </c>
    </row>
    <row r="971" spans="1:8" x14ac:dyDescent="0.25">
      <c r="A971" s="240" t="str">
        <f t="shared" si="30"/>
        <v/>
      </c>
      <c r="B971" s="240" t="str">
        <f>IF(Fornecedores[[#This Row],[Tipo]]&lt;&gt;"",ROW()-1,"")</f>
        <v/>
      </c>
      <c r="C971" s="184"/>
      <c r="E971" s="183"/>
      <c r="H971" s="183" t="str">
        <f t="shared" si="31"/>
        <v/>
      </c>
    </row>
    <row r="972" spans="1:8" x14ac:dyDescent="0.25">
      <c r="A972" s="240" t="str">
        <f t="shared" si="30"/>
        <v/>
      </c>
      <c r="B972" s="240" t="str">
        <f>IF(Fornecedores[[#This Row],[Tipo]]&lt;&gt;"",ROW()-1,"")</f>
        <v/>
      </c>
      <c r="C972" s="184"/>
      <c r="E972" s="183"/>
      <c r="H972" s="183" t="str">
        <f t="shared" si="31"/>
        <v/>
      </c>
    </row>
    <row r="973" spans="1:8" x14ac:dyDescent="0.25">
      <c r="A973" s="240" t="str">
        <f t="shared" si="30"/>
        <v/>
      </c>
      <c r="B973" s="240" t="str">
        <f>IF(Fornecedores[[#This Row],[Tipo]]&lt;&gt;"",ROW()-1,"")</f>
        <v/>
      </c>
      <c r="C973" s="184"/>
      <c r="E973" s="183"/>
      <c r="H973" s="183" t="str">
        <f t="shared" si="31"/>
        <v/>
      </c>
    </row>
    <row r="974" spans="1:8" x14ac:dyDescent="0.25">
      <c r="A974" s="240" t="str">
        <f t="shared" si="30"/>
        <v/>
      </c>
      <c r="B974" s="240" t="str">
        <f>IF(Fornecedores[[#This Row],[Tipo]]&lt;&gt;"",ROW()-1,"")</f>
        <v/>
      </c>
      <c r="C974" s="184"/>
      <c r="E974" s="183"/>
      <c r="H974" s="183" t="str">
        <f t="shared" si="31"/>
        <v/>
      </c>
    </row>
    <row r="975" spans="1:8" x14ac:dyDescent="0.25">
      <c r="A975" s="240" t="str">
        <f t="shared" si="30"/>
        <v/>
      </c>
      <c r="B975" s="240" t="str">
        <f>IF(Fornecedores[[#This Row],[Tipo]]&lt;&gt;"",ROW()-1,"")</f>
        <v/>
      </c>
      <c r="C975" s="184"/>
      <c r="E975" s="183"/>
      <c r="H975" s="183" t="str">
        <f t="shared" si="31"/>
        <v/>
      </c>
    </row>
    <row r="976" spans="1:8" x14ac:dyDescent="0.25">
      <c r="A976" s="240" t="str">
        <f t="shared" si="30"/>
        <v/>
      </c>
      <c r="B976" s="240" t="str">
        <f>IF(Fornecedores[[#This Row],[Tipo]]&lt;&gt;"",ROW()-1,"")</f>
        <v/>
      </c>
      <c r="C976" s="184"/>
      <c r="E976" s="183"/>
      <c r="H976" s="183" t="str">
        <f t="shared" si="31"/>
        <v/>
      </c>
    </row>
    <row r="977" spans="1:8" x14ac:dyDescent="0.25">
      <c r="A977" s="240" t="str">
        <f t="shared" si="30"/>
        <v/>
      </c>
      <c r="B977" s="240" t="str">
        <f>IF(Fornecedores[[#This Row],[Tipo]]&lt;&gt;"",ROW()-1,"")</f>
        <v/>
      </c>
      <c r="C977" s="184"/>
      <c r="E977" s="183"/>
      <c r="H977" s="183" t="str">
        <f t="shared" si="31"/>
        <v/>
      </c>
    </row>
    <row r="978" spans="1:8" x14ac:dyDescent="0.25">
      <c r="A978" s="240" t="str">
        <f t="shared" si="30"/>
        <v/>
      </c>
      <c r="B978" s="240" t="str">
        <f>IF(Fornecedores[[#This Row],[Tipo]]&lt;&gt;"",ROW()-1,"")</f>
        <v/>
      </c>
      <c r="C978" s="184"/>
      <c r="E978" s="183"/>
      <c r="H978" s="183" t="str">
        <f t="shared" si="31"/>
        <v/>
      </c>
    </row>
    <row r="979" spans="1:8" x14ac:dyDescent="0.25">
      <c r="A979" s="240" t="str">
        <f t="shared" si="30"/>
        <v/>
      </c>
      <c r="B979" s="240" t="str">
        <f>IF(Fornecedores[[#This Row],[Tipo]]&lt;&gt;"",ROW()-1,"")</f>
        <v/>
      </c>
      <c r="C979" s="184"/>
      <c r="E979" s="183"/>
      <c r="H979" s="183" t="str">
        <f t="shared" si="31"/>
        <v/>
      </c>
    </row>
    <row r="980" spans="1:8" x14ac:dyDescent="0.25">
      <c r="A980" s="240" t="str">
        <f t="shared" si="30"/>
        <v/>
      </c>
      <c r="B980" s="240" t="str">
        <f>IF(Fornecedores[[#This Row],[Tipo]]&lt;&gt;"",ROW()-1,"")</f>
        <v/>
      </c>
      <c r="C980" s="184"/>
      <c r="E980" s="183"/>
      <c r="H980" s="183" t="str">
        <f t="shared" si="31"/>
        <v/>
      </c>
    </row>
    <row r="981" spans="1:8" x14ac:dyDescent="0.25">
      <c r="A981" s="240" t="str">
        <f t="shared" si="30"/>
        <v/>
      </c>
      <c r="B981" s="240" t="str">
        <f>IF(Fornecedores[[#This Row],[Tipo]]&lt;&gt;"",ROW()-1,"")</f>
        <v/>
      </c>
      <c r="C981" s="184"/>
      <c r="E981" s="183"/>
      <c r="H981" s="183" t="str">
        <f t="shared" si="31"/>
        <v/>
      </c>
    </row>
    <row r="982" spans="1:8" x14ac:dyDescent="0.25">
      <c r="A982" s="240" t="str">
        <f t="shared" si="30"/>
        <v/>
      </c>
      <c r="B982" s="240" t="str">
        <f>IF(Fornecedores[[#This Row],[Tipo]]&lt;&gt;"",ROW()-1,"")</f>
        <v/>
      </c>
      <c r="C982" s="184"/>
      <c r="E982" s="183"/>
      <c r="H982" s="183" t="str">
        <f t="shared" si="31"/>
        <v/>
      </c>
    </row>
    <row r="983" spans="1:8" x14ac:dyDescent="0.25">
      <c r="A983" s="240" t="str">
        <f t="shared" si="30"/>
        <v/>
      </c>
      <c r="B983" s="240" t="str">
        <f>IF(Fornecedores[[#This Row],[Tipo]]&lt;&gt;"",ROW()-1,"")</f>
        <v/>
      </c>
      <c r="C983" s="184"/>
      <c r="E983" s="183"/>
      <c r="H983" s="183" t="str">
        <f t="shared" si="31"/>
        <v/>
      </c>
    </row>
    <row r="984" spans="1:8" x14ac:dyDescent="0.25">
      <c r="A984" s="240" t="str">
        <f t="shared" si="30"/>
        <v/>
      </c>
      <c r="B984" s="240" t="str">
        <f>IF(Fornecedores[[#This Row],[Tipo]]&lt;&gt;"",ROW()-1,"")</f>
        <v/>
      </c>
      <c r="C984" s="184"/>
      <c r="E984" s="183"/>
      <c r="H984" s="183" t="str">
        <f t="shared" si="31"/>
        <v/>
      </c>
    </row>
    <row r="985" spans="1:8" x14ac:dyDescent="0.25">
      <c r="A985" s="240" t="str">
        <f t="shared" si="30"/>
        <v/>
      </c>
      <c r="B985" s="240" t="str">
        <f>IF(Fornecedores[[#This Row],[Tipo]]&lt;&gt;"",ROW()-1,"")</f>
        <v/>
      </c>
      <c r="C985" s="184"/>
      <c r="E985" s="183"/>
      <c r="H985" s="183" t="str">
        <f t="shared" si="31"/>
        <v/>
      </c>
    </row>
    <row r="986" spans="1:8" x14ac:dyDescent="0.25">
      <c r="A986" s="240" t="str">
        <f t="shared" si="30"/>
        <v/>
      </c>
      <c r="B986" s="240" t="str">
        <f>IF(Fornecedores[[#This Row],[Tipo]]&lt;&gt;"",ROW()-1,"")</f>
        <v/>
      </c>
      <c r="C986" s="184"/>
      <c r="E986" s="183"/>
      <c r="H986" s="183" t="str">
        <f t="shared" si="31"/>
        <v/>
      </c>
    </row>
    <row r="987" spans="1:8" x14ac:dyDescent="0.25">
      <c r="A987" s="240" t="str">
        <f t="shared" si="30"/>
        <v/>
      </c>
      <c r="B987" s="240" t="str">
        <f>IF(Fornecedores[[#This Row],[Tipo]]&lt;&gt;"",ROW()-1,"")</f>
        <v/>
      </c>
      <c r="C987" s="184"/>
      <c r="E987" s="183"/>
      <c r="H987" s="183" t="str">
        <f t="shared" si="31"/>
        <v/>
      </c>
    </row>
    <row r="988" spans="1:8" x14ac:dyDescent="0.25">
      <c r="A988" s="240" t="str">
        <f t="shared" si="30"/>
        <v/>
      </c>
      <c r="B988" s="240" t="str">
        <f>IF(Fornecedores[[#This Row],[Tipo]]&lt;&gt;"",ROW()-1,"")</f>
        <v/>
      </c>
      <c r="C988" s="184"/>
      <c r="E988" s="183"/>
      <c r="H988" s="183" t="str">
        <f t="shared" si="31"/>
        <v/>
      </c>
    </row>
    <row r="989" spans="1:8" x14ac:dyDescent="0.25">
      <c r="A989" s="240" t="str">
        <f t="shared" si="30"/>
        <v/>
      </c>
      <c r="B989" s="240" t="str">
        <f>IF(Fornecedores[[#This Row],[Tipo]]&lt;&gt;"",ROW()-1,"")</f>
        <v/>
      </c>
      <c r="C989" s="184"/>
      <c r="E989" s="183"/>
      <c r="H989" s="183" t="str">
        <f t="shared" si="31"/>
        <v/>
      </c>
    </row>
    <row r="990" spans="1:8" x14ac:dyDescent="0.25">
      <c r="A990" s="240" t="str">
        <f t="shared" si="30"/>
        <v/>
      </c>
      <c r="B990" s="240" t="str">
        <f>IF(Fornecedores[[#This Row],[Tipo]]&lt;&gt;"",ROW()-1,"")</f>
        <v/>
      </c>
      <c r="C990" s="184"/>
      <c r="E990" s="183"/>
      <c r="H990" s="183" t="str">
        <f t="shared" si="31"/>
        <v/>
      </c>
    </row>
    <row r="991" spans="1:8" x14ac:dyDescent="0.25">
      <c r="A991" s="240" t="str">
        <f t="shared" si="30"/>
        <v/>
      </c>
      <c r="B991" s="240" t="str">
        <f>IF(Fornecedores[[#This Row],[Tipo]]&lt;&gt;"",ROW()-1,"")</f>
        <v/>
      </c>
      <c r="C991" s="184"/>
      <c r="E991" s="183"/>
      <c r="H991" s="183" t="str">
        <f t="shared" si="31"/>
        <v/>
      </c>
    </row>
    <row r="992" spans="1:8" x14ac:dyDescent="0.25">
      <c r="A992" s="240" t="str">
        <f t="shared" si="30"/>
        <v/>
      </c>
      <c r="B992" s="240" t="str">
        <f>IF(Fornecedores[[#This Row],[Tipo]]&lt;&gt;"",ROW()-1,"")</f>
        <v/>
      </c>
      <c r="C992" s="184"/>
      <c r="E992" s="183"/>
      <c r="H992" s="183" t="str">
        <f t="shared" si="31"/>
        <v/>
      </c>
    </row>
    <row r="993" spans="1:8" x14ac:dyDescent="0.25">
      <c r="A993" s="240" t="str">
        <f t="shared" si="30"/>
        <v/>
      </c>
      <c r="B993" s="240" t="str">
        <f>IF(Fornecedores[[#This Row],[Tipo]]&lt;&gt;"",ROW()-1,"")</f>
        <v/>
      </c>
      <c r="C993" s="184"/>
      <c r="E993" s="183"/>
      <c r="H993" s="183" t="str">
        <f t="shared" si="31"/>
        <v/>
      </c>
    </row>
    <row r="994" spans="1:8" x14ac:dyDescent="0.25">
      <c r="A994" s="240" t="str">
        <f t="shared" si="30"/>
        <v/>
      </c>
      <c r="B994" s="240" t="str">
        <f>IF(Fornecedores[[#This Row],[Tipo]]&lt;&gt;"",ROW()-1,"")</f>
        <v/>
      </c>
      <c r="C994" s="184"/>
      <c r="E994" s="183"/>
      <c r="H994" s="183" t="str">
        <f t="shared" si="31"/>
        <v/>
      </c>
    </row>
    <row r="995" spans="1:8" x14ac:dyDescent="0.25">
      <c r="A995" s="240" t="str">
        <f t="shared" si="30"/>
        <v/>
      </c>
      <c r="B995" s="240" t="str">
        <f>IF(Fornecedores[[#This Row],[Tipo]]&lt;&gt;"",ROW()-1,"")</f>
        <v/>
      </c>
      <c r="C995" s="184"/>
      <c r="E995" s="183"/>
      <c r="H995" s="183" t="str">
        <f t="shared" si="31"/>
        <v/>
      </c>
    </row>
    <row r="996" spans="1:8" x14ac:dyDescent="0.25">
      <c r="A996" s="240" t="str">
        <f t="shared" si="30"/>
        <v/>
      </c>
      <c r="B996" s="240" t="str">
        <f>IF(Fornecedores[[#This Row],[Tipo]]&lt;&gt;"",ROW()-1,"")</f>
        <v/>
      </c>
      <c r="C996" s="184"/>
      <c r="E996" s="183"/>
      <c r="H996" s="183" t="str">
        <f t="shared" si="31"/>
        <v/>
      </c>
    </row>
    <row r="997" spans="1:8" x14ac:dyDescent="0.25">
      <c r="A997" s="240" t="str">
        <f t="shared" si="30"/>
        <v/>
      </c>
      <c r="B997" s="240" t="str">
        <f>IF(Fornecedores[[#This Row],[Tipo]]&lt;&gt;"",ROW()-1,"")</f>
        <v/>
      </c>
      <c r="C997" s="184"/>
      <c r="E997" s="183"/>
      <c r="H997" s="183" t="str">
        <f t="shared" si="31"/>
        <v/>
      </c>
    </row>
    <row r="998" spans="1:8" x14ac:dyDescent="0.25">
      <c r="A998" s="240" t="str">
        <f t="shared" si="30"/>
        <v/>
      </c>
      <c r="B998" s="240" t="str">
        <f>IF(Fornecedores[[#This Row],[Tipo]]&lt;&gt;"",ROW()-1,"")</f>
        <v/>
      </c>
      <c r="C998" s="184"/>
      <c r="E998" s="183"/>
      <c r="H998" s="183" t="str">
        <f t="shared" si="31"/>
        <v/>
      </c>
    </row>
    <row r="999" spans="1:8" x14ac:dyDescent="0.25">
      <c r="A999" s="240" t="str">
        <f t="shared" si="30"/>
        <v/>
      </c>
      <c r="B999" s="240" t="str">
        <f>IF(Fornecedores[[#This Row],[Tipo]]&lt;&gt;"",ROW()-1,"")</f>
        <v/>
      </c>
      <c r="C999" s="184"/>
      <c r="E999" s="183"/>
      <c r="H999" s="183" t="str">
        <f t="shared" si="31"/>
        <v/>
      </c>
    </row>
    <row r="1000" spans="1:8" x14ac:dyDescent="0.25">
      <c r="A1000" s="240" t="str">
        <f t="shared" si="30"/>
        <v/>
      </c>
      <c r="B1000" s="240" t="str">
        <f>IF(Fornecedores[[#This Row],[Tipo]]&lt;&gt;"",ROW()-1,"")</f>
        <v/>
      </c>
      <c r="C1000" s="184"/>
      <c r="E1000" s="183"/>
      <c r="H1000" s="183" t="str">
        <f t="shared" si="31"/>
        <v/>
      </c>
    </row>
  </sheetData>
  <dataValidations count="1">
    <dataValidation type="list" allowBlank="1" showInputMessage="1" showErrorMessage="1" sqref="G2:G19 A2:A43 G35:G43" xr:uid="{5E63D984-12A5-481D-B477-62840A9B3409}">
      <formula1>$J$2:$J$8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7001-3F5E-4DD9-B881-89B5F869A74D}">
  <sheetPr>
    <tabColor rgb="FFFFC000"/>
  </sheetPr>
  <dimension ref="A1:ES236"/>
  <sheetViews>
    <sheetView showGridLines="0" zoomScale="90" zoomScaleNormal="90" workbookViewId="0">
      <pane xSplit="2" ySplit="9" topLeftCell="C10" activePane="bottomRight" state="frozen"/>
      <selection pane="topRight" activeCell="BC11" sqref="BC11"/>
      <selection pane="bottomLeft" activeCell="BC11" sqref="BC11"/>
      <selection pane="bottomRight" activeCell="AA8" sqref="AA8"/>
    </sheetView>
  </sheetViews>
  <sheetFormatPr defaultColWidth="0" defaultRowHeight="15" outlineLevelRow="1" x14ac:dyDescent="0.25"/>
  <cols>
    <col min="1" max="1" width="11.5703125" customWidth="1"/>
    <col min="2" max="2" width="38.42578125" bestFit="1" customWidth="1"/>
    <col min="3" max="4" width="12.5703125" customWidth="1"/>
    <col min="5" max="5" width="13.7109375" bestFit="1" customWidth="1"/>
    <col min="6" max="7" width="12.7109375" bestFit="1" customWidth="1"/>
    <col min="8" max="8" width="13.42578125" bestFit="1" customWidth="1"/>
    <col min="9" max="9" width="13.85546875" bestFit="1" customWidth="1"/>
    <col min="10" max="10" width="12.5703125" bestFit="1" customWidth="1"/>
    <col min="11" max="47" width="13.42578125" bestFit="1" customWidth="1"/>
    <col min="48" max="74" width="14.28515625" bestFit="1" customWidth="1"/>
    <col min="75" max="92" width="13.42578125" hidden="1" customWidth="1"/>
    <col min="93" max="93" width="13.7109375" hidden="1" customWidth="1"/>
    <col min="94" max="123" width="13.42578125" hidden="1" customWidth="1"/>
    <col min="124" max="124" width="13.7109375" hidden="1" customWidth="1"/>
    <col min="125" max="149" width="13.42578125" hidden="1" customWidth="1"/>
    <col min="150" max="16384" width="9.140625" hidden="1"/>
  </cols>
  <sheetData>
    <row r="1" spans="1:149" x14ac:dyDescent="0.25">
      <c r="A1" s="133" t="s">
        <v>78</v>
      </c>
      <c r="B1" s="134">
        <f ca="1">TODAY()</f>
        <v>45943</v>
      </c>
    </row>
    <row r="2" spans="1:149" x14ac:dyDescent="0.25">
      <c r="H2" s="116"/>
    </row>
    <row r="3" spans="1:149" x14ac:dyDescent="0.25">
      <c r="H3" s="116"/>
      <c r="R3" s="116"/>
    </row>
    <row r="4" spans="1:149" x14ac:dyDescent="0.25">
      <c r="H4" s="168"/>
      <c r="Q4" s="38"/>
      <c r="R4" s="116"/>
      <c r="U4" s="38"/>
    </row>
    <row r="5" spans="1:149" x14ac:dyDescent="0.25">
      <c r="R5" s="116"/>
    </row>
    <row r="7" spans="1:149" x14ac:dyDescent="0.25">
      <c r="C7" s="265">
        <v>45658</v>
      </c>
      <c r="D7" s="263"/>
      <c r="E7" s="264"/>
      <c r="F7" s="262">
        <v>45689</v>
      </c>
      <c r="G7" s="263"/>
      <c r="H7" s="264"/>
      <c r="I7" s="262">
        <v>45717</v>
      </c>
      <c r="J7" s="263"/>
      <c r="K7" s="264"/>
      <c r="L7" s="262">
        <v>45748</v>
      </c>
      <c r="M7" s="263"/>
      <c r="N7" s="264"/>
      <c r="O7" s="262">
        <v>45778</v>
      </c>
      <c r="P7" s="263"/>
      <c r="Q7" s="264"/>
      <c r="R7" s="262">
        <v>45809</v>
      </c>
      <c r="S7" s="263"/>
      <c r="T7" s="264"/>
      <c r="U7" s="262">
        <v>45839</v>
      </c>
      <c r="V7" s="263"/>
      <c r="W7" s="264"/>
      <c r="X7" s="262">
        <v>45870</v>
      </c>
      <c r="Y7" s="263"/>
      <c r="Z7" s="264"/>
      <c r="AA7" s="262">
        <v>45901</v>
      </c>
      <c r="AB7" s="263"/>
      <c r="AC7" s="264"/>
      <c r="AD7" s="262">
        <v>45931</v>
      </c>
      <c r="AE7" s="263"/>
      <c r="AF7" s="264"/>
      <c r="AG7" s="262">
        <v>45962</v>
      </c>
      <c r="AH7" s="263"/>
      <c r="AI7" s="264"/>
      <c r="AJ7" s="262">
        <v>45992</v>
      </c>
      <c r="AK7" s="263"/>
      <c r="AL7" s="264"/>
      <c r="AM7" s="262">
        <v>46023</v>
      </c>
      <c r="AN7" s="263"/>
      <c r="AO7" s="264"/>
      <c r="AP7" s="262">
        <v>46054</v>
      </c>
      <c r="AQ7" s="263"/>
      <c r="AR7" s="264"/>
      <c r="AS7" s="262">
        <v>46082</v>
      </c>
      <c r="AT7" s="263"/>
      <c r="AU7" s="264"/>
      <c r="AV7" s="262">
        <v>46113</v>
      </c>
      <c r="AW7" s="263"/>
      <c r="AX7" s="264"/>
      <c r="AY7" s="262">
        <v>46143</v>
      </c>
      <c r="AZ7" s="263"/>
      <c r="BA7" s="264"/>
      <c r="BB7" s="262">
        <v>46174</v>
      </c>
      <c r="BC7" s="263"/>
      <c r="BD7" s="264"/>
      <c r="BE7" s="262">
        <v>46204</v>
      </c>
      <c r="BF7" s="263"/>
      <c r="BG7" s="264"/>
      <c r="BH7" s="262">
        <v>46235</v>
      </c>
      <c r="BI7" s="263"/>
      <c r="BJ7" s="264"/>
      <c r="BK7" s="262">
        <v>46266</v>
      </c>
      <c r="BL7" s="263"/>
      <c r="BM7" s="264"/>
      <c r="BN7" s="262">
        <v>46296</v>
      </c>
      <c r="BO7" s="263"/>
      <c r="BP7" s="264"/>
      <c r="BQ7" s="262">
        <v>46327</v>
      </c>
      <c r="BR7" s="263"/>
      <c r="BS7" s="264"/>
      <c r="BT7" s="262">
        <v>46357</v>
      </c>
      <c r="BU7" s="263"/>
      <c r="BV7" s="264"/>
      <c r="BW7" s="262">
        <v>46388</v>
      </c>
      <c r="BX7" s="263"/>
      <c r="BY7" s="264"/>
      <c r="BZ7" s="262">
        <v>46419</v>
      </c>
      <c r="CA7" s="263"/>
      <c r="CB7" s="264"/>
      <c r="CC7" s="262">
        <v>46447</v>
      </c>
      <c r="CD7" s="263"/>
      <c r="CE7" s="264"/>
      <c r="CF7" s="262">
        <v>46478</v>
      </c>
      <c r="CG7" s="263"/>
      <c r="CH7" s="264"/>
      <c r="CI7" s="262">
        <v>46508</v>
      </c>
      <c r="CJ7" s="263"/>
      <c r="CK7" s="264"/>
      <c r="CL7" s="262">
        <v>46539</v>
      </c>
      <c r="CM7" s="263"/>
      <c r="CN7" s="264"/>
      <c r="CO7" s="262">
        <v>46569</v>
      </c>
      <c r="CP7" s="263"/>
      <c r="CQ7" s="264"/>
      <c r="CR7" s="262">
        <v>46600</v>
      </c>
      <c r="CS7" s="263"/>
      <c r="CT7" s="264"/>
      <c r="CU7" s="262">
        <v>46631</v>
      </c>
      <c r="CV7" s="263"/>
      <c r="CW7" s="264"/>
      <c r="CX7" s="262">
        <v>46661</v>
      </c>
      <c r="CY7" s="263"/>
      <c r="CZ7" s="264"/>
      <c r="DA7" s="262">
        <v>46692</v>
      </c>
      <c r="DB7" s="263"/>
      <c r="DC7" s="264"/>
      <c r="DD7" s="262">
        <v>46722</v>
      </c>
      <c r="DE7" s="263"/>
      <c r="DF7" s="264"/>
      <c r="DG7" s="262">
        <v>46753</v>
      </c>
      <c r="DH7" s="263"/>
      <c r="DI7" s="264"/>
      <c r="DJ7" s="262">
        <v>46784</v>
      </c>
      <c r="DK7" s="263"/>
      <c r="DL7" s="264"/>
      <c r="DM7" s="262">
        <v>46813</v>
      </c>
      <c r="DN7" s="263"/>
      <c r="DO7" s="264"/>
      <c r="DP7" s="262">
        <v>46844</v>
      </c>
      <c r="DQ7" s="263"/>
      <c r="DR7" s="264"/>
      <c r="DS7" s="262">
        <v>46874</v>
      </c>
      <c r="DT7" s="263"/>
      <c r="DU7" s="264"/>
      <c r="DV7" s="262">
        <v>46905</v>
      </c>
      <c r="DW7" s="263"/>
      <c r="DX7" s="264"/>
      <c r="DY7" s="262">
        <v>46935</v>
      </c>
      <c r="DZ7" s="263"/>
      <c r="EA7" s="264"/>
      <c r="EB7" s="262">
        <v>46966</v>
      </c>
      <c r="EC7" s="263"/>
      <c r="ED7" s="264"/>
      <c r="EE7" s="262">
        <v>46997</v>
      </c>
      <c r="EF7" s="263"/>
      <c r="EG7" s="264"/>
      <c r="EH7" s="262">
        <v>47027</v>
      </c>
      <c r="EI7" s="263"/>
      <c r="EJ7" s="264"/>
      <c r="EK7" s="262">
        <v>47058</v>
      </c>
      <c r="EL7" s="263"/>
      <c r="EM7" s="264"/>
      <c r="EN7" s="262">
        <v>47088</v>
      </c>
      <c r="EO7" s="263"/>
      <c r="EP7" s="264"/>
      <c r="EQ7" s="262">
        <v>47119</v>
      </c>
      <c r="ER7" s="263"/>
      <c r="ES7" s="264"/>
    </row>
    <row r="8" spans="1:149" x14ac:dyDescent="0.25">
      <c r="C8" s="152">
        <v>1</v>
      </c>
      <c r="D8" s="152">
        <v>2</v>
      </c>
      <c r="E8" s="153">
        <v>3</v>
      </c>
      <c r="F8" s="157">
        <v>4</v>
      </c>
      <c r="G8" s="152">
        <v>5</v>
      </c>
      <c r="H8" s="153">
        <v>6</v>
      </c>
      <c r="I8" s="157">
        <v>7</v>
      </c>
      <c r="J8" s="152">
        <v>8</v>
      </c>
      <c r="K8" s="153">
        <v>9</v>
      </c>
      <c r="L8" s="157">
        <v>10</v>
      </c>
      <c r="M8" s="152">
        <v>11</v>
      </c>
      <c r="N8" s="153">
        <v>12</v>
      </c>
      <c r="O8" s="157">
        <v>13</v>
      </c>
      <c r="P8" s="152">
        <v>14</v>
      </c>
      <c r="Q8" s="153">
        <v>15</v>
      </c>
      <c r="R8" s="157">
        <v>16</v>
      </c>
      <c r="S8" s="152">
        <v>17</v>
      </c>
      <c r="T8" s="153">
        <v>18</v>
      </c>
      <c r="U8" s="157">
        <v>19</v>
      </c>
      <c r="V8" s="152">
        <v>20</v>
      </c>
      <c r="W8" s="153">
        <v>21</v>
      </c>
      <c r="X8" s="157">
        <v>22</v>
      </c>
      <c r="Y8" s="152">
        <v>23</v>
      </c>
      <c r="Z8" s="153">
        <v>24</v>
      </c>
      <c r="AA8" s="157">
        <v>25</v>
      </c>
      <c r="AB8" s="152">
        <v>26</v>
      </c>
      <c r="AC8" s="153">
        <v>27</v>
      </c>
      <c r="AD8" s="157">
        <v>28</v>
      </c>
      <c r="AE8" s="152">
        <v>29</v>
      </c>
      <c r="AF8" s="153">
        <v>30</v>
      </c>
      <c r="AG8" s="157">
        <v>31</v>
      </c>
      <c r="AH8" s="152">
        <v>32</v>
      </c>
      <c r="AI8" s="153">
        <v>33</v>
      </c>
      <c r="AJ8" s="157">
        <v>34</v>
      </c>
      <c r="AK8" s="152">
        <v>35</v>
      </c>
      <c r="AL8" s="153">
        <v>36</v>
      </c>
      <c r="AM8" s="157">
        <v>37</v>
      </c>
      <c r="AN8" s="152">
        <v>38</v>
      </c>
      <c r="AO8" s="153">
        <v>39</v>
      </c>
      <c r="AP8" s="157">
        <v>40</v>
      </c>
      <c r="AQ8" s="152">
        <v>41</v>
      </c>
      <c r="AR8" s="153">
        <v>42</v>
      </c>
      <c r="AS8" s="157">
        <v>43</v>
      </c>
      <c r="AT8" s="152">
        <v>44</v>
      </c>
      <c r="AU8" s="153">
        <v>45</v>
      </c>
      <c r="AV8" s="157">
        <v>46</v>
      </c>
      <c r="AW8" s="152">
        <v>47</v>
      </c>
      <c r="AX8" s="153">
        <v>48</v>
      </c>
      <c r="AY8" s="157">
        <v>49</v>
      </c>
      <c r="AZ8" s="152">
        <v>50</v>
      </c>
      <c r="BA8" s="153">
        <v>51</v>
      </c>
      <c r="BB8" s="157">
        <v>52</v>
      </c>
      <c r="BC8" s="152">
        <v>53</v>
      </c>
      <c r="BD8" s="153">
        <v>54</v>
      </c>
      <c r="BE8" s="157">
        <v>55</v>
      </c>
      <c r="BF8" s="152">
        <v>56</v>
      </c>
      <c r="BG8" s="153">
        <v>57</v>
      </c>
      <c r="BH8" s="157">
        <v>58</v>
      </c>
      <c r="BI8" s="152">
        <v>59</v>
      </c>
      <c r="BJ8" s="153">
        <v>60</v>
      </c>
      <c r="BK8" s="157">
        <v>61</v>
      </c>
      <c r="BL8" s="152">
        <v>62</v>
      </c>
      <c r="BM8" s="153">
        <v>63</v>
      </c>
      <c r="BN8" s="157">
        <v>64</v>
      </c>
      <c r="BO8" s="152">
        <v>65</v>
      </c>
      <c r="BP8" s="153">
        <v>66</v>
      </c>
      <c r="BQ8" s="157">
        <v>67</v>
      </c>
      <c r="BR8" s="152">
        <v>68</v>
      </c>
      <c r="BS8" s="153">
        <v>69</v>
      </c>
      <c r="BT8" s="157">
        <v>70</v>
      </c>
      <c r="BU8" s="152">
        <v>71</v>
      </c>
      <c r="BV8" s="153">
        <v>72</v>
      </c>
      <c r="BW8" s="157">
        <v>73</v>
      </c>
      <c r="BX8" s="152">
        <v>74</v>
      </c>
      <c r="BY8" s="153">
        <v>75</v>
      </c>
      <c r="BZ8" s="157">
        <v>76</v>
      </c>
      <c r="CA8" s="152">
        <v>77</v>
      </c>
      <c r="CB8" s="153">
        <v>78</v>
      </c>
      <c r="CC8" s="157">
        <v>79</v>
      </c>
      <c r="CD8" s="152">
        <v>80</v>
      </c>
      <c r="CE8" s="153">
        <v>81</v>
      </c>
      <c r="CF8" s="157">
        <v>82</v>
      </c>
      <c r="CG8" s="152">
        <v>83</v>
      </c>
      <c r="CH8" s="153">
        <v>84</v>
      </c>
      <c r="CI8" s="157">
        <v>85</v>
      </c>
      <c r="CJ8" s="152">
        <v>86</v>
      </c>
      <c r="CK8" s="153">
        <v>87</v>
      </c>
      <c r="CL8" s="157">
        <v>88</v>
      </c>
      <c r="CM8" s="152">
        <v>89</v>
      </c>
      <c r="CN8" s="153">
        <v>90</v>
      </c>
      <c r="CO8" s="157">
        <v>91</v>
      </c>
      <c r="CP8" s="152">
        <v>92</v>
      </c>
      <c r="CQ8" s="153">
        <v>93</v>
      </c>
      <c r="CR8" s="157">
        <v>94</v>
      </c>
      <c r="CS8" s="152">
        <v>95</v>
      </c>
      <c r="CT8" s="153">
        <v>96</v>
      </c>
      <c r="CU8" s="157">
        <v>97</v>
      </c>
      <c r="CV8" s="152">
        <v>98</v>
      </c>
      <c r="CW8" s="153">
        <v>99</v>
      </c>
      <c r="CX8" s="157">
        <v>100</v>
      </c>
      <c r="CY8" s="152">
        <v>101</v>
      </c>
      <c r="CZ8" s="153">
        <v>102</v>
      </c>
      <c r="DA8" s="157">
        <v>103</v>
      </c>
      <c r="DB8" s="152">
        <v>104</v>
      </c>
      <c r="DC8" s="153">
        <v>105</v>
      </c>
      <c r="DD8" s="157">
        <v>106</v>
      </c>
      <c r="DE8" s="152">
        <v>107</v>
      </c>
      <c r="DF8" s="153">
        <v>108</v>
      </c>
      <c r="DG8" s="157">
        <v>109</v>
      </c>
      <c r="DH8" s="152">
        <v>110</v>
      </c>
      <c r="DI8" s="153">
        <v>111</v>
      </c>
      <c r="DJ8" s="157">
        <v>112</v>
      </c>
      <c r="DK8" s="152">
        <v>113</v>
      </c>
      <c r="DL8" s="153">
        <v>114</v>
      </c>
      <c r="DM8" s="157">
        <v>115</v>
      </c>
      <c r="DN8" s="152">
        <v>116</v>
      </c>
      <c r="DO8" s="153">
        <v>117</v>
      </c>
      <c r="DP8" s="157">
        <v>118</v>
      </c>
      <c r="DQ8" s="152">
        <v>119</v>
      </c>
      <c r="DR8" s="153">
        <v>120</v>
      </c>
      <c r="DS8" s="157">
        <v>121</v>
      </c>
      <c r="DT8" s="152">
        <v>122</v>
      </c>
      <c r="DU8" s="153">
        <v>123</v>
      </c>
      <c r="DV8" s="157">
        <v>124</v>
      </c>
      <c r="DW8" s="152">
        <v>125</v>
      </c>
      <c r="DX8" s="153">
        <v>126</v>
      </c>
      <c r="DY8" s="157">
        <v>127</v>
      </c>
      <c r="DZ8" s="152">
        <v>128</v>
      </c>
      <c r="EA8" s="153">
        <v>129</v>
      </c>
      <c r="EB8" s="157">
        <v>130</v>
      </c>
      <c r="EC8" s="152">
        <v>131</v>
      </c>
      <c r="ED8" s="153">
        <v>132</v>
      </c>
      <c r="EE8" s="157">
        <v>133</v>
      </c>
      <c r="EF8" s="152">
        <v>134</v>
      </c>
      <c r="EG8" s="153">
        <v>135</v>
      </c>
      <c r="EH8" s="157">
        <v>136</v>
      </c>
      <c r="EI8" s="152">
        <v>137</v>
      </c>
      <c r="EJ8" s="153">
        <v>138</v>
      </c>
      <c r="EK8" s="157">
        <v>139</v>
      </c>
      <c r="EL8" s="152">
        <v>140</v>
      </c>
      <c r="EM8" s="153">
        <v>141</v>
      </c>
      <c r="EN8" s="157">
        <v>142</v>
      </c>
      <c r="EO8" s="152">
        <v>143</v>
      </c>
      <c r="EP8" s="153">
        <v>144</v>
      </c>
      <c r="EQ8" s="157">
        <v>145</v>
      </c>
      <c r="ER8" s="152">
        <v>146</v>
      </c>
      <c r="ES8" s="153">
        <v>147</v>
      </c>
    </row>
    <row r="9" spans="1:149" x14ac:dyDescent="0.25">
      <c r="C9" s="176">
        <v>45658</v>
      </c>
      <c r="D9" s="176">
        <v>45668</v>
      </c>
      <c r="E9" s="177">
        <v>45678</v>
      </c>
      <c r="F9" s="178">
        <v>45689</v>
      </c>
      <c r="G9" s="176">
        <v>45699</v>
      </c>
      <c r="H9" s="177">
        <v>45709</v>
      </c>
      <c r="I9" s="178">
        <v>45717</v>
      </c>
      <c r="J9" s="176">
        <v>45727</v>
      </c>
      <c r="K9" s="177">
        <v>45737</v>
      </c>
      <c r="L9" s="178">
        <v>45748</v>
      </c>
      <c r="M9" s="176">
        <v>45758</v>
      </c>
      <c r="N9" s="177">
        <v>45768</v>
      </c>
      <c r="O9" s="178">
        <v>45778</v>
      </c>
      <c r="P9" s="176">
        <v>45788</v>
      </c>
      <c r="Q9" s="177">
        <v>45798</v>
      </c>
      <c r="R9" s="178">
        <v>45809</v>
      </c>
      <c r="S9" s="176">
        <v>45819</v>
      </c>
      <c r="T9" s="177">
        <v>45829</v>
      </c>
      <c r="U9" s="178">
        <v>45839</v>
      </c>
      <c r="V9" s="176">
        <v>45849</v>
      </c>
      <c r="W9" s="177">
        <v>45859</v>
      </c>
      <c r="X9" s="178">
        <v>45870</v>
      </c>
      <c r="Y9" s="176">
        <v>45880</v>
      </c>
      <c r="Z9" s="177">
        <v>45890</v>
      </c>
      <c r="AA9" s="178">
        <v>45901</v>
      </c>
      <c r="AB9" s="176">
        <v>45911</v>
      </c>
      <c r="AC9" s="177">
        <v>45921</v>
      </c>
      <c r="AD9" s="178">
        <v>45931</v>
      </c>
      <c r="AE9" s="176">
        <v>45941</v>
      </c>
      <c r="AF9" s="177">
        <v>45951</v>
      </c>
      <c r="AG9" s="178">
        <v>45962</v>
      </c>
      <c r="AH9" s="176">
        <v>45972</v>
      </c>
      <c r="AI9" s="177">
        <v>45982</v>
      </c>
      <c r="AJ9" s="178">
        <v>45992</v>
      </c>
      <c r="AK9" s="176">
        <v>46002</v>
      </c>
      <c r="AL9" s="177">
        <v>46012</v>
      </c>
      <c r="AM9" s="178">
        <v>46023</v>
      </c>
      <c r="AN9" s="176">
        <v>46033</v>
      </c>
      <c r="AO9" s="177">
        <v>46043</v>
      </c>
      <c r="AP9" s="178">
        <v>46054</v>
      </c>
      <c r="AQ9" s="176">
        <v>46064</v>
      </c>
      <c r="AR9" s="177">
        <v>46074</v>
      </c>
      <c r="AS9" s="178">
        <v>46082</v>
      </c>
      <c r="AT9" s="176">
        <v>46092</v>
      </c>
      <c r="AU9" s="177">
        <v>46102</v>
      </c>
      <c r="AV9" s="178">
        <v>46113</v>
      </c>
      <c r="AW9" s="176">
        <v>46123</v>
      </c>
      <c r="AX9" s="177">
        <v>46133</v>
      </c>
      <c r="AY9" s="178">
        <v>46143</v>
      </c>
      <c r="AZ9" s="176">
        <v>46153</v>
      </c>
      <c r="BA9" s="177">
        <v>46163</v>
      </c>
      <c r="BB9" s="178">
        <v>46174</v>
      </c>
      <c r="BC9" s="176">
        <v>46184</v>
      </c>
      <c r="BD9" s="177">
        <v>46194</v>
      </c>
      <c r="BE9" s="178">
        <v>46204</v>
      </c>
      <c r="BF9" s="176">
        <v>46214</v>
      </c>
      <c r="BG9" s="177">
        <v>46224</v>
      </c>
      <c r="BH9" s="178">
        <v>46235</v>
      </c>
      <c r="BI9" s="176">
        <v>46245</v>
      </c>
      <c r="BJ9" s="177">
        <v>46255</v>
      </c>
      <c r="BK9" s="178">
        <v>46266</v>
      </c>
      <c r="BL9" s="176">
        <v>46276</v>
      </c>
      <c r="BM9" s="177">
        <v>46286</v>
      </c>
      <c r="BN9" s="178">
        <v>46296</v>
      </c>
      <c r="BO9" s="176">
        <v>46306</v>
      </c>
      <c r="BP9" s="177">
        <v>46316</v>
      </c>
      <c r="BQ9" s="178">
        <v>46327</v>
      </c>
      <c r="BR9" s="176">
        <v>46337</v>
      </c>
      <c r="BS9" s="177">
        <v>46347</v>
      </c>
      <c r="BT9" s="178">
        <v>46357</v>
      </c>
      <c r="BU9" s="176">
        <v>46367</v>
      </c>
      <c r="BV9" s="177">
        <v>46377</v>
      </c>
      <c r="BW9" s="158"/>
      <c r="BX9" s="1"/>
      <c r="BY9" s="154"/>
      <c r="BZ9" s="158"/>
      <c r="CA9" s="1"/>
      <c r="CB9" s="154"/>
      <c r="CC9" s="158"/>
      <c r="CD9" s="1"/>
      <c r="CE9" s="154"/>
      <c r="CF9" s="158"/>
      <c r="CG9" s="1"/>
      <c r="CH9" s="154"/>
      <c r="CI9" s="158"/>
      <c r="CJ9" s="1"/>
      <c r="CK9" s="154"/>
      <c r="CL9" s="158"/>
      <c r="CM9" s="1"/>
      <c r="CN9" s="154"/>
      <c r="CO9" s="158"/>
      <c r="CP9" s="1"/>
      <c r="CQ9" s="154"/>
      <c r="CR9" s="158"/>
      <c r="CS9" s="1"/>
      <c r="CT9" s="154"/>
      <c r="CU9" s="158"/>
      <c r="CV9" s="1"/>
      <c r="CW9" s="154"/>
      <c r="CX9" s="158"/>
      <c r="CY9" s="1"/>
      <c r="CZ9" s="154"/>
      <c r="DA9" s="158"/>
      <c r="DB9" s="1"/>
      <c r="DC9" s="154"/>
      <c r="DD9" s="158"/>
      <c r="DE9" s="1"/>
      <c r="DF9" s="154"/>
      <c r="DG9" s="158"/>
      <c r="DH9" s="1"/>
      <c r="DI9" s="154"/>
      <c r="DJ9" s="158"/>
      <c r="DK9" s="1"/>
      <c r="DL9" s="154"/>
      <c r="DM9" s="158"/>
      <c r="DN9" s="1"/>
      <c r="DO9" s="154"/>
      <c r="DP9" s="158"/>
      <c r="DQ9" s="1"/>
      <c r="DR9" s="154"/>
      <c r="DS9" s="158"/>
      <c r="DT9" s="1"/>
      <c r="DU9" s="154"/>
      <c r="DV9" s="158"/>
      <c r="DW9" s="1"/>
      <c r="DX9" s="154"/>
      <c r="DY9" s="158"/>
      <c r="DZ9" s="1"/>
      <c r="EA9" s="154"/>
      <c r="EB9" s="158"/>
      <c r="EC9" s="1"/>
      <c r="ED9" s="154"/>
      <c r="EE9" s="158"/>
      <c r="EF9" s="1"/>
      <c r="EG9" s="154"/>
      <c r="EH9" s="158"/>
      <c r="EI9" s="1"/>
      <c r="EJ9" s="154"/>
      <c r="EK9" s="158"/>
      <c r="EL9" s="1"/>
      <c r="EM9" s="154"/>
      <c r="EN9" s="158"/>
      <c r="EO9" s="1"/>
      <c r="EP9" s="154"/>
      <c r="EQ9" s="158"/>
      <c r="ER9" s="1"/>
      <c r="ES9" s="154"/>
    </row>
    <row r="10" spans="1:149" ht="18.75" x14ac:dyDescent="0.3">
      <c r="B10" s="45" t="s">
        <v>79</v>
      </c>
      <c r="C10" s="88" t="s">
        <v>60</v>
      </c>
      <c r="D10" s="88" t="s">
        <v>60</v>
      </c>
      <c r="E10" s="164" t="s">
        <v>60</v>
      </c>
      <c r="F10" s="88" t="s">
        <v>60</v>
      </c>
      <c r="G10" s="88" t="s">
        <v>60</v>
      </c>
      <c r="H10" s="164" t="s">
        <v>60</v>
      </c>
      <c r="I10" s="88" t="s">
        <v>60</v>
      </c>
      <c r="J10" s="88" t="s">
        <v>60</v>
      </c>
      <c r="K10" s="164" t="s">
        <v>60</v>
      </c>
      <c r="L10" s="88" t="s">
        <v>60</v>
      </c>
      <c r="M10" s="88" t="s">
        <v>60</v>
      </c>
      <c r="N10" s="164" t="s">
        <v>60</v>
      </c>
      <c r="O10" s="88" t="s">
        <v>60</v>
      </c>
      <c r="P10" s="88" t="s">
        <v>60</v>
      </c>
      <c r="Q10" s="88" t="s">
        <v>60</v>
      </c>
      <c r="R10" s="88" t="s">
        <v>60</v>
      </c>
      <c r="S10" s="88" t="s">
        <v>60</v>
      </c>
      <c r="T10" s="88" t="s">
        <v>60</v>
      </c>
      <c r="U10" s="88" t="s">
        <v>60</v>
      </c>
      <c r="V10" s="88" t="s">
        <v>60</v>
      </c>
      <c r="W10" s="88" t="s">
        <v>60</v>
      </c>
      <c r="X10" s="158" t="s">
        <v>44</v>
      </c>
      <c r="Y10" s="1" t="s">
        <v>44</v>
      </c>
      <c r="Z10" s="154" t="s">
        <v>44</v>
      </c>
      <c r="AA10" s="158" t="s">
        <v>44</v>
      </c>
      <c r="AB10" s="1" t="s">
        <v>44</v>
      </c>
      <c r="AC10" s="154" t="s">
        <v>44</v>
      </c>
      <c r="AD10" s="158" t="s">
        <v>44</v>
      </c>
      <c r="AE10" s="1" t="s">
        <v>44</v>
      </c>
      <c r="AF10" s="154" t="s">
        <v>44</v>
      </c>
      <c r="AG10" s="158" t="s">
        <v>44</v>
      </c>
      <c r="AH10" s="1" t="s">
        <v>44</v>
      </c>
      <c r="AI10" s="154" t="s">
        <v>44</v>
      </c>
      <c r="AJ10" s="158" t="s">
        <v>44</v>
      </c>
      <c r="AK10" s="1" t="s">
        <v>44</v>
      </c>
      <c r="AL10" s="154" t="s">
        <v>44</v>
      </c>
      <c r="AM10" s="158" t="s">
        <v>44</v>
      </c>
      <c r="AN10" s="1" t="s">
        <v>44</v>
      </c>
      <c r="AO10" s="154" t="s">
        <v>44</v>
      </c>
      <c r="AP10" s="158" t="s">
        <v>44</v>
      </c>
      <c r="AQ10" s="1" t="s">
        <v>44</v>
      </c>
      <c r="AR10" s="154" t="s">
        <v>44</v>
      </c>
      <c r="AS10" s="158" t="s">
        <v>44</v>
      </c>
      <c r="AT10" s="1" t="s">
        <v>44</v>
      </c>
      <c r="AU10" s="154" t="s">
        <v>44</v>
      </c>
      <c r="AV10" s="158" t="s">
        <v>44</v>
      </c>
      <c r="AW10" s="1" t="s">
        <v>44</v>
      </c>
      <c r="AX10" s="154" t="s">
        <v>44</v>
      </c>
      <c r="AY10" s="158" t="s">
        <v>44</v>
      </c>
      <c r="AZ10" s="1" t="s">
        <v>44</v>
      </c>
      <c r="BA10" s="154" t="s">
        <v>44</v>
      </c>
      <c r="BB10" s="158" t="s">
        <v>44</v>
      </c>
      <c r="BC10" s="1" t="s">
        <v>44</v>
      </c>
      <c r="BD10" s="154" t="s">
        <v>44</v>
      </c>
      <c r="BE10" s="158" t="s">
        <v>44</v>
      </c>
      <c r="BF10" s="1" t="s">
        <v>44</v>
      </c>
      <c r="BG10" s="154" t="s">
        <v>44</v>
      </c>
      <c r="BH10" s="158" t="s">
        <v>44</v>
      </c>
      <c r="BI10" s="1" t="s">
        <v>44</v>
      </c>
      <c r="BJ10" s="154" t="s">
        <v>44</v>
      </c>
      <c r="BK10" s="158" t="s">
        <v>44</v>
      </c>
      <c r="BL10" s="1" t="s">
        <v>44</v>
      </c>
      <c r="BM10" s="154" t="s">
        <v>44</v>
      </c>
      <c r="BN10" s="158" t="s">
        <v>44</v>
      </c>
      <c r="BO10" s="1" t="s">
        <v>44</v>
      </c>
      <c r="BP10" s="154" t="s">
        <v>44</v>
      </c>
      <c r="BQ10" s="158" t="s">
        <v>44</v>
      </c>
      <c r="BR10" s="1" t="s">
        <v>44</v>
      </c>
      <c r="BS10" s="154" t="s">
        <v>44</v>
      </c>
      <c r="BT10" s="158" t="s">
        <v>44</v>
      </c>
      <c r="BU10" s="1" t="s">
        <v>44</v>
      </c>
      <c r="BV10" s="154" t="s">
        <v>44</v>
      </c>
      <c r="BW10" s="158" t="s">
        <v>44</v>
      </c>
      <c r="BX10" s="1" t="s">
        <v>44</v>
      </c>
      <c r="BY10" s="154" t="s">
        <v>44</v>
      </c>
      <c r="BZ10" s="158" t="s">
        <v>44</v>
      </c>
      <c r="CA10" s="1" t="s">
        <v>44</v>
      </c>
      <c r="CB10" s="154" t="s">
        <v>44</v>
      </c>
      <c r="CC10" s="158" t="s">
        <v>44</v>
      </c>
      <c r="CD10" s="1" t="s">
        <v>44</v>
      </c>
      <c r="CE10" s="154" t="s">
        <v>44</v>
      </c>
      <c r="CF10" s="158" t="s">
        <v>44</v>
      </c>
      <c r="CG10" s="1" t="s">
        <v>44</v>
      </c>
      <c r="CH10" s="154" t="s">
        <v>44</v>
      </c>
      <c r="CI10" s="158" t="s">
        <v>44</v>
      </c>
      <c r="CJ10" s="1" t="s">
        <v>44</v>
      </c>
      <c r="CK10" s="154" t="s">
        <v>44</v>
      </c>
      <c r="CL10" s="158" t="s">
        <v>44</v>
      </c>
      <c r="CM10" s="1" t="s">
        <v>44</v>
      </c>
      <c r="CN10" s="154" t="s">
        <v>44</v>
      </c>
      <c r="CO10" s="158" t="s">
        <v>44</v>
      </c>
      <c r="CP10" s="1" t="s">
        <v>44</v>
      </c>
      <c r="CQ10" s="154" t="s">
        <v>44</v>
      </c>
      <c r="CR10" s="158" t="s">
        <v>44</v>
      </c>
      <c r="CS10" s="1" t="s">
        <v>44</v>
      </c>
      <c r="CT10" s="154" t="s">
        <v>44</v>
      </c>
      <c r="CU10" s="158" t="s">
        <v>44</v>
      </c>
      <c r="CV10" s="1" t="s">
        <v>44</v>
      </c>
      <c r="CW10" s="154" t="s">
        <v>44</v>
      </c>
      <c r="CX10" s="158" t="s">
        <v>44</v>
      </c>
      <c r="CY10" s="1" t="s">
        <v>44</v>
      </c>
      <c r="CZ10" s="154" t="s">
        <v>44</v>
      </c>
      <c r="DA10" s="158" t="s">
        <v>44</v>
      </c>
      <c r="DB10" s="1" t="s">
        <v>44</v>
      </c>
      <c r="DC10" s="154" t="s">
        <v>44</v>
      </c>
      <c r="DD10" s="158" t="s">
        <v>44</v>
      </c>
      <c r="DE10" s="1" t="s">
        <v>44</v>
      </c>
      <c r="DF10" s="154" t="s">
        <v>44</v>
      </c>
      <c r="DG10" s="158" t="s">
        <v>44</v>
      </c>
      <c r="DH10" s="1" t="s">
        <v>44</v>
      </c>
      <c r="DI10" s="154" t="s">
        <v>44</v>
      </c>
      <c r="DJ10" s="158" t="s">
        <v>44</v>
      </c>
      <c r="DK10" s="1" t="s">
        <v>44</v>
      </c>
      <c r="DL10" s="154" t="s">
        <v>44</v>
      </c>
      <c r="DM10" s="158" t="s">
        <v>44</v>
      </c>
      <c r="DN10" s="1" t="s">
        <v>44</v>
      </c>
      <c r="DO10" s="154" t="s">
        <v>44</v>
      </c>
      <c r="DP10" s="158" t="s">
        <v>44</v>
      </c>
      <c r="DQ10" s="1" t="s">
        <v>44</v>
      </c>
      <c r="DR10" s="154" t="s">
        <v>44</v>
      </c>
      <c r="DS10" s="158" t="s">
        <v>44</v>
      </c>
      <c r="DT10" s="1" t="s">
        <v>44</v>
      </c>
      <c r="DU10" s="154" t="s">
        <v>44</v>
      </c>
      <c r="DV10" s="158" t="s">
        <v>44</v>
      </c>
      <c r="DW10" s="1" t="s">
        <v>44</v>
      </c>
      <c r="DX10" s="154" t="s">
        <v>44</v>
      </c>
      <c r="DY10" s="158" t="s">
        <v>44</v>
      </c>
      <c r="DZ10" s="1" t="s">
        <v>44</v>
      </c>
      <c r="EA10" s="154" t="s">
        <v>44</v>
      </c>
      <c r="EB10" s="158" t="s">
        <v>44</v>
      </c>
      <c r="EC10" s="1" t="s">
        <v>44</v>
      </c>
      <c r="ED10" s="154" t="s">
        <v>44</v>
      </c>
      <c r="EE10" s="158" t="s">
        <v>44</v>
      </c>
      <c r="EF10" s="1" t="s">
        <v>44</v>
      </c>
      <c r="EG10" s="154" t="s">
        <v>44</v>
      </c>
      <c r="EH10" s="158" t="s">
        <v>44</v>
      </c>
      <c r="EI10" s="1" t="s">
        <v>44</v>
      </c>
      <c r="EJ10" s="154" t="s">
        <v>44</v>
      </c>
      <c r="EK10" s="158" t="s">
        <v>44</v>
      </c>
      <c r="EL10" s="1" t="s">
        <v>44</v>
      </c>
      <c r="EM10" s="154" t="s">
        <v>44</v>
      </c>
      <c r="EN10" s="158" t="s">
        <v>44</v>
      </c>
      <c r="EO10" s="1" t="s">
        <v>44</v>
      </c>
      <c r="EP10" s="154" t="s">
        <v>44</v>
      </c>
      <c r="EQ10" s="158" t="s">
        <v>44</v>
      </c>
      <c r="ER10" s="1" t="s">
        <v>44</v>
      </c>
      <c r="ES10" s="154" t="s">
        <v>44</v>
      </c>
    </row>
    <row r="11" spans="1:149" s="2" customFormat="1" x14ac:dyDescent="0.25">
      <c r="A11"/>
      <c r="B11" t="s">
        <v>80</v>
      </c>
      <c r="C11" s="165">
        <v>1838133.11</v>
      </c>
      <c r="D11" s="165"/>
      <c r="E11" s="166"/>
      <c r="F11" s="167"/>
      <c r="G11" s="165"/>
      <c r="H11" s="166"/>
      <c r="I11" s="167"/>
      <c r="J11" s="165"/>
      <c r="K11" s="166"/>
      <c r="L11" s="167"/>
      <c r="M11" s="165"/>
      <c r="N11" s="165"/>
      <c r="O11" s="167"/>
      <c r="P11" s="165"/>
      <c r="Q11" s="165"/>
      <c r="R11" s="167"/>
      <c r="S11" s="165"/>
      <c r="T11" s="165"/>
      <c r="U11" s="167"/>
      <c r="V11" s="165"/>
      <c r="W11" s="165"/>
      <c r="X11" s="121"/>
      <c r="Y11" s="122"/>
      <c r="Z11" s="123"/>
      <c r="AA11" s="121"/>
      <c r="AB11" s="122"/>
      <c r="AC11" s="123"/>
      <c r="AD11" s="121"/>
      <c r="AE11" s="122"/>
      <c r="AF11" s="123"/>
      <c r="AG11" s="121"/>
      <c r="AH11" s="122"/>
      <c r="AI11" s="123"/>
      <c r="AJ11" s="121"/>
      <c r="AK11" s="122"/>
      <c r="AL11" s="123"/>
      <c r="AM11" s="121"/>
      <c r="AN11" s="122"/>
      <c r="AO11" s="123"/>
      <c r="AP11" s="121"/>
      <c r="AQ11" s="122"/>
      <c r="AR11" s="123"/>
      <c r="AS11" s="121"/>
      <c r="AT11" s="122"/>
      <c r="AU11" s="123"/>
      <c r="AV11" s="121"/>
      <c r="AW11" s="122"/>
      <c r="AX11" s="123"/>
      <c r="AY11" s="121"/>
      <c r="AZ11" s="122"/>
      <c r="BA11" s="123"/>
      <c r="BB11" s="121"/>
      <c r="BC11" s="122"/>
      <c r="BD11" s="123"/>
      <c r="BE11" s="121"/>
      <c r="BF11" s="122"/>
      <c r="BG11" s="123"/>
      <c r="BH11" s="121"/>
      <c r="BI11" s="122"/>
      <c r="BJ11" s="123"/>
      <c r="BK11" s="121"/>
      <c r="BL11" s="122"/>
      <c r="BM11" s="123"/>
      <c r="BN11" s="121"/>
      <c r="BO11" s="122"/>
      <c r="BP11" s="128"/>
      <c r="BQ11" s="127"/>
      <c r="BS11" s="128"/>
      <c r="BT11" s="127"/>
      <c r="BV11" s="128"/>
      <c r="BW11" s="127"/>
      <c r="BY11" s="128"/>
      <c r="BZ11" s="127"/>
      <c r="CB11" s="128"/>
      <c r="CC11" s="127"/>
      <c r="CE11" s="128"/>
      <c r="CF11" s="127"/>
      <c r="CH11" s="128"/>
      <c r="CI11" s="127"/>
      <c r="CK11" s="128"/>
      <c r="CL11" s="127"/>
      <c r="CN11" s="128"/>
      <c r="CO11" s="127"/>
      <c r="CQ11" s="128"/>
      <c r="CR11" s="127"/>
      <c r="CT11" s="128"/>
      <c r="CU11" s="127"/>
      <c r="CW11" s="128"/>
      <c r="CX11" s="127"/>
      <c r="CZ11" s="128"/>
      <c r="DA11" s="127"/>
      <c r="DC11" s="128"/>
      <c r="DD11" s="127"/>
      <c r="DF11" s="128"/>
      <c r="DG11" s="127"/>
      <c r="DI11" s="128"/>
      <c r="DJ11" s="127"/>
      <c r="DL11" s="128"/>
      <c r="DM11" s="127"/>
      <c r="DO11" s="128"/>
      <c r="DP11" s="127"/>
      <c r="DR11" s="128"/>
      <c r="DS11" s="127"/>
      <c r="DT11" s="132"/>
      <c r="DU11" s="128"/>
      <c r="DV11" s="127"/>
      <c r="DX11" s="128"/>
      <c r="DY11" s="127"/>
      <c r="EA11" s="128"/>
      <c r="EB11" s="127"/>
      <c r="ED11" s="128"/>
      <c r="EE11" s="127"/>
      <c r="EG11" s="128"/>
      <c r="EH11" s="127"/>
      <c r="EJ11" s="128"/>
      <c r="EK11" s="127"/>
      <c r="EM11" s="128"/>
      <c r="EN11" s="127"/>
      <c r="EP11" s="128"/>
      <c r="EQ11" s="127"/>
      <c r="ES11" s="128"/>
    </row>
    <row r="12" spans="1:149" s="2" customFormat="1" x14ac:dyDescent="0.25">
      <c r="A12"/>
      <c r="B12" t="s">
        <v>81</v>
      </c>
      <c r="C12" s="165">
        <v>1220.8900000000001</v>
      </c>
      <c r="D12" s="165"/>
      <c r="E12" s="166"/>
      <c r="F12" s="167"/>
      <c r="G12" s="165"/>
      <c r="H12" s="166"/>
      <c r="I12" s="167"/>
      <c r="J12" s="165"/>
      <c r="K12" s="166"/>
      <c r="L12" s="167"/>
      <c r="M12" s="165"/>
      <c r="N12" s="165"/>
      <c r="O12" s="167"/>
      <c r="P12" s="165"/>
      <c r="Q12" s="165"/>
      <c r="R12" s="167"/>
      <c r="S12" s="165"/>
      <c r="T12" s="165"/>
      <c r="U12" s="167"/>
      <c r="V12" s="165"/>
      <c r="W12" s="165"/>
      <c r="X12" s="121"/>
      <c r="Y12" s="122"/>
      <c r="Z12" s="123"/>
      <c r="AA12" s="121"/>
      <c r="AB12" s="122"/>
      <c r="AC12" s="123"/>
      <c r="AD12" s="121"/>
      <c r="AE12" s="122"/>
      <c r="AF12" s="123"/>
      <c r="AG12" s="121"/>
      <c r="AH12" s="122"/>
      <c r="AI12" s="123"/>
      <c r="AJ12" s="121"/>
      <c r="AK12" s="122"/>
      <c r="AL12" s="123"/>
      <c r="AM12" s="121"/>
      <c r="AN12" s="122"/>
      <c r="AO12" s="123"/>
      <c r="AP12" s="121"/>
      <c r="AQ12" s="122"/>
      <c r="AR12" s="123"/>
      <c r="AS12" s="121"/>
      <c r="AT12" s="122"/>
      <c r="AU12" s="123"/>
      <c r="AV12" s="121"/>
      <c r="AW12" s="122"/>
      <c r="AX12" s="123"/>
      <c r="AY12" s="121"/>
      <c r="AZ12" s="122"/>
      <c r="BA12" s="123"/>
      <c r="BB12" s="121"/>
      <c r="BC12" s="122"/>
      <c r="BD12" s="123"/>
      <c r="BE12" s="121"/>
      <c r="BF12" s="122"/>
      <c r="BG12" s="123"/>
      <c r="BH12" s="121"/>
      <c r="BI12" s="122"/>
      <c r="BJ12" s="123"/>
      <c r="BK12" s="121"/>
      <c r="BL12" s="122"/>
      <c r="BM12" s="123"/>
      <c r="BN12" s="121"/>
      <c r="BO12" s="122"/>
      <c r="BP12" s="128"/>
      <c r="BQ12" s="127"/>
      <c r="BS12" s="128"/>
      <c r="BT12" s="127"/>
      <c r="BV12" s="128"/>
      <c r="BW12" s="127"/>
      <c r="BY12" s="128"/>
      <c r="BZ12" s="127"/>
      <c r="CB12" s="128"/>
      <c r="CC12" s="127"/>
      <c r="CE12" s="128"/>
      <c r="CF12" s="127"/>
      <c r="CH12" s="128"/>
      <c r="CI12" s="127"/>
      <c r="CK12" s="128"/>
      <c r="CL12" s="127"/>
      <c r="CN12" s="128"/>
      <c r="CO12" s="127"/>
      <c r="CQ12" s="128"/>
      <c r="CR12" s="127"/>
      <c r="CT12" s="128"/>
      <c r="CU12" s="127"/>
      <c r="CW12" s="128"/>
      <c r="CX12" s="127"/>
      <c r="CZ12" s="128"/>
      <c r="DA12" s="127"/>
      <c r="DC12" s="128"/>
      <c r="DD12" s="127"/>
      <c r="DF12" s="128"/>
      <c r="DG12" s="127"/>
      <c r="DI12" s="128"/>
      <c r="DJ12" s="127"/>
      <c r="DL12" s="128"/>
      <c r="DM12" s="127"/>
      <c r="DO12" s="128"/>
      <c r="DP12" s="127"/>
      <c r="DR12" s="128"/>
      <c r="DS12" s="127"/>
      <c r="DT12" s="132"/>
      <c r="DU12" s="128"/>
      <c r="DV12" s="127"/>
      <c r="DX12" s="128"/>
      <c r="DY12" s="127"/>
      <c r="EA12" s="128"/>
      <c r="EB12" s="127"/>
      <c r="ED12" s="128"/>
      <c r="EE12" s="127"/>
      <c r="EG12" s="128"/>
      <c r="EH12" s="127"/>
      <c r="EJ12" s="128"/>
      <c r="EK12" s="127"/>
      <c r="EM12" s="128"/>
      <c r="EN12" s="127"/>
      <c r="EP12" s="128"/>
      <c r="EQ12" s="127"/>
      <c r="ES12" s="128"/>
    </row>
    <row r="13" spans="1:149" s="20" customFormat="1" x14ac:dyDescent="0.25">
      <c r="A13" s="88"/>
      <c r="B13" s="88" t="s">
        <v>82</v>
      </c>
      <c r="C13" s="125">
        <f>SUM(C11:C12)</f>
        <v>1839354</v>
      </c>
      <c r="D13" s="125">
        <f>C103</f>
        <v>1839354</v>
      </c>
      <c r="E13" s="126">
        <f t="shared" ref="E13:BN13" si="0">D103</f>
        <v>1839354</v>
      </c>
      <c r="F13" s="124">
        <f t="shared" si="0"/>
        <v>1839354</v>
      </c>
      <c r="G13" s="125">
        <f>F103</f>
        <v>1839354</v>
      </c>
      <c r="H13" s="126">
        <f t="shared" si="0"/>
        <v>1839354</v>
      </c>
      <c r="I13" s="124">
        <f t="shared" si="0"/>
        <v>2697354</v>
      </c>
      <c r="J13" s="125">
        <f t="shared" si="0"/>
        <v>2697354</v>
      </c>
      <c r="K13" s="126">
        <f t="shared" si="0"/>
        <v>2697354</v>
      </c>
      <c r="L13" s="124">
        <f t="shared" si="0"/>
        <v>3555354</v>
      </c>
      <c r="M13" s="125">
        <f t="shared" si="0"/>
        <v>3555354</v>
      </c>
      <c r="N13" s="126">
        <f t="shared" si="0"/>
        <v>5319354</v>
      </c>
      <c r="O13" s="124">
        <f t="shared" ref="O13" si="1">N103</f>
        <v>5319354</v>
      </c>
      <c r="P13" s="125">
        <f t="shared" ref="P13" si="2">O103</f>
        <v>5319354</v>
      </c>
      <c r="Q13" s="126">
        <f t="shared" si="0"/>
        <v>5319354</v>
      </c>
      <c r="R13" s="124">
        <f t="shared" ref="R13" si="3">Q103</f>
        <v>5319354</v>
      </c>
      <c r="S13" s="125">
        <f t="shared" ref="S13" si="4">R103</f>
        <v>5319354</v>
      </c>
      <c r="T13" s="126">
        <f t="shared" ref="T13" si="5">S103</f>
        <v>5319354</v>
      </c>
      <c r="U13" s="124">
        <f t="shared" ref="U13" si="6">T103</f>
        <v>6413354</v>
      </c>
      <c r="V13" s="125">
        <f t="shared" ref="V13" si="7">U103</f>
        <v>6413354</v>
      </c>
      <c r="W13" s="126">
        <f t="shared" ref="W13" si="8">V103</f>
        <v>6413354</v>
      </c>
      <c r="X13" s="124">
        <f t="shared" si="0"/>
        <v>7239854</v>
      </c>
      <c r="Y13" s="125">
        <f t="shared" si="0"/>
        <v>7239854</v>
      </c>
      <c r="Z13" s="126">
        <f t="shared" si="0"/>
        <v>7239854</v>
      </c>
      <c r="AA13" s="124">
        <f t="shared" si="0"/>
        <v>7239854</v>
      </c>
      <c r="AB13" s="125">
        <f t="shared" si="0"/>
        <v>7239854</v>
      </c>
      <c r="AC13" s="126">
        <f t="shared" si="0"/>
        <v>7239854</v>
      </c>
      <c r="AD13" s="124">
        <f t="shared" si="0"/>
        <v>7239854</v>
      </c>
      <c r="AE13" s="125">
        <f t="shared" si="0"/>
        <v>7239854</v>
      </c>
      <c r="AF13" s="126">
        <f t="shared" si="0"/>
        <v>7239854</v>
      </c>
      <c r="AG13" s="124">
        <f t="shared" si="0"/>
        <v>7239854</v>
      </c>
      <c r="AH13" s="125">
        <f>AG103</f>
        <v>7239854</v>
      </c>
      <c r="AI13" s="126">
        <f t="shared" si="0"/>
        <v>7239854</v>
      </c>
      <c r="AJ13" s="124">
        <f t="shared" si="0"/>
        <v>7239854</v>
      </c>
      <c r="AK13" s="125">
        <f t="shared" si="0"/>
        <v>7239854</v>
      </c>
      <c r="AL13" s="126">
        <f t="shared" si="0"/>
        <v>7239854</v>
      </c>
      <c r="AM13" s="124">
        <f t="shared" si="0"/>
        <v>7239854</v>
      </c>
      <c r="AN13" s="125">
        <f t="shared" si="0"/>
        <v>7239854</v>
      </c>
      <c r="AO13" s="126">
        <f t="shared" si="0"/>
        <v>7239854</v>
      </c>
      <c r="AP13" s="124">
        <f t="shared" si="0"/>
        <v>7239854</v>
      </c>
      <c r="AQ13" s="125">
        <f t="shared" si="0"/>
        <v>7239854</v>
      </c>
      <c r="AR13" s="126">
        <f t="shared" si="0"/>
        <v>7239854</v>
      </c>
      <c r="AS13" s="124">
        <f t="shared" si="0"/>
        <v>7239854</v>
      </c>
      <c r="AT13" s="125">
        <f t="shared" si="0"/>
        <v>7239854</v>
      </c>
      <c r="AU13" s="126">
        <f t="shared" si="0"/>
        <v>7239854</v>
      </c>
      <c r="AV13" s="124">
        <f t="shared" si="0"/>
        <v>7239854</v>
      </c>
      <c r="AW13" s="125">
        <f t="shared" si="0"/>
        <v>7239854</v>
      </c>
      <c r="AX13" s="126">
        <f t="shared" si="0"/>
        <v>7239854</v>
      </c>
      <c r="AY13" s="124">
        <f t="shared" si="0"/>
        <v>7239854</v>
      </c>
      <c r="AZ13" s="125">
        <f t="shared" si="0"/>
        <v>7239854</v>
      </c>
      <c r="BA13" s="126">
        <f t="shared" si="0"/>
        <v>7239854</v>
      </c>
      <c r="BB13" s="124">
        <f t="shared" si="0"/>
        <v>7239854</v>
      </c>
      <c r="BC13" s="125">
        <f t="shared" si="0"/>
        <v>7239854</v>
      </c>
      <c r="BD13" s="126">
        <f t="shared" si="0"/>
        <v>7239854</v>
      </c>
      <c r="BE13" s="124">
        <f t="shared" si="0"/>
        <v>7239854</v>
      </c>
      <c r="BF13" s="125">
        <f t="shared" si="0"/>
        <v>7239854</v>
      </c>
      <c r="BG13" s="126">
        <f t="shared" si="0"/>
        <v>7239854</v>
      </c>
      <c r="BH13" s="124">
        <f t="shared" si="0"/>
        <v>7239854</v>
      </c>
      <c r="BI13" s="125">
        <f t="shared" si="0"/>
        <v>7239854</v>
      </c>
      <c r="BJ13" s="126">
        <f>BI103</f>
        <v>7239854</v>
      </c>
      <c r="BK13" s="124">
        <f t="shared" si="0"/>
        <v>7239854</v>
      </c>
      <c r="BL13" s="125">
        <f t="shared" si="0"/>
        <v>7239854</v>
      </c>
      <c r="BM13" s="126">
        <f t="shared" si="0"/>
        <v>7239854</v>
      </c>
      <c r="BN13" s="124">
        <f t="shared" si="0"/>
        <v>7239854</v>
      </c>
      <c r="BO13" s="125">
        <f t="shared" ref="BO13:DZ13" si="9">BN103</f>
        <v>7239854</v>
      </c>
      <c r="BP13" s="126">
        <f t="shared" si="9"/>
        <v>7239854</v>
      </c>
      <c r="BQ13" s="124">
        <f t="shared" si="9"/>
        <v>7239854</v>
      </c>
      <c r="BR13" s="125">
        <f t="shared" si="9"/>
        <v>7239854</v>
      </c>
      <c r="BS13" s="126">
        <f t="shared" si="9"/>
        <v>7239854</v>
      </c>
      <c r="BT13" s="124">
        <f t="shared" si="9"/>
        <v>7239854</v>
      </c>
      <c r="BU13" s="125">
        <f t="shared" si="9"/>
        <v>7239854</v>
      </c>
      <c r="BV13" s="126">
        <f t="shared" si="9"/>
        <v>7239854</v>
      </c>
      <c r="BW13" s="124">
        <f t="shared" si="9"/>
        <v>7239854</v>
      </c>
      <c r="BX13" s="125">
        <f t="shared" si="9"/>
        <v>7239854</v>
      </c>
      <c r="BY13" s="126">
        <f t="shared" si="9"/>
        <v>7239854</v>
      </c>
      <c r="BZ13" s="124">
        <f t="shared" si="9"/>
        <v>7239854</v>
      </c>
      <c r="CA13" s="125">
        <f t="shared" si="9"/>
        <v>7239854</v>
      </c>
      <c r="CB13" s="126">
        <f t="shared" si="9"/>
        <v>7239854</v>
      </c>
      <c r="CC13" s="124">
        <f t="shared" si="9"/>
        <v>7239854</v>
      </c>
      <c r="CD13" s="125">
        <f t="shared" si="9"/>
        <v>7239854</v>
      </c>
      <c r="CE13" s="126">
        <f t="shared" si="9"/>
        <v>7239854</v>
      </c>
      <c r="CF13" s="124">
        <f t="shared" si="9"/>
        <v>7239854</v>
      </c>
      <c r="CG13" s="125">
        <f t="shared" si="9"/>
        <v>7239854</v>
      </c>
      <c r="CH13" s="126">
        <f t="shared" si="9"/>
        <v>7239854</v>
      </c>
      <c r="CI13" s="124">
        <f t="shared" si="9"/>
        <v>7239854</v>
      </c>
      <c r="CJ13" s="125">
        <f t="shared" si="9"/>
        <v>7239854</v>
      </c>
      <c r="CK13" s="126">
        <f t="shared" si="9"/>
        <v>7239854</v>
      </c>
      <c r="CL13" s="124">
        <f t="shared" si="9"/>
        <v>7239854</v>
      </c>
      <c r="CM13" s="125">
        <f t="shared" si="9"/>
        <v>7239854</v>
      </c>
      <c r="CN13" s="126">
        <f t="shared" si="9"/>
        <v>7239854</v>
      </c>
      <c r="CO13" s="124">
        <f t="shared" si="9"/>
        <v>7239854</v>
      </c>
      <c r="CP13" s="125">
        <f t="shared" si="9"/>
        <v>7239854</v>
      </c>
      <c r="CQ13" s="126">
        <f t="shared" si="9"/>
        <v>7239854</v>
      </c>
      <c r="CR13" s="124">
        <f t="shared" si="9"/>
        <v>7239854</v>
      </c>
      <c r="CS13" s="125">
        <f t="shared" si="9"/>
        <v>7239854</v>
      </c>
      <c r="CT13" s="126">
        <f t="shared" si="9"/>
        <v>7239854</v>
      </c>
      <c r="CU13" s="124">
        <f t="shared" si="9"/>
        <v>7239854</v>
      </c>
      <c r="CV13" s="125">
        <f t="shared" si="9"/>
        <v>7239854</v>
      </c>
      <c r="CW13" s="126">
        <f t="shared" si="9"/>
        <v>7239854</v>
      </c>
      <c r="CX13" s="124">
        <f t="shared" si="9"/>
        <v>7239854</v>
      </c>
      <c r="CY13" s="125">
        <f t="shared" si="9"/>
        <v>7239854</v>
      </c>
      <c r="CZ13" s="126">
        <f t="shared" si="9"/>
        <v>7239854</v>
      </c>
      <c r="DA13" s="124">
        <f t="shared" si="9"/>
        <v>7239854</v>
      </c>
      <c r="DB13" s="125">
        <f t="shared" si="9"/>
        <v>7239854</v>
      </c>
      <c r="DC13" s="126">
        <f t="shared" si="9"/>
        <v>7239854</v>
      </c>
      <c r="DD13" s="124">
        <f t="shared" si="9"/>
        <v>7239854</v>
      </c>
      <c r="DE13" s="125">
        <f t="shared" si="9"/>
        <v>7239854</v>
      </c>
      <c r="DF13" s="126">
        <f t="shared" si="9"/>
        <v>7239854</v>
      </c>
      <c r="DG13" s="124">
        <f t="shared" si="9"/>
        <v>7239854</v>
      </c>
      <c r="DH13" s="125">
        <f t="shared" si="9"/>
        <v>7239854</v>
      </c>
      <c r="DI13" s="126">
        <f t="shared" si="9"/>
        <v>7239854</v>
      </c>
      <c r="DJ13" s="124">
        <f t="shared" si="9"/>
        <v>7239854</v>
      </c>
      <c r="DK13" s="125">
        <f t="shared" si="9"/>
        <v>7239854</v>
      </c>
      <c r="DL13" s="126">
        <f t="shared" si="9"/>
        <v>7239854</v>
      </c>
      <c r="DM13" s="124">
        <f t="shared" si="9"/>
        <v>7239854</v>
      </c>
      <c r="DN13" s="125">
        <f t="shared" si="9"/>
        <v>7239854</v>
      </c>
      <c r="DO13" s="126">
        <f t="shared" si="9"/>
        <v>7239854</v>
      </c>
      <c r="DP13" s="124">
        <f t="shared" si="9"/>
        <v>7239854</v>
      </c>
      <c r="DQ13" s="125">
        <f t="shared" si="9"/>
        <v>7239854</v>
      </c>
      <c r="DR13" s="126">
        <f t="shared" si="9"/>
        <v>7239854</v>
      </c>
      <c r="DS13" s="124">
        <f t="shared" si="9"/>
        <v>7239854</v>
      </c>
      <c r="DT13" s="125">
        <f t="shared" si="9"/>
        <v>7239854</v>
      </c>
      <c r="DU13" s="126">
        <f>DS103</f>
        <v>7239854</v>
      </c>
      <c r="DV13" s="124">
        <f t="shared" si="9"/>
        <v>7239854</v>
      </c>
      <c r="DW13" s="125">
        <f t="shared" si="9"/>
        <v>7239854</v>
      </c>
      <c r="DX13" s="126">
        <f t="shared" si="9"/>
        <v>7239854</v>
      </c>
      <c r="DY13" s="124">
        <f t="shared" si="9"/>
        <v>7239854</v>
      </c>
      <c r="DZ13" s="125">
        <f t="shared" si="9"/>
        <v>7239854</v>
      </c>
      <c r="EA13" s="126">
        <f t="shared" ref="EA13:ES13" si="10">DZ103</f>
        <v>7239854</v>
      </c>
      <c r="EB13" s="124">
        <f t="shared" si="10"/>
        <v>7239854</v>
      </c>
      <c r="EC13" s="125">
        <f t="shared" si="10"/>
        <v>7239854</v>
      </c>
      <c r="ED13" s="126">
        <f t="shared" si="10"/>
        <v>7239854</v>
      </c>
      <c r="EE13" s="124">
        <f t="shared" si="10"/>
        <v>7239854</v>
      </c>
      <c r="EF13" s="125">
        <f t="shared" si="10"/>
        <v>7239854</v>
      </c>
      <c r="EG13" s="126">
        <f t="shared" si="10"/>
        <v>7239854</v>
      </c>
      <c r="EH13" s="124">
        <f t="shared" si="10"/>
        <v>7239854</v>
      </c>
      <c r="EI13" s="125">
        <f t="shared" si="10"/>
        <v>7239854</v>
      </c>
      <c r="EJ13" s="126">
        <f t="shared" si="10"/>
        <v>7239854</v>
      </c>
      <c r="EK13" s="124">
        <f t="shared" si="10"/>
        <v>7239854</v>
      </c>
      <c r="EL13" s="125">
        <f t="shared" si="10"/>
        <v>7239854</v>
      </c>
      <c r="EM13" s="126">
        <f t="shared" si="10"/>
        <v>7239854</v>
      </c>
      <c r="EN13" s="124">
        <f t="shared" si="10"/>
        <v>7239854</v>
      </c>
      <c r="EO13" s="125">
        <f t="shared" si="10"/>
        <v>7239854</v>
      </c>
      <c r="EP13" s="126">
        <f t="shared" si="10"/>
        <v>7239854</v>
      </c>
      <c r="EQ13" s="124">
        <f t="shared" si="10"/>
        <v>7239854</v>
      </c>
      <c r="ER13" s="125">
        <f t="shared" si="10"/>
        <v>7239854</v>
      </c>
      <c r="ES13" s="126">
        <f t="shared" si="10"/>
        <v>7239854</v>
      </c>
    </row>
    <row r="14" spans="1:149" s="2" customFormat="1" x14ac:dyDescent="0.25">
      <c r="A14"/>
      <c r="B14"/>
      <c r="C14" s="165"/>
      <c r="D14" s="165"/>
      <c r="E14" s="166"/>
      <c r="F14" s="167"/>
      <c r="G14" s="165"/>
      <c r="H14" s="166"/>
      <c r="I14" s="167"/>
      <c r="J14" s="165"/>
      <c r="K14" s="166"/>
      <c r="L14" s="167"/>
      <c r="M14" s="165"/>
      <c r="N14" s="166"/>
      <c r="O14" s="167"/>
      <c r="P14" s="165"/>
      <c r="Q14" s="166"/>
      <c r="R14" s="167"/>
      <c r="S14" s="165"/>
      <c r="T14" s="166"/>
      <c r="U14" s="167"/>
      <c r="V14" s="165"/>
      <c r="W14" s="166"/>
      <c r="X14" s="121"/>
      <c r="Y14" s="122"/>
      <c r="Z14" s="123"/>
      <c r="AA14" s="121"/>
      <c r="AB14" s="122"/>
      <c r="AC14" s="123"/>
      <c r="AD14" s="121"/>
      <c r="AE14" s="122"/>
      <c r="AF14" s="123"/>
      <c r="AG14" s="121"/>
      <c r="AH14" s="122"/>
      <c r="AI14" s="123"/>
      <c r="AJ14" s="121"/>
      <c r="AK14" s="122"/>
      <c r="AL14" s="123"/>
      <c r="AM14" s="121"/>
      <c r="AN14" s="122"/>
      <c r="AO14" s="123"/>
      <c r="AP14" s="121"/>
      <c r="AQ14" s="122"/>
      <c r="AR14" s="123"/>
      <c r="AS14" s="121"/>
      <c r="AT14" s="122"/>
      <c r="AU14" s="123"/>
      <c r="AV14" s="121"/>
      <c r="AW14" s="122"/>
      <c r="AX14" s="123"/>
      <c r="AY14" s="121"/>
      <c r="AZ14" s="122"/>
      <c r="BA14" s="123"/>
      <c r="BB14" s="121"/>
      <c r="BC14" s="122"/>
      <c r="BD14" s="123"/>
      <c r="BE14" s="121"/>
      <c r="BF14" s="122"/>
      <c r="BG14" s="123"/>
      <c r="BH14" s="121"/>
      <c r="BI14" s="122"/>
      <c r="BJ14" s="123"/>
      <c r="BK14" s="121"/>
      <c r="BL14" s="122"/>
      <c r="BM14" s="123"/>
      <c r="BN14" s="121"/>
      <c r="BO14" s="122"/>
      <c r="BP14" s="128"/>
      <c r="BQ14" s="127"/>
      <c r="BS14" s="128"/>
      <c r="BT14" s="127"/>
      <c r="BV14" s="128"/>
      <c r="BW14" s="127"/>
      <c r="BY14" s="128"/>
      <c r="BZ14" s="127"/>
      <c r="CB14" s="128"/>
      <c r="CC14" s="127"/>
      <c r="CE14" s="128"/>
      <c r="CF14" s="127"/>
      <c r="CH14" s="128"/>
      <c r="CI14" s="127"/>
      <c r="CK14" s="128"/>
      <c r="CL14" s="127"/>
      <c r="CN14" s="128"/>
      <c r="CO14" s="127"/>
      <c r="CQ14" s="128"/>
      <c r="CR14" s="127"/>
      <c r="CT14" s="128"/>
      <c r="CU14" s="127"/>
      <c r="CW14" s="128"/>
      <c r="CX14" s="127"/>
      <c r="CZ14" s="128"/>
      <c r="DA14" s="127"/>
      <c r="DC14" s="128"/>
      <c r="DD14" s="127"/>
      <c r="DF14" s="128"/>
      <c r="DG14" s="127"/>
      <c r="DI14" s="128"/>
      <c r="DJ14" s="127"/>
      <c r="DL14" s="128"/>
      <c r="DM14" s="127"/>
      <c r="DO14" s="128"/>
      <c r="DP14" s="127"/>
      <c r="DR14" s="128"/>
      <c r="DS14" s="127"/>
      <c r="DU14" s="128"/>
      <c r="DV14" s="127"/>
      <c r="DX14" s="128"/>
      <c r="DY14" s="127"/>
      <c r="EA14" s="128"/>
      <c r="EB14" s="127"/>
      <c r="ED14" s="128"/>
      <c r="EE14" s="127"/>
      <c r="EG14" s="128"/>
      <c r="EH14" s="127"/>
      <c r="EJ14" s="128"/>
      <c r="EK14" s="127"/>
      <c r="EM14" s="128"/>
      <c r="EN14" s="127"/>
      <c r="EP14" s="128"/>
      <c r="EQ14" s="127"/>
      <c r="ES14" s="128"/>
    </row>
    <row r="15" spans="1:149" s="20" customFormat="1" x14ac:dyDescent="0.25">
      <c r="A15" s="88"/>
      <c r="B15" s="88" t="s">
        <v>83</v>
      </c>
      <c r="C15" s="125">
        <f>C17+C22</f>
        <v>0</v>
      </c>
      <c r="D15" s="125">
        <f t="shared" ref="D15:AG15" si="11">D17+D22</f>
        <v>0</v>
      </c>
      <c r="E15" s="126">
        <f t="shared" si="11"/>
        <v>0</v>
      </c>
      <c r="F15" s="124">
        <f t="shared" si="11"/>
        <v>0</v>
      </c>
      <c r="G15" s="125">
        <f t="shared" si="11"/>
        <v>0</v>
      </c>
      <c r="H15" s="126">
        <f t="shared" ref="H15" si="12">H17+H22</f>
        <v>858000</v>
      </c>
      <c r="I15" s="124">
        <f t="shared" si="11"/>
        <v>0</v>
      </c>
      <c r="J15" s="125">
        <f t="shared" si="11"/>
        <v>0</v>
      </c>
      <c r="K15" s="126">
        <f t="shared" si="11"/>
        <v>858000</v>
      </c>
      <c r="L15" s="124">
        <f t="shared" ref="L15:M15" si="13">L17+L22</f>
        <v>0</v>
      </c>
      <c r="M15" s="125">
        <f t="shared" si="13"/>
        <v>1764000</v>
      </c>
      <c r="N15" s="126">
        <f t="shared" si="11"/>
        <v>0</v>
      </c>
      <c r="O15" s="124">
        <f t="shared" si="11"/>
        <v>0</v>
      </c>
      <c r="P15" s="125">
        <f t="shared" si="11"/>
        <v>0</v>
      </c>
      <c r="Q15" s="126">
        <f t="shared" ref="Q15:S15" si="14">Q17+Q22</f>
        <v>0</v>
      </c>
      <c r="R15" s="124">
        <f t="shared" si="14"/>
        <v>0</v>
      </c>
      <c r="S15" s="125">
        <f t="shared" si="14"/>
        <v>0</v>
      </c>
      <c r="T15" s="126">
        <f t="shared" ref="T15:V15" si="15">T17+T22</f>
        <v>1094000</v>
      </c>
      <c r="U15" s="124">
        <f t="shared" si="15"/>
        <v>0</v>
      </c>
      <c r="V15" s="125">
        <f t="shared" si="15"/>
        <v>0</v>
      </c>
      <c r="W15" s="126">
        <f t="shared" ref="W15" si="16">W17+W22</f>
        <v>826500</v>
      </c>
      <c r="X15" s="124">
        <f t="shared" si="11"/>
        <v>0</v>
      </c>
      <c r="Y15" s="125">
        <f t="shared" si="11"/>
        <v>0</v>
      </c>
      <c r="Z15" s="126">
        <f t="shared" si="11"/>
        <v>0</v>
      </c>
      <c r="AA15" s="124">
        <f t="shared" si="11"/>
        <v>0</v>
      </c>
      <c r="AB15" s="125">
        <f t="shared" si="11"/>
        <v>0</v>
      </c>
      <c r="AC15" s="126">
        <f t="shared" si="11"/>
        <v>0</v>
      </c>
      <c r="AD15" s="124">
        <f t="shared" si="11"/>
        <v>0</v>
      </c>
      <c r="AE15" s="125">
        <f t="shared" si="11"/>
        <v>0</v>
      </c>
      <c r="AF15" s="126">
        <f t="shared" si="11"/>
        <v>0</v>
      </c>
      <c r="AG15" s="124">
        <f t="shared" si="11"/>
        <v>0</v>
      </c>
      <c r="AH15" s="125">
        <f t="shared" ref="AH15:BI15" si="17">AH17+AH22</f>
        <v>0</v>
      </c>
      <c r="AI15" s="126">
        <f t="shared" si="17"/>
        <v>0</v>
      </c>
      <c r="AJ15" s="124">
        <f t="shared" si="17"/>
        <v>0</v>
      </c>
      <c r="AK15" s="125">
        <f t="shared" si="17"/>
        <v>0</v>
      </c>
      <c r="AL15" s="126">
        <f t="shared" si="17"/>
        <v>0</v>
      </c>
      <c r="AM15" s="124">
        <f t="shared" si="17"/>
        <v>0</v>
      </c>
      <c r="AN15" s="125">
        <f t="shared" si="17"/>
        <v>0</v>
      </c>
      <c r="AO15" s="126">
        <f t="shared" si="17"/>
        <v>0</v>
      </c>
      <c r="AP15" s="124">
        <f t="shared" si="17"/>
        <v>0</v>
      </c>
      <c r="AQ15" s="125">
        <f t="shared" si="17"/>
        <v>0</v>
      </c>
      <c r="AR15" s="126">
        <f t="shared" si="17"/>
        <v>0</v>
      </c>
      <c r="AS15" s="124">
        <f t="shared" si="17"/>
        <v>0</v>
      </c>
      <c r="AT15" s="125">
        <f t="shared" si="17"/>
        <v>0</v>
      </c>
      <c r="AU15" s="126">
        <f t="shared" si="17"/>
        <v>0</v>
      </c>
      <c r="AV15" s="124">
        <f t="shared" si="17"/>
        <v>0</v>
      </c>
      <c r="AW15" s="125">
        <f t="shared" si="17"/>
        <v>0</v>
      </c>
      <c r="AX15" s="126">
        <f t="shared" si="17"/>
        <v>0</v>
      </c>
      <c r="AY15" s="124">
        <f t="shared" si="17"/>
        <v>0</v>
      </c>
      <c r="AZ15" s="125">
        <f t="shared" si="17"/>
        <v>0</v>
      </c>
      <c r="BA15" s="126">
        <f t="shared" si="17"/>
        <v>0</v>
      </c>
      <c r="BB15" s="124">
        <f t="shared" si="17"/>
        <v>0</v>
      </c>
      <c r="BC15" s="125">
        <f t="shared" si="17"/>
        <v>0</v>
      </c>
      <c r="BD15" s="126">
        <f t="shared" si="17"/>
        <v>0</v>
      </c>
      <c r="BE15" s="124">
        <f t="shared" si="17"/>
        <v>0</v>
      </c>
      <c r="BF15" s="125">
        <f t="shared" si="17"/>
        <v>0</v>
      </c>
      <c r="BG15" s="126">
        <f t="shared" si="17"/>
        <v>0</v>
      </c>
      <c r="BH15" s="124">
        <f t="shared" si="17"/>
        <v>0</v>
      </c>
      <c r="BI15" s="125">
        <f t="shared" si="17"/>
        <v>0</v>
      </c>
      <c r="BJ15" s="126">
        <f t="shared" ref="BJ15:CN15" si="18">BJ17+BJ22</f>
        <v>0</v>
      </c>
      <c r="BK15" s="124">
        <f t="shared" si="18"/>
        <v>0</v>
      </c>
      <c r="BL15" s="125">
        <f t="shared" si="18"/>
        <v>0</v>
      </c>
      <c r="BM15" s="126">
        <f t="shared" si="18"/>
        <v>0</v>
      </c>
      <c r="BN15" s="124">
        <f t="shared" si="18"/>
        <v>0</v>
      </c>
      <c r="BO15" s="125">
        <f t="shared" si="18"/>
        <v>0</v>
      </c>
      <c r="BP15" s="126">
        <f t="shared" si="18"/>
        <v>0</v>
      </c>
      <c r="BQ15" s="124">
        <f t="shared" si="18"/>
        <v>0</v>
      </c>
      <c r="BR15" s="125">
        <f t="shared" si="18"/>
        <v>0</v>
      </c>
      <c r="BS15" s="126">
        <f t="shared" si="18"/>
        <v>0</v>
      </c>
      <c r="BT15" s="124">
        <f t="shared" si="18"/>
        <v>0</v>
      </c>
      <c r="BU15" s="125">
        <f t="shared" si="18"/>
        <v>0</v>
      </c>
      <c r="BV15" s="126">
        <f t="shared" si="18"/>
        <v>0</v>
      </c>
      <c r="BW15" s="124">
        <f t="shared" si="18"/>
        <v>0</v>
      </c>
      <c r="BX15" s="125">
        <f t="shared" si="18"/>
        <v>0</v>
      </c>
      <c r="BY15" s="126">
        <f t="shared" si="18"/>
        <v>0</v>
      </c>
      <c r="BZ15" s="124">
        <f t="shared" si="18"/>
        <v>0</v>
      </c>
      <c r="CA15" s="125">
        <f t="shared" si="18"/>
        <v>0</v>
      </c>
      <c r="CB15" s="126">
        <f t="shared" si="18"/>
        <v>0</v>
      </c>
      <c r="CC15" s="124">
        <f t="shared" si="18"/>
        <v>0</v>
      </c>
      <c r="CD15" s="125">
        <f t="shared" si="18"/>
        <v>0</v>
      </c>
      <c r="CE15" s="126">
        <f t="shared" si="18"/>
        <v>0</v>
      </c>
      <c r="CF15" s="124">
        <f t="shared" si="18"/>
        <v>0</v>
      </c>
      <c r="CG15" s="125">
        <f t="shared" si="18"/>
        <v>0</v>
      </c>
      <c r="CH15" s="126">
        <f t="shared" si="18"/>
        <v>0</v>
      </c>
      <c r="CI15" s="124">
        <f t="shared" si="18"/>
        <v>0</v>
      </c>
      <c r="CJ15" s="125">
        <f t="shared" si="18"/>
        <v>0</v>
      </c>
      <c r="CK15" s="126">
        <f t="shared" si="18"/>
        <v>0</v>
      </c>
      <c r="CL15" s="124">
        <f t="shared" si="18"/>
        <v>0</v>
      </c>
      <c r="CM15" s="125">
        <f t="shared" si="18"/>
        <v>0</v>
      </c>
      <c r="CN15" s="126">
        <f t="shared" si="18"/>
        <v>0</v>
      </c>
      <c r="CO15" s="124">
        <f>CO17+CO22</f>
        <v>0</v>
      </c>
      <c r="CP15" s="125">
        <f t="shared" ref="CP15:DT15" si="19">CP17+CP22</f>
        <v>0</v>
      </c>
      <c r="CQ15" s="126">
        <f t="shared" si="19"/>
        <v>0</v>
      </c>
      <c r="CR15" s="124">
        <f t="shared" si="19"/>
        <v>0</v>
      </c>
      <c r="CS15" s="125">
        <f t="shared" si="19"/>
        <v>0</v>
      </c>
      <c r="CT15" s="126">
        <f t="shared" si="19"/>
        <v>0</v>
      </c>
      <c r="CU15" s="124">
        <f t="shared" si="19"/>
        <v>0</v>
      </c>
      <c r="CV15" s="125">
        <f t="shared" si="19"/>
        <v>0</v>
      </c>
      <c r="CW15" s="126">
        <f t="shared" si="19"/>
        <v>0</v>
      </c>
      <c r="CX15" s="124">
        <f t="shared" si="19"/>
        <v>0</v>
      </c>
      <c r="CY15" s="125">
        <f t="shared" si="19"/>
        <v>0</v>
      </c>
      <c r="CZ15" s="126">
        <f t="shared" si="19"/>
        <v>0</v>
      </c>
      <c r="DA15" s="124">
        <f t="shared" si="19"/>
        <v>0</v>
      </c>
      <c r="DB15" s="125">
        <f t="shared" si="19"/>
        <v>0</v>
      </c>
      <c r="DC15" s="126">
        <f t="shared" si="19"/>
        <v>0</v>
      </c>
      <c r="DD15" s="124">
        <f t="shared" si="19"/>
        <v>0</v>
      </c>
      <c r="DE15" s="125">
        <f t="shared" si="19"/>
        <v>0</v>
      </c>
      <c r="DF15" s="126">
        <f t="shared" si="19"/>
        <v>0</v>
      </c>
      <c r="DG15" s="124">
        <f t="shared" si="19"/>
        <v>0</v>
      </c>
      <c r="DH15" s="125">
        <f t="shared" si="19"/>
        <v>0</v>
      </c>
      <c r="DI15" s="126">
        <f t="shared" si="19"/>
        <v>0</v>
      </c>
      <c r="DJ15" s="124">
        <f t="shared" si="19"/>
        <v>0</v>
      </c>
      <c r="DK15" s="125">
        <f t="shared" si="19"/>
        <v>0</v>
      </c>
      <c r="DL15" s="126">
        <f t="shared" si="19"/>
        <v>0</v>
      </c>
      <c r="DM15" s="124">
        <f t="shared" si="19"/>
        <v>0</v>
      </c>
      <c r="DN15" s="125">
        <f t="shared" si="19"/>
        <v>0</v>
      </c>
      <c r="DO15" s="126">
        <f t="shared" si="19"/>
        <v>0</v>
      </c>
      <c r="DP15" s="124">
        <f t="shared" si="19"/>
        <v>0</v>
      </c>
      <c r="DQ15" s="125">
        <f t="shared" si="19"/>
        <v>0</v>
      </c>
      <c r="DR15" s="126">
        <f t="shared" si="19"/>
        <v>0</v>
      </c>
      <c r="DS15" s="124">
        <f t="shared" si="19"/>
        <v>0</v>
      </c>
      <c r="DT15" s="125">
        <f t="shared" si="19"/>
        <v>0</v>
      </c>
      <c r="DU15" s="126">
        <f t="shared" ref="DU15:ES15" si="20">DU17+DU22</f>
        <v>0</v>
      </c>
      <c r="DV15" s="124">
        <f t="shared" si="20"/>
        <v>0</v>
      </c>
      <c r="DW15" s="125">
        <f t="shared" si="20"/>
        <v>0</v>
      </c>
      <c r="DX15" s="126">
        <f t="shared" si="20"/>
        <v>0</v>
      </c>
      <c r="DY15" s="124">
        <f t="shared" si="20"/>
        <v>0</v>
      </c>
      <c r="DZ15" s="125">
        <f t="shared" si="20"/>
        <v>0</v>
      </c>
      <c r="EA15" s="126">
        <f t="shared" si="20"/>
        <v>0</v>
      </c>
      <c r="EB15" s="124">
        <f t="shared" si="20"/>
        <v>0</v>
      </c>
      <c r="EC15" s="125">
        <f t="shared" si="20"/>
        <v>0</v>
      </c>
      <c r="ED15" s="126">
        <f t="shared" si="20"/>
        <v>0</v>
      </c>
      <c r="EE15" s="124">
        <f t="shared" si="20"/>
        <v>0</v>
      </c>
      <c r="EF15" s="125">
        <f t="shared" si="20"/>
        <v>0</v>
      </c>
      <c r="EG15" s="126">
        <f t="shared" si="20"/>
        <v>0</v>
      </c>
      <c r="EH15" s="124">
        <f t="shared" si="20"/>
        <v>0</v>
      </c>
      <c r="EI15" s="125">
        <f t="shared" si="20"/>
        <v>0</v>
      </c>
      <c r="EJ15" s="126">
        <f t="shared" si="20"/>
        <v>0</v>
      </c>
      <c r="EK15" s="124">
        <f t="shared" si="20"/>
        <v>0</v>
      </c>
      <c r="EL15" s="125">
        <f t="shared" si="20"/>
        <v>0</v>
      </c>
      <c r="EM15" s="126">
        <f t="shared" si="20"/>
        <v>0</v>
      </c>
      <c r="EN15" s="124">
        <f t="shared" si="20"/>
        <v>0</v>
      </c>
      <c r="EO15" s="125">
        <f t="shared" si="20"/>
        <v>0</v>
      </c>
      <c r="EP15" s="126">
        <f t="shared" si="20"/>
        <v>0</v>
      </c>
      <c r="EQ15" s="124">
        <f t="shared" si="20"/>
        <v>0</v>
      </c>
      <c r="ER15" s="125">
        <f t="shared" si="20"/>
        <v>0</v>
      </c>
      <c r="ES15" s="126">
        <f t="shared" si="20"/>
        <v>0</v>
      </c>
    </row>
    <row r="17" spans="1:149" s="20" customFormat="1" x14ac:dyDescent="0.25">
      <c r="A17" s="135"/>
      <c r="B17" s="135" t="s">
        <v>84</v>
      </c>
      <c r="C17" s="125">
        <f>SUM(C18:C20)</f>
        <v>0</v>
      </c>
      <c r="D17" s="125">
        <f t="shared" ref="D17:BI17" si="21">SUM(D18:D20)</f>
        <v>0</v>
      </c>
      <c r="E17" s="126">
        <f t="shared" si="21"/>
        <v>0</v>
      </c>
      <c r="F17" s="124">
        <f t="shared" si="21"/>
        <v>0</v>
      </c>
      <c r="G17" s="125">
        <f t="shared" si="21"/>
        <v>0</v>
      </c>
      <c r="H17" s="126">
        <f t="shared" ref="H17" si="22">SUM(H18:H20)</f>
        <v>0</v>
      </c>
      <c r="I17" s="124">
        <f t="shared" si="21"/>
        <v>0</v>
      </c>
      <c r="J17" s="125">
        <f t="shared" si="21"/>
        <v>0</v>
      </c>
      <c r="K17" s="126">
        <f t="shared" si="21"/>
        <v>0</v>
      </c>
      <c r="L17" s="124">
        <f t="shared" ref="L17:M17" si="23">SUM(L18:L20)</f>
        <v>0</v>
      </c>
      <c r="M17" s="125">
        <f t="shared" si="23"/>
        <v>0</v>
      </c>
      <c r="N17" s="155">
        <f t="shared" si="21"/>
        <v>0</v>
      </c>
      <c r="O17" s="124">
        <f t="shared" si="21"/>
        <v>0</v>
      </c>
      <c r="P17" s="125">
        <f t="shared" si="21"/>
        <v>0</v>
      </c>
      <c r="Q17" s="155">
        <f t="shared" ref="Q17:S17" si="24">SUM(Q18:Q20)</f>
        <v>0</v>
      </c>
      <c r="R17" s="124">
        <f t="shared" si="24"/>
        <v>0</v>
      </c>
      <c r="S17" s="125">
        <f t="shared" si="24"/>
        <v>0</v>
      </c>
      <c r="T17" s="155">
        <f t="shared" ref="T17:V17" si="25">SUM(T18:T20)</f>
        <v>0</v>
      </c>
      <c r="U17" s="124">
        <f t="shared" si="25"/>
        <v>0</v>
      </c>
      <c r="V17" s="125">
        <f t="shared" si="25"/>
        <v>0</v>
      </c>
      <c r="W17" s="155">
        <f t="shared" ref="W17" si="26">SUM(W18:W20)</f>
        <v>0</v>
      </c>
      <c r="X17" s="159">
        <f t="shared" si="21"/>
        <v>0</v>
      </c>
      <c r="Y17" s="131">
        <f t="shared" si="21"/>
        <v>0</v>
      </c>
      <c r="Z17" s="155">
        <f t="shared" si="21"/>
        <v>0</v>
      </c>
      <c r="AA17" s="159">
        <f t="shared" si="21"/>
        <v>0</v>
      </c>
      <c r="AB17" s="131">
        <f t="shared" si="21"/>
        <v>0</v>
      </c>
      <c r="AC17" s="155">
        <f t="shared" si="21"/>
        <v>0</v>
      </c>
      <c r="AD17" s="159">
        <f t="shared" si="21"/>
        <v>0</v>
      </c>
      <c r="AE17" s="131">
        <f t="shared" si="21"/>
        <v>0</v>
      </c>
      <c r="AF17" s="155">
        <f t="shared" si="21"/>
        <v>0</v>
      </c>
      <c r="AG17" s="159">
        <f t="shared" si="21"/>
        <v>0</v>
      </c>
      <c r="AH17" s="131">
        <f t="shared" si="21"/>
        <v>0</v>
      </c>
      <c r="AI17" s="155">
        <f t="shared" si="21"/>
        <v>0</v>
      </c>
      <c r="AJ17" s="159">
        <f t="shared" si="21"/>
        <v>0</v>
      </c>
      <c r="AK17" s="131">
        <f t="shared" si="21"/>
        <v>0</v>
      </c>
      <c r="AL17" s="155">
        <f t="shared" si="21"/>
        <v>0</v>
      </c>
      <c r="AM17" s="159">
        <f t="shared" si="21"/>
        <v>0</v>
      </c>
      <c r="AN17" s="131">
        <f t="shared" si="21"/>
        <v>0</v>
      </c>
      <c r="AO17" s="155">
        <f t="shared" si="21"/>
        <v>0</v>
      </c>
      <c r="AP17" s="159">
        <f t="shared" si="21"/>
        <v>0</v>
      </c>
      <c r="AQ17" s="131">
        <f t="shared" si="21"/>
        <v>0</v>
      </c>
      <c r="AR17" s="155">
        <f t="shared" si="21"/>
        <v>0</v>
      </c>
      <c r="AS17" s="159">
        <f t="shared" si="21"/>
        <v>0</v>
      </c>
      <c r="AT17" s="131">
        <f t="shared" si="21"/>
        <v>0</v>
      </c>
      <c r="AU17" s="155">
        <f t="shared" si="21"/>
        <v>0</v>
      </c>
      <c r="AV17" s="159">
        <f t="shared" si="21"/>
        <v>0</v>
      </c>
      <c r="AW17" s="131">
        <f t="shared" si="21"/>
        <v>0</v>
      </c>
      <c r="AX17" s="155">
        <f t="shared" si="21"/>
        <v>0</v>
      </c>
      <c r="AY17" s="159">
        <f t="shared" si="21"/>
        <v>0</v>
      </c>
      <c r="AZ17" s="131">
        <f t="shared" si="21"/>
        <v>0</v>
      </c>
      <c r="BA17" s="155">
        <f t="shared" si="21"/>
        <v>0</v>
      </c>
      <c r="BB17" s="159">
        <f t="shared" si="21"/>
        <v>0</v>
      </c>
      <c r="BC17" s="131">
        <f t="shared" si="21"/>
        <v>0</v>
      </c>
      <c r="BD17" s="155">
        <f t="shared" si="21"/>
        <v>0</v>
      </c>
      <c r="BE17" s="159">
        <f t="shared" si="21"/>
        <v>0</v>
      </c>
      <c r="BF17" s="131">
        <f t="shared" si="21"/>
        <v>0</v>
      </c>
      <c r="BG17" s="155">
        <f t="shared" si="21"/>
        <v>0</v>
      </c>
      <c r="BH17" s="159">
        <f t="shared" si="21"/>
        <v>0</v>
      </c>
      <c r="BI17" s="131">
        <f t="shared" si="21"/>
        <v>0</v>
      </c>
      <c r="BJ17" s="155">
        <f t="shared" ref="BJ17:CN17" si="27">SUM(BJ18:BJ20)</f>
        <v>0</v>
      </c>
      <c r="BK17" s="159">
        <f t="shared" si="27"/>
        <v>0</v>
      </c>
      <c r="BL17" s="131">
        <f t="shared" si="27"/>
        <v>0</v>
      </c>
      <c r="BM17" s="155">
        <f t="shared" si="27"/>
        <v>0</v>
      </c>
      <c r="BN17" s="159">
        <f t="shared" si="27"/>
        <v>0</v>
      </c>
      <c r="BO17" s="131">
        <f t="shared" si="27"/>
        <v>0</v>
      </c>
      <c r="BP17" s="155">
        <f t="shared" si="27"/>
        <v>0</v>
      </c>
      <c r="BQ17" s="159">
        <f t="shared" si="27"/>
        <v>0</v>
      </c>
      <c r="BR17" s="131">
        <f t="shared" si="27"/>
        <v>0</v>
      </c>
      <c r="BS17" s="155">
        <f t="shared" si="27"/>
        <v>0</v>
      </c>
      <c r="BT17" s="159">
        <f t="shared" si="27"/>
        <v>0</v>
      </c>
      <c r="BU17" s="131">
        <f t="shared" si="27"/>
        <v>0</v>
      </c>
      <c r="BV17" s="155">
        <f t="shared" si="27"/>
        <v>0</v>
      </c>
      <c r="BW17" s="159">
        <f t="shared" si="27"/>
        <v>0</v>
      </c>
      <c r="BX17" s="131">
        <f t="shared" si="27"/>
        <v>0</v>
      </c>
      <c r="BY17" s="155">
        <f t="shared" si="27"/>
        <v>0</v>
      </c>
      <c r="BZ17" s="159">
        <f t="shared" si="27"/>
        <v>0</v>
      </c>
      <c r="CA17" s="131">
        <f t="shared" si="27"/>
        <v>0</v>
      </c>
      <c r="CB17" s="155">
        <f t="shared" si="27"/>
        <v>0</v>
      </c>
      <c r="CC17" s="159">
        <f t="shared" si="27"/>
        <v>0</v>
      </c>
      <c r="CD17" s="131">
        <f t="shared" si="27"/>
        <v>0</v>
      </c>
      <c r="CE17" s="155">
        <f t="shared" si="27"/>
        <v>0</v>
      </c>
      <c r="CF17" s="159">
        <f t="shared" si="27"/>
        <v>0</v>
      </c>
      <c r="CG17" s="131">
        <f t="shared" si="27"/>
        <v>0</v>
      </c>
      <c r="CH17" s="155">
        <f t="shared" si="27"/>
        <v>0</v>
      </c>
      <c r="CI17" s="159">
        <f t="shared" si="27"/>
        <v>0</v>
      </c>
      <c r="CJ17" s="131">
        <f t="shared" si="27"/>
        <v>0</v>
      </c>
      <c r="CK17" s="155">
        <f t="shared" si="27"/>
        <v>0</v>
      </c>
      <c r="CL17" s="159">
        <f t="shared" si="27"/>
        <v>0</v>
      </c>
      <c r="CM17" s="131">
        <f t="shared" si="27"/>
        <v>0</v>
      </c>
      <c r="CN17" s="155">
        <f t="shared" si="27"/>
        <v>0</v>
      </c>
      <c r="CO17" s="159">
        <f>SUM(CO18:CO20)</f>
        <v>0</v>
      </c>
      <c r="CP17" s="131">
        <f t="shared" ref="CP17:DT17" si="28">SUM(CP18:CP20)</f>
        <v>0</v>
      </c>
      <c r="CQ17" s="155">
        <f t="shared" si="28"/>
        <v>0</v>
      </c>
      <c r="CR17" s="159">
        <f t="shared" si="28"/>
        <v>0</v>
      </c>
      <c r="CS17" s="131">
        <f t="shared" si="28"/>
        <v>0</v>
      </c>
      <c r="CT17" s="155">
        <f t="shared" si="28"/>
        <v>0</v>
      </c>
      <c r="CU17" s="159">
        <f t="shared" si="28"/>
        <v>0</v>
      </c>
      <c r="CV17" s="131">
        <f t="shared" si="28"/>
        <v>0</v>
      </c>
      <c r="CW17" s="155">
        <f t="shared" si="28"/>
        <v>0</v>
      </c>
      <c r="CX17" s="159">
        <f t="shared" si="28"/>
        <v>0</v>
      </c>
      <c r="CY17" s="131">
        <f t="shared" si="28"/>
        <v>0</v>
      </c>
      <c r="CZ17" s="155">
        <f t="shared" si="28"/>
        <v>0</v>
      </c>
      <c r="DA17" s="159">
        <f t="shared" si="28"/>
        <v>0</v>
      </c>
      <c r="DB17" s="131">
        <f t="shared" si="28"/>
        <v>0</v>
      </c>
      <c r="DC17" s="155">
        <f t="shared" si="28"/>
        <v>0</v>
      </c>
      <c r="DD17" s="159">
        <f t="shared" si="28"/>
        <v>0</v>
      </c>
      <c r="DE17" s="131">
        <f t="shared" si="28"/>
        <v>0</v>
      </c>
      <c r="DF17" s="155">
        <f t="shared" si="28"/>
        <v>0</v>
      </c>
      <c r="DG17" s="159">
        <f t="shared" si="28"/>
        <v>0</v>
      </c>
      <c r="DH17" s="131">
        <f t="shared" si="28"/>
        <v>0</v>
      </c>
      <c r="DI17" s="155">
        <f t="shared" si="28"/>
        <v>0</v>
      </c>
      <c r="DJ17" s="159">
        <f t="shared" si="28"/>
        <v>0</v>
      </c>
      <c r="DK17" s="131">
        <f t="shared" si="28"/>
        <v>0</v>
      </c>
      <c r="DL17" s="155">
        <f t="shared" si="28"/>
        <v>0</v>
      </c>
      <c r="DM17" s="159">
        <f t="shared" si="28"/>
        <v>0</v>
      </c>
      <c r="DN17" s="131">
        <f t="shared" si="28"/>
        <v>0</v>
      </c>
      <c r="DO17" s="155">
        <f t="shared" si="28"/>
        <v>0</v>
      </c>
      <c r="DP17" s="159">
        <f t="shared" si="28"/>
        <v>0</v>
      </c>
      <c r="DQ17" s="131">
        <f t="shared" si="28"/>
        <v>0</v>
      </c>
      <c r="DR17" s="155">
        <f t="shared" si="28"/>
        <v>0</v>
      </c>
      <c r="DS17" s="159">
        <f t="shared" si="28"/>
        <v>0</v>
      </c>
      <c r="DT17" s="131">
        <f t="shared" si="28"/>
        <v>0</v>
      </c>
      <c r="DU17" s="155">
        <f t="shared" ref="DU17:ES17" si="29">SUM(DU18:DU20)</f>
        <v>0</v>
      </c>
      <c r="DV17" s="159">
        <f t="shared" si="29"/>
        <v>0</v>
      </c>
      <c r="DW17" s="131">
        <f t="shared" si="29"/>
        <v>0</v>
      </c>
      <c r="DX17" s="155">
        <f t="shared" si="29"/>
        <v>0</v>
      </c>
      <c r="DY17" s="159">
        <f t="shared" si="29"/>
        <v>0</v>
      </c>
      <c r="DZ17" s="131">
        <f t="shared" si="29"/>
        <v>0</v>
      </c>
      <c r="EA17" s="155">
        <f t="shared" si="29"/>
        <v>0</v>
      </c>
      <c r="EB17" s="159">
        <f t="shared" si="29"/>
        <v>0</v>
      </c>
      <c r="EC17" s="131">
        <f t="shared" si="29"/>
        <v>0</v>
      </c>
      <c r="ED17" s="155">
        <f t="shared" si="29"/>
        <v>0</v>
      </c>
      <c r="EE17" s="159">
        <f t="shared" si="29"/>
        <v>0</v>
      </c>
      <c r="EF17" s="131">
        <f t="shared" si="29"/>
        <v>0</v>
      </c>
      <c r="EG17" s="155">
        <f t="shared" si="29"/>
        <v>0</v>
      </c>
      <c r="EH17" s="159">
        <f t="shared" si="29"/>
        <v>0</v>
      </c>
      <c r="EI17" s="131">
        <f t="shared" si="29"/>
        <v>0</v>
      </c>
      <c r="EJ17" s="155">
        <f t="shared" si="29"/>
        <v>0</v>
      </c>
      <c r="EK17" s="159">
        <f t="shared" si="29"/>
        <v>0</v>
      </c>
      <c r="EL17" s="131">
        <f t="shared" si="29"/>
        <v>0</v>
      </c>
      <c r="EM17" s="155">
        <f t="shared" si="29"/>
        <v>0</v>
      </c>
      <c r="EN17" s="159">
        <f t="shared" si="29"/>
        <v>0</v>
      </c>
      <c r="EO17" s="131">
        <f t="shared" si="29"/>
        <v>0</v>
      </c>
      <c r="EP17" s="155">
        <f t="shared" si="29"/>
        <v>0</v>
      </c>
      <c r="EQ17" s="159">
        <f t="shared" si="29"/>
        <v>0</v>
      </c>
      <c r="ER17" s="131">
        <f t="shared" si="29"/>
        <v>0</v>
      </c>
      <c r="ES17" s="155">
        <f t="shared" si="29"/>
        <v>0</v>
      </c>
    </row>
    <row r="18" spans="1:149" s="2" customFormat="1" outlineLevel="1" x14ac:dyDescent="0.25">
      <c r="A18" t="s">
        <v>85</v>
      </c>
      <c r="B18" t="s">
        <v>86</v>
      </c>
      <c r="C18" s="165">
        <f>SUMIFS(Lancamentos!$Y:$Y,Lancamentos!$AF:$AF,Fluxo_de_Caixa_Semanal!C$8,Lancamentos!$F:$F,"Realizado",Lancamentos!$J:$J,Fluxo_de_Caixa_Semanal!$A18)</f>
        <v>0</v>
      </c>
      <c r="D18" s="165">
        <f>SUMIFS(Lancamentos!$Y:$Y,Lancamentos!$AF:$AF,Fluxo_de_Caixa_Semanal!D$8,Lancamentos!$F:$F,"Realizado",Lancamentos!$J:$J,Fluxo_de_Caixa_Semanal!$A18)</f>
        <v>0</v>
      </c>
      <c r="E18" s="166">
        <f>SUMIFS(Lancamentos!$Y:$Y,Lancamentos!$AF:$AF,Fluxo_de_Caixa_Semanal!E$8,Lancamentos!$F:$F,"Realizado",Lancamentos!$J:$J,Fluxo_de_Caixa_Semanal!$A18)</f>
        <v>0</v>
      </c>
      <c r="F18" s="167">
        <f>SUMIFS(Lancamentos!$Y:$Y,Lancamentos!$AF:$AF,Fluxo_de_Caixa_Semanal!F$8,Lancamentos!$F:$F,"Realizado",Lancamentos!$J:$J,Fluxo_de_Caixa_Semanal!$A18)</f>
        <v>0</v>
      </c>
      <c r="G18" s="165">
        <f>SUMIFS(Lancamentos!$Y:$Y,Lancamentos!$AF:$AF,Fluxo_de_Caixa_Semanal!G$8,Lancamentos!$F:$F,"Realizado",Lancamentos!$J:$J,Fluxo_de_Caixa_Semanal!$A18)</f>
        <v>0</v>
      </c>
      <c r="H18" s="166">
        <f>SUMIFS(Lancamentos!$Y:$Y,Lancamentos!$AF:$AF,Fluxo_de_Caixa_Semanal!H$8,Lancamentos!$F:$F,"Realizado",Lancamentos!$J:$J,Fluxo_de_Caixa_Semanal!$A18)</f>
        <v>0</v>
      </c>
      <c r="I18" s="167">
        <f>SUMIFS(Lancamentos!$Y:$Y,Lancamentos!$AF:$AF,Fluxo_de_Caixa_Semanal!I$8,Lancamentos!$F:$F,"Realizado",Lancamentos!$J:$J,Fluxo_de_Caixa_Semanal!$A18)</f>
        <v>0</v>
      </c>
      <c r="J18" s="165">
        <f>SUMIFS(Lancamentos!$Y:$Y,Lancamentos!$AF:$AF,Fluxo_de_Caixa_Semanal!J$8,Lancamentos!$F:$F,"Realizado",Lancamentos!$J:$J,Fluxo_de_Caixa_Semanal!$A18)</f>
        <v>0</v>
      </c>
      <c r="K18" s="166">
        <f>SUMIFS(Lancamentos!$Y:$Y,Lancamentos!$AF:$AF,Fluxo_de_Caixa_Semanal!K$8,Lancamentos!$F:$F,"Realizado",Lancamentos!$J:$J,Fluxo_de_Caixa_Semanal!$A18)</f>
        <v>0</v>
      </c>
      <c r="L18" s="167">
        <f>SUMIFS(Lancamentos!$Y:$Y,Lancamentos!$AF:$AF,Fluxo_de_Caixa_Semanal!L$8,Lancamentos!$F:$F,"Realizado",Lancamentos!$J:$J,Fluxo_de_Caixa_Semanal!$A18)</f>
        <v>0</v>
      </c>
      <c r="M18" s="165">
        <f>SUMIFS(Lancamentos!$Y:$Y,Lancamentos!$AF:$AF,Fluxo_de_Caixa_Semanal!M$8,Lancamentos!$F:$F,"Realizado",Lancamentos!$J:$J,Fluxo_de_Caixa_Semanal!$A18)</f>
        <v>0</v>
      </c>
      <c r="N18" s="166">
        <f>SUMIFS(Lancamentos!$Y:$Y,Lancamentos!$AF:$AF,Fluxo_de_Caixa_Semanal!N$8,Lancamentos!$F:$F,"Realizado",Lancamentos!$J:$J,Fluxo_de_Caixa_Semanal!$A18)</f>
        <v>0</v>
      </c>
      <c r="O18" s="167">
        <f>SUMIFS(Lancamentos!$Y:$Y,Lancamentos!$AF:$AF,Fluxo_de_Caixa_Semanal!O$8,Lancamentos!$F:$F,"Realizado",Lancamentos!$J:$J,Fluxo_de_Caixa_Semanal!$A18)</f>
        <v>0</v>
      </c>
      <c r="P18" s="165">
        <f>SUMIFS(Lancamentos!$Y:$Y,Lancamentos!$AF:$AF,Fluxo_de_Caixa_Semanal!P$8,Lancamentos!$F:$F,"Realizado",Lancamentos!$J:$J,Fluxo_de_Caixa_Semanal!$A18)</f>
        <v>0</v>
      </c>
      <c r="Q18" s="166">
        <f>SUMIFS(Lancamentos!$Y:$Y,Lancamentos!$AF:$AF,Fluxo_de_Caixa_Semanal!Q$8,Lancamentos!$F:$F,"Realizado",Lancamentos!$J:$J,Fluxo_de_Caixa_Semanal!$A18)</f>
        <v>0</v>
      </c>
      <c r="R18" s="167">
        <f>SUMIFS(Lancamentos!$Y:$Y,Lancamentos!$AF:$AF,Fluxo_de_Caixa_Semanal!R$8,Lancamentos!$F:$F,"Realizado",Lancamentos!$J:$J,Fluxo_de_Caixa_Semanal!$A18)</f>
        <v>0</v>
      </c>
      <c r="S18" s="165">
        <f>SUMIFS(Lancamentos!$Y:$Y,Lancamentos!$AF:$AF,Fluxo_de_Caixa_Semanal!S$8,Lancamentos!$F:$F,"Realizado",Lancamentos!$J:$J,Fluxo_de_Caixa_Semanal!$A18)</f>
        <v>0</v>
      </c>
      <c r="T18" s="166">
        <f>SUMIFS(Lancamentos!$Y:$Y,Lancamentos!$AF:$AF,Fluxo_de_Caixa_Semanal!T$8,Lancamentos!$F:$F,"Realizado",Lancamentos!$J:$J,Fluxo_de_Caixa_Semanal!$A18)</f>
        <v>0</v>
      </c>
      <c r="U18" s="167">
        <f>SUMIFS(Lancamentos!$Y:$Y,Lancamentos!$AF:$AF,Fluxo_de_Caixa_Semanal!U$8,Lancamentos!$F:$F,"Realizado",Lancamentos!$J:$J,Fluxo_de_Caixa_Semanal!$A18)</f>
        <v>0</v>
      </c>
      <c r="V18" s="165">
        <f>SUMIFS(Lancamentos!$Y:$Y,Lancamentos!$AF:$AF,Fluxo_de_Caixa_Semanal!V$8,Lancamentos!$F:$F,"Realizado",Lancamentos!$J:$J,Fluxo_de_Caixa_Semanal!$A18)</f>
        <v>0</v>
      </c>
      <c r="W18" s="166">
        <f>SUMIFS(Lancamentos!$Y:$Y,Lancamentos!$AF:$AF,Fluxo_de_Caixa_Semanal!W$8,Lancamentos!$F:$F,"Realizado",Lancamentos!$J:$J,Fluxo_de_Caixa_Semanal!$A18)</f>
        <v>0</v>
      </c>
      <c r="X18" s="121">
        <f>SUMIFS(Lancamentos!$Y:$Y,Lancamentos!$AF:$AF,Fluxo_de_Caixa_Semanal!X$8,Lancamentos!$F:$F,"Realizado",Lancamentos!$J:$J,Fluxo_de_Caixa_Semanal!$A18)+SUMIFS(Lancamentos!$Y:$Y,Lancamentos!$AF:$AF,Fluxo_de_Caixa_Semanal!X$8,Lancamentos!$F:$F,"Contratado",Lancamentos!$J:$J,Fluxo_de_Caixa_Semanal!$A18)</f>
        <v>0</v>
      </c>
      <c r="Y18" s="122">
        <f>SUMIFS(Lancamentos!$Y:$Y,Lancamentos!$AF:$AF,Fluxo_de_Caixa_Semanal!Y$8,Lancamentos!$F:$F,"Realizado",Lancamentos!$J:$J,Fluxo_de_Caixa_Semanal!$A18)+SUMIFS(Lancamentos!$Y:$Y,Lancamentos!$AF:$AF,Fluxo_de_Caixa_Semanal!Y$8,Lancamentos!$F:$F,"Contratado",Lancamentos!$J:$J,Fluxo_de_Caixa_Semanal!$A18)</f>
        <v>0</v>
      </c>
      <c r="Z18" s="123">
        <f>SUMIFS(Lancamentos!$Y:$Y,Lancamentos!$AF:$AF,Fluxo_de_Caixa_Semanal!Z$8,Lancamentos!$F:$F,"Realizado",Lancamentos!$J:$J,Fluxo_de_Caixa_Semanal!$A18)+SUMIFS(Lancamentos!$Y:$Y,Lancamentos!$AF:$AF,Fluxo_de_Caixa_Semanal!Z$8,Lancamentos!$F:$F,"Contratado",Lancamentos!$J:$J,Fluxo_de_Caixa_Semanal!$A18)</f>
        <v>0</v>
      </c>
      <c r="AA18" s="121">
        <f>SUMIFS(Lancamentos!$Y:$Y,Lancamentos!$AF:$AF,Fluxo_de_Caixa_Semanal!AA$8,Lancamentos!$F:$F,"Realizado",Lancamentos!$J:$J,Fluxo_de_Caixa_Semanal!$A18)+SUMIFS(Lancamentos!$Y:$Y,Lancamentos!$AF:$AF,Fluxo_de_Caixa_Semanal!AA$8,Lancamentos!$F:$F,"Contratado",Lancamentos!$J:$J,Fluxo_de_Caixa_Semanal!$A18)</f>
        <v>0</v>
      </c>
      <c r="AB18" s="122">
        <f>SUMIFS(Lancamentos!$Y:$Y,Lancamentos!$AF:$AF,Fluxo_de_Caixa_Semanal!AB$8,Lancamentos!$F:$F,"Realizado",Lancamentos!$J:$J,Fluxo_de_Caixa_Semanal!$A18)+SUMIFS(Lancamentos!$Y:$Y,Lancamentos!$AF:$AF,Fluxo_de_Caixa_Semanal!AB$8,Lancamentos!$F:$F,"Contratado",Lancamentos!$J:$J,Fluxo_de_Caixa_Semanal!$A18)</f>
        <v>0</v>
      </c>
      <c r="AC18" s="123">
        <f>SUMIFS(Lancamentos!$Y:$Y,Lancamentos!$AF:$AF,Fluxo_de_Caixa_Semanal!AC$8,Lancamentos!$F:$F,"Realizado",Lancamentos!$J:$J,Fluxo_de_Caixa_Semanal!$A18)+SUMIFS(Lancamentos!$Y:$Y,Lancamentos!$AF:$AF,Fluxo_de_Caixa_Semanal!AC$8,Lancamentos!$F:$F,"Contratado",Lancamentos!$J:$J,Fluxo_de_Caixa_Semanal!$A18)</f>
        <v>0</v>
      </c>
      <c r="AD18" s="121">
        <f>SUMIFS(Lancamentos!$Y:$Y,Lancamentos!$AF:$AF,Fluxo_de_Caixa_Semanal!AD$8,Lancamentos!$F:$F,"Realizado",Lancamentos!$J:$J,Fluxo_de_Caixa_Semanal!$A18)+SUMIFS(Lancamentos!$Y:$Y,Lancamentos!$AF:$AF,Fluxo_de_Caixa_Semanal!AD$8,Lancamentos!$F:$F,"Contratado",Lancamentos!$J:$J,Fluxo_de_Caixa_Semanal!$A18)</f>
        <v>0</v>
      </c>
      <c r="AE18" s="122">
        <f>SUMIFS(Lancamentos!$Y:$Y,Lancamentos!$AF:$AF,Fluxo_de_Caixa_Semanal!AE$8,Lancamentos!$F:$F,"Realizado",Lancamentos!$J:$J,Fluxo_de_Caixa_Semanal!$A18)+SUMIFS(Lancamentos!$Y:$Y,Lancamentos!$AF:$AF,Fluxo_de_Caixa_Semanal!AE$8,Lancamentos!$F:$F,"Contratado",Lancamentos!$J:$J,Fluxo_de_Caixa_Semanal!$A18)</f>
        <v>0</v>
      </c>
      <c r="AF18" s="123">
        <f>SUMIFS(Lancamentos!$Y:$Y,Lancamentos!$AF:$AF,Fluxo_de_Caixa_Semanal!AF$8,Lancamentos!$F:$F,"Realizado",Lancamentos!$J:$J,Fluxo_de_Caixa_Semanal!$A18)+SUMIFS(Lancamentos!$Y:$Y,Lancamentos!$AF:$AF,Fluxo_de_Caixa_Semanal!AF$8,Lancamentos!$F:$F,"Contratado",Lancamentos!$J:$J,Fluxo_de_Caixa_Semanal!$A18)</f>
        <v>0</v>
      </c>
      <c r="AG18" s="121">
        <f>SUMIFS(Lancamentos!$Y:$Y,Lancamentos!$AF:$AF,Fluxo_de_Caixa_Semanal!AG$8,Lancamentos!$F:$F,"Realizado",Lancamentos!$J:$J,Fluxo_de_Caixa_Semanal!$A18)+SUMIFS(Lancamentos!$Y:$Y,Lancamentos!$AF:$AF,Fluxo_de_Caixa_Semanal!AG$8,Lancamentos!$F:$F,"Contratado",Lancamentos!$J:$J,Fluxo_de_Caixa_Semanal!$A18)</f>
        <v>0</v>
      </c>
      <c r="AH18" s="122">
        <f>SUMIFS(Lancamentos!$Y:$Y,Lancamentos!$AF:$AF,Fluxo_de_Caixa_Semanal!AH$8,Lancamentos!$F:$F,"Realizado",Lancamentos!$J:$J,Fluxo_de_Caixa_Semanal!$A18)+SUMIFS(Lancamentos!$Y:$Y,Lancamentos!$AF:$AF,Fluxo_de_Caixa_Semanal!AH$8,Lancamentos!$F:$F,"Contratado",Lancamentos!$J:$J,Fluxo_de_Caixa_Semanal!$A18)</f>
        <v>0</v>
      </c>
      <c r="AI18" s="123">
        <f>SUMIFS(Lancamentos!$Y:$Y,Lancamentos!$AF:$AF,Fluxo_de_Caixa_Semanal!AI$8,Lancamentos!$F:$F,"Realizado",Lancamentos!$J:$J,Fluxo_de_Caixa_Semanal!$A18)+SUMIFS(Lancamentos!$Y:$Y,Lancamentos!$AF:$AF,Fluxo_de_Caixa_Semanal!AI$8,Lancamentos!$F:$F,"Contratado",Lancamentos!$J:$J,Fluxo_de_Caixa_Semanal!$A18)</f>
        <v>0</v>
      </c>
      <c r="AJ18" s="121">
        <f>SUMIFS(Lancamentos!$Y:$Y,Lancamentos!$AF:$AF,Fluxo_de_Caixa_Semanal!AJ$8,Lancamentos!$F:$F,"Realizado",Lancamentos!$J:$J,Fluxo_de_Caixa_Semanal!$A18)+SUMIFS(Lancamentos!$Y:$Y,Lancamentos!$AF:$AF,Fluxo_de_Caixa_Semanal!AJ$8,Lancamentos!$F:$F,"Contratado",Lancamentos!$J:$J,Fluxo_de_Caixa_Semanal!$A18)</f>
        <v>0</v>
      </c>
      <c r="AK18" s="122">
        <f>SUMIFS(Lancamentos!$Y:$Y,Lancamentos!$AF:$AF,Fluxo_de_Caixa_Semanal!AK$8,Lancamentos!$F:$F,"Realizado",Lancamentos!$J:$J,Fluxo_de_Caixa_Semanal!$A18)+SUMIFS(Lancamentos!$Y:$Y,Lancamentos!$AF:$AF,Fluxo_de_Caixa_Semanal!AK$8,Lancamentos!$F:$F,"Contratado",Lancamentos!$J:$J,Fluxo_de_Caixa_Semanal!$A18)</f>
        <v>0</v>
      </c>
      <c r="AL18" s="123">
        <f>SUMIFS(Lancamentos!$Y:$Y,Lancamentos!$AF:$AF,Fluxo_de_Caixa_Semanal!AL$8,Lancamentos!$F:$F,"Realizado",Lancamentos!$J:$J,Fluxo_de_Caixa_Semanal!$A18)+SUMIFS(Lancamentos!$Y:$Y,Lancamentos!$AF:$AF,Fluxo_de_Caixa_Semanal!AL$8,Lancamentos!$F:$F,"Contratado",Lancamentos!$J:$J,Fluxo_de_Caixa_Semanal!$A18)</f>
        <v>0</v>
      </c>
      <c r="AM18" s="121">
        <f>SUMIFS(Lancamentos!$Y:$Y,Lancamentos!$AF:$AF,Fluxo_de_Caixa_Semanal!AM$8,Lancamentos!$F:$F,"Realizado",Lancamentos!$J:$J,Fluxo_de_Caixa_Semanal!$A18)+SUMIFS(Lancamentos!$Y:$Y,Lancamentos!$AF:$AF,Fluxo_de_Caixa_Semanal!AM$8,Lancamentos!$F:$F,"Contratado",Lancamentos!$J:$J,Fluxo_de_Caixa_Semanal!$A18)</f>
        <v>0</v>
      </c>
      <c r="AN18" s="122">
        <f>SUMIFS(Lancamentos!$Y:$Y,Lancamentos!$AF:$AF,Fluxo_de_Caixa_Semanal!AN$8,Lancamentos!$F:$F,"Realizado",Lancamentos!$J:$J,Fluxo_de_Caixa_Semanal!$A18)+SUMIFS(Lancamentos!$Y:$Y,Lancamentos!$AF:$AF,Fluxo_de_Caixa_Semanal!AN$8,Lancamentos!$F:$F,"Contratado",Lancamentos!$J:$J,Fluxo_de_Caixa_Semanal!$A18)</f>
        <v>0</v>
      </c>
      <c r="AO18" s="123">
        <f>SUMIFS(Lancamentos!$Y:$Y,Lancamentos!$AF:$AF,Fluxo_de_Caixa_Semanal!AO$8,Lancamentos!$F:$F,"Realizado",Lancamentos!$J:$J,Fluxo_de_Caixa_Semanal!$A18)+SUMIFS(Lancamentos!$Y:$Y,Lancamentos!$AF:$AF,Fluxo_de_Caixa_Semanal!AO$8,Lancamentos!$F:$F,"Contratado",Lancamentos!$J:$J,Fluxo_de_Caixa_Semanal!$A18)</f>
        <v>0</v>
      </c>
      <c r="AP18" s="121">
        <f>SUMIFS(Lancamentos!$Y:$Y,Lancamentos!$AF:$AF,Fluxo_de_Caixa_Semanal!AP$8,Lancamentos!$F:$F,"Realizado",Lancamentos!$J:$J,Fluxo_de_Caixa_Semanal!$A18)+SUMIFS(Lancamentos!$Y:$Y,Lancamentos!$AF:$AF,Fluxo_de_Caixa_Semanal!AP$8,Lancamentos!$F:$F,"Contratado",Lancamentos!$J:$J,Fluxo_de_Caixa_Semanal!$A18)</f>
        <v>0</v>
      </c>
      <c r="AQ18" s="122">
        <f>SUMIFS(Lancamentos!$Y:$Y,Lancamentos!$AF:$AF,Fluxo_de_Caixa_Semanal!AQ$8,Lancamentos!$F:$F,"Realizado",Lancamentos!$J:$J,Fluxo_de_Caixa_Semanal!$A18)+SUMIFS(Lancamentos!$Y:$Y,Lancamentos!$AF:$AF,Fluxo_de_Caixa_Semanal!AQ$8,Lancamentos!$F:$F,"Contratado",Lancamentos!$J:$J,Fluxo_de_Caixa_Semanal!$A18)</f>
        <v>0</v>
      </c>
      <c r="AR18" s="123">
        <f>SUMIFS(Lancamentos!$Y:$Y,Lancamentos!$AF:$AF,Fluxo_de_Caixa_Semanal!AR$8,Lancamentos!$F:$F,"Realizado",Lancamentos!$J:$J,Fluxo_de_Caixa_Semanal!$A18)+SUMIFS(Lancamentos!$Y:$Y,Lancamentos!$AF:$AF,Fluxo_de_Caixa_Semanal!AR$8,Lancamentos!$F:$F,"Contratado",Lancamentos!$J:$J,Fluxo_de_Caixa_Semanal!$A18)</f>
        <v>0</v>
      </c>
      <c r="AS18" s="121">
        <f>SUMIFS(Lancamentos!$Y:$Y,Lancamentos!$AF:$AF,Fluxo_de_Caixa_Semanal!AS$8,Lancamentos!$F:$F,"Realizado",Lancamentos!$J:$J,Fluxo_de_Caixa_Semanal!$A18)+SUMIFS(Lancamentos!$Y:$Y,Lancamentos!$AF:$AF,Fluxo_de_Caixa_Semanal!AS$8,Lancamentos!$F:$F,"Contratado",Lancamentos!$J:$J,Fluxo_de_Caixa_Semanal!$A18)</f>
        <v>0</v>
      </c>
      <c r="AT18" s="122">
        <f>SUMIFS(Lancamentos!$Y:$Y,Lancamentos!$AF:$AF,Fluxo_de_Caixa_Semanal!AT$8,Lancamentos!$F:$F,"Realizado",Lancamentos!$J:$J,Fluxo_de_Caixa_Semanal!$A18)+SUMIFS(Lancamentos!$Y:$Y,Lancamentos!$AF:$AF,Fluxo_de_Caixa_Semanal!AT$8,Lancamentos!$F:$F,"Contratado",Lancamentos!$J:$J,Fluxo_de_Caixa_Semanal!$A18)</f>
        <v>0</v>
      </c>
      <c r="AU18" s="123">
        <f>SUMIFS(Lancamentos!$Y:$Y,Lancamentos!$AF:$AF,Fluxo_de_Caixa_Semanal!AU$8,Lancamentos!$F:$F,"Realizado",Lancamentos!$J:$J,Fluxo_de_Caixa_Semanal!$A18)+SUMIFS(Lancamentos!$Y:$Y,Lancamentos!$AF:$AF,Fluxo_de_Caixa_Semanal!AU$8,Lancamentos!$F:$F,"Contratado",Lancamentos!$J:$J,Fluxo_de_Caixa_Semanal!$A18)</f>
        <v>0</v>
      </c>
      <c r="AV18" s="121">
        <f>SUMIFS(Lancamentos!$Y:$Y,Lancamentos!$AF:$AF,Fluxo_de_Caixa_Semanal!AV$8,Lancamentos!$F:$F,"Realizado",Lancamentos!$J:$J,Fluxo_de_Caixa_Semanal!$A18)+SUMIFS(Lancamentos!$Y:$Y,Lancamentos!$AF:$AF,Fluxo_de_Caixa_Semanal!AV$8,Lancamentos!$F:$F,"Contratado",Lancamentos!$J:$J,Fluxo_de_Caixa_Semanal!$A18)</f>
        <v>0</v>
      </c>
      <c r="AW18" s="122">
        <f>SUMIFS(Lancamentos!$Y:$Y,Lancamentos!$AF:$AF,Fluxo_de_Caixa_Semanal!AW$8,Lancamentos!$F:$F,"Realizado",Lancamentos!$J:$J,Fluxo_de_Caixa_Semanal!$A18)+SUMIFS(Lancamentos!$Y:$Y,Lancamentos!$AF:$AF,Fluxo_de_Caixa_Semanal!AW$8,Lancamentos!$F:$F,"Contratado",Lancamentos!$J:$J,Fluxo_de_Caixa_Semanal!$A18)</f>
        <v>0</v>
      </c>
      <c r="AX18" s="123">
        <f>SUMIFS(Lancamentos!$Y:$Y,Lancamentos!$AF:$AF,Fluxo_de_Caixa_Semanal!AX$8,Lancamentos!$F:$F,"Realizado",Lancamentos!$J:$J,Fluxo_de_Caixa_Semanal!$A18)+SUMIFS(Lancamentos!$Y:$Y,Lancamentos!$AF:$AF,Fluxo_de_Caixa_Semanal!AX$8,Lancamentos!$F:$F,"Contratado",Lancamentos!$J:$J,Fluxo_de_Caixa_Semanal!$A18)</f>
        <v>0</v>
      </c>
      <c r="AY18" s="121">
        <f>SUMIFS(Lancamentos!$Y:$Y,Lancamentos!$AF:$AF,Fluxo_de_Caixa_Semanal!AY$8,Lancamentos!$F:$F,"Realizado",Lancamentos!$J:$J,Fluxo_de_Caixa_Semanal!$A18)+SUMIFS(Lancamentos!$Y:$Y,Lancamentos!$AF:$AF,Fluxo_de_Caixa_Semanal!AY$8,Lancamentos!$F:$F,"Contratado",Lancamentos!$J:$J,Fluxo_de_Caixa_Semanal!$A18)</f>
        <v>0</v>
      </c>
      <c r="AZ18" s="122">
        <f>SUMIFS(Lancamentos!$Y:$Y,Lancamentos!$AF:$AF,Fluxo_de_Caixa_Semanal!AZ$8,Lancamentos!$F:$F,"Realizado",Lancamentos!$J:$J,Fluxo_de_Caixa_Semanal!$A18)+SUMIFS(Lancamentos!$Y:$Y,Lancamentos!$AF:$AF,Fluxo_de_Caixa_Semanal!AZ$8,Lancamentos!$F:$F,"Contratado",Lancamentos!$J:$J,Fluxo_de_Caixa_Semanal!$A18)</f>
        <v>0</v>
      </c>
      <c r="BA18" s="123">
        <f>SUMIFS(Lancamentos!$Y:$Y,Lancamentos!$AF:$AF,Fluxo_de_Caixa_Semanal!BA$8,Lancamentos!$F:$F,"Realizado",Lancamentos!$J:$J,Fluxo_de_Caixa_Semanal!$A18)+SUMIFS(Lancamentos!$Y:$Y,Lancamentos!$AF:$AF,Fluxo_de_Caixa_Semanal!BA$8,Lancamentos!$F:$F,"Contratado",Lancamentos!$J:$J,Fluxo_de_Caixa_Semanal!$A18)</f>
        <v>0</v>
      </c>
      <c r="BB18" s="121">
        <f>SUMIFS(Lancamentos!$Y:$Y,Lancamentos!$AF:$AF,Fluxo_de_Caixa_Semanal!BB$8,Lancamentos!$F:$F,"Realizado",Lancamentos!$J:$J,Fluxo_de_Caixa_Semanal!$A18)+SUMIFS(Lancamentos!$Y:$Y,Lancamentos!$AF:$AF,Fluxo_de_Caixa_Semanal!BB$8,Lancamentos!$F:$F,"Contratado",Lancamentos!$J:$J,Fluxo_de_Caixa_Semanal!$A18)</f>
        <v>0</v>
      </c>
      <c r="BC18" s="122">
        <f>SUMIFS(Lancamentos!$Y:$Y,Lancamentos!$AF:$AF,Fluxo_de_Caixa_Semanal!BC$8,Lancamentos!$F:$F,"Realizado",Lancamentos!$J:$J,Fluxo_de_Caixa_Semanal!$A18)+SUMIFS(Lancamentos!$Y:$Y,Lancamentos!$AF:$AF,Fluxo_de_Caixa_Semanal!BC$8,Lancamentos!$F:$F,"Contratado",Lancamentos!$J:$J,Fluxo_de_Caixa_Semanal!$A18)</f>
        <v>0</v>
      </c>
      <c r="BD18" s="123">
        <f>SUMIFS(Lancamentos!$Y:$Y,Lancamentos!$AF:$AF,Fluxo_de_Caixa_Semanal!BD$8,Lancamentos!$F:$F,"Realizado",Lancamentos!$J:$J,Fluxo_de_Caixa_Semanal!$A18)+SUMIFS(Lancamentos!$Y:$Y,Lancamentos!$AF:$AF,Fluxo_de_Caixa_Semanal!BD$8,Lancamentos!$F:$F,"Contratado",Lancamentos!$J:$J,Fluxo_de_Caixa_Semanal!$A18)</f>
        <v>0</v>
      </c>
      <c r="BE18" s="121">
        <f>SUMIFS(Lancamentos!$Y:$Y,Lancamentos!$AF:$AF,Fluxo_de_Caixa_Semanal!BE$8,Lancamentos!$F:$F,"Realizado",Lancamentos!$J:$J,Fluxo_de_Caixa_Semanal!$A18)+SUMIFS(Lancamentos!$Y:$Y,Lancamentos!$AF:$AF,Fluxo_de_Caixa_Semanal!BE$8,Lancamentos!$F:$F,"Contratado",Lancamentos!$J:$J,Fluxo_de_Caixa_Semanal!$A18)</f>
        <v>0</v>
      </c>
      <c r="BF18" s="122">
        <f>SUMIFS(Lancamentos!$Y:$Y,Lancamentos!$AF:$AF,Fluxo_de_Caixa_Semanal!BF$8,Lancamentos!$F:$F,"Realizado",Lancamentos!$J:$J,Fluxo_de_Caixa_Semanal!$A18)+SUMIFS(Lancamentos!$Y:$Y,Lancamentos!$AF:$AF,Fluxo_de_Caixa_Semanal!BF$8,Lancamentos!$F:$F,"Contratado",Lancamentos!$J:$J,Fluxo_de_Caixa_Semanal!$A18)</f>
        <v>0</v>
      </c>
      <c r="BG18" s="123">
        <f>SUMIFS(Lancamentos!$Y:$Y,Lancamentos!$AF:$AF,Fluxo_de_Caixa_Semanal!BG$8,Lancamentos!$F:$F,"Realizado",Lancamentos!$J:$J,Fluxo_de_Caixa_Semanal!$A18)+SUMIFS(Lancamentos!$Y:$Y,Lancamentos!$AF:$AF,Fluxo_de_Caixa_Semanal!BG$8,Lancamentos!$F:$F,"Contratado",Lancamentos!$J:$J,Fluxo_de_Caixa_Semanal!$A18)</f>
        <v>0</v>
      </c>
      <c r="BH18" s="121">
        <f>SUMIFS(Lancamentos!$Y:$Y,Lancamentos!$AF:$AF,Fluxo_de_Caixa_Semanal!BH$8,Lancamentos!$F:$F,"Realizado",Lancamentos!$J:$J,Fluxo_de_Caixa_Semanal!$A18)+SUMIFS(Lancamentos!$Y:$Y,Lancamentos!$AF:$AF,Fluxo_de_Caixa_Semanal!BH$8,Lancamentos!$F:$F,"Contratado",Lancamentos!$J:$J,Fluxo_de_Caixa_Semanal!$A18)</f>
        <v>0</v>
      </c>
      <c r="BI18" s="122">
        <f>SUMIFS(Lancamentos!$Y:$Y,Lancamentos!$AF:$AF,Fluxo_de_Caixa_Semanal!BI$8,Lancamentos!$F:$F,"Realizado",Lancamentos!$J:$J,Fluxo_de_Caixa_Semanal!$A18)+SUMIFS(Lancamentos!$Y:$Y,Lancamentos!$AF:$AF,Fluxo_de_Caixa_Semanal!BI$8,Lancamentos!$F:$F,"Contratado",Lancamentos!$J:$J,Fluxo_de_Caixa_Semanal!$A18)</f>
        <v>0</v>
      </c>
      <c r="BJ18" s="123">
        <f>SUMIFS(Lancamentos!$Y:$Y,Lancamentos!$AF:$AF,Fluxo_de_Caixa_Semanal!BJ$8,Lancamentos!$F:$F,"Realizado",Lancamentos!$J:$J,Fluxo_de_Caixa_Semanal!$A18)+SUMIFS(Lancamentos!$Y:$Y,Lancamentos!$AF:$AF,Fluxo_de_Caixa_Semanal!BJ$8,Lancamentos!$F:$F,"Contratado",Lancamentos!$J:$J,Fluxo_de_Caixa_Semanal!$A18)</f>
        <v>0</v>
      </c>
      <c r="BK18" s="121">
        <f>SUMIFS(Lancamentos!$Y:$Y,Lancamentos!$AF:$AF,Fluxo_de_Caixa_Semanal!BK$8,Lancamentos!$F:$F,"Realizado",Lancamentos!$J:$J,Fluxo_de_Caixa_Semanal!$A18)+SUMIFS(Lancamentos!$Y:$Y,Lancamentos!$AF:$AF,Fluxo_de_Caixa_Semanal!BK$8,Lancamentos!$F:$F,"Contratado",Lancamentos!$J:$J,Fluxo_de_Caixa_Semanal!$A18)</f>
        <v>0</v>
      </c>
      <c r="BL18" s="122">
        <f>SUMIFS(Lancamentos!$Y:$Y,Lancamentos!$AF:$AF,Fluxo_de_Caixa_Semanal!BL$8,Lancamentos!$F:$F,"Realizado",Lancamentos!$J:$J,Fluxo_de_Caixa_Semanal!$A18)+SUMIFS(Lancamentos!$Y:$Y,Lancamentos!$AF:$AF,Fluxo_de_Caixa_Semanal!BL$8,Lancamentos!$F:$F,"Contratado",Lancamentos!$J:$J,Fluxo_de_Caixa_Semanal!$A18)</f>
        <v>0</v>
      </c>
      <c r="BM18" s="123">
        <f>SUMIFS(Lancamentos!$Y:$Y,Lancamentos!$AF:$AF,Fluxo_de_Caixa_Semanal!BM$8,Lancamentos!$F:$F,"Realizado",Lancamentos!$J:$J,Fluxo_de_Caixa_Semanal!$A18)+SUMIFS(Lancamentos!$Y:$Y,Lancamentos!$AF:$AF,Fluxo_de_Caixa_Semanal!BM$8,Lancamentos!$F:$F,"Contratado",Lancamentos!$J:$J,Fluxo_de_Caixa_Semanal!$A18)</f>
        <v>0</v>
      </c>
      <c r="BN18" s="121">
        <f>SUMIFS(Lancamentos!$Y:$Y,Lancamentos!$AF:$AF,Fluxo_de_Caixa_Semanal!BN$8,Lancamentos!$F:$F,"Realizado",Lancamentos!$J:$J,Fluxo_de_Caixa_Semanal!$A18)+SUMIFS(Lancamentos!$Y:$Y,Lancamentos!$AF:$AF,Fluxo_de_Caixa_Semanal!BN$8,Lancamentos!$F:$F,"Contratado",Lancamentos!$J:$J,Fluxo_de_Caixa_Semanal!$A18)</f>
        <v>0</v>
      </c>
      <c r="BO18" s="122">
        <f>SUMIFS(Lancamentos!$Y:$Y,Lancamentos!$AF:$AF,Fluxo_de_Caixa_Semanal!BO$8,Lancamentos!$F:$F,"Realizado",Lancamentos!$J:$J,Fluxo_de_Caixa_Semanal!$A18)+SUMIFS(Lancamentos!$Y:$Y,Lancamentos!$AF:$AF,Fluxo_de_Caixa_Semanal!BO$8,Lancamentos!$F:$F,"Contratado",Lancamentos!$J:$J,Fluxo_de_Caixa_Semanal!$A18)</f>
        <v>0</v>
      </c>
      <c r="BP18" s="123">
        <f>SUMIFS(Lancamentos!$Y:$Y,Lancamentos!$AF:$AF,Fluxo_de_Caixa_Semanal!BP$8,Lancamentos!$F:$F,"Realizado",Lancamentos!$J:$J,Fluxo_de_Caixa_Semanal!$A18)+SUMIFS(Lancamentos!$Y:$Y,Lancamentos!$AF:$AF,Fluxo_de_Caixa_Semanal!BP$8,Lancamentos!$F:$F,"Contratado",Lancamentos!$J:$J,Fluxo_de_Caixa_Semanal!$A18)</f>
        <v>0</v>
      </c>
      <c r="BQ18" s="121">
        <f>SUMIFS(Lancamentos!$Y:$Y,Lancamentos!$AF:$AF,Fluxo_de_Caixa_Semanal!BQ$8,Lancamentos!$F:$F,"Realizado",Lancamentos!$J:$J,Fluxo_de_Caixa_Semanal!$A18)+SUMIFS(Lancamentos!$Y:$Y,Lancamentos!$AF:$AF,Fluxo_de_Caixa_Semanal!BQ$8,Lancamentos!$F:$F,"Contratado",Lancamentos!$J:$J,Fluxo_de_Caixa_Semanal!$A18)</f>
        <v>0</v>
      </c>
      <c r="BR18" s="122">
        <f>SUMIFS(Lancamentos!$Y:$Y,Lancamentos!$AF:$AF,Fluxo_de_Caixa_Semanal!BR$8,Lancamentos!$F:$F,"Realizado",Lancamentos!$J:$J,Fluxo_de_Caixa_Semanal!$A18)+SUMIFS(Lancamentos!$Y:$Y,Lancamentos!$AF:$AF,Fluxo_de_Caixa_Semanal!BR$8,Lancamentos!$F:$F,"Contratado",Lancamentos!$J:$J,Fluxo_de_Caixa_Semanal!$A18)</f>
        <v>0</v>
      </c>
      <c r="BS18" s="123">
        <f>SUMIFS(Lancamentos!$Y:$Y,Lancamentos!$AF:$AF,Fluxo_de_Caixa_Semanal!BS$8,Lancamentos!$F:$F,"Realizado",Lancamentos!$J:$J,Fluxo_de_Caixa_Semanal!$A18)+SUMIFS(Lancamentos!$Y:$Y,Lancamentos!$AF:$AF,Fluxo_de_Caixa_Semanal!BS$8,Lancamentos!$F:$F,"Contratado",Lancamentos!$J:$J,Fluxo_de_Caixa_Semanal!$A18)</f>
        <v>0</v>
      </c>
      <c r="BT18" s="121">
        <f>SUMIFS(Lancamentos!$Y:$Y,Lancamentos!$AF:$AF,Fluxo_de_Caixa_Semanal!BT$8,Lancamentos!$F:$F,"Realizado",Lancamentos!$J:$J,Fluxo_de_Caixa_Semanal!$A18)+SUMIFS(Lancamentos!$Y:$Y,Lancamentos!$AF:$AF,Fluxo_de_Caixa_Semanal!BT$8,Lancamentos!$F:$F,"Contratado",Lancamentos!$J:$J,Fluxo_de_Caixa_Semanal!$A18)</f>
        <v>0</v>
      </c>
      <c r="BU18" s="122">
        <f>SUMIFS(Lancamentos!$Y:$Y,Lancamentos!$AF:$AF,Fluxo_de_Caixa_Semanal!BU$8,Lancamentos!$F:$F,"Realizado",Lancamentos!$J:$J,Fluxo_de_Caixa_Semanal!$A18)+SUMIFS(Lancamentos!$Y:$Y,Lancamentos!$AF:$AF,Fluxo_de_Caixa_Semanal!BU$8,Lancamentos!$F:$F,"Contratado",Lancamentos!$J:$J,Fluxo_de_Caixa_Semanal!$A18)</f>
        <v>0</v>
      </c>
      <c r="BV18" s="123">
        <f>SUMIFS(Lancamentos!$Y:$Y,Lancamentos!$AF:$AF,Fluxo_de_Caixa_Semanal!BV$8,Lancamentos!$F:$F,"Realizado",Lancamentos!$J:$J,Fluxo_de_Caixa_Semanal!$A18)+SUMIFS(Lancamentos!$Y:$Y,Lancamentos!$AF:$AF,Fluxo_de_Caixa_Semanal!BV$8,Lancamentos!$F:$F,"Contratado",Lancamentos!$J:$J,Fluxo_de_Caixa_Semanal!$A18)</f>
        <v>0</v>
      </c>
      <c r="BW18" s="121">
        <f>SUMIFS(Lancamentos!$Y:$Y,Lancamentos!$AF:$AF,Fluxo_de_Caixa_Semanal!BW$8,Lancamentos!$F:$F,"Realizado",Lancamentos!$J:$J,Fluxo_de_Caixa_Semanal!$A18)+SUMIFS(Lancamentos!$Y:$Y,Lancamentos!$AF:$AF,Fluxo_de_Caixa_Semanal!BW$8,Lancamentos!$F:$F,"Contratado",Lancamentos!$J:$J,Fluxo_de_Caixa_Semanal!$A18)</f>
        <v>0</v>
      </c>
      <c r="BX18" s="122">
        <f>SUMIFS(Lancamentos!$Y:$Y,Lancamentos!$AF:$AF,Fluxo_de_Caixa_Semanal!BX$8,Lancamentos!$F:$F,"Realizado",Lancamentos!$J:$J,Fluxo_de_Caixa_Semanal!$A18)+SUMIFS(Lancamentos!$Y:$Y,Lancamentos!$AF:$AF,Fluxo_de_Caixa_Semanal!BX$8,Lancamentos!$F:$F,"Contratado",Lancamentos!$J:$J,Fluxo_de_Caixa_Semanal!$A18)</f>
        <v>0</v>
      </c>
      <c r="BY18" s="123">
        <f>SUMIFS(Lancamentos!$Y:$Y,Lancamentos!$AF:$AF,Fluxo_de_Caixa_Semanal!BY$8,Lancamentos!$F:$F,"Realizado",Lancamentos!$J:$J,Fluxo_de_Caixa_Semanal!$A18)+SUMIFS(Lancamentos!$Y:$Y,Lancamentos!$AF:$AF,Fluxo_de_Caixa_Semanal!BY$8,Lancamentos!$F:$F,"Contratado",Lancamentos!$J:$J,Fluxo_de_Caixa_Semanal!$A18)</f>
        <v>0</v>
      </c>
      <c r="BZ18" s="121">
        <f>SUMIFS(Lancamentos!$Y:$Y,Lancamentos!$AF:$AF,Fluxo_de_Caixa_Semanal!BZ$8,Lancamentos!$F:$F,"Realizado",Lancamentos!$J:$J,Fluxo_de_Caixa_Semanal!$A18)+SUMIFS(Lancamentos!$Y:$Y,Lancamentos!$AF:$AF,Fluxo_de_Caixa_Semanal!BZ$8,Lancamentos!$F:$F,"Contratado",Lancamentos!$J:$J,Fluxo_de_Caixa_Semanal!$A18)</f>
        <v>0</v>
      </c>
      <c r="CA18" s="122">
        <f>SUMIFS(Lancamentos!$Y:$Y,Lancamentos!$AF:$AF,Fluxo_de_Caixa_Semanal!CA$8,Lancamentos!$F:$F,"Realizado",Lancamentos!$J:$J,Fluxo_de_Caixa_Semanal!$A18)+SUMIFS(Lancamentos!$Y:$Y,Lancamentos!$AF:$AF,Fluxo_de_Caixa_Semanal!CA$8,Lancamentos!$F:$F,"Contratado",Lancamentos!$J:$J,Fluxo_de_Caixa_Semanal!$A18)</f>
        <v>0</v>
      </c>
      <c r="CB18" s="123">
        <f>SUMIFS(Lancamentos!$Y:$Y,Lancamentos!$AF:$AF,Fluxo_de_Caixa_Semanal!CB$8,Lancamentos!$F:$F,"Realizado",Lancamentos!$J:$J,Fluxo_de_Caixa_Semanal!$A18)+SUMIFS(Lancamentos!$Y:$Y,Lancamentos!$AF:$AF,Fluxo_de_Caixa_Semanal!CB$8,Lancamentos!$F:$F,"Contratado",Lancamentos!$J:$J,Fluxo_de_Caixa_Semanal!$A18)</f>
        <v>0</v>
      </c>
      <c r="CC18" s="121">
        <f>SUMIFS(Lancamentos!$Y:$Y,Lancamentos!$AF:$AF,Fluxo_de_Caixa_Semanal!CC$8,Lancamentos!$F:$F,"Realizado",Lancamentos!$J:$J,Fluxo_de_Caixa_Semanal!$A18)+SUMIFS(Lancamentos!$Y:$Y,Lancamentos!$AF:$AF,Fluxo_de_Caixa_Semanal!CC$8,Lancamentos!$F:$F,"Contratado",Lancamentos!$J:$J,Fluxo_de_Caixa_Semanal!$A18)</f>
        <v>0</v>
      </c>
      <c r="CD18" s="122">
        <f>SUMIFS(Lancamentos!$Y:$Y,Lancamentos!$AF:$AF,Fluxo_de_Caixa_Semanal!CD$8,Lancamentos!$F:$F,"Realizado",Lancamentos!$J:$J,Fluxo_de_Caixa_Semanal!$A18)+SUMIFS(Lancamentos!$Y:$Y,Lancamentos!$AF:$AF,Fluxo_de_Caixa_Semanal!CD$8,Lancamentos!$F:$F,"Contratado",Lancamentos!$J:$J,Fluxo_de_Caixa_Semanal!$A18)</f>
        <v>0</v>
      </c>
      <c r="CE18" s="123">
        <f>SUMIFS(Lancamentos!$Y:$Y,Lancamentos!$AF:$AF,Fluxo_de_Caixa_Semanal!CE$8,Lancamentos!$F:$F,"Realizado",Lancamentos!$J:$J,Fluxo_de_Caixa_Semanal!$A18)+SUMIFS(Lancamentos!$Y:$Y,Lancamentos!$AF:$AF,Fluxo_de_Caixa_Semanal!CE$8,Lancamentos!$F:$F,"Contratado",Lancamentos!$J:$J,Fluxo_de_Caixa_Semanal!$A18)</f>
        <v>0</v>
      </c>
      <c r="CF18" s="121">
        <f>SUMIFS(Lancamentos!$Y:$Y,Lancamentos!$AF:$AF,Fluxo_de_Caixa_Semanal!CF$8,Lancamentos!$F:$F,"Realizado",Lancamentos!$J:$J,Fluxo_de_Caixa_Semanal!$A18)+SUMIFS(Lancamentos!$Y:$Y,Lancamentos!$AF:$AF,Fluxo_de_Caixa_Semanal!CF$8,Lancamentos!$F:$F,"Contratado",Lancamentos!$J:$J,Fluxo_de_Caixa_Semanal!$A18)</f>
        <v>0</v>
      </c>
      <c r="CG18" s="122">
        <f>SUMIFS(Lancamentos!$Y:$Y,Lancamentos!$AF:$AF,Fluxo_de_Caixa_Semanal!CG$8,Lancamentos!$F:$F,"Realizado",Lancamentos!$J:$J,Fluxo_de_Caixa_Semanal!$A18)+SUMIFS(Lancamentos!$Y:$Y,Lancamentos!$AF:$AF,Fluxo_de_Caixa_Semanal!CG$8,Lancamentos!$F:$F,"Contratado",Lancamentos!$J:$J,Fluxo_de_Caixa_Semanal!$A18)</f>
        <v>0</v>
      </c>
      <c r="CH18" s="123">
        <f>SUMIFS(Lancamentos!$Y:$Y,Lancamentos!$AF:$AF,Fluxo_de_Caixa_Semanal!CH$8,Lancamentos!$F:$F,"Realizado",Lancamentos!$J:$J,Fluxo_de_Caixa_Semanal!$A18)+SUMIFS(Lancamentos!$Y:$Y,Lancamentos!$AF:$AF,Fluxo_de_Caixa_Semanal!CH$8,Lancamentos!$F:$F,"Contratado",Lancamentos!$J:$J,Fluxo_de_Caixa_Semanal!$A18)</f>
        <v>0</v>
      </c>
      <c r="CI18" s="121">
        <f>SUMIFS(Lancamentos!$Y:$Y,Lancamentos!$AF:$AF,Fluxo_de_Caixa_Semanal!CI$8,Lancamentos!$F:$F,"Realizado",Lancamentos!$J:$J,Fluxo_de_Caixa_Semanal!$A18)+SUMIFS(Lancamentos!$Y:$Y,Lancamentos!$AF:$AF,Fluxo_de_Caixa_Semanal!CI$8,Lancamentos!$F:$F,"Contratado",Lancamentos!$J:$J,Fluxo_de_Caixa_Semanal!$A18)</f>
        <v>0</v>
      </c>
      <c r="CJ18" s="122">
        <f>SUMIFS(Lancamentos!$Y:$Y,Lancamentos!$AF:$AF,Fluxo_de_Caixa_Semanal!CJ$8,Lancamentos!$F:$F,"Realizado",Lancamentos!$J:$J,Fluxo_de_Caixa_Semanal!$A18)+SUMIFS(Lancamentos!$Y:$Y,Lancamentos!$AF:$AF,Fluxo_de_Caixa_Semanal!CJ$8,Lancamentos!$F:$F,"Contratado",Lancamentos!$J:$J,Fluxo_de_Caixa_Semanal!$A18)</f>
        <v>0</v>
      </c>
      <c r="CK18" s="123">
        <f>SUMIFS(Lancamentos!$Y:$Y,Lancamentos!$AF:$AF,Fluxo_de_Caixa_Semanal!CK$8,Lancamentos!$F:$F,"Realizado",Lancamentos!$J:$J,Fluxo_de_Caixa_Semanal!$A18)+SUMIFS(Lancamentos!$Y:$Y,Lancamentos!$AF:$AF,Fluxo_de_Caixa_Semanal!CK$8,Lancamentos!$F:$F,"Contratado",Lancamentos!$J:$J,Fluxo_de_Caixa_Semanal!$A18)</f>
        <v>0</v>
      </c>
      <c r="CL18" s="121">
        <f>SUMIFS(Lancamentos!$Y:$Y,Lancamentos!$AF:$AF,Fluxo_de_Caixa_Semanal!CL$8,Lancamentos!$F:$F,"Realizado",Lancamentos!$J:$J,Fluxo_de_Caixa_Semanal!$A18)+SUMIFS(Lancamentos!$Y:$Y,Lancamentos!$AF:$AF,Fluxo_de_Caixa_Semanal!CL$8,Lancamentos!$F:$F,"Contratado",Lancamentos!$J:$J,Fluxo_de_Caixa_Semanal!$A18)</f>
        <v>0</v>
      </c>
      <c r="CM18" s="122">
        <f>SUMIFS(Lancamentos!$Y:$Y,Lancamentos!$AF:$AF,Fluxo_de_Caixa_Semanal!CM$8,Lancamentos!$F:$F,"Realizado",Lancamentos!$J:$J,Fluxo_de_Caixa_Semanal!$A18)+SUMIFS(Lancamentos!$Y:$Y,Lancamentos!$AF:$AF,Fluxo_de_Caixa_Semanal!CM$8,Lancamentos!$F:$F,"Contratado",Lancamentos!$J:$J,Fluxo_de_Caixa_Semanal!$A18)</f>
        <v>0</v>
      </c>
      <c r="CN18" s="123">
        <f>SUMIFS(Lancamentos!$Y:$Y,Lancamentos!$AF:$AF,Fluxo_de_Caixa_Semanal!CN$8,Lancamentos!$F:$F,"Realizado",Lancamentos!$J:$J,Fluxo_de_Caixa_Semanal!$A18)+SUMIFS(Lancamentos!$Y:$Y,Lancamentos!$AF:$AF,Fluxo_de_Caixa_Semanal!CN$8,Lancamentos!$F:$F,"Contratado",Lancamentos!$J:$J,Fluxo_de_Caixa_Semanal!$A18)</f>
        <v>0</v>
      </c>
      <c r="CO18" s="121">
        <f>SUMIFS(Lancamentos!$Y:$Y,Lancamentos!$AF:$AF,Fluxo_de_Caixa_Semanal!CO$8,Lancamentos!$F:$F,"Realizado",Lancamentos!$J:$J,Fluxo_de_Caixa_Semanal!$A18)+SUMIFS(Lancamentos!$Y:$Y,Lancamentos!$AF:$AF,Fluxo_de_Caixa_Semanal!CO$8,Lancamentos!$F:$F,"Contratado",Lancamentos!$J:$J,Fluxo_de_Caixa_Semanal!$A18)</f>
        <v>0</v>
      </c>
      <c r="CP18" s="122">
        <f>SUMIFS(Lancamentos!$Y:$Y,Lancamentos!$AF:$AF,Fluxo_de_Caixa_Semanal!CP$8,Lancamentos!$F:$F,"Realizado",Lancamentos!$J:$J,Fluxo_de_Caixa_Semanal!$A18)+SUMIFS(Lancamentos!$Y:$Y,Lancamentos!$AF:$AF,Fluxo_de_Caixa_Semanal!CP$8,Lancamentos!$F:$F,"Contratado",Lancamentos!$J:$J,Fluxo_de_Caixa_Semanal!$A18)</f>
        <v>0</v>
      </c>
      <c r="CQ18" s="123">
        <f>SUMIFS(Lancamentos!$Y:$Y,Lancamentos!$AF:$AF,Fluxo_de_Caixa_Semanal!CQ$8,Lancamentos!$F:$F,"Realizado",Lancamentos!$J:$J,Fluxo_de_Caixa_Semanal!$A18)+SUMIFS(Lancamentos!$Y:$Y,Lancamentos!$AF:$AF,Fluxo_de_Caixa_Semanal!CQ$8,Lancamentos!$F:$F,"Contratado",Lancamentos!$J:$J,Fluxo_de_Caixa_Semanal!$A18)</f>
        <v>0</v>
      </c>
      <c r="CR18" s="121">
        <f>SUMIFS(Lancamentos!$Y:$Y,Lancamentos!$AF:$AF,Fluxo_de_Caixa_Semanal!CR$8,Lancamentos!$F:$F,"Realizado",Lancamentos!$J:$J,Fluxo_de_Caixa_Semanal!$A18)+SUMIFS(Lancamentos!$Y:$Y,Lancamentos!$AF:$AF,Fluxo_de_Caixa_Semanal!CR$8,Lancamentos!$F:$F,"Contratado",Lancamentos!$J:$J,Fluxo_de_Caixa_Semanal!$A18)</f>
        <v>0</v>
      </c>
      <c r="CS18" s="122">
        <f>SUMIFS(Lancamentos!$Y:$Y,Lancamentos!$AF:$AF,Fluxo_de_Caixa_Semanal!CS$8,Lancamentos!$F:$F,"Realizado",Lancamentos!$J:$J,Fluxo_de_Caixa_Semanal!$A18)+SUMIFS(Lancamentos!$Y:$Y,Lancamentos!$AF:$AF,Fluxo_de_Caixa_Semanal!CS$8,Lancamentos!$F:$F,"Contratado",Lancamentos!$J:$J,Fluxo_de_Caixa_Semanal!$A18)</f>
        <v>0</v>
      </c>
      <c r="CT18" s="123">
        <f>SUMIFS(Lancamentos!$Y:$Y,Lancamentos!$AF:$AF,Fluxo_de_Caixa_Semanal!CT$8,Lancamentos!$F:$F,"Realizado",Lancamentos!$J:$J,Fluxo_de_Caixa_Semanal!$A18)+SUMIFS(Lancamentos!$Y:$Y,Lancamentos!$AF:$AF,Fluxo_de_Caixa_Semanal!CT$8,Lancamentos!$F:$F,"Contratado",Lancamentos!$J:$J,Fluxo_de_Caixa_Semanal!$A18)</f>
        <v>0</v>
      </c>
      <c r="CU18" s="121">
        <f>SUMIFS(Lancamentos!$Y:$Y,Lancamentos!$AF:$AF,Fluxo_de_Caixa_Semanal!CU$8,Lancamentos!$F:$F,"Realizado",Lancamentos!$J:$J,Fluxo_de_Caixa_Semanal!$A18)+SUMIFS(Lancamentos!$Y:$Y,Lancamentos!$AF:$AF,Fluxo_de_Caixa_Semanal!CU$8,Lancamentos!$F:$F,"Contratado",Lancamentos!$J:$J,Fluxo_de_Caixa_Semanal!$A18)</f>
        <v>0</v>
      </c>
      <c r="CV18" s="122">
        <f>SUMIFS(Lancamentos!$Y:$Y,Lancamentos!$AF:$AF,Fluxo_de_Caixa_Semanal!CV$8,Lancamentos!$F:$F,"Realizado",Lancamentos!$J:$J,Fluxo_de_Caixa_Semanal!$A18)+SUMIFS(Lancamentos!$Y:$Y,Lancamentos!$AF:$AF,Fluxo_de_Caixa_Semanal!CV$8,Lancamentos!$F:$F,"Contratado",Lancamentos!$J:$J,Fluxo_de_Caixa_Semanal!$A18)</f>
        <v>0</v>
      </c>
      <c r="CW18" s="123">
        <f>SUMIFS(Lancamentos!$Y:$Y,Lancamentos!$AF:$AF,Fluxo_de_Caixa_Semanal!CW$8,Lancamentos!$F:$F,"Realizado",Lancamentos!$J:$J,Fluxo_de_Caixa_Semanal!$A18)+SUMIFS(Lancamentos!$Y:$Y,Lancamentos!$AF:$AF,Fluxo_de_Caixa_Semanal!CW$8,Lancamentos!$F:$F,"Contratado",Lancamentos!$J:$J,Fluxo_de_Caixa_Semanal!$A18)</f>
        <v>0</v>
      </c>
      <c r="CX18" s="121">
        <f>SUMIFS(Lancamentos!$Y:$Y,Lancamentos!$AF:$AF,Fluxo_de_Caixa_Semanal!CX$8,Lancamentos!$F:$F,"Realizado",Lancamentos!$J:$J,Fluxo_de_Caixa_Semanal!$A18)+SUMIFS(Lancamentos!$Y:$Y,Lancamentos!$AF:$AF,Fluxo_de_Caixa_Semanal!CX$8,Lancamentos!$F:$F,"Contratado",Lancamentos!$J:$J,Fluxo_de_Caixa_Semanal!$A18)</f>
        <v>0</v>
      </c>
      <c r="CY18" s="122">
        <f>SUMIFS(Lancamentos!$Y:$Y,Lancamentos!$AF:$AF,Fluxo_de_Caixa_Semanal!CY$8,Lancamentos!$F:$F,"Realizado",Lancamentos!$J:$J,Fluxo_de_Caixa_Semanal!$A18)+SUMIFS(Lancamentos!$Y:$Y,Lancamentos!$AF:$AF,Fluxo_de_Caixa_Semanal!CY$8,Lancamentos!$F:$F,"Contratado",Lancamentos!$J:$J,Fluxo_de_Caixa_Semanal!$A18)</f>
        <v>0</v>
      </c>
      <c r="CZ18" s="123">
        <f>SUMIFS(Lancamentos!$Y:$Y,Lancamentos!$AF:$AF,Fluxo_de_Caixa_Semanal!CZ$8,Lancamentos!$F:$F,"Realizado",Lancamentos!$J:$J,Fluxo_de_Caixa_Semanal!$A18)+SUMIFS(Lancamentos!$Y:$Y,Lancamentos!$AF:$AF,Fluxo_de_Caixa_Semanal!CZ$8,Lancamentos!$F:$F,"Contratado",Lancamentos!$J:$J,Fluxo_de_Caixa_Semanal!$A18)</f>
        <v>0</v>
      </c>
      <c r="DA18" s="121">
        <f>SUMIFS(Lancamentos!$Y:$Y,Lancamentos!$AF:$AF,Fluxo_de_Caixa_Semanal!DA$8,Lancamentos!$F:$F,"Realizado",Lancamentos!$J:$J,Fluxo_de_Caixa_Semanal!$A18)+SUMIFS(Lancamentos!$Y:$Y,Lancamentos!$AF:$AF,Fluxo_de_Caixa_Semanal!DA$8,Lancamentos!$F:$F,"Contratado",Lancamentos!$J:$J,Fluxo_de_Caixa_Semanal!$A18)</f>
        <v>0</v>
      </c>
      <c r="DB18" s="122">
        <f>SUMIFS(Lancamentos!$Y:$Y,Lancamentos!$AF:$AF,Fluxo_de_Caixa_Semanal!DB$8,Lancamentos!$F:$F,"Realizado",Lancamentos!$J:$J,Fluxo_de_Caixa_Semanal!$A18)+SUMIFS(Lancamentos!$Y:$Y,Lancamentos!$AF:$AF,Fluxo_de_Caixa_Semanal!DB$8,Lancamentos!$F:$F,"Contratado",Lancamentos!$J:$J,Fluxo_de_Caixa_Semanal!$A18)</f>
        <v>0</v>
      </c>
      <c r="DC18" s="123">
        <f>SUMIFS(Lancamentos!$Y:$Y,Lancamentos!$AF:$AF,Fluxo_de_Caixa_Semanal!DC$8,Lancamentos!$F:$F,"Realizado",Lancamentos!$J:$J,Fluxo_de_Caixa_Semanal!$A18)+SUMIFS(Lancamentos!$Y:$Y,Lancamentos!$AF:$AF,Fluxo_de_Caixa_Semanal!DC$8,Lancamentos!$F:$F,"Contratado",Lancamentos!$J:$J,Fluxo_de_Caixa_Semanal!$A18)</f>
        <v>0</v>
      </c>
      <c r="DD18" s="121">
        <f>SUMIFS(Lancamentos!$Y:$Y,Lancamentos!$AF:$AF,Fluxo_de_Caixa_Semanal!DD$8,Lancamentos!$F:$F,"Realizado",Lancamentos!$J:$J,Fluxo_de_Caixa_Semanal!$A18)+SUMIFS(Lancamentos!$Y:$Y,Lancamentos!$AF:$AF,Fluxo_de_Caixa_Semanal!DD$8,Lancamentos!$F:$F,"Contratado",Lancamentos!$J:$J,Fluxo_de_Caixa_Semanal!$A18)</f>
        <v>0</v>
      </c>
      <c r="DE18" s="122">
        <f>SUMIFS(Lancamentos!$Y:$Y,Lancamentos!$AF:$AF,Fluxo_de_Caixa_Semanal!DE$8,Lancamentos!$F:$F,"Realizado",Lancamentos!$J:$J,Fluxo_de_Caixa_Semanal!$A18)+SUMIFS(Lancamentos!$Y:$Y,Lancamentos!$AF:$AF,Fluxo_de_Caixa_Semanal!DE$8,Lancamentos!$F:$F,"Contratado",Lancamentos!$J:$J,Fluxo_de_Caixa_Semanal!$A18)</f>
        <v>0</v>
      </c>
      <c r="DF18" s="123">
        <f>SUMIFS(Lancamentos!$Y:$Y,Lancamentos!$AF:$AF,Fluxo_de_Caixa_Semanal!DF$8,Lancamentos!$F:$F,"Realizado",Lancamentos!$J:$J,Fluxo_de_Caixa_Semanal!$A18)+SUMIFS(Lancamentos!$Y:$Y,Lancamentos!$AF:$AF,Fluxo_de_Caixa_Semanal!DF$8,Lancamentos!$F:$F,"Contratado",Lancamentos!$J:$J,Fluxo_de_Caixa_Semanal!$A18)</f>
        <v>0</v>
      </c>
      <c r="DG18" s="121">
        <f>SUMIFS(Lancamentos!$Y:$Y,Lancamentos!$AF:$AF,Fluxo_de_Caixa_Semanal!DG$8,Lancamentos!$F:$F,"Realizado",Lancamentos!$J:$J,Fluxo_de_Caixa_Semanal!$A18)+SUMIFS(Lancamentos!$Y:$Y,Lancamentos!$AF:$AF,Fluxo_de_Caixa_Semanal!DG$8,Lancamentos!$F:$F,"Contratado",Lancamentos!$J:$J,Fluxo_de_Caixa_Semanal!$A18)</f>
        <v>0</v>
      </c>
      <c r="DH18" s="122">
        <f>SUMIFS(Lancamentos!$Y:$Y,Lancamentos!$AF:$AF,Fluxo_de_Caixa_Semanal!DH$8,Lancamentos!$F:$F,"Realizado",Lancamentos!$J:$J,Fluxo_de_Caixa_Semanal!$A18)+SUMIFS(Lancamentos!$Y:$Y,Lancamentos!$AF:$AF,Fluxo_de_Caixa_Semanal!DH$8,Lancamentos!$F:$F,"Contratado",Lancamentos!$J:$J,Fluxo_de_Caixa_Semanal!$A18)</f>
        <v>0</v>
      </c>
      <c r="DI18" s="123">
        <f>SUMIFS(Lancamentos!$Y:$Y,Lancamentos!$AF:$AF,Fluxo_de_Caixa_Semanal!DI$8,Lancamentos!$F:$F,"Realizado",Lancamentos!$J:$J,Fluxo_de_Caixa_Semanal!$A18)+SUMIFS(Lancamentos!$Y:$Y,Lancamentos!$AF:$AF,Fluxo_de_Caixa_Semanal!DI$8,Lancamentos!$F:$F,"Contratado",Lancamentos!$J:$J,Fluxo_de_Caixa_Semanal!$A18)</f>
        <v>0</v>
      </c>
      <c r="DJ18" s="121">
        <f>SUMIFS(Lancamentos!$Y:$Y,Lancamentos!$AF:$AF,Fluxo_de_Caixa_Semanal!DJ$8,Lancamentos!$F:$F,"Realizado",Lancamentos!$J:$J,Fluxo_de_Caixa_Semanal!$A18)+SUMIFS(Lancamentos!$Y:$Y,Lancamentos!$AF:$AF,Fluxo_de_Caixa_Semanal!DJ$8,Lancamentos!$F:$F,"Contratado",Lancamentos!$J:$J,Fluxo_de_Caixa_Semanal!$A18)</f>
        <v>0</v>
      </c>
      <c r="DK18" s="122">
        <f>SUMIFS(Lancamentos!$Y:$Y,Lancamentos!$AF:$AF,Fluxo_de_Caixa_Semanal!DK$8,Lancamentos!$F:$F,"Realizado",Lancamentos!$J:$J,Fluxo_de_Caixa_Semanal!$A18)+SUMIFS(Lancamentos!$Y:$Y,Lancamentos!$AF:$AF,Fluxo_de_Caixa_Semanal!DK$8,Lancamentos!$F:$F,"Contratado",Lancamentos!$J:$J,Fluxo_de_Caixa_Semanal!$A18)</f>
        <v>0</v>
      </c>
      <c r="DL18" s="123">
        <f>SUMIFS(Lancamentos!$Y:$Y,Lancamentos!$AF:$AF,Fluxo_de_Caixa_Semanal!DL$8,Lancamentos!$F:$F,"Realizado",Lancamentos!$J:$J,Fluxo_de_Caixa_Semanal!$A18)+SUMIFS(Lancamentos!$Y:$Y,Lancamentos!$AF:$AF,Fluxo_de_Caixa_Semanal!DL$8,Lancamentos!$F:$F,"Contratado",Lancamentos!$J:$J,Fluxo_de_Caixa_Semanal!$A18)</f>
        <v>0</v>
      </c>
      <c r="DM18" s="121">
        <f>SUMIFS(Lancamentos!$Y:$Y,Lancamentos!$AF:$AF,Fluxo_de_Caixa_Semanal!DM$8,Lancamentos!$F:$F,"Realizado",Lancamentos!$J:$J,Fluxo_de_Caixa_Semanal!$A18)+SUMIFS(Lancamentos!$Y:$Y,Lancamentos!$AF:$AF,Fluxo_de_Caixa_Semanal!DM$8,Lancamentos!$F:$F,"Contratado",Lancamentos!$J:$J,Fluxo_de_Caixa_Semanal!$A18)</f>
        <v>0</v>
      </c>
      <c r="DN18" s="122">
        <f>SUMIFS(Lancamentos!$Y:$Y,Lancamentos!$AF:$AF,Fluxo_de_Caixa_Semanal!DN$8,Lancamentos!$F:$F,"Realizado",Lancamentos!$J:$J,Fluxo_de_Caixa_Semanal!$A18)+SUMIFS(Lancamentos!$Y:$Y,Lancamentos!$AF:$AF,Fluxo_de_Caixa_Semanal!DN$8,Lancamentos!$F:$F,"Contratado",Lancamentos!$J:$J,Fluxo_de_Caixa_Semanal!$A18)</f>
        <v>0</v>
      </c>
      <c r="DO18" s="123">
        <f>SUMIFS(Lancamentos!$Y:$Y,Lancamentos!$AF:$AF,Fluxo_de_Caixa_Semanal!DO$8,Lancamentos!$F:$F,"Realizado",Lancamentos!$J:$J,Fluxo_de_Caixa_Semanal!$A18)+SUMIFS(Lancamentos!$Y:$Y,Lancamentos!$AF:$AF,Fluxo_de_Caixa_Semanal!DO$8,Lancamentos!$F:$F,"Contratado",Lancamentos!$J:$J,Fluxo_de_Caixa_Semanal!$A18)</f>
        <v>0</v>
      </c>
      <c r="DP18" s="121">
        <f>SUMIFS(Lancamentos!$Y:$Y,Lancamentos!$AF:$AF,Fluxo_de_Caixa_Semanal!DP$8,Lancamentos!$F:$F,"Realizado",Lancamentos!$J:$J,Fluxo_de_Caixa_Semanal!$A18)+SUMIFS(Lancamentos!$Y:$Y,Lancamentos!$AF:$AF,Fluxo_de_Caixa_Semanal!DP$8,Lancamentos!$F:$F,"Contratado",Lancamentos!$J:$J,Fluxo_de_Caixa_Semanal!$A18)</f>
        <v>0</v>
      </c>
      <c r="DQ18" s="122">
        <f>SUMIFS(Lancamentos!$Y:$Y,Lancamentos!$AF:$AF,Fluxo_de_Caixa_Semanal!DQ$8,Lancamentos!$F:$F,"Realizado",Lancamentos!$J:$J,Fluxo_de_Caixa_Semanal!$A18)+SUMIFS(Lancamentos!$Y:$Y,Lancamentos!$AF:$AF,Fluxo_de_Caixa_Semanal!DQ$8,Lancamentos!$F:$F,"Contratado",Lancamentos!$J:$J,Fluxo_de_Caixa_Semanal!$A18)</f>
        <v>0</v>
      </c>
      <c r="DR18" s="123">
        <f>SUMIFS(Lancamentos!$Y:$Y,Lancamentos!$AF:$AF,Fluxo_de_Caixa_Semanal!DR$8,Lancamentos!$F:$F,"Realizado",Lancamentos!$J:$J,Fluxo_de_Caixa_Semanal!$A18)+SUMIFS(Lancamentos!$Y:$Y,Lancamentos!$AF:$AF,Fluxo_de_Caixa_Semanal!DR$8,Lancamentos!$F:$F,"Contratado",Lancamentos!$J:$J,Fluxo_de_Caixa_Semanal!$A18)</f>
        <v>0</v>
      </c>
      <c r="DS18" s="121">
        <f>SUMIFS(Lancamentos!$Y:$Y,Lancamentos!$AF:$AF,Fluxo_de_Caixa_Semanal!DS$8,Lancamentos!$F:$F,"Realizado",Lancamentos!$J:$J,Fluxo_de_Caixa_Semanal!$A18)+SUMIFS(Lancamentos!$Y:$Y,Lancamentos!$AF:$AF,Fluxo_de_Caixa_Semanal!DS$8,Lancamentos!$F:$F,"Contratado",Lancamentos!$J:$J,Fluxo_de_Caixa_Semanal!$A18)</f>
        <v>0</v>
      </c>
      <c r="DT18" s="122">
        <f>SUMIFS(Lancamentos!$Y:$Y,Lancamentos!$AF:$AF,Fluxo_de_Caixa_Semanal!DT$8,Lancamentos!$F:$F,"Realizado",Lancamentos!$J:$J,Fluxo_de_Caixa_Semanal!$A18)+SUMIFS(Lancamentos!$Y:$Y,Lancamentos!$AF:$AF,Fluxo_de_Caixa_Semanal!DT$8,Lancamentos!$F:$F,"Contratado",Lancamentos!$J:$J,Fluxo_de_Caixa_Semanal!$A18)</f>
        <v>0</v>
      </c>
      <c r="DU18" s="123">
        <f>SUMIFS(Lancamentos!$Y:$Y,Lancamentos!$AF:$AF,Fluxo_de_Caixa_Semanal!DU$8,Lancamentos!$F:$F,"Realizado",Lancamentos!$J:$J,Fluxo_de_Caixa_Semanal!$A18)+SUMIFS(Lancamentos!$Y:$Y,Lancamentos!$AF:$AF,Fluxo_de_Caixa_Semanal!DU$8,Lancamentos!$F:$F,"Contratado",Lancamentos!$J:$J,Fluxo_de_Caixa_Semanal!$A18)</f>
        <v>0</v>
      </c>
      <c r="DV18" s="121">
        <f>SUMIFS(Lancamentos!$Y:$Y,Lancamentos!$AF:$AF,Fluxo_de_Caixa_Semanal!DV$8,Lancamentos!$F:$F,"Realizado",Lancamentos!$J:$J,Fluxo_de_Caixa_Semanal!$A18)+SUMIFS(Lancamentos!$Y:$Y,Lancamentos!$AF:$AF,Fluxo_de_Caixa_Semanal!DV$8,Lancamentos!$F:$F,"Contratado",Lancamentos!$J:$J,Fluxo_de_Caixa_Semanal!$A18)</f>
        <v>0</v>
      </c>
      <c r="DW18" s="122">
        <f>SUMIFS(Lancamentos!$Y:$Y,Lancamentos!$AF:$AF,Fluxo_de_Caixa_Semanal!DW$8,Lancamentos!$F:$F,"Realizado",Lancamentos!$J:$J,Fluxo_de_Caixa_Semanal!$A18)+SUMIFS(Lancamentos!$Y:$Y,Lancamentos!$AF:$AF,Fluxo_de_Caixa_Semanal!DW$8,Lancamentos!$F:$F,"Contratado",Lancamentos!$J:$J,Fluxo_de_Caixa_Semanal!$A18)</f>
        <v>0</v>
      </c>
      <c r="DX18" s="123">
        <f>SUMIFS(Lancamentos!$Y:$Y,Lancamentos!$AF:$AF,Fluxo_de_Caixa_Semanal!DX$8,Lancamentos!$F:$F,"Realizado",Lancamentos!$J:$J,Fluxo_de_Caixa_Semanal!$A18)+SUMIFS(Lancamentos!$Y:$Y,Lancamentos!$AF:$AF,Fluxo_de_Caixa_Semanal!DX$8,Lancamentos!$F:$F,"Contratado",Lancamentos!$J:$J,Fluxo_de_Caixa_Semanal!$A18)</f>
        <v>0</v>
      </c>
      <c r="DY18" s="121">
        <f>SUMIFS(Lancamentos!$Y:$Y,Lancamentos!$AF:$AF,Fluxo_de_Caixa_Semanal!DY$8,Lancamentos!$F:$F,"Realizado",Lancamentos!$J:$J,Fluxo_de_Caixa_Semanal!$A18)+SUMIFS(Lancamentos!$Y:$Y,Lancamentos!$AF:$AF,Fluxo_de_Caixa_Semanal!DY$8,Lancamentos!$F:$F,"Contratado",Lancamentos!$J:$J,Fluxo_de_Caixa_Semanal!$A18)</f>
        <v>0</v>
      </c>
      <c r="DZ18" s="122">
        <f>SUMIFS(Lancamentos!$Y:$Y,Lancamentos!$AF:$AF,Fluxo_de_Caixa_Semanal!DZ$8,Lancamentos!$F:$F,"Realizado",Lancamentos!$J:$J,Fluxo_de_Caixa_Semanal!$A18)+SUMIFS(Lancamentos!$Y:$Y,Lancamentos!$AF:$AF,Fluxo_de_Caixa_Semanal!DZ$8,Lancamentos!$F:$F,"Contratado",Lancamentos!$J:$J,Fluxo_de_Caixa_Semanal!$A18)</f>
        <v>0</v>
      </c>
      <c r="EA18" s="123">
        <f>SUMIFS(Lancamentos!$Y:$Y,Lancamentos!$AF:$AF,Fluxo_de_Caixa_Semanal!EA$8,Lancamentos!$F:$F,"Realizado",Lancamentos!$J:$J,Fluxo_de_Caixa_Semanal!$A18)+SUMIFS(Lancamentos!$Y:$Y,Lancamentos!$AF:$AF,Fluxo_de_Caixa_Semanal!EA$8,Lancamentos!$F:$F,"Contratado",Lancamentos!$J:$J,Fluxo_de_Caixa_Semanal!$A18)</f>
        <v>0</v>
      </c>
      <c r="EB18" s="121">
        <f>SUMIFS(Lancamentos!$Y:$Y,Lancamentos!$AF:$AF,Fluxo_de_Caixa_Semanal!EB$8,Lancamentos!$F:$F,"Realizado",Lancamentos!$J:$J,Fluxo_de_Caixa_Semanal!$A18)+SUMIFS(Lancamentos!$Y:$Y,Lancamentos!$AF:$AF,Fluxo_de_Caixa_Semanal!EB$8,Lancamentos!$F:$F,"Contratado",Lancamentos!$J:$J,Fluxo_de_Caixa_Semanal!$A18)</f>
        <v>0</v>
      </c>
      <c r="EC18" s="122">
        <f>SUMIFS(Lancamentos!$Y:$Y,Lancamentos!$AF:$AF,Fluxo_de_Caixa_Semanal!EC$8,Lancamentos!$F:$F,"Realizado",Lancamentos!$J:$J,Fluxo_de_Caixa_Semanal!$A18)+SUMIFS(Lancamentos!$Y:$Y,Lancamentos!$AF:$AF,Fluxo_de_Caixa_Semanal!EC$8,Lancamentos!$F:$F,"Contratado",Lancamentos!$J:$J,Fluxo_de_Caixa_Semanal!$A18)</f>
        <v>0</v>
      </c>
      <c r="ED18" s="123">
        <f>SUMIFS(Lancamentos!$Y:$Y,Lancamentos!$AF:$AF,Fluxo_de_Caixa_Semanal!ED$8,Lancamentos!$F:$F,"Realizado",Lancamentos!$J:$J,Fluxo_de_Caixa_Semanal!$A18)+SUMIFS(Lancamentos!$Y:$Y,Lancamentos!$AF:$AF,Fluxo_de_Caixa_Semanal!ED$8,Lancamentos!$F:$F,"Contratado",Lancamentos!$J:$J,Fluxo_de_Caixa_Semanal!$A18)</f>
        <v>0</v>
      </c>
      <c r="EE18" s="121">
        <f>SUMIFS(Lancamentos!$Y:$Y,Lancamentos!$AF:$AF,Fluxo_de_Caixa_Semanal!EE$8,Lancamentos!$F:$F,"Realizado",Lancamentos!$J:$J,Fluxo_de_Caixa_Semanal!$A18)+SUMIFS(Lancamentos!$Y:$Y,Lancamentos!$AF:$AF,Fluxo_de_Caixa_Semanal!EE$8,Lancamentos!$F:$F,"Contratado",Lancamentos!$J:$J,Fluxo_de_Caixa_Semanal!$A18)</f>
        <v>0</v>
      </c>
      <c r="EF18" s="122">
        <f>SUMIFS(Lancamentos!$Y:$Y,Lancamentos!$AF:$AF,Fluxo_de_Caixa_Semanal!EF$8,Lancamentos!$F:$F,"Realizado",Lancamentos!$J:$J,Fluxo_de_Caixa_Semanal!$A18)+SUMIFS(Lancamentos!$Y:$Y,Lancamentos!$AF:$AF,Fluxo_de_Caixa_Semanal!EF$8,Lancamentos!$F:$F,"Contratado",Lancamentos!$J:$J,Fluxo_de_Caixa_Semanal!$A18)</f>
        <v>0</v>
      </c>
      <c r="EG18" s="123">
        <f>SUMIFS(Lancamentos!$Y:$Y,Lancamentos!$AF:$AF,Fluxo_de_Caixa_Semanal!EG$8,Lancamentos!$F:$F,"Realizado",Lancamentos!$J:$J,Fluxo_de_Caixa_Semanal!$A18)+SUMIFS(Lancamentos!$Y:$Y,Lancamentos!$AF:$AF,Fluxo_de_Caixa_Semanal!EG$8,Lancamentos!$F:$F,"Contratado",Lancamentos!$J:$J,Fluxo_de_Caixa_Semanal!$A18)</f>
        <v>0</v>
      </c>
      <c r="EH18" s="121">
        <f>SUMIFS(Lancamentos!$Y:$Y,Lancamentos!$AF:$AF,Fluxo_de_Caixa_Semanal!EH$8,Lancamentos!$F:$F,"Realizado",Lancamentos!$J:$J,Fluxo_de_Caixa_Semanal!$A18)+SUMIFS(Lancamentos!$Y:$Y,Lancamentos!$AF:$AF,Fluxo_de_Caixa_Semanal!EH$8,Lancamentos!$F:$F,"Contratado",Lancamentos!$J:$J,Fluxo_de_Caixa_Semanal!$A18)</f>
        <v>0</v>
      </c>
      <c r="EI18" s="122">
        <f>SUMIFS(Lancamentos!$Y:$Y,Lancamentos!$AF:$AF,Fluxo_de_Caixa_Semanal!EI$8,Lancamentos!$F:$F,"Realizado",Lancamentos!$J:$J,Fluxo_de_Caixa_Semanal!$A18)+SUMIFS(Lancamentos!$Y:$Y,Lancamentos!$AF:$AF,Fluxo_de_Caixa_Semanal!EI$8,Lancamentos!$F:$F,"Contratado",Lancamentos!$J:$J,Fluxo_de_Caixa_Semanal!$A18)</f>
        <v>0</v>
      </c>
      <c r="EJ18" s="123">
        <f>SUMIFS(Lancamentos!$Y:$Y,Lancamentos!$AF:$AF,Fluxo_de_Caixa_Semanal!EJ$8,Lancamentos!$F:$F,"Realizado",Lancamentos!$J:$J,Fluxo_de_Caixa_Semanal!$A18)+SUMIFS(Lancamentos!$Y:$Y,Lancamentos!$AF:$AF,Fluxo_de_Caixa_Semanal!EJ$8,Lancamentos!$F:$F,"Contratado",Lancamentos!$J:$J,Fluxo_de_Caixa_Semanal!$A18)</f>
        <v>0</v>
      </c>
      <c r="EK18" s="121">
        <f>SUMIFS(Lancamentos!$Y:$Y,Lancamentos!$AF:$AF,Fluxo_de_Caixa_Semanal!EK$8,Lancamentos!$F:$F,"Realizado",Lancamentos!$J:$J,Fluxo_de_Caixa_Semanal!$A18)+SUMIFS(Lancamentos!$Y:$Y,Lancamentos!$AF:$AF,Fluxo_de_Caixa_Semanal!EK$8,Lancamentos!$F:$F,"Contratado",Lancamentos!$J:$J,Fluxo_de_Caixa_Semanal!$A18)</f>
        <v>0</v>
      </c>
      <c r="EL18" s="122">
        <f>SUMIFS(Lancamentos!$Y:$Y,Lancamentos!$AF:$AF,Fluxo_de_Caixa_Semanal!EL$8,Lancamentos!$F:$F,"Realizado",Lancamentos!$J:$J,Fluxo_de_Caixa_Semanal!$A18)+SUMIFS(Lancamentos!$Y:$Y,Lancamentos!$AF:$AF,Fluxo_de_Caixa_Semanal!EL$8,Lancamentos!$F:$F,"Contratado",Lancamentos!$J:$J,Fluxo_de_Caixa_Semanal!$A18)</f>
        <v>0</v>
      </c>
      <c r="EM18" s="123">
        <f>SUMIFS(Lancamentos!$Y:$Y,Lancamentos!$AF:$AF,Fluxo_de_Caixa_Semanal!EM$8,Lancamentos!$F:$F,"Realizado",Lancamentos!$J:$J,Fluxo_de_Caixa_Semanal!$A18)+SUMIFS(Lancamentos!$Y:$Y,Lancamentos!$AF:$AF,Fluxo_de_Caixa_Semanal!EM$8,Lancamentos!$F:$F,"Contratado",Lancamentos!$J:$J,Fluxo_de_Caixa_Semanal!$A18)</f>
        <v>0</v>
      </c>
      <c r="EN18" s="121">
        <f>SUMIFS(Lancamentos!$Y:$Y,Lancamentos!$AF:$AF,Fluxo_de_Caixa_Semanal!EN$8,Lancamentos!$F:$F,"Realizado",Lancamentos!$J:$J,Fluxo_de_Caixa_Semanal!$A18)+SUMIFS(Lancamentos!$Y:$Y,Lancamentos!$AF:$AF,Fluxo_de_Caixa_Semanal!EN$8,Lancamentos!$F:$F,"Contratado",Lancamentos!$J:$J,Fluxo_de_Caixa_Semanal!$A18)</f>
        <v>0</v>
      </c>
      <c r="EO18" s="122">
        <f>SUMIFS(Lancamentos!$Y:$Y,Lancamentos!$AF:$AF,Fluxo_de_Caixa_Semanal!EO$8,Lancamentos!$F:$F,"Realizado",Lancamentos!$J:$J,Fluxo_de_Caixa_Semanal!$A18)+SUMIFS(Lancamentos!$Y:$Y,Lancamentos!$AF:$AF,Fluxo_de_Caixa_Semanal!EO$8,Lancamentos!$F:$F,"Contratado",Lancamentos!$J:$J,Fluxo_de_Caixa_Semanal!$A18)</f>
        <v>0</v>
      </c>
      <c r="EP18" s="123">
        <f>SUMIFS(Lancamentos!$Y:$Y,Lancamentos!$AF:$AF,Fluxo_de_Caixa_Semanal!EP$8,Lancamentos!$F:$F,"Realizado",Lancamentos!$J:$J,Fluxo_de_Caixa_Semanal!$A18)+SUMIFS(Lancamentos!$Y:$Y,Lancamentos!$AF:$AF,Fluxo_de_Caixa_Semanal!EP$8,Lancamentos!$F:$F,"Contratado",Lancamentos!$J:$J,Fluxo_de_Caixa_Semanal!$A18)</f>
        <v>0</v>
      </c>
      <c r="EQ18" s="121">
        <f>SUMIFS(Lancamentos!$Y:$Y,Lancamentos!$AF:$AF,Fluxo_de_Caixa_Semanal!EQ$8,Lancamentos!$F:$F,"Realizado",Lancamentos!$J:$J,Fluxo_de_Caixa_Semanal!$A18)+SUMIFS(Lancamentos!$Y:$Y,Lancamentos!$AF:$AF,Fluxo_de_Caixa_Semanal!EQ$8,Lancamentos!$F:$F,"Contratado",Lancamentos!$J:$J,Fluxo_de_Caixa_Semanal!$A18)</f>
        <v>0</v>
      </c>
      <c r="ER18" s="122">
        <f>SUMIFS(Lancamentos!$Y:$Y,Lancamentos!$AF:$AF,Fluxo_de_Caixa_Semanal!ER$8,Lancamentos!$F:$F,"Realizado",Lancamentos!$J:$J,Fluxo_de_Caixa_Semanal!$A18)+SUMIFS(Lancamentos!$Y:$Y,Lancamentos!$AF:$AF,Fluxo_de_Caixa_Semanal!ER$8,Lancamentos!$F:$F,"Contratado",Lancamentos!$J:$J,Fluxo_de_Caixa_Semanal!$A18)</f>
        <v>0</v>
      </c>
      <c r="ES18" s="123">
        <f>SUMIFS(Lancamentos!$Y:$Y,Lancamentos!$AF:$AF,Fluxo_de_Caixa_Semanal!ES$8,Lancamentos!$F:$F,"Realizado",Lancamentos!$J:$J,Fluxo_de_Caixa_Semanal!$A18)+SUMIFS(Lancamentos!$Y:$Y,Lancamentos!$AF:$AF,Fluxo_de_Caixa_Semanal!ES$8,Lancamentos!$F:$F,"Contratado",Lancamentos!$J:$J,Fluxo_de_Caixa_Semanal!$A18)</f>
        <v>0</v>
      </c>
    </row>
    <row r="19" spans="1:149" s="2" customFormat="1" outlineLevel="1" x14ac:dyDescent="0.25">
      <c r="A19" t="s">
        <v>87</v>
      </c>
      <c r="B19" t="s">
        <v>88</v>
      </c>
      <c r="C19" s="165">
        <f>SUMIFS(Lancamentos!$Y:$Y,Lancamentos!$AF:$AF,Fluxo_de_Caixa_Semanal!C$8,Lancamentos!$F:$F,"Realizado",Lancamentos!$J:$J,Fluxo_de_Caixa_Semanal!$A19)</f>
        <v>0</v>
      </c>
      <c r="D19" s="165">
        <f>SUMIFS(Lancamentos!$Y:$Y,Lancamentos!$AF:$AF,Fluxo_de_Caixa_Semanal!D$8,Lancamentos!$F:$F,"Realizado",Lancamentos!$J:$J,Fluxo_de_Caixa_Semanal!$A19)</f>
        <v>0</v>
      </c>
      <c r="E19" s="166">
        <f>SUMIFS(Lancamentos!$Y:$Y,Lancamentos!$AF:$AF,Fluxo_de_Caixa_Semanal!E$8,Lancamentos!$F:$F,"Realizado",Lancamentos!$J:$J,Fluxo_de_Caixa_Semanal!$A19)</f>
        <v>0</v>
      </c>
      <c r="F19" s="167">
        <f>SUMIFS(Lancamentos!$Y:$Y,Lancamentos!$AF:$AF,Fluxo_de_Caixa_Semanal!F$8,Lancamentos!$F:$F,"Realizado",Lancamentos!$J:$J,Fluxo_de_Caixa_Semanal!$A19)</f>
        <v>0</v>
      </c>
      <c r="G19" s="165">
        <f>SUMIFS(Lancamentos!$Y:$Y,Lancamentos!$AF:$AF,Fluxo_de_Caixa_Semanal!G$8,Lancamentos!$F:$F,"Realizado",Lancamentos!$J:$J,Fluxo_de_Caixa_Semanal!$A19)</f>
        <v>0</v>
      </c>
      <c r="H19" s="166">
        <f>SUMIFS(Lancamentos!$Y:$Y,Lancamentos!$AF:$AF,Fluxo_de_Caixa_Semanal!H$8,Lancamentos!$F:$F,"Realizado",Lancamentos!$J:$J,Fluxo_de_Caixa_Semanal!$A19)</f>
        <v>0</v>
      </c>
      <c r="I19" s="167">
        <f>SUMIFS(Lancamentos!$Y:$Y,Lancamentos!$AF:$AF,Fluxo_de_Caixa_Semanal!I$8,Lancamentos!$F:$F,"Realizado",Lancamentos!$J:$J,Fluxo_de_Caixa_Semanal!$A19)</f>
        <v>0</v>
      </c>
      <c r="J19" s="165">
        <f>SUMIFS(Lancamentos!$Y:$Y,Lancamentos!$AF:$AF,Fluxo_de_Caixa_Semanal!J$8,Lancamentos!$F:$F,"Realizado",Lancamentos!$J:$J,Fluxo_de_Caixa_Semanal!$A19)</f>
        <v>0</v>
      </c>
      <c r="K19" s="166">
        <f>SUMIFS(Lancamentos!$Y:$Y,Lancamentos!$AF:$AF,Fluxo_de_Caixa_Semanal!K$8,Lancamentos!$F:$F,"Realizado",Lancamentos!$J:$J,Fluxo_de_Caixa_Semanal!$A19)</f>
        <v>0</v>
      </c>
      <c r="L19" s="167">
        <f>SUMIFS(Lancamentos!$Y:$Y,Lancamentos!$AF:$AF,Fluxo_de_Caixa_Semanal!L$8,Lancamentos!$F:$F,"Realizado",Lancamentos!$J:$J,Fluxo_de_Caixa_Semanal!$A19)</f>
        <v>0</v>
      </c>
      <c r="M19" s="165">
        <f>SUMIFS(Lancamentos!$Y:$Y,Lancamentos!$AF:$AF,Fluxo_de_Caixa_Semanal!M$8,Lancamentos!$F:$F,"Realizado",Lancamentos!$J:$J,Fluxo_de_Caixa_Semanal!$A19)</f>
        <v>0</v>
      </c>
      <c r="N19" s="166">
        <f>SUMIFS(Lancamentos!$Y:$Y,Lancamentos!$AF:$AF,Fluxo_de_Caixa_Semanal!N$8,Lancamentos!$F:$F,"Realizado",Lancamentos!$J:$J,Fluxo_de_Caixa_Semanal!$A19)</f>
        <v>0</v>
      </c>
      <c r="O19" s="167">
        <f>SUMIFS(Lancamentos!$Y:$Y,Lancamentos!$AF:$AF,Fluxo_de_Caixa_Semanal!O$8,Lancamentos!$F:$F,"Realizado",Lancamentos!$J:$J,Fluxo_de_Caixa_Semanal!$A19)</f>
        <v>0</v>
      </c>
      <c r="P19" s="165">
        <f>SUMIFS(Lancamentos!$Y:$Y,Lancamentos!$AF:$AF,Fluxo_de_Caixa_Semanal!P$8,Lancamentos!$F:$F,"Realizado",Lancamentos!$J:$J,Fluxo_de_Caixa_Semanal!$A19)</f>
        <v>0</v>
      </c>
      <c r="Q19" s="166">
        <f>SUMIFS(Lancamentos!$Y:$Y,Lancamentos!$AF:$AF,Fluxo_de_Caixa_Semanal!Q$8,Lancamentos!$F:$F,"Realizado",Lancamentos!$J:$J,Fluxo_de_Caixa_Semanal!$A19)</f>
        <v>0</v>
      </c>
      <c r="R19" s="167">
        <f>SUMIFS(Lancamentos!$Y:$Y,Lancamentos!$AF:$AF,Fluxo_de_Caixa_Semanal!R$8,Lancamentos!$F:$F,"Realizado",Lancamentos!$J:$J,Fluxo_de_Caixa_Semanal!$A19)</f>
        <v>0</v>
      </c>
      <c r="S19" s="165">
        <f>SUMIFS(Lancamentos!$Y:$Y,Lancamentos!$AF:$AF,Fluxo_de_Caixa_Semanal!S$8,Lancamentos!$F:$F,"Realizado",Lancamentos!$J:$J,Fluxo_de_Caixa_Semanal!$A19)</f>
        <v>0</v>
      </c>
      <c r="T19" s="166">
        <f>SUMIFS(Lancamentos!$Y:$Y,Lancamentos!$AF:$AF,Fluxo_de_Caixa_Semanal!T$8,Lancamentos!$F:$F,"Realizado",Lancamentos!$J:$J,Fluxo_de_Caixa_Semanal!$A19)</f>
        <v>0</v>
      </c>
      <c r="U19" s="167">
        <f>SUMIFS(Lancamentos!$Y:$Y,Lancamentos!$AF:$AF,Fluxo_de_Caixa_Semanal!U$8,Lancamentos!$F:$F,"Realizado",Lancamentos!$J:$J,Fluxo_de_Caixa_Semanal!$A19)</f>
        <v>0</v>
      </c>
      <c r="V19" s="165">
        <f>SUMIFS(Lancamentos!$Y:$Y,Lancamentos!$AF:$AF,Fluxo_de_Caixa_Semanal!V$8,Lancamentos!$F:$F,"Realizado",Lancamentos!$J:$J,Fluxo_de_Caixa_Semanal!$A19)</f>
        <v>0</v>
      </c>
      <c r="W19" s="166">
        <f>SUMIFS(Lancamentos!$Y:$Y,Lancamentos!$AF:$AF,Fluxo_de_Caixa_Semanal!W$8,Lancamentos!$F:$F,"Realizado",Lancamentos!$J:$J,Fluxo_de_Caixa_Semanal!$A19)</f>
        <v>0</v>
      </c>
      <c r="X19" s="121">
        <f>SUMIFS(Lancamentos!$Y:$Y,Lancamentos!$AF:$AF,Fluxo_de_Caixa_Semanal!X$8,Lancamentos!$F:$F,"Realizado",Lancamentos!$J:$J,Fluxo_de_Caixa_Semanal!$A19)+SUMIFS(Lancamentos!$Y:$Y,Lancamentos!$AF:$AF,Fluxo_de_Caixa_Semanal!X$8,Lancamentos!$F:$F,"Contratado",Lancamentos!$J:$J,Fluxo_de_Caixa_Semanal!$A19)</f>
        <v>0</v>
      </c>
      <c r="Y19" s="122">
        <f>SUMIFS(Lancamentos!$Y:$Y,Lancamentos!$AF:$AF,Fluxo_de_Caixa_Semanal!Y$8,Lancamentos!$F:$F,"Realizado",Lancamentos!$J:$J,Fluxo_de_Caixa_Semanal!$A19)+SUMIFS(Lancamentos!$Y:$Y,Lancamentos!$AF:$AF,Fluxo_de_Caixa_Semanal!Y$8,Lancamentos!$F:$F,"Contratado",Lancamentos!$J:$J,Fluxo_de_Caixa_Semanal!$A19)</f>
        <v>0</v>
      </c>
      <c r="Z19" s="123">
        <f>SUMIFS(Lancamentos!$Y:$Y,Lancamentos!$AF:$AF,Fluxo_de_Caixa_Semanal!Z$8,Lancamentos!$F:$F,"Realizado",Lancamentos!$J:$J,Fluxo_de_Caixa_Semanal!$A19)+SUMIFS(Lancamentos!$Y:$Y,Lancamentos!$AF:$AF,Fluxo_de_Caixa_Semanal!Z$8,Lancamentos!$F:$F,"Contratado",Lancamentos!$J:$J,Fluxo_de_Caixa_Semanal!$A19)</f>
        <v>0</v>
      </c>
      <c r="AA19" s="121">
        <f>SUMIFS(Lancamentos!$Y:$Y,Lancamentos!$AF:$AF,Fluxo_de_Caixa_Semanal!AA$8,Lancamentos!$F:$F,"Realizado",Lancamentos!$J:$J,Fluxo_de_Caixa_Semanal!$A19)+SUMIFS(Lancamentos!$Y:$Y,Lancamentos!$AF:$AF,Fluxo_de_Caixa_Semanal!AA$8,Lancamentos!$F:$F,"Contratado",Lancamentos!$J:$J,Fluxo_de_Caixa_Semanal!$A19)</f>
        <v>0</v>
      </c>
      <c r="AB19" s="122">
        <f>SUMIFS(Lancamentos!$Y:$Y,Lancamentos!$AF:$AF,Fluxo_de_Caixa_Semanal!AB$8,Lancamentos!$F:$F,"Realizado",Lancamentos!$J:$J,Fluxo_de_Caixa_Semanal!$A19)+SUMIFS(Lancamentos!$Y:$Y,Lancamentos!$AF:$AF,Fluxo_de_Caixa_Semanal!AB$8,Lancamentos!$F:$F,"Contratado",Lancamentos!$J:$J,Fluxo_de_Caixa_Semanal!$A19)</f>
        <v>0</v>
      </c>
      <c r="AC19" s="123">
        <f>SUMIFS(Lancamentos!$Y:$Y,Lancamentos!$AF:$AF,Fluxo_de_Caixa_Semanal!AC$8,Lancamentos!$F:$F,"Realizado",Lancamentos!$J:$J,Fluxo_de_Caixa_Semanal!$A19)+SUMIFS(Lancamentos!$Y:$Y,Lancamentos!$AF:$AF,Fluxo_de_Caixa_Semanal!AC$8,Lancamentos!$F:$F,"Contratado",Lancamentos!$J:$J,Fluxo_de_Caixa_Semanal!$A19)</f>
        <v>0</v>
      </c>
      <c r="AD19" s="121">
        <f>SUMIFS(Lancamentos!$Y:$Y,Lancamentos!$AF:$AF,Fluxo_de_Caixa_Semanal!AD$8,Lancamentos!$F:$F,"Realizado",Lancamentos!$J:$J,Fluxo_de_Caixa_Semanal!$A19)+SUMIFS(Lancamentos!$Y:$Y,Lancamentos!$AF:$AF,Fluxo_de_Caixa_Semanal!AD$8,Lancamentos!$F:$F,"Contratado",Lancamentos!$J:$J,Fluxo_de_Caixa_Semanal!$A19)</f>
        <v>0</v>
      </c>
      <c r="AE19" s="122">
        <f>SUMIFS(Lancamentos!$Y:$Y,Lancamentos!$AF:$AF,Fluxo_de_Caixa_Semanal!AE$8,Lancamentos!$F:$F,"Realizado",Lancamentos!$J:$J,Fluxo_de_Caixa_Semanal!$A19)+SUMIFS(Lancamentos!$Y:$Y,Lancamentos!$AF:$AF,Fluxo_de_Caixa_Semanal!AE$8,Lancamentos!$F:$F,"Contratado",Lancamentos!$J:$J,Fluxo_de_Caixa_Semanal!$A19)</f>
        <v>0</v>
      </c>
      <c r="AF19" s="123">
        <f>SUMIFS(Lancamentos!$Y:$Y,Lancamentos!$AF:$AF,Fluxo_de_Caixa_Semanal!AF$8,Lancamentos!$F:$F,"Realizado",Lancamentos!$J:$J,Fluxo_de_Caixa_Semanal!$A19)+SUMIFS(Lancamentos!$Y:$Y,Lancamentos!$AF:$AF,Fluxo_de_Caixa_Semanal!AF$8,Lancamentos!$F:$F,"Contratado",Lancamentos!$J:$J,Fluxo_de_Caixa_Semanal!$A19)</f>
        <v>0</v>
      </c>
      <c r="AG19" s="121">
        <f>SUMIFS(Lancamentos!$Y:$Y,Lancamentos!$AF:$AF,Fluxo_de_Caixa_Semanal!AG$8,Lancamentos!$F:$F,"Realizado",Lancamentos!$J:$J,Fluxo_de_Caixa_Semanal!$A19)+SUMIFS(Lancamentos!$Y:$Y,Lancamentos!$AF:$AF,Fluxo_de_Caixa_Semanal!AG$8,Lancamentos!$F:$F,"Contratado",Lancamentos!$J:$J,Fluxo_de_Caixa_Semanal!$A19)</f>
        <v>0</v>
      </c>
      <c r="AH19" s="122">
        <f>SUMIFS(Lancamentos!$Y:$Y,Lancamentos!$AF:$AF,Fluxo_de_Caixa_Semanal!AH$8,Lancamentos!$F:$F,"Realizado",Lancamentos!$J:$J,Fluxo_de_Caixa_Semanal!$A19)+SUMIFS(Lancamentos!$Y:$Y,Lancamentos!$AF:$AF,Fluxo_de_Caixa_Semanal!AH$8,Lancamentos!$F:$F,"Contratado",Lancamentos!$J:$J,Fluxo_de_Caixa_Semanal!$A19)</f>
        <v>0</v>
      </c>
      <c r="AI19" s="123">
        <f>SUMIFS(Lancamentos!$Y:$Y,Lancamentos!$AF:$AF,Fluxo_de_Caixa_Semanal!AI$8,Lancamentos!$F:$F,"Realizado",Lancamentos!$J:$J,Fluxo_de_Caixa_Semanal!$A19)+SUMIFS(Lancamentos!$Y:$Y,Lancamentos!$AF:$AF,Fluxo_de_Caixa_Semanal!AI$8,Lancamentos!$F:$F,"Contratado",Lancamentos!$J:$J,Fluxo_de_Caixa_Semanal!$A19)</f>
        <v>0</v>
      </c>
      <c r="AJ19" s="121">
        <f>SUMIFS(Lancamentos!$Y:$Y,Lancamentos!$AF:$AF,Fluxo_de_Caixa_Semanal!AJ$8,Lancamentos!$F:$F,"Realizado",Lancamentos!$J:$J,Fluxo_de_Caixa_Semanal!$A19)+SUMIFS(Lancamentos!$Y:$Y,Lancamentos!$AF:$AF,Fluxo_de_Caixa_Semanal!AJ$8,Lancamentos!$F:$F,"Contratado",Lancamentos!$J:$J,Fluxo_de_Caixa_Semanal!$A19)</f>
        <v>0</v>
      </c>
      <c r="AK19" s="122">
        <f>SUMIFS(Lancamentos!$Y:$Y,Lancamentos!$AF:$AF,Fluxo_de_Caixa_Semanal!AK$8,Lancamentos!$F:$F,"Realizado",Lancamentos!$J:$J,Fluxo_de_Caixa_Semanal!$A19)+SUMIFS(Lancamentos!$Y:$Y,Lancamentos!$AF:$AF,Fluxo_de_Caixa_Semanal!AK$8,Lancamentos!$F:$F,"Contratado",Lancamentos!$J:$J,Fluxo_de_Caixa_Semanal!$A19)</f>
        <v>0</v>
      </c>
      <c r="AL19" s="123">
        <f>SUMIFS(Lancamentos!$Y:$Y,Lancamentos!$AF:$AF,Fluxo_de_Caixa_Semanal!AL$8,Lancamentos!$F:$F,"Realizado",Lancamentos!$J:$J,Fluxo_de_Caixa_Semanal!$A19)+SUMIFS(Lancamentos!$Y:$Y,Lancamentos!$AF:$AF,Fluxo_de_Caixa_Semanal!AL$8,Lancamentos!$F:$F,"Contratado",Lancamentos!$J:$J,Fluxo_de_Caixa_Semanal!$A19)</f>
        <v>0</v>
      </c>
      <c r="AM19" s="121">
        <f>SUMIFS(Lancamentos!$Y:$Y,Lancamentos!$AF:$AF,Fluxo_de_Caixa_Semanal!AM$8,Lancamentos!$F:$F,"Realizado",Lancamentos!$J:$J,Fluxo_de_Caixa_Semanal!$A19)+SUMIFS(Lancamentos!$Y:$Y,Lancamentos!$AF:$AF,Fluxo_de_Caixa_Semanal!AM$8,Lancamentos!$F:$F,"Contratado",Lancamentos!$J:$J,Fluxo_de_Caixa_Semanal!$A19)</f>
        <v>0</v>
      </c>
      <c r="AN19" s="122">
        <f>SUMIFS(Lancamentos!$Y:$Y,Lancamentos!$AF:$AF,Fluxo_de_Caixa_Semanal!AN$8,Lancamentos!$F:$F,"Realizado",Lancamentos!$J:$J,Fluxo_de_Caixa_Semanal!$A19)+SUMIFS(Lancamentos!$Y:$Y,Lancamentos!$AF:$AF,Fluxo_de_Caixa_Semanal!AN$8,Lancamentos!$F:$F,"Contratado",Lancamentos!$J:$J,Fluxo_de_Caixa_Semanal!$A19)</f>
        <v>0</v>
      </c>
      <c r="AO19" s="123">
        <f>SUMIFS(Lancamentos!$Y:$Y,Lancamentos!$AF:$AF,Fluxo_de_Caixa_Semanal!AO$8,Lancamentos!$F:$F,"Realizado",Lancamentos!$J:$J,Fluxo_de_Caixa_Semanal!$A19)+SUMIFS(Lancamentos!$Y:$Y,Lancamentos!$AF:$AF,Fluxo_de_Caixa_Semanal!AO$8,Lancamentos!$F:$F,"Contratado",Lancamentos!$J:$J,Fluxo_de_Caixa_Semanal!$A19)</f>
        <v>0</v>
      </c>
      <c r="AP19" s="121">
        <f>SUMIFS(Lancamentos!$Y:$Y,Lancamentos!$AF:$AF,Fluxo_de_Caixa_Semanal!AP$8,Lancamentos!$F:$F,"Realizado",Lancamentos!$J:$J,Fluxo_de_Caixa_Semanal!$A19)+SUMIFS(Lancamentos!$Y:$Y,Lancamentos!$AF:$AF,Fluxo_de_Caixa_Semanal!AP$8,Lancamentos!$F:$F,"Contratado",Lancamentos!$J:$J,Fluxo_de_Caixa_Semanal!$A19)</f>
        <v>0</v>
      </c>
      <c r="AQ19" s="122">
        <f>SUMIFS(Lancamentos!$Y:$Y,Lancamentos!$AF:$AF,Fluxo_de_Caixa_Semanal!AQ$8,Lancamentos!$F:$F,"Realizado",Lancamentos!$J:$J,Fluxo_de_Caixa_Semanal!$A19)+SUMIFS(Lancamentos!$Y:$Y,Lancamentos!$AF:$AF,Fluxo_de_Caixa_Semanal!AQ$8,Lancamentos!$F:$F,"Contratado",Lancamentos!$J:$J,Fluxo_de_Caixa_Semanal!$A19)</f>
        <v>0</v>
      </c>
      <c r="AR19" s="123">
        <f>SUMIFS(Lancamentos!$Y:$Y,Lancamentos!$AF:$AF,Fluxo_de_Caixa_Semanal!AR$8,Lancamentos!$F:$F,"Realizado",Lancamentos!$J:$J,Fluxo_de_Caixa_Semanal!$A19)+SUMIFS(Lancamentos!$Y:$Y,Lancamentos!$AF:$AF,Fluxo_de_Caixa_Semanal!AR$8,Lancamentos!$F:$F,"Contratado",Lancamentos!$J:$J,Fluxo_de_Caixa_Semanal!$A19)</f>
        <v>0</v>
      </c>
      <c r="AS19" s="121">
        <f>SUMIFS(Lancamentos!$Y:$Y,Lancamentos!$AF:$AF,Fluxo_de_Caixa_Semanal!AS$8,Lancamentos!$F:$F,"Realizado",Lancamentos!$J:$J,Fluxo_de_Caixa_Semanal!$A19)+SUMIFS(Lancamentos!$Y:$Y,Lancamentos!$AF:$AF,Fluxo_de_Caixa_Semanal!AS$8,Lancamentos!$F:$F,"Contratado",Lancamentos!$J:$J,Fluxo_de_Caixa_Semanal!$A19)</f>
        <v>0</v>
      </c>
      <c r="AT19" s="122">
        <f>SUMIFS(Lancamentos!$Y:$Y,Lancamentos!$AF:$AF,Fluxo_de_Caixa_Semanal!AT$8,Lancamentos!$F:$F,"Realizado",Lancamentos!$J:$J,Fluxo_de_Caixa_Semanal!$A19)+SUMIFS(Lancamentos!$Y:$Y,Lancamentos!$AF:$AF,Fluxo_de_Caixa_Semanal!AT$8,Lancamentos!$F:$F,"Contratado",Lancamentos!$J:$J,Fluxo_de_Caixa_Semanal!$A19)</f>
        <v>0</v>
      </c>
      <c r="AU19" s="123">
        <f>SUMIFS(Lancamentos!$Y:$Y,Lancamentos!$AF:$AF,Fluxo_de_Caixa_Semanal!AU$8,Lancamentos!$F:$F,"Realizado",Lancamentos!$J:$J,Fluxo_de_Caixa_Semanal!$A19)+SUMIFS(Lancamentos!$Y:$Y,Lancamentos!$AF:$AF,Fluxo_de_Caixa_Semanal!AU$8,Lancamentos!$F:$F,"Contratado",Lancamentos!$J:$J,Fluxo_de_Caixa_Semanal!$A19)</f>
        <v>0</v>
      </c>
      <c r="AV19" s="121">
        <f>SUMIFS(Lancamentos!$Y:$Y,Lancamentos!$AF:$AF,Fluxo_de_Caixa_Semanal!AV$8,Lancamentos!$F:$F,"Realizado",Lancamentos!$J:$J,Fluxo_de_Caixa_Semanal!$A19)+SUMIFS(Lancamentos!$Y:$Y,Lancamentos!$AF:$AF,Fluxo_de_Caixa_Semanal!AV$8,Lancamentos!$F:$F,"Contratado",Lancamentos!$J:$J,Fluxo_de_Caixa_Semanal!$A19)</f>
        <v>0</v>
      </c>
      <c r="AW19" s="122">
        <f>SUMIFS(Lancamentos!$Y:$Y,Lancamentos!$AF:$AF,Fluxo_de_Caixa_Semanal!AW$8,Lancamentos!$F:$F,"Realizado",Lancamentos!$J:$J,Fluxo_de_Caixa_Semanal!$A19)+SUMIFS(Lancamentos!$Y:$Y,Lancamentos!$AF:$AF,Fluxo_de_Caixa_Semanal!AW$8,Lancamentos!$F:$F,"Contratado",Lancamentos!$J:$J,Fluxo_de_Caixa_Semanal!$A19)</f>
        <v>0</v>
      </c>
      <c r="AX19" s="123">
        <f>SUMIFS(Lancamentos!$Y:$Y,Lancamentos!$AF:$AF,Fluxo_de_Caixa_Semanal!AX$8,Lancamentos!$F:$F,"Realizado",Lancamentos!$J:$J,Fluxo_de_Caixa_Semanal!$A19)+SUMIFS(Lancamentos!$Y:$Y,Lancamentos!$AF:$AF,Fluxo_de_Caixa_Semanal!AX$8,Lancamentos!$F:$F,"Contratado",Lancamentos!$J:$J,Fluxo_de_Caixa_Semanal!$A19)</f>
        <v>0</v>
      </c>
      <c r="AY19" s="121">
        <f>SUMIFS(Lancamentos!$Y:$Y,Lancamentos!$AF:$AF,Fluxo_de_Caixa_Semanal!AY$8,Lancamentos!$F:$F,"Realizado",Lancamentos!$J:$J,Fluxo_de_Caixa_Semanal!$A19)+SUMIFS(Lancamentos!$Y:$Y,Lancamentos!$AF:$AF,Fluxo_de_Caixa_Semanal!AY$8,Lancamentos!$F:$F,"Contratado",Lancamentos!$J:$J,Fluxo_de_Caixa_Semanal!$A19)</f>
        <v>0</v>
      </c>
      <c r="AZ19" s="122">
        <f>SUMIFS(Lancamentos!$Y:$Y,Lancamentos!$AF:$AF,Fluxo_de_Caixa_Semanal!AZ$8,Lancamentos!$F:$F,"Realizado",Lancamentos!$J:$J,Fluxo_de_Caixa_Semanal!$A19)+SUMIFS(Lancamentos!$Y:$Y,Lancamentos!$AF:$AF,Fluxo_de_Caixa_Semanal!AZ$8,Lancamentos!$F:$F,"Contratado",Lancamentos!$J:$J,Fluxo_de_Caixa_Semanal!$A19)</f>
        <v>0</v>
      </c>
      <c r="BA19" s="123">
        <f>SUMIFS(Lancamentos!$Y:$Y,Lancamentos!$AF:$AF,Fluxo_de_Caixa_Semanal!BA$8,Lancamentos!$F:$F,"Realizado",Lancamentos!$J:$J,Fluxo_de_Caixa_Semanal!$A19)+SUMIFS(Lancamentos!$Y:$Y,Lancamentos!$AF:$AF,Fluxo_de_Caixa_Semanal!BA$8,Lancamentos!$F:$F,"Contratado",Lancamentos!$J:$J,Fluxo_de_Caixa_Semanal!$A19)</f>
        <v>0</v>
      </c>
      <c r="BB19" s="121">
        <f>SUMIFS(Lancamentos!$Y:$Y,Lancamentos!$AF:$AF,Fluxo_de_Caixa_Semanal!BB$8,Lancamentos!$F:$F,"Realizado",Lancamentos!$J:$J,Fluxo_de_Caixa_Semanal!$A19)+SUMIFS(Lancamentos!$Y:$Y,Lancamentos!$AF:$AF,Fluxo_de_Caixa_Semanal!BB$8,Lancamentos!$F:$F,"Contratado",Lancamentos!$J:$J,Fluxo_de_Caixa_Semanal!$A19)</f>
        <v>0</v>
      </c>
      <c r="BC19" s="122">
        <f>SUMIFS(Lancamentos!$Y:$Y,Lancamentos!$AF:$AF,Fluxo_de_Caixa_Semanal!BC$8,Lancamentos!$F:$F,"Realizado",Lancamentos!$J:$J,Fluxo_de_Caixa_Semanal!$A19)+SUMIFS(Lancamentos!$Y:$Y,Lancamentos!$AF:$AF,Fluxo_de_Caixa_Semanal!BC$8,Lancamentos!$F:$F,"Contratado",Lancamentos!$J:$J,Fluxo_de_Caixa_Semanal!$A19)</f>
        <v>0</v>
      </c>
      <c r="BD19" s="123">
        <f>SUMIFS(Lancamentos!$Y:$Y,Lancamentos!$AF:$AF,Fluxo_de_Caixa_Semanal!BD$8,Lancamentos!$F:$F,"Realizado",Lancamentos!$J:$J,Fluxo_de_Caixa_Semanal!$A19)+SUMIFS(Lancamentos!$Y:$Y,Lancamentos!$AF:$AF,Fluxo_de_Caixa_Semanal!BD$8,Lancamentos!$F:$F,"Contratado",Lancamentos!$J:$J,Fluxo_de_Caixa_Semanal!$A19)</f>
        <v>0</v>
      </c>
      <c r="BE19" s="121">
        <f>SUMIFS(Lancamentos!$Y:$Y,Lancamentos!$AF:$AF,Fluxo_de_Caixa_Semanal!BE$8,Lancamentos!$F:$F,"Realizado",Lancamentos!$J:$J,Fluxo_de_Caixa_Semanal!$A19)+SUMIFS(Lancamentos!$Y:$Y,Lancamentos!$AF:$AF,Fluxo_de_Caixa_Semanal!BE$8,Lancamentos!$F:$F,"Contratado",Lancamentos!$J:$J,Fluxo_de_Caixa_Semanal!$A19)</f>
        <v>0</v>
      </c>
      <c r="BF19" s="122">
        <f>SUMIFS(Lancamentos!$Y:$Y,Lancamentos!$AF:$AF,Fluxo_de_Caixa_Semanal!BF$8,Lancamentos!$F:$F,"Realizado",Lancamentos!$J:$J,Fluxo_de_Caixa_Semanal!$A19)+SUMIFS(Lancamentos!$Y:$Y,Lancamentos!$AF:$AF,Fluxo_de_Caixa_Semanal!BF$8,Lancamentos!$F:$F,"Contratado",Lancamentos!$J:$J,Fluxo_de_Caixa_Semanal!$A19)</f>
        <v>0</v>
      </c>
      <c r="BG19" s="123">
        <f>SUMIFS(Lancamentos!$Y:$Y,Lancamentos!$AF:$AF,Fluxo_de_Caixa_Semanal!BG$8,Lancamentos!$F:$F,"Realizado",Lancamentos!$J:$J,Fluxo_de_Caixa_Semanal!$A19)+SUMIFS(Lancamentos!$Y:$Y,Lancamentos!$AF:$AF,Fluxo_de_Caixa_Semanal!BG$8,Lancamentos!$F:$F,"Contratado",Lancamentos!$J:$J,Fluxo_de_Caixa_Semanal!$A19)</f>
        <v>0</v>
      </c>
      <c r="BH19" s="121">
        <f>SUMIFS(Lancamentos!$Y:$Y,Lancamentos!$AF:$AF,Fluxo_de_Caixa_Semanal!BH$8,Lancamentos!$F:$F,"Realizado",Lancamentos!$J:$J,Fluxo_de_Caixa_Semanal!$A19)+SUMIFS(Lancamentos!$Y:$Y,Lancamentos!$AF:$AF,Fluxo_de_Caixa_Semanal!BH$8,Lancamentos!$F:$F,"Contratado",Lancamentos!$J:$J,Fluxo_de_Caixa_Semanal!$A19)</f>
        <v>0</v>
      </c>
      <c r="BI19" s="122">
        <f>SUMIFS(Lancamentos!$Y:$Y,Lancamentos!$AF:$AF,Fluxo_de_Caixa_Semanal!BI$8,Lancamentos!$F:$F,"Realizado",Lancamentos!$J:$J,Fluxo_de_Caixa_Semanal!$A19)+SUMIFS(Lancamentos!$Y:$Y,Lancamentos!$AF:$AF,Fluxo_de_Caixa_Semanal!BI$8,Lancamentos!$F:$F,"Contratado",Lancamentos!$J:$J,Fluxo_de_Caixa_Semanal!$A19)</f>
        <v>0</v>
      </c>
      <c r="BJ19" s="123">
        <f>SUMIFS(Lancamentos!$Y:$Y,Lancamentos!$AF:$AF,Fluxo_de_Caixa_Semanal!BJ$8,Lancamentos!$F:$F,"Realizado",Lancamentos!$J:$J,Fluxo_de_Caixa_Semanal!$A19)+SUMIFS(Lancamentos!$Y:$Y,Lancamentos!$AF:$AF,Fluxo_de_Caixa_Semanal!BJ$8,Lancamentos!$F:$F,"Contratado",Lancamentos!$J:$J,Fluxo_de_Caixa_Semanal!$A19)</f>
        <v>0</v>
      </c>
      <c r="BK19" s="121">
        <f>SUMIFS(Lancamentos!$Y:$Y,Lancamentos!$AF:$AF,Fluxo_de_Caixa_Semanal!BK$8,Lancamentos!$F:$F,"Realizado",Lancamentos!$J:$J,Fluxo_de_Caixa_Semanal!$A19)+SUMIFS(Lancamentos!$Y:$Y,Lancamentos!$AF:$AF,Fluxo_de_Caixa_Semanal!BK$8,Lancamentos!$F:$F,"Contratado",Lancamentos!$J:$J,Fluxo_de_Caixa_Semanal!$A19)</f>
        <v>0</v>
      </c>
      <c r="BL19" s="122">
        <f>SUMIFS(Lancamentos!$Y:$Y,Lancamentos!$AF:$AF,Fluxo_de_Caixa_Semanal!BL$8,Lancamentos!$F:$F,"Realizado",Lancamentos!$J:$J,Fluxo_de_Caixa_Semanal!$A19)+SUMIFS(Lancamentos!$Y:$Y,Lancamentos!$AF:$AF,Fluxo_de_Caixa_Semanal!BL$8,Lancamentos!$F:$F,"Contratado",Lancamentos!$J:$J,Fluxo_de_Caixa_Semanal!$A19)</f>
        <v>0</v>
      </c>
      <c r="BM19" s="123">
        <f>SUMIFS(Lancamentos!$Y:$Y,Lancamentos!$AF:$AF,Fluxo_de_Caixa_Semanal!BM$8,Lancamentos!$F:$F,"Realizado",Lancamentos!$J:$J,Fluxo_de_Caixa_Semanal!$A19)+SUMIFS(Lancamentos!$Y:$Y,Lancamentos!$AF:$AF,Fluxo_de_Caixa_Semanal!BM$8,Lancamentos!$F:$F,"Contratado",Lancamentos!$J:$J,Fluxo_de_Caixa_Semanal!$A19)</f>
        <v>0</v>
      </c>
      <c r="BN19" s="121">
        <f>SUMIFS(Lancamentos!$Y:$Y,Lancamentos!$AF:$AF,Fluxo_de_Caixa_Semanal!BN$8,Lancamentos!$F:$F,"Realizado",Lancamentos!$J:$J,Fluxo_de_Caixa_Semanal!$A19)+SUMIFS(Lancamentos!$Y:$Y,Lancamentos!$AF:$AF,Fluxo_de_Caixa_Semanal!BN$8,Lancamentos!$F:$F,"Contratado",Lancamentos!$J:$J,Fluxo_de_Caixa_Semanal!$A19)</f>
        <v>0</v>
      </c>
      <c r="BO19" s="122">
        <f>SUMIFS(Lancamentos!$Y:$Y,Lancamentos!$AF:$AF,Fluxo_de_Caixa_Semanal!BO$8,Lancamentos!$F:$F,"Realizado",Lancamentos!$J:$J,Fluxo_de_Caixa_Semanal!$A19)+SUMIFS(Lancamentos!$Y:$Y,Lancamentos!$AF:$AF,Fluxo_de_Caixa_Semanal!BO$8,Lancamentos!$F:$F,"Contratado",Lancamentos!$J:$J,Fluxo_de_Caixa_Semanal!$A19)</f>
        <v>0</v>
      </c>
      <c r="BP19" s="123">
        <f>SUMIFS(Lancamentos!$Y:$Y,Lancamentos!$AF:$AF,Fluxo_de_Caixa_Semanal!BP$8,Lancamentos!$F:$F,"Realizado",Lancamentos!$J:$J,Fluxo_de_Caixa_Semanal!$A19)+SUMIFS(Lancamentos!$Y:$Y,Lancamentos!$AF:$AF,Fluxo_de_Caixa_Semanal!BP$8,Lancamentos!$F:$F,"Contratado",Lancamentos!$J:$J,Fluxo_de_Caixa_Semanal!$A19)</f>
        <v>0</v>
      </c>
      <c r="BQ19" s="121">
        <f>SUMIFS(Lancamentos!$Y:$Y,Lancamentos!$AF:$AF,Fluxo_de_Caixa_Semanal!BQ$8,Lancamentos!$F:$F,"Realizado",Lancamentos!$J:$J,Fluxo_de_Caixa_Semanal!$A19)+SUMIFS(Lancamentos!$Y:$Y,Lancamentos!$AF:$AF,Fluxo_de_Caixa_Semanal!BQ$8,Lancamentos!$F:$F,"Contratado",Lancamentos!$J:$J,Fluxo_de_Caixa_Semanal!$A19)</f>
        <v>0</v>
      </c>
      <c r="BR19" s="122">
        <f>SUMIFS(Lancamentos!$Y:$Y,Lancamentos!$AF:$AF,Fluxo_de_Caixa_Semanal!BR$8,Lancamentos!$F:$F,"Realizado",Lancamentos!$J:$J,Fluxo_de_Caixa_Semanal!$A19)+SUMIFS(Lancamentos!$Y:$Y,Lancamentos!$AF:$AF,Fluxo_de_Caixa_Semanal!BR$8,Lancamentos!$F:$F,"Contratado",Lancamentos!$J:$J,Fluxo_de_Caixa_Semanal!$A19)</f>
        <v>0</v>
      </c>
      <c r="BS19" s="123">
        <f>SUMIFS(Lancamentos!$Y:$Y,Lancamentos!$AF:$AF,Fluxo_de_Caixa_Semanal!BS$8,Lancamentos!$F:$F,"Realizado",Lancamentos!$J:$J,Fluxo_de_Caixa_Semanal!$A19)+SUMIFS(Lancamentos!$Y:$Y,Lancamentos!$AF:$AF,Fluxo_de_Caixa_Semanal!BS$8,Lancamentos!$F:$F,"Contratado",Lancamentos!$J:$J,Fluxo_de_Caixa_Semanal!$A19)</f>
        <v>0</v>
      </c>
      <c r="BT19" s="121">
        <f>SUMIFS(Lancamentos!$Y:$Y,Lancamentos!$AF:$AF,Fluxo_de_Caixa_Semanal!BT$8,Lancamentos!$F:$F,"Realizado",Lancamentos!$J:$J,Fluxo_de_Caixa_Semanal!$A19)+SUMIFS(Lancamentos!$Y:$Y,Lancamentos!$AF:$AF,Fluxo_de_Caixa_Semanal!BT$8,Lancamentos!$F:$F,"Contratado",Lancamentos!$J:$J,Fluxo_de_Caixa_Semanal!$A19)</f>
        <v>0</v>
      </c>
      <c r="BU19" s="122">
        <f>SUMIFS(Lancamentos!$Y:$Y,Lancamentos!$AF:$AF,Fluxo_de_Caixa_Semanal!BU$8,Lancamentos!$F:$F,"Realizado",Lancamentos!$J:$J,Fluxo_de_Caixa_Semanal!$A19)+SUMIFS(Lancamentos!$Y:$Y,Lancamentos!$AF:$AF,Fluxo_de_Caixa_Semanal!BU$8,Lancamentos!$F:$F,"Contratado",Lancamentos!$J:$J,Fluxo_de_Caixa_Semanal!$A19)</f>
        <v>0</v>
      </c>
      <c r="BV19" s="123">
        <f>SUMIFS(Lancamentos!$Y:$Y,Lancamentos!$AF:$AF,Fluxo_de_Caixa_Semanal!BV$8,Lancamentos!$F:$F,"Realizado",Lancamentos!$J:$J,Fluxo_de_Caixa_Semanal!$A19)+SUMIFS(Lancamentos!$Y:$Y,Lancamentos!$AF:$AF,Fluxo_de_Caixa_Semanal!BV$8,Lancamentos!$F:$F,"Contratado",Lancamentos!$J:$J,Fluxo_de_Caixa_Semanal!$A19)</f>
        <v>0</v>
      </c>
      <c r="BW19" s="121">
        <f>SUMIFS(Lancamentos!$Y:$Y,Lancamentos!$AF:$AF,Fluxo_de_Caixa_Semanal!BW$8,Lancamentos!$F:$F,"Realizado",Lancamentos!$J:$J,Fluxo_de_Caixa_Semanal!$A19)+SUMIFS(Lancamentos!$Y:$Y,Lancamentos!$AF:$AF,Fluxo_de_Caixa_Semanal!BW$8,Lancamentos!$F:$F,"Contratado",Lancamentos!$J:$J,Fluxo_de_Caixa_Semanal!$A19)</f>
        <v>0</v>
      </c>
      <c r="BX19" s="122">
        <f>SUMIFS(Lancamentos!$Y:$Y,Lancamentos!$AF:$AF,Fluxo_de_Caixa_Semanal!BX$8,Lancamentos!$F:$F,"Realizado",Lancamentos!$J:$J,Fluxo_de_Caixa_Semanal!$A19)+SUMIFS(Lancamentos!$Y:$Y,Lancamentos!$AF:$AF,Fluxo_de_Caixa_Semanal!BX$8,Lancamentos!$F:$F,"Contratado",Lancamentos!$J:$J,Fluxo_de_Caixa_Semanal!$A19)</f>
        <v>0</v>
      </c>
      <c r="BY19" s="123">
        <f>SUMIFS(Lancamentos!$Y:$Y,Lancamentos!$AF:$AF,Fluxo_de_Caixa_Semanal!BY$8,Lancamentos!$F:$F,"Realizado",Lancamentos!$J:$J,Fluxo_de_Caixa_Semanal!$A19)+SUMIFS(Lancamentos!$Y:$Y,Lancamentos!$AF:$AF,Fluxo_de_Caixa_Semanal!BY$8,Lancamentos!$F:$F,"Contratado",Lancamentos!$J:$J,Fluxo_de_Caixa_Semanal!$A19)</f>
        <v>0</v>
      </c>
      <c r="BZ19" s="121">
        <f>SUMIFS(Lancamentos!$Y:$Y,Lancamentos!$AF:$AF,Fluxo_de_Caixa_Semanal!BZ$8,Lancamentos!$F:$F,"Realizado",Lancamentos!$J:$J,Fluxo_de_Caixa_Semanal!$A19)+SUMIFS(Lancamentos!$Y:$Y,Lancamentos!$AF:$AF,Fluxo_de_Caixa_Semanal!BZ$8,Lancamentos!$F:$F,"Contratado",Lancamentos!$J:$J,Fluxo_de_Caixa_Semanal!$A19)</f>
        <v>0</v>
      </c>
      <c r="CA19" s="122">
        <f>SUMIFS(Lancamentos!$Y:$Y,Lancamentos!$AF:$AF,Fluxo_de_Caixa_Semanal!CA$8,Lancamentos!$F:$F,"Realizado",Lancamentos!$J:$J,Fluxo_de_Caixa_Semanal!$A19)+SUMIFS(Lancamentos!$Y:$Y,Lancamentos!$AF:$AF,Fluxo_de_Caixa_Semanal!CA$8,Lancamentos!$F:$F,"Contratado",Lancamentos!$J:$J,Fluxo_de_Caixa_Semanal!$A19)</f>
        <v>0</v>
      </c>
      <c r="CB19" s="123">
        <f>SUMIFS(Lancamentos!$Y:$Y,Lancamentos!$AF:$AF,Fluxo_de_Caixa_Semanal!CB$8,Lancamentos!$F:$F,"Realizado",Lancamentos!$J:$J,Fluxo_de_Caixa_Semanal!$A19)+SUMIFS(Lancamentos!$Y:$Y,Lancamentos!$AF:$AF,Fluxo_de_Caixa_Semanal!CB$8,Lancamentos!$F:$F,"Contratado",Lancamentos!$J:$J,Fluxo_de_Caixa_Semanal!$A19)</f>
        <v>0</v>
      </c>
      <c r="CC19" s="121">
        <f>SUMIFS(Lancamentos!$Y:$Y,Lancamentos!$AF:$AF,Fluxo_de_Caixa_Semanal!CC$8,Lancamentos!$F:$F,"Realizado",Lancamentos!$J:$J,Fluxo_de_Caixa_Semanal!$A19)+SUMIFS(Lancamentos!$Y:$Y,Lancamentos!$AF:$AF,Fluxo_de_Caixa_Semanal!CC$8,Lancamentos!$F:$F,"Contratado",Lancamentos!$J:$J,Fluxo_de_Caixa_Semanal!$A19)</f>
        <v>0</v>
      </c>
      <c r="CD19" s="122">
        <f>SUMIFS(Lancamentos!$Y:$Y,Lancamentos!$AF:$AF,Fluxo_de_Caixa_Semanal!CD$8,Lancamentos!$F:$F,"Realizado",Lancamentos!$J:$J,Fluxo_de_Caixa_Semanal!$A19)+SUMIFS(Lancamentos!$Y:$Y,Lancamentos!$AF:$AF,Fluxo_de_Caixa_Semanal!CD$8,Lancamentos!$F:$F,"Contratado",Lancamentos!$J:$J,Fluxo_de_Caixa_Semanal!$A19)</f>
        <v>0</v>
      </c>
      <c r="CE19" s="123">
        <f>SUMIFS(Lancamentos!$Y:$Y,Lancamentos!$AF:$AF,Fluxo_de_Caixa_Semanal!CE$8,Lancamentos!$F:$F,"Realizado",Lancamentos!$J:$J,Fluxo_de_Caixa_Semanal!$A19)+SUMIFS(Lancamentos!$Y:$Y,Lancamentos!$AF:$AF,Fluxo_de_Caixa_Semanal!CE$8,Lancamentos!$F:$F,"Contratado",Lancamentos!$J:$J,Fluxo_de_Caixa_Semanal!$A19)</f>
        <v>0</v>
      </c>
      <c r="CF19" s="121">
        <f>SUMIFS(Lancamentos!$Y:$Y,Lancamentos!$AF:$AF,Fluxo_de_Caixa_Semanal!CF$8,Lancamentos!$F:$F,"Realizado",Lancamentos!$J:$J,Fluxo_de_Caixa_Semanal!$A19)+SUMIFS(Lancamentos!$Y:$Y,Lancamentos!$AF:$AF,Fluxo_de_Caixa_Semanal!CF$8,Lancamentos!$F:$F,"Contratado",Lancamentos!$J:$J,Fluxo_de_Caixa_Semanal!$A19)</f>
        <v>0</v>
      </c>
      <c r="CG19" s="122">
        <f>SUMIFS(Lancamentos!$Y:$Y,Lancamentos!$AF:$AF,Fluxo_de_Caixa_Semanal!CG$8,Lancamentos!$F:$F,"Realizado",Lancamentos!$J:$J,Fluxo_de_Caixa_Semanal!$A19)+SUMIFS(Lancamentos!$Y:$Y,Lancamentos!$AF:$AF,Fluxo_de_Caixa_Semanal!CG$8,Lancamentos!$F:$F,"Contratado",Lancamentos!$J:$J,Fluxo_de_Caixa_Semanal!$A19)</f>
        <v>0</v>
      </c>
      <c r="CH19" s="123">
        <f>SUMIFS(Lancamentos!$Y:$Y,Lancamentos!$AF:$AF,Fluxo_de_Caixa_Semanal!CH$8,Lancamentos!$F:$F,"Realizado",Lancamentos!$J:$J,Fluxo_de_Caixa_Semanal!$A19)+SUMIFS(Lancamentos!$Y:$Y,Lancamentos!$AF:$AF,Fluxo_de_Caixa_Semanal!CH$8,Lancamentos!$F:$F,"Contratado",Lancamentos!$J:$J,Fluxo_de_Caixa_Semanal!$A19)</f>
        <v>0</v>
      </c>
      <c r="CI19" s="121">
        <f>SUMIFS(Lancamentos!$Y:$Y,Lancamentos!$AF:$AF,Fluxo_de_Caixa_Semanal!CI$8,Lancamentos!$F:$F,"Realizado",Lancamentos!$J:$J,Fluxo_de_Caixa_Semanal!$A19)+SUMIFS(Lancamentos!$Y:$Y,Lancamentos!$AF:$AF,Fluxo_de_Caixa_Semanal!CI$8,Lancamentos!$F:$F,"Contratado",Lancamentos!$J:$J,Fluxo_de_Caixa_Semanal!$A19)</f>
        <v>0</v>
      </c>
      <c r="CJ19" s="122">
        <f>SUMIFS(Lancamentos!$Y:$Y,Lancamentos!$AF:$AF,Fluxo_de_Caixa_Semanal!CJ$8,Lancamentos!$F:$F,"Realizado",Lancamentos!$J:$J,Fluxo_de_Caixa_Semanal!$A19)+SUMIFS(Lancamentos!$Y:$Y,Lancamentos!$AF:$AF,Fluxo_de_Caixa_Semanal!CJ$8,Lancamentos!$F:$F,"Contratado",Lancamentos!$J:$J,Fluxo_de_Caixa_Semanal!$A19)</f>
        <v>0</v>
      </c>
      <c r="CK19" s="123">
        <f>SUMIFS(Lancamentos!$Y:$Y,Lancamentos!$AF:$AF,Fluxo_de_Caixa_Semanal!CK$8,Lancamentos!$F:$F,"Realizado",Lancamentos!$J:$J,Fluxo_de_Caixa_Semanal!$A19)+SUMIFS(Lancamentos!$Y:$Y,Lancamentos!$AF:$AF,Fluxo_de_Caixa_Semanal!CK$8,Lancamentos!$F:$F,"Contratado",Lancamentos!$J:$J,Fluxo_de_Caixa_Semanal!$A19)</f>
        <v>0</v>
      </c>
      <c r="CL19" s="121">
        <f>SUMIFS(Lancamentos!$Y:$Y,Lancamentos!$AF:$AF,Fluxo_de_Caixa_Semanal!CL$8,Lancamentos!$F:$F,"Realizado",Lancamentos!$J:$J,Fluxo_de_Caixa_Semanal!$A19)+SUMIFS(Lancamentos!$Y:$Y,Lancamentos!$AF:$AF,Fluxo_de_Caixa_Semanal!CL$8,Lancamentos!$F:$F,"Contratado",Lancamentos!$J:$J,Fluxo_de_Caixa_Semanal!$A19)</f>
        <v>0</v>
      </c>
      <c r="CM19" s="122">
        <f>SUMIFS(Lancamentos!$Y:$Y,Lancamentos!$AF:$AF,Fluxo_de_Caixa_Semanal!CM$8,Lancamentos!$F:$F,"Realizado",Lancamentos!$J:$J,Fluxo_de_Caixa_Semanal!$A19)+SUMIFS(Lancamentos!$Y:$Y,Lancamentos!$AF:$AF,Fluxo_de_Caixa_Semanal!CM$8,Lancamentos!$F:$F,"Contratado",Lancamentos!$J:$J,Fluxo_de_Caixa_Semanal!$A19)</f>
        <v>0</v>
      </c>
      <c r="CN19" s="123">
        <f>SUMIFS(Lancamentos!$Y:$Y,Lancamentos!$AF:$AF,Fluxo_de_Caixa_Semanal!CN$8,Lancamentos!$F:$F,"Realizado",Lancamentos!$J:$J,Fluxo_de_Caixa_Semanal!$A19)+SUMIFS(Lancamentos!$Y:$Y,Lancamentos!$AF:$AF,Fluxo_de_Caixa_Semanal!CN$8,Lancamentos!$F:$F,"Contratado",Lancamentos!$J:$J,Fluxo_de_Caixa_Semanal!$A19)</f>
        <v>0</v>
      </c>
      <c r="CO19" s="121">
        <f>SUMIFS(Lancamentos!$Y:$Y,Lancamentos!$AF:$AF,Fluxo_de_Caixa_Semanal!CO$8,Lancamentos!$F:$F,"Realizado",Lancamentos!$J:$J,Fluxo_de_Caixa_Semanal!$A19)+SUMIFS(Lancamentos!$Y:$Y,Lancamentos!$AF:$AF,Fluxo_de_Caixa_Semanal!CO$8,Lancamentos!$F:$F,"Contratado",Lancamentos!$J:$J,Fluxo_de_Caixa_Semanal!$A19)</f>
        <v>0</v>
      </c>
      <c r="CP19" s="122">
        <f>SUMIFS(Lancamentos!$Y:$Y,Lancamentos!$AF:$AF,Fluxo_de_Caixa_Semanal!CP$8,Lancamentos!$F:$F,"Realizado",Lancamentos!$J:$J,Fluxo_de_Caixa_Semanal!$A19)+SUMIFS(Lancamentos!$Y:$Y,Lancamentos!$AF:$AF,Fluxo_de_Caixa_Semanal!CP$8,Lancamentos!$F:$F,"Contratado",Lancamentos!$J:$J,Fluxo_de_Caixa_Semanal!$A19)</f>
        <v>0</v>
      </c>
      <c r="CQ19" s="123">
        <f>SUMIFS(Lancamentos!$Y:$Y,Lancamentos!$AF:$AF,Fluxo_de_Caixa_Semanal!CQ$8,Lancamentos!$F:$F,"Realizado",Lancamentos!$J:$J,Fluxo_de_Caixa_Semanal!$A19)+SUMIFS(Lancamentos!$Y:$Y,Lancamentos!$AF:$AF,Fluxo_de_Caixa_Semanal!CQ$8,Lancamentos!$F:$F,"Contratado",Lancamentos!$J:$J,Fluxo_de_Caixa_Semanal!$A19)</f>
        <v>0</v>
      </c>
      <c r="CR19" s="121">
        <f>SUMIFS(Lancamentos!$Y:$Y,Lancamentos!$AF:$AF,Fluxo_de_Caixa_Semanal!CR$8,Lancamentos!$F:$F,"Realizado",Lancamentos!$J:$J,Fluxo_de_Caixa_Semanal!$A19)+SUMIFS(Lancamentos!$Y:$Y,Lancamentos!$AF:$AF,Fluxo_de_Caixa_Semanal!CR$8,Lancamentos!$F:$F,"Contratado",Lancamentos!$J:$J,Fluxo_de_Caixa_Semanal!$A19)</f>
        <v>0</v>
      </c>
      <c r="CS19" s="122">
        <f>SUMIFS(Lancamentos!$Y:$Y,Lancamentos!$AF:$AF,Fluxo_de_Caixa_Semanal!CS$8,Lancamentos!$F:$F,"Realizado",Lancamentos!$J:$J,Fluxo_de_Caixa_Semanal!$A19)+SUMIFS(Lancamentos!$Y:$Y,Lancamentos!$AF:$AF,Fluxo_de_Caixa_Semanal!CS$8,Lancamentos!$F:$F,"Contratado",Lancamentos!$J:$J,Fluxo_de_Caixa_Semanal!$A19)</f>
        <v>0</v>
      </c>
      <c r="CT19" s="123">
        <f>SUMIFS(Lancamentos!$Y:$Y,Lancamentos!$AF:$AF,Fluxo_de_Caixa_Semanal!CT$8,Lancamentos!$F:$F,"Realizado",Lancamentos!$J:$J,Fluxo_de_Caixa_Semanal!$A19)+SUMIFS(Lancamentos!$Y:$Y,Lancamentos!$AF:$AF,Fluxo_de_Caixa_Semanal!CT$8,Lancamentos!$F:$F,"Contratado",Lancamentos!$J:$J,Fluxo_de_Caixa_Semanal!$A19)</f>
        <v>0</v>
      </c>
      <c r="CU19" s="121">
        <f>SUMIFS(Lancamentos!$Y:$Y,Lancamentos!$AF:$AF,Fluxo_de_Caixa_Semanal!CU$8,Lancamentos!$F:$F,"Realizado",Lancamentos!$J:$J,Fluxo_de_Caixa_Semanal!$A19)+SUMIFS(Lancamentos!$Y:$Y,Lancamentos!$AF:$AF,Fluxo_de_Caixa_Semanal!CU$8,Lancamentos!$F:$F,"Contratado",Lancamentos!$J:$J,Fluxo_de_Caixa_Semanal!$A19)</f>
        <v>0</v>
      </c>
      <c r="CV19" s="122">
        <f>SUMIFS(Lancamentos!$Y:$Y,Lancamentos!$AF:$AF,Fluxo_de_Caixa_Semanal!CV$8,Lancamentos!$F:$F,"Realizado",Lancamentos!$J:$J,Fluxo_de_Caixa_Semanal!$A19)+SUMIFS(Lancamentos!$Y:$Y,Lancamentos!$AF:$AF,Fluxo_de_Caixa_Semanal!CV$8,Lancamentos!$F:$F,"Contratado",Lancamentos!$J:$J,Fluxo_de_Caixa_Semanal!$A19)</f>
        <v>0</v>
      </c>
      <c r="CW19" s="123">
        <f>SUMIFS(Lancamentos!$Y:$Y,Lancamentos!$AF:$AF,Fluxo_de_Caixa_Semanal!CW$8,Lancamentos!$F:$F,"Realizado",Lancamentos!$J:$J,Fluxo_de_Caixa_Semanal!$A19)+SUMIFS(Lancamentos!$Y:$Y,Lancamentos!$AF:$AF,Fluxo_de_Caixa_Semanal!CW$8,Lancamentos!$F:$F,"Contratado",Lancamentos!$J:$J,Fluxo_de_Caixa_Semanal!$A19)</f>
        <v>0</v>
      </c>
      <c r="CX19" s="121">
        <f>SUMIFS(Lancamentos!$Y:$Y,Lancamentos!$AF:$AF,Fluxo_de_Caixa_Semanal!CX$8,Lancamentos!$F:$F,"Realizado",Lancamentos!$J:$J,Fluxo_de_Caixa_Semanal!$A19)+SUMIFS(Lancamentos!$Y:$Y,Lancamentos!$AF:$AF,Fluxo_de_Caixa_Semanal!CX$8,Lancamentos!$F:$F,"Contratado",Lancamentos!$J:$J,Fluxo_de_Caixa_Semanal!$A19)</f>
        <v>0</v>
      </c>
      <c r="CY19" s="122">
        <f>SUMIFS(Lancamentos!$Y:$Y,Lancamentos!$AF:$AF,Fluxo_de_Caixa_Semanal!CY$8,Lancamentos!$F:$F,"Realizado",Lancamentos!$J:$J,Fluxo_de_Caixa_Semanal!$A19)+SUMIFS(Lancamentos!$Y:$Y,Lancamentos!$AF:$AF,Fluxo_de_Caixa_Semanal!CY$8,Lancamentos!$F:$F,"Contratado",Lancamentos!$J:$J,Fluxo_de_Caixa_Semanal!$A19)</f>
        <v>0</v>
      </c>
      <c r="CZ19" s="123">
        <f>SUMIFS(Lancamentos!$Y:$Y,Lancamentos!$AF:$AF,Fluxo_de_Caixa_Semanal!CZ$8,Lancamentos!$F:$F,"Realizado",Lancamentos!$J:$J,Fluxo_de_Caixa_Semanal!$A19)+SUMIFS(Lancamentos!$Y:$Y,Lancamentos!$AF:$AF,Fluxo_de_Caixa_Semanal!CZ$8,Lancamentos!$F:$F,"Contratado",Lancamentos!$J:$J,Fluxo_de_Caixa_Semanal!$A19)</f>
        <v>0</v>
      </c>
      <c r="DA19" s="121">
        <f>SUMIFS(Lancamentos!$Y:$Y,Lancamentos!$AF:$AF,Fluxo_de_Caixa_Semanal!DA$8,Lancamentos!$F:$F,"Realizado",Lancamentos!$J:$J,Fluxo_de_Caixa_Semanal!$A19)+SUMIFS(Lancamentos!$Y:$Y,Lancamentos!$AF:$AF,Fluxo_de_Caixa_Semanal!DA$8,Lancamentos!$F:$F,"Contratado",Lancamentos!$J:$J,Fluxo_de_Caixa_Semanal!$A19)</f>
        <v>0</v>
      </c>
      <c r="DB19" s="122">
        <f>SUMIFS(Lancamentos!$Y:$Y,Lancamentos!$AF:$AF,Fluxo_de_Caixa_Semanal!DB$8,Lancamentos!$F:$F,"Realizado",Lancamentos!$J:$J,Fluxo_de_Caixa_Semanal!$A19)+SUMIFS(Lancamentos!$Y:$Y,Lancamentos!$AF:$AF,Fluxo_de_Caixa_Semanal!DB$8,Lancamentos!$F:$F,"Contratado",Lancamentos!$J:$J,Fluxo_de_Caixa_Semanal!$A19)</f>
        <v>0</v>
      </c>
      <c r="DC19" s="123">
        <f>SUMIFS(Lancamentos!$Y:$Y,Lancamentos!$AF:$AF,Fluxo_de_Caixa_Semanal!DC$8,Lancamentos!$F:$F,"Realizado",Lancamentos!$J:$J,Fluxo_de_Caixa_Semanal!$A19)+SUMIFS(Lancamentos!$Y:$Y,Lancamentos!$AF:$AF,Fluxo_de_Caixa_Semanal!DC$8,Lancamentos!$F:$F,"Contratado",Lancamentos!$J:$J,Fluxo_de_Caixa_Semanal!$A19)</f>
        <v>0</v>
      </c>
      <c r="DD19" s="121">
        <f>SUMIFS(Lancamentos!$Y:$Y,Lancamentos!$AF:$AF,Fluxo_de_Caixa_Semanal!DD$8,Lancamentos!$F:$F,"Realizado",Lancamentos!$J:$J,Fluxo_de_Caixa_Semanal!$A19)+SUMIFS(Lancamentos!$Y:$Y,Lancamentos!$AF:$AF,Fluxo_de_Caixa_Semanal!DD$8,Lancamentos!$F:$F,"Contratado",Lancamentos!$J:$J,Fluxo_de_Caixa_Semanal!$A19)</f>
        <v>0</v>
      </c>
      <c r="DE19" s="122">
        <f>SUMIFS(Lancamentos!$Y:$Y,Lancamentos!$AF:$AF,Fluxo_de_Caixa_Semanal!DE$8,Lancamentos!$F:$F,"Realizado",Lancamentos!$J:$J,Fluxo_de_Caixa_Semanal!$A19)+SUMIFS(Lancamentos!$Y:$Y,Lancamentos!$AF:$AF,Fluxo_de_Caixa_Semanal!DE$8,Lancamentos!$F:$F,"Contratado",Lancamentos!$J:$J,Fluxo_de_Caixa_Semanal!$A19)</f>
        <v>0</v>
      </c>
      <c r="DF19" s="123">
        <f>SUMIFS(Lancamentos!$Y:$Y,Lancamentos!$AF:$AF,Fluxo_de_Caixa_Semanal!DF$8,Lancamentos!$F:$F,"Realizado",Lancamentos!$J:$J,Fluxo_de_Caixa_Semanal!$A19)+SUMIFS(Lancamentos!$Y:$Y,Lancamentos!$AF:$AF,Fluxo_de_Caixa_Semanal!DF$8,Lancamentos!$F:$F,"Contratado",Lancamentos!$J:$J,Fluxo_de_Caixa_Semanal!$A19)</f>
        <v>0</v>
      </c>
      <c r="DG19" s="121">
        <f>SUMIFS(Lancamentos!$Y:$Y,Lancamentos!$AF:$AF,Fluxo_de_Caixa_Semanal!DG$8,Lancamentos!$F:$F,"Realizado",Lancamentos!$J:$J,Fluxo_de_Caixa_Semanal!$A19)+SUMIFS(Lancamentos!$Y:$Y,Lancamentos!$AF:$AF,Fluxo_de_Caixa_Semanal!DG$8,Lancamentos!$F:$F,"Contratado",Lancamentos!$J:$J,Fluxo_de_Caixa_Semanal!$A19)</f>
        <v>0</v>
      </c>
      <c r="DH19" s="122">
        <f>SUMIFS(Lancamentos!$Y:$Y,Lancamentos!$AF:$AF,Fluxo_de_Caixa_Semanal!DH$8,Lancamentos!$F:$F,"Realizado",Lancamentos!$J:$J,Fluxo_de_Caixa_Semanal!$A19)+SUMIFS(Lancamentos!$Y:$Y,Lancamentos!$AF:$AF,Fluxo_de_Caixa_Semanal!DH$8,Lancamentos!$F:$F,"Contratado",Lancamentos!$J:$J,Fluxo_de_Caixa_Semanal!$A19)</f>
        <v>0</v>
      </c>
      <c r="DI19" s="123">
        <f>SUMIFS(Lancamentos!$Y:$Y,Lancamentos!$AF:$AF,Fluxo_de_Caixa_Semanal!DI$8,Lancamentos!$F:$F,"Realizado",Lancamentos!$J:$J,Fluxo_de_Caixa_Semanal!$A19)+SUMIFS(Lancamentos!$Y:$Y,Lancamentos!$AF:$AF,Fluxo_de_Caixa_Semanal!DI$8,Lancamentos!$F:$F,"Contratado",Lancamentos!$J:$J,Fluxo_de_Caixa_Semanal!$A19)</f>
        <v>0</v>
      </c>
      <c r="DJ19" s="121">
        <f>SUMIFS(Lancamentos!$Y:$Y,Lancamentos!$AF:$AF,Fluxo_de_Caixa_Semanal!DJ$8,Lancamentos!$F:$F,"Realizado",Lancamentos!$J:$J,Fluxo_de_Caixa_Semanal!$A19)+SUMIFS(Lancamentos!$Y:$Y,Lancamentos!$AF:$AF,Fluxo_de_Caixa_Semanal!DJ$8,Lancamentos!$F:$F,"Contratado",Lancamentos!$J:$J,Fluxo_de_Caixa_Semanal!$A19)</f>
        <v>0</v>
      </c>
      <c r="DK19" s="122">
        <f>SUMIFS(Lancamentos!$Y:$Y,Lancamentos!$AF:$AF,Fluxo_de_Caixa_Semanal!DK$8,Lancamentos!$F:$F,"Realizado",Lancamentos!$J:$J,Fluxo_de_Caixa_Semanal!$A19)+SUMIFS(Lancamentos!$Y:$Y,Lancamentos!$AF:$AF,Fluxo_de_Caixa_Semanal!DK$8,Lancamentos!$F:$F,"Contratado",Lancamentos!$J:$J,Fluxo_de_Caixa_Semanal!$A19)</f>
        <v>0</v>
      </c>
      <c r="DL19" s="123">
        <f>SUMIFS(Lancamentos!$Y:$Y,Lancamentos!$AF:$AF,Fluxo_de_Caixa_Semanal!DL$8,Lancamentos!$F:$F,"Realizado",Lancamentos!$J:$J,Fluxo_de_Caixa_Semanal!$A19)+SUMIFS(Lancamentos!$Y:$Y,Lancamentos!$AF:$AF,Fluxo_de_Caixa_Semanal!DL$8,Lancamentos!$F:$F,"Contratado",Lancamentos!$J:$J,Fluxo_de_Caixa_Semanal!$A19)</f>
        <v>0</v>
      </c>
      <c r="DM19" s="121">
        <f>SUMIFS(Lancamentos!$Y:$Y,Lancamentos!$AF:$AF,Fluxo_de_Caixa_Semanal!DM$8,Lancamentos!$F:$F,"Realizado",Lancamentos!$J:$J,Fluxo_de_Caixa_Semanal!$A19)+SUMIFS(Lancamentos!$Y:$Y,Lancamentos!$AF:$AF,Fluxo_de_Caixa_Semanal!DM$8,Lancamentos!$F:$F,"Contratado",Lancamentos!$J:$J,Fluxo_de_Caixa_Semanal!$A19)</f>
        <v>0</v>
      </c>
      <c r="DN19" s="122">
        <f>SUMIFS(Lancamentos!$Y:$Y,Lancamentos!$AF:$AF,Fluxo_de_Caixa_Semanal!DN$8,Lancamentos!$F:$F,"Realizado",Lancamentos!$J:$J,Fluxo_de_Caixa_Semanal!$A19)+SUMIFS(Lancamentos!$Y:$Y,Lancamentos!$AF:$AF,Fluxo_de_Caixa_Semanal!DN$8,Lancamentos!$F:$F,"Contratado",Lancamentos!$J:$J,Fluxo_de_Caixa_Semanal!$A19)</f>
        <v>0</v>
      </c>
      <c r="DO19" s="123">
        <f>SUMIFS(Lancamentos!$Y:$Y,Lancamentos!$AF:$AF,Fluxo_de_Caixa_Semanal!DO$8,Lancamentos!$F:$F,"Realizado",Lancamentos!$J:$J,Fluxo_de_Caixa_Semanal!$A19)+SUMIFS(Lancamentos!$Y:$Y,Lancamentos!$AF:$AF,Fluxo_de_Caixa_Semanal!DO$8,Lancamentos!$F:$F,"Contratado",Lancamentos!$J:$J,Fluxo_de_Caixa_Semanal!$A19)</f>
        <v>0</v>
      </c>
      <c r="DP19" s="121">
        <f>SUMIFS(Lancamentos!$Y:$Y,Lancamentos!$AF:$AF,Fluxo_de_Caixa_Semanal!DP$8,Lancamentos!$F:$F,"Realizado",Lancamentos!$J:$J,Fluxo_de_Caixa_Semanal!$A19)+SUMIFS(Lancamentos!$Y:$Y,Lancamentos!$AF:$AF,Fluxo_de_Caixa_Semanal!DP$8,Lancamentos!$F:$F,"Contratado",Lancamentos!$J:$J,Fluxo_de_Caixa_Semanal!$A19)</f>
        <v>0</v>
      </c>
      <c r="DQ19" s="122">
        <f>SUMIFS(Lancamentos!$Y:$Y,Lancamentos!$AF:$AF,Fluxo_de_Caixa_Semanal!DQ$8,Lancamentos!$F:$F,"Realizado",Lancamentos!$J:$J,Fluxo_de_Caixa_Semanal!$A19)+SUMIFS(Lancamentos!$Y:$Y,Lancamentos!$AF:$AF,Fluxo_de_Caixa_Semanal!DQ$8,Lancamentos!$F:$F,"Contratado",Lancamentos!$J:$J,Fluxo_de_Caixa_Semanal!$A19)</f>
        <v>0</v>
      </c>
      <c r="DR19" s="123">
        <f>SUMIFS(Lancamentos!$Y:$Y,Lancamentos!$AF:$AF,Fluxo_de_Caixa_Semanal!DR$8,Lancamentos!$F:$F,"Realizado",Lancamentos!$J:$J,Fluxo_de_Caixa_Semanal!$A19)+SUMIFS(Lancamentos!$Y:$Y,Lancamentos!$AF:$AF,Fluxo_de_Caixa_Semanal!DR$8,Lancamentos!$F:$F,"Contratado",Lancamentos!$J:$J,Fluxo_de_Caixa_Semanal!$A19)</f>
        <v>0</v>
      </c>
      <c r="DS19" s="121">
        <f>SUMIFS(Lancamentos!$Y:$Y,Lancamentos!$AF:$AF,Fluxo_de_Caixa_Semanal!DS$8,Lancamentos!$F:$F,"Realizado",Lancamentos!$J:$J,Fluxo_de_Caixa_Semanal!$A19)+SUMIFS(Lancamentos!$Y:$Y,Lancamentos!$AF:$AF,Fluxo_de_Caixa_Semanal!DS$8,Lancamentos!$F:$F,"Contratado",Lancamentos!$J:$J,Fluxo_de_Caixa_Semanal!$A19)</f>
        <v>0</v>
      </c>
      <c r="DT19" s="122">
        <f>SUMIFS(Lancamentos!$Y:$Y,Lancamentos!$AF:$AF,Fluxo_de_Caixa_Semanal!DT$8,Lancamentos!$F:$F,"Realizado",Lancamentos!$J:$J,Fluxo_de_Caixa_Semanal!$A19)+SUMIFS(Lancamentos!$Y:$Y,Lancamentos!$AF:$AF,Fluxo_de_Caixa_Semanal!DT$8,Lancamentos!$F:$F,"Contratado",Lancamentos!$J:$J,Fluxo_de_Caixa_Semanal!$A19)</f>
        <v>0</v>
      </c>
      <c r="DU19" s="123">
        <f>SUMIFS(Lancamentos!$Y:$Y,Lancamentos!$AF:$AF,Fluxo_de_Caixa_Semanal!DU$8,Lancamentos!$F:$F,"Realizado",Lancamentos!$J:$J,Fluxo_de_Caixa_Semanal!$A19)+SUMIFS(Lancamentos!$Y:$Y,Lancamentos!$AF:$AF,Fluxo_de_Caixa_Semanal!DU$8,Lancamentos!$F:$F,"Contratado",Lancamentos!$J:$J,Fluxo_de_Caixa_Semanal!$A19)</f>
        <v>0</v>
      </c>
      <c r="DV19" s="121">
        <f>SUMIFS(Lancamentos!$Y:$Y,Lancamentos!$AF:$AF,Fluxo_de_Caixa_Semanal!DV$8,Lancamentos!$F:$F,"Realizado",Lancamentos!$J:$J,Fluxo_de_Caixa_Semanal!$A19)+SUMIFS(Lancamentos!$Y:$Y,Lancamentos!$AF:$AF,Fluxo_de_Caixa_Semanal!DV$8,Lancamentos!$F:$F,"Contratado",Lancamentos!$J:$J,Fluxo_de_Caixa_Semanal!$A19)</f>
        <v>0</v>
      </c>
      <c r="DW19" s="122">
        <f>SUMIFS(Lancamentos!$Y:$Y,Lancamentos!$AF:$AF,Fluxo_de_Caixa_Semanal!DW$8,Lancamentos!$F:$F,"Realizado",Lancamentos!$J:$J,Fluxo_de_Caixa_Semanal!$A19)+SUMIFS(Lancamentos!$Y:$Y,Lancamentos!$AF:$AF,Fluxo_de_Caixa_Semanal!DW$8,Lancamentos!$F:$F,"Contratado",Lancamentos!$J:$J,Fluxo_de_Caixa_Semanal!$A19)</f>
        <v>0</v>
      </c>
      <c r="DX19" s="123">
        <f>SUMIFS(Lancamentos!$Y:$Y,Lancamentos!$AF:$AF,Fluxo_de_Caixa_Semanal!DX$8,Lancamentos!$F:$F,"Realizado",Lancamentos!$J:$J,Fluxo_de_Caixa_Semanal!$A19)+SUMIFS(Lancamentos!$Y:$Y,Lancamentos!$AF:$AF,Fluxo_de_Caixa_Semanal!DX$8,Lancamentos!$F:$F,"Contratado",Lancamentos!$J:$J,Fluxo_de_Caixa_Semanal!$A19)</f>
        <v>0</v>
      </c>
      <c r="DY19" s="121">
        <f>SUMIFS(Lancamentos!$Y:$Y,Lancamentos!$AF:$AF,Fluxo_de_Caixa_Semanal!DY$8,Lancamentos!$F:$F,"Realizado",Lancamentos!$J:$J,Fluxo_de_Caixa_Semanal!$A19)+SUMIFS(Lancamentos!$Y:$Y,Lancamentos!$AF:$AF,Fluxo_de_Caixa_Semanal!DY$8,Lancamentos!$F:$F,"Contratado",Lancamentos!$J:$J,Fluxo_de_Caixa_Semanal!$A19)</f>
        <v>0</v>
      </c>
      <c r="DZ19" s="122">
        <f>SUMIFS(Lancamentos!$Y:$Y,Lancamentos!$AF:$AF,Fluxo_de_Caixa_Semanal!DZ$8,Lancamentos!$F:$F,"Realizado",Lancamentos!$J:$J,Fluxo_de_Caixa_Semanal!$A19)+SUMIFS(Lancamentos!$Y:$Y,Lancamentos!$AF:$AF,Fluxo_de_Caixa_Semanal!DZ$8,Lancamentos!$F:$F,"Contratado",Lancamentos!$J:$J,Fluxo_de_Caixa_Semanal!$A19)</f>
        <v>0</v>
      </c>
      <c r="EA19" s="123">
        <f>SUMIFS(Lancamentos!$Y:$Y,Lancamentos!$AF:$AF,Fluxo_de_Caixa_Semanal!EA$8,Lancamentos!$F:$F,"Realizado",Lancamentos!$J:$J,Fluxo_de_Caixa_Semanal!$A19)+SUMIFS(Lancamentos!$Y:$Y,Lancamentos!$AF:$AF,Fluxo_de_Caixa_Semanal!EA$8,Lancamentos!$F:$F,"Contratado",Lancamentos!$J:$J,Fluxo_de_Caixa_Semanal!$A19)</f>
        <v>0</v>
      </c>
      <c r="EB19" s="121">
        <f>SUMIFS(Lancamentos!$Y:$Y,Lancamentos!$AF:$AF,Fluxo_de_Caixa_Semanal!EB$8,Lancamentos!$F:$F,"Realizado",Lancamentos!$J:$J,Fluxo_de_Caixa_Semanal!$A19)+SUMIFS(Lancamentos!$Y:$Y,Lancamentos!$AF:$AF,Fluxo_de_Caixa_Semanal!EB$8,Lancamentos!$F:$F,"Contratado",Lancamentos!$J:$J,Fluxo_de_Caixa_Semanal!$A19)</f>
        <v>0</v>
      </c>
      <c r="EC19" s="122">
        <f>SUMIFS(Lancamentos!$Y:$Y,Lancamentos!$AF:$AF,Fluxo_de_Caixa_Semanal!EC$8,Lancamentos!$F:$F,"Realizado",Lancamentos!$J:$J,Fluxo_de_Caixa_Semanal!$A19)+SUMIFS(Lancamentos!$Y:$Y,Lancamentos!$AF:$AF,Fluxo_de_Caixa_Semanal!EC$8,Lancamentos!$F:$F,"Contratado",Lancamentos!$J:$J,Fluxo_de_Caixa_Semanal!$A19)</f>
        <v>0</v>
      </c>
      <c r="ED19" s="123">
        <f>SUMIFS(Lancamentos!$Y:$Y,Lancamentos!$AF:$AF,Fluxo_de_Caixa_Semanal!ED$8,Lancamentos!$F:$F,"Realizado",Lancamentos!$J:$J,Fluxo_de_Caixa_Semanal!$A19)+SUMIFS(Lancamentos!$Y:$Y,Lancamentos!$AF:$AF,Fluxo_de_Caixa_Semanal!ED$8,Lancamentos!$F:$F,"Contratado",Lancamentos!$J:$J,Fluxo_de_Caixa_Semanal!$A19)</f>
        <v>0</v>
      </c>
      <c r="EE19" s="121">
        <f>SUMIFS(Lancamentos!$Y:$Y,Lancamentos!$AF:$AF,Fluxo_de_Caixa_Semanal!EE$8,Lancamentos!$F:$F,"Realizado",Lancamentos!$J:$J,Fluxo_de_Caixa_Semanal!$A19)+SUMIFS(Lancamentos!$Y:$Y,Lancamentos!$AF:$AF,Fluxo_de_Caixa_Semanal!EE$8,Lancamentos!$F:$F,"Contratado",Lancamentos!$J:$J,Fluxo_de_Caixa_Semanal!$A19)</f>
        <v>0</v>
      </c>
      <c r="EF19" s="122">
        <f>SUMIFS(Lancamentos!$Y:$Y,Lancamentos!$AF:$AF,Fluxo_de_Caixa_Semanal!EF$8,Lancamentos!$F:$F,"Realizado",Lancamentos!$J:$J,Fluxo_de_Caixa_Semanal!$A19)+SUMIFS(Lancamentos!$Y:$Y,Lancamentos!$AF:$AF,Fluxo_de_Caixa_Semanal!EF$8,Lancamentos!$F:$F,"Contratado",Lancamentos!$J:$J,Fluxo_de_Caixa_Semanal!$A19)</f>
        <v>0</v>
      </c>
      <c r="EG19" s="123">
        <f>SUMIFS(Lancamentos!$Y:$Y,Lancamentos!$AF:$AF,Fluxo_de_Caixa_Semanal!EG$8,Lancamentos!$F:$F,"Realizado",Lancamentos!$J:$J,Fluxo_de_Caixa_Semanal!$A19)+SUMIFS(Lancamentos!$Y:$Y,Lancamentos!$AF:$AF,Fluxo_de_Caixa_Semanal!EG$8,Lancamentos!$F:$F,"Contratado",Lancamentos!$J:$J,Fluxo_de_Caixa_Semanal!$A19)</f>
        <v>0</v>
      </c>
      <c r="EH19" s="121">
        <f>SUMIFS(Lancamentos!$Y:$Y,Lancamentos!$AF:$AF,Fluxo_de_Caixa_Semanal!EH$8,Lancamentos!$F:$F,"Realizado",Lancamentos!$J:$J,Fluxo_de_Caixa_Semanal!$A19)+SUMIFS(Lancamentos!$Y:$Y,Lancamentos!$AF:$AF,Fluxo_de_Caixa_Semanal!EH$8,Lancamentos!$F:$F,"Contratado",Lancamentos!$J:$J,Fluxo_de_Caixa_Semanal!$A19)</f>
        <v>0</v>
      </c>
      <c r="EI19" s="122">
        <f>SUMIFS(Lancamentos!$Y:$Y,Lancamentos!$AF:$AF,Fluxo_de_Caixa_Semanal!EI$8,Lancamentos!$F:$F,"Realizado",Lancamentos!$J:$J,Fluxo_de_Caixa_Semanal!$A19)+SUMIFS(Lancamentos!$Y:$Y,Lancamentos!$AF:$AF,Fluxo_de_Caixa_Semanal!EI$8,Lancamentos!$F:$F,"Contratado",Lancamentos!$J:$J,Fluxo_de_Caixa_Semanal!$A19)</f>
        <v>0</v>
      </c>
      <c r="EJ19" s="123">
        <f>SUMIFS(Lancamentos!$Y:$Y,Lancamentos!$AF:$AF,Fluxo_de_Caixa_Semanal!EJ$8,Lancamentos!$F:$F,"Realizado",Lancamentos!$J:$J,Fluxo_de_Caixa_Semanal!$A19)+SUMIFS(Lancamentos!$Y:$Y,Lancamentos!$AF:$AF,Fluxo_de_Caixa_Semanal!EJ$8,Lancamentos!$F:$F,"Contratado",Lancamentos!$J:$J,Fluxo_de_Caixa_Semanal!$A19)</f>
        <v>0</v>
      </c>
      <c r="EK19" s="121">
        <f>SUMIFS(Lancamentos!$Y:$Y,Lancamentos!$AF:$AF,Fluxo_de_Caixa_Semanal!EK$8,Lancamentos!$F:$F,"Realizado",Lancamentos!$J:$J,Fluxo_de_Caixa_Semanal!$A19)+SUMIFS(Lancamentos!$Y:$Y,Lancamentos!$AF:$AF,Fluxo_de_Caixa_Semanal!EK$8,Lancamentos!$F:$F,"Contratado",Lancamentos!$J:$J,Fluxo_de_Caixa_Semanal!$A19)</f>
        <v>0</v>
      </c>
      <c r="EL19" s="122">
        <f>SUMIFS(Lancamentos!$Y:$Y,Lancamentos!$AF:$AF,Fluxo_de_Caixa_Semanal!EL$8,Lancamentos!$F:$F,"Realizado",Lancamentos!$J:$J,Fluxo_de_Caixa_Semanal!$A19)+SUMIFS(Lancamentos!$Y:$Y,Lancamentos!$AF:$AF,Fluxo_de_Caixa_Semanal!EL$8,Lancamentos!$F:$F,"Contratado",Lancamentos!$J:$J,Fluxo_de_Caixa_Semanal!$A19)</f>
        <v>0</v>
      </c>
      <c r="EM19" s="123">
        <f>SUMIFS(Lancamentos!$Y:$Y,Lancamentos!$AF:$AF,Fluxo_de_Caixa_Semanal!EM$8,Lancamentos!$F:$F,"Realizado",Lancamentos!$J:$J,Fluxo_de_Caixa_Semanal!$A19)+SUMIFS(Lancamentos!$Y:$Y,Lancamentos!$AF:$AF,Fluxo_de_Caixa_Semanal!EM$8,Lancamentos!$F:$F,"Contratado",Lancamentos!$J:$J,Fluxo_de_Caixa_Semanal!$A19)</f>
        <v>0</v>
      </c>
      <c r="EN19" s="121">
        <f>SUMIFS(Lancamentos!$Y:$Y,Lancamentos!$AF:$AF,Fluxo_de_Caixa_Semanal!EN$8,Lancamentos!$F:$F,"Realizado",Lancamentos!$J:$J,Fluxo_de_Caixa_Semanal!$A19)+SUMIFS(Lancamentos!$Y:$Y,Lancamentos!$AF:$AF,Fluxo_de_Caixa_Semanal!EN$8,Lancamentos!$F:$F,"Contratado",Lancamentos!$J:$J,Fluxo_de_Caixa_Semanal!$A19)</f>
        <v>0</v>
      </c>
      <c r="EO19" s="122">
        <f>SUMIFS(Lancamentos!$Y:$Y,Lancamentos!$AF:$AF,Fluxo_de_Caixa_Semanal!EO$8,Lancamentos!$F:$F,"Realizado",Lancamentos!$J:$J,Fluxo_de_Caixa_Semanal!$A19)+SUMIFS(Lancamentos!$Y:$Y,Lancamentos!$AF:$AF,Fluxo_de_Caixa_Semanal!EO$8,Lancamentos!$F:$F,"Contratado",Lancamentos!$J:$J,Fluxo_de_Caixa_Semanal!$A19)</f>
        <v>0</v>
      </c>
      <c r="EP19" s="123">
        <f>SUMIFS(Lancamentos!$Y:$Y,Lancamentos!$AF:$AF,Fluxo_de_Caixa_Semanal!EP$8,Lancamentos!$F:$F,"Realizado",Lancamentos!$J:$J,Fluxo_de_Caixa_Semanal!$A19)+SUMIFS(Lancamentos!$Y:$Y,Lancamentos!$AF:$AF,Fluxo_de_Caixa_Semanal!EP$8,Lancamentos!$F:$F,"Contratado",Lancamentos!$J:$J,Fluxo_de_Caixa_Semanal!$A19)</f>
        <v>0</v>
      </c>
      <c r="EQ19" s="121">
        <f>SUMIFS(Lancamentos!$Y:$Y,Lancamentos!$AF:$AF,Fluxo_de_Caixa_Semanal!EQ$8,Lancamentos!$F:$F,"Realizado",Lancamentos!$J:$J,Fluxo_de_Caixa_Semanal!$A19)+SUMIFS(Lancamentos!$Y:$Y,Lancamentos!$AF:$AF,Fluxo_de_Caixa_Semanal!EQ$8,Lancamentos!$F:$F,"Contratado",Lancamentos!$J:$J,Fluxo_de_Caixa_Semanal!$A19)</f>
        <v>0</v>
      </c>
      <c r="ER19" s="122">
        <f>SUMIFS(Lancamentos!$Y:$Y,Lancamentos!$AF:$AF,Fluxo_de_Caixa_Semanal!ER$8,Lancamentos!$F:$F,"Realizado",Lancamentos!$J:$J,Fluxo_de_Caixa_Semanal!$A19)+SUMIFS(Lancamentos!$Y:$Y,Lancamentos!$AF:$AF,Fluxo_de_Caixa_Semanal!ER$8,Lancamentos!$F:$F,"Contratado",Lancamentos!$J:$J,Fluxo_de_Caixa_Semanal!$A19)</f>
        <v>0</v>
      </c>
      <c r="ES19" s="123">
        <f>SUMIFS(Lancamentos!$Y:$Y,Lancamentos!$AF:$AF,Fluxo_de_Caixa_Semanal!ES$8,Lancamentos!$F:$F,"Realizado",Lancamentos!$J:$J,Fluxo_de_Caixa_Semanal!$A19)+SUMIFS(Lancamentos!$Y:$Y,Lancamentos!$AF:$AF,Fluxo_de_Caixa_Semanal!ES$8,Lancamentos!$F:$F,"Contratado",Lancamentos!$J:$J,Fluxo_de_Caixa_Semanal!$A19)</f>
        <v>0</v>
      </c>
    </row>
    <row r="20" spans="1:149" s="2" customFormat="1" outlineLevel="1" x14ac:dyDescent="0.25">
      <c r="A20" t="s">
        <v>89</v>
      </c>
      <c r="B20" t="s">
        <v>90</v>
      </c>
      <c r="C20" s="165">
        <f>SUMIFS(Lancamentos!$Y:$Y,Lancamentos!$AF:$AF,Fluxo_de_Caixa_Semanal!C$8,Lancamentos!$F:$F,"Realizado",Lancamentos!$J:$J,Fluxo_de_Caixa_Semanal!$A20)</f>
        <v>0</v>
      </c>
      <c r="D20" s="165">
        <f>SUMIFS(Lancamentos!$Y:$Y,Lancamentos!$AF:$AF,Fluxo_de_Caixa_Semanal!D$8,Lancamentos!$F:$F,"Realizado",Lancamentos!$J:$J,Fluxo_de_Caixa_Semanal!$A20)</f>
        <v>0</v>
      </c>
      <c r="E20" s="166">
        <f>SUMIFS(Lancamentos!$Y:$Y,Lancamentos!$AF:$AF,Fluxo_de_Caixa_Semanal!E$8,Lancamentos!$F:$F,"Realizado",Lancamentos!$J:$J,Fluxo_de_Caixa_Semanal!$A20)</f>
        <v>0</v>
      </c>
      <c r="F20" s="167">
        <f>SUMIFS(Lancamentos!$Y:$Y,Lancamentos!$AF:$AF,Fluxo_de_Caixa_Semanal!F$8,Lancamentos!$F:$F,"Realizado",Lancamentos!$J:$J,Fluxo_de_Caixa_Semanal!$A20)</f>
        <v>0</v>
      </c>
      <c r="G20" s="165">
        <f>SUMIFS(Lancamentos!$Y:$Y,Lancamentos!$AF:$AF,Fluxo_de_Caixa_Semanal!G$8,Lancamentos!$F:$F,"Realizado",Lancamentos!$J:$J,Fluxo_de_Caixa_Semanal!$A20)</f>
        <v>0</v>
      </c>
      <c r="H20" s="166">
        <f>SUMIFS(Lancamentos!$Y:$Y,Lancamentos!$AF:$AF,Fluxo_de_Caixa_Semanal!H$8,Lancamentos!$F:$F,"Realizado",Lancamentos!$J:$J,Fluxo_de_Caixa_Semanal!$A20)</f>
        <v>0</v>
      </c>
      <c r="I20" s="167">
        <f>SUMIFS(Lancamentos!$Y:$Y,Lancamentos!$AF:$AF,Fluxo_de_Caixa_Semanal!I$8,Lancamentos!$F:$F,"Realizado",Lancamentos!$J:$J,Fluxo_de_Caixa_Semanal!$A20)</f>
        <v>0</v>
      </c>
      <c r="J20" s="165">
        <f>SUMIFS(Lancamentos!$Y:$Y,Lancamentos!$AF:$AF,Fluxo_de_Caixa_Semanal!J$8,Lancamentos!$F:$F,"Realizado",Lancamentos!$J:$J,Fluxo_de_Caixa_Semanal!$A20)</f>
        <v>0</v>
      </c>
      <c r="K20" s="166">
        <f>SUMIFS(Lancamentos!$Y:$Y,Lancamentos!$AF:$AF,Fluxo_de_Caixa_Semanal!K$8,Lancamentos!$F:$F,"Realizado",Lancamentos!$J:$J,Fluxo_de_Caixa_Semanal!$A20)</f>
        <v>0</v>
      </c>
      <c r="L20" s="167">
        <f>SUMIFS(Lancamentos!$Y:$Y,Lancamentos!$AF:$AF,Fluxo_de_Caixa_Semanal!L$8,Lancamentos!$F:$F,"Realizado",Lancamentos!$J:$J,Fluxo_de_Caixa_Semanal!$A20)</f>
        <v>0</v>
      </c>
      <c r="M20" s="165">
        <f>SUMIFS(Lancamentos!$Y:$Y,Lancamentos!$AF:$AF,Fluxo_de_Caixa_Semanal!M$8,Lancamentos!$F:$F,"Realizado",Lancamentos!$J:$J,Fluxo_de_Caixa_Semanal!$A20)</f>
        <v>0</v>
      </c>
      <c r="N20" s="166">
        <f>SUMIFS(Lancamentos!$Y:$Y,Lancamentos!$AF:$AF,Fluxo_de_Caixa_Semanal!N$8,Lancamentos!$F:$F,"Realizado",Lancamentos!$J:$J,Fluxo_de_Caixa_Semanal!$A20)</f>
        <v>0</v>
      </c>
      <c r="O20" s="167">
        <f>SUMIFS(Lancamentos!$Y:$Y,Lancamentos!$AF:$AF,Fluxo_de_Caixa_Semanal!O$8,Lancamentos!$F:$F,"Realizado",Lancamentos!$J:$J,Fluxo_de_Caixa_Semanal!$A20)</f>
        <v>0</v>
      </c>
      <c r="P20" s="165">
        <f>SUMIFS(Lancamentos!$Y:$Y,Lancamentos!$AF:$AF,Fluxo_de_Caixa_Semanal!P$8,Lancamentos!$F:$F,"Realizado",Lancamentos!$J:$J,Fluxo_de_Caixa_Semanal!$A20)</f>
        <v>0</v>
      </c>
      <c r="Q20" s="166">
        <f>SUMIFS(Lancamentos!$Y:$Y,Lancamentos!$AF:$AF,Fluxo_de_Caixa_Semanal!Q$8,Lancamentos!$F:$F,"Realizado",Lancamentos!$J:$J,Fluxo_de_Caixa_Semanal!$A20)</f>
        <v>0</v>
      </c>
      <c r="R20" s="167">
        <f>SUMIFS(Lancamentos!$Y:$Y,Lancamentos!$AF:$AF,Fluxo_de_Caixa_Semanal!R$8,Lancamentos!$F:$F,"Realizado",Lancamentos!$J:$J,Fluxo_de_Caixa_Semanal!$A20)</f>
        <v>0</v>
      </c>
      <c r="S20" s="165">
        <f>SUMIFS(Lancamentos!$Y:$Y,Lancamentos!$AF:$AF,Fluxo_de_Caixa_Semanal!S$8,Lancamentos!$F:$F,"Realizado",Lancamentos!$J:$J,Fluxo_de_Caixa_Semanal!$A20)</f>
        <v>0</v>
      </c>
      <c r="T20" s="166">
        <f>SUMIFS(Lancamentos!$Y:$Y,Lancamentos!$AF:$AF,Fluxo_de_Caixa_Semanal!T$8,Lancamentos!$F:$F,"Realizado",Lancamentos!$J:$J,Fluxo_de_Caixa_Semanal!$A20)</f>
        <v>0</v>
      </c>
      <c r="U20" s="167">
        <f>SUMIFS(Lancamentos!$Y:$Y,Lancamentos!$AF:$AF,Fluxo_de_Caixa_Semanal!U$8,Lancamentos!$F:$F,"Realizado",Lancamentos!$J:$J,Fluxo_de_Caixa_Semanal!$A20)</f>
        <v>0</v>
      </c>
      <c r="V20" s="165">
        <f>SUMIFS(Lancamentos!$Y:$Y,Lancamentos!$AF:$AF,Fluxo_de_Caixa_Semanal!V$8,Lancamentos!$F:$F,"Realizado",Lancamentos!$J:$J,Fluxo_de_Caixa_Semanal!$A20)</f>
        <v>0</v>
      </c>
      <c r="W20" s="166">
        <f>SUMIFS(Lancamentos!$Y:$Y,Lancamentos!$AF:$AF,Fluxo_de_Caixa_Semanal!W$8,Lancamentos!$F:$F,"Realizado",Lancamentos!$J:$J,Fluxo_de_Caixa_Semanal!$A20)</f>
        <v>0</v>
      </c>
      <c r="X20" s="121">
        <f>SUMIFS(Lancamentos!$Y:$Y,Lancamentos!$AF:$AF,Fluxo_de_Caixa_Semanal!X$8,Lancamentos!$F:$F,"Realizado",Lancamentos!$J:$J,Fluxo_de_Caixa_Semanal!$A20)+SUMIFS(Lancamentos!$Y:$Y,Lancamentos!$AF:$AF,Fluxo_de_Caixa_Semanal!X$8,Lancamentos!$F:$F,"Contratado",Lancamentos!$J:$J,Fluxo_de_Caixa_Semanal!$A20)</f>
        <v>0</v>
      </c>
      <c r="Y20" s="122">
        <f>SUMIFS(Lancamentos!$Y:$Y,Lancamentos!$AF:$AF,Fluxo_de_Caixa_Semanal!Y$8,Lancamentos!$F:$F,"Realizado",Lancamentos!$J:$J,Fluxo_de_Caixa_Semanal!$A20)+SUMIFS(Lancamentos!$Y:$Y,Lancamentos!$AF:$AF,Fluxo_de_Caixa_Semanal!Y$8,Lancamentos!$F:$F,"Contratado",Lancamentos!$J:$J,Fluxo_de_Caixa_Semanal!$A20)</f>
        <v>0</v>
      </c>
      <c r="Z20" s="123">
        <f>SUMIFS(Lancamentos!$Y:$Y,Lancamentos!$AF:$AF,Fluxo_de_Caixa_Semanal!Z$8,Lancamentos!$F:$F,"Realizado",Lancamentos!$J:$J,Fluxo_de_Caixa_Semanal!$A20)+SUMIFS(Lancamentos!$Y:$Y,Lancamentos!$AF:$AF,Fluxo_de_Caixa_Semanal!Z$8,Lancamentos!$F:$F,"Contratado",Lancamentos!$J:$J,Fluxo_de_Caixa_Semanal!$A20)</f>
        <v>0</v>
      </c>
      <c r="AA20" s="121">
        <f>SUMIFS(Lancamentos!$Y:$Y,Lancamentos!$AF:$AF,Fluxo_de_Caixa_Semanal!AA$8,Lancamentos!$F:$F,"Realizado",Lancamentos!$J:$J,Fluxo_de_Caixa_Semanal!$A20)+SUMIFS(Lancamentos!$Y:$Y,Lancamentos!$AF:$AF,Fluxo_de_Caixa_Semanal!AA$8,Lancamentos!$F:$F,"Contratado",Lancamentos!$J:$J,Fluxo_de_Caixa_Semanal!$A20)</f>
        <v>0</v>
      </c>
      <c r="AB20" s="122">
        <f>SUMIFS(Lancamentos!$Y:$Y,Lancamentos!$AF:$AF,Fluxo_de_Caixa_Semanal!AB$8,Lancamentos!$F:$F,"Realizado",Lancamentos!$J:$J,Fluxo_de_Caixa_Semanal!$A20)+SUMIFS(Lancamentos!$Y:$Y,Lancamentos!$AF:$AF,Fluxo_de_Caixa_Semanal!AB$8,Lancamentos!$F:$F,"Contratado",Lancamentos!$J:$J,Fluxo_de_Caixa_Semanal!$A20)</f>
        <v>0</v>
      </c>
      <c r="AC20" s="123">
        <f>SUMIFS(Lancamentos!$Y:$Y,Lancamentos!$AF:$AF,Fluxo_de_Caixa_Semanal!AC$8,Lancamentos!$F:$F,"Realizado",Lancamentos!$J:$J,Fluxo_de_Caixa_Semanal!$A20)+SUMIFS(Lancamentos!$Y:$Y,Lancamentos!$AF:$AF,Fluxo_de_Caixa_Semanal!AC$8,Lancamentos!$F:$F,"Contratado",Lancamentos!$J:$J,Fluxo_de_Caixa_Semanal!$A20)</f>
        <v>0</v>
      </c>
      <c r="AD20" s="121">
        <f>SUMIFS(Lancamentos!$Y:$Y,Lancamentos!$AF:$AF,Fluxo_de_Caixa_Semanal!AD$8,Lancamentos!$F:$F,"Realizado",Lancamentos!$J:$J,Fluxo_de_Caixa_Semanal!$A20)+SUMIFS(Lancamentos!$Y:$Y,Lancamentos!$AF:$AF,Fluxo_de_Caixa_Semanal!AD$8,Lancamentos!$F:$F,"Contratado",Lancamentos!$J:$J,Fluxo_de_Caixa_Semanal!$A20)</f>
        <v>0</v>
      </c>
      <c r="AE20" s="122">
        <f>SUMIFS(Lancamentos!$Y:$Y,Lancamentos!$AF:$AF,Fluxo_de_Caixa_Semanal!AE$8,Lancamentos!$F:$F,"Realizado",Lancamentos!$J:$J,Fluxo_de_Caixa_Semanal!$A20)+SUMIFS(Lancamentos!$Y:$Y,Lancamentos!$AF:$AF,Fluxo_de_Caixa_Semanal!AE$8,Lancamentos!$F:$F,"Contratado",Lancamentos!$J:$J,Fluxo_de_Caixa_Semanal!$A20)</f>
        <v>0</v>
      </c>
      <c r="AF20" s="123">
        <f>SUMIFS(Lancamentos!$Y:$Y,Lancamentos!$AF:$AF,Fluxo_de_Caixa_Semanal!AF$8,Lancamentos!$F:$F,"Realizado",Lancamentos!$J:$J,Fluxo_de_Caixa_Semanal!$A20)+SUMIFS(Lancamentos!$Y:$Y,Lancamentos!$AF:$AF,Fluxo_de_Caixa_Semanal!AF$8,Lancamentos!$F:$F,"Contratado",Lancamentos!$J:$J,Fluxo_de_Caixa_Semanal!$A20)</f>
        <v>0</v>
      </c>
      <c r="AG20" s="121">
        <f>SUMIFS(Lancamentos!$Y:$Y,Lancamentos!$AF:$AF,Fluxo_de_Caixa_Semanal!AG$8,Lancamentos!$F:$F,"Realizado",Lancamentos!$J:$J,Fluxo_de_Caixa_Semanal!$A20)+SUMIFS(Lancamentos!$Y:$Y,Lancamentos!$AF:$AF,Fluxo_de_Caixa_Semanal!AG$8,Lancamentos!$F:$F,"Contratado",Lancamentos!$J:$J,Fluxo_de_Caixa_Semanal!$A20)</f>
        <v>0</v>
      </c>
      <c r="AH20" s="122">
        <f>SUMIFS(Lancamentos!$Y:$Y,Lancamentos!$AF:$AF,Fluxo_de_Caixa_Semanal!AH$8,Lancamentos!$F:$F,"Realizado",Lancamentos!$J:$J,Fluxo_de_Caixa_Semanal!$A20)+SUMIFS(Lancamentos!$Y:$Y,Lancamentos!$AF:$AF,Fluxo_de_Caixa_Semanal!AH$8,Lancamentos!$F:$F,"Contratado",Lancamentos!$J:$J,Fluxo_de_Caixa_Semanal!$A20)</f>
        <v>0</v>
      </c>
      <c r="AI20" s="123">
        <f>SUMIFS(Lancamentos!$Y:$Y,Lancamentos!$AF:$AF,Fluxo_de_Caixa_Semanal!AI$8,Lancamentos!$F:$F,"Realizado",Lancamentos!$J:$J,Fluxo_de_Caixa_Semanal!$A20)+SUMIFS(Lancamentos!$Y:$Y,Lancamentos!$AF:$AF,Fluxo_de_Caixa_Semanal!AI$8,Lancamentos!$F:$F,"Contratado",Lancamentos!$J:$J,Fluxo_de_Caixa_Semanal!$A20)</f>
        <v>0</v>
      </c>
      <c r="AJ20" s="121">
        <f>SUMIFS(Lancamentos!$Y:$Y,Lancamentos!$AF:$AF,Fluxo_de_Caixa_Semanal!AJ$8,Lancamentos!$F:$F,"Realizado",Lancamentos!$J:$J,Fluxo_de_Caixa_Semanal!$A20)+SUMIFS(Lancamentos!$Y:$Y,Lancamentos!$AF:$AF,Fluxo_de_Caixa_Semanal!AJ$8,Lancamentos!$F:$F,"Contratado",Lancamentos!$J:$J,Fluxo_de_Caixa_Semanal!$A20)</f>
        <v>0</v>
      </c>
      <c r="AK20" s="122">
        <f>SUMIFS(Lancamentos!$Y:$Y,Lancamentos!$AF:$AF,Fluxo_de_Caixa_Semanal!AK$8,Lancamentos!$F:$F,"Realizado",Lancamentos!$J:$J,Fluxo_de_Caixa_Semanal!$A20)+SUMIFS(Lancamentos!$Y:$Y,Lancamentos!$AF:$AF,Fluxo_de_Caixa_Semanal!AK$8,Lancamentos!$F:$F,"Contratado",Lancamentos!$J:$J,Fluxo_de_Caixa_Semanal!$A20)</f>
        <v>0</v>
      </c>
      <c r="AL20" s="123">
        <f>SUMIFS(Lancamentos!$Y:$Y,Lancamentos!$AF:$AF,Fluxo_de_Caixa_Semanal!AL$8,Lancamentos!$F:$F,"Realizado",Lancamentos!$J:$J,Fluxo_de_Caixa_Semanal!$A20)+SUMIFS(Lancamentos!$Y:$Y,Lancamentos!$AF:$AF,Fluxo_de_Caixa_Semanal!AL$8,Lancamentos!$F:$F,"Contratado",Lancamentos!$J:$J,Fluxo_de_Caixa_Semanal!$A20)</f>
        <v>0</v>
      </c>
      <c r="AM20" s="121">
        <f>SUMIFS(Lancamentos!$Y:$Y,Lancamentos!$AF:$AF,Fluxo_de_Caixa_Semanal!AM$8,Lancamentos!$F:$F,"Realizado",Lancamentos!$J:$J,Fluxo_de_Caixa_Semanal!$A20)+SUMIFS(Lancamentos!$Y:$Y,Lancamentos!$AF:$AF,Fluxo_de_Caixa_Semanal!AM$8,Lancamentos!$F:$F,"Contratado",Lancamentos!$J:$J,Fluxo_de_Caixa_Semanal!$A20)</f>
        <v>0</v>
      </c>
      <c r="AN20" s="122">
        <f>SUMIFS(Lancamentos!$Y:$Y,Lancamentos!$AF:$AF,Fluxo_de_Caixa_Semanal!AN$8,Lancamentos!$F:$F,"Realizado",Lancamentos!$J:$J,Fluxo_de_Caixa_Semanal!$A20)+SUMIFS(Lancamentos!$Y:$Y,Lancamentos!$AF:$AF,Fluxo_de_Caixa_Semanal!AN$8,Lancamentos!$F:$F,"Contratado",Lancamentos!$J:$J,Fluxo_de_Caixa_Semanal!$A20)</f>
        <v>0</v>
      </c>
      <c r="AO20" s="123">
        <f>SUMIFS(Lancamentos!$Y:$Y,Lancamentos!$AF:$AF,Fluxo_de_Caixa_Semanal!AO$8,Lancamentos!$F:$F,"Realizado",Lancamentos!$J:$J,Fluxo_de_Caixa_Semanal!$A20)+SUMIFS(Lancamentos!$Y:$Y,Lancamentos!$AF:$AF,Fluxo_de_Caixa_Semanal!AO$8,Lancamentos!$F:$F,"Contratado",Lancamentos!$J:$J,Fluxo_de_Caixa_Semanal!$A20)</f>
        <v>0</v>
      </c>
      <c r="AP20" s="121">
        <f>SUMIFS(Lancamentos!$Y:$Y,Lancamentos!$AF:$AF,Fluxo_de_Caixa_Semanal!AP$8,Lancamentos!$F:$F,"Realizado",Lancamentos!$J:$J,Fluxo_de_Caixa_Semanal!$A20)+SUMIFS(Lancamentos!$Y:$Y,Lancamentos!$AF:$AF,Fluxo_de_Caixa_Semanal!AP$8,Lancamentos!$F:$F,"Contratado",Lancamentos!$J:$J,Fluxo_de_Caixa_Semanal!$A20)</f>
        <v>0</v>
      </c>
      <c r="AQ20" s="122">
        <f>SUMIFS(Lancamentos!$Y:$Y,Lancamentos!$AF:$AF,Fluxo_de_Caixa_Semanal!AQ$8,Lancamentos!$F:$F,"Realizado",Lancamentos!$J:$J,Fluxo_de_Caixa_Semanal!$A20)+SUMIFS(Lancamentos!$Y:$Y,Lancamentos!$AF:$AF,Fluxo_de_Caixa_Semanal!AQ$8,Lancamentos!$F:$F,"Contratado",Lancamentos!$J:$J,Fluxo_de_Caixa_Semanal!$A20)</f>
        <v>0</v>
      </c>
      <c r="AR20" s="123">
        <f>SUMIFS(Lancamentos!$Y:$Y,Lancamentos!$AF:$AF,Fluxo_de_Caixa_Semanal!AR$8,Lancamentos!$F:$F,"Realizado",Lancamentos!$J:$J,Fluxo_de_Caixa_Semanal!$A20)+SUMIFS(Lancamentos!$Y:$Y,Lancamentos!$AF:$AF,Fluxo_de_Caixa_Semanal!AR$8,Lancamentos!$F:$F,"Contratado",Lancamentos!$J:$J,Fluxo_de_Caixa_Semanal!$A20)</f>
        <v>0</v>
      </c>
      <c r="AS20" s="121">
        <f>SUMIFS(Lancamentos!$Y:$Y,Lancamentos!$AF:$AF,Fluxo_de_Caixa_Semanal!AS$8,Lancamentos!$F:$F,"Realizado",Lancamentos!$J:$J,Fluxo_de_Caixa_Semanal!$A20)+SUMIFS(Lancamentos!$Y:$Y,Lancamentos!$AF:$AF,Fluxo_de_Caixa_Semanal!AS$8,Lancamentos!$F:$F,"Contratado",Lancamentos!$J:$J,Fluxo_de_Caixa_Semanal!$A20)</f>
        <v>0</v>
      </c>
      <c r="AT20" s="122">
        <f>SUMIFS(Lancamentos!$Y:$Y,Lancamentos!$AF:$AF,Fluxo_de_Caixa_Semanal!AT$8,Lancamentos!$F:$F,"Realizado",Lancamentos!$J:$J,Fluxo_de_Caixa_Semanal!$A20)+SUMIFS(Lancamentos!$Y:$Y,Lancamentos!$AF:$AF,Fluxo_de_Caixa_Semanal!AT$8,Lancamentos!$F:$F,"Contratado",Lancamentos!$J:$J,Fluxo_de_Caixa_Semanal!$A20)</f>
        <v>0</v>
      </c>
      <c r="AU20" s="123">
        <f>SUMIFS(Lancamentos!$Y:$Y,Lancamentos!$AF:$AF,Fluxo_de_Caixa_Semanal!AU$8,Lancamentos!$F:$F,"Realizado",Lancamentos!$J:$J,Fluxo_de_Caixa_Semanal!$A20)+SUMIFS(Lancamentos!$Y:$Y,Lancamentos!$AF:$AF,Fluxo_de_Caixa_Semanal!AU$8,Lancamentos!$F:$F,"Contratado",Lancamentos!$J:$J,Fluxo_de_Caixa_Semanal!$A20)</f>
        <v>0</v>
      </c>
      <c r="AV20" s="121">
        <f>SUMIFS(Lancamentos!$Y:$Y,Lancamentos!$AF:$AF,Fluxo_de_Caixa_Semanal!AV$8,Lancamentos!$F:$F,"Realizado",Lancamentos!$J:$J,Fluxo_de_Caixa_Semanal!$A20)+SUMIFS(Lancamentos!$Y:$Y,Lancamentos!$AF:$AF,Fluxo_de_Caixa_Semanal!AV$8,Lancamentos!$F:$F,"Contratado",Lancamentos!$J:$J,Fluxo_de_Caixa_Semanal!$A20)</f>
        <v>0</v>
      </c>
      <c r="AW20" s="122">
        <f>SUMIFS(Lancamentos!$Y:$Y,Lancamentos!$AF:$AF,Fluxo_de_Caixa_Semanal!AW$8,Lancamentos!$F:$F,"Realizado",Lancamentos!$J:$J,Fluxo_de_Caixa_Semanal!$A20)+SUMIFS(Lancamentos!$Y:$Y,Lancamentos!$AF:$AF,Fluxo_de_Caixa_Semanal!AW$8,Lancamentos!$F:$F,"Contratado",Lancamentos!$J:$J,Fluxo_de_Caixa_Semanal!$A20)</f>
        <v>0</v>
      </c>
      <c r="AX20" s="123">
        <f>SUMIFS(Lancamentos!$Y:$Y,Lancamentos!$AF:$AF,Fluxo_de_Caixa_Semanal!AX$8,Lancamentos!$F:$F,"Realizado",Lancamentos!$J:$J,Fluxo_de_Caixa_Semanal!$A20)+SUMIFS(Lancamentos!$Y:$Y,Lancamentos!$AF:$AF,Fluxo_de_Caixa_Semanal!AX$8,Lancamentos!$F:$F,"Contratado",Lancamentos!$J:$J,Fluxo_de_Caixa_Semanal!$A20)</f>
        <v>0</v>
      </c>
      <c r="AY20" s="121">
        <f>SUMIFS(Lancamentos!$Y:$Y,Lancamentos!$AF:$AF,Fluxo_de_Caixa_Semanal!AY$8,Lancamentos!$F:$F,"Realizado",Lancamentos!$J:$J,Fluxo_de_Caixa_Semanal!$A20)+SUMIFS(Lancamentos!$Y:$Y,Lancamentos!$AF:$AF,Fluxo_de_Caixa_Semanal!AY$8,Lancamentos!$F:$F,"Contratado",Lancamentos!$J:$J,Fluxo_de_Caixa_Semanal!$A20)</f>
        <v>0</v>
      </c>
      <c r="AZ20" s="122">
        <f>SUMIFS(Lancamentos!$Y:$Y,Lancamentos!$AF:$AF,Fluxo_de_Caixa_Semanal!AZ$8,Lancamentos!$F:$F,"Realizado",Lancamentos!$J:$J,Fluxo_de_Caixa_Semanal!$A20)+SUMIFS(Lancamentos!$Y:$Y,Lancamentos!$AF:$AF,Fluxo_de_Caixa_Semanal!AZ$8,Lancamentos!$F:$F,"Contratado",Lancamentos!$J:$J,Fluxo_de_Caixa_Semanal!$A20)</f>
        <v>0</v>
      </c>
      <c r="BA20" s="123">
        <f>SUMIFS(Lancamentos!$Y:$Y,Lancamentos!$AF:$AF,Fluxo_de_Caixa_Semanal!BA$8,Lancamentos!$F:$F,"Realizado",Lancamentos!$J:$J,Fluxo_de_Caixa_Semanal!$A20)+SUMIFS(Lancamentos!$Y:$Y,Lancamentos!$AF:$AF,Fluxo_de_Caixa_Semanal!BA$8,Lancamentos!$F:$F,"Contratado",Lancamentos!$J:$J,Fluxo_de_Caixa_Semanal!$A20)</f>
        <v>0</v>
      </c>
      <c r="BB20" s="121">
        <f>SUMIFS(Lancamentos!$Y:$Y,Lancamentos!$AF:$AF,Fluxo_de_Caixa_Semanal!BB$8,Lancamentos!$F:$F,"Realizado",Lancamentos!$J:$J,Fluxo_de_Caixa_Semanal!$A20)+SUMIFS(Lancamentos!$Y:$Y,Lancamentos!$AF:$AF,Fluxo_de_Caixa_Semanal!BB$8,Lancamentos!$F:$F,"Contratado",Lancamentos!$J:$J,Fluxo_de_Caixa_Semanal!$A20)</f>
        <v>0</v>
      </c>
      <c r="BC20" s="122">
        <f>SUMIFS(Lancamentos!$Y:$Y,Lancamentos!$AF:$AF,Fluxo_de_Caixa_Semanal!BC$8,Lancamentos!$F:$F,"Realizado",Lancamentos!$J:$J,Fluxo_de_Caixa_Semanal!$A20)+SUMIFS(Lancamentos!$Y:$Y,Lancamentos!$AF:$AF,Fluxo_de_Caixa_Semanal!BC$8,Lancamentos!$F:$F,"Contratado",Lancamentos!$J:$J,Fluxo_de_Caixa_Semanal!$A20)</f>
        <v>0</v>
      </c>
      <c r="BD20" s="123">
        <f>SUMIFS(Lancamentos!$Y:$Y,Lancamentos!$AF:$AF,Fluxo_de_Caixa_Semanal!BD$8,Lancamentos!$F:$F,"Realizado",Lancamentos!$J:$J,Fluxo_de_Caixa_Semanal!$A20)+SUMIFS(Lancamentos!$Y:$Y,Lancamentos!$AF:$AF,Fluxo_de_Caixa_Semanal!BD$8,Lancamentos!$F:$F,"Contratado",Lancamentos!$J:$J,Fluxo_de_Caixa_Semanal!$A20)</f>
        <v>0</v>
      </c>
      <c r="BE20" s="121">
        <f>SUMIFS(Lancamentos!$Y:$Y,Lancamentos!$AF:$AF,Fluxo_de_Caixa_Semanal!BE$8,Lancamentos!$F:$F,"Realizado",Lancamentos!$J:$J,Fluxo_de_Caixa_Semanal!$A20)+SUMIFS(Lancamentos!$Y:$Y,Lancamentos!$AF:$AF,Fluxo_de_Caixa_Semanal!BE$8,Lancamentos!$F:$F,"Contratado",Lancamentos!$J:$J,Fluxo_de_Caixa_Semanal!$A20)</f>
        <v>0</v>
      </c>
      <c r="BF20" s="122">
        <f>SUMIFS(Lancamentos!$Y:$Y,Lancamentos!$AF:$AF,Fluxo_de_Caixa_Semanal!BF$8,Lancamentos!$F:$F,"Realizado",Lancamentos!$J:$J,Fluxo_de_Caixa_Semanal!$A20)+SUMIFS(Lancamentos!$Y:$Y,Lancamentos!$AF:$AF,Fluxo_de_Caixa_Semanal!BF$8,Lancamentos!$F:$F,"Contratado",Lancamentos!$J:$J,Fluxo_de_Caixa_Semanal!$A20)</f>
        <v>0</v>
      </c>
      <c r="BG20" s="123">
        <f>SUMIFS(Lancamentos!$Y:$Y,Lancamentos!$AF:$AF,Fluxo_de_Caixa_Semanal!BG$8,Lancamentos!$F:$F,"Realizado",Lancamentos!$J:$J,Fluxo_de_Caixa_Semanal!$A20)+SUMIFS(Lancamentos!$Y:$Y,Lancamentos!$AF:$AF,Fluxo_de_Caixa_Semanal!BG$8,Lancamentos!$F:$F,"Contratado",Lancamentos!$J:$J,Fluxo_de_Caixa_Semanal!$A20)</f>
        <v>0</v>
      </c>
      <c r="BH20" s="121">
        <f>SUMIFS(Lancamentos!$Y:$Y,Lancamentos!$AF:$AF,Fluxo_de_Caixa_Semanal!BH$8,Lancamentos!$F:$F,"Realizado",Lancamentos!$J:$J,Fluxo_de_Caixa_Semanal!$A20)+SUMIFS(Lancamentos!$Y:$Y,Lancamentos!$AF:$AF,Fluxo_de_Caixa_Semanal!BH$8,Lancamentos!$F:$F,"Contratado",Lancamentos!$J:$J,Fluxo_de_Caixa_Semanal!$A20)</f>
        <v>0</v>
      </c>
      <c r="BI20" s="122">
        <f>SUMIFS(Lancamentos!$Y:$Y,Lancamentos!$AF:$AF,Fluxo_de_Caixa_Semanal!BI$8,Lancamentos!$F:$F,"Realizado",Lancamentos!$J:$J,Fluxo_de_Caixa_Semanal!$A20)+SUMIFS(Lancamentos!$Y:$Y,Lancamentos!$AF:$AF,Fluxo_de_Caixa_Semanal!BI$8,Lancamentos!$F:$F,"Contratado",Lancamentos!$J:$J,Fluxo_de_Caixa_Semanal!$A20)</f>
        <v>0</v>
      </c>
      <c r="BJ20" s="123">
        <f>SUMIFS(Lancamentos!$Y:$Y,Lancamentos!$AF:$AF,Fluxo_de_Caixa_Semanal!BJ$8,Lancamentos!$F:$F,"Realizado",Lancamentos!$J:$J,Fluxo_de_Caixa_Semanal!$A20)+SUMIFS(Lancamentos!$Y:$Y,Lancamentos!$AF:$AF,Fluxo_de_Caixa_Semanal!BJ$8,Lancamentos!$F:$F,"Contratado",Lancamentos!$J:$J,Fluxo_de_Caixa_Semanal!$A20)</f>
        <v>0</v>
      </c>
      <c r="BK20" s="121">
        <f>SUMIFS(Lancamentos!$Y:$Y,Lancamentos!$AF:$AF,Fluxo_de_Caixa_Semanal!BK$8,Lancamentos!$F:$F,"Realizado",Lancamentos!$J:$J,Fluxo_de_Caixa_Semanal!$A20)+SUMIFS(Lancamentos!$Y:$Y,Lancamentos!$AF:$AF,Fluxo_de_Caixa_Semanal!BK$8,Lancamentos!$F:$F,"Contratado",Lancamentos!$J:$J,Fluxo_de_Caixa_Semanal!$A20)</f>
        <v>0</v>
      </c>
      <c r="BL20" s="122">
        <f>SUMIFS(Lancamentos!$Y:$Y,Lancamentos!$AF:$AF,Fluxo_de_Caixa_Semanal!BL$8,Lancamentos!$F:$F,"Realizado",Lancamentos!$J:$J,Fluxo_de_Caixa_Semanal!$A20)+SUMIFS(Lancamentos!$Y:$Y,Lancamentos!$AF:$AF,Fluxo_de_Caixa_Semanal!BL$8,Lancamentos!$F:$F,"Contratado",Lancamentos!$J:$J,Fluxo_de_Caixa_Semanal!$A20)</f>
        <v>0</v>
      </c>
      <c r="BM20" s="123">
        <f>SUMIFS(Lancamentos!$Y:$Y,Lancamentos!$AF:$AF,Fluxo_de_Caixa_Semanal!BM$8,Lancamentos!$F:$F,"Realizado",Lancamentos!$J:$J,Fluxo_de_Caixa_Semanal!$A20)+SUMIFS(Lancamentos!$Y:$Y,Lancamentos!$AF:$AF,Fluxo_de_Caixa_Semanal!BM$8,Lancamentos!$F:$F,"Contratado",Lancamentos!$J:$J,Fluxo_de_Caixa_Semanal!$A20)</f>
        <v>0</v>
      </c>
      <c r="BN20" s="121">
        <f>SUMIFS(Lancamentos!$Y:$Y,Lancamentos!$AF:$AF,Fluxo_de_Caixa_Semanal!BN$8,Lancamentos!$F:$F,"Realizado",Lancamentos!$J:$J,Fluxo_de_Caixa_Semanal!$A20)+SUMIFS(Lancamentos!$Y:$Y,Lancamentos!$AF:$AF,Fluxo_de_Caixa_Semanal!BN$8,Lancamentos!$F:$F,"Contratado",Lancamentos!$J:$J,Fluxo_de_Caixa_Semanal!$A20)</f>
        <v>0</v>
      </c>
      <c r="BO20" s="122">
        <f>SUMIFS(Lancamentos!$Y:$Y,Lancamentos!$AF:$AF,Fluxo_de_Caixa_Semanal!BO$8,Lancamentos!$F:$F,"Realizado",Lancamentos!$J:$J,Fluxo_de_Caixa_Semanal!$A20)+SUMIFS(Lancamentos!$Y:$Y,Lancamentos!$AF:$AF,Fluxo_de_Caixa_Semanal!BO$8,Lancamentos!$F:$F,"Contratado",Lancamentos!$J:$J,Fluxo_de_Caixa_Semanal!$A20)</f>
        <v>0</v>
      </c>
      <c r="BP20" s="123">
        <f>SUMIFS(Lancamentos!$Y:$Y,Lancamentos!$AF:$AF,Fluxo_de_Caixa_Semanal!BP$8,Lancamentos!$F:$F,"Realizado",Lancamentos!$J:$J,Fluxo_de_Caixa_Semanal!$A20)+SUMIFS(Lancamentos!$Y:$Y,Lancamentos!$AF:$AF,Fluxo_de_Caixa_Semanal!BP$8,Lancamentos!$F:$F,"Contratado",Lancamentos!$J:$J,Fluxo_de_Caixa_Semanal!$A20)</f>
        <v>0</v>
      </c>
      <c r="BQ20" s="121">
        <f>SUMIFS(Lancamentos!$Y:$Y,Lancamentos!$AF:$AF,Fluxo_de_Caixa_Semanal!BQ$8,Lancamentos!$F:$F,"Realizado",Lancamentos!$J:$J,Fluxo_de_Caixa_Semanal!$A20)+SUMIFS(Lancamentos!$Y:$Y,Lancamentos!$AF:$AF,Fluxo_de_Caixa_Semanal!BQ$8,Lancamentos!$F:$F,"Contratado",Lancamentos!$J:$J,Fluxo_de_Caixa_Semanal!$A20)</f>
        <v>0</v>
      </c>
      <c r="BR20" s="122">
        <f>SUMIFS(Lancamentos!$Y:$Y,Lancamentos!$AF:$AF,Fluxo_de_Caixa_Semanal!BR$8,Lancamentos!$F:$F,"Realizado",Lancamentos!$J:$J,Fluxo_de_Caixa_Semanal!$A20)+SUMIFS(Lancamentos!$Y:$Y,Lancamentos!$AF:$AF,Fluxo_de_Caixa_Semanal!BR$8,Lancamentos!$F:$F,"Contratado",Lancamentos!$J:$J,Fluxo_de_Caixa_Semanal!$A20)</f>
        <v>0</v>
      </c>
      <c r="BS20" s="123">
        <f>SUMIFS(Lancamentos!$Y:$Y,Lancamentos!$AF:$AF,Fluxo_de_Caixa_Semanal!BS$8,Lancamentos!$F:$F,"Realizado",Lancamentos!$J:$J,Fluxo_de_Caixa_Semanal!$A20)+SUMIFS(Lancamentos!$Y:$Y,Lancamentos!$AF:$AF,Fluxo_de_Caixa_Semanal!BS$8,Lancamentos!$F:$F,"Contratado",Lancamentos!$J:$J,Fluxo_de_Caixa_Semanal!$A20)</f>
        <v>0</v>
      </c>
      <c r="BT20" s="121">
        <f>SUMIFS(Lancamentos!$Y:$Y,Lancamentos!$AF:$AF,Fluxo_de_Caixa_Semanal!BT$8,Lancamentos!$F:$F,"Realizado",Lancamentos!$J:$J,Fluxo_de_Caixa_Semanal!$A20)+SUMIFS(Lancamentos!$Y:$Y,Lancamentos!$AF:$AF,Fluxo_de_Caixa_Semanal!BT$8,Lancamentos!$F:$F,"Contratado",Lancamentos!$J:$J,Fluxo_de_Caixa_Semanal!$A20)</f>
        <v>0</v>
      </c>
      <c r="BU20" s="122">
        <f>SUMIFS(Lancamentos!$Y:$Y,Lancamentos!$AF:$AF,Fluxo_de_Caixa_Semanal!BU$8,Lancamentos!$F:$F,"Realizado",Lancamentos!$J:$J,Fluxo_de_Caixa_Semanal!$A20)+SUMIFS(Lancamentos!$Y:$Y,Lancamentos!$AF:$AF,Fluxo_de_Caixa_Semanal!BU$8,Lancamentos!$F:$F,"Contratado",Lancamentos!$J:$J,Fluxo_de_Caixa_Semanal!$A20)</f>
        <v>0</v>
      </c>
      <c r="BV20" s="123">
        <f>SUMIFS(Lancamentos!$Y:$Y,Lancamentos!$AF:$AF,Fluxo_de_Caixa_Semanal!BV$8,Lancamentos!$F:$F,"Realizado",Lancamentos!$J:$J,Fluxo_de_Caixa_Semanal!$A20)+SUMIFS(Lancamentos!$Y:$Y,Lancamentos!$AF:$AF,Fluxo_de_Caixa_Semanal!BV$8,Lancamentos!$F:$F,"Contratado",Lancamentos!$J:$J,Fluxo_de_Caixa_Semanal!$A20)</f>
        <v>0</v>
      </c>
      <c r="BW20" s="121">
        <f>SUMIFS(Lancamentos!$Y:$Y,Lancamentos!$AF:$AF,Fluxo_de_Caixa_Semanal!BW$8,Lancamentos!$F:$F,"Realizado",Lancamentos!$J:$J,Fluxo_de_Caixa_Semanal!$A20)+SUMIFS(Lancamentos!$Y:$Y,Lancamentos!$AF:$AF,Fluxo_de_Caixa_Semanal!BW$8,Lancamentos!$F:$F,"Contratado",Lancamentos!$J:$J,Fluxo_de_Caixa_Semanal!$A20)</f>
        <v>0</v>
      </c>
      <c r="BX20" s="122">
        <f>SUMIFS(Lancamentos!$Y:$Y,Lancamentos!$AF:$AF,Fluxo_de_Caixa_Semanal!BX$8,Lancamentos!$F:$F,"Realizado",Lancamentos!$J:$J,Fluxo_de_Caixa_Semanal!$A20)+SUMIFS(Lancamentos!$Y:$Y,Lancamentos!$AF:$AF,Fluxo_de_Caixa_Semanal!BX$8,Lancamentos!$F:$F,"Contratado",Lancamentos!$J:$J,Fluxo_de_Caixa_Semanal!$A20)</f>
        <v>0</v>
      </c>
      <c r="BY20" s="123">
        <f>SUMIFS(Lancamentos!$Y:$Y,Lancamentos!$AF:$AF,Fluxo_de_Caixa_Semanal!BY$8,Lancamentos!$F:$F,"Realizado",Lancamentos!$J:$J,Fluxo_de_Caixa_Semanal!$A20)+SUMIFS(Lancamentos!$Y:$Y,Lancamentos!$AF:$AF,Fluxo_de_Caixa_Semanal!BY$8,Lancamentos!$F:$F,"Contratado",Lancamentos!$J:$J,Fluxo_de_Caixa_Semanal!$A20)</f>
        <v>0</v>
      </c>
      <c r="BZ20" s="121">
        <f>SUMIFS(Lancamentos!$Y:$Y,Lancamentos!$AF:$AF,Fluxo_de_Caixa_Semanal!BZ$8,Lancamentos!$F:$F,"Realizado",Lancamentos!$J:$J,Fluxo_de_Caixa_Semanal!$A20)+SUMIFS(Lancamentos!$Y:$Y,Lancamentos!$AF:$AF,Fluxo_de_Caixa_Semanal!BZ$8,Lancamentos!$F:$F,"Contratado",Lancamentos!$J:$J,Fluxo_de_Caixa_Semanal!$A20)</f>
        <v>0</v>
      </c>
      <c r="CA20" s="122">
        <f>SUMIFS(Lancamentos!$Y:$Y,Lancamentos!$AF:$AF,Fluxo_de_Caixa_Semanal!CA$8,Lancamentos!$F:$F,"Realizado",Lancamentos!$J:$J,Fluxo_de_Caixa_Semanal!$A20)+SUMIFS(Lancamentos!$Y:$Y,Lancamentos!$AF:$AF,Fluxo_de_Caixa_Semanal!CA$8,Lancamentos!$F:$F,"Contratado",Lancamentos!$J:$J,Fluxo_de_Caixa_Semanal!$A20)</f>
        <v>0</v>
      </c>
      <c r="CB20" s="123">
        <f>SUMIFS(Lancamentos!$Y:$Y,Lancamentos!$AF:$AF,Fluxo_de_Caixa_Semanal!CB$8,Lancamentos!$F:$F,"Realizado",Lancamentos!$J:$J,Fluxo_de_Caixa_Semanal!$A20)+SUMIFS(Lancamentos!$Y:$Y,Lancamentos!$AF:$AF,Fluxo_de_Caixa_Semanal!CB$8,Lancamentos!$F:$F,"Contratado",Lancamentos!$J:$J,Fluxo_de_Caixa_Semanal!$A20)</f>
        <v>0</v>
      </c>
      <c r="CC20" s="121">
        <f>SUMIFS(Lancamentos!$Y:$Y,Lancamentos!$AF:$AF,Fluxo_de_Caixa_Semanal!CC$8,Lancamentos!$F:$F,"Realizado",Lancamentos!$J:$J,Fluxo_de_Caixa_Semanal!$A20)+SUMIFS(Lancamentos!$Y:$Y,Lancamentos!$AF:$AF,Fluxo_de_Caixa_Semanal!CC$8,Lancamentos!$F:$F,"Contratado",Lancamentos!$J:$J,Fluxo_de_Caixa_Semanal!$A20)</f>
        <v>0</v>
      </c>
      <c r="CD20" s="122">
        <f>SUMIFS(Lancamentos!$Y:$Y,Lancamentos!$AF:$AF,Fluxo_de_Caixa_Semanal!CD$8,Lancamentos!$F:$F,"Realizado",Lancamentos!$J:$J,Fluxo_de_Caixa_Semanal!$A20)+SUMIFS(Lancamentos!$Y:$Y,Lancamentos!$AF:$AF,Fluxo_de_Caixa_Semanal!CD$8,Lancamentos!$F:$F,"Contratado",Lancamentos!$J:$J,Fluxo_de_Caixa_Semanal!$A20)</f>
        <v>0</v>
      </c>
      <c r="CE20" s="123">
        <f>SUMIFS(Lancamentos!$Y:$Y,Lancamentos!$AF:$AF,Fluxo_de_Caixa_Semanal!CE$8,Lancamentos!$F:$F,"Realizado",Lancamentos!$J:$J,Fluxo_de_Caixa_Semanal!$A20)+SUMIFS(Lancamentos!$Y:$Y,Lancamentos!$AF:$AF,Fluxo_de_Caixa_Semanal!CE$8,Lancamentos!$F:$F,"Contratado",Lancamentos!$J:$J,Fluxo_de_Caixa_Semanal!$A20)</f>
        <v>0</v>
      </c>
      <c r="CF20" s="121">
        <f>SUMIFS(Lancamentos!$Y:$Y,Lancamentos!$AF:$AF,Fluxo_de_Caixa_Semanal!CF$8,Lancamentos!$F:$F,"Realizado",Lancamentos!$J:$J,Fluxo_de_Caixa_Semanal!$A20)+SUMIFS(Lancamentos!$Y:$Y,Lancamentos!$AF:$AF,Fluxo_de_Caixa_Semanal!CF$8,Lancamentos!$F:$F,"Contratado",Lancamentos!$J:$J,Fluxo_de_Caixa_Semanal!$A20)</f>
        <v>0</v>
      </c>
      <c r="CG20" s="122">
        <f>SUMIFS(Lancamentos!$Y:$Y,Lancamentos!$AF:$AF,Fluxo_de_Caixa_Semanal!CG$8,Lancamentos!$F:$F,"Realizado",Lancamentos!$J:$J,Fluxo_de_Caixa_Semanal!$A20)+SUMIFS(Lancamentos!$Y:$Y,Lancamentos!$AF:$AF,Fluxo_de_Caixa_Semanal!CG$8,Lancamentos!$F:$F,"Contratado",Lancamentos!$J:$J,Fluxo_de_Caixa_Semanal!$A20)</f>
        <v>0</v>
      </c>
      <c r="CH20" s="123">
        <f>SUMIFS(Lancamentos!$Y:$Y,Lancamentos!$AF:$AF,Fluxo_de_Caixa_Semanal!CH$8,Lancamentos!$F:$F,"Realizado",Lancamentos!$J:$J,Fluxo_de_Caixa_Semanal!$A20)+SUMIFS(Lancamentos!$Y:$Y,Lancamentos!$AF:$AF,Fluxo_de_Caixa_Semanal!CH$8,Lancamentos!$F:$F,"Contratado",Lancamentos!$J:$J,Fluxo_de_Caixa_Semanal!$A20)</f>
        <v>0</v>
      </c>
      <c r="CI20" s="121">
        <f>SUMIFS(Lancamentos!$Y:$Y,Lancamentos!$AF:$AF,Fluxo_de_Caixa_Semanal!CI$8,Lancamentos!$F:$F,"Realizado",Lancamentos!$J:$J,Fluxo_de_Caixa_Semanal!$A20)+SUMIFS(Lancamentos!$Y:$Y,Lancamentos!$AF:$AF,Fluxo_de_Caixa_Semanal!CI$8,Lancamentos!$F:$F,"Contratado",Lancamentos!$J:$J,Fluxo_de_Caixa_Semanal!$A20)</f>
        <v>0</v>
      </c>
      <c r="CJ20" s="122">
        <f>SUMIFS(Lancamentos!$Y:$Y,Lancamentos!$AF:$AF,Fluxo_de_Caixa_Semanal!CJ$8,Lancamentos!$F:$F,"Realizado",Lancamentos!$J:$J,Fluxo_de_Caixa_Semanal!$A20)+SUMIFS(Lancamentos!$Y:$Y,Lancamentos!$AF:$AF,Fluxo_de_Caixa_Semanal!CJ$8,Lancamentos!$F:$F,"Contratado",Lancamentos!$J:$J,Fluxo_de_Caixa_Semanal!$A20)</f>
        <v>0</v>
      </c>
      <c r="CK20" s="123">
        <f>SUMIFS(Lancamentos!$Y:$Y,Lancamentos!$AF:$AF,Fluxo_de_Caixa_Semanal!CK$8,Lancamentos!$F:$F,"Realizado",Lancamentos!$J:$J,Fluxo_de_Caixa_Semanal!$A20)+SUMIFS(Lancamentos!$Y:$Y,Lancamentos!$AF:$AF,Fluxo_de_Caixa_Semanal!CK$8,Lancamentos!$F:$F,"Contratado",Lancamentos!$J:$J,Fluxo_de_Caixa_Semanal!$A20)</f>
        <v>0</v>
      </c>
      <c r="CL20" s="121">
        <f>SUMIFS(Lancamentos!$Y:$Y,Lancamentos!$AF:$AF,Fluxo_de_Caixa_Semanal!CL$8,Lancamentos!$F:$F,"Realizado",Lancamentos!$J:$J,Fluxo_de_Caixa_Semanal!$A20)+SUMIFS(Lancamentos!$Y:$Y,Lancamentos!$AF:$AF,Fluxo_de_Caixa_Semanal!CL$8,Lancamentos!$F:$F,"Contratado",Lancamentos!$J:$J,Fluxo_de_Caixa_Semanal!$A20)</f>
        <v>0</v>
      </c>
      <c r="CM20" s="122">
        <f>SUMIFS(Lancamentos!$Y:$Y,Lancamentos!$AF:$AF,Fluxo_de_Caixa_Semanal!CM$8,Lancamentos!$F:$F,"Realizado",Lancamentos!$J:$J,Fluxo_de_Caixa_Semanal!$A20)+SUMIFS(Lancamentos!$Y:$Y,Lancamentos!$AF:$AF,Fluxo_de_Caixa_Semanal!CM$8,Lancamentos!$F:$F,"Contratado",Lancamentos!$J:$J,Fluxo_de_Caixa_Semanal!$A20)</f>
        <v>0</v>
      </c>
      <c r="CN20" s="123">
        <f>SUMIFS(Lancamentos!$Y:$Y,Lancamentos!$AF:$AF,Fluxo_de_Caixa_Semanal!CN$8,Lancamentos!$F:$F,"Realizado",Lancamentos!$J:$J,Fluxo_de_Caixa_Semanal!$A20)+SUMIFS(Lancamentos!$Y:$Y,Lancamentos!$AF:$AF,Fluxo_de_Caixa_Semanal!CN$8,Lancamentos!$F:$F,"Contratado",Lancamentos!$J:$J,Fluxo_de_Caixa_Semanal!$A20)</f>
        <v>0</v>
      </c>
      <c r="CO20" s="121">
        <f>SUMIFS(Lancamentos!$Y:$Y,Lancamentos!$AF:$AF,Fluxo_de_Caixa_Semanal!CO$8,Lancamentos!$F:$F,"Realizado",Lancamentos!$J:$J,Fluxo_de_Caixa_Semanal!$A20)+SUMIFS(Lancamentos!$Y:$Y,Lancamentos!$AF:$AF,Fluxo_de_Caixa_Semanal!CO$8,Lancamentos!$F:$F,"Contratado",Lancamentos!$J:$J,Fluxo_de_Caixa_Semanal!$A20)</f>
        <v>0</v>
      </c>
      <c r="CP20" s="122">
        <f>SUMIFS(Lancamentos!$Y:$Y,Lancamentos!$AF:$AF,Fluxo_de_Caixa_Semanal!CP$8,Lancamentos!$F:$F,"Realizado",Lancamentos!$J:$J,Fluxo_de_Caixa_Semanal!$A20)+SUMIFS(Lancamentos!$Y:$Y,Lancamentos!$AF:$AF,Fluxo_de_Caixa_Semanal!CP$8,Lancamentos!$F:$F,"Contratado",Lancamentos!$J:$J,Fluxo_de_Caixa_Semanal!$A20)</f>
        <v>0</v>
      </c>
      <c r="CQ20" s="123">
        <f>SUMIFS(Lancamentos!$Y:$Y,Lancamentos!$AF:$AF,Fluxo_de_Caixa_Semanal!CQ$8,Lancamentos!$F:$F,"Realizado",Lancamentos!$J:$J,Fluxo_de_Caixa_Semanal!$A20)+SUMIFS(Lancamentos!$Y:$Y,Lancamentos!$AF:$AF,Fluxo_de_Caixa_Semanal!CQ$8,Lancamentos!$F:$F,"Contratado",Lancamentos!$J:$J,Fluxo_de_Caixa_Semanal!$A20)</f>
        <v>0</v>
      </c>
      <c r="CR20" s="121">
        <f>SUMIFS(Lancamentos!$Y:$Y,Lancamentos!$AF:$AF,Fluxo_de_Caixa_Semanal!CR$8,Lancamentos!$F:$F,"Realizado",Lancamentos!$J:$J,Fluxo_de_Caixa_Semanal!$A20)+SUMIFS(Lancamentos!$Y:$Y,Lancamentos!$AF:$AF,Fluxo_de_Caixa_Semanal!CR$8,Lancamentos!$F:$F,"Contratado",Lancamentos!$J:$J,Fluxo_de_Caixa_Semanal!$A20)</f>
        <v>0</v>
      </c>
      <c r="CS20" s="122">
        <f>SUMIFS(Lancamentos!$Y:$Y,Lancamentos!$AF:$AF,Fluxo_de_Caixa_Semanal!CS$8,Lancamentos!$F:$F,"Realizado",Lancamentos!$J:$J,Fluxo_de_Caixa_Semanal!$A20)+SUMIFS(Lancamentos!$Y:$Y,Lancamentos!$AF:$AF,Fluxo_de_Caixa_Semanal!CS$8,Lancamentos!$F:$F,"Contratado",Lancamentos!$J:$J,Fluxo_de_Caixa_Semanal!$A20)</f>
        <v>0</v>
      </c>
      <c r="CT20" s="123">
        <f>SUMIFS(Lancamentos!$Y:$Y,Lancamentos!$AF:$AF,Fluxo_de_Caixa_Semanal!CT$8,Lancamentos!$F:$F,"Realizado",Lancamentos!$J:$J,Fluxo_de_Caixa_Semanal!$A20)+SUMIFS(Lancamentos!$Y:$Y,Lancamentos!$AF:$AF,Fluxo_de_Caixa_Semanal!CT$8,Lancamentos!$F:$F,"Contratado",Lancamentos!$J:$J,Fluxo_de_Caixa_Semanal!$A20)</f>
        <v>0</v>
      </c>
      <c r="CU20" s="121">
        <f>SUMIFS(Lancamentos!$Y:$Y,Lancamentos!$AF:$AF,Fluxo_de_Caixa_Semanal!CU$8,Lancamentos!$F:$F,"Realizado",Lancamentos!$J:$J,Fluxo_de_Caixa_Semanal!$A20)+SUMIFS(Lancamentos!$Y:$Y,Lancamentos!$AF:$AF,Fluxo_de_Caixa_Semanal!CU$8,Lancamentos!$F:$F,"Contratado",Lancamentos!$J:$J,Fluxo_de_Caixa_Semanal!$A20)</f>
        <v>0</v>
      </c>
      <c r="CV20" s="122">
        <f>SUMIFS(Lancamentos!$Y:$Y,Lancamentos!$AF:$AF,Fluxo_de_Caixa_Semanal!CV$8,Lancamentos!$F:$F,"Realizado",Lancamentos!$J:$J,Fluxo_de_Caixa_Semanal!$A20)+SUMIFS(Lancamentos!$Y:$Y,Lancamentos!$AF:$AF,Fluxo_de_Caixa_Semanal!CV$8,Lancamentos!$F:$F,"Contratado",Lancamentos!$J:$J,Fluxo_de_Caixa_Semanal!$A20)</f>
        <v>0</v>
      </c>
      <c r="CW20" s="123">
        <f>SUMIFS(Lancamentos!$Y:$Y,Lancamentos!$AF:$AF,Fluxo_de_Caixa_Semanal!CW$8,Lancamentos!$F:$F,"Realizado",Lancamentos!$J:$J,Fluxo_de_Caixa_Semanal!$A20)+SUMIFS(Lancamentos!$Y:$Y,Lancamentos!$AF:$AF,Fluxo_de_Caixa_Semanal!CW$8,Lancamentos!$F:$F,"Contratado",Lancamentos!$J:$J,Fluxo_de_Caixa_Semanal!$A20)</f>
        <v>0</v>
      </c>
      <c r="CX20" s="121">
        <f>SUMIFS(Lancamentos!$Y:$Y,Lancamentos!$AF:$AF,Fluxo_de_Caixa_Semanal!CX$8,Lancamentos!$F:$F,"Realizado",Lancamentos!$J:$J,Fluxo_de_Caixa_Semanal!$A20)+SUMIFS(Lancamentos!$Y:$Y,Lancamentos!$AF:$AF,Fluxo_de_Caixa_Semanal!CX$8,Lancamentos!$F:$F,"Contratado",Lancamentos!$J:$J,Fluxo_de_Caixa_Semanal!$A20)</f>
        <v>0</v>
      </c>
      <c r="CY20" s="122">
        <f>SUMIFS(Lancamentos!$Y:$Y,Lancamentos!$AF:$AF,Fluxo_de_Caixa_Semanal!CY$8,Lancamentos!$F:$F,"Realizado",Lancamentos!$J:$J,Fluxo_de_Caixa_Semanal!$A20)+SUMIFS(Lancamentos!$Y:$Y,Lancamentos!$AF:$AF,Fluxo_de_Caixa_Semanal!CY$8,Lancamentos!$F:$F,"Contratado",Lancamentos!$J:$J,Fluxo_de_Caixa_Semanal!$A20)</f>
        <v>0</v>
      </c>
      <c r="CZ20" s="123">
        <f>SUMIFS(Lancamentos!$Y:$Y,Lancamentos!$AF:$AF,Fluxo_de_Caixa_Semanal!CZ$8,Lancamentos!$F:$F,"Realizado",Lancamentos!$J:$J,Fluxo_de_Caixa_Semanal!$A20)+SUMIFS(Lancamentos!$Y:$Y,Lancamentos!$AF:$AF,Fluxo_de_Caixa_Semanal!CZ$8,Lancamentos!$F:$F,"Contratado",Lancamentos!$J:$J,Fluxo_de_Caixa_Semanal!$A20)</f>
        <v>0</v>
      </c>
      <c r="DA20" s="121">
        <f>SUMIFS(Lancamentos!$Y:$Y,Lancamentos!$AF:$AF,Fluxo_de_Caixa_Semanal!DA$8,Lancamentos!$F:$F,"Realizado",Lancamentos!$J:$J,Fluxo_de_Caixa_Semanal!$A20)+SUMIFS(Lancamentos!$Y:$Y,Lancamentos!$AF:$AF,Fluxo_de_Caixa_Semanal!DA$8,Lancamentos!$F:$F,"Contratado",Lancamentos!$J:$J,Fluxo_de_Caixa_Semanal!$A20)</f>
        <v>0</v>
      </c>
      <c r="DB20" s="122">
        <f>SUMIFS(Lancamentos!$Y:$Y,Lancamentos!$AF:$AF,Fluxo_de_Caixa_Semanal!DB$8,Lancamentos!$F:$F,"Realizado",Lancamentos!$J:$J,Fluxo_de_Caixa_Semanal!$A20)+SUMIFS(Lancamentos!$Y:$Y,Lancamentos!$AF:$AF,Fluxo_de_Caixa_Semanal!DB$8,Lancamentos!$F:$F,"Contratado",Lancamentos!$J:$J,Fluxo_de_Caixa_Semanal!$A20)</f>
        <v>0</v>
      </c>
      <c r="DC20" s="123">
        <f>SUMIFS(Lancamentos!$Y:$Y,Lancamentos!$AF:$AF,Fluxo_de_Caixa_Semanal!DC$8,Lancamentos!$F:$F,"Realizado",Lancamentos!$J:$J,Fluxo_de_Caixa_Semanal!$A20)+SUMIFS(Lancamentos!$Y:$Y,Lancamentos!$AF:$AF,Fluxo_de_Caixa_Semanal!DC$8,Lancamentos!$F:$F,"Contratado",Lancamentos!$J:$J,Fluxo_de_Caixa_Semanal!$A20)</f>
        <v>0</v>
      </c>
      <c r="DD20" s="121">
        <f>SUMIFS(Lancamentos!$Y:$Y,Lancamentos!$AF:$AF,Fluxo_de_Caixa_Semanal!DD$8,Lancamentos!$F:$F,"Realizado",Lancamentos!$J:$J,Fluxo_de_Caixa_Semanal!$A20)+SUMIFS(Lancamentos!$Y:$Y,Lancamentos!$AF:$AF,Fluxo_de_Caixa_Semanal!DD$8,Lancamentos!$F:$F,"Contratado",Lancamentos!$J:$J,Fluxo_de_Caixa_Semanal!$A20)</f>
        <v>0</v>
      </c>
      <c r="DE20" s="122">
        <f>SUMIFS(Lancamentos!$Y:$Y,Lancamentos!$AF:$AF,Fluxo_de_Caixa_Semanal!DE$8,Lancamentos!$F:$F,"Realizado",Lancamentos!$J:$J,Fluxo_de_Caixa_Semanal!$A20)+SUMIFS(Lancamentos!$Y:$Y,Lancamentos!$AF:$AF,Fluxo_de_Caixa_Semanal!DE$8,Lancamentos!$F:$F,"Contratado",Lancamentos!$J:$J,Fluxo_de_Caixa_Semanal!$A20)</f>
        <v>0</v>
      </c>
      <c r="DF20" s="123">
        <f>SUMIFS(Lancamentos!$Y:$Y,Lancamentos!$AF:$AF,Fluxo_de_Caixa_Semanal!DF$8,Lancamentos!$F:$F,"Realizado",Lancamentos!$J:$J,Fluxo_de_Caixa_Semanal!$A20)+SUMIFS(Lancamentos!$Y:$Y,Lancamentos!$AF:$AF,Fluxo_de_Caixa_Semanal!DF$8,Lancamentos!$F:$F,"Contratado",Lancamentos!$J:$J,Fluxo_de_Caixa_Semanal!$A20)</f>
        <v>0</v>
      </c>
      <c r="DG20" s="121">
        <f>SUMIFS(Lancamentos!$Y:$Y,Lancamentos!$AF:$AF,Fluxo_de_Caixa_Semanal!DG$8,Lancamentos!$F:$F,"Realizado",Lancamentos!$J:$J,Fluxo_de_Caixa_Semanal!$A20)+SUMIFS(Lancamentos!$Y:$Y,Lancamentos!$AF:$AF,Fluxo_de_Caixa_Semanal!DG$8,Lancamentos!$F:$F,"Contratado",Lancamentos!$J:$J,Fluxo_de_Caixa_Semanal!$A20)</f>
        <v>0</v>
      </c>
      <c r="DH20" s="122">
        <f>SUMIFS(Lancamentos!$Y:$Y,Lancamentos!$AF:$AF,Fluxo_de_Caixa_Semanal!DH$8,Lancamentos!$F:$F,"Realizado",Lancamentos!$J:$J,Fluxo_de_Caixa_Semanal!$A20)+SUMIFS(Lancamentos!$Y:$Y,Lancamentos!$AF:$AF,Fluxo_de_Caixa_Semanal!DH$8,Lancamentos!$F:$F,"Contratado",Lancamentos!$J:$J,Fluxo_de_Caixa_Semanal!$A20)</f>
        <v>0</v>
      </c>
      <c r="DI20" s="123">
        <f>SUMIFS(Lancamentos!$Y:$Y,Lancamentos!$AF:$AF,Fluxo_de_Caixa_Semanal!DI$8,Lancamentos!$F:$F,"Realizado",Lancamentos!$J:$J,Fluxo_de_Caixa_Semanal!$A20)+SUMIFS(Lancamentos!$Y:$Y,Lancamentos!$AF:$AF,Fluxo_de_Caixa_Semanal!DI$8,Lancamentos!$F:$F,"Contratado",Lancamentos!$J:$J,Fluxo_de_Caixa_Semanal!$A20)</f>
        <v>0</v>
      </c>
      <c r="DJ20" s="121">
        <f>SUMIFS(Lancamentos!$Y:$Y,Lancamentos!$AF:$AF,Fluxo_de_Caixa_Semanal!DJ$8,Lancamentos!$F:$F,"Realizado",Lancamentos!$J:$J,Fluxo_de_Caixa_Semanal!$A20)+SUMIFS(Lancamentos!$Y:$Y,Lancamentos!$AF:$AF,Fluxo_de_Caixa_Semanal!DJ$8,Lancamentos!$F:$F,"Contratado",Lancamentos!$J:$J,Fluxo_de_Caixa_Semanal!$A20)</f>
        <v>0</v>
      </c>
      <c r="DK20" s="122">
        <f>SUMIFS(Lancamentos!$Y:$Y,Lancamentos!$AF:$AF,Fluxo_de_Caixa_Semanal!DK$8,Lancamentos!$F:$F,"Realizado",Lancamentos!$J:$J,Fluxo_de_Caixa_Semanal!$A20)+SUMIFS(Lancamentos!$Y:$Y,Lancamentos!$AF:$AF,Fluxo_de_Caixa_Semanal!DK$8,Lancamentos!$F:$F,"Contratado",Lancamentos!$J:$J,Fluxo_de_Caixa_Semanal!$A20)</f>
        <v>0</v>
      </c>
      <c r="DL20" s="123">
        <f>SUMIFS(Lancamentos!$Y:$Y,Lancamentos!$AF:$AF,Fluxo_de_Caixa_Semanal!DL$8,Lancamentos!$F:$F,"Realizado",Lancamentos!$J:$J,Fluxo_de_Caixa_Semanal!$A20)+SUMIFS(Lancamentos!$Y:$Y,Lancamentos!$AF:$AF,Fluxo_de_Caixa_Semanal!DL$8,Lancamentos!$F:$F,"Contratado",Lancamentos!$J:$J,Fluxo_de_Caixa_Semanal!$A20)</f>
        <v>0</v>
      </c>
      <c r="DM20" s="121">
        <f>SUMIFS(Lancamentos!$Y:$Y,Lancamentos!$AF:$AF,Fluxo_de_Caixa_Semanal!DM$8,Lancamentos!$F:$F,"Realizado",Lancamentos!$J:$J,Fluxo_de_Caixa_Semanal!$A20)+SUMIFS(Lancamentos!$Y:$Y,Lancamentos!$AF:$AF,Fluxo_de_Caixa_Semanal!DM$8,Lancamentos!$F:$F,"Contratado",Lancamentos!$J:$J,Fluxo_de_Caixa_Semanal!$A20)</f>
        <v>0</v>
      </c>
      <c r="DN20" s="122">
        <f>SUMIFS(Lancamentos!$Y:$Y,Lancamentos!$AF:$AF,Fluxo_de_Caixa_Semanal!DN$8,Lancamentos!$F:$F,"Realizado",Lancamentos!$J:$J,Fluxo_de_Caixa_Semanal!$A20)+SUMIFS(Lancamentos!$Y:$Y,Lancamentos!$AF:$AF,Fluxo_de_Caixa_Semanal!DN$8,Lancamentos!$F:$F,"Contratado",Lancamentos!$J:$J,Fluxo_de_Caixa_Semanal!$A20)</f>
        <v>0</v>
      </c>
      <c r="DO20" s="123">
        <f>SUMIFS(Lancamentos!$Y:$Y,Lancamentos!$AF:$AF,Fluxo_de_Caixa_Semanal!DO$8,Lancamentos!$F:$F,"Realizado",Lancamentos!$J:$J,Fluxo_de_Caixa_Semanal!$A20)+SUMIFS(Lancamentos!$Y:$Y,Lancamentos!$AF:$AF,Fluxo_de_Caixa_Semanal!DO$8,Lancamentos!$F:$F,"Contratado",Lancamentos!$J:$J,Fluxo_de_Caixa_Semanal!$A20)</f>
        <v>0</v>
      </c>
      <c r="DP20" s="121">
        <f>SUMIFS(Lancamentos!$Y:$Y,Lancamentos!$AF:$AF,Fluxo_de_Caixa_Semanal!DP$8,Lancamentos!$F:$F,"Realizado",Lancamentos!$J:$J,Fluxo_de_Caixa_Semanal!$A20)+SUMIFS(Lancamentos!$Y:$Y,Lancamentos!$AF:$AF,Fluxo_de_Caixa_Semanal!DP$8,Lancamentos!$F:$F,"Contratado",Lancamentos!$J:$J,Fluxo_de_Caixa_Semanal!$A20)</f>
        <v>0</v>
      </c>
      <c r="DQ20" s="122">
        <f>SUMIFS(Lancamentos!$Y:$Y,Lancamentos!$AF:$AF,Fluxo_de_Caixa_Semanal!DQ$8,Lancamentos!$F:$F,"Realizado",Lancamentos!$J:$J,Fluxo_de_Caixa_Semanal!$A20)+SUMIFS(Lancamentos!$Y:$Y,Lancamentos!$AF:$AF,Fluxo_de_Caixa_Semanal!DQ$8,Lancamentos!$F:$F,"Contratado",Lancamentos!$J:$J,Fluxo_de_Caixa_Semanal!$A20)</f>
        <v>0</v>
      </c>
      <c r="DR20" s="123">
        <f>SUMIFS(Lancamentos!$Y:$Y,Lancamentos!$AF:$AF,Fluxo_de_Caixa_Semanal!DR$8,Lancamentos!$F:$F,"Realizado",Lancamentos!$J:$J,Fluxo_de_Caixa_Semanal!$A20)+SUMIFS(Lancamentos!$Y:$Y,Lancamentos!$AF:$AF,Fluxo_de_Caixa_Semanal!DR$8,Lancamentos!$F:$F,"Contratado",Lancamentos!$J:$J,Fluxo_de_Caixa_Semanal!$A20)</f>
        <v>0</v>
      </c>
      <c r="DS20" s="121">
        <f>SUMIFS(Lancamentos!$Y:$Y,Lancamentos!$AF:$AF,Fluxo_de_Caixa_Semanal!DS$8,Lancamentos!$F:$F,"Realizado",Lancamentos!$J:$J,Fluxo_de_Caixa_Semanal!$A20)+SUMIFS(Lancamentos!$Y:$Y,Lancamentos!$AF:$AF,Fluxo_de_Caixa_Semanal!DS$8,Lancamentos!$F:$F,"Contratado",Lancamentos!$J:$J,Fluxo_de_Caixa_Semanal!$A20)</f>
        <v>0</v>
      </c>
      <c r="DT20" s="122">
        <f>SUMIFS(Lancamentos!$Y:$Y,Lancamentos!$AF:$AF,Fluxo_de_Caixa_Semanal!DT$8,Lancamentos!$F:$F,"Realizado",Lancamentos!$J:$J,Fluxo_de_Caixa_Semanal!$A20)+SUMIFS(Lancamentos!$Y:$Y,Lancamentos!$AF:$AF,Fluxo_de_Caixa_Semanal!DT$8,Lancamentos!$F:$F,"Contratado",Lancamentos!$J:$J,Fluxo_de_Caixa_Semanal!$A20)</f>
        <v>0</v>
      </c>
      <c r="DU20" s="123">
        <f>SUMIFS(Lancamentos!$Y:$Y,Lancamentos!$AF:$AF,Fluxo_de_Caixa_Semanal!DU$8,Lancamentos!$F:$F,"Realizado",Lancamentos!$J:$J,Fluxo_de_Caixa_Semanal!$A20)+SUMIFS(Lancamentos!$Y:$Y,Lancamentos!$AF:$AF,Fluxo_de_Caixa_Semanal!DU$8,Lancamentos!$F:$F,"Contratado",Lancamentos!$J:$J,Fluxo_de_Caixa_Semanal!$A20)</f>
        <v>0</v>
      </c>
      <c r="DV20" s="121">
        <f>SUMIFS(Lancamentos!$Y:$Y,Lancamentos!$AF:$AF,Fluxo_de_Caixa_Semanal!DV$8,Lancamentos!$F:$F,"Realizado",Lancamentos!$J:$J,Fluxo_de_Caixa_Semanal!$A20)+SUMIFS(Lancamentos!$Y:$Y,Lancamentos!$AF:$AF,Fluxo_de_Caixa_Semanal!DV$8,Lancamentos!$F:$F,"Contratado",Lancamentos!$J:$J,Fluxo_de_Caixa_Semanal!$A20)</f>
        <v>0</v>
      </c>
      <c r="DW20" s="122">
        <f>SUMIFS(Lancamentos!$Y:$Y,Lancamentos!$AF:$AF,Fluxo_de_Caixa_Semanal!DW$8,Lancamentos!$F:$F,"Realizado",Lancamentos!$J:$J,Fluxo_de_Caixa_Semanal!$A20)+SUMIFS(Lancamentos!$Y:$Y,Lancamentos!$AF:$AF,Fluxo_de_Caixa_Semanal!DW$8,Lancamentos!$F:$F,"Contratado",Lancamentos!$J:$J,Fluxo_de_Caixa_Semanal!$A20)</f>
        <v>0</v>
      </c>
      <c r="DX20" s="123">
        <f>SUMIFS(Lancamentos!$Y:$Y,Lancamentos!$AF:$AF,Fluxo_de_Caixa_Semanal!DX$8,Lancamentos!$F:$F,"Realizado",Lancamentos!$J:$J,Fluxo_de_Caixa_Semanal!$A20)+SUMIFS(Lancamentos!$Y:$Y,Lancamentos!$AF:$AF,Fluxo_de_Caixa_Semanal!DX$8,Lancamentos!$F:$F,"Contratado",Lancamentos!$J:$J,Fluxo_de_Caixa_Semanal!$A20)</f>
        <v>0</v>
      </c>
      <c r="DY20" s="121">
        <f>SUMIFS(Lancamentos!$Y:$Y,Lancamentos!$AF:$AF,Fluxo_de_Caixa_Semanal!DY$8,Lancamentos!$F:$F,"Realizado",Lancamentos!$J:$J,Fluxo_de_Caixa_Semanal!$A20)+SUMIFS(Lancamentos!$Y:$Y,Lancamentos!$AF:$AF,Fluxo_de_Caixa_Semanal!DY$8,Lancamentos!$F:$F,"Contratado",Lancamentos!$J:$J,Fluxo_de_Caixa_Semanal!$A20)</f>
        <v>0</v>
      </c>
      <c r="DZ20" s="122">
        <f>SUMIFS(Lancamentos!$Y:$Y,Lancamentos!$AF:$AF,Fluxo_de_Caixa_Semanal!DZ$8,Lancamentos!$F:$F,"Realizado",Lancamentos!$J:$J,Fluxo_de_Caixa_Semanal!$A20)+SUMIFS(Lancamentos!$Y:$Y,Lancamentos!$AF:$AF,Fluxo_de_Caixa_Semanal!DZ$8,Lancamentos!$F:$F,"Contratado",Lancamentos!$J:$J,Fluxo_de_Caixa_Semanal!$A20)</f>
        <v>0</v>
      </c>
      <c r="EA20" s="123">
        <f>SUMIFS(Lancamentos!$Y:$Y,Lancamentos!$AF:$AF,Fluxo_de_Caixa_Semanal!EA$8,Lancamentos!$F:$F,"Realizado",Lancamentos!$J:$J,Fluxo_de_Caixa_Semanal!$A20)+SUMIFS(Lancamentos!$Y:$Y,Lancamentos!$AF:$AF,Fluxo_de_Caixa_Semanal!EA$8,Lancamentos!$F:$F,"Contratado",Lancamentos!$J:$J,Fluxo_de_Caixa_Semanal!$A20)</f>
        <v>0</v>
      </c>
      <c r="EB20" s="121">
        <f>SUMIFS(Lancamentos!$Y:$Y,Lancamentos!$AF:$AF,Fluxo_de_Caixa_Semanal!EB$8,Lancamentos!$F:$F,"Realizado",Lancamentos!$J:$J,Fluxo_de_Caixa_Semanal!$A20)+SUMIFS(Lancamentos!$Y:$Y,Lancamentos!$AF:$AF,Fluxo_de_Caixa_Semanal!EB$8,Lancamentos!$F:$F,"Contratado",Lancamentos!$J:$J,Fluxo_de_Caixa_Semanal!$A20)</f>
        <v>0</v>
      </c>
      <c r="EC20" s="122">
        <f>SUMIFS(Lancamentos!$Y:$Y,Lancamentos!$AF:$AF,Fluxo_de_Caixa_Semanal!EC$8,Lancamentos!$F:$F,"Realizado",Lancamentos!$J:$J,Fluxo_de_Caixa_Semanal!$A20)+SUMIFS(Lancamentos!$Y:$Y,Lancamentos!$AF:$AF,Fluxo_de_Caixa_Semanal!EC$8,Lancamentos!$F:$F,"Contratado",Lancamentos!$J:$J,Fluxo_de_Caixa_Semanal!$A20)</f>
        <v>0</v>
      </c>
      <c r="ED20" s="123">
        <f>SUMIFS(Lancamentos!$Y:$Y,Lancamentos!$AF:$AF,Fluxo_de_Caixa_Semanal!ED$8,Lancamentos!$F:$F,"Realizado",Lancamentos!$J:$J,Fluxo_de_Caixa_Semanal!$A20)+SUMIFS(Lancamentos!$Y:$Y,Lancamentos!$AF:$AF,Fluxo_de_Caixa_Semanal!ED$8,Lancamentos!$F:$F,"Contratado",Lancamentos!$J:$J,Fluxo_de_Caixa_Semanal!$A20)</f>
        <v>0</v>
      </c>
      <c r="EE20" s="121">
        <f>SUMIFS(Lancamentos!$Y:$Y,Lancamentos!$AF:$AF,Fluxo_de_Caixa_Semanal!EE$8,Lancamentos!$F:$F,"Realizado",Lancamentos!$J:$J,Fluxo_de_Caixa_Semanal!$A20)+SUMIFS(Lancamentos!$Y:$Y,Lancamentos!$AF:$AF,Fluxo_de_Caixa_Semanal!EE$8,Lancamentos!$F:$F,"Contratado",Lancamentos!$J:$J,Fluxo_de_Caixa_Semanal!$A20)</f>
        <v>0</v>
      </c>
      <c r="EF20" s="122">
        <f>SUMIFS(Lancamentos!$Y:$Y,Lancamentos!$AF:$AF,Fluxo_de_Caixa_Semanal!EF$8,Lancamentos!$F:$F,"Realizado",Lancamentos!$J:$J,Fluxo_de_Caixa_Semanal!$A20)+SUMIFS(Lancamentos!$Y:$Y,Lancamentos!$AF:$AF,Fluxo_de_Caixa_Semanal!EF$8,Lancamentos!$F:$F,"Contratado",Lancamentos!$J:$J,Fluxo_de_Caixa_Semanal!$A20)</f>
        <v>0</v>
      </c>
      <c r="EG20" s="123">
        <f>SUMIFS(Lancamentos!$Y:$Y,Lancamentos!$AF:$AF,Fluxo_de_Caixa_Semanal!EG$8,Lancamentos!$F:$F,"Realizado",Lancamentos!$J:$J,Fluxo_de_Caixa_Semanal!$A20)+SUMIFS(Lancamentos!$Y:$Y,Lancamentos!$AF:$AF,Fluxo_de_Caixa_Semanal!EG$8,Lancamentos!$F:$F,"Contratado",Lancamentos!$J:$J,Fluxo_de_Caixa_Semanal!$A20)</f>
        <v>0</v>
      </c>
      <c r="EH20" s="121">
        <f>SUMIFS(Lancamentos!$Y:$Y,Lancamentos!$AF:$AF,Fluxo_de_Caixa_Semanal!EH$8,Lancamentos!$F:$F,"Realizado",Lancamentos!$J:$J,Fluxo_de_Caixa_Semanal!$A20)+SUMIFS(Lancamentos!$Y:$Y,Lancamentos!$AF:$AF,Fluxo_de_Caixa_Semanal!EH$8,Lancamentos!$F:$F,"Contratado",Lancamentos!$J:$J,Fluxo_de_Caixa_Semanal!$A20)</f>
        <v>0</v>
      </c>
      <c r="EI20" s="122">
        <f>SUMIFS(Lancamentos!$Y:$Y,Lancamentos!$AF:$AF,Fluxo_de_Caixa_Semanal!EI$8,Lancamentos!$F:$F,"Realizado",Lancamentos!$J:$J,Fluxo_de_Caixa_Semanal!$A20)+SUMIFS(Lancamentos!$Y:$Y,Lancamentos!$AF:$AF,Fluxo_de_Caixa_Semanal!EI$8,Lancamentos!$F:$F,"Contratado",Lancamentos!$J:$J,Fluxo_de_Caixa_Semanal!$A20)</f>
        <v>0</v>
      </c>
      <c r="EJ20" s="123">
        <f>SUMIFS(Lancamentos!$Y:$Y,Lancamentos!$AF:$AF,Fluxo_de_Caixa_Semanal!EJ$8,Lancamentos!$F:$F,"Realizado",Lancamentos!$J:$J,Fluxo_de_Caixa_Semanal!$A20)+SUMIFS(Lancamentos!$Y:$Y,Lancamentos!$AF:$AF,Fluxo_de_Caixa_Semanal!EJ$8,Lancamentos!$F:$F,"Contratado",Lancamentos!$J:$J,Fluxo_de_Caixa_Semanal!$A20)</f>
        <v>0</v>
      </c>
      <c r="EK20" s="121">
        <f>SUMIFS(Lancamentos!$Y:$Y,Lancamentos!$AF:$AF,Fluxo_de_Caixa_Semanal!EK$8,Lancamentos!$F:$F,"Realizado",Lancamentos!$J:$J,Fluxo_de_Caixa_Semanal!$A20)+SUMIFS(Lancamentos!$Y:$Y,Lancamentos!$AF:$AF,Fluxo_de_Caixa_Semanal!EK$8,Lancamentos!$F:$F,"Contratado",Lancamentos!$J:$J,Fluxo_de_Caixa_Semanal!$A20)</f>
        <v>0</v>
      </c>
      <c r="EL20" s="122">
        <f>SUMIFS(Lancamentos!$Y:$Y,Lancamentos!$AF:$AF,Fluxo_de_Caixa_Semanal!EL$8,Lancamentos!$F:$F,"Realizado",Lancamentos!$J:$J,Fluxo_de_Caixa_Semanal!$A20)+SUMIFS(Lancamentos!$Y:$Y,Lancamentos!$AF:$AF,Fluxo_de_Caixa_Semanal!EL$8,Lancamentos!$F:$F,"Contratado",Lancamentos!$J:$J,Fluxo_de_Caixa_Semanal!$A20)</f>
        <v>0</v>
      </c>
      <c r="EM20" s="123">
        <f>SUMIFS(Lancamentos!$Y:$Y,Lancamentos!$AF:$AF,Fluxo_de_Caixa_Semanal!EM$8,Lancamentos!$F:$F,"Realizado",Lancamentos!$J:$J,Fluxo_de_Caixa_Semanal!$A20)+SUMIFS(Lancamentos!$Y:$Y,Lancamentos!$AF:$AF,Fluxo_de_Caixa_Semanal!EM$8,Lancamentos!$F:$F,"Contratado",Lancamentos!$J:$J,Fluxo_de_Caixa_Semanal!$A20)</f>
        <v>0</v>
      </c>
      <c r="EN20" s="121">
        <f>SUMIFS(Lancamentos!$Y:$Y,Lancamentos!$AF:$AF,Fluxo_de_Caixa_Semanal!EN$8,Lancamentos!$F:$F,"Realizado",Lancamentos!$J:$J,Fluxo_de_Caixa_Semanal!$A20)+SUMIFS(Lancamentos!$Y:$Y,Lancamentos!$AF:$AF,Fluxo_de_Caixa_Semanal!EN$8,Lancamentos!$F:$F,"Contratado",Lancamentos!$J:$J,Fluxo_de_Caixa_Semanal!$A20)</f>
        <v>0</v>
      </c>
      <c r="EO20" s="122">
        <f>SUMIFS(Lancamentos!$Y:$Y,Lancamentos!$AF:$AF,Fluxo_de_Caixa_Semanal!EO$8,Lancamentos!$F:$F,"Realizado",Lancamentos!$J:$J,Fluxo_de_Caixa_Semanal!$A20)+SUMIFS(Lancamentos!$Y:$Y,Lancamentos!$AF:$AF,Fluxo_de_Caixa_Semanal!EO$8,Lancamentos!$F:$F,"Contratado",Lancamentos!$J:$J,Fluxo_de_Caixa_Semanal!$A20)</f>
        <v>0</v>
      </c>
      <c r="EP20" s="123">
        <f>SUMIFS(Lancamentos!$Y:$Y,Lancamentos!$AF:$AF,Fluxo_de_Caixa_Semanal!EP$8,Lancamentos!$F:$F,"Realizado",Lancamentos!$J:$J,Fluxo_de_Caixa_Semanal!$A20)+SUMIFS(Lancamentos!$Y:$Y,Lancamentos!$AF:$AF,Fluxo_de_Caixa_Semanal!EP$8,Lancamentos!$F:$F,"Contratado",Lancamentos!$J:$J,Fluxo_de_Caixa_Semanal!$A20)</f>
        <v>0</v>
      </c>
      <c r="EQ20" s="121">
        <f>SUMIFS(Lancamentos!$Y:$Y,Lancamentos!$AF:$AF,Fluxo_de_Caixa_Semanal!EQ$8,Lancamentos!$F:$F,"Realizado",Lancamentos!$J:$J,Fluxo_de_Caixa_Semanal!$A20)+SUMIFS(Lancamentos!$Y:$Y,Lancamentos!$AF:$AF,Fluxo_de_Caixa_Semanal!EQ$8,Lancamentos!$F:$F,"Contratado",Lancamentos!$J:$J,Fluxo_de_Caixa_Semanal!$A20)</f>
        <v>0</v>
      </c>
      <c r="ER20" s="122">
        <f>SUMIFS(Lancamentos!$Y:$Y,Lancamentos!$AF:$AF,Fluxo_de_Caixa_Semanal!ER$8,Lancamentos!$F:$F,"Realizado",Lancamentos!$J:$J,Fluxo_de_Caixa_Semanal!$A20)+SUMIFS(Lancamentos!$Y:$Y,Lancamentos!$AF:$AF,Fluxo_de_Caixa_Semanal!ER$8,Lancamentos!$F:$F,"Contratado",Lancamentos!$J:$J,Fluxo_de_Caixa_Semanal!$A20)</f>
        <v>0</v>
      </c>
      <c r="ES20" s="123">
        <f>SUMIFS(Lancamentos!$Y:$Y,Lancamentos!$AF:$AF,Fluxo_de_Caixa_Semanal!ES$8,Lancamentos!$F:$F,"Realizado",Lancamentos!$J:$J,Fluxo_de_Caixa_Semanal!$A20)+SUMIFS(Lancamentos!$Y:$Y,Lancamentos!$AF:$AF,Fluxo_de_Caixa_Semanal!ES$8,Lancamentos!$F:$F,"Contratado",Lancamentos!$J:$J,Fluxo_de_Caixa_Semanal!$A20)</f>
        <v>0</v>
      </c>
    </row>
    <row r="21" spans="1:149" s="2" customFormat="1" x14ac:dyDescent="0.25">
      <c r="A21"/>
      <c r="B21"/>
      <c r="C21" s="165"/>
      <c r="D21" s="165"/>
      <c r="E21" s="166"/>
      <c r="F21" s="167"/>
      <c r="G21" s="165"/>
      <c r="H21" s="166"/>
      <c r="I21" s="167"/>
      <c r="J21" s="165"/>
      <c r="K21" s="166"/>
      <c r="L21" s="167"/>
      <c r="M21" s="165"/>
      <c r="N21" s="166"/>
      <c r="O21" s="167"/>
      <c r="P21" s="165"/>
      <c r="Q21" s="166"/>
      <c r="R21" s="167"/>
      <c r="S21" s="165"/>
      <c r="T21" s="166"/>
      <c r="U21" s="167"/>
      <c r="V21" s="165"/>
      <c r="W21" s="166"/>
      <c r="X21" s="121"/>
      <c r="Y21" s="122"/>
      <c r="Z21" s="123"/>
      <c r="AA21" s="121"/>
      <c r="AB21" s="122"/>
      <c r="AC21" s="123"/>
      <c r="AD21" s="121"/>
      <c r="AE21" s="122"/>
      <c r="AF21" s="123"/>
      <c r="AG21" s="121"/>
      <c r="AH21" s="122"/>
      <c r="AI21" s="123"/>
      <c r="AJ21" s="121"/>
      <c r="AK21" s="122"/>
      <c r="AL21" s="123"/>
      <c r="AM21" s="121"/>
      <c r="AN21" s="122"/>
      <c r="AO21" s="123"/>
      <c r="AP21" s="121"/>
      <c r="AQ21" s="122"/>
      <c r="AR21" s="123"/>
      <c r="AS21" s="121"/>
      <c r="AT21" s="122"/>
      <c r="AU21" s="123"/>
      <c r="AV21" s="121"/>
      <c r="AW21" s="122"/>
      <c r="AX21" s="123"/>
      <c r="AY21" s="121"/>
      <c r="AZ21" s="122"/>
      <c r="BA21" s="123"/>
      <c r="BB21" s="121"/>
      <c r="BC21" s="122"/>
      <c r="BD21" s="123"/>
      <c r="BE21" s="121"/>
      <c r="BF21" s="122"/>
      <c r="BG21" s="123"/>
      <c r="BH21" s="121"/>
      <c r="BI21" s="122"/>
      <c r="BJ21" s="123"/>
      <c r="BK21" s="121"/>
      <c r="BL21" s="122"/>
      <c r="BM21" s="123"/>
      <c r="BN21" s="121"/>
      <c r="BO21" s="122"/>
      <c r="BP21" s="128"/>
      <c r="BQ21" s="127"/>
      <c r="BS21" s="128"/>
      <c r="BT21" s="127"/>
      <c r="BV21" s="128"/>
      <c r="BW21" s="127"/>
      <c r="BY21" s="128"/>
      <c r="BZ21" s="127"/>
      <c r="CB21" s="128"/>
      <c r="CC21" s="127"/>
      <c r="CE21" s="128"/>
      <c r="CF21" s="127"/>
      <c r="CH21" s="128"/>
      <c r="CI21" s="127"/>
      <c r="CK21" s="128"/>
      <c r="CL21" s="127"/>
      <c r="CN21" s="128"/>
      <c r="CO21" s="127"/>
      <c r="CQ21" s="128"/>
      <c r="CR21" s="127"/>
      <c r="CT21" s="128"/>
      <c r="CU21" s="127"/>
      <c r="CW21" s="128"/>
      <c r="CX21" s="127"/>
      <c r="CZ21" s="128"/>
      <c r="DA21" s="127"/>
      <c r="DC21" s="128"/>
      <c r="DD21" s="127"/>
      <c r="DF21" s="128"/>
      <c r="DG21" s="127"/>
      <c r="DI21" s="128"/>
      <c r="DJ21" s="127"/>
      <c r="DL21" s="128"/>
      <c r="DM21" s="127"/>
      <c r="DO21" s="128"/>
      <c r="DP21" s="127"/>
      <c r="DR21" s="128"/>
      <c r="DS21" s="127"/>
      <c r="DU21" s="128"/>
      <c r="DV21" s="127"/>
      <c r="DX21" s="128"/>
      <c r="DY21" s="127"/>
      <c r="EA21" s="128"/>
      <c r="EB21" s="127"/>
      <c r="ED21" s="128"/>
      <c r="EE21" s="127"/>
      <c r="EG21" s="128"/>
      <c r="EH21" s="127"/>
      <c r="EJ21" s="128"/>
      <c r="EK21" s="127"/>
      <c r="EM21" s="128"/>
      <c r="EN21" s="127"/>
      <c r="EP21" s="128"/>
      <c r="EQ21" s="127"/>
      <c r="ES21" s="128"/>
    </row>
    <row r="22" spans="1:149" s="136" customFormat="1" outlineLevel="1" x14ac:dyDescent="0.25">
      <c r="A22" s="137"/>
      <c r="B22" s="137" t="s">
        <v>91</v>
      </c>
      <c r="C22" s="138">
        <v>0</v>
      </c>
      <c r="D22" s="138">
        <v>0</v>
      </c>
      <c r="E22" s="156">
        <v>0</v>
      </c>
      <c r="F22" s="160">
        <v>0</v>
      </c>
      <c r="G22" s="138">
        <v>0</v>
      </c>
      <c r="H22" s="156">
        <v>858000</v>
      </c>
      <c r="I22" s="160">
        <v>0</v>
      </c>
      <c r="J22" s="138">
        <v>0</v>
      </c>
      <c r="K22" s="156">
        <v>858000</v>
      </c>
      <c r="L22" s="160">
        <v>0</v>
      </c>
      <c r="M22" s="138">
        <v>1764000</v>
      </c>
      <c r="N22" s="156">
        <v>0</v>
      </c>
      <c r="O22" s="160">
        <v>0</v>
      </c>
      <c r="P22" s="138">
        <v>0</v>
      </c>
      <c r="Q22" s="156">
        <v>0</v>
      </c>
      <c r="R22" s="160">
        <v>0</v>
      </c>
      <c r="S22" s="138">
        <v>0</v>
      </c>
      <c r="T22" s="156">
        <v>1094000</v>
      </c>
      <c r="U22" s="160">
        <v>0</v>
      </c>
      <c r="V22" s="138">
        <v>0</v>
      </c>
      <c r="W22" s="156">
        <v>826500</v>
      </c>
      <c r="X22" s="160">
        <v>0</v>
      </c>
      <c r="Y22" s="138">
        <v>0</v>
      </c>
      <c r="Z22" s="156">
        <v>0</v>
      </c>
      <c r="AA22" s="160">
        <v>0</v>
      </c>
      <c r="AB22" s="138">
        <v>0</v>
      </c>
      <c r="AC22" s="156">
        <v>0</v>
      </c>
      <c r="AD22" s="160">
        <v>0</v>
      </c>
      <c r="AE22" s="138">
        <v>0</v>
      </c>
      <c r="AF22" s="156">
        <v>0</v>
      </c>
      <c r="AG22" s="160">
        <v>0</v>
      </c>
      <c r="AH22" s="138"/>
      <c r="AI22" s="156"/>
      <c r="AJ22" s="160"/>
      <c r="AK22" s="138"/>
      <c r="AL22" s="156"/>
      <c r="AM22" s="160"/>
      <c r="AN22" s="138"/>
      <c r="AO22" s="156"/>
      <c r="AP22" s="160"/>
      <c r="AQ22" s="138"/>
      <c r="AR22" s="156"/>
      <c r="AS22" s="160"/>
      <c r="AT22" s="138"/>
      <c r="AU22" s="156"/>
      <c r="AV22" s="160"/>
      <c r="AW22" s="138"/>
      <c r="AX22" s="156"/>
      <c r="AY22" s="160"/>
      <c r="AZ22" s="138"/>
      <c r="BA22" s="156"/>
      <c r="BB22" s="160"/>
      <c r="BC22" s="138"/>
      <c r="BD22" s="156"/>
      <c r="BE22" s="160"/>
      <c r="BF22" s="138"/>
      <c r="BG22" s="156"/>
      <c r="BH22" s="160"/>
      <c r="BI22" s="138"/>
      <c r="BJ22" s="156"/>
      <c r="BK22" s="160"/>
      <c r="BL22" s="138"/>
      <c r="BM22" s="156"/>
      <c r="BN22" s="160"/>
      <c r="BO22" s="138"/>
      <c r="BP22" s="161"/>
      <c r="BQ22" s="162"/>
      <c r="BR22" s="139"/>
      <c r="BS22" s="161"/>
      <c r="BT22" s="162"/>
      <c r="BU22" s="139"/>
      <c r="BV22" s="161"/>
      <c r="BW22" s="162"/>
      <c r="BX22" s="139"/>
      <c r="BY22" s="161"/>
      <c r="BZ22" s="162"/>
      <c r="CA22" s="139"/>
      <c r="CB22" s="161"/>
      <c r="CC22" s="162"/>
      <c r="CD22" s="139"/>
      <c r="CE22" s="161"/>
      <c r="CF22" s="162"/>
      <c r="CG22" s="139"/>
      <c r="CH22" s="161"/>
      <c r="CI22" s="162"/>
      <c r="CJ22" s="139"/>
      <c r="CK22" s="161"/>
      <c r="CL22" s="162"/>
      <c r="CM22" s="139"/>
      <c r="CN22" s="161"/>
      <c r="CO22" s="162"/>
      <c r="CP22" s="139"/>
      <c r="CQ22" s="161"/>
      <c r="CR22" s="162"/>
      <c r="CS22" s="139"/>
      <c r="CT22" s="161"/>
      <c r="CU22" s="162"/>
      <c r="CV22" s="139"/>
      <c r="CW22" s="161"/>
      <c r="CX22" s="162"/>
      <c r="CY22" s="139"/>
      <c r="CZ22" s="161"/>
      <c r="DA22" s="162"/>
      <c r="DB22" s="139"/>
      <c r="DC22" s="161"/>
      <c r="DD22" s="162"/>
      <c r="DE22" s="139"/>
      <c r="DF22" s="161"/>
      <c r="DG22" s="162"/>
      <c r="DH22" s="139"/>
      <c r="DI22" s="161"/>
      <c r="DJ22" s="162"/>
      <c r="DK22" s="139"/>
      <c r="DL22" s="161"/>
      <c r="DM22" s="162"/>
      <c r="DN22" s="139"/>
      <c r="DO22" s="161"/>
      <c r="DP22" s="162"/>
      <c r="DQ22" s="139"/>
      <c r="DR22" s="161"/>
      <c r="DS22" s="162"/>
      <c r="DT22" s="139"/>
      <c r="DU22" s="161"/>
      <c r="DV22" s="162"/>
      <c r="DW22" s="139"/>
      <c r="DX22" s="161"/>
      <c r="DY22" s="162"/>
      <c r="DZ22" s="139"/>
      <c r="EA22" s="161"/>
      <c r="EB22" s="162"/>
      <c r="EC22" s="139"/>
      <c r="ED22" s="161"/>
      <c r="EE22" s="162"/>
      <c r="EF22" s="139"/>
      <c r="EG22" s="161"/>
      <c r="EH22" s="162"/>
      <c r="EI22" s="139"/>
      <c r="EJ22" s="161"/>
      <c r="EK22" s="162"/>
      <c r="EL22" s="139"/>
      <c r="EM22" s="161"/>
      <c r="EN22" s="162"/>
      <c r="EO22" s="139"/>
      <c r="EP22" s="161"/>
      <c r="EQ22" s="162"/>
      <c r="ER22" s="139"/>
      <c r="ES22" s="161"/>
    </row>
    <row r="23" spans="1:149" s="2" customFormat="1" x14ac:dyDescent="0.25">
      <c r="A23"/>
      <c r="B23"/>
      <c r="C23" s="165"/>
      <c r="D23" s="165"/>
      <c r="E23" s="166"/>
      <c r="F23" s="167"/>
      <c r="G23" s="165"/>
      <c r="H23" s="166"/>
      <c r="I23" s="167"/>
      <c r="J23" s="165"/>
      <c r="K23" s="166"/>
      <c r="L23" s="167"/>
      <c r="M23" s="165"/>
      <c r="N23" s="166"/>
      <c r="O23" s="167"/>
      <c r="P23" s="165"/>
      <c r="Q23" s="166"/>
      <c r="R23" s="167"/>
      <c r="S23" s="165"/>
      <c r="T23" s="166"/>
      <c r="U23" s="167"/>
      <c r="V23" s="165"/>
      <c r="W23" s="166"/>
      <c r="X23" s="121"/>
      <c r="Y23" s="122"/>
      <c r="Z23" s="123"/>
      <c r="AA23" s="121"/>
      <c r="AB23" s="122"/>
      <c r="AC23" s="123"/>
      <c r="AD23" s="121"/>
      <c r="AE23" s="122"/>
      <c r="AF23" s="123"/>
      <c r="AG23" s="121"/>
      <c r="AH23" s="122"/>
      <c r="AI23" s="123"/>
      <c r="AJ23" s="121"/>
      <c r="AK23" s="122"/>
      <c r="AL23" s="123"/>
      <c r="AM23" s="121"/>
      <c r="AN23" s="122"/>
      <c r="AO23" s="123"/>
      <c r="AP23" s="121"/>
      <c r="AQ23" s="122"/>
      <c r="AR23" s="123"/>
      <c r="AS23" s="121"/>
      <c r="AT23" s="122"/>
      <c r="AU23" s="123"/>
      <c r="AV23" s="121"/>
      <c r="AW23" s="122"/>
      <c r="AX23" s="123"/>
      <c r="AY23" s="121"/>
      <c r="AZ23" s="122"/>
      <c r="BA23" s="123"/>
      <c r="BB23" s="121"/>
      <c r="BC23" s="122"/>
      <c r="BD23" s="123"/>
      <c r="BE23" s="121"/>
      <c r="BF23" s="122"/>
      <c r="BG23" s="123"/>
      <c r="BH23" s="121"/>
      <c r="BI23" s="122"/>
      <c r="BJ23" s="123"/>
      <c r="BK23" s="121"/>
      <c r="BL23" s="122"/>
      <c r="BM23" s="123"/>
      <c r="BN23" s="121"/>
      <c r="BO23" s="122"/>
      <c r="BP23" s="128"/>
      <c r="BQ23" s="127"/>
      <c r="BS23" s="128"/>
      <c r="BT23" s="127"/>
      <c r="BV23" s="128"/>
      <c r="BW23" s="127"/>
      <c r="BY23" s="128"/>
      <c r="BZ23" s="127"/>
      <c r="CB23" s="128"/>
      <c r="CC23" s="127"/>
      <c r="CE23" s="128"/>
      <c r="CF23" s="127"/>
      <c r="CH23" s="128"/>
      <c r="CI23" s="127"/>
      <c r="CK23" s="128"/>
      <c r="CL23" s="127"/>
      <c r="CN23" s="128"/>
      <c r="CO23" s="127"/>
      <c r="CQ23" s="128"/>
      <c r="CR23" s="127"/>
      <c r="CT23" s="128"/>
      <c r="CU23" s="127"/>
      <c r="CW23" s="128"/>
      <c r="CX23" s="127"/>
      <c r="CZ23" s="128"/>
      <c r="DA23" s="127"/>
      <c r="DC23" s="128"/>
      <c r="DD23" s="127"/>
      <c r="DF23" s="128"/>
      <c r="DG23" s="127"/>
      <c r="DI23" s="128"/>
      <c r="DJ23" s="127"/>
      <c r="DL23" s="128"/>
      <c r="DM23" s="127"/>
      <c r="DO23" s="128"/>
      <c r="DP23" s="127"/>
      <c r="DR23" s="128"/>
      <c r="DS23" s="127"/>
      <c r="DU23" s="128"/>
      <c r="DV23" s="127"/>
      <c r="DX23" s="128"/>
      <c r="DY23" s="127"/>
      <c r="EA23" s="128"/>
      <c r="EB23" s="127"/>
      <c r="ED23" s="128"/>
      <c r="EE23" s="127"/>
      <c r="EG23" s="128"/>
      <c r="EH23" s="127"/>
      <c r="EJ23" s="128"/>
      <c r="EK23" s="127"/>
      <c r="EM23" s="128"/>
      <c r="EN23" s="127"/>
      <c r="EP23" s="128"/>
      <c r="EQ23" s="127"/>
      <c r="ES23" s="128"/>
    </row>
    <row r="24" spans="1:149" s="20" customFormat="1" x14ac:dyDescent="0.25">
      <c r="A24" s="88"/>
      <c r="B24" s="88" t="s">
        <v>92</v>
      </c>
      <c r="C24" s="125">
        <f>+C26+C31+C49+C76+C88+C97</f>
        <v>0</v>
      </c>
      <c r="D24" s="125">
        <f t="shared" ref="D24:BO24" si="30">+D26+D31+D49+D76+D88+D97</f>
        <v>0</v>
      </c>
      <c r="E24" s="126">
        <f t="shared" si="30"/>
        <v>0</v>
      </c>
      <c r="F24" s="124">
        <f t="shared" si="30"/>
        <v>0</v>
      </c>
      <c r="G24" s="125">
        <f t="shared" si="30"/>
        <v>0</v>
      </c>
      <c r="H24" s="126">
        <f t="shared" ref="H24" si="31">+H26+H31+H49+H76+H88+H97</f>
        <v>0</v>
      </c>
      <c r="I24" s="124">
        <f t="shared" si="30"/>
        <v>0</v>
      </c>
      <c r="J24" s="125">
        <f t="shared" si="30"/>
        <v>0</v>
      </c>
      <c r="K24" s="126">
        <f t="shared" si="30"/>
        <v>0</v>
      </c>
      <c r="L24" s="124">
        <f t="shared" ref="L24:M24" si="32">+L26+L31+L49+L76+L88+L97</f>
        <v>0</v>
      </c>
      <c r="M24" s="125">
        <f t="shared" si="32"/>
        <v>0</v>
      </c>
      <c r="N24" s="126">
        <f t="shared" si="30"/>
        <v>0</v>
      </c>
      <c r="O24" s="124">
        <f t="shared" si="30"/>
        <v>0</v>
      </c>
      <c r="P24" s="125">
        <f t="shared" si="30"/>
        <v>0</v>
      </c>
      <c r="Q24" s="126">
        <f t="shared" ref="Q24:S24" si="33">+Q26+Q31+Q49+Q76+Q88+Q97</f>
        <v>0</v>
      </c>
      <c r="R24" s="124">
        <f t="shared" si="33"/>
        <v>0</v>
      </c>
      <c r="S24" s="125">
        <f t="shared" si="33"/>
        <v>0</v>
      </c>
      <c r="T24" s="126">
        <f t="shared" ref="T24:V24" si="34">+T26+T31+T49+T76+T88+T97</f>
        <v>0</v>
      </c>
      <c r="U24" s="124">
        <f t="shared" si="34"/>
        <v>0</v>
      </c>
      <c r="V24" s="125">
        <f t="shared" si="34"/>
        <v>0</v>
      </c>
      <c r="W24" s="126">
        <f t="shared" ref="W24" si="35">+W26+W31+W49+W76+W88+W97</f>
        <v>0</v>
      </c>
      <c r="X24" s="124">
        <f t="shared" si="30"/>
        <v>0</v>
      </c>
      <c r="Y24" s="125">
        <f t="shared" si="30"/>
        <v>0</v>
      </c>
      <c r="Z24" s="126">
        <f t="shared" si="30"/>
        <v>0</v>
      </c>
      <c r="AA24" s="124">
        <f t="shared" si="30"/>
        <v>0</v>
      </c>
      <c r="AB24" s="125">
        <f t="shared" si="30"/>
        <v>0</v>
      </c>
      <c r="AC24" s="126">
        <f t="shared" si="30"/>
        <v>0</v>
      </c>
      <c r="AD24" s="124">
        <f t="shared" si="30"/>
        <v>0</v>
      </c>
      <c r="AE24" s="125">
        <f t="shared" si="30"/>
        <v>0</v>
      </c>
      <c r="AF24" s="126">
        <f t="shared" si="30"/>
        <v>0</v>
      </c>
      <c r="AG24" s="124">
        <f t="shared" si="30"/>
        <v>0</v>
      </c>
      <c r="AH24" s="125">
        <f t="shared" si="30"/>
        <v>0</v>
      </c>
      <c r="AI24" s="126">
        <f t="shared" si="30"/>
        <v>0</v>
      </c>
      <c r="AJ24" s="124">
        <f t="shared" si="30"/>
        <v>0</v>
      </c>
      <c r="AK24" s="125">
        <f t="shared" si="30"/>
        <v>0</v>
      </c>
      <c r="AL24" s="126">
        <f t="shared" si="30"/>
        <v>0</v>
      </c>
      <c r="AM24" s="124">
        <f t="shared" si="30"/>
        <v>0</v>
      </c>
      <c r="AN24" s="125">
        <f t="shared" si="30"/>
        <v>0</v>
      </c>
      <c r="AO24" s="126">
        <f t="shared" si="30"/>
        <v>0</v>
      </c>
      <c r="AP24" s="124">
        <f t="shared" si="30"/>
        <v>0</v>
      </c>
      <c r="AQ24" s="125">
        <f t="shared" si="30"/>
        <v>0</v>
      </c>
      <c r="AR24" s="126">
        <f t="shared" si="30"/>
        <v>0</v>
      </c>
      <c r="AS24" s="124">
        <f t="shared" si="30"/>
        <v>0</v>
      </c>
      <c r="AT24" s="125">
        <f t="shared" si="30"/>
        <v>0</v>
      </c>
      <c r="AU24" s="126">
        <f t="shared" si="30"/>
        <v>0</v>
      </c>
      <c r="AV24" s="124">
        <f t="shared" si="30"/>
        <v>0</v>
      </c>
      <c r="AW24" s="125">
        <f t="shared" si="30"/>
        <v>0</v>
      </c>
      <c r="AX24" s="126">
        <f t="shared" si="30"/>
        <v>0</v>
      </c>
      <c r="AY24" s="124">
        <f t="shared" si="30"/>
        <v>0</v>
      </c>
      <c r="AZ24" s="125">
        <f t="shared" si="30"/>
        <v>0</v>
      </c>
      <c r="BA24" s="126">
        <f t="shared" si="30"/>
        <v>0</v>
      </c>
      <c r="BB24" s="124">
        <f t="shared" si="30"/>
        <v>0</v>
      </c>
      <c r="BC24" s="125">
        <f t="shared" si="30"/>
        <v>0</v>
      </c>
      <c r="BD24" s="126">
        <f t="shared" si="30"/>
        <v>0</v>
      </c>
      <c r="BE24" s="124">
        <f t="shared" si="30"/>
        <v>0</v>
      </c>
      <c r="BF24" s="125">
        <f t="shared" si="30"/>
        <v>0</v>
      </c>
      <c r="BG24" s="126">
        <f t="shared" si="30"/>
        <v>0</v>
      </c>
      <c r="BH24" s="124">
        <f t="shared" si="30"/>
        <v>0</v>
      </c>
      <c r="BI24" s="125">
        <f t="shared" si="30"/>
        <v>0</v>
      </c>
      <c r="BJ24" s="126">
        <f t="shared" si="30"/>
        <v>0</v>
      </c>
      <c r="BK24" s="124">
        <f t="shared" si="30"/>
        <v>0</v>
      </c>
      <c r="BL24" s="125">
        <f t="shared" si="30"/>
        <v>0</v>
      </c>
      <c r="BM24" s="126">
        <f t="shared" si="30"/>
        <v>0</v>
      </c>
      <c r="BN24" s="124">
        <f t="shared" si="30"/>
        <v>0</v>
      </c>
      <c r="BO24" s="125">
        <f t="shared" si="30"/>
        <v>0</v>
      </c>
      <c r="BP24" s="126">
        <f t="shared" ref="BP24:EC24" si="36">+BP26+BP31+BP49+BP76+BP88+BP97</f>
        <v>0</v>
      </c>
      <c r="BQ24" s="124">
        <f t="shared" si="36"/>
        <v>0</v>
      </c>
      <c r="BR24" s="125">
        <f t="shared" si="36"/>
        <v>0</v>
      </c>
      <c r="BS24" s="126">
        <f t="shared" si="36"/>
        <v>0</v>
      </c>
      <c r="BT24" s="124">
        <f t="shared" si="36"/>
        <v>0</v>
      </c>
      <c r="BU24" s="125">
        <f t="shared" si="36"/>
        <v>0</v>
      </c>
      <c r="BV24" s="126">
        <f t="shared" si="36"/>
        <v>0</v>
      </c>
      <c r="BW24" s="124">
        <f t="shared" si="36"/>
        <v>0</v>
      </c>
      <c r="BX24" s="125">
        <f t="shared" si="36"/>
        <v>0</v>
      </c>
      <c r="BY24" s="126">
        <f t="shared" si="36"/>
        <v>0</v>
      </c>
      <c r="BZ24" s="124">
        <f t="shared" si="36"/>
        <v>0</v>
      </c>
      <c r="CA24" s="125">
        <f t="shared" si="36"/>
        <v>0</v>
      </c>
      <c r="CB24" s="126">
        <f t="shared" si="36"/>
        <v>0</v>
      </c>
      <c r="CC24" s="124">
        <f t="shared" si="36"/>
        <v>0</v>
      </c>
      <c r="CD24" s="125">
        <f t="shared" si="36"/>
        <v>0</v>
      </c>
      <c r="CE24" s="126">
        <f t="shared" si="36"/>
        <v>0</v>
      </c>
      <c r="CF24" s="124">
        <f t="shared" si="36"/>
        <v>0</v>
      </c>
      <c r="CG24" s="125">
        <f t="shared" si="36"/>
        <v>0</v>
      </c>
      <c r="CH24" s="126">
        <f t="shared" si="36"/>
        <v>0</v>
      </c>
      <c r="CI24" s="124">
        <f t="shared" si="36"/>
        <v>0</v>
      </c>
      <c r="CJ24" s="125">
        <f t="shared" si="36"/>
        <v>0</v>
      </c>
      <c r="CK24" s="126">
        <f t="shared" si="36"/>
        <v>0</v>
      </c>
      <c r="CL24" s="124">
        <f t="shared" si="36"/>
        <v>0</v>
      </c>
      <c r="CM24" s="125">
        <f t="shared" si="36"/>
        <v>0</v>
      </c>
      <c r="CN24" s="126">
        <f t="shared" si="36"/>
        <v>0</v>
      </c>
      <c r="CO24" s="124">
        <f>+CO26+CO31+CO49+CO76+CO88+CO97</f>
        <v>0</v>
      </c>
      <c r="CP24" s="125">
        <f t="shared" si="36"/>
        <v>0</v>
      </c>
      <c r="CQ24" s="126">
        <f t="shared" si="36"/>
        <v>0</v>
      </c>
      <c r="CR24" s="124">
        <f t="shared" si="36"/>
        <v>0</v>
      </c>
      <c r="CS24" s="125">
        <f t="shared" si="36"/>
        <v>0</v>
      </c>
      <c r="CT24" s="126">
        <f t="shared" si="36"/>
        <v>0</v>
      </c>
      <c r="CU24" s="124">
        <f t="shared" si="36"/>
        <v>0</v>
      </c>
      <c r="CV24" s="125">
        <f t="shared" si="36"/>
        <v>0</v>
      </c>
      <c r="CW24" s="126">
        <f t="shared" si="36"/>
        <v>0</v>
      </c>
      <c r="CX24" s="124">
        <f t="shared" si="36"/>
        <v>0</v>
      </c>
      <c r="CY24" s="125">
        <f t="shared" si="36"/>
        <v>0</v>
      </c>
      <c r="CZ24" s="126">
        <f t="shared" si="36"/>
        <v>0</v>
      </c>
      <c r="DA24" s="124">
        <f t="shared" si="36"/>
        <v>0</v>
      </c>
      <c r="DB24" s="125">
        <f t="shared" si="36"/>
        <v>0</v>
      </c>
      <c r="DC24" s="126">
        <f t="shared" si="36"/>
        <v>0</v>
      </c>
      <c r="DD24" s="124">
        <f t="shared" si="36"/>
        <v>0</v>
      </c>
      <c r="DE24" s="125">
        <f t="shared" si="36"/>
        <v>0</v>
      </c>
      <c r="DF24" s="126">
        <f t="shared" si="36"/>
        <v>0</v>
      </c>
      <c r="DG24" s="124">
        <f t="shared" si="36"/>
        <v>0</v>
      </c>
      <c r="DH24" s="125">
        <f t="shared" si="36"/>
        <v>0</v>
      </c>
      <c r="DI24" s="126">
        <f t="shared" si="36"/>
        <v>0</v>
      </c>
      <c r="DJ24" s="124">
        <f t="shared" si="36"/>
        <v>0</v>
      </c>
      <c r="DK24" s="125">
        <f t="shared" si="36"/>
        <v>0</v>
      </c>
      <c r="DL24" s="126">
        <f t="shared" si="36"/>
        <v>0</v>
      </c>
      <c r="DM24" s="124">
        <f t="shared" si="36"/>
        <v>0</v>
      </c>
      <c r="DN24" s="125">
        <f t="shared" si="36"/>
        <v>0</v>
      </c>
      <c r="DO24" s="126">
        <f t="shared" si="36"/>
        <v>0</v>
      </c>
      <c r="DP24" s="124">
        <f t="shared" si="36"/>
        <v>0</v>
      </c>
      <c r="DQ24" s="125">
        <f t="shared" si="36"/>
        <v>0</v>
      </c>
      <c r="DR24" s="126">
        <f t="shared" si="36"/>
        <v>0</v>
      </c>
      <c r="DS24" s="124">
        <f t="shared" si="36"/>
        <v>0</v>
      </c>
      <c r="DT24" s="125">
        <f>+DT26+DT31+DT49+DT76+DT88+DT97</f>
        <v>0</v>
      </c>
      <c r="DU24" s="126">
        <f t="shared" si="36"/>
        <v>0</v>
      </c>
      <c r="DV24" s="124">
        <f t="shared" si="36"/>
        <v>0</v>
      </c>
      <c r="DW24" s="125">
        <f t="shared" si="36"/>
        <v>0</v>
      </c>
      <c r="DX24" s="126">
        <f t="shared" si="36"/>
        <v>0</v>
      </c>
      <c r="DY24" s="124">
        <f t="shared" si="36"/>
        <v>0</v>
      </c>
      <c r="DZ24" s="125">
        <f t="shared" si="36"/>
        <v>0</v>
      </c>
      <c r="EA24" s="126">
        <f t="shared" si="36"/>
        <v>0</v>
      </c>
      <c r="EB24" s="124">
        <f t="shared" si="36"/>
        <v>0</v>
      </c>
      <c r="EC24" s="125">
        <f t="shared" si="36"/>
        <v>0</v>
      </c>
      <c r="ED24" s="126">
        <f t="shared" ref="ED24:ES24" si="37">+ED26+ED31+ED49+ED76+ED88+ED97</f>
        <v>0</v>
      </c>
      <c r="EE24" s="124">
        <f t="shared" si="37"/>
        <v>0</v>
      </c>
      <c r="EF24" s="125">
        <f t="shared" si="37"/>
        <v>0</v>
      </c>
      <c r="EG24" s="126">
        <f t="shared" si="37"/>
        <v>0</v>
      </c>
      <c r="EH24" s="124">
        <f t="shared" si="37"/>
        <v>0</v>
      </c>
      <c r="EI24" s="125">
        <f t="shared" si="37"/>
        <v>0</v>
      </c>
      <c r="EJ24" s="126">
        <f t="shared" si="37"/>
        <v>0</v>
      </c>
      <c r="EK24" s="124">
        <f t="shared" si="37"/>
        <v>0</v>
      </c>
      <c r="EL24" s="125">
        <f t="shared" si="37"/>
        <v>0</v>
      </c>
      <c r="EM24" s="126">
        <f t="shared" si="37"/>
        <v>0</v>
      </c>
      <c r="EN24" s="124">
        <f t="shared" si="37"/>
        <v>0</v>
      </c>
      <c r="EO24" s="125">
        <f t="shared" si="37"/>
        <v>0</v>
      </c>
      <c r="EP24" s="126">
        <f t="shared" si="37"/>
        <v>0</v>
      </c>
      <c r="EQ24" s="124">
        <f t="shared" si="37"/>
        <v>0</v>
      </c>
      <c r="ER24" s="125">
        <f t="shared" si="37"/>
        <v>0</v>
      </c>
      <c r="ES24" s="126">
        <f t="shared" si="37"/>
        <v>0</v>
      </c>
    </row>
    <row r="25" spans="1:149" s="2" customFormat="1" x14ac:dyDescent="0.25">
      <c r="A25"/>
      <c r="B25"/>
      <c r="C25" s="165"/>
      <c r="D25" s="165"/>
      <c r="E25" s="166"/>
      <c r="F25" s="167"/>
      <c r="G25" s="165"/>
      <c r="H25" s="166"/>
      <c r="I25" s="167"/>
      <c r="J25" s="165"/>
      <c r="K25" s="166"/>
      <c r="L25" s="167"/>
      <c r="M25" s="165"/>
      <c r="N25" s="166"/>
      <c r="O25" s="167"/>
      <c r="P25" s="165"/>
      <c r="Q25" s="166"/>
      <c r="R25" s="167"/>
      <c r="S25" s="165"/>
      <c r="T25" s="166"/>
      <c r="U25" s="167"/>
      <c r="V25" s="165"/>
      <c r="W25" s="166"/>
      <c r="X25" s="121"/>
      <c r="Y25" s="122"/>
      <c r="Z25" s="123"/>
      <c r="AA25" s="121"/>
      <c r="AB25" s="122"/>
      <c r="AC25" s="123"/>
      <c r="AD25" s="121"/>
      <c r="AE25" s="122"/>
      <c r="AF25" s="123"/>
      <c r="AG25" s="121"/>
      <c r="AH25" s="122"/>
      <c r="AI25" s="123"/>
      <c r="AJ25" s="121"/>
      <c r="AK25" s="122"/>
      <c r="AL25" s="123"/>
      <c r="AM25" s="121"/>
      <c r="AN25" s="122"/>
      <c r="AO25" s="123"/>
      <c r="AP25" s="121"/>
      <c r="AQ25" s="122"/>
      <c r="AR25" s="123"/>
      <c r="AS25" s="121"/>
      <c r="AT25" s="122"/>
      <c r="AU25" s="123"/>
      <c r="AV25" s="121"/>
      <c r="AW25" s="122"/>
      <c r="AX25" s="123"/>
      <c r="AY25" s="121"/>
      <c r="AZ25" s="122"/>
      <c r="BA25" s="123"/>
      <c r="BB25" s="121"/>
      <c r="BC25" s="122"/>
      <c r="BD25" s="123"/>
      <c r="BE25" s="121"/>
      <c r="BF25" s="122"/>
      <c r="BG25" s="123"/>
      <c r="BH25" s="121"/>
      <c r="BI25" s="122"/>
      <c r="BJ25" s="123"/>
      <c r="BK25" s="121"/>
      <c r="BL25" s="122"/>
      <c r="BM25" s="123"/>
      <c r="BN25" s="121"/>
      <c r="BO25" s="122"/>
      <c r="BP25" s="128"/>
      <c r="BQ25" s="127"/>
      <c r="BS25" s="128"/>
      <c r="BT25" s="127"/>
      <c r="BV25" s="128"/>
      <c r="BW25" s="127"/>
      <c r="BY25" s="128"/>
      <c r="BZ25" s="127"/>
      <c r="CB25" s="128"/>
      <c r="CC25" s="127"/>
      <c r="CE25" s="128"/>
      <c r="CF25" s="127"/>
      <c r="CH25" s="128"/>
      <c r="CI25" s="127"/>
      <c r="CK25" s="128"/>
      <c r="CL25" s="127"/>
      <c r="CN25" s="128"/>
      <c r="CO25" s="127"/>
      <c r="CQ25" s="128"/>
      <c r="CR25" s="127"/>
      <c r="CT25" s="128"/>
      <c r="CU25" s="127"/>
      <c r="CW25" s="128"/>
      <c r="CX25" s="127"/>
      <c r="CZ25" s="128"/>
      <c r="DA25" s="127"/>
      <c r="DC25" s="128"/>
      <c r="DD25" s="127"/>
      <c r="DF25" s="128"/>
      <c r="DG25" s="127"/>
      <c r="DI25" s="128"/>
      <c r="DJ25" s="127"/>
      <c r="DL25" s="128"/>
      <c r="DM25" s="127"/>
      <c r="DO25" s="128"/>
      <c r="DP25" s="127"/>
      <c r="DR25" s="128"/>
      <c r="DS25" s="127"/>
      <c r="DU25" s="128"/>
      <c r="DV25" s="127"/>
      <c r="DX25" s="128"/>
      <c r="DY25" s="127"/>
      <c r="EA25" s="128"/>
      <c r="EB25" s="127"/>
      <c r="ED25" s="128"/>
      <c r="EE25" s="127"/>
      <c r="EG25" s="128"/>
      <c r="EH25" s="127"/>
      <c r="EJ25" s="128"/>
      <c r="EK25" s="127"/>
      <c r="EM25" s="128"/>
      <c r="EN25" s="127"/>
      <c r="EP25" s="128"/>
      <c r="EQ25" s="127"/>
      <c r="ES25" s="128"/>
    </row>
    <row r="26" spans="1:149" s="20" customFormat="1" x14ac:dyDescent="0.25">
      <c r="A26" s="88"/>
      <c r="B26" s="88" t="s">
        <v>45</v>
      </c>
      <c r="C26" s="125">
        <f>SUM(C27:C29)</f>
        <v>0</v>
      </c>
      <c r="D26" s="125">
        <f t="shared" ref="D26:BO26" si="38">SUM(D27:D29)</f>
        <v>0</v>
      </c>
      <c r="E26" s="126">
        <f t="shared" si="38"/>
        <v>0</v>
      </c>
      <c r="F26" s="124">
        <f t="shared" si="38"/>
        <v>0</v>
      </c>
      <c r="G26" s="125">
        <f t="shared" ref="G26:H26" si="39">SUM(G27:G29)</f>
        <v>0</v>
      </c>
      <c r="H26" s="126">
        <f t="shared" si="39"/>
        <v>0</v>
      </c>
      <c r="I26" s="124">
        <f t="shared" si="38"/>
        <v>0</v>
      </c>
      <c r="J26" s="125">
        <f t="shared" si="38"/>
        <v>0</v>
      </c>
      <c r="K26" s="126">
        <f t="shared" si="38"/>
        <v>0</v>
      </c>
      <c r="L26" s="124">
        <f t="shared" ref="L26:M26" si="40">SUM(L27:L29)</f>
        <v>0</v>
      </c>
      <c r="M26" s="125">
        <f t="shared" si="40"/>
        <v>0</v>
      </c>
      <c r="N26" s="126">
        <f t="shared" si="38"/>
        <v>0</v>
      </c>
      <c r="O26" s="124">
        <f t="shared" si="38"/>
        <v>0</v>
      </c>
      <c r="P26" s="125">
        <f t="shared" si="38"/>
        <v>0</v>
      </c>
      <c r="Q26" s="126">
        <f t="shared" ref="Q26:S26" si="41">SUM(Q27:Q29)</f>
        <v>0</v>
      </c>
      <c r="R26" s="124">
        <f t="shared" si="41"/>
        <v>0</v>
      </c>
      <c r="S26" s="125">
        <f t="shared" si="41"/>
        <v>0</v>
      </c>
      <c r="T26" s="126">
        <f t="shared" ref="T26:V26" si="42">SUM(T27:T29)</f>
        <v>0</v>
      </c>
      <c r="U26" s="124">
        <f t="shared" si="42"/>
        <v>0</v>
      </c>
      <c r="V26" s="125">
        <f t="shared" si="42"/>
        <v>0</v>
      </c>
      <c r="W26" s="126">
        <f t="shared" ref="W26" si="43">SUM(W27:W29)</f>
        <v>0</v>
      </c>
      <c r="X26" s="124">
        <f t="shared" si="38"/>
        <v>0</v>
      </c>
      <c r="Y26" s="125">
        <f t="shared" si="38"/>
        <v>0</v>
      </c>
      <c r="Z26" s="126">
        <f t="shared" si="38"/>
        <v>0</v>
      </c>
      <c r="AA26" s="124">
        <f t="shared" si="38"/>
        <v>0</v>
      </c>
      <c r="AB26" s="125">
        <f t="shared" si="38"/>
        <v>0</v>
      </c>
      <c r="AC26" s="126">
        <f t="shared" si="38"/>
        <v>0</v>
      </c>
      <c r="AD26" s="124">
        <f t="shared" si="38"/>
        <v>0</v>
      </c>
      <c r="AE26" s="125">
        <f t="shared" si="38"/>
        <v>0</v>
      </c>
      <c r="AF26" s="126">
        <f t="shared" si="38"/>
        <v>0</v>
      </c>
      <c r="AG26" s="124">
        <f t="shared" si="38"/>
        <v>0</v>
      </c>
      <c r="AH26" s="125">
        <f t="shared" si="38"/>
        <v>0</v>
      </c>
      <c r="AI26" s="126">
        <f t="shared" si="38"/>
        <v>0</v>
      </c>
      <c r="AJ26" s="124">
        <f t="shared" si="38"/>
        <v>0</v>
      </c>
      <c r="AK26" s="125">
        <f t="shared" si="38"/>
        <v>0</v>
      </c>
      <c r="AL26" s="126">
        <f t="shared" si="38"/>
        <v>0</v>
      </c>
      <c r="AM26" s="124">
        <f t="shared" si="38"/>
        <v>0</v>
      </c>
      <c r="AN26" s="125">
        <f t="shared" si="38"/>
        <v>0</v>
      </c>
      <c r="AO26" s="126">
        <f t="shared" si="38"/>
        <v>0</v>
      </c>
      <c r="AP26" s="124">
        <f t="shared" si="38"/>
        <v>0</v>
      </c>
      <c r="AQ26" s="125">
        <f t="shared" si="38"/>
        <v>0</v>
      </c>
      <c r="AR26" s="126">
        <f t="shared" si="38"/>
        <v>0</v>
      </c>
      <c r="AS26" s="124">
        <f t="shared" si="38"/>
        <v>0</v>
      </c>
      <c r="AT26" s="125">
        <f t="shared" si="38"/>
        <v>0</v>
      </c>
      <c r="AU26" s="126">
        <f t="shared" si="38"/>
        <v>0</v>
      </c>
      <c r="AV26" s="124">
        <f t="shared" si="38"/>
        <v>0</v>
      </c>
      <c r="AW26" s="125">
        <f t="shared" si="38"/>
        <v>0</v>
      </c>
      <c r="AX26" s="126">
        <f t="shared" si="38"/>
        <v>0</v>
      </c>
      <c r="AY26" s="124">
        <f t="shared" si="38"/>
        <v>0</v>
      </c>
      <c r="AZ26" s="125">
        <f t="shared" si="38"/>
        <v>0</v>
      </c>
      <c r="BA26" s="126">
        <f t="shared" si="38"/>
        <v>0</v>
      </c>
      <c r="BB26" s="124">
        <f t="shared" si="38"/>
        <v>0</v>
      </c>
      <c r="BC26" s="125">
        <f t="shared" si="38"/>
        <v>0</v>
      </c>
      <c r="BD26" s="126">
        <f t="shared" si="38"/>
        <v>0</v>
      </c>
      <c r="BE26" s="124">
        <f t="shared" si="38"/>
        <v>0</v>
      </c>
      <c r="BF26" s="125">
        <f t="shared" si="38"/>
        <v>0</v>
      </c>
      <c r="BG26" s="126">
        <f t="shared" si="38"/>
        <v>0</v>
      </c>
      <c r="BH26" s="124">
        <f t="shared" si="38"/>
        <v>0</v>
      </c>
      <c r="BI26" s="125">
        <f t="shared" si="38"/>
        <v>0</v>
      </c>
      <c r="BJ26" s="126">
        <f t="shared" si="38"/>
        <v>0</v>
      </c>
      <c r="BK26" s="124">
        <f t="shared" si="38"/>
        <v>0</v>
      </c>
      <c r="BL26" s="125">
        <f t="shared" si="38"/>
        <v>0</v>
      </c>
      <c r="BM26" s="126">
        <f t="shared" si="38"/>
        <v>0</v>
      </c>
      <c r="BN26" s="124">
        <f t="shared" si="38"/>
        <v>0</v>
      </c>
      <c r="BO26" s="125">
        <f t="shared" si="38"/>
        <v>0</v>
      </c>
      <c r="BP26" s="126">
        <f t="shared" ref="BP26:EC26" si="44">SUM(BP27:BP29)</f>
        <v>0</v>
      </c>
      <c r="BQ26" s="124">
        <f t="shared" si="44"/>
        <v>0</v>
      </c>
      <c r="BR26" s="125">
        <f t="shared" si="44"/>
        <v>0</v>
      </c>
      <c r="BS26" s="126">
        <f t="shared" si="44"/>
        <v>0</v>
      </c>
      <c r="BT26" s="124">
        <f t="shared" si="44"/>
        <v>0</v>
      </c>
      <c r="BU26" s="125">
        <f t="shared" si="44"/>
        <v>0</v>
      </c>
      <c r="BV26" s="126">
        <f t="shared" si="44"/>
        <v>0</v>
      </c>
      <c r="BW26" s="124">
        <f t="shared" si="44"/>
        <v>0</v>
      </c>
      <c r="BX26" s="125">
        <f t="shared" si="44"/>
        <v>0</v>
      </c>
      <c r="BY26" s="126">
        <f t="shared" si="44"/>
        <v>0</v>
      </c>
      <c r="BZ26" s="124">
        <f t="shared" si="44"/>
        <v>0</v>
      </c>
      <c r="CA26" s="125">
        <f t="shared" si="44"/>
        <v>0</v>
      </c>
      <c r="CB26" s="126">
        <f t="shared" si="44"/>
        <v>0</v>
      </c>
      <c r="CC26" s="124">
        <f t="shared" si="44"/>
        <v>0</v>
      </c>
      <c r="CD26" s="125">
        <f t="shared" si="44"/>
        <v>0</v>
      </c>
      <c r="CE26" s="126">
        <f t="shared" si="44"/>
        <v>0</v>
      </c>
      <c r="CF26" s="124">
        <f t="shared" si="44"/>
        <v>0</v>
      </c>
      <c r="CG26" s="125">
        <f t="shared" si="44"/>
        <v>0</v>
      </c>
      <c r="CH26" s="126">
        <f t="shared" si="44"/>
        <v>0</v>
      </c>
      <c r="CI26" s="124">
        <f t="shared" si="44"/>
        <v>0</v>
      </c>
      <c r="CJ26" s="125">
        <f t="shared" si="44"/>
        <v>0</v>
      </c>
      <c r="CK26" s="126">
        <f t="shared" si="44"/>
        <v>0</v>
      </c>
      <c r="CL26" s="124">
        <f t="shared" si="44"/>
        <v>0</v>
      </c>
      <c r="CM26" s="125">
        <f t="shared" si="44"/>
        <v>0</v>
      </c>
      <c r="CN26" s="126">
        <f t="shared" si="44"/>
        <v>0</v>
      </c>
      <c r="CO26" s="124">
        <f>SUM(CO27:CO29)</f>
        <v>0</v>
      </c>
      <c r="CP26" s="125">
        <f t="shared" si="44"/>
        <v>0</v>
      </c>
      <c r="CQ26" s="126">
        <f t="shared" si="44"/>
        <v>0</v>
      </c>
      <c r="CR26" s="124">
        <f t="shared" si="44"/>
        <v>0</v>
      </c>
      <c r="CS26" s="125">
        <f t="shared" si="44"/>
        <v>0</v>
      </c>
      <c r="CT26" s="126">
        <f t="shared" si="44"/>
        <v>0</v>
      </c>
      <c r="CU26" s="124">
        <f t="shared" si="44"/>
        <v>0</v>
      </c>
      <c r="CV26" s="125">
        <f t="shared" si="44"/>
        <v>0</v>
      </c>
      <c r="CW26" s="126">
        <f t="shared" si="44"/>
        <v>0</v>
      </c>
      <c r="CX26" s="124">
        <f t="shared" si="44"/>
        <v>0</v>
      </c>
      <c r="CY26" s="125">
        <f t="shared" si="44"/>
        <v>0</v>
      </c>
      <c r="CZ26" s="126">
        <f t="shared" si="44"/>
        <v>0</v>
      </c>
      <c r="DA26" s="124">
        <f t="shared" si="44"/>
        <v>0</v>
      </c>
      <c r="DB26" s="125">
        <f t="shared" si="44"/>
        <v>0</v>
      </c>
      <c r="DC26" s="126">
        <f t="shared" si="44"/>
        <v>0</v>
      </c>
      <c r="DD26" s="124">
        <f t="shared" si="44"/>
        <v>0</v>
      </c>
      <c r="DE26" s="125">
        <f t="shared" si="44"/>
        <v>0</v>
      </c>
      <c r="DF26" s="126">
        <f t="shared" si="44"/>
        <v>0</v>
      </c>
      <c r="DG26" s="124">
        <f t="shared" si="44"/>
        <v>0</v>
      </c>
      <c r="DH26" s="125">
        <f t="shared" si="44"/>
        <v>0</v>
      </c>
      <c r="DI26" s="126">
        <f t="shared" si="44"/>
        <v>0</v>
      </c>
      <c r="DJ26" s="124">
        <f t="shared" si="44"/>
        <v>0</v>
      </c>
      <c r="DK26" s="125">
        <f t="shared" si="44"/>
        <v>0</v>
      </c>
      <c r="DL26" s="126">
        <f t="shared" si="44"/>
        <v>0</v>
      </c>
      <c r="DM26" s="124">
        <f t="shared" si="44"/>
        <v>0</v>
      </c>
      <c r="DN26" s="125">
        <f t="shared" si="44"/>
        <v>0</v>
      </c>
      <c r="DO26" s="126">
        <f t="shared" si="44"/>
        <v>0</v>
      </c>
      <c r="DP26" s="124">
        <f t="shared" si="44"/>
        <v>0</v>
      </c>
      <c r="DQ26" s="125">
        <f t="shared" si="44"/>
        <v>0</v>
      </c>
      <c r="DR26" s="126">
        <f t="shared" si="44"/>
        <v>0</v>
      </c>
      <c r="DS26" s="124">
        <f t="shared" si="44"/>
        <v>0</v>
      </c>
      <c r="DT26" s="125">
        <f>SUM(DT27:DT29)</f>
        <v>0</v>
      </c>
      <c r="DU26" s="126">
        <f t="shared" si="44"/>
        <v>0</v>
      </c>
      <c r="DV26" s="124">
        <f t="shared" si="44"/>
        <v>0</v>
      </c>
      <c r="DW26" s="125">
        <f t="shared" si="44"/>
        <v>0</v>
      </c>
      <c r="DX26" s="126">
        <f t="shared" si="44"/>
        <v>0</v>
      </c>
      <c r="DY26" s="124">
        <f t="shared" si="44"/>
        <v>0</v>
      </c>
      <c r="DZ26" s="125">
        <f t="shared" si="44"/>
        <v>0</v>
      </c>
      <c r="EA26" s="126">
        <f t="shared" si="44"/>
        <v>0</v>
      </c>
      <c r="EB26" s="124">
        <f t="shared" si="44"/>
        <v>0</v>
      </c>
      <c r="EC26" s="125">
        <f t="shared" si="44"/>
        <v>0</v>
      </c>
      <c r="ED26" s="126">
        <f t="shared" ref="ED26:ES26" si="45">SUM(ED27:ED29)</f>
        <v>0</v>
      </c>
      <c r="EE26" s="124">
        <f t="shared" si="45"/>
        <v>0</v>
      </c>
      <c r="EF26" s="125">
        <f t="shared" si="45"/>
        <v>0</v>
      </c>
      <c r="EG26" s="126">
        <f t="shared" si="45"/>
        <v>0</v>
      </c>
      <c r="EH26" s="124">
        <f t="shared" si="45"/>
        <v>0</v>
      </c>
      <c r="EI26" s="125">
        <f t="shared" si="45"/>
        <v>0</v>
      </c>
      <c r="EJ26" s="126">
        <f t="shared" si="45"/>
        <v>0</v>
      </c>
      <c r="EK26" s="124">
        <f t="shared" si="45"/>
        <v>0</v>
      </c>
      <c r="EL26" s="125">
        <f t="shared" si="45"/>
        <v>0</v>
      </c>
      <c r="EM26" s="126">
        <f t="shared" si="45"/>
        <v>0</v>
      </c>
      <c r="EN26" s="124">
        <f t="shared" si="45"/>
        <v>0</v>
      </c>
      <c r="EO26" s="125">
        <f t="shared" si="45"/>
        <v>0</v>
      </c>
      <c r="EP26" s="126">
        <f t="shared" si="45"/>
        <v>0</v>
      </c>
      <c r="EQ26" s="124">
        <f t="shared" si="45"/>
        <v>0</v>
      </c>
      <c r="ER26" s="125">
        <f t="shared" si="45"/>
        <v>0</v>
      </c>
      <c r="ES26" s="126">
        <f t="shared" si="45"/>
        <v>0</v>
      </c>
    </row>
    <row r="27" spans="1:149" s="2" customFormat="1" outlineLevel="1" x14ac:dyDescent="0.25">
      <c r="A27" t="s">
        <v>93</v>
      </c>
      <c r="B27" t="s">
        <v>94</v>
      </c>
      <c r="C27" s="165">
        <f>-SUMIFS(Lancamentos!$Y:$Y,Lancamentos!$AF:$AF,Fluxo_de_Caixa_Semanal!C$8,Lancamentos!$F:$F,"Realizado",Lancamentos!$J:$J,Fluxo_de_Caixa_Semanal!$A27)</f>
        <v>0</v>
      </c>
      <c r="D27" s="165">
        <f>-SUMIFS(Lancamentos!$Y:$Y,Lancamentos!$AF:$AF,Fluxo_de_Caixa_Semanal!D$8,Lancamentos!$F:$F,"Realizado",Lancamentos!$J:$J,Fluxo_de_Caixa_Semanal!$A27)</f>
        <v>0</v>
      </c>
      <c r="E27" s="166">
        <f>-SUMIFS(Lancamentos!$Y:$Y,Lancamentos!$AF:$AF,Fluxo_de_Caixa_Semanal!E$8,Lancamentos!$F:$F,"Realizado",Lancamentos!$J:$J,Fluxo_de_Caixa_Semanal!$A27)</f>
        <v>0</v>
      </c>
      <c r="F27" s="167">
        <f>-SUMIFS(Lancamentos!$Y:$Y,Lancamentos!$AF:$AF,Fluxo_de_Caixa_Semanal!F$8,Lancamentos!$F:$F,"Realizado",Lancamentos!$J:$J,Fluxo_de_Caixa_Semanal!$A27)</f>
        <v>0</v>
      </c>
      <c r="G27" s="165">
        <f>-SUMIFS(Lancamentos!$Y:$Y,Lancamentos!$AF:$AF,Fluxo_de_Caixa_Semanal!G$8,Lancamentos!$F:$F,"Realizado",Lancamentos!$J:$J,Fluxo_de_Caixa_Semanal!$A27)</f>
        <v>0</v>
      </c>
      <c r="H27" s="166">
        <f>-SUMIFS(Lancamentos!$Y:$Y,Lancamentos!$AF:$AF,Fluxo_de_Caixa_Semanal!H$8,Lancamentos!$F:$F,"Realizado",Lancamentos!$J:$J,Fluxo_de_Caixa_Semanal!$A27)</f>
        <v>0</v>
      </c>
      <c r="I27" s="167">
        <f>-SUMIFS(Lancamentos!$Y:$Y,Lancamentos!$AF:$AF,Fluxo_de_Caixa_Semanal!I$8,Lancamentos!$F:$F,"Realizado",Lancamentos!$J:$J,Fluxo_de_Caixa_Semanal!$A27)</f>
        <v>0</v>
      </c>
      <c r="J27" s="165">
        <f>-SUMIFS(Lancamentos!$Y:$Y,Lancamentos!$AF:$AF,Fluxo_de_Caixa_Semanal!J$8,Lancamentos!$F:$F,"Realizado",Lancamentos!$J:$J,Fluxo_de_Caixa_Semanal!$A27)</f>
        <v>0</v>
      </c>
      <c r="K27" s="166">
        <f>-SUMIFS(Lancamentos!$Y:$Y,Lancamentos!$AF:$AF,Fluxo_de_Caixa_Semanal!K$8,Lancamentos!$F:$F,"Realizado",Lancamentos!$J:$J,Fluxo_de_Caixa_Semanal!$A27)</f>
        <v>0</v>
      </c>
      <c r="L27" s="167">
        <f>-SUMIFS(Lancamentos!$Y:$Y,Lancamentos!$AF:$AF,Fluxo_de_Caixa_Semanal!L$8,Lancamentos!$F:$F,"Realizado",Lancamentos!$J:$J,Fluxo_de_Caixa_Semanal!$A27)</f>
        <v>0</v>
      </c>
      <c r="M27" s="165">
        <f>-SUMIFS(Lancamentos!$Y:$Y,Lancamentos!$AF:$AF,Fluxo_de_Caixa_Semanal!M$8,Lancamentos!$F:$F,"Realizado",Lancamentos!$J:$J,Fluxo_de_Caixa_Semanal!$A27)</f>
        <v>0</v>
      </c>
      <c r="N27" s="166">
        <f>-SUMIFS(Lancamentos!$Y:$Y,Lancamentos!$AF:$AF,Fluxo_de_Caixa_Semanal!N$8,Lancamentos!$F:$F,"Realizado",Lancamentos!$J:$J,Fluxo_de_Caixa_Semanal!$A27)</f>
        <v>0</v>
      </c>
      <c r="O27" s="167">
        <f>-SUMIFS(Lancamentos!$Y:$Y,Lancamentos!$AF:$AF,Fluxo_de_Caixa_Semanal!O$8,Lancamentos!$F:$F,"Realizado",Lancamentos!$J:$J,Fluxo_de_Caixa_Semanal!$A27)</f>
        <v>0</v>
      </c>
      <c r="P27" s="165">
        <f>-SUMIFS(Lancamentos!$Y:$Y,Lancamentos!$AF:$AF,Fluxo_de_Caixa_Semanal!P$8,Lancamentos!$F:$F,"Realizado",Lancamentos!$J:$J,Fluxo_de_Caixa_Semanal!$A27)</f>
        <v>0</v>
      </c>
      <c r="Q27" s="166">
        <f>-SUMIFS(Lancamentos!$Y:$Y,Lancamentos!$AF:$AF,Fluxo_de_Caixa_Semanal!Q$8,Lancamentos!$F:$F,"Realizado",Lancamentos!$J:$J,Fluxo_de_Caixa_Semanal!$A27)</f>
        <v>0</v>
      </c>
      <c r="R27" s="167">
        <f>-SUMIFS(Lancamentos!$Y:$Y,Lancamentos!$AF:$AF,Fluxo_de_Caixa_Semanal!R$8,Lancamentos!$F:$F,"Realizado",Lancamentos!$J:$J,Fluxo_de_Caixa_Semanal!$A27)</f>
        <v>0</v>
      </c>
      <c r="S27" s="165">
        <f>-SUMIFS(Lancamentos!$Y:$Y,Lancamentos!$AF:$AF,Fluxo_de_Caixa_Semanal!S$8,Lancamentos!$F:$F,"Realizado",Lancamentos!$J:$J,Fluxo_de_Caixa_Semanal!$A27)</f>
        <v>0</v>
      </c>
      <c r="T27" s="166">
        <f>-SUMIFS(Lancamentos!$Y:$Y,Lancamentos!$AF:$AF,Fluxo_de_Caixa_Semanal!T$8,Lancamentos!$F:$F,"Realizado",Lancamentos!$J:$J,Fluxo_de_Caixa_Semanal!$A27)</f>
        <v>0</v>
      </c>
      <c r="U27" s="167">
        <f>-SUMIFS(Lancamentos!$Y:$Y,Lancamentos!$AF:$AF,Fluxo_de_Caixa_Semanal!U$8,Lancamentos!$F:$F,"Realizado",Lancamentos!$J:$J,Fluxo_de_Caixa_Semanal!$A27)</f>
        <v>0</v>
      </c>
      <c r="V27" s="165">
        <f>-SUMIFS(Lancamentos!$Y:$Y,Lancamentos!$AF:$AF,Fluxo_de_Caixa_Semanal!V$8,Lancamentos!$F:$F,"Realizado",Lancamentos!$J:$J,Fluxo_de_Caixa_Semanal!$A27)</f>
        <v>0</v>
      </c>
      <c r="W27" s="166">
        <f>-SUMIFS(Lancamentos!$Y:$Y,Lancamentos!$AF:$AF,Fluxo_de_Caixa_Semanal!W$8,Lancamentos!$F:$F,"Realizado",Lancamentos!$J:$J,Fluxo_de_Caixa_Semanal!$A27)</f>
        <v>0</v>
      </c>
      <c r="X27" s="121">
        <f>-SUMIFS(Lancamentos!$Y:$Y,Lancamentos!$AF:$AF,Fluxo_de_Caixa_Semanal!X$8,Lancamentos!$F:$F,"Realizado",Lancamentos!$J:$J,Fluxo_de_Caixa_Semanal!$A27)-SUMIFS(Lancamentos!$Y:$Y,Lancamentos!$AF:$AF,Fluxo_de_Caixa_Semanal!X$8,Lancamentos!$F:$F,"Contratado",Lancamentos!$J:$J,Fluxo_de_Caixa_Semanal!$A27)</f>
        <v>0</v>
      </c>
      <c r="Y27" s="122">
        <f>-SUMIFS(Lancamentos!$Y:$Y,Lancamentos!$AF:$AF,Fluxo_de_Caixa_Semanal!Y$8,Lancamentos!$F:$F,"Realizado",Lancamentos!$J:$J,Fluxo_de_Caixa_Semanal!$A27)-SUMIFS(Lancamentos!$Y:$Y,Lancamentos!$AF:$AF,Fluxo_de_Caixa_Semanal!Y$8,Lancamentos!$F:$F,"Contratado",Lancamentos!$J:$J,Fluxo_de_Caixa_Semanal!$A27)</f>
        <v>0</v>
      </c>
      <c r="Z27" s="123">
        <f>-SUMIFS(Lancamentos!$Y:$Y,Lancamentos!$AF:$AF,Fluxo_de_Caixa_Semanal!Z$8,Lancamentos!$F:$F,"Realizado",Lancamentos!$J:$J,Fluxo_de_Caixa_Semanal!$A27)-SUMIFS(Lancamentos!$Y:$Y,Lancamentos!$AF:$AF,Fluxo_de_Caixa_Semanal!Z$8,Lancamentos!$F:$F,"Contratado",Lancamentos!$J:$J,Fluxo_de_Caixa_Semanal!$A27)</f>
        <v>0</v>
      </c>
      <c r="AA27" s="121">
        <f>-SUMIFS(Lancamentos!$Y:$Y,Lancamentos!$AF:$AF,Fluxo_de_Caixa_Semanal!AA$8,Lancamentos!$F:$F,"Realizado",Lancamentos!$J:$J,Fluxo_de_Caixa_Semanal!$A27)-SUMIFS(Lancamentos!$Y:$Y,Lancamentos!$AF:$AF,Fluxo_de_Caixa_Semanal!AA$8,Lancamentos!$F:$F,"Contratado",Lancamentos!$J:$J,Fluxo_de_Caixa_Semanal!$A27)</f>
        <v>0</v>
      </c>
      <c r="AB27" s="122">
        <f>-SUMIFS(Lancamentos!$Y:$Y,Lancamentos!$AF:$AF,Fluxo_de_Caixa_Semanal!AB$8,Lancamentos!$F:$F,"Realizado",Lancamentos!$J:$J,Fluxo_de_Caixa_Semanal!$A27)-SUMIFS(Lancamentos!$Y:$Y,Lancamentos!$AF:$AF,Fluxo_de_Caixa_Semanal!AB$8,Lancamentos!$F:$F,"Contratado",Lancamentos!$J:$J,Fluxo_de_Caixa_Semanal!$A27)</f>
        <v>0</v>
      </c>
      <c r="AC27" s="123">
        <f>-SUMIFS(Lancamentos!$Y:$Y,Lancamentos!$AF:$AF,Fluxo_de_Caixa_Semanal!AC$8,Lancamentos!$F:$F,"Realizado",Lancamentos!$J:$J,Fluxo_de_Caixa_Semanal!$A27)-SUMIFS(Lancamentos!$Y:$Y,Lancamentos!$AF:$AF,Fluxo_de_Caixa_Semanal!AC$8,Lancamentos!$F:$F,"Contratado",Lancamentos!$J:$J,Fluxo_de_Caixa_Semanal!$A27)</f>
        <v>0</v>
      </c>
      <c r="AD27" s="121">
        <f>-SUMIFS(Lancamentos!$Y:$Y,Lancamentos!$AF:$AF,Fluxo_de_Caixa_Semanal!AD$8,Lancamentos!$F:$F,"Realizado",Lancamentos!$J:$J,Fluxo_de_Caixa_Semanal!$A27)-SUMIFS(Lancamentos!$Y:$Y,Lancamentos!$AF:$AF,Fluxo_de_Caixa_Semanal!AD$8,Lancamentos!$F:$F,"Contratado",Lancamentos!$J:$J,Fluxo_de_Caixa_Semanal!$A27)</f>
        <v>0</v>
      </c>
      <c r="AE27" s="122">
        <f>-SUMIFS(Lancamentos!$Y:$Y,Lancamentos!$AF:$AF,Fluxo_de_Caixa_Semanal!AE$8,Lancamentos!$F:$F,"Realizado",Lancamentos!$J:$J,Fluxo_de_Caixa_Semanal!$A27)-SUMIFS(Lancamentos!$Y:$Y,Lancamentos!$AF:$AF,Fluxo_de_Caixa_Semanal!AE$8,Lancamentos!$F:$F,"Contratado",Lancamentos!$J:$J,Fluxo_de_Caixa_Semanal!$A27)</f>
        <v>0</v>
      </c>
      <c r="AF27" s="123">
        <f>-SUMIFS(Lancamentos!$Y:$Y,Lancamentos!$AF:$AF,Fluxo_de_Caixa_Semanal!AF$8,Lancamentos!$F:$F,"Realizado",Lancamentos!$J:$J,Fluxo_de_Caixa_Semanal!$A27)-SUMIFS(Lancamentos!$Y:$Y,Lancamentos!$AF:$AF,Fluxo_de_Caixa_Semanal!AF$8,Lancamentos!$F:$F,"Contratado",Lancamentos!$J:$J,Fluxo_de_Caixa_Semanal!$A27)</f>
        <v>0</v>
      </c>
      <c r="AG27" s="121">
        <f>-SUMIFS(Lancamentos!$Y:$Y,Lancamentos!$AF:$AF,Fluxo_de_Caixa_Semanal!AG$8,Lancamentos!$F:$F,"Realizado",Lancamentos!$J:$J,Fluxo_de_Caixa_Semanal!$A27)-SUMIFS(Lancamentos!$Y:$Y,Lancamentos!$AF:$AF,Fluxo_de_Caixa_Semanal!AG$8,Lancamentos!$F:$F,"Contratado",Lancamentos!$J:$J,Fluxo_de_Caixa_Semanal!$A27)</f>
        <v>0</v>
      </c>
      <c r="AH27" s="122">
        <f>-SUMIFS(Lancamentos!$Y:$Y,Lancamentos!$AF:$AF,Fluxo_de_Caixa_Semanal!AH$8,Lancamentos!$F:$F,"Realizado",Lancamentos!$J:$J,Fluxo_de_Caixa_Semanal!$A27)-SUMIFS(Lancamentos!$Y:$Y,Lancamentos!$AF:$AF,Fluxo_de_Caixa_Semanal!AH$8,Lancamentos!$F:$F,"Contratado",Lancamentos!$J:$J,Fluxo_de_Caixa_Semanal!$A27)</f>
        <v>0</v>
      </c>
      <c r="AI27" s="123">
        <f>-SUMIFS(Lancamentos!$Y:$Y,Lancamentos!$AF:$AF,Fluxo_de_Caixa_Semanal!AI$8,Lancamentos!$F:$F,"Realizado",Lancamentos!$J:$J,Fluxo_de_Caixa_Semanal!$A27)-SUMIFS(Lancamentos!$Y:$Y,Lancamentos!$AF:$AF,Fluxo_de_Caixa_Semanal!AI$8,Lancamentos!$F:$F,"Contratado",Lancamentos!$J:$J,Fluxo_de_Caixa_Semanal!$A27)</f>
        <v>0</v>
      </c>
      <c r="AJ27" s="121">
        <f>-SUMIFS(Lancamentos!$Y:$Y,Lancamentos!$AF:$AF,Fluxo_de_Caixa_Semanal!AJ$8,Lancamentos!$F:$F,"Realizado",Lancamentos!$J:$J,Fluxo_de_Caixa_Semanal!$A27)-SUMIFS(Lancamentos!$Y:$Y,Lancamentos!$AF:$AF,Fluxo_de_Caixa_Semanal!AJ$8,Lancamentos!$F:$F,"Contratado",Lancamentos!$J:$J,Fluxo_de_Caixa_Semanal!$A27)</f>
        <v>0</v>
      </c>
      <c r="AK27" s="122">
        <f>-SUMIFS(Lancamentos!$Y:$Y,Lancamentos!$AF:$AF,Fluxo_de_Caixa_Semanal!AK$8,Lancamentos!$F:$F,"Realizado",Lancamentos!$J:$J,Fluxo_de_Caixa_Semanal!$A27)-SUMIFS(Lancamentos!$Y:$Y,Lancamentos!$AF:$AF,Fluxo_de_Caixa_Semanal!AK$8,Lancamentos!$F:$F,"Contratado",Lancamentos!$J:$J,Fluxo_de_Caixa_Semanal!$A27)</f>
        <v>0</v>
      </c>
      <c r="AL27" s="123">
        <f>-SUMIFS(Lancamentos!$Y:$Y,Lancamentos!$AF:$AF,Fluxo_de_Caixa_Semanal!AL$8,Lancamentos!$F:$F,"Realizado",Lancamentos!$J:$J,Fluxo_de_Caixa_Semanal!$A27)-SUMIFS(Lancamentos!$Y:$Y,Lancamentos!$AF:$AF,Fluxo_de_Caixa_Semanal!AL$8,Lancamentos!$F:$F,"Contratado",Lancamentos!$J:$J,Fluxo_de_Caixa_Semanal!$A27)</f>
        <v>0</v>
      </c>
      <c r="AM27" s="121">
        <f>-SUMIFS(Lancamentos!$Y:$Y,Lancamentos!$AF:$AF,Fluxo_de_Caixa_Semanal!AM$8,Lancamentos!$F:$F,"Realizado",Lancamentos!$J:$J,Fluxo_de_Caixa_Semanal!$A27)-SUMIFS(Lancamentos!$Y:$Y,Lancamentos!$AF:$AF,Fluxo_de_Caixa_Semanal!AM$8,Lancamentos!$F:$F,"Contratado",Lancamentos!$J:$J,Fluxo_de_Caixa_Semanal!$A27)</f>
        <v>0</v>
      </c>
      <c r="AN27" s="122">
        <f>-SUMIFS(Lancamentos!$Y:$Y,Lancamentos!$AF:$AF,Fluxo_de_Caixa_Semanal!AN$8,Lancamentos!$F:$F,"Realizado",Lancamentos!$J:$J,Fluxo_de_Caixa_Semanal!$A27)-SUMIFS(Lancamentos!$Y:$Y,Lancamentos!$AF:$AF,Fluxo_de_Caixa_Semanal!AN$8,Lancamentos!$F:$F,"Contratado",Lancamentos!$J:$J,Fluxo_de_Caixa_Semanal!$A27)</f>
        <v>0</v>
      </c>
      <c r="AO27" s="123">
        <f>-SUMIFS(Lancamentos!$Y:$Y,Lancamentos!$AF:$AF,Fluxo_de_Caixa_Semanal!AO$8,Lancamentos!$F:$F,"Realizado",Lancamentos!$J:$J,Fluxo_de_Caixa_Semanal!$A27)-SUMIFS(Lancamentos!$Y:$Y,Lancamentos!$AF:$AF,Fluxo_de_Caixa_Semanal!AO$8,Lancamentos!$F:$F,"Contratado",Lancamentos!$J:$J,Fluxo_de_Caixa_Semanal!$A27)</f>
        <v>0</v>
      </c>
      <c r="AP27" s="121">
        <f>-SUMIFS(Lancamentos!$Y:$Y,Lancamentos!$AF:$AF,Fluxo_de_Caixa_Semanal!AP$8,Lancamentos!$F:$F,"Realizado",Lancamentos!$J:$J,Fluxo_de_Caixa_Semanal!$A27)-SUMIFS(Lancamentos!$Y:$Y,Lancamentos!$AF:$AF,Fluxo_de_Caixa_Semanal!AP$8,Lancamentos!$F:$F,"Contratado",Lancamentos!$J:$J,Fluxo_de_Caixa_Semanal!$A27)</f>
        <v>0</v>
      </c>
      <c r="AQ27" s="122">
        <f>-SUMIFS(Lancamentos!$Y:$Y,Lancamentos!$AF:$AF,Fluxo_de_Caixa_Semanal!AQ$8,Lancamentos!$F:$F,"Realizado",Lancamentos!$J:$J,Fluxo_de_Caixa_Semanal!$A27)-SUMIFS(Lancamentos!$Y:$Y,Lancamentos!$AF:$AF,Fluxo_de_Caixa_Semanal!AQ$8,Lancamentos!$F:$F,"Contratado",Lancamentos!$J:$J,Fluxo_de_Caixa_Semanal!$A27)</f>
        <v>0</v>
      </c>
      <c r="AR27" s="123">
        <f>-SUMIFS(Lancamentos!$Y:$Y,Lancamentos!$AF:$AF,Fluxo_de_Caixa_Semanal!AR$8,Lancamentos!$F:$F,"Realizado",Lancamentos!$J:$J,Fluxo_de_Caixa_Semanal!$A27)-SUMIFS(Lancamentos!$Y:$Y,Lancamentos!$AF:$AF,Fluxo_de_Caixa_Semanal!AR$8,Lancamentos!$F:$F,"Contratado",Lancamentos!$J:$J,Fluxo_de_Caixa_Semanal!$A27)</f>
        <v>0</v>
      </c>
      <c r="AS27" s="121">
        <f>-SUMIFS(Lancamentos!$Y:$Y,Lancamentos!$AF:$AF,Fluxo_de_Caixa_Semanal!AS$8,Lancamentos!$F:$F,"Realizado",Lancamentos!$J:$J,Fluxo_de_Caixa_Semanal!$A27)-SUMIFS(Lancamentos!$Y:$Y,Lancamentos!$AF:$AF,Fluxo_de_Caixa_Semanal!AS$8,Lancamentos!$F:$F,"Contratado",Lancamentos!$J:$J,Fluxo_de_Caixa_Semanal!$A27)</f>
        <v>0</v>
      </c>
      <c r="AT27" s="122">
        <f>-SUMIFS(Lancamentos!$Y:$Y,Lancamentos!$AF:$AF,Fluxo_de_Caixa_Semanal!AT$8,Lancamentos!$F:$F,"Realizado",Lancamentos!$J:$J,Fluxo_de_Caixa_Semanal!$A27)-SUMIFS(Lancamentos!$Y:$Y,Lancamentos!$AF:$AF,Fluxo_de_Caixa_Semanal!AT$8,Lancamentos!$F:$F,"Contratado",Lancamentos!$J:$J,Fluxo_de_Caixa_Semanal!$A27)</f>
        <v>0</v>
      </c>
      <c r="AU27" s="123">
        <f>-SUMIFS(Lancamentos!$Y:$Y,Lancamentos!$AF:$AF,Fluxo_de_Caixa_Semanal!AU$8,Lancamentos!$F:$F,"Realizado",Lancamentos!$J:$J,Fluxo_de_Caixa_Semanal!$A27)-SUMIFS(Lancamentos!$Y:$Y,Lancamentos!$AF:$AF,Fluxo_de_Caixa_Semanal!AU$8,Lancamentos!$F:$F,"Contratado",Lancamentos!$J:$J,Fluxo_de_Caixa_Semanal!$A27)</f>
        <v>0</v>
      </c>
      <c r="AV27" s="121">
        <f>-SUMIFS(Lancamentos!$Y:$Y,Lancamentos!$AF:$AF,Fluxo_de_Caixa_Semanal!AV$8,Lancamentos!$F:$F,"Realizado",Lancamentos!$J:$J,Fluxo_de_Caixa_Semanal!$A27)-SUMIFS(Lancamentos!$Y:$Y,Lancamentos!$AF:$AF,Fluxo_de_Caixa_Semanal!AV$8,Lancamentos!$F:$F,"Contratado",Lancamentos!$J:$J,Fluxo_de_Caixa_Semanal!$A27)</f>
        <v>0</v>
      </c>
      <c r="AW27" s="122">
        <f>-SUMIFS(Lancamentos!$Y:$Y,Lancamentos!$AF:$AF,Fluxo_de_Caixa_Semanal!AW$8,Lancamentos!$F:$F,"Realizado",Lancamentos!$J:$J,Fluxo_de_Caixa_Semanal!$A27)-SUMIFS(Lancamentos!$Y:$Y,Lancamentos!$AF:$AF,Fluxo_de_Caixa_Semanal!AW$8,Lancamentos!$F:$F,"Contratado",Lancamentos!$J:$J,Fluxo_de_Caixa_Semanal!$A27)</f>
        <v>0</v>
      </c>
      <c r="AX27" s="123">
        <f>-SUMIFS(Lancamentos!$Y:$Y,Lancamentos!$AF:$AF,Fluxo_de_Caixa_Semanal!AX$8,Lancamentos!$F:$F,"Realizado",Lancamentos!$J:$J,Fluxo_de_Caixa_Semanal!$A27)-SUMIFS(Lancamentos!$Y:$Y,Lancamentos!$AF:$AF,Fluxo_de_Caixa_Semanal!AX$8,Lancamentos!$F:$F,"Contratado",Lancamentos!$J:$J,Fluxo_de_Caixa_Semanal!$A27)</f>
        <v>0</v>
      </c>
      <c r="AY27" s="121">
        <f>-SUMIFS(Lancamentos!$Y:$Y,Lancamentos!$AF:$AF,Fluxo_de_Caixa_Semanal!AY$8,Lancamentos!$F:$F,"Realizado",Lancamentos!$J:$J,Fluxo_de_Caixa_Semanal!$A27)-SUMIFS(Lancamentos!$Y:$Y,Lancamentos!$AF:$AF,Fluxo_de_Caixa_Semanal!AY$8,Lancamentos!$F:$F,"Contratado",Lancamentos!$J:$J,Fluxo_de_Caixa_Semanal!$A27)</f>
        <v>0</v>
      </c>
      <c r="AZ27" s="122">
        <f>-SUMIFS(Lancamentos!$Y:$Y,Lancamentos!$AF:$AF,Fluxo_de_Caixa_Semanal!AZ$8,Lancamentos!$F:$F,"Realizado",Lancamentos!$J:$J,Fluxo_de_Caixa_Semanal!$A27)-SUMIFS(Lancamentos!$Y:$Y,Lancamentos!$AF:$AF,Fluxo_de_Caixa_Semanal!AZ$8,Lancamentos!$F:$F,"Contratado",Lancamentos!$J:$J,Fluxo_de_Caixa_Semanal!$A27)</f>
        <v>0</v>
      </c>
      <c r="BA27" s="123">
        <f>-SUMIFS(Lancamentos!$Y:$Y,Lancamentos!$AF:$AF,Fluxo_de_Caixa_Semanal!BA$8,Lancamentos!$F:$F,"Realizado",Lancamentos!$J:$J,Fluxo_de_Caixa_Semanal!$A27)-SUMIFS(Lancamentos!$Y:$Y,Lancamentos!$AF:$AF,Fluxo_de_Caixa_Semanal!BA$8,Lancamentos!$F:$F,"Contratado",Lancamentos!$J:$J,Fluxo_de_Caixa_Semanal!$A27)</f>
        <v>0</v>
      </c>
      <c r="BB27" s="121">
        <f>-SUMIFS(Lancamentos!$Y:$Y,Lancamentos!$AF:$AF,Fluxo_de_Caixa_Semanal!BB$8,Lancamentos!$F:$F,"Realizado",Lancamentos!$J:$J,Fluxo_de_Caixa_Semanal!$A27)-SUMIFS(Lancamentos!$Y:$Y,Lancamentos!$AF:$AF,Fluxo_de_Caixa_Semanal!BB$8,Lancamentos!$F:$F,"Contratado",Lancamentos!$J:$J,Fluxo_de_Caixa_Semanal!$A27)</f>
        <v>0</v>
      </c>
      <c r="BC27" s="122">
        <f>-SUMIFS(Lancamentos!$Y:$Y,Lancamentos!$AF:$AF,Fluxo_de_Caixa_Semanal!BC$8,Lancamentos!$F:$F,"Realizado",Lancamentos!$J:$J,Fluxo_de_Caixa_Semanal!$A27)-SUMIFS(Lancamentos!$Y:$Y,Lancamentos!$AF:$AF,Fluxo_de_Caixa_Semanal!BC$8,Lancamentos!$F:$F,"Contratado",Lancamentos!$J:$J,Fluxo_de_Caixa_Semanal!$A27)</f>
        <v>0</v>
      </c>
      <c r="BD27" s="123">
        <f>-SUMIFS(Lancamentos!$Y:$Y,Lancamentos!$AF:$AF,Fluxo_de_Caixa_Semanal!BD$8,Lancamentos!$F:$F,"Realizado",Lancamentos!$J:$J,Fluxo_de_Caixa_Semanal!$A27)-SUMIFS(Lancamentos!$Y:$Y,Lancamentos!$AF:$AF,Fluxo_de_Caixa_Semanal!BD$8,Lancamentos!$F:$F,"Contratado",Lancamentos!$J:$J,Fluxo_de_Caixa_Semanal!$A27)</f>
        <v>0</v>
      </c>
      <c r="BE27" s="121">
        <f>-SUMIFS(Lancamentos!$Y:$Y,Lancamentos!$AF:$AF,Fluxo_de_Caixa_Semanal!BE$8,Lancamentos!$F:$F,"Realizado",Lancamentos!$J:$J,Fluxo_de_Caixa_Semanal!$A27)-SUMIFS(Lancamentos!$Y:$Y,Lancamentos!$AF:$AF,Fluxo_de_Caixa_Semanal!BE$8,Lancamentos!$F:$F,"Contratado",Lancamentos!$J:$J,Fluxo_de_Caixa_Semanal!$A27)</f>
        <v>0</v>
      </c>
      <c r="BF27" s="122">
        <f>-SUMIFS(Lancamentos!$Y:$Y,Lancamentos!$AF:$AF,Fluxo_de_Caixa_Semanal!BF$8,Lancamentos!$F:$F,"Realizado",Lancamentos!$J:$J,Fluxo_de_Caixa_Semanal!$A27)-SUMIFS(Lancamentos!$Y:$Y,Lancamentos!$AF:$AF,Fluxo_de_Caixa_Semanal!BF$8,Lancamentos!$F:$F,"Contratado",Lancamentos!$J:$J,Fluxo_de_Caixa_Semanal!$A27)</f>
        <v>0</v>
      </c>
      <c r="BG27" s="123">
        <f>-SUMIFS(Lancamentos!$Y:$Y,Lancamentos!$AF:$AF,Fluxo_de_Caixa_Semanal!BG$8,Lancamentos!$F:$F,"Realizado",Lancamentos!$J:$J,Fluxo_de_Caixa_Semanal!$A27)-SUMIFS(Lancamentos!$Y:$Y,Lancamentos!$AF:$AF,Fluxo_de_Caixa_Semanal!BG$8,Lancamentos!$F:$F,"Contratado",Lancamentos!$J:$J,Fluxo_de_Caixa_Semanal!$A27)</f>
        <v>0</v>
      </c>
      <c r="BH27" s="121">
        <f>-SUMIFS(Lancamentos!$Y:$Y,Lancamentos!$AF:$AF,Fluxo_de_Caixa_Semanal!BH$8,Lancamentos!$F:$F,"Realizado",Lancamentos!$J:$J,Fluxo_de_Caixa_Semanal!$A27)-SUMIFS(Lancamentos!$Y:$Y,Lancamentos!$AF:$AF,Fluxo_de_Caixa_Semanal!BH$8,Lancamentos!$F:$F,"Contratado",Lancamentos!$J:$J,Fluxo_de_Caixa_Semanal!$A27)</f>
        <v>0</v>
      </c>
      <c r="BI27" s="122">
        <f>-SUMIFS(Lancamentos!$Y:$Y,Lancamentos!$AF:$AF,Fluxo_de_Caixa_Semanal!BI$8,Lancamentos!$F:$F,"Realizado",Lancamentos!$J:$J,Fluxo_de_Caixa_Semanal!$A27)-SUMIFS(Lancamentos!$Y:$Y,Lancamentos!$AF:$AF,Fluxo_de_Caixa_Semanal!BI$8,Lancamentos!$F:$F,"Contratado",Lancamentos!$J:$J,Fluxo_de_Caixa_Semanal!$A27)</f>
        <v>0</v>
      </c>
      <c r="BJ27" s="123">
        <f>-SUMIFS(Lancamentos!$Y:$Y,Lancamentos!$AF:$AF,Fluxo_de_Caixa_Semanal!BJ$8,Lancamentos!$F:$F,"Realizado",Lancamentos!$J:$J,Fluxo_de_Caixa_Semanal!$A27)-SUMIFS(Lancamentos!$Y:$Y,Lancamentos!$AF:$AF,Fluxo_de_Caixa_Semanal!BJ$8,Lancamentos!$F:$F,"Contratado",Lancamentos!$J:$J,Fluxo_de_Caixa_Semanal!$A27)</f>
        <v>0</v>
      </c>
      <c r="BK27" s="121">
        <f>-SUMIFS(Lancamentos!$Y:$Y,Lancamentos!$AF:$AF,Fluxo_de_Caixa_Semanal!BK$8,Lancamentos!$F:$F,"Realizado",Lancamentos!$J:$J,Fluxo_de_Caixa_Semanal!$A27)-SUMIFS(Lancamentos!$Y:$Y,Lancamentos!$AF:$AF,Fluxo_de_Caixa_Semanal!BK$8,Lancamentos!$F:$F,"Contratado",Lancamentos!$J:$J,Fluxo_de_Caixa_Semanal!$A27)</f>
        <v>0</v>
      </c>
      <c r="BL27" s="122">
        <f>-SUMIFS(Lancamentos!$Y:$Y,Lancamentos!$AF:$AF,Fluxo_de_Caixa_Semanal!BL$8,Lancamentos!$F:$F,"Realizado",Lancamentos!$J:$J,Fluxo_de_Caixa_Semanal!$A27)-SUMIFS(Lancamentos!$Y:$Y,Lancamentos!$AF:$AF,Fluxo_de_Caixa_Semanal!BL$8,Lancamentos!$F:$F,"Contratado",Lancamentos!$J:$J,Fluxo_de_Caixa_Semanal!$A27)</f>
        <v>0</v>
      </c>
      <c r="BM27" s="123">
        <f>-SUMIFS(Lancamentos!$Y:$Y,Lancamentos!$AF:$AF,Fluxo_de_Caixa_Semanal!BM$8,Lancamentos!$F:$F,"Realizado",Lancamentos!$J:$J,Fluxo_de_Caixa_Semanal!$A27)-SUMIFS(Lancamentos!$Y:$Y,Lancamentos!$AF:$AF,Fluxo_de_Caixa_Semanal!BM$8,Lancamentos!$F:$F,"Contratado",Lancamentos!$J:$J,Fluxo_de_Caixa_Semanal!$A27)</f>
        <v>0</v>
      </c>
      <c r="BN27" s="121">
        <f>-SUMIFS(Lancamentos!$Y:$Y,Lancamentos!$AF:$AF,Fluxo_de_Caixa_Semanal!BN$8,Lancamentos!$F:$F,"Realizado",Lancamentos!$J:$J,Fluxo_de_Caixa_Semanal!$A27)-SUMIFS(Lancamentos!$Y:$Y,Lancamentos!$AF:$AF,Fluxo_de_Caixa_Semanal!BN$8,Lancamentos!$F:$F,"Contratado",Lancamentos!$J:$J,Fluxo_de_Caixa_Semanal!$A27)</f>
        <v>0</v>
      </c>
      <c r="BO27" s="122">
        <f>-SUMIFS(Lancamentos!$Y:$Y,Lancamentos!$AF:$AF,Fluxo_de_Caixa_Semanal!BO$8,Lancamentos!$F:$F,"Realizado",Lancamentos!$J:$J,Fluxo_de_Caixa_Semanal!$A27)-SUMIFS(Lancamentos!$Y:$Y,Lancamentos!$AF:$AF,Fluxo_de_Caixa_Semanal!BO$8,Lancamentos!$F:$F,"Contratado",Lancamentos!$J:$J,Fluxo_de_Caixa_Semanal!$A27)</f>
        <v>0</v>
      </c>
      <c r="BP27" s="123">
        <f>-SUMIFS(Lancamentos!$Y:$Y,Lancamentos!$AF:$AF,Fluxo_de_Caixa_Semanal!BP$8,Lancamentos!$F:$F,"Realizado",Lancamentos!$J:$J,Fluxo_de_Caixa_Semanal!$A27)-SUMIFS(Lancamentos!$Y:$Y,Lancamentos!$AF:$AF,Fluxo_de_Caixa_Semanal!BP$8,Lancamentos!$F:$F,"Contratado",Lancamentos!$J:$J,Fluxo_de_Caixa_Semanal!$A27)</f>
        <v>0</v>
      </c>
      <c r="BQ27" s="121">
        <f>-SUMIFS(Lancamentos!$Y:$Y,Lancamentos!$AF:$AF,Fluxo_de_Caixa_Semanal!BQ$8,Lancamentos!$F:$F,"Realizado",Lancamentos!$J:$J,Fluxo_de_Caixa_Semanal!$A27)-SUMIFS(Lancamentos!$Y:$Y,Lancamentos!$AF:$AF,Fluxo_de_Caixa_Semanal!BQ$8,Lancamentos!$F:$F,"Contratado",Lancamentos!$J:$J,Fluxo_de_Caixa_Semanal!$A27)</f>
        <v>0</v>
      </c>
      <c r="BR27" s="122">
        <f>-SUMIFS(Lancamentos!$Y:$Y,Lancamentos!$AF:$AF,Fluxo_de_Caixa_Semanal!BR$8,Lancamentos!$F:$F,"Realizado",Lancamentos!$J:$J,Fluxo_de_Caixa_Semanal!$A27)-SUMIFS(Lancamentos!$Y:$Y,Lancamentos!$AF:$AF,Fluxo_de_Caixa_Semanal!BR$8,Lancamentos!$F:$F,"Contratado",Lancamentos!$J:$J,Fluxo_de_Caixa_Semanal!$A27)</f>
        <v>0</v>
      </c>
      <c r="BS27" s="123">
        <f>-SUMIFS(Lancamentos!$Y:$Y,Lancamentos!$AF:$AF,Fluxo_de_Caixa_Semanal!BS$8,Lancamentos!$F:$F,"Realizado",Lancamentos!$J:$J,Fluxo_de_Caixa_Semanal!$A27)-SUMIFS(Lancamentos!$Y:$Y,Lancamentos!$AF:$AF,Fluxo_de_Caixa_Semanal!BS$8,Lancamentos!$F:$F,"Contratado",Lancamentos!$J:$J,Fluxo_de_Caixa_Semanal!$A27)</f>
        <v>0</v>
      </c>
      <c r="BT27" s="121">
        <f>-SUMIFS(Lancamentos!$Y:$Y,Lancamentos!$AF:$AF,Fluxo_de_Caixa_Semanal!BT$8,Lancamentos!$F:$F,"Realizado",Lancamentos!$J:$J,Fluxo_de_Caixa_Semanal!$A27)-SUMIFS(Lancamentos!$Y:$Y,Lancamentos!$AF:$AF,Fluxo_de_Caixa_Semanal!BT$8,Lancamentos!$F:$F,"Contratado",Lancamentos!$J:$J,Fluxo_de_Caixa_Semanal!$A27)</f>
        <v>0</v>
      </c>
      <c r="BU27" s="122">
        <f>-SUMIFS(Lancamentos!$Y:$Y,Lancamentos!$AF:$AF,Fluxo_de_Caixa_Semanal!BU$8,Lancamentos!$F:$F,"Realizado",Lancamentos!$J:$J,Fluxo_de_Caixa_Semanal!$A27)-SUMIFS(Lancamentos!$Y:$Y,Lancamentos!$AF:$AF,Fluxo_de_Caixa_Semanal!BU$8,Lancamentos!$F:$F,"Contratado",Lancamentos!$J:$J,Fluxo_de_Caixa_Semanal!$A27)</f>
        <v>0</v>
      </c>
      <c r="BV27" s="123">
        <f>-SUMIFS(Lancamentos!$Y:$Y,Lancamentos!$AF:$AF,Fluxo_de_Caixa_Semanal!BV$8,Lancamentos!$F:$F,"Realizado",Lancamentos!$J:$J,Fluxo_de_Caixa_Semanal!$A27)-SUMIFS(Lancamentos!$Y:$Y,Lancamentos!$AF:$AF,Fluxo_de_Caixa_Semanal!BV$8,Lancamentos!$F:$F,"Contratado",Lancamentos!$J:$J,Fluxo_de_Caixa_Semanal!$A27)</f>
        <v>0</v>
      </c>
      <c r="BW27" s="121">
        <f>-SUMIFS(Lancamentos!$Y:$Y,Lancamentos!$AF:$AF,Fluxo_de_Caixa_Semanal!BW$8,Lancamentos!$F:$F,"Realizado",Lancamentos!$J:$J,Fluxo_de_Caixa_Semanal!$A27)-SUMIFS(Lancamentos!$Y:$Y,Lancamentos!$AF:$AF,Fluxo_de_Caixa_Semanal!BW$8,Lancamentos!$F:$F,"Contratado",Lancamentos!$J:$J,Fluxo_de_Caixa_Semanal!$A27)</f>
        <v>0</v>
      </c>
      <c r="BX27" s="122">
        <f>-SUMIFS(Lancamentos!$Y:$Y,Lancamentos!$AF:$AF,Fluxo_de_Caixa_Semanal!BX$8,Lancamentos!$F:$F,"Realizado",Lancamentos!$J:$J,Fluxo_de_Caixa_Semanal!$A27)-SUMIFS(Lancamentos!$Y:$Y,Lancamentos!$AF:$AF,Fluxo_de_Caixa_Semanal!BX$8,Lancamentos!$F:$F,"Contratado",Lancamentos!$J:$J,Fluxo_de_Caixa_Semanal!$A27)</f>
        <v>0</v>
      </c>
      <c r="BY27" s="123">
        <f>-SUMIFS(Lancamentos!$Y:$Y,Lancamentos!$AF:$AF,Fluxo_de_Caixa_Semanal!BY$8,Lancamentos!$F:$F,"Realizado",Lancamentos!$J:$J,Fluxo_de_Caixa_Semanal!$A27)-SUMIFS(Lancamentos!$Y:$Y,Lancamentos!$AF:$AF,Fluxo_de_Caixa_Semanal!BY$8,Lancamentos!$F:$F,"Contratado",Lancamentos!$J:$J,Fluxo_de_Caixa_Semanal!$A27)</f>
        <v>0</v>
      </c>
      <c r="BZ27" s="121">
        <f>-SUMIFS(Lancamentos!$Y:$Y,Lancamentos!$AF:$AF,Fluxo_de_Caixa_Semanal!BZ$8,Lancamentos!$F:$F,"Realizado",Lancamentos!$J:$J,Fluxo_de_Caixa_Semanal!$A27)-SUMIFS(Lancamentos!$Y:$Y,Lancamentos!$AF:$AF,Fluxo_de_Caixa_Semanal!BZ$8,Lancamentos!$F:$F,"Contratado",Lancamentos!$J:$J,Fluxo_de_Caixa_Semanal!$A27)</f>
        <v>0</v>
      </c>
      <c r="CA27" s="122">
        <f>-SUMIFS(Lancamentos!$Y:$Y,Lancamentos!$AF:$AF,Fluxo_de_Caixa_Semanal!CA$8,Lancamentos!$F:$F,"Realizado",Lancamentos!$J:$J,Fluxo_de_Caixa_Semanal!$A27)-SUMIFS(Lancamentos!$Y:$Y,Lancamentos!$AF:$AF,Fluxo_de_Caixa_Semanal!CA$8,Lancamentos!$F:$F,"Contratado",Lancamentos!$J:$J,Fluxo_de_Caixa_Semanal!$A27)</f>
        <v>0</v>
      </c>
      <c r="CB27" s="123">
        <f>-SUMIFS(Lancamentos!$Y:$Y,Lancamentos!$AF:$AF,Fluxo_de_Caixa_Semanal!CB$8,Lancamentos!$F:$F,"Realizado",Lancamentos!$J:$J,Fluxo_de_Caixa_Semanal!$A27)-SUMIFS(Lancamentos!$Y:$Y,Lancamentos!$AF:$AF,Fluxo_de_Caixa_Semanal!CB$8,Lancamentos!$F:$F,"Contratado",Lancamentos!$J:$J,Fluxo_de_Caixa_Semanal!$A27)</f>
        <v>0</v>
      </c>
      <c r="CC27" s="121">
        <f>-SUMIFS(Lancamentos!$Y:$Y,Lancamentos!$AF:$AF,Fluxo_de_Caixa_Semanal!CC$8,Lancamentos!$F:$F,"Realizado",Lancamentos!$J:$J,Fluxo_de_Caixa_Semanal!$A27)-SUMIFS(Lancamentos!$Y:$Y,Lancamentos!$AF:$AF,Fluxo_de_Caixa_Semanal!CC$8,Lancamentos!$F:$F,"Contratado",Lancamentos!$J:$J,Fluxo_de_Caixa_Semanal!$A27)</f>
        <v>0</v>
      </c>
      <c r="CD27" s="122">
        <f>-SUMIFS(Lancamentos!$Y:$Y,Lancamentos!$AF:$AF,Fluxo_de_Caixa_Semanal!CD$8,Lancamentos!$F:$F,"Realizado",Lancamentos!$J:$J,Fluxo_de_Caixa_Semanal!$A27)-SUMIFS(Lancamentos!$Y:$Y,Lancamentos!$AF:$AF,Fluxo_de_Caixa_Semanal!CD$8,Lancamentos!$F:$F,"Contratado",Lancamentos!$J:$J,Fluxo_de_Caixa_Semanal!$A27)</f>
        <v>0</v>
      </c>
      <c r="CE27" s="123">
        <f>-SUMIFS(Lancamentos!$Y:$Y,Lancamentos!$AF:$AF,Fluxo_de_Caixa_Semanal!CE$8,Lancamentos!$F:$F,"Realizado",Lancamentos!$J:$J,Fluxo_de_Caixa_Semanal!$A27)-SUMIFS(Lancamentos!$Y:$Y,Lancamentos!$AF:$AF,Fluxo_de_Caixa_Semanal!CE$8,Lancamentos!$F:$F,"Contratado",Lancamentos!$J:$J,Fluxo_de_Caixa_Semanal!$A27)</f>
        <v>0</v>
      </c>
      <c r="CF27" s="121">
        <f>-SUMIFS(Lancamentos!$Y:$Y,Lancamentos!$AF:$AF,Fluxo_de_Caixa_Semanal!CF$8,Lancamentos!$F:$F,"Realizado",Lancamentos!$J:$J,Fluxo_de_Caixa_Semanal!$A27)-SUMIFS(Lancamentos!$Y:$Y,Lancamentos!$AF:$AF,Fluxo_de_Caixa_Semanal!CF$8,Lancamentos!$F:$F,"Contratado",Lancamentos!$J:$J,Fluxo_de_Caixa_Semanal!$A27)</f>
        <v>0</v>
      </c>
      <c r="CG27" s="122">
        <f>-SUMIFS(Lancamentos!$Y:$Y,Lancamentos!$AF:$AF,Fluxo_de_Caixa_Semanal!CG$8,Lancamentos!$F:$F,"Realizado",Lancamentos!$J:$J,Fluxo_de_Caixa_Semanal!$A27)-SUMIFS(Lancamentos!$Y:$Y,Lancamentos!$AF:$AF,Fluxo_de_Caixa_Semanal!CG$8,Lancamentos!$F:$F,"Contratado",Lancamentos!$J:$J,Fluxo_de_Caixa_Semanal!$A27)</f>
        <v>0</v>
      </c>
      <c r="CH27" s="123">
        <f>-SUMIFS(Lancamentos!$Y:$Y,Lancamentos!$AF:$AF,Fluxo_de_Caixa_Semanal!CH$8,Lancamentos!$F:$F,"Realizado",Lancamentos!$J:$J,Fluxo_de_Caixa_Semanal!$A27)-SUMIFS(Lancamentos!$Y:$Y,Lancamentos!$AF:$AF,Fluxo_de_Caixa_Semanal!CH$8,Lancamentos!$F:$F,"Contratado",Lancamentos!$J:$J,Fluxo_de_Caixa_Semanal!$A27)</f>
        <v>0</v>
      </c>
      <c r="CI27" s="121">
        <f>-SUMIFS(Lancamentos!$Y:$Y,Lancamentos!$AF:$AF,Fluxo_de_Caixa_Semanal!CI$8,Lancamentos!$F:$F,"Realizado",Lancamentos!$J:$J,Fluxo_de_Caixa_Semanal!$A27)-SUMIFS(Lancamentos!$Y:$Y,Lancamentos!$AF:$AF,Fluxo_de_Caixa_Semanal!CI$8,Lancamentos!$F:$F,"Contratado",Lancamentos!$J:$J,Fluxo_de_Caixa_Semanal!$A27)</f>
        <v>0</v>
      </c>
      <c r="CJ27" s="122">
        <f>-SUMIFS(Lancamentos!$Y:$Y,Lancamentos!$AF:$AF,Fluxo_de_Caixa_Semanal!CJ$8,Lancamentos!$F:$F,"Realizado",Lancamentos!$J:$J,Fluxo_de_Caixa_Semanal!$A27)-SUMIFS(Lancamentos!$Y:$Y,Lancamentos!$AF:$AF,Fluxo_de_Caixa_Semanal!CJ$8,Lancamentos!$F:$F,"Contratado",Lancamentos!$J:$J,Fluxo_de_Caixa_Semanal!$A27)</f>
        <v>0</v>
      </c>
      <c r="CK27" s="123">
        <f>-SUMIFS(Lancamentos!$Y:$Y,Lancamentos!$AF:$AF,Fluxo_de_Caixa_Semanal!CK$8,Lancamentos!$F:$F,"Realizado",Lancamentos!$J:$J,Fluxo_de_Caixa_Semanal!$A27)-SUMIFS(Lancamentos!$Y:$Y,Lancamentos!$AF:$AF,Fluxo_de_Caixa_Semanal!CK$8,Lancamentos!$F:$F,"Contratado",Lancamentos!$J:$J,Fluxo_de_Caixa_Semanal!$A27)</f>
        <v>0</v>
      </c>
      <c r="CL27" s="121">
        <f>-SUMIFS(Lancamentos!$Y:$Y,Lancamentos!$AF:$AF,Fluxo_de_Caixa_Semanal!CL$8,Lancamentos!$F:$F,"Realizado",Lancamentos!$J:$J,Fluxo_de_Caixa_Semanal!$A27)-SUMIFS(Lancamentos!$Y:$Y,Lancamentos!$AF:$AF,Fluxo_de_Caixa_Semanal!CL$8,Lancamentos!$F:$F,"Contratado",Lancamentos!$J:$J,Fluxo_de_Caixa_Semanal!$A27)</f>
        <v>0</v>
      </c>
      <c r="CM27" s="122">
        <f>-SUMIFS(Lancamentos!$Y:$Y,Lancamentos!$AF:$AF,Fluxo_de_Caixa_Semanal!CM$8,Lancamentos!$F:$F,"Realizado",Lancamentos!$J:$J,Fluxo_de_Caixa_Semanal!$A27)-SUMIFS(Lancamentos!$Y:$Y,Lancamentos!$AF:$AF,Fluxo_de_Caixa_Semanal!CM$8,Lancamentos!$F:$F,"Contratado",Lancamentos!$J:$J,Fluxo_de_Caixa_Semanal!$A27)</f>
        <v>0</v>
      </c>
      <c r="CN27" s="123">
        <f>-SUMIFS(Lancamentos!$Y:$Y,Lancamentos!$AF:$AF,Fluxo_de_Caixa_Semanal!CN$8,Lancamentos!$F:$F,"Realizado",Lancamentos!$J:$J,Fluxo_de_Caixa_Semanal!$A27)-SUMIFS(Lancamentos!$Y:$Y,Lancamentos!$AF:$AF,Fluxo_de_Caixa_Semanal!CN$8,Lancamentos!$F:$F,"Contratado",Lancamentos!$J:$J,Fluxo_de_Caixa_Semanal!$A27)</f>
        <v>0</v>
      </c>
      <c r="CO27" s="121">
        <f>-SUMIFS(Lancamentos!$Y:$Y,Lancamentos!$AF:$AF,Fluxo_de_Caixa_Semanal!CO$8,Lancamentos!$F:$F,"Realizado",Lancamentos!$J:$J,Fluxo_de_Caixa_Semanal!$A27)-SUMIFS(Lancamentos!$Y:$Y,Lancamentos!$AF:$AF,Fluxo_de_Caixa_Semanal!CO$8,Lancamentos!$F:$F,"Contratado",Lancamentos!$J:$J,Fluxo_de_Caixa_Semanal!$A27)</f>
        <v>0</v>
      </c>
      <c r="CP27" s="122">
        <f>-SUMIFS(Lancamentos!$Y:$Y,Lancamentos!$AF:$AF,Fluxo_de_Caixa_Semanal!CP$8,Lancamentos!$F:$F,"Realizado",Lancamentos!$J:$J,Fluxo_de_Caixa_Semanal!$A27)-SUMIFS(Lancamentos!$Y:$Y,Lancamentos!$AF:$AF,Fluxo_de_Caixa_Semanal!CP$8,Lancamentos!$F:$F,"Contratado",Lancamentos!$J:$J,Fluxo_de_Caixa_Semanal!$A27)</f>
        <v>0</v>
      </c>
      <c r="CQ27" s="123">
        <f>-SUMIFS(Lancamentos!$Y:$Y,Lancamentos!$AF:$AF,Fluxo_de_Caixa_Semanal!CQ$8,Lancamentos!$F:$F,"Realizado",Lancamentos!$J:$J,Fluxo_de_Caixa_Semanal!$A27)-SUMIFS(Lancamentos!$Y:$Y,Lancamentos!$AF:$AF,Fluxo_de_Caixa_Semanal!CQ$8,Lancamentos!$F:$F,"Contratado",Lancamentos!$J:$J,Fluxo_de_Caixa_Semanal!$A27)</f>
        <v>0</v>
      </c>
      <c r="CR27" s="121">
        <f>-SUMIFS(Lancamentos!$Y:$Y,Lancamentos!$AF:$AF,Fluxo_de_Caixa_Semanal!CR$8,Lancamentos!$F:$F,"Realizado",Lancamentos!$J:$J,Fluxo_de_Caixa_Semanal!$A27)-SUMIFS(Lancamentos!$Y:$Y,Lancamentos!$AF:$AF,Fluxo_de_Caixa_Semanal!CR$8,Lancamentos!$F:$F,"Contratado",Lancamentos!$J:$J,Fluxo_de_Caixa_Semanal!$A27)</f>
        <v>0</v>
      </c>
      <c r="CS27" s="122">
        <f>-SUMIFS(Lancamentos!$Y:$Y,Lancamentos!$AF:$AF,Fluxo_de_Caixa_Semanal!CS$8,Lancamentos!$F:$F,"Realizado",Lancamentos!$J:$J,Fluxo_de_Caixa_Semanal!$A27)-SUMIFS(Lancamentos!$Y:$Y,Lancamentos!$AF:$AF,Fluxo_de_Caixa_Semanal!CS$8,Lancamentos!$F:$F,"Contratado",Lancamentos!$J:$J,Fluxo_de_Caixa_Semanal!$A27)</f>
        <v>0</v>
      </c>
      <c r="CT27" s="123">
        <f>-SUMIFS(Lancamentos!$Y:$Y,Lancamentos!$AF:$AF,Fluxo_de_Caixa_Semanal!CT$8,Lancamentos!$F:$F,"Realizado",Lancamentos!$J:$J,Fluxo_de_Caixa_Semanal!$A27)-SUMIFS(Lancamentos!$Y:$Y,Lancamentos!$AF:$AF,Fluxo_de_Caixa_Semanal!CT$8,Lancamentos!$F:$F,"Contratado",Lancamentos!$J:$J,Fluxo_de_Caixa_Semanal!$A27)</f>
        <v>0</v>
      </c>
      <c r="CU27" s="121">
        <f>-SUMIFS(Lancamentos!$Y:$Y,Lancamentos!$AF:$AF,Fluxo_de_Caixa_Semanal!CU$8,Lancamentos!$F:$F,"Realizado",Lancamentos!$J:$J,Fluxo_de_Caixa_Semanal!$A27)-SUMIFS(Lancamentos!$Y:$Y,Lancamentos!$AF:$AF,Fluxo_de_Caixa_Semanal!CU$8,Lancamentos!$F:$F,"Contratado",Lancamentos!$J:$J,Fluxo_de_Caixa_Semanal!$A27)</f>
        <v>0</v>
      </c>
      <c r="CV27" s="122">
        <f>-SUMIFS(Lancamentos!$Y:$Y,Lancamentos!$AF:$AF,Fluxo_de_Caixa_Semanal!CV$8,Lancamentos!$F:$F,"Realizado",Lancamentos!$J:$J,Fluxo_de_Caixa_Semanal!$A27)-SUMIFS(Lancamentos!$Y:$Y,Lancamentos!$AF:$AF,Fluxo_de_Caixa_Semanal!CV$8,Lancamentos!$F:$F,"Contratado",Lancamentos!$J:$J,Fluxo_de_Caixa_Semanal!$A27)</f>
        <v>0</v>
      </c>
      <c r="CW27" s="123">
        <f>-SUMIFS(Lancamentos!$Y:$Y,Lancamentos!$AF:$AF,Fluxo_de_Caixa_Semanal!CW$8,Lancamentos!$F:$F,"Realizado",Lancamentos!$J:$J,Fluxo_de_Caixa_Semanal!$A27)-SUMIFS(Lancamentos!$Y:$Y,Lancamentos!$AF:$AF,Fluxo_de_Caixa_Semanal!CW$8,Lancamentos!$F:$F,"Contratado",Lancamentos!$J:$J,Fluxo_de_Caixa_Semanal!$A27)</f>
        <v>0</v>
      </c>
      <c r="CX27" s="121">
        <f>-SUMIFS(Lancamentos!$Y:$Y,Lancamentos!$AF:$AF,Fluxo_de_Caixa_Semanal!CX$8,Lancamentos!$F:$F,"Realizado",Lancamentos!$J:$J,Fluxo_de_Caixa_Semanal!$A27)-SUMIFS(Lancamentos!$Y:$Y,Lancamentos!$AF:$AF,Fluxo_de_Caixa_Semanal!CX$8,Lancamentos!$F:$F,"Contratado",Lancamentos!$J:$J,Fluxo_de_Caixa_Semanal!$A27)</f>
        <v>0</v>
      </c>
      <c r="CY27" s="122">
        <f>-SUMIFS(Lancamentos!$Y:$Y,Lancamentos!$AF:$AF,Fluxo_de_Caixa_Semanal!CY$8,Lancamentos!$F:$F,"Realizado",Lancamentos!$J:$J,Fluxo_de_Caixa_Semanal!$A27)-SUMIFS(Lancamentos!$Y:$Y,Lancamentos!$AF:$AF,Fluxo_de_Caixa_Semanal!CY$8,Lancamentos!$F:$F,"Contratado",Lancamentos!$J:$J,Fluxo_de_Caixa_Semanal!$A27)</f>
        <v>0</v>
      </c>
      <c r="CZ27" s="123">
        <f>-SUMIFS(Lancamentos!$Y:$Y,Lancamentos!$AF:$AF,Fluxo_de_Caixa_Semanal!CZ$8,Lancamentos!$F:$F,"Realizado",Lancamentos!$J:$J,Fluxo_de_Caixa_Semanal!$A27)-SUMIFS(Lancamentos!$Y:$Y,Lancamentos!$AF:$AF,Fluxo_de_Caixa_Semanal!CZ$8,Lancamentos!$F:$F,"Contratado",Lancamentos!$J:$J,Fluxo_de_Caixa_Semanal!$A27)</f>
        <v>0</v>
      </c>
      <c r="DA27" s="121">
        <f>-SUMIFS(Lancamentos!$Y:$Y,Lancamentos!$AF:$AF,Fluxo_de_Caixa_Semanal!DA$8,Lancamentos!$F:$F,"Realizado",Lancamentos!$J:$J,Fluxo_de_Caixa_Semanal!$A27)-SUMIFS(Lancamentos!$Y:$Y,Lancamentos!$AF:$AF,Fluxo_de_Caixa_Semanal!DA$8,Lancamentos!$F:$F,"Contratado",Lancamentos!$J:$J,Fluxo_de_Caixa_Semanal!$A27)</f>
        <v>0</v>
      </c>
      <c r="DB27" s="122">
        <f>-SUMIFS(Lancamentos!$Y:$Y,Lancamentos!$AF:$AF,Fluxo_de_Caixa_Semanal!DB$8,Lancamentos!$F:$F,"Realizado",Lancamentos!$J:$J,Fluxo_de_Caixa_Semanal!$A27)-SUMIFS(Lancamentos!$Y:$Y,Lancamentos!$AF:$AF,Fluxo_de_Caixa_Semanal!DB$8,Lancamentos!$F:$F,"Contratado",Lancamentos!$J:$J,Fluxo_de_Caixa_Semanal!$A27)</f>
        <v>0</v>
      </c>
      <c r="DC27" s="123">
        <f>-SUMIFS(Lancamentos!$Y:$Y,Lancamentos!$AF:$AF,Fluxo_de_Caixa_Semanal!DC$8,Lancamentos!$F:$F,"Realizado",Lancamentos!$J:$J,Fluxo_de_Caixa_Semanal!$A27)-SUMIFS(Lancamentos!$Y:$Y,Lancamentos!$AF:$AF,Fluxo_de_Caixa_Semanal!DC$8,Lancamentos!$F:$F,"Contratado",Lancamentos!$J:$J,Fluxo_de_Caixa_Semanal!$A27)</f>
        <v>0</v>
      </c>
      <c r="DD27" s="121">
        <f>-SUMIFS(Lancamentos!$Y:$Y,Lancamentos!$AF:$AF,Fluxo_de_Caixa_Semanal!DD$8,Lancamentos!$F:$F,"Realizado",Lancamentos!$J:$J,Fluxo_de_Caixa_Semanal!$A27)-SUMIFS(Lancamentos!$Y:$Y,Lancamentos!$AF:$AF,Fluxo_de_Caixa_Semanal!DD$8,Lancamentos!$F:$F,"Contratado",Lancamentos!$J:$J,Fluxo_de_Caixa_Semanal!$A27)</f>
        <v>0</v>
      </c>
      <c r="DE27" s="122">
        <f>-SUMIFS(Lancamentos!$Y:$Y,Lancamentos!$AF:$AF,Fluxo_de_Caixa_Semanal!DE$8,Lancamentos!$F:$F,"Realizado",Lancamentos!$J:$J,Fluxo_de_Caixa_Semanal!$A27)-SUMIFS(Lancamentos!$Y:$Y,Lancamentos!$AF:$AF,Fluxo_de_Caixa_Semanal!DE$8,Lancamentos!$F:$F,"Contratado",Lancamentos!$J:$J,Fluxo_de_Caixa_Semanal!$A27)</f>
        <v>0</v>
      </c>
      <c r="DF27" s="123">
        <f>-SUMIFS(Lancamentos!$Y:$Y,Lancamentos!$AF:$AF,Fluxo_de_Caixa_Semanal!DF$8,Lancamentos!$F:$F,"Realizado",Lancamentos!$J:$J,Fluxo_de_Caixa_Semanal!$A27)-SUMIFS(Lancamentos!$Y:$Y,Lancamentos!$AF:$AF,Fluxo_de_Caixa_Semanal!DF$8,Lancamentos!$F:$F,"Contratado",Lancamentos!$J:$J,Fluxo_de_Caixa_Semanal!$A27)</f>
        <v>0</v>
      </c>
      <c r="DG27" s="121">
        <f>-SUMIFS(Lancamentos!$Y:$Y,Lancamentos!$AF:$AF,Fluxo_de_Caixa_Semanal!DG$8,Lancamentos!$F:$F,"Realizado",Lancamentos!$J:$J,Fluxo_de_Caixa_Semanal!$A27)-SUMIFS(Lancamentos!$Y:$Y,Lancamentos!$AF:$AF,Fluxo_de_Caixa_Semanal!DG$8,Lancamentos!$F:$F,"Contratado",Lancamentos!$J:$J,Fluxo_de_Caixa_Semanal!$A27)</f>
        <v>0</v>
      </c>
      <c r="DH27" s="122">
        <f>-SUMIFS(Lancamentos!$Y:$Y,Lancamentos!$AF:$AF,Fluxo_de_Caixa_Semanal!DH$8,Lancamentos!$F:$F,"Realizado",Lancamentos!$J:$J,Fluxo_de_Caixa_Semanal!$A27)-SUMIFS(Lancamentos!$Y:$Y,Lancamentos!$AF:$AF,Fluxo_de_Caixa_Semanal!DH$8,Lancamentos!$F:$F,"Contratado",Lancamentos!$J:$J,Fluxo_de_Caixa_Semanal!$A27)</f>
        <v>0</v>
      </c>
      <c r="DI27" s="123">
        <f>-SUMIFS(Lancamentos!$Y:$Y,Lancamentos!$AF:$AF,Fluxo_de_Caixa_Semanal!DI$8,Lancamentos!$F:$F,"Realizado",Lancamentos!$J:$J,Fluxo_de_Caixa_Semanal!$A27)-SUMIFS(Lancamentos!$Y:$Y,Lancamentos!$AF:$AF,Fluxo_de_Caixa_Semanal!DI$8,Lancamentos!$F:$F,"Contratado",Lancamentos!$J:$J,Fluxo_de_Caixa_Semanal!$A27)</f>
        <v>0</v>
      </c>
      <c r="DJ27" s="121">
        <f>-SUMIFS(Lancamentos!$Y:$Y,Lancamentos!$AF:$AF,Fluxo_de_Caixa_Semanal!DJ$8,Lancamentos!$F:$F,"Realizado",Lancamentos!$J:$J,Fluxo_de_Caixa_Semanal!$A27)-SUMIFS(Lancamentos!$Y:$Y,Lancamentos!$AF:$AF,Fluxo_de_Caixa_Semanal!DJ$8,Lancamentos!$F:$F,"Contratado",Lancamentos!$J:$J,Fluxo_de_Caixa_Semanal!$A27)</f>
        <v>0</v>
      </c>
      <c r="DK27" s="122">
        <f>-SUMIFS(Lancamentos!$Y:$Y,Lancamentos!$AF:$AF,Fluxo_de_Caixa_Semanal!DK$8,Lancamentos!$F:$F,"Realizado",Lancamentos!$J:$J,Fluxo_de_Caixa_Semanal!$A27)-SUMIFS(Lancamentos!$Y:$Y,Lancamentos!$AF:$AF,Fluxo_de_Caixa_Semanal!DK$8,Lancamentos!$F:$F,"Contratado",Lancamentos!$J:$J,Fluxo_de_Caixa_Semanal!$A27)</f>
        <v>0</v>
      </c>
      <c r="DL27" s="123">
        <f>-SUMIFS(Lancamentos!$Y:$Y,Lancamentos!$AF:$AF,Fluxo_de_Caixa_Semanal!DL$8,Lancamentos!$F:$F,"Realizado",Lancamentos!$J:$J,Fluxo_de_Caixa_Semanal!$A27)-SUMIFS(Lancamentos!$Y:$Y,Lancamentos!$AF:$AF,Fluxo_de_Caixa_Semanal!DL$8,Lancamentos!$F:$F,"Contratado",Lancamentos!$J:$J,Fluxo_de_Caixa_Semanal!$A27)</f>
        <v>0</v>
      </c>
      <c r="DM27" s="121">
        <f>-SUMIFS(Lancamentos!$Y:$Y,Lancamentos!$AF:$AF,Fluxo_de_Caixa_Semanal!DM$8,Lancamentos!$F:$F,"Realizado",Lancamentos!$J:$J,Fluxo_de_Caixa_Semanal!$A27)-SUMIFS(Lancamentos!$Y:$Y,Lancamentos!$AF:$AF,Fluxo_de_Caixa_Semanal!DM$8,Lancamentos!$F:$F,"Contratado",Lancamentos!$J:$J,Fluxo_de_Caixa_Semanal!$A27)</f>
        <v>0</v>
      </c>
      <c r="DN27" s="122">
        <f>-SUMIFS(Lancamentos!$Y:$Y,Lancamentos!$AF:$AF,Fluxo_de_Caixa_Semanal!DN$8,Lancamentos!$F:$F,"Realizado",Lancamentos!$J:$J,Fluxo_de_Caixa_Semanal!$A27)-SUMIFS(Lancamentos!$Y:$Y,Lancamentos!$AF:$AF,Fluxo_de_Caixa_Semanal!DN$8,Lancamentos!$F:$F,"Contratado",Lancamentos!$J:$J,Fluxo_de_Caixa_Semanal!$A27)</f>
        <v>0</v>
      </c>
      <c r="DO27" s="123">
        <f>-SUMIFS(Lancamentos!$Y:$Y,Lancamentos!$AF:$AF,Fluxo_de_Caixa_Semanal!DO$8,Lancamentos!$F:$F,"Realizado",Lancamentos!$J:$J,Fluxo_de_Caixa_Semanal!$A27)-SUMIFS(Lancamentos!$Y:$Y,Lancamentos!$AF:$AF,Fluxo_de_Caixa_Semanal!DO$8,Lancamentos!$F:$F,"Contratado",Lancamentos!$J:$J,Fluxo_de_Caixa_Semanal!$A27)</f>
        <v>0</v>
      </c>
      <c r="DP27" s="121">
        <f>-SUMIFS(Lancamentos!$Y:$Y,Lancamentos!$AF:$AF,Fluxo_de_Caixa_Semanal!DP$8,Lancamentos!$F:$F,"Realizado",Lancamentos!$J:$J,Fluxo_de_Caixa_Semanal!$A27)-SUMIFS(Lancamentos!$Y:$Y,Lancamentos!$AF:$AF,Fluxo_de_Caixa_Semanal!DP$8,Lancamentos!$F:$F,"Contratado",Lancamentos!$J:$J,Fluxo_de_Caixa_Semanal!$A27)</f>
        <v>0</v>
      </c>
      <c r="DQ27" s="122">
        <f>-SUMIFS(Lancamentos!$Y:$Y,Lancamentos!$AF:$AF,Fluxo_de_Caixa_Semanal!DQ$8,Lancamentos!$F:$F,"Realizado",Lancamentos!$J:$J,Fluxo_de_Caixa_Semanal!$A27)-SUMIFS(Lancamentos!$Y:$Y,Lancamentos!$AF:$AF,Fluxo_de_Caixa_Semanal!DQ$8,Lancamentos!$F:$F,"Contratado",Lancamentos!$J:$J,Fluxo_de_Caixa_Semanal!$A27)</f>
        <v>0</v>
      </c>
      <c r="DR27" s="123">
        <f>-SUMIFS(Lancamentos!$Y:$Y,Lancamentos!$AF:$AF,Fluxo_de_Caixa_Semanal!DR$8,Lancamentos!$F:$F,"Realizado",Lancamentos!$J:$J,Fluxo_de_Caixa_Semanal!$A27)-SUMIFS(Lancamentos!$Y:$Y,Lancamentos!$AF:$AF,Fluxo_de_Caixa_Semanal!DR$8,Lancamentos!$F:$F,"Contratado",Lancamentos!$J:$J,Fluxo_de_Caixa_Semanal!$A27)</f>
        <v>0</v>
      </c>
      <c r="DS27" s="121">
        <f>-SUMIFS(Lancamentos!$Y:$Y,Lancamentos!$AF:$AF,Fluxo_de_Caixa_Semanal!DS$8,Lancamentos!$F:$F,"Realizado",Lancamentos!$J:$J,Fluxo_de_Caixa_Semanal!$A27)-SUMIFS(Lancamentos!$Y:$Y,Lancamentos!$AF:$AF,Fluxo_de_Caixa_Semanal!DS$8,Lancamentos!$F:$F,"Contratado",Lancamentos!$J:$J,Fluxo_de_Caixa_Semanal!$A27)</f>
        <v>0</v>
      </c>
      <c r="DT27" s="122">
        <f>-SUMIFS(Lancamentos!$Y:$Y,Lancamentos!$AF:$AF,Fluxo_de_Caixa_Semanal!DT$8,Lancamentos!$F:$F,"Realizado",Lancamentos!$J:$J,Fluxo_de_Caixa_Semanal!$A27)-SUMIFS(Lancamentos!$Y:$Y,Lancamentos!$AF:$AF,Fluxo_de_Caixa_Semanal!DT$8,Lancamentos!$F:$F,"Contratado",Lancamentos!$J:$J,Fluxo_de_Caixa_Semanal!$A27)</f>
        <v>0</v>
      </c>
      <c r="DU27" s="123">
        <f>-SUMIFS(Lancamentos!$Y:$Y,Lancamentos!$AF:$AF,Fluxo_de_Caixa_Semanal!DU$8,Lancamentos!$F:$F,"Realizado",Lancamentos!$J:$J,Fluxo_de_Caixa_Semanal!$A27)-SUMIFS(Lancamentos!$Y:$Y,Lancamentos!$AF:$AF,Fluxo_de_Caixa_Semanal!DU$8,Lancamentos!$F:$F,"Contratado",Lancamentos!$J:$J,Fluxo_de_Caixa_Semanal!$A27)</f>
        <v>0</v>
      </c>
      <c r="DV27" s="121">
        <f>-SUMIFS(Lancamentos!$Y:$Y,Lancamentos!$AF:$AF,Fluxo_de_Caixa_Semanal!DV$8,Lancamentos!$F:$F,"Realizado",Lancamentos!$J:$J,Fluxo_de_Caixa_Semanal!$A27)-SUMIFS(Lancamentos!$Y:$Y,Lancamentos!$AF:$AF,Fluxo_de_Caixa_Semanal!DV$8,Lancamentos!$F:$F,"Contratado",Lancamentos!$J:$J,Fluxo_de_Caixa_Semanal!$A27)</f>
        <v>0</v>
      </c>
      <c r="DW27" s="122">
        <f>-SUMIFS(Lancamentos!$Y:$Y,Lancamentos!$AF:$AF,Fluxo_de_Caixa_Semanal!DW$8,Lancamentos!$F:$F,"Realizado",Lancamentos!$J:$J,Fluxo_de_Caixa_Semanal!$A27)-SUMIFS(Lancamentos!$Y:$Y,Lancamentos!$AF:$AF,Fluxo_de_Caixa_Semanal!DW$8,Lancamentos!$F:$F,"Contratado",Lancamentos!$J:$J,Fluxo_de_Caixa_Semanal!$A27)</f>
        <v>0</v>
      </c>
      <c r="DX27" s="123">
        <f>-SUMIFS(Lancamentos!$Y:$Y,Lancamentos!$AF:$AF,Fluxo_de_Caixa_Semanal!DX$8,Lancamentos!$F:$F,"Realizado",Lancamentos!$J:$J,Fluxo_de_Caixa_Semanal!$A27)-SUMIFS(Lancamentos!$Y:$Y,Lancamentos!$AF:$AF,Fluxo_de_Caixa_Semanal!DX$8,Lancamentos!$F:$F,"Contratado",Lancamentos!$J:$J,Fluxo_de_Caixa_Semanal!$A27)</f>
        <v>0</v>
      </c>
      <c r="DY27" s="121">
        <f>-SUMIFS(Lancamentos!$Y:$Y,Lancamentos!$AF:$AF,Fluxo_de_Caixa_Semanal!DY$8,Lancamentos!$F:$F,"Realizado",Lancamentos!$J:$J,Fluxo_de_Caixa_Semanal!$A27)-SUMIFS(Lancamentos!$Y:$Y,Lancamentos!$AF:$AF,Fluxo_de_Caixa_Semanal!DY$8,Lancamentos!$F:$F,"Contratado",Lancamentos!$J:$J,Fluxo_de_Caixa_Semanal!$A27)</f>
        <v>0</v>
      </c>
      <c r="DZ27" s="122">
        <f>-SUMIFS(Lancamentos!$Y:$Y,Lancamentos!$AF:$AF,Fluxo_de_Caixa_Semanal!DZ$8,Lancamentos!$F:$F,"Realizado",Lancamentos!$J:$J,Fluxo_de_Caixa_Semanal!$A27)-SUMIFS(Lancamentos!$Y:$Y,Lancamentos!$AF:$AF,Fluxo_de_Caixa_Semanal!DZ$8,Lancamentos!$F:$F,"Contratado",Lancamentos!$J:$J,Fluxo_de_Caixa_Semanal!$A27)</f>
        <v>0</v>
      </c>
      <c r="EA27" s="123">
        <f>-SUMIFS(Lancamentos!$Y:$Y,Lancamentos!$AF:$AF,Fluxo_de_Caixa_Semanal!EA$8,Lancamentos!$F:$F,"Realizado",Lancamentos!$J:$J,Fluxo_de_Caixa_Semanal!$A27)-SUMIFS(Lancamentos!$Y:$Y,Lancamentos!$AF:$AF,Fluxo_de_Caixa_Semanal!EA$8,Lancamentos!$F:$F,"Contratado",Lancamentos!$J:$J,Fluxo_de_Caixa_Semanal!$A27)</f>
        <v>0</v>
      </c>
      <c r="EB27" s="121">
        <f>-SUMIFS(Lancamentos!$Y:$Y,Lancamentos!$AF:$AF,Fluxo_de_Caixa_Semanal!EB$8,Lancamentos!$F:$F,"Realizado",Lancamentos!$J:$J,Fluxo_de_Caixa_Semanal!$A27)-SUMIFS(Lancamentos!$Y:$Y,Lancamentos!$AF:$AF,Fluxo_de_Caixa_Semanal!EB$8,Lancamentos!$F:$F,"Contratado",Lancamentos!$J:$J,Fluxo_de_Caixa_Semanal!$A27)</f>
        <v>0</v>
      </c>
      <c r="EC27" s="122">
        <f>-SUMIFS(Lancamentos!$Y:$Y,Lancamentos!$AF:$AF,Fluxo_de_Caixa_Semanal!EC$8,Lancamentos!$F:$F,"Realizado",Lancamentos!$J:$J,Fluxo_de_Caixa_Semanal!$A27)-SUMIFS(Lancamentos!$Y:$Y,Lancamentos!$AF:$AF,Fluxo_de_Caixa_Semanal!EC$8,Lancamentos!$F:$F,"Contratado",Lancamentos!$J:$J,Fluxo_de_Caixa_Semanal!$A27)</f>
        <v>0</v>
      </c>
      <c r="ED27" s="123">
        <f>-SUMIFS(Lancamentos!$Y:$Y,Lancamentos!$AF:$AF,Fluxo_de_Caixa_Semanal!ED$8,Lancamentos!$F:$F,"Realizado",Lancamentos!$J:$J,Fluxo_de_Caixa_Semanal!$A27)-SUMIFS(Lancamentos!$Y:$Y,Lancamentos!$AF:$AF,Fluxo_de_Caixa_Semanal!ED$8,Lancamentos!$F:$F,"Contratado",Lancamentos!$J:$J,Fluxo_de_Caixa_Semanal!$A27)</f>
        <v>0</v>
      </c>
      <c r="EE27" s="121">
        <f>-SUMIFS(Lancamentos!$Y:$Y,Lancamentos!$AF:$AF,Fluxo_de_Caixa_Semanal!EE$8,Lancamentos!$F:$F,"Realizado",Lancamentos!$J:$J,Fluxo_de_Caixa_Semanal!$A27)-SUMIFS(Lancamentos!$Y:$Y,Lancamentos!$AF:$AF,Fluxo_de_Caixa_Semanal!EE$8,Lancamentos!$F:$F,"Contratado",Lancamentos!$J:$J,Fluxo_de_Caixa_Semanal!$A27)</f>
        <v>0</v>
      </c>
      <c r="EF27" s="122">
        <f>-SUMIFS(Lancamentos!$Y:$Y,Lancamentos!$AF:$AF,Fluxo_de_Caixa_Semanal!EF$8,Lancamentos!$F:$F,"Realizado",Lancamentos!$J:$J,Fluxo_de_Caixa_Semanal!$A27)-SUMIFS(Lancamentos!$Y:$Y,Lancamentos!$AF:$AF,Fluxo_de_Caixa_Semanal!EF$8,Lancamentos!$F:$F,"Contratado",Lancamentos!$J:$J,Fluxo_de_Caixa_Semanal!$A27)</f>
        <v>0</v>
      </c>
      <c r="EG27" s="123">
        <f>-SUMIFS(Lancamentos!$Y:$Y,Lancamentos!$AF:$AF,Fluxo_de_Caixa_Semanal!EG$8,Lancamentos!$F:$F,"Realizado",Lancamentos!$J:$J,Fluxo_de_Caixa_Semanal!$A27)-SUMIFS(Lancamentos!$Y:$Y,Lancamentos!$AF:$AF,Fluxo_de_Caixa_Semanal!EG$8,Lancamentos!$F:$F,"Contratado",Lancamentos!$J:$J,Fluxo_de_Caixa_Semanal!$A27)</f>
        <v>0</v>
      </c>
      <c r="EH27" s="121">
        <f>-SUMIFS(Lancamentos!$Y:$Y,Lancamentos!$AF:$AF,Fluxo_de_Caixa_Semanal!EH$8,Lancamentos!$F:$F,"Realizado",Lancamentos!$J:$J,Fluxo_de_Caixa_Semanal!$A27)-SUMIFS(Lancamentos!$Y:$Y,Lancamentos!$AF:$AF,Fluxo_de_Caixa_Semanal!EH$8,Lancamentos!$F:$F,"Contratado",Lancamentos!$J:$J,Fluxo_de_Caixa_Semanal!$A27)</f>
        <v>0</v>
      </c>
      <c r="EI27" s="122">
        <f>-SUMIFS(Lancamentos!$Y:$Y,Lancamentos!$AF:$AF,Fluxo_de_Caixa_Semanal!EI$8,Lancamentos!$F:$F,"Realizado",Lancamentos!$J:$J,Fluxo_de_Caixa_Semanal!$A27)-SUMIFS(Lancamentos!$Y:$Y,Lancamentos!$AF:$AF,Fluxo_de_Caixa_Semanal!EI$8,Lancamentos!$F:$F,"Contratado",Lancamentos!$J:$J,Fluxo_de_Caixa_Semanal!$A27)</f>
        <v>0</v>
      </c>
      <c r="EJ27" s="123">
        <f>-SUMIFS(Lancamentos!$Y:$Y,Lancamentos!$AF:$AF,Fluxo_de_Caixa_Semanal!EJ$8,Lancamentos!$F:$F,"Realizado",Lancamentos!$J:$J,Fluxo_de_Caixa_Semanal!$A27)-SUMIFS(Lancamentos!$Y:$Y,Lancamentos!$AF:$AF,Fluxo_de_Caixa_Semanal!EJ$8,Lancamentos!$F:$F,"Contratado",Lancamentos!$J:$J,Fluxo_de_Caixa_Semanal!$A27)</f>
        <v>0</v>
      </c>
      <c r="EK27" s="121">
        <f>-SUMIFS(Lancamentos!$Y:$Y,Lancamentos!$AF:$AF,Fluxo_de_Caixa_Semanal!EK$8,Lancamentos!$F:$F,"Realizado",Lancamentos!$J:$J,Fluxo_de_Caixa_Semanal!$A27)-SUMIFS(Lancamentos!$Y:$Y,Lancamentos!$AF:$AF,Fluxo_de_Caixa_Semanal!EK$8,Lancamentos!$F:$F,"Contratado",Lancamentos!$J:$J,Fluxo_de_Caixa_Semanal!$A27)</f>
        <v>0</v>
      </c>
      <c r="EL27" s="122">
        <f>-SUMIFS(Lancamentos!$Y:$Y,Lancamentos!$AF:$AF,Fluxo_de_Caixa_Semanal!EL$8,Lancamentos!$F:$F,"Realizado",Lancamentos!$J:$J,Fluxo_de_Caixa_Semanal!$A27)-SUMIFS(Lancamentos!$Y:$Y,Lancamentos!$AF:$AF,Fluxo_de_Caixa_Semanal!EL$8,Lancamentos!$F:$F,"Contratado",Lancamentos!$J:$J,Fluxo_de_Caixa_Semanal!$A27)</f>
        <v>0</v>
      </c>
      <c r="EM27" s="123">
        <f>-SUMIFS(Lancamentos!$Y:$Y,Lancamentos!$AF:$AF,Fluxo_de_Caixa_Semanal!EM$8,Lancamentos!$F:$F,"Realizado",Lancamentos!$J:$J,Fluxo_de_Caixa_Semanal!$A27)-SUMIFS(Lancamentos!$Y:$Y,Lancamentos!$AF:$AF,Fluxo_de_Caixa_Semanal!EM$8,Lancamentos!$F:$F,"Contratado",Lancamentos!$J:$J,Fluxo_de_Caixa_Semanal!$A27)</f>
        <v>0</v>
      </c>
      <c r="EN27" s="121">
        <f>-SUMIFS(Lancamentos!$Y:$Y,Lancamentos!$AF:$AF,Fluxo_de_Caixa_Semanal!EN$8,Lancamentos!$F:$F,"Realizado",Lancamentos!$J:$J,Fluxo_de_Caixa_Semanal!$A27)-SUMIFS(Lancamentos!$Y:$Y,Lancamentos!$AF:$AF,Fluxo_de_Caixa_Semanal!EN$8,Lancamentos!$F:$F,"Contratado",Lancamentos!$J:$J,Fluxo_de_Caixa_Semanal!$A27)</f>
        <v>0</v>
      </c>
      <c r="EO27" s="122">
        <f>-SUMIFS(Lancamentos!$Y:$Y,Lancamentos!$AF:$AF,Fluxo_de_Caixa_Semanal!EO$8,Lancamentos!$F:$F,"Realizado",Lancamentos!$J:$J,Fluxo_de_Caixa_Semanal!$A27)-SUMIFS(Lancamentos!$Y:$Y,Lancamentos!$AF:$AF,Fluxo_de_Caixa_Semanal!EO$8,Lancamentos!$F:$F,"Contratado",Lancamentos!$J:$J,Fluxo_de_Caixa_Semanal!$A27)</f>
        <v>0</v>
      </c>
      <c r="EP27" s="123">
        <f>-SUMIFS(Lancamentos!$Y:$Y,Lancamentos!$AF:$AF,Fluxo_de_Caixa_Semanal!EP$8,Lancamentos!$F:$F,"Realizado",Lancamentos!$J:$J,Fluxo_de_Caixa_Semanal!$A27)-SUMIFS(Lancamentos!$Y:$Y,Lancamentos!$AF:$AF,Fluxo_de_Caixa_Semanal!EP$8,Lancamentos!$F:$F,"Contratado",Lancamentos!$J:$J,Fluxo_de_Caixa_Semanal!$A27)</f>
        <v>0</v>
      </c>
      <c r="EQ27" s="121">
        <f>-SUMIFS(Lancamentos!$Y:$Y,Lancamentos!$AF:$AF,Fluxo_de_Caixa_Semanal!EQ$8,Lancamentos!$F:$F,"Realizado",Lancamentos!$J:$J,Fluxo_de_Caixa_Semanal!$A27)-SUMIFS(Lancamentos!$Y:$Y,Lancamentos!$AF:$AF,Fluxo_de_Caixa_Semanal!EQ$8,Lancamentos!$F:$F,"Contratado",Lancamentos!$J:$J,Fluxo_de_Caixa_Semanal!$A27)</f>
        <v>0</v>
      </c>
      <c r="ER27" s="122">
        <f>-SUMIFS(Lancamentos!$Y:$Y,Lancamentos!$AF:$AF,Fluxo_de_Caixa_Semanal!ER$8,Lancamentos!$F:$F,"Realizado",Lancamentos!$J:$J,Fluxo_de_Caixa_Semanal!$A27)-SUMIFS(Lancamentos!$Y:$Y,Lancamentos!$AF:$AF,Fluxo_de_Caixa_Semanal!ER$8,Lancamentos!$F:$F,"Contratado",Lancamentos!$J:$J,Fluxo_de_Caixa_Semanal!$A27)</f>
        <v>0</v>
      </c>
      <c r="ES27" s="123">
        <f>-SUMIFS(Lancamentos!$Y:$Y,Lancamentos!$AF:$AF,Fluxo_de_Caixa_Semanal!ES$8,Lancamentos!$F:$F,"Realizado",Lancamentos!$J:$J,Fluxo_de_Caixa_Semanal!$A27)-SUMIFS(Lancamentos!$Y:$Y,Lancamentos!$AF:$AF,Fluxo_de_Caixa_Semanal!ES$8,Lancamentos!$F:$F,"Contratado",Lancamentos!$J:$J,Fluxo_de_Caixa_Semanal!$A27)</f>
        <v>0</v>
      </c>
    </row>
    <row r="28" spans="1:149" s="2" customFormat="1" outlineLevel="1" x14ac:dyDescent="0.25">
      <c r="A28" t="s">
        <v>95</v>
      </c>
      <c r="B28" t="s">
        <v>46</v>
      </c>
      <c r="C28" s="165">
        <f>-SUMIFS(Lancamentos!$Y:$Y,Lancamentos!$AF:$AF,Fluxo_de_Caixa_Semanal!C$8,Lancamentos!$F:$F,"Realizado",Lancamentos!$J:$J,Fluxo_de_Caixa_Semanal!$A28)</f>
        <v>0</v>
      </c>
      <c r="D28" s="165">
        <f>-SUMIFS(Lancamentos!$Y:$Y,Lancamentos!$AF:$AF,Fluxo_de_Caixa_Semanal!D$8,Lancamentos!$F:$F,"Realizado",Lancamentos!$J:$J,Fluxo_de_Caixa_Semanal!$A28)</f>
        <v>0</v>
      </c>
      <c r="E28" s="166">
        <f>-SUMIFS(Lancamentos!$Y:$Y,Lancamentos!$AF:$AF,Fluxo_de_Caixa_Semanal!E$8,Lancamentos!$F:$F,"Realizado",Lancamentos!$J:$J,Fluxo_de_Caixa_Semanal!$A28)</f>
        <v>0</v>
      </c>
      <c r="F28" s="167">
        <f>-SUMIFS(Lancamentos!$Y:$Y,Lancamentos!$AF:$AF,Fluxo_de_Caixa_Semanal!F$8,Lancamentos!$F:$F,"Realizado",Lancamentos!$J:$J,Fluxo_de_Caixa_Semanal!$A28)</f>
        <v>0</v>
      </c>
      <c r="G28" s="165">
        <f>-SUMIFS(Lancamentos!$Y:$Y,Lancamentos!$AF:$AF,Fluxo_de_Caixa_Semanal!G$8,Lancamentos!$F:$F,"Realizado",Lancamentos!$J:$J,Fluxo_de_Caixa_Semanal!$A28)</f>
        <v>0</v>
      </c>
      <c r="H28" s="166">
        <f>-SUMIFS(Lancamentos!$Y:$Y,Lancamentos!$AF:$AF,Fluxo_de_Caixa_Semanal!H$8,Lancamentos!$F:$F,"Realizado",Lancamentos!$J:$J,Fluxo_de_Caixa_Semanal!$A28)</f>
        <v>0</v>
      </c>
      <c r="I28" s="167">
        <f>-SUMIFS(Lancamentos!$Y:$Y,Lancamentos!$AF:$AF,Fluxo_de_Caixa_Semanal!I$8,Lancamentos!$F:$F,"Realizado",Lancamentos!$J:$J,Fluxo_de_Caixa_Semanal!$A28)</f>
        <v>0</v>
      </c>
      <c r="J28" s="165">
        <f>-SUMIFS(Lancamentos!$Y:$Y,Lancamentos!$AF:$AF,Fluxo_de_Caixa_Semanal!J$8,Lancamentos!$F:$F,"Realizado",Lancamentos!$J:$J,Fluxo_de_Caixa_Semanal!$A28)</f>
        <v>0</v>
      </c>
      <c r="K28" s="166">
        <f>-SUMIFS(Lancamentos!$Y:$Y,Lancamentos!$AF:$AF,Fluxo_de_Caixa_Semanal!K$8,Lancamentos!$F:$F,"Realizado",Lancamentos!$J:$J,Fluxo_de_Caixa_Semanal!$A28)</f>
        <v>0</v>
      </c>
      <c r="L28" s="167">
        <f>-SUMIFS(Lancamentos!$Y:$Y,Lancamentos!$AF:$AF,Fluxo_de_Caixa_Semanal!L$8,Lancamentos!$F:$F,"Realizado",Lancamentos!$J:$J,Fluxo_de_Caixa_Semanal!$A28)</f>
        <v>0</v>
      </c>
      <c r="M28" s="165">
        <f>-SUMIFS(Lancamentos!$Y:$Y,Lancamentos!$AF:$AF,Fluxo_de_Caixa_Semanal!M$8,Lancamentos!$F:$F,"Realizado",Lancamentos!$J:$J,Fluxo_de_Caixa_Semanal!$A28)</f>
        <v>0</v>
      </c>
      <c r="N28" s="166">
        <f>-SUMIFS(Lancamentos!$Y:$Y,Lancamentos!$AF:$AF,Fluxo_de_Caixa_Semanal!N$8,Lancamentos!$F:$F,"Realizado",Lancamentos!$J:$J,Fluxo_de_Caixa_Semanal!$A28)</f>
        <v>0</v>
      </c>
      <c r="O28" s="167">
        <f>-SUMIFS(Lancamentos!$Y:$Y,Lancamentos!$AF:$AF,Fluxo_de_Caixa_Semanal!O$8,Lancamentos!$F:$F,"Realizado",Lancamentos!$J:$J,Fluxo_de_Caixa_Semanal!$A28)</f>
        <v>0</v>
      </c>
      <c r="P28" s="165">
        <f>-SUMIFS(Lancamentos!$Y:$Y,Lancamentos!$AF:$AF,Fluxo_de_Caixa_Semanal!P$8,Lancamentos!$F:$F,"Realizado",Lancamentos!$J:$J,Fluxo_de_Caixa_Semanal!$A28)</f>
        <v>0</v>
      </c>
      <c r="Q28" s="166">
        <f>-SUMIFS(Lancamentos!$Y:$Y,Lancamentos!$AF:$AF,Fluxo_de_Caixa_Semanal!Q$8,Lancamentos!$F:$F,"Realizado",Lancamentos!$J:$J,Fluxo_de_Caixa_Semanal!$A28)</f>
        <v>0</v>
      </c>
      <c r="R28" s="167">
        <f>-SUMIFS(Lancamentos!$Y:$Y,Lancamentos!$AF:$AF,Fluxo_de_Caixa_Semanal!R$8,Lancamentos!$F:$F,"Realizado",Lancamentos!$J:$J,Fluxo_de_Caixa_Semanal!$A28)</f>
        <v>0</v>
      </c>
      <c r="S28" s="165">
        <f>-SUMIFS(Lancamentos!$Y:$Y,Lancamentos!$AF:$AF,Fluxo_de_Caixa_Semanal!S$8,Lancamentos!$F:$F,"Realizado",Lancamentos!$J:$J,Fluxo_de_Caixa_Semanal!$A28)</f>
        <v>0</v>
      </c>
      <c r="T28" s="166">
        <f>-SUMIFS(Lancamentos!$Y:$Y,Lancamentos!$AF:$AF,Fluxo_de_Caixa_Semanal!T$8,Lancamentos!$F:$F,"Realizado",Lancamentos!$J:$J,Fluxo_de_Caixa_Semanal!$A28)</f>
        <v>0</v>
      </c>
      <c r="U28" s="167">
        <f>-SUMIFS(Lancamentos!$Y:$Y,Lancamentos!$AF:$AF,Fluxo_de_Caixa_Semanal!U$8,Lancamentos!$F:$F,"Realizado",Lancamentos!$J:$J,Fluxo_de_Caixa_Semanal!$A28)</f>
        <v>0</v>
      </c>
      <c r="V28" s="165">
        <f>-SUMIFS(Lancamentos!$Y:$Y,Lancamentos!$AF:$AF,Fluxo_de_Caixa_Semanal!V$8,Lancamentos!$F:$F,"Realizado",Lancamentos!$J:$J,Fluxo_de_Caixa_Semanal!$A28)</f>
        <v>0</v>
      </c>
      <c r="W28" s="166">
        <f>-SUMIFS(Lancamentos!$Y:$Y,Lancamentos!$AF:$AF,Fluxo_de_Caixa_Semanal!W$8,Lancamentos!$F:$F,"Realizado",Lancamentos!$J:$J,Fluxo_de_Caixa_Semanal!$A28)</f>
        <v>0</v>
      </c>
      <c r="X28" s="121">
        <f>-SUMIFS(Lancamentos!$Y:$Y,Lancamentos!$AF:$AF,Fluxo_de_Caixa_Semanal!X$8,Lancamentos!$F:$F,"Realizado",Lancamentos!$J:$J,Fluxo_de_Caixa_Semanal!$A28)-SUMIFS(Lancamentos!$Y:$Y,Lancamentos!$AF:$AF,Fluxo_de_Caixa_Semanal!X$8,Lancamentos!$F:$F,"Contratado",Lancamentos!$J:$J,Fluxo_de_Caixa_Semanal!$A28)</f>
        <v>0</v>
      </c>
      <c r="Y28" s="122">
        <f>-SUMIFS(Lancamentos!$Y:$Y,Lancamentos!$AF:$AF,Fluxo_de_Caixa_Semanal!Y$8,Lancamentos!$F:$F,"Realizado",Lancamentos!$J:$J,Fluxo_de_Caixa_Semanal!$A28)-SUMIFS(Lancamentos!$Y:$Y,Lancamentos!$AF:$AF,Fluxo_de_Caixa_Semanal!Y$8,Lancamentos!$F:$F,"Contratado",Lancamentos!$J:$J,Fluxo_de_Caixa_Semanal!$A28)</f>
        <v>0</v>
      </c>
      <c r="Z28" s="123">
        <f>-SUMIFS(Lancamentos!$Y:$Y,Lancamentos!$AF:$AF,Fluxo_de_Caixa_Semanal!Z$8,Lancamentos!$F:$F,"Realizado",Lancamentos!$J:$J,Fluxo_de_Caixa_Semanal!$A28)-SUMIFS(Lancamentos!$Y:$Y,Lancamentos!$AF:$AF,Fluxo_de_Caixa_Semanal!Z$8,Lancamentos!$F:$F,"Contratado",Lancamentos!$J:$J,Fluxo_de_Caixa_Semanal!$A28)</f>
        <v>0</v>
      </c>
      <c r="AA28" s="121">
        <f>-SUMIFS(Lancamentos!$Y:$Y,Lancamentos!$AF:$AF,Fluxo_de_Caixa_Semanal!AA$8,Lancamentos!$F:$F,"Realizado",Lancamentos!$J:$J,Fluxo_de_Caixa_Semanal!$A28)-SUMIFS(Lancamentos!$Y:$Y,Lancamentos!$AF:$AF,Fluxo_de_Caixa_Semanal!AA$8,Lancamentos!$F:$F,"Contratado",Lancamentos!$J:$J,Fluxo_de_Caixa_Semanal!$A28)</f>
        <v>0</v>
      </c>
      <c r="AB28" s="122">
        <f>-SUMIFS(Lancamentos!$Y:$Y,Lancamentos!$AF:$AF,Fluxo_de_Caixa_Semanal!AB$8,Lancamentos!$F:$F,"Realizado",Lancamentos!$J:$J,Fluxo_de_Caixa_Semanal!$A28)-SUMIFS(Lancamentos!$Y:$Y,Lancamentos!$AF:$AF,Fluxo_de_Caixa_Semanal!AB$8,Lancamentos!$F:$F,"Contratado",Lancamentos!$J:$J,Fluxo_de_Caixa_Semanal!$A28)</f>
        <v>0</v>
      </c>
      <c r="AC28" s="123">
        <f>-SUMIFS(Lancamentos!$Y:$Y,Lancamentos!$AF:$AF,Fluxo_de_Caixa_Semanal!AC$8,Lancamentos!$F:$F,"Realizado",Lancamentos!$J:$J,Fluxo_de_Caixa_Semanal!$A28)-SUMIFS(Lancamentos!$Y:$Y,Lancamentos!$AF:$AF,Fluxo_de_Caixa_Semanal!AC$8,Lancamentos!$F:$F,"Contratado",Lancamentos!$J:$J,Fluxo_de_Caixa_Semanal!$A28)</f>
        <v>0</v>
      </c>
      <c r="AD28" s="121">
        <f>-SUMIFS(Lancamentos!$Y:$Y,Lancamentos!$AF:$AF,Fluxo_de_Caixa_Semanal!AD$8,Lancamentos!$F:$F,"Realizado",Lancamentos!$J:$J,Fluxo_de_Caixa_Semanal!$A28)-SUMIFS(Lancamentos!$Y:$Y,Lancamentos!$AF:$AF,Fluxo_de_Caixa_Semanal!AD$8,Lancamentos!$F:$F,"Contratado",Lancamentos!$J:$J,Fluxo_de_Caixa_Semanal!$A28)</f>
        <v>0</v>
      </c>
      <c r="AE28" s="122">
        <f>-SUMIFS(Lancamentos!$Y:$Y,Lancamentos!$AF:$AF,Fluxo_de_Caixa_Semanal!AE$8,Lancamentos!$F:$F,"Realizado",Lancamentos!$J:$J,Fluxo_de_Caixa_Semanal!$A28)-SUMIFS(Lancamentos!$Y:$Y,Lancamentos!$AF:$AF,Fluxo_de_Caixa_Semanal!AE$8,Lancamentos!$F:$F,"Contratado",Lancamentos!$J:$J,Fluxo_de_Caixa_Semanal!$A28)</f>
        <v>0</v>
      </c>
      <c r="AF28" s="123">
        <f>-SUMIFS(Lancamentos!$Y:$Y,Lancamentos!$AF:$AF,Fluxo_de_Caixa_Semanal!AF$8,Lancamentos!$F:$F,"Realizado",Lancamentos!$J:$J,Fluxo_de_Caixa_Semanal!$A28)-SUMIFS(Lancamentos!$Y:$Y,Lancamentos!$AF:$AF,Fluxo_de_Caixa_Semanal!AF$8,Lancamentos!$F:$F,"Contratado",Lancamentos!$J:$J,Fluxo_de_Caixa_Semanal!$A28)</f>
        <v>0</v>
      </c>
      <c r="AG28" s="121">
        <f>-SUMIFS(Lancamentos!$Y:$Y,Lancamentos!$AF:$AF,Fluxo_de_Caixa_Semanal!AG$8,Lancamentos!$F:$F,"Realizado",Lancamentos!$J:$J,Fluxo_de_Caixa_Semanal!$A28)-SUMIFS(Lancamentos!$Y:$Y,Lancamentos!$AF:$AF,Fluxo_de_Caixa_Semanal!AG$8,Lancamentos!$F:$F,"Contratado",Lancamentos!$J:$J,Fluxo_de_Caixa_Semanal!$A28)</f>
        <v>0</v>
      </c>
      <c r="AH28" s="122">
        <f>-SUMIFS(Lancamentos!$Y:$Y,Lancamentos!$AF:$AF,Fluxo_de_Caixa_Semanal!AH$8,Lancamentos!$F:$F,"Realizado",Lancamentos!$J:$J,Fluxo_de_Caixa_Semanal!$A28)-SUMIFS(Lancamentos!$Y:$Y,Lancamentos!$AF:$AF,Fluxo_de_Caixa_Semanal!AH$8,Lancamentos!$F:$F,"Contratado",Lancamentos!$J:$J,Fluxo_de_Caixa_Semanal!$A28)</f>
        <v>0</v>
      </c>
      <c r="AI28" s="123">
        <f>-SUMIFS(Lancamentos!$Y:$Y,Lancamentos!$AF:$AF,Fluxo_de_Caixa_Semanal!AI$8,Lancamentos!$F:$F,"Realizado",Lancamentos!$J:$J,Fluxo_de_Caixa_Semanal!$A28)-SUMIFS(Lancamentos!$Y:$Y,Lancamentos!$AF:$AF,Fluxo_de_Caixa_Semanal!AI$8,Lancamentos!$F:$F,"Contratado",Lancamentos!$J:$J,Fluxo_de_Caixa_Semanal!$A28)</f>
        <v>0</v>
      </c>
      <c r="AJ28" s="121">
        <f>-SUMIFS(Lancamentos!$Y:$Y,Lancamentos!$AF:$AF,Fluxo_de_Caixa_Semanal!AJ$8,Lancamentos!$F:$F,"Realizado",Lancamentos!$J:$J,Fluxo_de_Caixa_Semanal!$A28)-SUMIFS(Lancamentos!$Y:$Y,Lancamentos!$AF:$AF,Fluxo_de_Caixa_Semanal!AJ$8,Lancamentos!$F:$F,"Contratado",Lancamentos!$J:$J,Fluxo_de_Caixa_Semanal!$A28)</f>
        <v>0</v>
      </c>
      <c r="AK28" s="122">
        <f>-SUMIFS(Lancamentos!$Y:$Y,Lancamentos!$AF:$AF,Fluxo_de_Caixa_Semanal!AK$8,Lancamentos!$F:$F,"Realizado",Lancamentos!$J:$J,Fluxo_de_Caixa_Semanal!$A28)-SUMIFS(Lancamentos!$Y:$Y,Lancamentos!$AF:$AF,Fluxo_de_Caixa_Semanal!AK$8,Lancamentos!$F:$F,"Contratado",Lancamentos!$J:$J,Fluxo_de_Caixa_Semanal!$A28)</f>
        <v>0</v>
      </c>
      <c r="AL28" s="123">
        <f>-SUMIFS(Lancamentos!$Y:$Y,Lancamentos!$AF:$AF,Fluxo_de_Caixa_Semanal!AL$8,Lancamentos!$F:$F,"Realizado",Lancamentos!$J:$J,Fluxo_de_Caixa_Semanal!$A28)-SUMIFS(Lancamentos!$Y:$Y,Lancamentos!$AF:$AF,Fluxo_de_Caixa_Semanal!AL$8,Lancamentos!$F:$F,"Contratado",Lancamentos!$J:$J,Fluxo_de_Caixa_Semanal!$A28)</f>
        <v>0</v>
      </c>
      <c r="AM28" s="121">
        <f>-SUMIFS(Lancamentos!$Y:$Y,Lancamentos!$AF:$AF,Fluxo_de_Caixa_Semanal!AM$8,Lancamentos!$F:$F,"Realizado",Lancamentos!$J:$J,Fluxo_de_Caixa_Semanal!$A28)-SUMIFS(Lancamentos!$Y:$Y,Lancamentos!$AF:$AF,Fluxo_de_Caixa_Semanal!AM$8,Lancamentos!$F:$F,"Contratado",Lancamentos!$J:$J,Fluxo_de_Caixa_Semanal!$A28)</f>
        <v>0</v>
      </c>
      <c r="AN28" s="122">
        <f>-SUMIFS(Lancamentos!$Y:$Y,Lancamentos!$AF:$AF,Fluxo_de_Caixa_Semanal!AN$8,Lancamentos!$F:$F,"Realizado",Lancamentos!$J:$J,Fluxo_de_Caixa_Semanal!$A28)-SUMIFS(Lancamentos!$Y:$Y,Lancamentos!$AF:$AF,Fluxo_de_Caixa_Semanal!AN$8,Lancamentos!$F:$F,"Contratado",Lancamentos!$J:$J,Fluxo_de_Caixa_Semanal!$A28)</f>
        <v>0</v>
      </c>
      <c r="AO28" s="123">
        <f>-SUMIFS(Lancamentos!$Y:$Y,Lancamentos!$AF:$AF,Fluxo_de_Caixa_Semanal!AO$8,Lancamentos!$F:$F,"Realizado",Lancamentos!$J:$J,Fluxo_de_Caixa_Semanal!$A28)-SUMIFS(Lancamentos!$Y:$Y,Lancamentos!$AF:$AF,Fluxo_de_Caixa_Semanal!AO$8,Lancamentos!$F:$F,"Contratado",Lancamentos!$J:$J,Fluxo_de_Caixa_Semanal!$A28)</f>
        <v>0</v>
      </c>
      <c r="AP28" s="121">
        <f>-SUMIFS(Lancamentos!$Y:$Y,Lancamentos!$AF:$AF,Fluxo_de_Caixa_Semanal!AP$8,Lancamentos!$F:$F,"Realizado",Lancamentos!$J:$J,Fluxo_de_Caixa_Semanal!$A28)-SUMIFS(Lancamentos!$Y:$Y,Lancamentos!$AF:$AF,Fluxo_de_Caixa_Semanal!AP$8,Lancamentos!$F:$F,"Contratado",Lancamentos!$J:$J,Fluxo_de_Caixa_Semanal!$A28)</f>
        <v>0</v>
      </c>
      <c r="AQ28" s="122">
        <f>-SUMIFS(Lancamentos!$Y:$Y,Lancamentos!$AF:$AF,Fluxo_de_Caixa_Semanal!AQ$8,Lancamentos!$F:$F,"Realizado",Lancamentos!$J:$J,Fluxo_de_Caixa_Semanal!$A28)-SUMIFS(Lancamentos!$Y:$Y,Lancamentos!$AF:$AF,Fluxo_de_Caixa_Semanal!AQ$8,Lancamentos!$F:$F,"Contratado",Lancamentos!$J:$J,Fluxo_de_Caixa_Semanal!$A28)</f>
        <v>0</v>
      </c>
      <c r="AR28" s="123">
        <f>-SUMIFS(Lancamentos!$Y:$Y,Lancamentos!$AF:$AF,Fluxo_de_Caixa_Semanal!AR$8,Lancamentos!$F:$F,"Realizado",Lancamentos!$J:$J,Fluxo_de_Caixa_Semanal!$A28)-SUMIFS(Lancamentos!$Y:$Y,Lancamentos!$AF:$AF,Fluxo_de_Caixa_Semanal!AR$8,Lancamentos!$F:$F,"Contratado",Lancamentos!$J:$J,Fluxo_de_Caixa_Semanal!$A28)</f>
        <v>0</v>
      </c>
      <c r="AS28" s="121">
        <f>-SUMIFS(Lancamentos!$Y:$Y,Lancamentos!$AF:$AF,Fluxo_de_Caixa_Semanal!AS$8,Lancamentos!$F:$F,"Realizado",Lancamentos!$J:$J,Fluxo_de_Caixa_Semanal!$A28)-SUMIFS(Lancamentos!$Y:$Y,Lancamentos!$AF:$AF,Fluxo_de_Caixa_Semanal!AS$8,Lancamentos!$F:$F,"Contratado",Lancamentos!$J:$J,Fluxo_de_Caixa_Semanal!$A28)</f>
        <v>0</v>
      </c>
      <c r="AT28" s="122">
        <f>-SUMIFS(Lancamentos!$Y:$Y,Lancamentos!$AF:$AF,Fluxo_de_Caixa_Semanal!AT$8,Lancamentos!$F:$F,"Realizado",Lancamentos!$J:$J,Fluxo_de_Caixa_Semanal!$A28)-SUMIFS(Lancamentos!$Y:$Y,Lancamentos!$AF:$AF,Fluxo_de_Caixa_Semanal!AT$8,Lancamentos!$F:$F,"Contratado",Lancamentos!$J:$J,Fluxo_de_Caixa_Semanal!$A28)</f>
        <v>0</v>
      </c>
      <c r="AU28" s="123">
        <f>-SUMIFS(Lancamentos!$Y:$Y,Lancamentos!$AF:$AF,Fluxo_de_Caixa_Semanal!AU$8,Lancamentos!$F:$F,"Realizado",Lancamentos!$J:$J,Fluxo_de_Caixa_Semanal!$A28)-SUMIFS(Lancamentos!$Y:$Y,Lancamentos!$AF:$AF,Fluxo_de_Caixa_Semanal!AU$8,Lancamentos!$F:$F,"Contratado",Lancamentos!$J:$J,Fluxo_de_Caixa_Semanal!$A28)</f>
        <v>0</v>
      </c>
      <c r="AV28" s="121">
        <f>-SUMIFS(Lancamentos!$Y:$Y,Lancamentos!$AF:$AF,Fluxo_de_Caixa_Semanal!AV$8,Lancamentos!$F:$F,"Realizado",Lancamentos!$J:$J,Fluxo_de_Caixa_Semanal!$A28)-SUMIFS(Lancamentos!$Y:$Y,Lancamentos!$AF:$AF,Fluxo_de_Caixa_Semanal!AV$8,Lancamentos!$F:$F,"Contratado",Lancamentos!$J:$J,Fluxo_de_Caixa_Semanal!$A28)</f>
        <v>0</v>
      </c>
      <c r="AW28" s="122">
        <f>-SUMIFS(Lancamentos!$Y:$Y,Lancamentos!$AF:$AF,Fluxo_de_Caixa_Semanal!AW$8,Lancamentos!$F:$F,"Realizado",Lancamentos!$J:$J,Fluxo_de_Caixa_Semanal!$A28)-SUMIFS(Lancamentos!$Y:$Y,Lancamentos!$AF:$AF,Fluxo_de_Caixa_Semanal!AW$8,Lancamentos!$F:$F,"Contratado",Lancamentos!$J:$J,Fluxo_de_Caixa_Semanal!$A28)</f>
        <v>0</v>
      </c>
      <c r="AX28" s="123">
        <f>-SUMIFS(Lancamentos!$Y:$Y,Lancamentos!$AF:$AF,Fluxo_de_Caixa_Semanal!AX$8,Lancamentos!$F:$F,"Realizado",Lancamentos!$J:$J,Fluxo_de_Caixa_Semanal!$A28)-SUMIFS(Lancamentos!$Y:$Y,Lancamentos!$AF:$AF,Fluxo_de_Caixa_Semanal!AX$8,Lancamentos!$F:$F,"Contratado",Lancamentos!$J:$J,Fluxo_de_Caixa_Semanal!$A28)</f>
        <v>0</v>
      </c>
      <c r="AY28" s="121">
        <f>-SUMIFS(Lancamentos!$Y:$Y,Lancamentos!$AF:$AF,Fluxo_de_Caixa_Semanal!AY$8,Lancamentos!$F:$F,"Realizado",Lancamentos!$J:$J,Fluxo_de_Caixa_Semanal!$A28)-SUMIFS(Lancamentos!$Y:$Y,Lancamentos!$AF:$AF,Fluxo_de_Caixa_Semanal!AY$8,Lancamentos!$F:$F,"Contratado",Lancamentos!$J:$J,Fluxo_de_Caixa_Semanal!$A28)</f>
        <v>0</v>
      </c>
      <c r="AZ28" s="122">
        <f>-SUMIFS(Lancamentos!$Y:$Y,Lancamentos!$AF:$AF,Fluxo_de_Caixa_Semanal!AZ$8,Lancamentos!$F:$F,"Realizado",Lancamentos!$J:$J,Fluxo_de_Caixa_Semanal!$A28)-SUMIFS(Lancamentos!$Y:$Y,Lancamentos!$AF:$AF,Fluxo_de_Caixa_Semanal!AZ$8,Lancamentos!$F:$F,"Contratado",Lancamentos!$J:$J,Fluxo_de_Caixa_Semanal!$A28)</f>
        <v>0</v>
      </c>
      <c r="BA28" s="123">
        <f>-SUMIFS(Lancamentos!$Y:$Y,Lancamentos!$AF:$AF,Fluxo_de_Caixa_Semanal!BA$8,Lancamentos!$F:$F,"Realizado",Lancamentos!$J:$J,Fluxo_de_Caixa_Semanal!$A28)-SUMIFS(Lancamentos!$Y:$Y,Lancamentos!$AF:$AF,Fluxo_de_Caixa_Semanal!BA$8,Lancamentos!$F:$F,"Contratado",Lancamentos!$J:$J,Fluxo_de_Caixa_Semanal!$A28)</f>
        <v>0</v>
      </c>
      <c r="BB28" s="121">
        <f>-SUMIFS(Lancamentos!$Y:$Y,Lancamentos!$AF:$AF,Fluxo_de_Caixa_Semanal!BB$8,Lancamentos!$F:$F,"Realizado",Lancamentos!$J:$J,Fluxo_de_Caixa_Semanal!$A28)-SUMIFS(Lancamentos!$Y:$Y,Lancamentos!$AF:$AF,Fluxo_de_Caixa_Semanal!BB$8,Lancamentos!$F:$F,"Contratado",Lancamentos!$J:$J,Fluxo_de_Caixa_Semanal!$A28)</f>
        <v>0</v>
      </c>
      <c r="BC28" s="122">
        <f>-SUMIFS(Lancamentos!$Y:$Y,Lancamentos!$AF:$AF,Fluxo_de_Caixa_Semanal!BC$8,Lancamentos!$F:$F,"Realizado",Lancamentos!$J:$J,Fluxo_de_Caixa_Semanal!$A28)-SUMIFS(Lancamentos!$Y:$Y,Lancamentos!$AF:$AF,Fluxo_de_Caixa_Semanal!BC$8,Lancamentos!$F:$F,"Contratado",Lancamentos!$J:$J,Fluxo_de_Caixa_Semanal!$A28)</f>
        <v>0</v>
      </c>
      <c r="BD28" s="123">
        <f>-SUMIFS(Lancamentos!$Y:$Y,Lancamentos!$AF:$AF,Fluxo_de_Caixa_Semanal!BD$8,Lancamentos!$F:$F,"Realizado",Lancamentos!$J:$J,Fluxo_de_Caixa_Semanal!$A28)-SUMIFS(Lancamentos!$Y:$Y,Lancamentos!$AF:$AF,Fluxo_de_Caixa_Semanal!BD$8,Lancamentos!$F:$F,"Contratado",Lancamentos!$J:$J,Fluxo_de_Caixa_Semanal!$A28)</f>
        <v>0</v>
      </c>
      <c r="BE28" s="121">
        <f>-SUMIFS(Lancamentos!$Y:$Y,Lancamentos!$AF:$AF,Fluxo_de_Caixa_Semanal!BE$8,Lancamentos!$F:$F,"Realizado",Lancamentos!$J:$J,Fluxo_de_Caixa_Semanal!$A28)-SUMIFS(Lancamentos!$Y:$Y,Lancamentos!$AF:$AF,Fluxo_de_Caixa_Semanal!BE$8,Lancamentos!$F:$F,"Contratado",Lancamentos!$J:$J,Fluxo_de_Caixa_Semanal!$A28)</f>
        <v>0</v>
      </c>
      <c r="BF28" s="122">
        <f>-SUMIFS(Lancamentos!$Y:$Y,Lancamentos!$AF:$AF,Fluxo_de_Caixa_Semanal!BF$8,Lancamentos!$F:$F,"Realizado",Lancamentos!$J:$J,Fluxo_de_Caixa_Semanal!$A28)-SUMIFS(Lancamentos!$Y:$Y,Lancamentos!$AF:$AF,Fluxo_de_Caixa_Semanal!BF$8,Lancamentos!$F:$F,"Contratado",Lancamentos!$J:$J,Fluxo_de_Caixa_Semanal!$A28)</f>
        <v>0</v>
      </c>
      <c r="BG28" s="123">
        <f>-SUMIFS(Lancamentos!$Y:$Y,Lancamentos!$AF:$AF,Fluxo_de_Caixa_Semanal!BG$8,Lancamentos!$F:$F,"Realizado",Lancamentos!$J:$J,Fluxo_de_Caixa_Semanal!$A28)-SUMIFS(Lancamentos!$Y:$Y,Lancamentos!$AF:$AF,Fluxo_de_Caixa_Semanal!BG$8,Lancamentos!$F:$F,"Contratado",Lancamentos!$J:$J,Fluxo_de_Caixa_Semanal!$A28)</f>
        <v>0</v>
      </c>
      <c r="BH28" s="121">
        <f>-SUMIFS(Lancamentos!$Y:$Y,Lancamentos!$AF:$AF,Fluxo_de_Caixa_Semanal!BH$8,Lancamentos!$F:$F,"Realizado",Lancamentos!$J:$J,Fluxo_de_Caixa_Semanal!$A28)-SUMIFS(Lancamentos!$Y:$Y,Lancamentos!$AF:$AF,Fluxo_de_Caixa_Semanal!BH$8,Lancamentos!$F:$F,"Contratado",Lancamentos!$J:$J,Fluxo_de_Caixa_Semanal!$A28)</f>
        <v>0</v>
      </c>
      <c r="BI28" s="122">
        <f>-SUMIFS(Lancamentos!$Y:$Y,Lancamentos!$AF:$AF,Fluxo_de_Caixa_Semanal!BI$8,Lancamentos!$F:$F,"Realizado",Lancamentos!$J:$J,Fluxo_de_Caixa_Semanal!$A28)-SUMIFS(Lancamentos!$Y:$Y,Lancamentos!$AF:$AF,Fluxo_de_Caixa_Semanal!BI$8,Lancamentos!$F:$F,"Contratado",Lancamentos!$J:$J,Fluxo_de_Caixa_Semanal!$A28)</f>
        <v>0</v>
      </c>
      <c r="BJ28" s="123">
        <f>-SUMIFS(Lancamentos!$Y:$Y,Lancamentos!$AF:$AF,Fluxo_de_Caixa_Semanal!BJ$8,Lancamentos!$F:$F,"Realizado",Lancamentos!$J:$J,Fluxo_de_Caixa_Semanal!$A28)-SUMIFS(Lancamentos!$Y:$Y,Lancamentos!$AF:$AF,Fluxo_de_Caixa_Semanal!BJ$8,Lancamentos!$F:$F,"Contratado",Lancamentos!$J:$J,Fluxo_de_Caixa_Semanal!$A28)</f>
        <v>0</v>
      </c>
      <c r="BK28" s="121">
        <f>-SUMIFS(Lancamentos!$Y:$Y,Lancamentos!$AF:$AF,Fluxo_de_Caixa_Semanal!BK$8,Lancamentos!$F:$F,"Realizado",Lancamentos!$J:$J,Fluxo_de_Caixa_Semanal!$A28)-SUMIFS(Lancamentos!$Y:$Y,Lancamentos!$AF:$AF,Fluxo_de_Caixa_Semanal!BK$8,Lancamentos!$F:$F,"Contratado",Lancamentos!$J:$J,Fluxo_de_Caixa_Semanal!$A28)</f>
        <v>0</v>
      </c>
      <c r="BL28" s="122">
        <f>-SUMIFS(Lancamentos!$Y:$Y,Lancamentos!$AF:$AF,Fluxo_de_Caixa_Semanal!BL$8,Lancamentos!$F:$F,"Realizado",Lancamentos!$J:$J,Fluxo_de_Caixa_Semanal!$A28)-SUMIFS(Lancamentos!$Y:$Y,Lancamentos!$AF:$AF,Fluxo_de_Caixa_Semanal!BL$8,Lancamentos!$F:$F,"Contratado",Lancamentos!$J:$J,Fluxo_de_Caixa_Semanal!$A28)</f>
        <v>0</v>
      </c>
      <c r="BM28" s="123">
        <f>-SUMIFS(Lancamentos!$Y:$Y,Lancamentos!$AF:$AF,Fluxo_de_Caixa_Semanal!BM$8,Lancamentos!$F:$F,"Realizado",Lancamentos!$J:$J,Fluxo_de_Caixa_Semanal!$A28)-SUMIFS(Lancamentos!$Y:$Y,Lancamentos!$AF:$AF,Fluxo_de_Caixa_Semanal!BM$8,Lancamentos!$F:$F,"Contratado",Lancamentos!$J:$J,Fluxo_de_Caixa_Semanal!$A28)</f>
        <v>0</v>
      </c>
      <c r="BN28" s="121">
        <f>-SUMIFS(Lancamentos!$Y:$Y,Lancamentos!$AF:$AF,Fluxo_de_Caixa_Semanal!BN$8,Lancamentos!$F:$F,"Realizado",Lancamentos!$J:$J,Fluxo_de_Caixa_Semanal!$A28)-SUMIFS(Lancamentos!$Y:$Y,Lancamentos!$AF:$AF,Fluxo_de_Caixa_Semanal!BN$8,Lancamentos!$F:$F,"Contratado",Lancamentos!$J:$J,Fluxo_de_Caixa_Semanal!$A28)</f>
        <v>0</v>
      </c>
      <c r="BO28" s="122">
        <f>-SUMIFS(Lancamentos!$Y:$Y,Lancamentos!$AF:$AF,Fluxo_de_Caixa_Semanal!BO$8,Lancamentos!$F:$F,"Realizado",Lancamentos!$J:$J,Fluxo_de_Caixa_Semanal!$A28)-SUMIFS(Lancamentos!$Y:$Y,Lancamentos!$AF:$AF,Fluxo_de_Caixa_Semanal!BO$8,Lancamentos!$F:$F,"Contratado",Lancamentos!$J:$J,Fluxo_de_Caixa_Semanal!$A28)</f>
        <v>0</v>
      </c>
      <c r="BP28" s="123">
        <f>-SUMIFS(Lancamentos!$Y:$Y,Lancamentos!$AF:$AF,Fluxo_de_Caixa_Semanal!BP$8,Lancamentos!$F:$F,"Realizado",Lancamentos!$J:$J,Fluxo_de_Caixa_Semanal!$A28)-SUMIFS(Lancamentos!$Y:$Y,Lancamentos!$AF:$AF,Fluxo_de_Caixa_Semanal!BP$8,Lancamentos!$F:$F,"Contratado",Lancamentos!$J:$J,Fluxo_de_Caixa_Semanal!$A28)</f>
        <v>0</v>
      </c>
      <c r="BQ28" s="121">
        <f>-SUMIFS(Lancamentos!$Y:$Y,Lancamentos!$AF:$AF,Fluxo_de_Caixa_Semanal!BQ$8,Lancamentos!$F:$F,"Realizado",Lancamentos!$J:$J,Fluxo_de_Caixa_Semanal!$A28)-SUMIFS(Lancamentos!$Y:$Y,Lancamentos!$AF:$AF,Fluxo_de_Caixa_Semanal!BQ$8,Lancamentos!$F:$F,"Contratado",Lancamentos!$J:$J,Fluxo_de_Caixa_Semanal!$A28)</f>
        <v>0</v>
      </c>
      <c r="BR28" s="122">
        <f>-SUMIFS(Lancamentos!$Y:$Y,Lancamentos!$AF:$AF,Fluxo_de_Caixa_Semanal!BR$8,Lancamentos!$F:$F,"Realizado",Lancamentos!$J:$J,Fluxo_de_Caixa_Semanal!$A28)-SUMIFS(Lancamentos!$Y:$Y,Lancamentos!$AF:$AF,Fluxo_de_Caixa_Semanal!BR$8,Lancamentos!$F:$F,"Contratado",Lancamentos!$J:$J,Fluxo_de_Caixa_Semanal!$A28)</f>
        <v>0</v>
      </c>
      <c r="BS28" s="123">
        <f>-SUMIFS(Lancamentos!$Y:$Y,Lancamentos!$AF:$AF,Fluxo_de_Caixa_Semanal!BS$8,Lancamentos!$F:$F,"Realizado",Lancamentos!$J:$J,Fluxo_de_Caixa_Semanal!$A28)-SUMIFS(Lancamentos!$Y:$Y,Lancamentos!$AF:$AF,Fluxo_de_Caixa_Semanal!BS$8,Lancamentos!$F:$F,"Contratado",Lancamentos!$J:$J,Fluxo_de_Caixa_Semanal!$A28)</f>
        <v>0</v>
      </c>
      <c r="BT28" s="121">
        <f>-SUMIFS(Lancamentos!$Y:$Y,Lancamentos!$AF:$AF,Fluxo_de_Caixa_Semanal!BT$8,Lancamentos!$F:$F,"Realizado",Lancamentos!$J:$J,Fluxo_de_Caixa_Semanal!$A28)-SUMIFS(Lancamentos!$Y:$Y,Lancamentos!$AF:$AF,Fluxo_de_Caixa_Semanal!BT$8,Lancamentos!$F:$F,"Contratado",Lancamentos!$J:$J,Fluxo_de_Caixa_Semanal!$A28)</f>
        <v>0</v>
      </c>
      <c r="BU28" s="122">
        <f>-SUMIFS(Lancamentos!$Y:$Y,Lancamentos!$AF:$AF,Fluxo_de_Caixa_Semanal!BU$8,Lancamentos!$F:$F,"Realizado",Lancamentos!$J:$J,Fluxo_de_Caixa_Semanal!$A28)-SUMIFS(Lancamentos!$Y:$Y,Lancamentos!$AF:$AF,Fluxo_de_Caixa_Semanal!BU$8,Lancamentos!$F:$F,"Contratado",Lancamentos!$J:$J,Fluxo_de_Caixa_Semanal!$A28)</f>
        <v>0</v>
      </c>
      <c r="BV28" s="123">
        <f>-SUMIFS(Lancamentos!$Y:$Y,Lancamentos!$AF:$AF,Fluxo_de_Caixa_Semanal!BV$8,Lancamentos!$F:$F,"Realizado",Lancamentos!$J:$J,Fluxo_de_Caixa_Semanal!$A28)-SUMIFS(Lancamentos!$Y:$Y,Lancamentos!$AF:$AF,Fluxo_de_Caixa_Semanal!BV$8,Lancamentos!$F:$F,"Contratado",Lancamentos!$J:$J,Fluxo_de_Caixa_Semanal!$A28)</f>
        <v>0</v>
      </c>
      <c r="BW28" s="121">
        <f>-SUMIFS(Lancamentos!$Y:$Y,Lancamentos!$AF:$AF,Fluxo_de_Caixa_Semanal!BW$8,Lancamentos!$F:$F,"Realizado",Lancamentos!$J:$J,Fluxo_de_Caixa_Semanal!$A28)-SUMIFS(Lancamentos!$Y:$Y,Lancamentos!$AF:$AF,Fluxo_de_Caixa_Semanal!BW$8,Lancamentos!$F:$F,"Contratado",Lancamentos!$J:$J,Fluxo_de_Caixa_Semanal!$A28)</f>
        <v>0</v>
      </c>
      <c r="BX28" s="122">
        <f>-SUMIFS(Lancamentos!$Y:$Y,Lancamentos!$AF:$AF,Fluxo_de_Caixa_Semanal!BX$8,Lancamentos!$F:$F,"Realizado",Lancamentos!$J:$J,Fluxo_de_Caixa_Semanal!$A28)-SUMIFS(Lancamentos!$Y:$Y,Lancamentos!$AF:$AF,Fluxo_de_Caixa_Semanal!BX$8,Lancamentos!$F:$F,"Contratado",Lancamentos!$J:$J,Fluxo_de_Caixa_Semanal!$A28)</f>
        <v>0</v>
      </c>
      <c r="BY28" s="123">
        <f>-SUMIFS(Lancamentos!$Y:$Y,Lancamentos!$AF:$AF,Fluxo_de_Caixa_Semanal!BY$8,Lancamentos!$F:$F,"Realizado",Lancamentos!$J:$J,Fluxo_de_Caixa_Semanal!$A28)-SUMIFS(Lancamentos!$Y:$Y,Lancamentos!$AF:$AF,Fluxo_de_Caixa_Semanal!BY$8,Lancamentos!$F:$F,"Contratado",Lancamentos!$J:$J,Fluxo_de_Caixa_Semanal!$A28)</f>
        <v>0</v>
      </c>
      <c r="BZ28" s="121">
        <f>-SUMIFS(Lancamentos!$Y:$Y,Lancamentos!$AF:$AF,Fluxo_de_Caixa_Semanal!BZ$8,Lancamentos!$F:$F,"Realizado",Lancamentos!$J:$J,Fluxo_de_Caixa_Semanal!$A28)-SUMIFS(Lancamentos!$Y:$Y,Lancamentos!$AF:$AF,Fluxo_de_Caixa_Semanal!BZ$8,Lancamentos!$F:$F,"Contratado",Lancamentos!$J:$J,Fluxo_de_Caixa_Semanal!$A28)</f>
        <v>0</v>
      </c>
      <c r="CA28" s="122">
        <f>-SUMIFS(Lancamentos!$Y:$Y,Lancamentos!$AF:$AF,Fluxo_de_Caixa_Semanal!CA$8,Lancamentos!$F:$F,"Realizado",Lancamentos!$J:$J,Fluxo_de_Caixa_Semanal!$A28)-SUMIFS(Lancamentos!$Y:$Y,Lancamentos!$AF:$AF,Fluxo_de_Caixa_Semanal!CA$8,Lancamentos!$F:$F,"Contratado",Lancamentos!$J:$J,Fluxo_de_Caixa_Semanal!$A28)</f>
        <v>0</v>
      </c>
      <c r="CB28" s="123">
        <f>-SUMIFS(Lancamentos!$Y:$Y,Lancamentos!$AF:$AF,Fluxo_de_Caixa_Semanal!CB$8,Lancamentos!$F:$F,"Realizado",Lancamentos!$J:$J,Fluxo_de_Caixa_Semanal!$A28)-SUMIFS(Lancamentos!$Y:$Y,Lancamentos!$AF:$AF,Fluxo_de_Caixa_Semanal!CB$8,Lancamentos!$F:$F,"Contratado",Lancamentos!$J:$J,Fluxo_de_Caixa_Semanal!$A28)</f>
        <v>0</v>
      </c>
      <c r="CC28" s="121">
        <f>-SUMIFS(Lancamentos!$Y:$Y,Lancamentos!$AF:$AF,Fluxo_de_Caixa_Semanal!CC$8,Lancamentos!$F:$F,"Realizado",Lancamentos!$J:$J,Fluxo_de_Caixa_Semanal!$A28)-SUMIFS(Lancamentos!$Y:$Y,Lancamentos!$AF:$AF,Fluxo_de_Caixa_Semanal!CC$8,Lancamentos!$F:$F,"Contratado",Lancamentos!$J:$J,Fluxo_de_Caixa_Semanal!$A28)</f>
        <v>0</v>
      </c>
      <c r="CD28" s="122">
        <f>-SUMIFS(Lancamentos!$Y:$Y,Lancamentos!$AF:$AF,Fluxo_de_Caixa_Semanal!CD$8,Lancamentos!$F:$F,"Realizado",Lancamentos!$J:$J,Fluxo_de_Caixa_Semanal!$A28)-SUMIFS(Lancamentos!$Y:$Y,Lancamentos!$AF:$AF,Fluxo_de_Caixa_Semanal!CD$8,Lancamentos!$F:$F,"Contratado",Lancamentos!$J:$J,Fluxo_de_Caixa_Semanal!$A28)</f>
        <v>0</v>
      </c>
      <c r="CE28" s="123">
        <f>-SUMIFS(Lancamentos!$Y:$Y,Lancamentos!$AF:$AF,Fluxo_de_Caixa_Semanal!CE$8,Lancamentos!$F:$F,"Realizado",Lancamentos!$J:$J,Fluxo_de_Caixa_Semanal!$A28)-SUMIFS(Lancamentos!$Y:$Y,Lancamentos!$AF:$AF,Fluxo_de_Caixa_Semanal!CE$8,Lancamentos!$F:$F,"Contratado",Lancamentos!$J:$J,Fluxo_de_Caixa_Semanal!$A28)</f>
        <v>0</v>
      </c>
      <c r="CF28" s="121">
        <f>-SUMIFS(Lancamentos!$Y:$Y,Lancamentos!$AF:$AF,Fluxo_de_Caixa_Semanal!CF$8,Lancamentos!$F:$F,"Realizado",Lancamentos!$J:$J,Fluxo_de_Caixa_Semanal!$A28)-SUMIFS(Lancamentos!$Y:$Y,Lancamentos!$AF:$AF,Fluxo_de_Caixa_Semanal!CF$8,Lancamentos!$F:$F,"Contratado",Lancamentos!$J:$J,Fluxo_de_Caixa_Semanal!$A28)</f>
        <v>0</v>
      </c>
      <c r="CG28" s="122">
        <f>-SUMIFS(Lancamentos!$Y:$Y,Lancamentos!$AF:$AF,Fluxo_de_Caixa_Semanal!CG$8,Lancamentos!$F:$F,"Realizado",Lancamentos!$J:$J,Fluxo_de_Caixa_Semanal!$A28)-SUMIFS(Lancamentos!$Y:$Y,Lancamentos!$AF:$AF,Fluxo_de_Caixa_Semanal!CG$8,Lancamentos!$F:$F,"Contratado",Lancamentos!$J:$J,Fluxo_de_Caixa_Semanal!$A28)</f>
        <v>0</v>
      </c>
      <c r="CH28" s="123">
        <f>-SUMIFS(Lancamentos!$Y:$Y,Lancamentos!$AF:$AF,Fluxo_de_Caixa_Semanal!CH$8,Lancamentos!$F:$F,"Realizado",Lancamentos!$J:$J,Fluxo_de_Caixa_Semanal!$A28)-SUMIFS(Lancamentos!$Y:$Y,Lancamentos!$AF:$AF,Fluxo_de_Caixa_Semanal!CH$8,Lancamentos!$F:$F,"Contratado",Lancamentos!$J:$J,Fluxo_de_Caixa_Semanal!$A28)</f>
        <v>0</v>
      </c>
      <c r="CI28" s="121">
        <f>-SUMIFS(Lancamentos!$Y:$Y,Lancamentos!$AF:$AF,Fluxo_de_Caixa_Semanal!CI$8,Lancamentos!$F:$F,"Realizado",Lancamentos!$J:$J,Fluxo_de_Caixa_Semanal!$A28)-SUMIFS(Lancamentos!$Y:$Y,Lancamentos!$AF:$AF,Fluxo_de_Caixa_Semanal!CI$8,Lancamentos!$F:$F,"Contratado",Lancamentos!$J:$J,Fluxo_de_Caixa_Semanal!$A28)</f>
        <v>0</v>
      </c>
      <c r="CJ28" s="122">
        <f>-SUMIFS(Lancamentos!$Y:$Y,Lancamentos!$AF:$AF,Fluxo_de_Caixa_Semanal!CJ$8,Lancamentos!$F:$F,"Realizado",Lancamentos!$J:$J,Fluxo_de_Caixa_Semanal!$A28)-SUMIFS(Lancamentos!$Y:$Y,Lancamentos!$AF:$AF,Fluxo_de_Caixa_Semanal!CJ$8,Lancamentos!$F:$F,"Contratado",Lancamentos!$J:$J,Fluxo_de_Caixa_Semanal!$A28)</f>
        <v>0</v>
      </c>
      <c r="CK28" s="123">
        <f>-SUMIFS(Lancamentos!$Y:$Y,Lancamentos!$AF:$AF,Fluxo_de_Caixa_Semanal!CK$8,Lancamentos!$F:$F,"Realizado",Lancamentos!$J:$J,Fluxo_de_Caixa_Semanal!$A28)-SUMIFS(Lancamentos!$Y:$Y,Lancamentos!$AF:$AF,Fluxo_de_Caixa_Semanal!CK$8,Lancamentos!$F:$F,"Contratado",Lancamentos!$J:$J,Fluxo_de_Caixa_Semanal!$A28)</f>
        <v>0</v>
      </c>
      <c r="CL28" s="121">
        <f>-SUMIFS(Lancamentos!$Y:$Y,Lancamentos!$AF:$AF,Fluxo_de_Caixa_Semanal!CL$8,Lancamentos!$F:$F,"Realizado",Lancamentos!$J:$J,Fluxo_de_Caixa_Semanal!$A28)-SUMIFS(Lancamentos!$Y:$Y,Lancamentos!$AF:$AF,Fluxo_de_Caixa_Semanal!CL$8,Lancamentos!$F:$F,"Contratado",Lancamentos!$J:$J,Fluxo_de_Caixa_Semanal!$A28)</f>
        <v>0</v>
      </c>
      <c r="CM28" s="122">
        <f>-SUMIFS(Lancamentos!$Y:$Y,Lancamentos!$AF:$AF,Fluxo_de_Caixa_Semanal!CM$8,Lancamentos!$F:$F,"Realizado",Lancamentos!$J:$J,Fluxo_de_Caixa_Semanal!$A28)-SUMIFS(Lancamentos!$Y:$Y,Lancamentos!$AF:$AF,Fluxo_de_Caixa_Semanal!CM$8,Lancamentos!$F:$F,"Contratado",Lancamentos!$J:$J,Fluxo_de_Caixa_Semanal!$A28)</f>
        <v>0</v>
      </c>
      <c r="CN28" s="123">
        <f>-SUMIFS(Lancamentos!$Y:$Y,Lancamentos!$AF:$AF,Fluxo_de_Caixa_Semanal!CN$8,Lancamentos!$F:$F,"Realizado",Lancamentos!$J:$J,Fluxo_de_Caixa_Semanal!$A28)-SUMIFS(Lancamentos!$Y:$Y,Lancamentos!$AF:$AF,Fluxo_de_Caixa_Semanal!CN$8,Lancamentos!$F:$F,"Contratado",Lancamentos!$J:$J,Fluxo_de_Caixa_Semanal!$A28)</f>
        <v>0</v>
      </c>
      <c r="CO28" s="121">
        <f>-SUMIFS(Lancamentos!$Y:$Y,Lancamentos!$AF:$AF,Fluxo_de_Caixa_Semanal!CO$8,Lancamentos!$F:$F,"Realizado",Lancamentos!$J:$J,Fluxo_de_Caixa_Semanal!$A28)-SUMIFS(Lancamentos!$Y:$Y,Lancamentos!$AF:$AF,Fluxo_de_Caixa_Semanal!CO$8,Lancamentos!$F:$F,"Contratado",Lancamentos!$J:$J,Fluxo_de_Caixa_Semanal!$A28)</f>
        <v>0</v>
      </c>
      <c r="CP28" s="122">
        <f>-SUMIFS(Lancamentos!$Y:$Y,Lancamentos!$AF:$AF,Fluxo_de_Caixa_Semanal!CP$8,Lancamentos!$F:$F,"Realizado",Lancamentos!$J:$J,Fluxo_de_Caixa_Semanal!$A28)-SUMIFS(Lancamentos!$Y:$Y,Lancamentos!$AF:$AF,Fluxo_de_Caixa_Semanal!CP$8,Lancamentos!$F:$F,"Contratado",Lancamentos!$J:$J,Fluxo_de_Caixa_Semanal!$A28)</f>
        <v>0</v>
      </c>
      <c r="CQ28" s="123">
        <f>-SUMIFS(Lancamentos!$Y:$Y,Lancamentos!$AF:$AF,Fluxo_de_Caixa_Semanal!CQ$8,Lancamentos!$F:$F,"Realizado",Lancamentos!$J:$J,Fluxo_de_Caixa_Semanal!$A28)-SUMIFS(Lancamentos!$Y:$Y,Lancamentos!$AF:$AF,Fluxo_de_Caixa_Semanal!CQ$8,Lancamentos!$F:$F,"Contratado",Lancamentos!$J:$J,Fluxo_de_Caixa_Semanal!$A28)</f>
        <v>0</v>
      </c>
      <c r="CR28" s="121">
        <f>-SUMIFS(Lancamentos!$Y:$Y,Lancamentos!$AF:$AF,Fluxo_de_Caixa_Semanal!CR$8,Lancamentos!$F:$F,"Realizado",Lancamentos!$J:$J,Fluxo_de_Caixa_Semanal!$A28)-SUMIFS(Lancamentos!$Y:$Y,Lancamentos!$AF:$AF,Fluxo_de_Caixa_Semanal!CR$8,Lancamentos!$F:$F,"Contratado",Lancamentos!$J:$J,Fluxo_de_Caixa_Semanal!$A28)</f>
        <v>0</v>
      </c>
      <c r="CS28" s="122">
        <f>-SUMIFS(Lancamentos!$Y:$Y,Lancamentos!$AF:$AF,Fluxo_de_Caixa_Semanal!CS$8,Lancamentos!$F:$F,"Realizado",Lancamentos!$J:$J,Fluxo_de_Caixa_Semanal!$A28)-SUMIFS(Lancamentos!$Y:$Y,Lancamentos!$AF:$AF,Fluxo_de_Caixa_Semanal!CS$8,Lancamentos!$F:$F,"Contratado",Lancamentos!$J:$J,Fluxo_de_Caixa_Semanal!$A28)</f>
        <v>0</v>
      </c>
      <c r="CT28" s="123">
        <f>-SUMIFS(Lancamentos!$Y:$Y,Lancamentos!$AF:$AF,Fluxo_de_Caixa_Semanal!CT$8,Lancamentos!$F:$F,"Realizado",Lancamentos!$J:$J,Fluxo_de_Caixa_Semanal!$A28)-SUMIFS(Lancamentos!$Y:$Y,Lancamentos!$AF:$AF,Fluxo_de_Caixa_Semanal!CT$8,Lancamentos!$F:$F,"Contratado",Lancamentos!$J:$J,Fluxo_de_Caixa_Semanal!$A28)</f>
        <v>0</v>
      </c>
      <c r="CU28" s="121">
        <f>-SUMIFS(Lancamentos!$Y:$Y,Lancamentos!$AF:$AF,Fluxo_de_Caixa_Semanal!CU$8,Lancamentos!$F:$F,"Realizado",Lancamentos!$J:$J,Fluxo_de_Caixa_Semanal!$A28)-SUMIFS(Lancamentos!$Y:$Y,Lancamentos!$AF:$AF,Fluxo_de_Caixa_Semanal!CU$8,Lancamentos!$F:$F,"Contratado",Lancamentos!$J:$J,Fluxo_de_Caixa_Semanal!$A28)</f>
        <v>0</v>
      </c>
      <c r="CV28" s="122">
        <f>-SUMIFS(Lancamentos!$Y:$Y,Lancamentos!$AF:$AF,Fluxo_de_Caixa_Semanal!CV$8,Lancamentos!$F:$F,"Realizado",Lancamentos!$J:$J,Fluxo_de_Caixa_Semanal!$A28)-SUMIFS(Lancamentos!$Y:$Y,Lancamentos!$AF:$AF,Fluxo_de_Caixa_Semanal!CV$8,Lancamentos!$F:$F,"Contratado",Lancamentos!$J:$J,Fluxo_de_Caixa_Semanal!$A28)</f>
        <v>0</v>
      </c>
      <c r="CW28" s="123">
        <f>-SUMIFS(Lancamentos!$Y:$Y,Lancamentos!$AF:$AF,Fluxo_de_Caixa_Semanal!CW$8,Lancamentos!$F:$F,"Realizado",Lancamentos!$J:$J,Fluxo_de_Caixa_Semanal!$A28)-SUMIFS(Lancamentos!$Y:$Y,Lancamentos!$AF:$AF,Fluxo_de_Caixa_Semanal!CW$8,Lancamentos!$F:$F,"Contratado",Lancamentos!$J:$J,Fluxo_de_Caixa_Semanal!$A28)</f>
        <v>0</v>
      </c>
      <c r="CX28" s="121">
        <f>-SUMIFS(Lancamentos!$Y:$Y,Lancamentos!$AF:$AF,Fluxo_de_Caixa_Semanal!CX$8,Lancamentos!$F:$F,"Realizado",Lancamentos!$J:$J,Fluxo_de_Caixa_Semanal!$A28)-SUMIFS(Lancamentos!$Y:$Y,Lancamentos!$AF:$AF,Fluxo_de_Caixa_Semanal!CX$8,Lancamentos!$F:$F,"Contratado",Lancamentos!$J:$J,Fluxo_de_Caixa_Semanal!$A28)</f>
        <v>0</v>
      </c>
      <c r="CY28" s="122">
        <f>-SUMIFS(Lancamentos!$Y:$Y,Lancamentos!$AF:$AF,Fluxo_de_Caixa_Semanal!CY$8,Lancamentos!$F:$F,"Realizado",Lancamentos!$J:$J,Fluxo_de_Caixa_Semanal!$A28)-SUMIFS(Lancamentos!$Y:$Y,Lancamentos!$AF:$AF,Fluxo_de_Caixa_Semanal!CY$8,Lancamentos!$F:$F,"Contratado",Lancamentos!$J:$J,Fluxo_de_Caixa_Semanal!$A28)</f>
        <v>0</v>
      </c>
      <c r="CZ28" s="123">
        <f>-SUMIFS(Lancamentos!$Y:$Y,Lancamentos!$AF:$AF,Fluxo_de_Caixa_Semanal!CZ$8,Lancamentos!$F:$F,"Realizado",Lancamentos!$J:$J,Fluxo_de_Caixa_Semanal!$A28)-SUMIFS(Lancamentos!$Y:$Y,Lancamentos!$AF:$AF,Fluxo_de_Caixa_Semanal!CZ$8,Lancamentos!$F:$F,"Contratado",Lancamentos!$J:$J,Fluxo_de_Caixa_Semanal!$A28)</f>
        <v>0</v>
      </c>
      <c r="DA28" s="121">
        <f>-SUMIFS(Lancamentos!$Y:$Y,Lancamentos!$AF:$AF,Fluxo_de_Caixa_Semanal!DA$8,Lancamentos!$F:$F,"Realizado",Lancamentos!$J:$J,Fluxo_de_Caixa_Semanal!$A28)-SUMIFS(Lancamentos!$Y:$Y,Lancamentos!$AF:$AF,Fluxo_de_Caixa_Semanal!DA$8,Lancamentos!$F:$F,"Contratado",Lancamentos!$J:$J,Fluxo_de_Caixa_Semanal!$A28)</f>
        <v>0</v>
      </c>
      <c r="DB28" s="122">
        <f>-SUMIFS(Lancamentos!$Y:$Y,Lancamentos!$AF:$AF,Fluxo_de_Caixa_Semanal!DB$8,Lancamentos!$F:$F,"Realizado",Lancamentos!$J:$J,Fluxo_de_Caixa_Semanal!$A28)-SUMIFS(Lancamentos!$Y:$Y,Lancamentos!$AF:$AF,Fluxo_de_Caixa_Semanal!DB$8,Lancamentos!$F:$F,"Contratado",Lancamentos!$J:$J,Fluxo_de_Caixa_Semanal!$A28)</f>
        <v>0</v>
      </c>
      <c r="DC28" s="123">
        <f>-SUMIFS(Lancamentos!$Y:$Y,Lancamentos!$AF:$AF,Fluxo_de_Caixa_Semanal!DC$8,Lancamentos!$F:$F,"Realizado",Lancamentos!$J:$J,Fluxo_de_Caixa_Semanal!$A28)-SUMIFS(Lancamentos!$Y:$Y,Lancamentos!$AF:$AF,Fluxo_de_Caixa_Semanal!DC$8,Lancamentos!$F:$F,"Contratado",Lancamentos!$J:$J,Fluxo_de_Caixa_Semanal!$A28)</f>
        <v>0</v>
      </c>
      <c r="DD28" s="121">
        <f>-SUMIFS(Lancamentos!$Y:$Y,Lancamentos!$AF:$AF,Fluxo_de_Caixa_Semanal!DD$8,Lancamentos!$F:$F,"Realizado",Lancamentos!$J:$J,Fluxo_de_Caixa_Semanal!$A28)-SUMIFS(Lancamentos!$Y:$Y,Lancamentos!$AF:$AF,Fluxo_de_Caixa_Semanal!DD$8,Lancamentos!$F:$F,"Contratado",Lancamentos!$J:$J,Fluxo_de_Caixa_Semanal!$A28)</f>
        <v>0</v>
      </c>
      <c r="DE28" s="122">
        <f>-SUMIFS(Lancamentos!$Y:$Y,Lancamentos!$AF:$AF,Fluxo_de_Caixa_Semanal!DE$8,Lancamentos!$F:$F,"Realizado",Lancamentos!$J:$J,Fluxo_de_Caixa_Semanal!$A28)-SUMIFS(Lancamentos!$Y:$Y,Lancamentos!$AF:$AF,Fluxo_de_Caixa_Semanal!DE$8,Lancamentos!$F:$F,"Contratado",Lancamentos!$J:$J,Fluxo_de_Caixa_Semanal!$A28)</f>
        <v>0</v>
      </c>
      <c r="DF28" s="123">
        <f>-SUMIFS(Lancamentos!$Y:$Y,Lancamentos!$AF:$AF,Fluxo_de_Caixa_Semanal!DF$8,Lancamentos!$F:$F,"Realizado",Lancamentos!$J:$J,Fluxo_de_Caixa_Semanal!$A28)-SUMIFS(Lancamentos!$Y:$Y,Lancamentos!$AF:$AF,Fluxo_de_Caixa_Semanal!DF$8,Lancamentos!$F:$F,"Contratado",Lancamentos!$J:$J,Fluxo_de_Caixa_Semanal!$A28)</f>
        <v>0</v>
      </c>
      <c r="DG28" s="121">
        <f>-SUMIFS(Lancamentos!$Y:$Y,Lancamentos!$AF:$AF,Fluxo_de_Caixa_Semanal!DG$8,Lancamentos!$F:$F,"Realizado",Lancamentos!$J:$J,Fluxo_de_Caixa_Semanal!$A28)-SUMIFS(Lancamentos!$Y:$Y,Lancamentos!$AF:$AF,Fluxo_de_Caixa_Semanal!DG$8,Lancamentos!$F:$F,"Contratado",Lancamentos!$J:$J,Fluxo_de_Caixa_Semanal!$A28)</f>
        <v>0</v>
      </c>
      <c r="DH28" s="122">
        <f>-SUMIFS(Lancamentos!$Y:$Y,Lancamentos!$AF:$AF,Fluxo_de_Caixa_Semanal!DH$8,Lancamentos!$F:$F,"Realizado",Lancamentos!$J:$J,Fluxo_de_Caixa_Semanal!$A28)-SUMIFS(Lancamentos!$Y:$Y,Lancamentos!$AF:$AF,Fluxo_de_Caixa_Semanal!DH$8,Lancamentos!$F:$F,"Contratado",Lancamentos!$J:$J,Fluxo_de_Caixa_Semanal!$A28)</f>
        <v>0</v>
      </c>
      <c r="DI28" s="123">
        <f>-SUMIFS(Lancamentos!$Y:$Y,Lancamentos!$AF:$AF,Fluxo_de_Caixa_Semanal!DI$8,Lancamentos!$F:$F,"Realizado",Lancamentos!$J:$J,Fluxo_de_Caixa_Semanal!$A28)-SUMIFS(Lancamentos!$Y:$Y,Lancamentos!$AF:$AF,Fluxo_de_Caixa_Semanal!DI$8,Lancamentos!$F:$F,"Contratado",Lancamentos!$J:$J,Fluxo_de_Caixa_Semanal!$A28)</f>
        <v>0</v>
      </c>
      <c r="DJ28" s="121">
        <f>-SUMIFS(Lancamentos!$Y:$Y,Lancamentos!$AF:$AF,Fluxo_de_Caixa_Semanal!DJ$8,Lancamentos!$F:$F,"Realizado",Lancamentos!$J:$J,Fluxo_de_Caixa_Semanal!$A28)-SUMIFS(Lancamentos!$Y:$Y,Lancamentos!$AF:$AF,Fluxo_de_Caixa_Semanal!DJ$8,Lancamentos!$F:$F,"Contratado",Lancamentos!$J:$J,Fluxo_de_Caixa_Semanal!$A28)</f>
        <v>0</v>
      </c>
      <c r="DK28" s="122">
        <f>-SUMIFS(Lancamentos!$Y:$Y,Lancamentos!$AF:$AF,Fluxo_de_Caixa_Semanal!DK$8,Lancamentos!$F:$F,"Realizado",Lancamentos!$J:$J,Fluxo_de_Caixa_Semanal!$A28)-SUMIFS(Lancamentos!$Y:$Y,Lancamentos!$AF:$AF,Fluxo_de_Caixa_Semanal!DK$8,Lancamentos!$F:$F,"Contratado",Lancamentos!$J:$J,Fluxo_de_Caixa_Semanal!$A28)</f>
        <v>0</v>
      </c>
      <c r="DL28" s="123">
        <f>-SUMIFS(Lancamentos!$Y:$Y,Lancamentos!$AF:$AF,Fluxo_de_Caixa_Semanal!DL$8,Lancamentos!$F:$F,"Realizado",Lancamentos!$J:$J,Fluxo_de_Caixa_Semanal!$A28)-SUMIFS(Lancamentos!$Y:$Y,Lancamentos!$AF:$AF,Fluxo_de_Caixa_Semanal!DL$8,Lancamentos!$F:$F,"Contratado",Lancamentos!$J:$J,Fluxo_de_Caixa_Semanal!$A28)</f>
        <v>0</v>
      </c>
      <c r="DM28" s="121">
        <f>-SUMIFS(Lancamentos!$Y:$Y,Lancamentos!$AF:$AF,Fluxo_de_Caixa_Semanal!DM$8,Lancamentos!$F:$F,"Realizado",Lancamentos!$J:$J,Fluxo_de_Caixa_Semanal!$A28)-SUMIFS(Lancamentos!$Y:$Y,Lancamentos!$AF:$AF,Fluxo_de_Caixa_Semanal!DM$8,Lancamentos!$F:$F,"Contratado",Lancamentos!$J:$J,Fluxo_de_Caixa_Semanal!$A28)</f>
        <v>0</v>
      </c>
      <c r="DN28" s="122">
        <f>-SUMIFS(Lancamentos!$Y:$Y,Lancamentos!$AF:$AF,Fluxo_de_Caixa_Semanal!DN$8,Lancamentos!$F:$F,"Realizado",Lancamentos!$J:$J,Fluxo_de_Caixa_Semanal!$A28)-SUMIFS(Lancamentos!$Y:$Y,Lancamentos!$AF:$AF,Fluxo_de_Caixa_Semanal!DN$8,Lancamentos!$F:$F,"Contratado",Lancamentos!$J:$J,Fluxo_de_Caixa_Semanal!$A28)</f>
        <v>0</v>
      </c>
      <c r="DO28" s="123">
        <f>-SUMIFS(Lancamentos!$Y:$Y,Lancamentos!$AF:$AF,Fluxo_de_Caixa_Semanal!DO$8,Lancamentos!$F:$F,"Realizado",Lancamentos!$J:$J,Fluxo_de_Caixa_Semanal!$A28)-SUMIFS(Lancamentos!$Y:$Y,Lancamentos!$AF:$AF,Fluxo_de_Caixa_Semanal!DO$8,Lancamentos!$F:$F,"Contratado",Lancamentos!$J:$J,Fluxo_de_Caixa_Semanal!$A28)</f>
        <v>0</v>
      </c>
      <c r="DP28" s="121">
        <f>-SUMIFS(Lancamentos!$Y:$Y,Lancamentos!$AF:$AF,Fluxo_de_Caixa_Semanal!DP$8,Lancamentos!$F:$F,"Realizado",Lancamentos!$J:$J,Fluxo_de_Caixa_Semanal!$A28)-SUMIFS(Lancamentos!$Y:$Y,Lancamentos!$AF:$AF,Fluxo_de_Caixa_Semanal!DP$8,Lancamentos!$F:$F,"Contratado",Lancamentos!$J:$J,Fluxo_de_Caixa_Semanal!$A28)</f>
        <v>0</v>
      </c>
      <c r="DQ28" s="122">
        <f>-SUMIFS(Lancamentos!$Y:$Y,Lancamentos!$AF:$AF,Fluxo_de_Caixa_Semanal!DQ$8,Lancamentos!$F:$F,"Realizado",Lancamentos!$J:$J,Fluxo_de_Caixa_Semanal!$A28)-SUMIFS(Lancamentos!$Y:$Y,Lancamentos!$AF:$AF,Fluxo_de_Caixa_Semanal!DQ$8,Lancamentos!$F:$F,"Contratado",Lancamentos!$J:$J,Fluxo_de_Caixa_Semanal!$A28)</f>
        <v>0</v>
      </c>
      <c r="DR28" s="123">
        <f>-SUMIFS(Lancamentos!$Y:$Y,Lancamentos!$AF:$AF,Fluxo_de_Caixa_Semanal!DR$8,Lancamentos!$F:$F,"Realizado",Lancamentos!$J:$J,Fluxo_de_Caixa_Semanal!$A28)-SUMIFS(Lancamentos!$Y:$Y,Lancamentos!$AF:$AF,Fluxo_de_Caixa_Semanal!DR$8,Lancamentos!$F:$F,"Contratado",Lancamentos!$J:$J,Fluxo_de_Caixa_Semanal!$A28)</f>
        <v>0</v>
      </c>
      <c r="DS28" s="121">
        <f>-SUMIFS(Lancamentos!$Y:$Y,Lancamentos!$AF:$AF,Fluxo_de_Caixa_Semanal!DS$8,Lancamentos!$F:$F,"Realizado",Lancamentos!$J:$J,Fluxo_de_Caixa_Semanal!$A28)-SUMIFS(Lancamentos!$Y:$Y,Lancamentos!$AF:$AF,Fluxo_de_Caixa_Semanal!DS$8,Lancamentos!$F:$F,"Contratado",Lancamentos!$J:$J,Fluxo_de_Caixa_Semanal!$A28)</f>
        <v>0</v>
      </c>
      <c r="DT28" s="122">
        <f>-SUMIFS(Lancamentos!$Y:$Y,Lancamentos!$AF:$AF,Fluxo_de_Caixa_Semanal!DT$8,Lancamentos!$F:$F,"Realizado",Lancamentos!$J:$J,Fluxo_de_Caixa_Semanal!$A28)-SUMIFS(Lancamentos!$Y:$Y,Lancamentos!$AF:$AF,Fluxo_de_Caixa_Semanal!DT$8,Lancamentos!$F:$F,"Contratado",Lancamentos!$J:$J,Fluxo_de_Caixa_Semanal!$A28)</f>
        <v>0</v>
      </c>
      <c r="DU28" s="123">
        <f>-SUMIFS(Lancamentos!$Y:$Y,Lancamentos!$AF:$AF,Fluxo_de_Caixa_Semanal!DU$8,Lancamentos!$F:$F,"Realizado",Lancamentos!$J:$J,Fluxo_de_Caixa_Semanal!$A28)-SUMIFS(Lancamentos!$Y:$Y,Lancamentos!$AF:$AF,Fluxo_de_Caixa_Semanal!DU$8,Lancamentos!$F:$F,"Contratado",Lancamentos!$J:$J,Fluxo_de_Caixa_Semanal!$A28)</f>
        <v>0</v>
      </c>
      <c r="DV28" s="121">
        <f>-SUMIFS(Lancamentos!$Y:$Y,Lancamentos!$AF:$AF,Fluxo_de_Caixa_Semanal!DV$8,Lancamentos!$F:$F,"Realizado",Lancamentos!$J:$J,Fluxo_de_Caixa_Semanal!$A28)-SUMIFS(Lancamentos!$Y:$Y,Lancamentos!$AF:$AF,Fluxo_de_Caixa_Semanal!DV$8,Lancamentos!$F:$F,"Contratado",Lancamentos!$J:$J,Fluxo_de_Caixa_Semanal!$A28)</f>
        <v>0</v>
      </c>
      <c r="DW28" s="122">
        <f>-SUMIFS(Lancamentos!$Y:$Y,Lancamentos!$AF:$AF,Fluxo_de_Caixa_Semanal!DW$8,Lancamentos!$F:$F,"Realizado",Lancamentos!$J:$J,Fluxo_de_Caixa_Semanal!$A28)-SUMIFS(Lancamentos!$Y:$Y,Lancamentos!$AF:$AF,Fluxo_de_Caixa_Semanal!DW$8,Lancamentos!$F:$F,"Contratado",Lancamentos!$J:$J,Fluxo_de_Caixa_Semanal!$A28)</f>
        <v>0</v>
      </c>
      <c r="DX28" s="123">
        <f>-SUMIFS(Lancamentos!$Y:$Y,Lancamentos!$AF:$AF,Fluxo_de_Caixa_Semanal!DX$8,Lancamentos!$F:$F,"Realizado",Lancamentos!$J:$J,Fluxo_de_Caixa_Semanal!$A28)-SUMIFS(Lancamentos!$Y:$Y,Lancamentos!$AF:$AF,Fluxo_de_Caixa_Semanal!DX$8,Lancamentos!$F:$F,"Contratado",Lancamentos!$J:$J,Fluxo_de_Caixa_Semanal!$A28)</f>
        <v>0</v>
      </c>
      <c r="DY28" s="121">
        <f>-SUMIFS(Lancamentos!$Y:$Y,Lancamentos!$AF:$AF,Fluxo_de_Caixa_Semanal!DY$8,Lancamentos!$F:$F,"Realizado",Lancamentos!$J:$J,Fluxo_de_Caixa_Semanal!$A28)-SUMIFS(Lancamentos!$Y:$Y,Lancamentos!$AF:$AF,Fluxo_de_Caixa_Semanal!DY$8,Lancamentos!$F:$F,"Contratado",Lancamentos!$J:$J,Fluxo_de_Caixa_Semanal!$A28)</f>
        <v>0</v>
      </c>
      <c r="DZ28" s="122">
        <f>-SUMIFS(Lancamentos!$Y:$Y,Lancamentos!$AF:$AF,Fluxo_de_Caixa_Semanal!DZ$8,Lancamentos!$F:$F,"Realizado",Lancamentos!$J:$J,Fluxo_de_Caixa_Semanal!$A28)-SUMIFS(Lancamentos!$Y:$Y,Lancamentos!$AF:$AF,Fluxo_de_Caixa_Semanal!DZ$8,Lancamentos!$F:$F,"Contratado",Lancamentos!$J:$J,Fluxo_de_Caixa_Semanal!$A28)</f>
        <v>0</v>
      </c>
      <c r="EA28" s="123">
        <f>-SUMIFS(Lancamentos!$Y:$Y,Lancamentos!$AF:$AF,Fluxo_de_Caixa_Semanal!EA$8,Lancamentos!$F:$F,"Realizado",Lancamentos!$J:$J,Fluxo_de_Caixa_Semanal!$A28)-SUMIFS(Lancamentos!$Y:$Y,Lancamentos!$AF:$AF,Fluxo_de_Caixa_Semanal!EA$8,Lancamentos!$F:$F,"Contratado",Lancamentos!$J:$J,Fluxo_de_Caixa_Semanal!$A28)</f>
        <v>0</v>
      </c>
      <c r="EB28" s="121">
        <f>-SUMIFS(Lancamentos!$Y:$Y,Lancamentos!$AF:$AF,Fluxo_de_Caixa_Semanal!EB$8,Lancamentos!$F:$F,"Realizado",Lancamentos!$J:$J,Fluxo_de_Caixa_Semanal!$A28)-SUMIFS(Lancamentos!$Y:$Y,Lancamentos!$AF:$AF,Fluxo_de_Caixa_Semanal!EB$8,Lancamentos!$F:$F,"Contratado",Lancamentos!$J:$J,Fluxo_de_Caixa_Semanal!$A28)</f>
        <v>0</v>
      </c>
      <c r="EC28" s="122">
        <f>-SUMIFS(Lancamentos!$Y:$Y,Lancamentos!$AF:$AF,Fluxo_de_Caixa_Semanal!EC$8,Lancamentos!$F:$F,"Realizado",Lancamentos!$J:$J,Fluxo_de_Caixa_Semanal!$A28)-SUMIFS(Lancamentos!$Y:$Y,Lancamentos!$AF:$AF,Fluxo_de_Caixa_Semanal!EC$8,Lancamentos!$F:$F,"Contratado",Lancamentos!$J:$J,Fluxo_de_Caixa_Semanal!$A28)</f>
        <v>0</v>
      </c>
      <c r="ED28" s="123">
        <f>-SUMIFS(Lancamentos!$Y:$Y,Lancamentos!$AF:$AF,Fluxo_de_Caixa_Semanal!ED$8,Lancamentos!$F:$F,"Realizado",Lancamentos!$J:$J,Fluxo_de_Caixa_Semanal!$A28)-SUMIFS(Lancamentos!$Y:$Y,Lancamentos!$AF:$AF,Fluxo_de_Caixa_Semanal!ED$8,Lancamentos!$F:$F,"Contratado",Lancamentos!$J:$J,Fluxo_de_Caixa_Semanal!$A28)</f>
        <v>0</v>
      </c>
      <c r="EE28" s="121">
        <f>-SUMIFS(Lancamentos!$Y:$Y,Lancamentos!$AF:$AF,Fluxo_de_Caixa_Semanal!EE$8,Lancamentos!$F:$F,"Realizado",Lancamentos!$J:$J,Fluxo_de_Caixa_Semanal!$A28)-SUMIFS(Lancamentos!$Y:$Y,Lancamentos!$AF:$AF,Fluxo_de_Caixa_Semanal!EE$8,Lancamentos!$F:$F,"Contratado",Lancamentos!$J:$J,Fluxo_de_Caixa_Semanal!$A28)</f>
        <v>0</v>
      </c>
      <c r="EF28" s="122">
        <f>-SUMIFS(Lancamentos!$Y:$Y,Lancamentos!$AF:$AF,Fluxo_de_Caixa_Semanal!EF$8,Lancamentos!$F:$F,"Realizado",Lancamentos!$J:$J,Fluxo_de_Caixa_Semanal!$A28)-SUMIFS(Lancamentos!$Y:$Y,Lancamentos!$AF:$AF,Fluxo_de_Caixa_Semanal!EF$8,Lancamentos!$F:$F,"Contratado",Lancamentos!$J:$J,Fluxo_de_Caixa_Semanal!$A28)</f>
        <v>0</v>
      </c>
      <c r="EG28" s="123">
        <f>-SUMIFS(Lancamentos!$Y:$Y,Lancamentos!$AF:$AF,Fluxo_de_Caixa_Semanal!EG$8,Lancamentos!$F:$F,"Realizado",Lancamentos!$J:$J,Fluxo_de_Caixa_Semanal!$A28)-SUMIFS(Lancamentos!$Y:$Y,Lancamentos!$AF:$AF,Fluxo_de_Caixa_Semanal!EG$8,Lancamentos!$F:$F,"Contratado",Lancamentos!$J:$J,Fluxo_de_Caixa_Semanal!$A28)</f>
        <v>0</v>
      </c>
      <c r="EH28" s="121">
        <f>-SUMIFS(Lancamentos!$Y:$Y,Lancamentos!$AF:$AF,Fluxo_de_Caixa_Semanal!EH$8,Lancamentos!$F:$F,"Realizado",Lancamentos!$J:$J,Fluxo_de_Caixa_Semanal!$A28)-SUMIFS(Lancamentos!$Y:$Y,Lancamentos!$AF:$AF,Fluxo_de_Caixa_Semanal!EH$8,Lancamentos!$F:$F,"Contratado",Lancamentos!$J:$J,Fluxo_de_Caixa_Semanal!$A28)</f>
        <v>0</v>
      </c>
      <c r="EI28" s="122">
        <f>-SUMIFS(Lancamentos!$Y:$Y,Lancamentos!$AF:$AF,Fluxo_de_Caixa_Semanal!EI$8,Lancamentos!$F:$F,"Realizado",Lancamentos!$J:$J,Fluxo_de_Caixa_Semanal!$A28)-SUMIFS(Lancamentos!$Y:$Y,Lancamentos!$AF:$AF,Fluxo_de_Caixa_Semanal!EI$8,Lancamentos!$F:$F,"Contratado",Lancamentos!$J:$J,Fluxo_de_Caixa_Semanal!$A28)</f>
        <v>0</v>
      </c>
      <c r="EJ28" s="123">
        <f>-SUMIFS(Lancamentos!$Y:$Y,Lancamentos!$AF:$AF,Fluxo_de_Caixa_Semanal!EJ$8,Lancamentos!$F:$F,"Realizado",Lancamentos!$J:$J,Fluxo_de_Caixa_Semanal!$A28)-SUMIFS(Lancamentos!$Y:$Y,Lancamentos!$AF:$AF,Fluxo_de_Caixa_Semanal!EJ$8,Lancamentos!$F:$F,"Contratado",Lancamentos!$J:$J,Fluxo_de_Caixa_Semanal!$A28)</f>
        <v>0</v>
      </c>
      <c r="EK28" s="121">
        <f>-SUMIFS(Lancamentos!$Y:$Y,Lancamentos!$AF:$AF,Fluxo_de_Caixa_Semanal!EK$8,Lancamentos!$F:$F,"Realizado",Lancamentos!$J:$J,Fluxo_de_Caixa_Semanal!$A28)-SUMIFS(Lancamentos!$Y:$Y,Lancamentos!$AF:$AF,Fluxo_de_Caixa_Semanal!EK$8,Lancamentos!$F:$F,"Contratado",Lancamentos!$J:$J,Fluxo_de_Caixa_Semanal!$A28)</f>
        <v>0</v>
      </c>
      <c r="EL28" s="122">
        <f>-SUMIFS(Lancamentos!$Y:$Y,Lancamentos!$AF:$AF,Fluxo_de_Caixa_Semanal!EL$8,Lancamentos!$F:$F,"Realizado",Lancamentos!$J:$J,Fluxo_de_Caixa_Semanal!$A28)-SUMIFS(Lancamentos!$Y:$Y,Lancamentos!$AF:$AF,Fluxo_de_Caixa_Semanal!EL$8,Lancamentos!$F:$F,"Contratado",Lancamentos!$J:$J,Fluxo_de_Caixa_Semanal!$A28)</f>
        <v>0</v>
      </c>
      <c r="EM28" s="123">
        <f>-SUMIFS(Lancamentos!$Y:$Y,Lancamentos!$AF:$AF,Fluxo_de_Caixa_Semanal!EM$8,Lancamentos!$F:$F,"Realizado",Lancamentos!$J:$J,Fluxo_de_Caixa_Semanal!$A28)-SUMIFS(Lancamentos!$Y:$Y,Lancamentos!$AF:$AF,Fluxo_de_Caixa_Semanal!EM$8,Lancamentos!$F:$F,"Contratado",Lancamentos!$J:$J,Fluxo_de_Caixa_Semanal!$A28)</f>
        <v>0</v>
      </c>
      <c r="EN28" s="121">
        <f>-SUMIFS(Lancamentos!$Y:$Y,Lancamentos!$AF:$AF,Fluxo_de_Caixa_Semanal!EN$8,Lancamentos!$F:$F,"Realizado",Lancamentos!$J:$J,Fluxo_de_Caixa_Semanal!$A28)-SUMIFS(Lancamentos!$Y:$Y,Lancamentos!$AF:$AF,Fluxo_de_Caixa_Semanal!EN$8,Lancamentos!$F:$F,"Contratado",Lancamentos!$J:$J,Fluxo_de_Caixa_Semanal!$A28)</f>
        <v>0</v>
      </c>
      <c r="EO28" s="122">
        <f>-SUMIFS(Lancamentos!$Y:$Y,Lancamentos!$AF:$AF,Fluxo_de_Caixa_Semanal!EO$8,Lancamentos!$F:$F,"Realizado",Lancamentos!$J:$J,Fluxo_de_Caixa_Semanal!$A28)-SUMIFS(Lancamentos!$Y:$Y,Lancamentos!$AF:$AF,Fluxo_de_Caixa_Semanal!EO$8,Lancamentos!$F:$F,"Contratado",Lancamentos!$J:$J,Fluxo_de_Caixa_Semanal!$A28)</f>
        <v>0</v>
      </c>
      <c r="EP28" s="123">
        <f>-SUMIFS(Lancamentos!$Y:$Y,Lancamentos!$AF:$AF,Fluxo_de_Caixa_Semanal!EP$8,Lancamentos!$F:$F,"Realizado",Lancamentos!$J:$J,Fluxo_de_Caixa_Semanal!$A28)-SUMIFS(Lancamentos!$Y:$Y,Lancamentos!$AF:$AF,Fluxo_de_Caixa_Semanal!EP$8,Lancamentos!$F:$F,"Contratado",Lancamentos!$J:$J,Fluxo_de_Caixa_Semanal!$A28)</f>
        <v>0</v>
      </c>
      <c r="EQ28" s="121">
        <f>-SUMIFS(Lancamentos!$Y:$Y,Lancamentos!$AF:$AF,Fluxo_de_Caixa_Semanal!EQ$8,Lancamentos!$F:$F,"Realizado",Lancamentos!$J:$J,Fluxo_de_Caixa_Semanal!$A28)-SUMIFS(Lancamentos!$Y:$Y,Lancamentos!$AF:$AF,Fluxo_de_Caixa_Semanal!EQ$8,Lancamentos!$F:$F,"Contratado",Lancamentos!$J:$J,Fluxo_de_Caixa_Semanal!$A28)</f>
        <v>0</v>
      </c>
      <c r="ER28" s="122">
        <f>-SUMIFS(Lancamentos!$Y:$Y,Lancamentos!$AF:$AF,Fluxo_de_Caixa_Semanal!ER$8,Lancamentos!$F:$F,"Realizado",Lancamentos!$J:$J,Fluxo_de_Caixa_Semanal!$A28)-SUMIFS(Lancamentos!$Y:$Y,Lancamentos!$AF:$AF,Fluxo_de_Caixa_Semanal!ER$8,Lancamentos!$F:$F,"Contratado",Lancamentos!$J:$J,Fluxo_de_Caixa_Semanal!$A28)</f>
        <v>0</v>
      </c>
      <c r="ES28" s="123">
        <f>-SUMIFS(Lancamentos!$Y:$Y,Lancamentos!$AF:$AF,Fluxo_de_Caixa_Semanal!ES$8,Lancamentos!$F:$F,"Realizado",Lancamentos!$J:$J,Fluxo_de_Caixa_Semanal!$A28)-SUMIFS(Lancamentos!$Y:$Y,Lancamentos!$AF:$AF,Fluxo_de_Caixa_Semanal!ES$8,Lancamentos!$F:$F,"Contratado",Lancamentos!$J:$J,Fluxo_de_Caixa_Semanal!$A28)</f>
        <v>0</v>
      </c>
    </row>
    <row r="29" spans="1:149" s="2" customFormat="1" outlineLevel="1" x14ac:dyDescent="0.25">
      <c r="A29" t="s">
        <v>96</v>
      </c>
      <c r="B29" t="s">
        <v>97</v>
      </c>
      <c r="C29" s="165">
        <f>-SUMIFS(Lancamentos!$Y:$Y,Lancamentos!$AF:$AF,Fluxo_de_Caixa_Semanal!C$8,Lancamentos!$F:$F,"Realizado",Lancamentos!$J:$J,Fluxo_de_Caixa_Semanal!$A29)</f>
        <v>0</v>
      </c>
      <c r="D29" s="165">
        <f>-SUMIFS(Lancamentos!$Y:$Y,Lancamentos!$AF:$AF,Fluxo_de_Caixa_Semanal!D$8,Lancamentos!$F:$F,"Realizado",Lancamentos!$J:$J,Fluxo_de_Caixa_Semanal!$A29)</f>
        <v>0</v>
      </c>
      <c r="E29" s="166">
        <f>-SUMIFS(Lancamentos!$Y:$Y,Lancamentos!$AF:$AF,Fluxo_de_Caixa_Semanal!E$8,Lancamentos!$F:$F,"Realizado",Lancamentos!$J:$J,Fluxo_de_Caixa_Semanal!$A29)</f>
        <v>0</v>
      </c>
      <c r="F29" s="167">
        <f>-SUMIFS(Lancamentos!$Y:$Y,Lancamentos!$AF:$AF,Fluxo_de_Caixa_Semanal!F$8,Lancamentos!$F:$F,"Realizado",Lancamentos!$J:$J,Fluxo_de_Caixa_Semanal!$A29)</f>
        <v>0</v>
      </c>
      <c r="G29" s="165">
        <f>-SUMIFS(Lancamentos!$Y:$Y,Lancamentos!$AF:$AF,Fluxo_de_Caixa_Semanal!G$8,Lancamentos!$F:$F,"Realizado",Lancamentos!$J:$J,Fluxo_de_Caixa_Semanal!$A29)</f>
        <v>0</v>
      </c>
      <c r="H29" s="166">
        <f>-SUMIFS(Lancamentos!$Y:$Y,Lancamentos!$AF:$AF,Fluxo_de_Caixa_Semanal!H$8,Lancamentos!$F:$F,"Realizado",Lancamentos!$J:$J,Fluxo_de_Caixa_Semanal!$A29)</f>
        <v>0</v>
      </c>
      <c r="I29" s="167">
        <f>-SUMIFS(Lancamentos!$Y:$Y,Lancamentos!$AF:$AF,Fluxo_de_Caixa_Semanal!I$8,Lancamentos!$F:$F,"Realizado",Lancamentos!$J:$J,Fluxo_de_Caixa_Semanal!$A29)</f>
        <v>0</v>
      </c>
      <c r="J29" s="165">
        <f>-SUMIFS(Lancamentos!$Y:$Y,Lancamentos!$AF:$AF,Fluxo_de_Caixa_Semanal!J$8,Lancamentos!$F:$F,"Realizado",Lancamentos!$J:$J,Fluxo_de_Caixa_Semanal!$A29)</f>
        <v>0</v>
      </c>
      <c r="K29" s="166">
        <f>-SUMIFS(Lancamentos!$Y:$Y,Lancamentos!$AF:$AF,Fluxo_de_Caixa_Semanal!K$8,Lancamentos!$F:$F,"Realizado",Lancamentos!$J:$J,Fluxo_de_Caixa_Semanal!$A29)</f>
        <v>0</v>
      </c>
      <c r="L29" s="167">
        <f>-SUMIFS(Lancamentos!$Y:$Y,Lancamentos!$AF:$AF,Fluxo_de_Caixa_Semanal!L$8,Lancamentos!$F:$F,"Realizado",Lancamentos!$J:$J,Fluxo_de_Caixa_Semanal!$A29)</f>
        <v>0</v>
      </c>
      <c r="M29" s="165">
        <f>-SUMIFS(Lancamentos!$Y:$Y,Lancamentos!$AF:$AF,Fluxo_de_Caixa_Semanal!M$8,Lancamentos!$F:$F,"Realizado",Lancamentos!$J:$J,Fluxo_de_Caixa_Semanal!$A29)</f>
        <v>0</v>
      </c>
      <c r="N29" s="166">
        <f>-SUMIFS(Lancamentos!$Y:$Y,Lancamentos!$AF:$AF,Fluxo_de_Caixa_Semanal!N$8,Lancamentos!$F:$F,"Realizado",Lancamentos!$J:$J,Fluxo_de_Caixa_Semanal!$A29)</f>
        <v>0</v>
      </c>
      <c r="O29" s="167">
        <f>-SUMIFS(Lancamentos!$Y:$Y,Lancamentos!$AF:$AF,Fluxo_de_Caixa_Semanal!O$8,Lancamentos!$F:$F,"Realizado",Lancamentos!$J:$J,Fluxo_de_Caixa_Semanal!$A29)</f>
        <v>0</v>
      </c>
      <c r="P29" s="165">
        <f>-SUMIFS(Lancamentos!$Y:$Y,Lancamentos!$AF:$AF,Fluxo_de_Caixa_Semanal!P$8,Lancamentos!$F:$F,"Realizado",Lancamentos!$J:$J,Fluxo_de_Caixa_Semanal!$A29)</f>
        <v>0</v>
      </c>
      <c r="Q29" s="166">
        <f>-SUMIFS(Lancamentos!$Y:$Y,Lancamentos!$AF:$AF,Fluxo_de_Caixa_Semanal!Q$8,Lancamentos!$F:$F,"Realizado",Lancamentos!$J:$J,Fluxo_de_Caixa_Semanal!$A29)</f>
        <v>0</v>
      </c>
      <c r="R29" s="167">
        <f>-SUMIFS(Lancamentos!$Y:$Y,Lancamentos!$AF:$AF,Fluxo_de_Caixa_Semanal!R$8,Lancamentos!$F:$F,"Realizado",Lancamentos!$J:$J,Fluxo_de_Caixa_Semanal!$A29)</f>
        <v>0</v>
      </c>
      <c r="S29" s="165">
        <f>-SUMIFS(Lancamentos!$Y:$Y,Lancamentos!$AF:$AF,Fluxo_de_Caixa_Semanal!S$8,Lancamentos!$F:$F,"Realizado",Lancamentos!$J:$J,Fluxo_de_Caixa_Semanal!$A29)</f>
        <v>0</v>
      </c>
      <c r="T29" s="166">
        <f>-SUMIFS(Lancamentos!$Y:$Y,Lancamentos!$AF:$AF,Fluxo_de_Caixa_Semanal!T$8,Lancamentos!$F:$F,"Realizado",Lancamentos!$J:$J,Fluxo_de_Caixa_Semanal!$A29)</f>
        <v>0</v>
      </c>
      <c r="U29" s="167">
        <f>-SUMIFS(Lancamentos!$Y:$Y,Lancamentos!$AF:$AF,Fluxo_de_Caixa_Semanal!U$8,Lancamentos!$F:$F,"Realizado",Lancamentos!$J:$J,Fluxo_de_Caixa_Semanal!$A29)</f>
        <v>0</v>
      </c>
      <c r="V29" s="165">
        <f>-SUMIFS(Lancamentos!$Y:$Y,Lancamentos!$AF:$AF,Fluxo_de_Caixa_Semanal!V$8,Lancamentos!$F:$F,"Realizado",Lancamentos!$J:$J,Fluxo_de_Caixa_Semanal!$A29)</f>
        <v>0</v>
      </c>
      <c r="W29" s="166">
        <f>-SUMIFS(Lancamentos!$Y:$Y,Lancamentos!$AF:$AF,Fluxo_de_Caixa_Semanal!W$8,Lancamentos!$F:$F,"Realizado",Lancamentos!$J:$J,Fluxo_de_Caixa_Semanal!$A29)</f>
        <v>0</v>
      </c>
      <c r="X29" s="121">
        <f>-SUMIFS(Lancamentos!$Y:$Y,Lancamentos!$AF:$AF,Fluxo_de_Caixa_Semanal!X$8,Lancamentos!$F:$F,"Realizado",Lancamentos!$J:$J,Fluxo_de_Caixa_Semanal!$A29)-SUMIFS(Lancamentos!$Y:$Y,Lancamentos!$AF:$AF,Fluxo_de_Caixa_Semanal!X$8,Lancamentos!$F:$F,"Contratado",Lancamentos!$J:$J,Fluxo_de_Caixa_Semanal!$A29)</f>
        <v>0</v>
      </c>
      <c r="Y29" s="122">
        <f>-SUMIFS(Lancamentos!$Y:$Y,Lancamentos!$AF:$AF,Fluxo_de_Caixa_Semanal!Y$8,Lancamentos!$F:$F,"Realizado",Lancamentos!$J:$J,Fluxo_de_Caixa_Semanal!$A29)-SUMIFS(Lancamentos!$Y:$Y,Lancamentos!$AF:$AF,Fluxo_de_Caixa_Semanal!Y$8,Lancamentos!$F:$F,"Contratado",Lancamentos!$J:$J,Fluxo_de_Caixa_Semanal!$A29)</f>
        <v>0</v>
      </c>
      <c r="Z29" s="123">
        <f>-SUMIFS(Lancamentos!$Y:$Y,Lancamentos!$AF:$AF,Fluxo_de_Caixa_Semanal!Z$8,Lancamentos!$F:$F,"Realizado",Lancamentos!$J:$J,Fluxo_de_Caixa_Semanal!$A29)-SUMIFS(Lancamentos!$Y:$Y,Lancamentos!$AF:$AF,Fluxo_de_Caixa_Semanal!Z$8,Lancamentos!$F:$F,"Contratado",Lancamentos!$J:$J,Fluxo_de_Caixa_Semanal!$A29)</f>
        <v>0</v>
      </c>
      <c r="AA29" s="121">
        <f>-SUMIFS(Lancamentos!$Y:$Y,Lancamentos!$AF:$AF,Fluxo_de_Caixa_Semanal!AA$8,Lancamentos!$F:$F,"Realizado",Lancamentos!$J:$J,Fluxo_de_Caixa_Semanal!$A29)-SUMIFS(Lancamentos!$Y:$Y,Lancamentos!$AF:$AF,Fluxo_de_Caixa_Semanal!AA$8,Lancamentos!$F:$F,"Contratado",Lancamentos!$J:$J,Fluxo_de_Caixa_Semanal!$A29)</f>
        <v>0</v>
      </c>
      <c r="AB29" s="122">
        <f>-SUMIFS(Lancamentos!$Y:$Y,Lancamentos!$AF:$AF,Fluxo_de_Caixa_Semanal!AB$8,Lancamentos!$F:$F,"Realizado",Lancamentos!$J:$J,Fluxo_de_Caixa_Semanal!$A29)-SUMIFS(Lancamentos!$Y:$Y,Lancamentos!$AF:$AF,Fluxo_de_Caixa_Semanal!AB$8,Lancamentos!$F:$F,"Contratado",Lancamentos!$J:$J,Fluxo_de_Caixa_Semanal!$A29)</f>
        <v>0</v>
      </c>
      <c r="AC29" s="123">
        <f>-SUMIFS(Lancamentos!$Y:$Y,Lancamentos!$AF:$AF,Fluxo_de_Caixa_Semanal!AC$8,Lancamentos!$F:$F,"Realizado",Lancamentos!$J:$J,Fluxo_de_Caixa_Semanal!$A29)-SUMIFS(Lancamentos!$Y:$Y,Lancamentos!$AF:$AF,Fluxo_de_Caixa_Semanal!AC$8,Lancamentos!$F:$F,"Contratado",Lancamentos!$J:$J,Fluxo_de_Caixa_Semanal!$A29)</f>
        <v>0</v>
      </c>
      <c r="AD29" s="121">
        <f>-SUMIFS(Lancamentos!$Y:$Y,Lancamentos!$AF:$AF,Fluxo_de_Caixa_Semanal!AD$8,Lancamentos!$F:$F,"Realizado",Lancamentos!$J:$J,Fluxo_de_Caixa_Semanal!$A29)-SUMIFS(Lancamentos!$Y:$Y,Lancamentos!$AF:$AF,Fluxo_de_Caixa_Semanal!AD$8,Lancamentos!$F:$F,"Contratado",Lancamentos!$J:$J,Fluxo_de_Caixa_Semanal!$A29)</f>
        <v>0</v>
      </c>
      <c r="AE29" s="122">
        <f>-SUMIFS(Lancamentos!$Y:$Y,Lancamentos!$AF:$AF,Fluxo_de_Caixa_Semanal!AE$8,Lancamentos!$F:$F,"Realizado",Lancamentos!$J:$J,Fluxo_de_Caixa_Semanal!$A29)-SUMIFS(Lancamentos!$Y:$Y,Lancamentos!$AF:$AF,Fluxo_de_Caixa_Semanal!AE$8,Lancamentos!$F:$F,"Contratado",Lancamentos!$J:$J,Fluxo_de_Caixa_Semanal!$A29)</f>
        <v>0</v>
      </c>
      <c r="AF29" s="123">
        <f>-SUMIFS(Lancamentos!$Y:$Y,Lancamentos!$AF:$AF,Fluxo_de_Caixa_Semanal!AF$8,Lancamentos!$F:$F,"Realizado",Lancamentos!$J:$J,Fluxo_de_Caixa_Semanal!$A29)-SUMIFS(Lancamentos!$Y:$Y,Lancamentos!$AF:$AF,Fluxo_de_Caixa_Semanal!AF$8,Lancamentos!$F:$F,"Contratado",Lancamentos!$J:$J,Fluxo_de_Caixa_Semanal!$A29)</f>
        <v>0</v>
      </c>
      <c r="AG29" s="121">
        <f>-SUMIFS(Lancamentos!$Y:$Y,Lancamentos!$AF:$AF,Fluxo_de_Caixa_Semanal!AG$8,Lancamentos!$F:$F,"Realizado",Lancamentos!$J:$J,Fluxo_de_Caixa_Semanal!$A29)-SUMIFS(Lancamentos!$Y:$Y,Lancamentos!$AF:$AF,Fluxo_de_Caixa_Semanal!AG$8,Lancamentos!$F:$F,"Contratado",Lancamentos!$J:$J,Fluxo_de_Caixa_Semanal!$A29)</f>
        <v>0</v>
      </c>
      <c r="AH29" s="122">
        <f>-SUMIFS(Lancamentos!$Y:$Y,Lancamentos!$AF:$AF,Fluxo_de_Caixa_Semanal!AH$8,Lancamentos!$F:$F,"Realizado",Lancamentos!$J:$J,Fluxo_de_Caixa_Semanal!$A29)-SUMIFS(Lancamentos!$Y:$Y,Lancamentos!$AF:$AF,Fluxo_de_Caixa_Semanal!AH$8,Lancamentos!$F:$F,"Contratado",Lancamentos!$J:$J,Fluxo_de_Caixa_Semanal!$A29)</f>
        <v>0</v>
      </c>
      <c r="AI29" s="123">
        <f>-SUMIFS(Lancamentos!$Y:$Y,Lancamentos!$AF:$AF,Fluxo_de_Caixa_Semanal!AI$8,Lancamentos!$F:$F,"Realizado",Lancamentos!$J:$J,Fluxo_de_Caixa_Semanal!$A29)-SUMIFS(Lancamentos!$Y:$Y,Lancamentos!$AF:$AF,Fluxo_de_Caixa_Semanal!AI$8,Lancamentos!$F:$F,"Contratado",Lancamentos!$J:$J,Fluxo_de_Caixa_Semanal!$A29)</f>
        <v>0</v>
      </c>
      <c r="AJ29" s="121">
        <f>-SUMIFS(Lancamentos!$Y:$Y,Lancamentos!$AF:$AF,Fluxo_de_Caixa_Semanal!AJ$8,Lancamentos!$F:$F,"Realizado",Lancamentos!$J:$J,Fluxo_de_Caixa_Semanal!$A29)-SUMIFS(Lancamentos!$Y:$Y,Lancamentos!$AF:$AF,Fluxo_de_Caixa_Semanal!AJ$8,Lancamentos!$F:$F,"Contratado",Lancamentos!$J:$J,Fluxo_de_Caixa_Semanal!$A29)</f>
        <v>0</v>
      </c>
      <c r="AK29" s="122">
        <f>-SUMIFS(Lancamentos!$Y:$Y,Lancamentos!$AF:$AF,Fluxo_de_Caixa_Semanal!AK$8,Lancamentos!$F:$F,"Realizado",Lancamentos!$J:$J,Fluxo_de_Caixa_Semanal!$A29)-SUMIFS(Lancamentos!$Y:$Y,Lancamentos!$AF:$AF,Fluxo_de_Caixa_Semanal!AK$8,Lancamentos!$F:$F,"Contratado",Lancamentos!$J:$J,Fluxo_de_Caixa_Semanal!$A29)</f>
        <v>0</v>
      </c>
      <c r="AL29" s="123">
        <f>-SUMIFS(Lancamentos!$Y:$Y,Lancamentos!$AF:$AF,Fluxo_de_Caixa_Semanal!AL$8,Lancamentos!$F:$F,"Realizado",Lancamentos!$J:$J,Fluxo_de_Caixa_Semanal!$A29)-SUMIFS(Lancamentos!$Y:$Y,Lancamentos!$AF:$AF,Fluxo_de_Caixa_Semanal!AL$8,Lancamentos!$F:$F,"Contratado",Lancamentos!$J:$J,Fluxo_de_Caixa_Semanal!$A29)</f>
        <v>0</v>
      </c>
      <c r="AM29" s="121">
        <f>-SUMIFS(Lancamentos!$Y:$Y,Lancamentos!$AF:$AF,Fluxo_de_Caixa_Semanal!AM$8,Lancamentos!$F:$F,"Realizado",Lancamentos!$J:$J,Fluxo_de_Caixa_Semanal!$A29)-SUMIFS(Lancamentos!$Y:$Y,Lancamentos!$AF:$AF,Fluxo_de_Caixa_Semanal!AM$8,Lancamentos!$F:$F,"Contratado",Lancamentos!$J:$J,Fluxo_de_Caixa_Semanal!$A29)</f>
        <v>0</v>
      </c>
      <c r="AN29" s="122">
        <f>-SUMIFS(Lancamentos!$Y:$Y,Lancamentos!$AF:$AF,Fluxo_de_Caixa_Semanal!AN$8,Lancamentos!$F:$F,"Realizado",Lancamentos!$J:$J,Fluxo_de_Caixa_Semanal!$A29)-SUMIFS(Lancamentos!$Y:$Y,Lancamentos!$AF:$AF,Fluxo_de_Caixa_Semanal!AN$8,Lancamentos!$F:$F,"Contratado",Lancamentos!$J:$J,Fluxo_de_Caixa_Semanal!$A29)</f>
        <v>0</v>
      </c>
      <c r="AO29" s="123">
        <f>-SUMIFS(Lancamentos!$Y:$Y,Lancamentos!$AF:$AF,Fluxo_de_Caixa_Semanal!AO$8,Lancamentos!$F:$F,"Realizado",Lancamentos!$J:$J,Fluxo_de_Caixa_Semanal!$A29)-SUMIFS(Lancamentos!$Y:$Y,Lancamentos!$AF:$AF,Fluxo_de_Caixa_Semanal!AO$8,Lancamentos!$F:$F,"Contratado",Lancamentos!$J:$J,Fluxo_de_Caixa_Semanal!$A29)</f>
        <v>0</v>
      </c>
      <c r="AP29" s="121">
        <f>-SUMIFS(Lancamentos!$Y:$Y,Lancamentos!$AF:$AF,Fluxo_de_Caixa_Semanal!AP$8,Lancamentos!$F:$F,"Realizado",Lancamentos!$J:$J,Fluxo_de_Caixa_Semanal!$A29)-SUMIFS(Lancamentos!$Y:$Y,Lancamentos!$AF:$AF,Fluxo_de_Caixa_Semanal!AP$8,Lancamentos!$F:$F,"Contratado",Lancamentos!$J:$J,Fluxo_de_Caixa_Semanal!$A29)</f>
        <v>0</v>
      </c>
      <c r="AQ29" s="122">
        <f>-SUMIFS(Lancamentos!$Y:$Y,Lancamentos!$AF:$AF,Fluxo_de_Caixa_Semanal!AQ$8,Lancamentos!$F:$F,"Realizado",Lancamentos!$J:$J,Fluxo_de_Caixa_Semanal!$A29)-SUMIFS(Lancamentos!$Y:$Y,Lancamentos!$AF:$AF,Fluxo_de_Caixa_Semanal!AQ$8,Lancamentos!$F:$F,"Contratado",Lancamentos!$J:$J,Fluxo_de_Caixa_Semanal!$A29)</f>
        <v>0</v>
      </c>
      <c r="AR29" s="123">
        <f>-SUMIFS(Lancamentos!$Y:$Y,Lancamentos!$AF:$AF,Fluxo_de_Caixa_Semanal!AR$8,Lancamentos!$F:$F,"Realizado",Lancamentos!$J:$J,Fluxo_de_Caixa_Semanal!$A29)-SUMIFS(Lancamentos!$Y:$Y,Lancamentos!$AF:$AF,Fluxo_de_Caixa_Semanal!AR$8,Lancamentos!$F:$F,"Contratado",Lancamentos!$J:$J,Fluxo_de_Caixa_Semanal!$A29)</f>
        <v>0</v>
      </c>
      <c r="AS29" s="121">
        <f>-SUMIFS(Lancamentos!$Y:$Y,Lancamentos!$AF:$AF,Fluxo_de_Caixa_Semanal!AS$8,Lancamentos!$F:$F,"Realizado",Lancamentos!$J:$J,Fluxo_de_Caixa_Semanal!$A29)-SUMIFS(Lancamentos!$Y:$Y,Lancamentos!$AF:$AF,Fluxo_de_Caixa_Semanal!AS$8,Lancamentos!$F:$F,"Contratado",Lancamentos!$J:$J,Fluxo_de_Caixa_Semanal!$A29)</f>
        <v>0</v>
      </c>
      <c r="AT29" s="122">
        <f>-SUMIFS(Lancamentos!$Y:$Y,Lancamentos!$AF:$AF,Fluxo_de_Caixa_Semanal!AT$8,Lancamentos!$F:$F,"Realizado",Lancamentos!$J:$J,Fluxo_de_Caixa_Semanal!$A29)-SUMIFS(Lancamentos!$Y:$Y,Lancamentos!$AF:$AF,Fluxo_de_Caixa_Semanal!AT$8,Lancamentos!$F:$F,"Contratado",Lancamentos!$J:$J,Fluxo_de_Caixa_Semanal!$A29)</f>
        <v>0</v>
      </c>
      <c r="AU29" s="123">
        <f>-SUMIFS(Lancamentos!$Y:$Y,Lancamentos!$AF:$AF,Fluxo_de_Caixa_Semanal!AU$8,Lancamentos!$F:$F,"Realizado",Lancamentos!$J:$J,Fluxo_de_Caixa_Semanal!$A29)-SUMIFS(Lancamentos!$Y:$Y,Lancamentos!$AF:$AF,Fluxo_de_Caixa_Semanal!AU$8,Lancamentos!$F:$F,"Contratado",Lancamentos!$J:$J,Fluxo_de_Caixa_Semanal!$A29)</f>
        <v>0</v>
      </c>
      <c r="AV29" s="121">
        <f>-SUMIFS(Lancamentos!$Y:$Y,Lancamentos!$AF:$AF,Fluxo_de_Caixa_Semanal!AV$8,Lancamentos!$F:$F,"Realizado",Lancamentos!$J:$J,Fluxo_de_Caixa_Semanal!$A29)-SUMIFS(Lancamentos!$Y:$Y,Lancamentos!$AF:$AF,Fluxo_de_Caixa_Semanal!AV$8,Lancamentos!$F:$F,"Contratado",Lancamentos!$J:$J,Fluxo_de_Caixa_Semanal!$A29)</f>
        <v>0</v>
      </c>
      <c r="AW29" s="122">
        <f>-SUMIFS(Lancamentos!$Y:$Y,Lancamentos!$AF:$AF,Fluxo_de_Caixa_Semanal!AW$8,Lancamentos!$F:$F,"Realizado",Lancamentos!$J:$J,Fluxo_de_Caixa_Semanal!$A29)-SUMIFS(Lancamentos!$Y:$Y,Lancamentos!$AF:$AF,Fluxo_de_Caixa_Semanal!AW$8,Lancamentos!$F:$F,"Contratado",Lancamentos!$J:$J,Fluxo_de_Caixa_Semanal!$A29)</f>
        <v>0</v>
      </c>
      <c r="AX29" s="123">
        <f>-SUMIFS(Lancamentos!$Y:$Y,Lancamentos!$AF:$AF,Fluxo_de_Caixa_Semanal!AX$8,Lancamentos!$F:$F,"Realizado",Lancamentos!$J:$J,Fluxo_de_Caixa_Semanal!$A29)-SUMIFS(Lancamentos!$Y:$Y,Lancamentos!$AF:$AF,Fluxo_de_Caixa_Semanal!AX$8,Lancamentos!$F:$F,"Contratado",Lancamentos!$J:$J,Fluxo_de_Caixa_Semanal!$A29)</f>
        <v>0</v>
      </c>
      <c r="AY29" s="121">
        <f>-SUMIFS(Lancamentos!$Y:$Y,Lancamentos!$AF:$AF,Fluxo_de_Caixa_Semanal!AY$8,Lancamentos!$F:$F,"Realizado",Lancamentos!$J:$J,Fluxo_de_Caixa_Semanal!$A29)-SUMIFS(Lancamentos!$Y:$Y,Lancamentos!$AF:$AF,Fluxo_de_Caixa_Semanal!AY$8,Lancamentos!$F:$F,"Contratado",Lancamentos!$J:$J,Fluxo_de_Caixa_Semanal!$A29)</f>
        <v>0</v>
      </c>
      <c r="AZ29" s="122">
        <f>-SUMIFS(Lancamentos!$Y:$Y,Lancamentos!$AF:$AF,Fluxo_de_Caixa_Semanal!AZ$8,Lancamentos!$F:$F,"Realizado",Lancamentos!$J:$J,Fluxo_de_Caixa_Semanal!$A29)-SUMIFS(Lancamentos!$Y:$Y,Lancamentos!$AF:$AF,Fluxo_de_Caixa_Semanal!AZ$8,Lancamentos!$F:$F,"Contratado",Lancamentos!$J:$J,Fluxo_de_Caixa_Semanal!$A29)</f>
        <v>0</v>
      </c>
      <c r="BA29" s="123">
        <f>-SUMIFS(Lancamentos!$Y:$Y,Lancamentos!$AF:$AF,Fluxo_de_Caixa_Semanal!BA$8,Lancamentos!$F:$F,"Realizado",Lancamentos!$J:$J,Fluxo_de_Caixa_Semanal!$A29)-SUMIFS(Lancamentos!$Y:$Y,Lancamentos!$AF:$AF,Fluxo_de_Caixa_Semanal!BA$8,Lancamentos!$F:$F,"Contratado",Lancamentos!$J:$J,Fluxo_de_Caixa_Semanal!$A29)</f>
        <v>0</v>
      </c>
      <c r="BB29" s="121">
        <f>-SUMIFS(Lancamentos!$Y:$Y,Lancamentos!$AF:$AF,Fluxo_de_Caixa_Semanal!BB$8,Lancamentos!$F:$F,"Realizado",Lancamentos!$J:$J,Fluxo_de_Caixa_Semanal!$A29)-SUMIFS(Lancamentos!$Y:$Y,Lancamentos!$AF:$AF,Fluxo_de_Caixa_Semanal!BB$8,Lancamentos!$F:$F,"Contratado",Lancamentos!$J:$J,Fluxo_de_Caixa_Semanal!$A29)</f>
        <v>0</v>
      </c>
      <c r="BC29" s="122">
        <f>-SUMIFS(Lancamentos!$Y:$Y,Lancamentos!$AF:$AF,Fluxo_de_Caixa_Semanal!BC$8,Lancamentos!$F:$F,"Realizado",Lancamentos!$J:$J,Fluxo_de_Caixa_Semanal!$A29)-SUMIFS(Lancamentos!$Y:$Y,Lancamentos!$AF:$AF,Fluxo_de_Caixa_Semanal!BC$8,Lancamentos!$F:$F,"Contratado",Lancamentos!$J:$J,Fluxo_de_Caixa_Semanal!$A29)</f>
        <v>0</v>
      </c>
      <c r="BD29" s="123">
        <f>-SUMIFS(Lancamentos!$Y:$Y,Lancamentos!$AF:$AF,Fluxo_de_Caixa_Semanal!BD$8,Lancamentos!$F:$F,"Realizado",Lancamentos!$J:$J,Fluxo_de_Caixa_Semanal!$A29)-SUMIFS(Lancamentos!$Y:$Y,Lancamentos!$AF:$AF,Fluxo_de_Caixa_Semanal!BD$8,Lancamentos!$F:$F,"Contratado",Lancamentos!$J:$J,Fluxo_de_Caixa_Semanal!$A29)</f>
        <v>0</v>
      </c>
      <c r="BE29" s="121">
        <f>-SUMIFS(Lancamentos!$Y:$Y,Lancamentos!$AF:$AF,Fluxo_de_Caixa_Semanal!BE$8,Lancamentos!$F:$F,"Realizado",Lancamentos!$J:$J,Fluxo_de_Caixa_Semanal!$A29)-SUMIFS(Lancamentos!$Y:$Y,Lancamentos!$AF:$AF,Fluxo_de_Caixa_Semanal!BE$8,Lancamentos!$F:$F,"Contratado",Lancamentos!$J:$J,Fluxo_de_Caixa_Semanal!$A29)</f>
        <v>0</v>
      </c>
      <c r="BF29" s="122">
        <f>-SUMIFS(Lancamentos!$Y:$Y,Lancamentos!$AF:$AF,Fluxo_de_Caixa_Semanal!BF$8,Lancamentos!$F:$F,"Realizado",Lancamentos!$J:$J,Fluxo_de_Caixa_Semanal!$A29)-SUMIFS(Lancamentos!$Y:$Y,Lancamentos!$AF:$AF,Fluxo_de_Caixa_Semanal!BF$8,Lancamentos!$F:$F,"Contratado",Lancamentos!$J:$J,Fluxo_de_Caixa_Semanal!$A29)</f>
        <v>0</v>
      </c>
      <c r="BG29" s="123">
        <f>-SUMIFS(Lancamentos!$Y:$Y,Lancamentos!$AF:$AF,Fluxo_de_Caixa_Semanal!BG$8,Lancamentos!$F:$F,"Realizado",Lancamentos!$J:$J,Fluxo_de_Caixa_Semanal!$A29)-SUMIFS(Lancamentos!$Y:$Y,Lancamentos!$AF:$AF,Fluxo_de_Caixa_Semanal!BG$8,Lancamentos!$F:$F,"Contratado",Lancamentos!$J:$J,Fluxo_de_Caixa_Semanal!$A29)</f>
        <v>0</v>
      </c>
      <c r="BH29" s="121">
        <f>-SUMIFS(Lancamentos!$Y:$Y,Lancamentos!$AF:$AF,Fluxo_de_Caixa_Semanal!BH$8,Lancamentos!$F:$F,"Realizado",Lancamentos!$J:$J,Fluxo_de_Caixa_Semanal!$A29)-SUMIFS(Lancamentos!$Y:$Y,Lancamentos!$AF:$AF,Fluxo_de_Caixa_Semanal!BH$8,Lancamentos!$F:$F,"Contratado",Lancamentos!$J:$J,Fluxo_de_Caixa_Semanal!$A29)</f>
        <v>0</v>
      </c>
      <c r="BI29" s="122">
        <f>-SUMIFS(Lancamentos!$Y:$Y,Lancamentos!$AF:$AF,Fluxo_de_Caixa_Semanal!BI$8,Lancamentos!$F:$F,"Realizado",Lancamentos!$J:$J,Fluxo_de_Caixa_Semanal!$A29)-SUMIFS(Lancamentos!$Y:$Y,Lancamentos!$AF:$AF,Fluxo_de_Caixa_Semanal!BI$8,Lancamentos!$F:$F,"Contratado",Lancamentos!$J:$J,Fluxo_de_Caixa_Semanal!$A29)</f>
        <v>0</v>
      </c>
      <c r="BJ29" s="123">
        <f>-SUMIFS(Lancamentos!$Y:$Y,Lancamentos!$AF:$AF,Fluxo_de_Caixa_Semanal!BJ$8,Lancamentos!$F:$F,"Realizado",Lancamentos!$J:$J,Fluxo_de_Caixa_Semanal!$A29)-SUMIFS(Lancamentos!$Y:$Y,Lancamentos!$AF:$AF,Fluxo_de_Caixa_Semanal!BJ$8,Lancamentos!$F:$F,"Contratado",Lancamentos!$J:$J,Fluxo_de_Caixa_Semanal!$A29)</f>
        <v>0</v>
      </c>
      <c r="BK29" s="121">
        <f>-SUMIFS(Lancamentos!$Y:$Y,Lancamentos!$AF:$AF,Fluxo_de_Caixa_Semanal!BK$8,Lancamentos!$F:$F,"Realizado",Lancamentos!$J:$J,Fluxo_de_Caixa_Semanal!$A29)-SUMIFS(Lancamentos!$Y:$Y,Lancamentos!$AF:$AF,Fluxo_de_Caixa_Semanal!BK$8,Lancamentos!$F:$F,"Contratado",Lancamentos!$J:$J,Fluxo_de_Caixa_Semanal!$A29)</f>
        <v>0</v>
      </c>
      <c r="BL29" s="122">
        <f>-SUMIFS(Lancamentos!$Y:$Y,Lancamentos!$AF:$AF,Fluxo_de_Caixa_Semanal!BL$8,Lancamentos!$F:$F,"Realizado",Lancamentos!$J:$J,Fluxo_de_Caixa_Semanal!$A29)-SUMIFS(Lancamentos!$Y:$Y,Lancamentos!$AF:$AF,Fluxo_de_Caixa_Semanal!BL$8,Lancamentos!$F:$F,"Contratado",Lancamentos!$J:$J,Fluxo_de_Caixa_Semanal!$A29)</f>
        <v>0</v>
      </c>
      <c r="BM29" s="123">
        <f>-SUMIFS(Lancamentos!$Y:$Y,Lancamentos!$AF:$AF,Fluxo_de_Caixa_Semanal!BM$8,Lancamentos!$F:$F,"Realizado",Lancamentos!$J:$J,Fluxo_de_Caixa_Semanal!$A29)-SUMIFS(Lancamentos!$Y:$Y,Lancamentos!$AF:$AF,Fluxo_de_Caixa_Semanal!BM$8,Lancamentos!$F:$F,"Contratado",Lancamentos!$J:$J,Fluxo_de_Caixa_Semanal!$A29)</f>
        <v>0</v>
      </c>
      <c r="BN29" s="121">
        <f>-SUMIFS(Lancamentos!$Y:$Y,Lancamentos!$AF:$AF,Fluxo_de_Caixa_Semanal!BN$8,Lancamentos!$F:$F,"Realizado",Lancamentos!$J:$J,Fluxo_de_Caixa_Semanal!$A29)-SUMIFS(Lancamentos!$Y:$Y,Lancamentos!$AF:$AF,Fluxo_de_Caixa_Semanal!BN$8,Lancamentos!$F:$F,"Contratado",Lancamentos!$J:$J,Fluxo_de_Caixa_Semanal!$A29)</f>
        <v>0</v>
      </c>
      <c r="BO29" s="122">
        <f>-SUMIFS(Lancamentos!$Y:$Y,Lancamentos!$AF:$AF,Fluxo_de_Caixa_Semanal!BO$8,Lancamentos!$F:$F,"Realizado",Lancamentos!$J:$J,Fluxo_de_Caixa_Semanal!$A29)-SUMIFS(Lancamentos!$Y:$Y,Lancamentos!$AF:$AF,Fluxo_de_Caixa_Semanal!BO$8,Lancamentos!$F:$F,"Contratado",Lancamentos!$J:$J,Fluxo_de_Caixa_Semanal!$A29)</f>
        <v>0</v>
      </c>
      <c r="BP29" s="123">
        <f>-SUMIFS(Lancamentos!$Y:$Y,Lancamentos!$AF:$AF,Fluxo_de_Caixa_Semanal!BP$8,Lancamentos!$F:$F,"Realizado",Lancamentos!$J:$J,Fluxo_de_Caixa_Semanal!$A29)-SUMIFS(Lancamentos!$Y:$Y,Lancamentos!$AF:$AF,Fluxo_de_Caixa_Semanal!BP$8,Lancamentos!$F:$F,"Contratado",Lancamentos!$J:$J,Fluxo_de_Caixa_Semanal!$A29)</f>
        <v>0</v>
      </c>
      <c r="BQ29" s="121">
        <f>-SUMIFS(Lancamentos!$Y:$Y,Lancamentos!$AF:$AF,Fluxo_de_Caixa_Semanal!BQ$8,Lancamentos!$F:$F,"Realizado",Lancamentos!$J:$J,Fluxo_de_Caixa_Semanal!$A29)-SUMIFS(Lancamentos!$Y:$Y,Lancamentos!$AF:$AF,Fluxo_de_Caixa_Semanal!BQ$8,Lancamentos!$F:$F,"Contratado",Lancamentos!$J:$J,Fluxo_de_Caixa_Semanal!$A29)</f>
        <v>0</v>
      </c>
      <c r="BR29" s="122">
        <f>-SUMIFS(Lancamentos!$Y:$Y,Lancamentos!$AF:$AF,Fluxo_de_Caixa_Semanal!BR$8,Lancamentos!$F:$F,"Realizado",Lancamentos!$J:$J,Fluxo_de_Caixa_Semanal!$A29)-SUMIFS(Lancamentos!$Y:$Y,Lancamentos!$AF:$AF,Fluxo_de_Caixa_Semanal!BR$8,Lancamentos!$F:$F,"Contratado",Lancamentos!$J:$J,Fluxo_de_Caixa_Semanal!$A29)</f>
        <v>0</v>
      </c>
      <c r="BS29" s="123">
        <f>-SUMIFS(Lancamentos!$Y:$Y,Lancamentos!$AF:$AF,Fluxo_de_Caixa_Semanal!BS$8,Lancamentos!$F:$F,"Realizado",Lancamentos!$J:$J,Fluxo_de_Caixa_Semanal!$A29)-SUMIFS(Lancamentos!$Y:$Y,Lancamentos!$AF:$AF,Fluxo_de_Caixa_Semanal!BS$8,Lancamentos!$F:$F,"Contratado",Lancamentos!$J:$J,Fluxo_de_Caixa_Semanal!$A29)</f>
        <v>0</v>
      </c>
      <c r="BT29" s="121">
        <f>-SUMIFS(Lancamentos!$Y:$Y,Lancamentos!$AF:$AF,Fluxo_de_Caixa_Semanal!BT$8,Lancamentos!$F:$F,"Realizado",Lancamentos!$J:$J,Fluxo_de_Caixa_Semanal!$A29)-SUMIFS(Lancamentos!$Y:$Y,Lancamentos!$AF:$AF,Fluxo_de_Caixa_Semanal!BT$8,Lancamentos!$F:$F,"Contratado",Lancamentos!$J:$J,Fluxo_de_Caixa_Semanal!$A29)</f>
        <v>0</v>
      </c>
      <c r="BU29" s="122">
        <f>-SUMIFS(Lancamentos!$Y:$Y,Lancamentos!$AF:$AF,Fluxo_de_Caixa_Semanal!BU$8,Lancamentos!$F:$F,"Realizado",Lancamentos!$J:$J,Fluxo_de_Caixa_Semanal!$A29)-SUMIFS(Lancamentos!$Y:$Y,Lancamentos!$AF:$AF,Fluxo_de_Caixa_Semanal!BU$8,Lancamentos!$F:$F,"Contratado",Lancamentos!$J:$J,Fluxo_de_Caixa_Semanal!$A29)</f>
        <v>0</v>
      </c>
      <c r="BV29" s="123">
        <f>-SUMIFS(Lancamentos!$Y:$Y,Lancamentos!$AF:$AF,Fluxo_de_Caixa_Semanal!BV$8,Lancamentos!$F:$F,"Realizado",Lancamentos!$J:$J,Fluxo_de_Caixa_Semanal!$A29)-SUMIFS(Lancamentos!$Y:$Y,Lancamentos!$AF:$AF,Fluxo_de_Caixa_Semanal!BV$8,Lancamentos!$F:$F,"Contratado",Lancamentos!$J:$J,Fluxo_de_Caixa_Semanal!$A29)</f>
        <v>0</v>
      </c>
      <c r="BW29" s="121">
        <f>-SUMIFS(Lancamentos!$Y:$Y,Lancamentos!$AF:$AF,Fluxo_de_Caixa_Semanal!BW$8,Lancamentos!$F:$F,"Realizado",Lancamentos!$J:$J,Fluxo_de_Caixa_Semanal!$A29)-SUMIFS(Lancamentos!$Y:$Y,Lancamentos!$AF:$AF,Fluxo_de_Caixa_Semanal!BW$8,Lancamentos!$F:$F,"Contratado",Lancamentos!$J:$J,Fluxo_de_Caixa_Semanal!$A29)</f>
        <v>0</v>
      </c>
      <c r="BX29" s="122">
        <f>-SUMIFS(Lancamentos!$Y:$Y,Lancamentos!$AF:$AF,Fluxo_de_Caixa_Semanal!BX$8,Lancamentos!$F:$F,"Realizado",Lancamentos!$J:$J,Fluxo_de_Caixa_Semanal!$A29)-SUMIFS(Lancamentos!$Y:$Y,Lancamentos!$AF:$AF,Fluxo_de_Caixa_Semanal!BX$8,Lancamentos!$F:$F,"Contratado",Lancamentos!$J:$J,Fluxo_de_Caixa_Semanal!$A29)</f>
        <v>0</v>
      </c>
      <c r="BY29" s="123">
        <f>-SUMIFS(Lancamentos!$Y:$Y,Lancamentos!$AF:$AF,Fluxo_de_Caixa_Semanal!BY$8,Lancamentos!$F:$F,"Realizado",Lancamentos!$J:$J,Fluxo_de_Caixa_Semanal!$A29)-SUMIFS(Lancamentos!$Y:$Y,Lancamentos!$AF:$AF,Fluxo_de_Caixa_Semanal!BY$8,Lancamentos!$F:$F,"Contratado",Lancamentos!$J:$J,Fluxo_de_Caixa_Semanal!$A29)</f>
        <v>0</v>
      </c>
      <c r="BZ29" s="121">
        <f>-SUMIFS(Lancamentos!$Y:$Y,Lancamentos!$AF:$AF,Fluxo_de_Caixa_Semanal!BZ$8,Lancamentos!$F:$F,"Realizado",Lancamentos!$J:$J,Fluxo_de_Caixa_Semanal!$A29)-SUMIFS(Lancamentos!$Y:$Y,Lancamentos!$AF:$AF,Fluxo_de_Caixa_Semanal!BZ$8,Lancamentos!$F:$F,"Contratado",Lancamentos!$J:$J,Fluxo_de_Caixa_Semanal!$A29)</f>
        <v>0</v>
      </c>
      <c r="CA29" s="122">
        <f>-SUMIFS(Lancamentos!$Y:$Y,Lancamentos!$AF:$AF,Fluxo_de_Caixa_Semanal!CA$8,Lancamentos!$F:$F,"Realizado",Lancamentos!$J:$J,Fluxo_de_Caixa_Semanal!$A29)-SUMIFS(Lancamentos!$Y:$Y,Lancamentos!$AF:$AF,Fluxo_de_Caixa_Semanal!CA$8,Lancamentos!$F:$F,"Contratado",Lancamentos!$J:$J,Fluxo_de_Caixa_Semanal!$A29)</f>
        <v>0</v>
      </c>
      <c r="CB29" s="123">
        <f>-SUMIFS(Lancamentos!$Y:$Y,Lancamentos!$AF:$AF,Fluxo_de_Caixa_Semanal!CB$8,Lancamentos!$F:$F,"Realizado",Lancamentos!$J:$J,Fluxo_de_Caixa_Semanal!$A29)-SUMIFS(Lancamentos!$Y:$Y,Lancamentos!$AF:$AF,Fluxo_de_Caixa_Semanal!CB$8,Lancamentos!$F:$F,"Contratado",Lancamentos!$J:$J,Fluxo_de_Caixa_Semanal!$A29)</f>
        <v>0</v>
      </c>
      <c r="CC29" s="121">
        <f>-SUMIFS(Lancamentos!$Y:$Y,Lancamentos!$AF:$AF,Fluxo_de_Caixa_Semanal!CC$8,Lancamentos!$F:$F,"Realizado",Lancamentos!$J:$J,Fluxo_de_Caixa_Semanal!$A29)-SUMIFS(Lancamentos!$Y:$Y,Lancamentos!$AF:$AF,Fluxo_de_Caixa_Semanal!CC$8,Lancamentos!$F:$F,"Contratado",Lancamentos!$J:$J,Fluxo_de_Caixa_Semanal!$A29)</f>
        <v>0</v>
      </c>
      <c r="CD29" s="122">
        <f>-SUMIFS(Lancamentos!$Y:$Y,Lancamentos!$AF:$AF,Fluxo_de_Caixa_Semanal!CD$8,Lancamentos!$F:$F,"Realizado",Lancamentos!$J:$J,Fluxo_de_Caixa_Semanal!$A29)-SUMIFS(Lancamentos!$Y:$Y,Lancamentos!$AF:$AF,Fluxo_de_Caixa_Semanal!CD$8,Lancamentos!$F:$F,"Contratado",Lancamentos!$J:$J,Fluxo_de_Caixa_Semanal!$A29)</f>
        <v>0</v>
      </c>
      <c r="CE29" s="123">
        <f>-SUMIFS(Lancamentos!$Y:$Y,Lancamentos!$AF:$AF,Fluxo_de_Caixa_Semanal!CE$8,Lancamentos!$F:$F,"Realizado",Lancamentos!$J:$J,Fluxo_de_Caixa_Semanal!$A29)-SUMIFS(Lancamentos!$Y:$Y,Lancamentos!$AF:$AF,Fluxo_de_Caixa_Semanal!CE$8,Lancamentos!$F:$F,"Contratado",Lancamentos!$J:$J,Fluxo_de_Caixa_Semanal!$A29)</f>
        <v>0</v>
      </c>
      <c r="CF29" s="121">
        <f>-SUMIFS(Lancamentos!$Y:$Y,Lancamentos!$AF:$AF,Fluxo_de_Caixa_Semanal!CF$8,Lancamentos!$F:$F,"Realizado",Lancamentos!$J:$J,Fluxo_de_Caixa_Semanal!$A29)-SUMIFS(Lancamentos!$Y:$Y,Lancamentos!$AF:$AF,Fluxo_de_Caixa_Semanal!CF$8,Lancamentos!$F:$F,"Contratado",Lancamentos!$J:$J,Fluxo_de_Caixa_Semanal!$A29)</f>
        <v>0</v>
      </c>
      <c r="CG29" s="122">
        <f>-SUMIFS(Lancamentos!$Y:$Y,Lancamentos!$AF:$AF,Fluxo_de_Caixa_Semanal!CG$8,Lancamentos!$F:$F,"Realizado",Lancamentos!$J:$J,Fluxo_de_Caixa_Semanal!$A29)-SUMIFS(Lancamentos!$Y:$Y,Lancamentos!$AF:$AF,Fluxo_de_Caixa_Semanal!CG$8,Lancamentos!$F:$F,"Contratado",Lancamentos!$J:$J,Fluxo_de_Caixa_Semanal!$A29)</f>
        <v>0</v>
      </c>
      <c r="CH29" s="123">
        <f>-SUMIFS(Lancamentos!$Y:$Y,Lancamentos!$AF:$AF,Fluxo_de_Caixa_Semanal!CH$8,Lancamentos!$F:$F,"Realizado",Lancamentos!$J:$J,Fluxo_de_Caixa_Semanal!$A29)-SUMIFS(Lancamentos!$Y:$Y,Lancamentos!$AF:$AF,Fluxo_de_Caixa_Semanal!CH$8,Lancamentos!$F:$F,"Contratado",Lancamentos!$J:$J,Fluxo_de_Caixa_Semanal!$A29)</f>
        <v>0</v>
      </c>
      <c r="CI29" s="121">
        <f>-SUMIFS(Lancamentos!$Y:$Y,Lancamentos!$AF:$AF,Fluxo_de_Caixa_Semanal!CI$8,Lancamentos!$F:$F,"Realizado",Lancamentos!$J:$J,Fluxo_de_Caixa_Semanal!$A29)-SUMIFS(Lancamentos!$Y:$Y,Lancamentos!$AF:$AF,Fluxo_de_Caixa_Semanal!CI$8,Lancamentos!$F:$F,"Contratado",Lancamentos!$J:$J,Fluxo_de_Caixa_Semanal!$A29)</f>
        <v>0</v>
      </c>
      <c r="CJ29" s="122">
        <f>-SUMIFS(Lancamentos!$Y:$Y,Lancamentos!$AF:$AF,Fluxo_de_Caixa_Semanal!CJ$8,Lancamentos!$F:$F,"Realizado",Lancamentos!$J:$J,Fluxo_de_Caixa_Semanal!$A29)-SUMIFS(Lancamentos!$Y:$Y,Lancamentos!$AF:$AF,Fluxo_de_Caixa_Semanal!CJ$8,Lancamentos!$F:$F,"Contratado",Lancamentos!$J:$J,Fluxo_de_Caixa_Semanal!$A29)</f>
        <v>0</v>
      </c>
      <c r="CK29" s="123">
        <f>-SUMIFS(Lancamentos!$Y:$Y,Lancamentos!$AF:$AF,Fluxo_de_Caixa_Semanal!CK$8,Lancamentos!$F:$F,"Realizado",Lancamentos!$J:$J,Fluxo_de_Caixa_Semanal!$A29)-SUMIFS(Lancamentos!$Y:$Y,Lancamentos!$AF:$AF,Fluxo_de_Caixa_Semanal!CK$8,Lancamentos!$F:$F,"Contratado",Lancamentos!$J:$J,Fluxo_de_Caixa_Semanal!$A29)</f>
        <v>0</v>
      </c>
      <c r="CL29" s="121">
        <f>-SUMIFS(Lancamentos!$Y:$Y,Lancamentos!$AF:$AF,Fluxo_de_Caixa_Semanal!CL$8,Lancamentos!$F:$F,"Realizado",Lancamentos!$J:$J,Fluxo_de_Caixa_Semanal!$A29)-SUMIFS(Lancamentos!$Y:$Y,Lancamentos!$AF:$AF,Fluxo_de_Caixa_Semanal!CL$8,Lancamentos!$F:$F,"Contratado",Lancamentos!$J:$J,Fluxo_de_Caixa_Semanal!$A29)</f>
        <v>0</v>
      </c>
      <c r="CM29" s="122">
        <f>-SUMIFS(Lancamentos!$Y:$Y,Lancamentos!$AF:$AF,Fluxo_de_Caixa_Semanal!CM$8,Lancamentos!$F:$F,"Realizado",Lancamentos!$J:$J,Fluxo_de_Caixa_Semanal!$A29)-SUMIFS(Lancamentos!$Y:$Y,Lancamentos!$AF:$AF,Fluxo_de_Caixa_Semanal!CM$8,Lancamentos!$F:$F,"Contratado",Lancamentos!$J:$J,Fluxo_de_Caixa_Semanal!$A29)</f>
        <v>0</v>
      </c>
      <c r="CN29" s="123">
        <f>-SUMIFS(Lancamentos!$Y:$Y,Lancamentos!$AF:$AF,Fluxo_de_Caixa_Semanal!CN$8,Lancamentos!$F:$F,"Realizado",Lancamentos!$J:$J,Fluxo_de_Caixa_Semanal!$A29)-SUMIFS(Lancamentos!$Y:$Y,Lancamentos!$AF:$AF,Fluxo_de_Caixa_Semanal!CN$8,Lancamentos!$F:$F,"Contratado",Lancamentos!$J:$J,Fluxo_de_Caixa_Semanal!$A29)</f>
        <v>0</v>
      </c>
      <c r="CO29" s="121">
        <f>-SUMIFS(Lancamentos!$Y:$Y,Lancamentos!$AF:$AF,Fluxo_de_Caixa_Semanal!CO$8,Lancamentos!$F:$F,"Realizado",Lancamentos!$J:$J,Fluxo_de_Caixa_Semanal!$A29)-SUMIFS(Lancamentos!$Y:$Y,Lancamentos!$AF:$AF,Fluxo_de_Caixa_Semanal!CO$8,Lancamentos!$F:$F,"Contratado",Lancamentos!$J:$J,Fluxo_de_Caixa_Semanal!$A29)</f>
        <v>0</v>
      </c>
      <c r="CP29" s="122">
        <f>-SUMIFS(Lancamentos!$Y:$Y,Lancamentos!$AF:$AF,Fluxo_de_Caixa_Semanal!CP$8,Lancamentos!$F:$F,"Realizado",Lancamentos!$J:$J,Fluxo_de_Caixa_Semanal!$A29)-SUMIFS(Lancamentos!$Y:$Y,Lancamentos!$AF:$AF,Fluxo_de_Caixa_Semanal!CP$8,Lancamentos!$F:$F,"Contratado",Lancamentos!$J:$J,Fluxo_de_Caixa_Semanal!$A29)</f>
        <v>0</v>
      </c>
      <c r="CQ29" s="123">
        <f>-SUMIFS(Lancamentos!$Y:$Y,Lancamentos!$AF:$AF,Fluxo_de_Caixa_Semanal!CQ$8,Lancamentos!$F:$F,"Realizado",Lancamentos!$J:$J,Fluxo_de_Caixa_Semanal!$A29)-SUMIFS(Lancamentos!$Y:$Y,Lancamentos!$AF:$AF,Fluxo_de_Caixa_Semanal!CQ$8,Lancamentos!$F:$F,"Contratado",Lancamentos!$J:$J,Fluxo_de_Caixa_Semanal!$A29)</f>
        <v>0</v>
      </c>
      <c r="CR29" s="121">
        <f>-SUMIFS(Lancamentos!$Y:$Y,Lancamentos!$AF:$AF,Fluxo_de_Caixa_Semanal!CR$8,Lancamentos!$F:$F,"Realizado",Lancamentos!$J:$J,Fluxo_de_Caixa_Semanal!$A29)-SUMIFS(Lancamentos!$Y:$Y,Lancamentos!$AF:$AF,Fluxo_de_Caixa_Semanal!CR$8,Lancamentos!$F:$F,"Contratado",Lancamentos!$J:$J,Fluxo_de_Caixa_Semanal!$A29)</f>
        <v>0</v>
      </c>
      <c r="CS29" s="122">
        <f>-SUMIFS(Lancamentos!$Y:$Y,Lancamentos!$AF:$AF,Fluxo_de_Caixa_Semanal!CS$8,Lancamentos!$F:$F,"Realizado",Lancamentos!$J:$J,Fluxo_de_Caixa_Semanal!$A29)-SUMIFS(Lancamentos!$Y:$Y,Lancamentos!$AF:$AF,Fluxo_de_Caixa_Semanal!CS$8,Lancamentos!$F:$F,"Contratado",Lancamentos!$J:$J,Fluxo_de_Caixa_Semanal!$A29)</f>
        <v>0</v>
      </c>
      <c r="CT29" s="123">
        <f>-SUMIFS(Lancamentos!$Y:$Y,Lancamentos!$AF:$AF,Fluxo_de_Caixa_Semanal!CT$8,Lancamentos!$F:$F,"Realizado",Lancamentos!$J:$J,Fluxo_de_Caixa_Semanal!$A29)-SUMIFS(Lancamentos!$Y:$Y,Lancamentos!$AF:$AF,Fluxo_de_Caixa_Semanal!CT$8,Lancamentos!$F:$F,"Contratado",Lancamentos!$J:$J,Fluxo_de_Caixa_Semanal!$A29)</f>
        <v>0</v>
      </c>
      <c r="CU29" s="121">
        <f>-SUMIFS(Lancamentos!$Y:$Y,Lancamentos!$AF:$AF,Fluxo_de_Caixa_Semanal!CU$8,Lancamentos!$F:$F,"Realizado",Lancamentos!$J:$J,Fluxo_de_Caixa_Semanal!$A29)-SUMIFS(Lancamentos!$Y:$Y,Lancamentos!$AF:$AF,Fluxo_de_Caixa_Semanal!CU$8,Lancamentos!$F:$F,"Contratado",Lancamentos!$J:$J,Fluxo_de_Caixa_Semanal!$A29)</f>
        <v>0</v>
      </c>
      <c r="CV29" s="122">
        <f>-SUMIFS(Lancamentos!$Y:$Y,Lancamentos!$AF:$AF,Fluxo_de_Caixa_Semanal!CV$8,Lancamentos!$F:$F,"Realizado",Lancamentos!$J:$J,Fluxo_de_Caixa_Semanal!$A29)-SUMIFS(Lancamentos!$Y:$Y,Lancamentos!$AF:$AF,Fluxo_de_Caixa_Semanal!CV$8,Lancamentos!$F:$F,"Contratado",Lancamentos!$J:$J,Fluxo_de_Caixa_Semanal!$A29)</f>
        <v>0</v>
      </c>
      <c r="CW29" s="123">
        <f>-SUMIFS(Lancamentos!$Y:$Y,Lancamentos!$AF:$AF,Fluxo_de_Caixa_Semanal!CW$8,Lancamentos!$F:$F,"Realizado",Lancamentos!$J:$J,Fluxo_de_Caixa_Semanal!$A29)-SUMIFS(Lancamentos!$Y:$Y,Lancamentos!$AF:$AF,Fluxo_de_Caixa_Semanal!CW$8,Lancamentos!$F:$F,"Contratado",Lancamentos!$J:$J,Fluxo_de_Caixa_Semanal!$A29)</f>
        <v>0</v>
      </c>
      <c r="CX29" s="121">
        <f>-SUMIFS(Lancamentos!$Y:$Y,Lancamentos!$AF:$AF,Fluxo_de_Caixa_Semanal!CX$8,Lancamentos!$F:$F,"Realizado",Lancamentos!$J:$J,Fluxo_de_Caixa_Semanal!$A29)-SUMIFS(Lancamentos!$Y:$Y,Lancamentos!$AF:$AF,Fluxo_de_Caixa_Semanal!CX$8,Lancamentos!$F:$F,"Contratado",Lancamentos!$J:$J,Fluxo_de_Caixa_Semanal!$A29)</f>
        <v>0</v>
      </c>
      <c r="CY29" s="122">
        <f>-SUMIFS(Lancamentos!$Y:$Y,Lancamentos!$AF:$AF,Fluxo_de_Caixa_Semanal!CY$8,Lancamentos!$F:$F,"Realizado",Lancamentos!$J:$J,Fluxo_de_Caixa_Semanal!$A29)-SUMIFS(Lancamentos!$Y:$Y,Lancamentos!$AF:$AF,Fluxo_de_Caixa_Semanal!CY$8,Lancamentos!$F:$F,"Contratado",Lancamentos!$J:$J,Fluxo_de_Caixa_Semanal!$A29)</f>
        <v>0</v>
      </c>
      <c r="CZ29" s="123">
        <f>-SUMIFS(Lancamentos!$Y:$Y,Lancamentos!$AF:$AF,Fluxo_de_Caixa_Semanal!CZ$8,Lancamentos!$F:$F,"Realizado",Lancamentos!$J:$J,Fluxo_de_Caixa_Semanal!$A29)-SUMIFS(Lancamentos!$Y:$Y,Lancamentos!$AF:$AF,Fluxo_de_Caixa_Semanal!CZ$8,Lancamentos!$F:$F,"Contratado",Lancamentos!$J:$J,Fluxo_de_Caixa_Semanal!$A29)</f>
        <v>0</v>
      </c>
      <c r="DA29" s="121">
        <f>-SUMIFS(Lancamentos!$Y:$Y,Lancamentos!$AF:$AF,Fluxo_de_Caixa_Semanal!DA$8,Lancamentos!$F:$F,"Realizado",Lancamentos!$J:$J,Fluxo_de_Caixa_Semanal!$A29)-SUMIFS(Lancamentos!$Y:$Y,Lancamentos!$AF:$AF,Fluxo_de_Caixa_Semanal!DA$8,Lancamentos!$F:$F,"Contratado",Lancamentos!$J:$J,Fluxo_de_Caixa_Semanal!$A29)</f>
        <v>0</v>
      </c>
      <c r="DB29" s="122">
        <f>-SUMIFS(Lancamentos!$Y:$Y,Lancamentos!$AF:$AF,Fluxo_de_Caixa_Semanal!DB$8,Lancamentos!$F:$F,"Realizado",Lancamentos!$J:$J,Fluxo_de_Caixa_Semanal!$A29)-SUMIFS(Lancamentos!$Y:$Y,Lancamentos!$AF:$AF,Fluxo_de_Caixa_Semanal!DB$8,Lancamentos!$F:$F,"Contratado",Lancamentos!$J:$J,Fluxo_de_Caixa_Semanal!$A29)</f>
        <v>0</v>
      </c>
      <c r="DC29" s="123">
        <f>-SUMIFS(Lancamentos!$Y:$Y,Lancamentos!$AF:$AF,Fluxo_de_Caixa_Semanal!DC$8,Lancamentos!$F:$F,"Realizado",Lancamentos!$J:$J,Fluxo_de_Caixa_Semanal!$A29)-SUMIFS(Lancamentos!$Y:$Y,Lancamentos!$AF:$AF,Fluxo_de_Caixa_Semanal!DC$8,Lancamentos!$F:$F,"Contratado",Lancamentos!$J:$J,Fluxo_de_Caixa_Semanal!$A29)</f>
        <v>0</v>
      </c>
      <c r="DD29" s="121">
        <f>-SUMIFS(Lancamentos!$Y:$Y,Lancamentos!$AF:$AF,Fluxo_de_Caixa_Semanal!DD$8,Lancamentos!$F:$F,"Realizado",Lancamentos!$J:$J,Fluxo_de_Caixa_Semanal!$A29)-SUMIFS(Lancamentos!$Y:$Y,Lancamentos!$AF:$AF,Fluxo_de_Caixa_Semanal!DD$8,Lancamentos!$F:$F,"Contratado",Lancamentos!$J:$J,Fluxo_de_Caixa_Semanal!$A29)</f>
        <v>0</v>
      </c>
      <c r="DE29" s="122">
        <f>-SUMIFS(Lancamentos!$Y:$Y,Lancamentos!$AF:$AF,Fluxo_de_Caixa_Semanal!DE$8,Lancamentos!$F:$F,"Realizado",Lancamentos!$J:$J,Fluxo_de_Caixa_Semanal!$A29)-SUMIFS(Lancamentos!$Y:$Y,Lancamentos!$AF:$AF,Fluxo_de_Caixa_Semanal!DE$8,Lancamentos!$F:$F,"Contratado",Lancamentos!$J:$J,Fluxo_de_Caixa_Semanal!$A29)</f>
        <v>0</v>
      </c>
      <c r="DF29" s="123">
        <f>-SUMIFS(Lancamentos!$Y:$Y,Lancamentos!$AF:$AF,Fluxo_de_Caixa_Semanal!DF$8,Lancamentos!$F:$F,"Realizado",Lancamentos!$J:$J,Fluxo_de_Caixa_Semanal!$A29)-SUMIFS(Lancamentos!$Y:$Y,Lancamentos!$AF:$AF,Fluxo_de_Caixa_Semanal!DF$8,Lancamentos!$F:$F,"Contratado",Lancamentos!$J:$J,Fluxo_de_Caixa_Semanal!$A29)</f>
        <v>0</v>
      </c>
      <c r="DG29" s="121">
        <f>-SUMIFS(Lancamentos!$Y:$Y,Lancamentos!$AF:$AF,Fluxo_de_Caixa_Semanal!DG$8,Lancamentos!$F:$F,"Realizado",Lancamentos!$J:$J,Fluxo_de_Caixa_Semanal!$A29)-SUMIFS(Lancamentos!$Y:$Y,Lancamentos!$AF:$AF,Fluxo_de_Caixa_Semanal!DG$8,Lancamentos!$F:$F,"Contratado",Lancamentos!$J:$J,Fluxo_de_Caixa_Semanal!$A29)</f>
        <v>0</v>
      </c>
      <c r="DH29" s="122">
        <f>-SUMIFS(Lancamentos!$Y:$Y,Lancamentos!$AF:$AF,Fluxo_de_Caixa_Semanal!DH$8,Lancamentos!$F:$F,"Realizado",Lancamentos!$J:$J,Fluxo_de_Caixa_Semanal!$A29)-SUMIFS(Lancamentos!$Y:$Y,Lancamentos!$AF:$AF,Fluxo_de_Caixa_Semanal!DH$8,Lancamentos!$F:$F,"Contratado",Lancamentos!$J:$J,Fluxo_de_Caixa_Semanal!$A29)</f>
        <v>0</v>
      </c>
      <c r="DI29" s="123">
        <f>-SUMIFS(Lancamentos!$Y:$Y,Lancamentos!$AF:$AF,Fluxo_de_Caixa_Semanal!DI$8,Lancamentos!$F:$F,"Realizado",Lancamentos!$J:$J,Fluxo_de_Caixa_Semanal!$A29)-SUMIFS(Lancamentos!$Y:$Y,Lancamentos!$AF:$AF,Fluxo_de_Caixa_Semanal!DI$8,Lancamentos!$F:$F,"Contratado",Lancamentos!$J:$J,Fluxo_de_Caixa_Semanal!$A29)</f>
        <v>0</v>
      </c>
      <c r="DJ29" s="121">
        <f>-SUMIFS(Lancamentos!$Y:$Y,Lancamentos!$AF:$AF,Fluxo_de_Caixa_Semanal!DJ$8,Lancamentos!$F:$F,"Realizado",Lancamentos!$J:$J,Fluxo_de_Caixa_Semanal!$A29)-SUMIFS(Lancamentos!$Y:$Y,Lancamentos!$AF:$AF,Fluxo_de_Caixa_Semanal!DJ$8,Lancamentos!$F:$F,"Contratado",Lancamentos!$J:$J,Fluxo_de_Caixa_Semanal!$A29)</f>
        <v>0</v>
      </c>
      <c r="DK29" s="122">
        <f>-SUMIFS(Lancamentos!$Y:$Y,Lancamentos!$AF:$AF,Fluxo_de_Caixa_Semanal!DK$8,Lancamentos!$F:$F,"Realizado",Lancamentos!$J:$J,Fluxo_de_Caixa_Semanal!$A29)-SUMIFS(Lancamentos!$Y:$Y,Lancamentos!$AF:$AF,Fluxo_de_Caixa_Semanal!DK$8,Lancamentos!$F:$F,"Contratado",Lancamentos!$J:$J,Fluxo_de_Caixa_Semanal!$A29)</f>
        <v>0</v>
      </c>
      <c r="DL29" s="123">
        <f>-SUMIFS(Lancamentos!$Y:$Y,Lancamentos!$AF:$AF,Fluxo_de_Caixa_Semanal!DL$8,Lancamentos!$F:$F,"Realizado",Lancamentos!$J:$J,Fluxo_de_Caixa_Semanal!$A29)-SUMIFS(Lancamentos!$Y:$Y,Lancamentos!$AF:$AF,Fluxo_de_Caixa_Semanal!DL$8,Lancamentos!$F:$F,"Contratado",Lancamentos!$J:$J,Fluxo_de_Caixa_Semanal!$A29)</f>
        <v>0</v>
      </c>
      <c r="DM29" s="121">
        <f>-SUMIFS(Lancamentos!$Y:$Y,Lancamentos!$AF:$AF,Fluxo_de_Caixa_Semanal!DM$8,Lancamentos!$F:$F,"Realizado",Lancamentos!$J:$J,Fluxo_de_Caixa_Semanal!$A29)-SUMIFS(Lancamentos!$Y:$Y,Lancamentos!$AF:$AF,Fluxo_de_Caixa_Semanal!DM$8,Lancamentos!$F:$F,"Contratado",Lancamentos!$J:$J,Fluxo_de_Caixa_Semanal!$A29)</f>
        <v>0</v>
      </c>
      <c r="DN29" s="122">
        <f>-SUMIFS(Lancamentos!$Y:$Y,Lancamentos!$AF:$AF,Fluxo_de_Caixa_Semanal!DN$8,Lancamentos!$F:$F,"Realizado",Lancamentos!$J:$J,Fluxo_de_Caixa_Semanal!$A29)-SUMIFS(Lancamentos!$Y:$Y,Lancamentos!$AF:$AF,Fluxo_de_Caixa_Semanal!DN$8,Lancamentos!$F:$F,"Contratado",Lancamentos!$J:$J,Fluxo_de_Caixa_Semanal!$A29)</f>
        <v>0</v>
      </c>
      <c r="DO29" s="123">
        <f>-SUMIFS(Lancamentos!$Y:$Y,Lancamentos!$AF:$AF,Fluxo_de_Caixa_Semanal!DO$8,Lancamentos!$F:$F,"Realizado",Lancamentos!$J:$J,Fluxo_de_Caixa_Semanal!$A29)-SUMIFS(Lancamentos!$Y:$Y,Lancamentos!$AF:$AF,Fluxo_de_Caixa_Semanal!DO$8,Lancamentos!$F:$F,"Contratado",Lancamentos!$J:$J,Fluxo_de_Caixa_Semanal!$A29)</f>
        <v>0</v>
      </c>
      <c r="DP29" s="121">
        <f>-SUMIFS(Lancamentos!$Y:$Y,Lancamentos!$AF:$AF,Fluxo_de_Caixa_Semanal!DP$8,Lancamentos!$F:$F,"Realizado",Lancamentos!$J:$J,Fluxo_de_Caixa_Semanal!$A29)-SUMIFS(Lancamentos!$Y:$Y,Lancamentos!$AF:$AF,Fluxo_de_Caixa_Semanal!DP$8,Lancamentos!$F:$F,"Contratado",Lancamentos!$J:$J,Fluxo_de_Caixa_Semanal!$A29)</f>
        <v>0</v>
      </c>
      <c r="DQ29" s="122">
        <f>-SUMIFS(Lancamentos!$Y:$Y,Lancamentos!$AF:$AF,Fluxo_de_Caixa_Semanal!DQ$8,Lancamentos!$F:$F,"Realizado",Lancamentos!$J:$J,Fluxo_de_Caixa_Semanal!$A29)-SUMIFS(Lancamentos!$Y:$Y,Lancamentos!$AF:$AF,Fluxo_de_Caixa_Semanal!DQ$8,Lancamentos!$F:$F,"Contratado",Lancamentos!$J:$J,Fluxo_de_Caixa_Semanal!$A29)</f>
        <v>0</v>
      </c>
      <c r="DR29" s="123">
        <f>-SUMIFS(Lancamentos!$Y:$Y,Lancamentos!$AF:$AF,Fluxo_de_Caixa_Semanal!DR$8,Lancamentos!$F:$F,"Realizado",Lancamentos!$J:$J,Fluxo_de_Caixa_Semanal!$A29)-SUMIFS(Lancamentos!$Y:$Y,Lancamentos!$AF:$AF,Fluxo_de_Caixa_Semanal!DR$8,Lancamentos!$F:$F,"Contratado",Lancamentos!$J:$J,Fluxo_de_Caixa_Semanal!$A29)</f>
        <v>0</v>
      </c>
      <c r="DS29" s="121">
        <f>-SUMIFS(Lancamentos!$Y:$Y,Lancamentos!$AF:$AF,Fluxo_de_Caixa_Semanal!DS$8,Lancamentos!$F:$F,"Realizado",Lancamentos!$J:$J,Fluxo_de_Caixa_Semanal!$A29)-SUMIFS(Lancamentos!$Y:$Y,Lancamentos!$AF:$AF,Fluxo_de_Caixa_Semanal!DS$8,Lancamentos!$F:$F,"Contratado",Lancamentos!$J:$J,Fluxo_de_Caixa_Semanal!$A29)</f>
        <v>0</v>
      </c>
      <c r="DT29" s="122">
        <f>-SUMIFS(Lancamentos!$Y:$Y,Lancamentos!$AF:$AF,Fluxo_de_Caixa_Semanal!DT$8,Lancamentos!$F:$F,"Realizado",Lancamentos!$J:$J,Fluxo_de_Caixa_Semanal!$A29)-SUMIFS(Lancamentos!$Y:$Y,Lancamentos!$AF:$AF,Fluxo_de_Caixa_Semanal!DT$8,Lancamentos!$F:$F,"Contratado",Lancamentos!$J:$J,Fluxo_de_Caixa_Semanal!$A29)</f>
        <v>0</v>
      </c>
      <c r="DU29" s="123">
        <f>-SUMIFS(Lancamentos!$Y:$Y,Lancamentos!$AF:$AF,Fluxo_de_Caixa_Semanal!DU$8,Lancamentos!$F:$F,"Realizado",Lancamentos!$J:$J,Fluxo_de_Caixa_Semanal!$A29)-SUMIFS(Lancamentos!$Y:$Y,Lancamentos!$AF:$AF,Fluxo_de_Caixa_Semanal!DU$8,Lancamentos!$F:$F,"Contratado",Lancamentos!$J:$J,Fluxo_de_Caixa_Semanal!$A29)</f>
        <v>0</v>
      </c>
      <c r="DV29" s="121">
        <f>-SUMIFS(Lancamentos!$Y:$Y,Lancamentos!$AF:$AF,Fluxo_de_Caixa_Semanal!DV$8,Lancamentos!$F:$F,"Realizado",Lancamentos!$J:$J,Fluxo_de_Caixa_Semanal!$A29)-SUMIFS(Lancamentos!$Y:$Y,Lancamentos!$AF:$AF,Fluxo_de_Caixa_Semanal!DV$8,Lancamentos!$F:$F,"Contratado",Lancamentos!$J:$J,Fluxo_de_Caixa_Semanal!$A29)</f>
        <v>0</v>
      </c>
      <c r="DW29" s="122">
        <f>-SUMIFS(Lancamentos!$Y:$Y,Lancamentos!$AF:$AF,Fluxo_de_Caixa_Semanal!DW$8,Lancamentos!$F:$F,"Realizado",Lancamentos!$J:$J,Fluxo_de_Caixa_Semanal!$A29)-SUMIFS(Lancamentos!$Y:$Y,Lancamentos!$AF:$AF,Fluxo_de_Caixa_Semanal!DW$8,Lancamentos!$F:$F,"Contratado",Lancamentos!$J:$J,Fluxo_de_Caixa_Semanal!$A29)</f>
        <v>0</v>
      </c>
      <c r="DX29" s="123">
        <f>-SUMIFS(Lancamentos!$Y:$Y,Lancamentos!$AF:$AF,Fluxo_de_Caixa_Semanal!DX$8,Lancamentos!$F:$F,"Realizado",Lancamentos!$J:$J,Fluxo_de_Caixa_Semanal!$A29)-SUMIFS(Lancamentos!$Y:$Y,Lancamentos!$AF:$AF,Fluxo_de_Caixa_Semanal!DX$8,Lancamentos!$F:$F,"Contratado",Lancamentos!$J:$J,Fluxo_de_Caixa_Semanal!$A29)</f>
        <v>0</v>
      </c>
      <c r="DY29" s="121">
        <f>-SUMIFS(Lancamentos!$Y:$Y,Lancamentos!$AF:$AF,Fluxo_de_Caixa_Semanal!DY$8,Lancamentos!$F:$F,"Realizado",Lancamentos!$J:$J,Fluxo_de_Caixa_Semanal!$A29)-SUMIFS(Lancamentos!$Y:$Y,Lancamentos!$AF:$AF,Fluxo_de_Caixa_Semanal!DY$8,Lancamentos!$F:$F,"Contratado",Lancamentos!$J:$J,Fluxo_de_Caixa_Semanal!$A29)</f>
        <v>0</v>
      </c>
      <c r="DZ29" s="122">
        <f>-SUMIFS(Lancamentos!$Y:$Y,Lancamentos!$AF:$AF,Fluxo_de_Caixa_Semanal!DZ$8,Lancamentos!$F:$F,"Realizado",Lancamentos!$J:$J,Fluxo_de_Caixa_Semanal!$A29)-SUMIFS(Lancamentos!$Y:$Y,Lancamentos!$AF:$AF,Fluxo_de_Caixa_Semanal!DZ$8,Lancamentos!$F:$F,"Contratado",Lancamentos!$J:$J,Fluxo_de_Caixa_Semanal!$A29)</f>
        <v>0</v>
      </c>
      <c r="EA29" s="123">
        <f>-SUMIFS(Lancamentos!$Y:$Y,Lancamentos!$AF:$AF,Fluxo_de_Caixa_Semanal!EA$8,Lancamentos!$F:$F,"Realizado",Lancamentos!$J:$J,Fluxo_de_Caixa_Semanal!$A29)-SUMIFS(Lancamentos!$Y:$Y,Lancamentos!$AF:$AF,Fluxo_de_Caixa_Semanal!EA$8,Lancamentos!$F:$F,"Contratado",Lancamentos!$J:$J,Fluxo_de_Caixa_Semanal!$A29)</f>
        <v>0</v>
      </c>
      <c r="EB29" s="121">
        <f>-SUMIFS(Lancamentos!$Y:$Y,Lancamentos!$AF:$AF,Fluxo_de_Caixa_Semanal!EB$8,Lancamentos!$F:$F,"Realizado",Lancamentos!$J:$J,Fluxo_de_Caixa_Semanal!$A29)-SUMIFS(Lancamentos!$Y:$Y,Lancamentos!$AF:$AF,Fluxo_de_Caixa_Semanal!EB$8,Lancamentos!$F:$F,"Contratado",Lancamentos!$J:$J,Fluxo_de_Caixa_Semanal!$A29)</f>
        <v>0</v>
      </c>
      <c r="EC29" s="122">
        <f>-SUMIFS(Lancamentos!$Y:$Y,Lancamentos!$AF:$AF,Fluxo_de_Caixa_Semanal!EC$8,Lancamentos!$F:$F,"Realizado",Lancamentos!$J:$J,Fluxo_de_Caixa_Semanal!$A29)-SUMIFS(Lancamentos!$Y:$Y,Lancamentos!$AF:$AF,Fluxo_de_Caixa_Semanal!EC$8,Lancamentos!$F:$F,"Contratado",Lancamentos!$J:$J,Fluxo_de_Caixa_Semanal!$A29)</f>
        <v>0</v>
      </c>
      <c r="ED29" s="123">
        <f>-SUMIFS(Lancamentos!$Y:$Y,Lancamentos!$AF:$AF,Fluxo_de_Caixa_Semanal!ED$8,Lancamentos!$F:$F,"Realizado",Lancamentos!$J:$J,Fluxo_de_Caixa_Semanal!$A29)-SUMIFS(Lancamentos!$Y:$Y,Lancamentos!$AF:$AF,Fluxo_de_Caixa_Semanal!ED$8,Lancamentos!$F:$F,"Contratado",Lancamentos!$J:$J,Fluxo_de_Caixa_Semanal!$A29)</f>
        <v>0</v>
      </c>
      <c r="EE29" s="121">
        <f>-SUMIFS(Lancamentos!$Y:$Y,Lancamentos!$AF:$AF,Fluxo_de_Caixa_Semanal!EE$8,Lancamentos!$F:$F,"Realizado",Lancamentos!$J:$J,Fluxo_de_Caixa_Semanal!$A29)-SUMIFS(Lancamentos!$Y:$Y,Lancamentos!$AF:$AF,Fluxo_de_Caixa_Semanal!EE$8,Lancamentos!$F:$F,"Contratado",Lancamentos!$J:$J,Fluxo_de_Caixa_Semanal!$A29)</f>
        <v>0</v>
      </c>
      <c r="EF29" s="122">
        <f>-SUMIFS(Lancamentos!$Y:$Y,Lancamentos!$AF:$AF,Fluxo_de_Caixa_Semanal!EF$8,Lancamentos!$F:$F,"Realizado",Lancamentos!$J:$J,Fluxo_de_Caixa_Semanal!$A29)-SUMIFS(Lancamentos!$Y:$Y,Lancamentos!$AF:$AF,Fluxo_de_Caixa_Semanal!EF$8,Lancamentos!$F:$F,"Contratado",Lancamentos!$J:$J,Fluxo_de_Caixa_Semanal!$A29)</f>
        <v>0</v>
      </c>
      <c r="EG29" s="123">
        <f>-SUMIFS(Lancamentos!$Y:$Y,Lancamentos!$AF:$AF,Fluxo_de_Caixa_Semanal!EG$8,Lancamentos!$F:$F,"Realizado",Lancamentos!$J:$J,Fluxo_de_Caixa_Semanal!$A29)-SUMIFS(Lancamentos!$Y:$Y,Lancamentos!$AF:$AF,Fluxo_de_Caixa_Semanal!EG$8,Lancamentos!$F:$F,"Contratado",Lancamentos!$J:$J,Fluxo_de_Caixa_Semanal!$A29)</f>
        <v>0</v>
      </c>
      <c r="EH29" s="121">
        <f>-SUMIFS(Lancamentos!$Y:$Y,Lancamentos!$AF:$AF,Fluxo_de_Caixa_Semanal!EH$8,Lancamentos!$F:$F,"Realizado",Lancamentos!$J:$J,Fluxo_de_Caixa_Semanal!$A29)-SUMIFS(Lancamentos!$Y:$Y,Lancamentos!$AF:$AF,Fluxo_de_Caixa_Semanal!EH$8,Lancamentos!$F:$F,"Contratado",Lancamentos!$J:$J,Fluxo_de_Caixa_Semanal!$A29)</f>
        <v>0</v>
      </c>
      <c r="EI29" s="122">
        <f>-SUMIFS(Lancamentos!$Y:$Y,Lancamentos!$AF:$AF,Fluxo_de_Caixa_Semanal!EI$8,Lancamentos!$F:$F,"Realizado",Lancamentos!$J:$J,Fluxo_de_Caixa_Semanal!$A29)-SUMIFS(Lancamentos!$Y:$Y,Lancamentos!$AF:$AF,Fluxo_de_Caixa_Semanal!EI$8,Lancamentos!$F:$F,"Contratado",Lancamentos!$J:$J,Fluxo_de_Caixa_Semanal!$A29)</f>
        <v>0</v>
      </c>
      <c r="EJ29" s="123">
        <f>-SUMIFS(Lancamentos!$Y:$Y,Lancamentos!$AF:$AF,Fluxo_de_Caixa_Semanal!EJ$8,Lancamentos!$F:$F,"Realizado",Lancamentos!$J:$J,Fluxo_de_Caixa_Semanal!$A29)-SUMIFS(Lancamentos!$Y:$Y,Lancamentos!$AF:$AF,Fluxo_de_Caixa_Semanal!EJ$8,Lancamentos!$F:$F,"Contratado",Lancamentos!$J:$J,Fluxo_de_Caixa_Semanal!$A29)</f>
        <v>0</v>
      </c>
      <c r="EK29" s="121">
        <f>-SUMIFS(Lancamentos!$Y:$Y,Lancamentos!$AF:$AF,Fluxo_de_Caixa_Semanal!EK$8,Lancamentos!$F:$F,"Realizado",Lancamentos!$J:$J,Fluxo_de_Caixa_Semanal!$A29)-SUMIFS(Lancamentos!$Y:$Y,Lancamentos!$AF:$AF,Fluxo_de_Caixa_Semanal!EK$8,Lancamentos!$F:$F,"Contratado",Lancamentos!$J:$J,Fluxo_de_Caixa_Semanal!$A29)</f>
        <v>0</v>
      </c>
      <c r="EL29" s="122">
        <f>-SUMIFS(Lancamentos!$Y:$Y,Lancamentos!$AF:$AF,Fluxo_de_Caixa_Semanal!EL$8,Lancamentos!$F:$F,"Realizado",Lancamentos!$J:$J,Fluxo_de_Caixa_Semanal!$A29)-SUMIFS(Lancamentos!$Y:$Y,Lancamentos!$AF:$AF,Fluxo_de_Caixa_Semanal!EL$8,Lancamentos!$F:$F,"Contratado",Lancamentos!$J:$J,Fluxo_de_Caixa_Semanal!$A29)</f>
        <v>0</v>
      </c>
      <c r="EM29" s="123">
        <f>-SUMIFS(Lancamentos!$Y:$Y,Lancamentos!$AF:$AF,Fluxo_de_Caixa_Semanal!EM$8,Lancamentos!$F:$F,"Realizado",Lancamentos!$J:$J,Fluxo_de_Caixa_Semanal!$A29)-SUMIFS(Lancamentos!$Y:$Y,Lancamentos!$AF:$AF,Fluxo_de_Caixa_Semanal!EM$8,Lancamentos!$F:$F,"Contratado",Lancamentos!$J:$J,Fluxo_de_Caixa_Semanal!$A29)</f>
        <v>0</v>
      </c>
      <c r="EN29" s="121">
        <f>-SUMIFS(Lancamentos!$Y:$Y,Lancamentos!$AF:$AF,Fluxo_de_Caixa_Semanal!EN$8,Lancamentos!$F:$F,"Realizado",Lancamentos!$J:$J,Fluxo_de_Caixa_Semanal!$A29)-SUMIFS(Lancamentos!$Y:$Y,Lancamentos!$AF:$AF,Fluxo_de_Caixa_Semanal!EN$8,Lancamentos!$F:$F,"Contratado",Lancamentos!$J:$J,Fluxo_de_Caixa_Semanal!$A29)</f>
        <v>0</v>
      </c>
      <c r="EO29" s="122">
        <f>-SUMIFS(Lancamentos!$Y:$Y,Lancamentos!$AF:$AF,Fluxo_de_Caixa_Semanal!EO$8,Lancamentos!$F:$F,"Realizado",Lancamentos!$J:$J,Fluxo_de_Caixa_Semanal!$A29)-SUMIFS(Lancamentos!$Y:$Y,Lancamentos!$AF:$AF,Fluxo_de_Caixa_Semanal!EO$8,Lancamentos!$F:$F,"Contratado",Lancamentos!$J:$J,Fluxo_de_Caixa_Semanal!$A29)</f>
        <v>0</v>
      </c>
      <c r="EP29" s="123">
        <f>-SUMIFS(Lancamentos!$Y:$Y,Lancamentos!$AF:$AF,Fluxo_de_Caixa_Semanal!EP$8,Lancamentos!$F:$F,"Realizado",Lancamentos!$J:$J,Fluxo_de_Caixa_Semanal!$A29)-SUMIFS(Lancamentos!$Y:$Y,Lancamentos!$AF:$AF,Fluxo_de_Caixa_Semanal!EP$8,Lancamentos!$F:$F,"Contratado",Lancamentos!$J:$J,Fluxo_de_Caixa_Semanal!$A29)</f>
        <v>0</v>
      </c>
      <c r="EQ29" s="121">
        <f>-SUMIFS(Lancamentos!$Y:$Y,Lancamentos!$AF:$AF,Fluxo_de_Caixa_Semanal!EQ$8,Lancamentos!$F:$F,"Realizado",Lancamentos!$J:$J,Fluxo_de_Caixa_Semanal!$A29)-SUMIFS(Lancamentos!$Y:$Y,Lancamentos!$AF:$AF,Fluxo_de_Caixa_Semanal!EQ$8,Lancamentos!$F:$F,"Contratado",Lancamentos!$J:$J,Fluxo_de_Caixa_Semanal!$A29)</f>
        <v>0</v>
      </c>
      <c r="ER29" s="122">
        <f>-SUMIFS(Lancamentos!$Y:$Y,Lancamentos!$AF:$AF,Fluxo_de_Caixa_Semanal!ER$8,Lancamentos!$F:$F,"Realizado",Lancamentos!$J:$J,Fluxo_de_Caixa_Semanal!$A29)-SUMIFS(Lancamentos!$Y:$Y,Lancamentos!$AF:$AF,Fluxo_de_Caixa_Semanal!ER$8,Lancamentos!$F:$F,"Contratado",Lancamentos!$J:$J,Fluxo_de_Caixa_Semanal!$A29)</f>
        <v>0</v>
      </c>
      <c r="ES29" s="123">
        <f>-SUMIFS(Lancamentos!$Y:$Y,Lancamentos!$AF:$AF,Fluxo_de_Caixa_Semanal!ES$8,Lancamentos!$F:$F,"Realizado",Lancamentos!$J:$J,Fluxo_de_Caixa_Semanal!$A29)-SUMIFS(Lancamentos!$Y:$Y,Lancamentos!$AF:$AF,Fluxo_de_Caixa_Semanal!ES$8,Lancamentos!$F:$F,"Contratado",Lancamentos!$J:$J,Fluxo_de_Caixa_Semanal!$A29)</f>
        <v>0</v>
      </c>
    </row>
    <row r="30" spans="1:149" s="2" customFormat="1" x14ac:dyDescent="0.25">
      <c r="A30"/>
      <c r="B30"/>
      <c r="C30" s="165"/>
      <c r="D30" s="165"/>
      <c r="E30" s="166"/>
      <c r="F30" s="167"/>
      <c r="G30" s="165"/>
      <c r="H30" s="166"/>
      <c r="I30" s="167"/>
      <c r="J30" s="165"/>
      <c r="K30" s="166"/>
      <c r="L30" s="167"/>
      <c r="M30" s="165"/>
      <c r="N30" s="165"/>
      <c r="O30" s="167"/>
      <c r="P30" s="165"/>
      <c r="Q30" s="165"/>
      <c r="R30" s="167"/>
      <c r="S30" s="165"/>
      <c r="T30" s="165"/>
      <c r="U30" s="167"/>
      <c r="V30" s="165"/>
      <c r="W30" s="165"/>
      <c r="X30" s="121"/>
      <c r="Y30" s="122"/>
      <c r="Z30" s="123"/>
      <c r="AA30" s="121"/>
      <c r="AB30" s="122"/>
      <c r="AC30" s="123"/>
      <c r="AD30" s="121"/>
      <c r="AE30" s="122"/>
      <c r="AF30" s="123"/>
      <c r="AG30" s="121"/>
      <c r="AH30" s="122"/>
      <c r="AI30" s="123"/>
      <c r="AJ30" s="121"/>
      <c r="AK30" s="122"/>
      <c r="AL30" s="123"/>
      <c r="AM30" s="121"/>
      <c r="AN30" s="122"/>
      <c r="AO30" s="123"/>
      <c r="AP30" s="121"/>
      <c r="AQ30" s="122"/>
      <c r="AR30" s="123"/>
      <c r="AS30" s="121"/>
      <c r="AT30" s="122"/>
      <c r="AU30" s="123"/>
      <c r="AV30" s="121"/>
      <c r="AW30" s="122"/>
      <c r="AX30" s="123"/>
      <c r="AY30" s="121"/>
      <c r="AZ30" s="122"/>
      <c r="BA30" s="123"/>
      <c r="BB30" s="121"/>
      <c r="BC30" s="122"/>
      <c r="BD30" s="123"/>
      <c r="BE30" s="121"/>
      <c r="BF30" s="122"/>
      <c r="BG30" s="123"/>
      <c r="BH30" s="121"/>
      <c r="BI30" s="122"/>
      <c r="BJ30" s="123"/>
      <c r="BK30" s="121"/>
      <c r="BL30" s="122"/>
      <c r="BM30" s="123"/>
      <c r="BN30" s="121"/>
      <c r="BO30" s="122"/>
      <c r="BP30" s="128"/>
      <c r="BQ30" s="127"/>
      <c r="BS30" s="128"/>
      <c r="BT30" s="127"/>
      <c r="BV30" s="128"/>
      <c r="BW30" s="127"/>
      <c r="BY30" s="128"/>
      <c r="BZ30" s="127"/>
      <c r="CB30" s="128"/>
      <c r="CC30" s="127"/>
      <c r="CE30" s="128"/>
      <c r="CF30" s="127"/>
      <c r="CH30" s="128"/>
      <c r="CI30" s="127"/>
      <c r="CK30" s="128"/>
      <c r="CL30" s="127"/>
      <c r="CN30" s="128"/>
      <c r="CO30" s="127"/>
      <c r="CQ30" s="128"/>
      <c r="CR30" s="127"/>
      <c r="CT30" s="128"/>
      <c r="CU30" s="127"/>
      <c r="CW30" s="128"/>
      <c r="CX30" s="127"/>
      <c r="CZ30" s="128"/>
      <c r="DA30" s="127"/>
      <c r="DC30" s="128"/>
      <c r="DD30" s="127"/>
      <c r="DF30" s="128"/>
      <c r="DG30" s="127"/>
      <c r="DI30" s="128"/>
      <c r="DJ30" s="127"/>
      <c r="DL30" s="128"/>
      <c r="DM30" s="127"/>
      <c r="DO30" s="128"/>
      <c r="DP30" s="127"/>
      <c r="DR30" s="128"/>
      <c r="DS30" s="127"/>
      <c r="DU30" s="128"/>
      <c r="DV30" s="127"/>
      <c r="DX30" s="128"/>
      <c r="DY30" s="127"/>
      <c r="EA30" s="128"/>
      <c r="EB30" s="127"/>
      <c r="ED30" s="128"/>
      <c r="EE30" s="127"/>
      <c r="EG30" s="128"/>
      <c r="EH30" s="127"/>
      <c r="EJ30" s="128"/>
      <c r="EK30" s="127"/>
      <c r="EM30" s="128"/>
      <c r="EN30" s="127"/>
      <c r="EP30" s="128"/>
      <c r="EQ30" s="127"/>
      <c r="ES30" s="128"/>
    </row>
    <row r="31" spans="1:149" s="20" customFormat="1" x14ac:dyDescent="0.25">
      <c r="A31" s="88"/>
      <c r="B31" s="88" t="s">
        <v>49</v>
      </c>
      <c r="C31" s="125">
        <f>SUM(C32:C47)</f>
        <v>0</v>
      </c>
      <c r="D31" s="125">
        <f t="shared" ref="D31:BO31" si="46">SUM(D32:D47)</f>
        <v>0</v>
      </c>
      <c r="E31" s="126">
        <f t="shared" si="46"/>
        <v>0</v>
      </c>
      <c r="F31" s="124">
        <f t="shared" si="46"/>
        <v>0</v>
      </c>
      <c r="G31" s="125">
        <f t="shared" ref="G31:H31" si="47">SUM(G32:G47)</f>
        <v>0</v>
      </c>
      <c r="H31" s="126">
        <f t="shared" si="47"/>
        <v>0</v>
      </c>
      <c r="I31" s="124">
        <f t="shared" si="46"/>
        <v>0</v>
      </c>
      <c r="J31" s="125">
        <f t="shared" si="46"/>
        <v>0</v>
      </c>
      <c r="K31" s="126">
        <f t="shared" si="46"/>
        <v>0</v>
      </c>
      <c r="L31" s="124">
        <f t="shared" ref="L31:M31" si="48">SUM(L32:L47)</f>
        <v>0</v>
      </c>
      <c r="M31" s="125">
        <f t="shared" si="48"/>
        <v>0</v>
      </c>
      <c r="N31" s="126">
        <f t="shared" si="46"/>
        <v>0</v>
      </c>
      <c r="O31" s="124">
        <f t="shared" si="46"/>
        <v>0</v>
      </c>
      <c r="P31" s="125">
        <f t="shared" si="46"/>
        <v>0</v>
      </c>
      <c r="Q31" s="126">
        <f t="shared" ref="Q31:S31" si="49">SUM(Q32:Q47)</f>
        <v>0</v>
      </c>
      <c r="R31" s="124">
        <f t="shared" si="49"/>
        <v>0</v>
      </c>
      <c r="S31" s="125">
        <f t="shared" si="49"/>
        <v>0</v>
      </c>
      <c r="T31" s="126">
        <f t="shared" ref="T31:V31" si="50">SUM(T32:T47)</f>
        <v>0</v>
      </c>
      <c r="U31" s="124">
        <f t="shared" si="50"/>
        <v>0</v>
      </c>
      <c r="V31" s="125">
        <f t="shared" si="50"/>
        <v>0</v>
      </c>
      <c r="W31" s="126">
        <f t="shared" ref="W31" si="51">SUM(W32:W47)</f>
        <v>0</v>
      </c>
      <c r="X31" s="124">
        <f t="shared" si="46"/>
        <v>0</v>
      </c>
      <c r="Y31" s="125">
        <f t="shared" si="46"/>
        <v>0</v>
      </c>
      <c r="Z31" s="126">
        <f t="shared" si="46"/>
        <v>0</v>
      </c>
      <c r="AA31" s="124">
        <f t="shared" si="46"/>
        <v>0</v>
      </c>
      <c r="AB31" s="125">
        <f t="shared" si="46"/>
        <v>0</v>
      </c>
      <c r="AC31" s="126">
        <f t="shared" si="46"/>
        <v>0</v>
      </c>
      <c r="AD31" s="124">
        <f t="shared" si="46"/>
        <v>0</v>
      </c>
      <c r="AE31" s="125">
        <f t="shared" si="46"/>
        <v>0</v>
      </c>
      <c r="AF31" s="126">
        <f t="shared" si="46"/>
        <v>0</v>
      </c>
      <c r="AG31" s="124">
        <f t="shared" si="46"/>
        <v>0</v>
      </c>
      <c r="AH31" s="125">
        <f t="shared" si="46"/>
        <v>0</v>
      </c>
      <c r="AI31" s="126">
        <f t="shared" si="46"/>
        <v>0</v>
      </c>
      <c r="AJ31" s="124">
        <f t="shared" si="46"/>
        <v>0</v>
      </c>
      <c r="AK31" s="125">
        <f t="shared" si="46"/>
        <v>0</v>
      </c>
      <c r="AL31" s="126">
        <f t="shared" si="46"/>
        <v>0</v>
      </c>
      <c r="AM31" s="124">
        <f t="shared" si="46"/>
        <v>0</v>
      </c>
      <c r="AN31" s="125">
        <f t="shared" si="46"/>
        <v>0</v>
      </c>
      <c r="AO31" s="126">
        <f t="shared" si="46"/>
        <v>0</v>
      </c>
      <c r="AP31" s="124">
        <f t="shared" si="46"/>
        <v>0</v>
      </c>
      <c r="AQ31" s="125">
        <f t="shared" si="46"/>
        <v>0</v>
      </c>
      <c r="AR31" s="126">
        <f t="shared" si="46"/>
        <v>0</v>
      </c>
      <c r="AS31" s="124">
        <f t="shared" si="46"/>
        <v>0</v>
      </c>
      <c r="AT31" s="125">
        <f t="shared" si="46"/>
        <v>0</v>
      </c>
      <c r="AU31" s="126">
        <f t="shared" si="46"/>
        <v>0</v>
      </c>
      <c r="AV31" s="124">
        <f t="shared" si="46"/>
        <v>0</v>
      </c>
      <c r="AW31" s="125">
        <f t="shared" si="46"/>
        <v>0</v>
      </c>
      <c r="AX31" s="126">
        <f t="shared" si="46"/>
        <v>0</v>
      </c>
      <c r="AY31" s="124">
        <f t="shared" si="46"/>
        <v>0</v>
      </c>
      <c r="AZ31" s="125">
        <f t="shared" si="46"/>
        <v>0</v>
      </c>
      <c r="BA31" s="126">
        <f t="shared" si="46"/>
        <v>0</v>
      </c>
      <c r="BB31" s="124">
        <f t="shared" si="46"/>
        <v>0</v>
      </c>
      <c r="BC31" s="125">
        <f t="shared" si="46"/>
        <v>0</v>
      </c>
      <c r="BD31" s="126">
        <f t="shared" si="46"/>
        <v>0</v>
      </c>
      <c r="BE31" s="124">
        <f t="shared" si="46"/>
        <v>0</v>
      </c>
      <c r="BF31" s="125">
        <f t="shared" si="46"/>
        <v>0</v>
      </c>
      <c r="BG31" s="126">
        <f t="shared" si="46"/>
        <v>0</v>
      </c>
      <c r="BH31" s="124">
        <f t="shared" si="46"/>
        <v>0</v>
      </c>
      <c r="BI31" s="125">
        <f t="shared" si="46"/>
        <v>0</v>
      </c>
      <c r="BJ31" s="126">
        <f t="shared" si="46"/>
        <v>0</v>
      </c>
      <c r="BK31" s="124">
        <f t="shared" si="46"/>
        <v>0</v>
      </c>
      <c r="BL31" s="125">
        <f t="shared" si="46"/>
        <v>0</v>
      </c>
      <c r="BM31" s="126">
        <f t="shared" si="46"/>
        <v>0</v>
      </c>
      <c r="BN31" s="124">
        <f t="shared" si="46"/>
        <v>0</v>
      </c>
      <c r="BO31" s="125">
        <f t="shared" si="46"/>
        <v>0</v>
      </c>
      <c r="BP31" s="126">
        <f t="shared" ref="BP31:EC31" si="52">SUM(BP32:BP47)</f>
        <v>0</v>
      </c>
      <c r="BQ31" s="124">
        <f t="shared" si="52"/>
        <v>0</v>
      </c>
      <c r="BR31" s="125">
        <f t="shared" si="52"/>
        <v>0</v>
      </c>
      <c r="BS31" s="126">
        <f t="shared" si="52"/>
        <v>0</v>
      </c>
      <c r="BT31" s="124">
        <f t="shared" si="52"/>
        <v>0</v>
      </c>
      <c r="BU31" s="125">
        <f t="shared" si="52"/>
        <v>0</v>
      </c>
      <c r="BV31" s="126">
        <f t="shared" si="52"/>
        <v>0</v>
      </c>
      <c r="BW31" s="124">
        <f t="shared" si="52"/>
        <v>0</v>
      </c>
      <c r="BX31" s="125">
        <f t="shared" si="52"/>
        <v>0</v>
      </c>
      <c r="BY31" s="126">
        <f t="shared" si="52"/>
        <v>0</v>
      </c>
      <c r="BZ31" s="124">
        <f t="shared" si="52"/>
        <v>0</v>
      </c>
      <c r="CA31" s="125">
        <f t="shared" si="52"/>
        <v>0</v>
      </c>
      <c r="CB31" s="126">
        <f t="shared" si="52"/>
        <v>0</v>
      </c>
      <c r="CC31" s="124">
        <f t="shared" si="52"/>
        <v>0</v>
      </c>
      <c r="CD31" s="125">
        <f t="shared" si="52"/>
        <v>0</v>
      </c>
      <c r="CE31" s="126">
        <f t="shared" si="52"/>
        <v>0</v>
      </c>
      <c r="CF31" s="124">
        <f t="shared" si="52"/>
        <v>0</v>
      </c>
      <c r="CG31" s="125">
        <f t="shared" si="52"/>
        <v>0</v>
      </c>
      <c r="CH31" s="126">
        <f t="shared" si="52"/>
        <v>0</v>
      </c>
      <c r="CI31" s="124">
        <f t="shared" si="52"/>
        <v>0</v>
      </c>
      <c r="CJ31" s="125">
        <f t="shared" si="52"/>
        <v>0</v>
      </c>
      <c r="CK31" s="126">
        <f t="shared" si="52"/>
        <v>0</v>
      </c>
      <c r="CL31" s="124">
        <f t="shared" si="52"/>
        <v>0</v>
      </c>
      <c r="CM31" s="125">
        <f t="shared" si="52"/>
        <v>0</v>
      </c>
      <c r="CN31" s="126">
        <f t="shared" si="52"/>
        <v>0</v>
      </c>
      <c r="CO31" s="124">
        <f>SUM(CO32:CO47)</f>
        <v>0</v>
      </c>
      <c r="CP31" s="125">
        <f t="shared" si="52"/>
        <v>0</v>
      </c>
      <c r="CQ31" s="126">
        <f t="shared" si="52"/>
        <v>0</v>
      </c>
      <c r="CR31" s="124">
        <f t="shared" si="52"/>
        <v>0</v>
      </c>
      <c r="CS31" s="125">
        <f t="shared" si="52"/>
        <v>0</v>
      </c>
      <c r="CT31" s="126">
        <f t="shared" si="52"/>
        <v>0</v>
      </c>
      <c r="CU31" s="124">
        <f t="shared" si="52"/>
        <v>0</v>
      </c>
      <c r="CV31" s="125">
        <f t="shared" si="52"/>
        <v>0</v>
      </c>
      <c r="CW31" s="126">
        <f t="shared" si="52"/>
        <v>0</v>
      </c>
      <c r="CX31" s="124">
        <f t="shared" si="52"/>
        <v>0</v>
      </c>
      <c r="CY31" s="125">
        <f t="shared" si="52"/>
        <v>0</v>
      </c>
      <c r="CZ31" s="126">
        <f t="shared" si="52"/>
        <v>0</v>
      </c>
      <c r="DA31" s="124">
        <f t="shared" si="52"/>
        <v>0</v>
      </c>
      <c r="DB31" s="125">
        <f t="shared" si="52"/>
        <v>0</v>
      </c>
      <c r="DC31" s="126">
        <f t="shared" si="52"/>
        <v>0</v>
      </c>
      <c r="DD31" s="124">
        <f t="shared" si="52"/>
        <v>0</v>
      </c>
      <c r="DE31" s="125">
        <f t="shared" si="52"/>
        <v>0</v>
      </c>
      <c r="DF31" s="126">
        <f t="shared" si="52"/>
        <v>0</v>
      </c>
      <c r="DG31" s="124">
        <f t="shared" si="52"/>
        <v>0</v>
      </c>
      <c r="DH31" s="125">
        <f t="shared" si="52"/>
        <v>0</v>
      </c>
      <c r="DI31" s="126">
        <f t="shared" si="52"/>
        <v>0</v>
      </c>
      <c r="DJ31" s="124">
        <f t="shared" si="52"/>
        <v>0</v>
      </c>
      <c r="DK31" s="125">
        <f t="shared" si="52"/>
        <v>0</v>
      </c>
      <c r="DL31" s="126">
        <f t="shared" si="52"/>
        <v>0</v>
      </c>
      <c r="DM31" s="124">
        <f t="shared" si="52"/>
        <v>0</v>
      </c>
      <c r="DN31" s="125">
        <f t="shared" si="52"/>
        <v>0</v>
      </c>
      <c r="DO31" s="126">
        <f t="shared" si="52"/>
        <v>0</v>
      </c>
      <c r="DP31" s="124">
        <f t="shared" si="52"/>
        <v>0</v>
      </c>
      <c r="DQ31" s="125">
        <f t="shared" si="52"/>
        <v>0</v>
      </c>
      <c r="DR31" s="126">
        <f t="shared" si="52"/>
        <v>0</v>
      </c>
      <c r="DS31" s="124">
        <f t="shared" si="52"/>
        <v>0</v>
      </c>
      <c r="DT31" s="125">
        <f>SUM(DT32:DT47)</f>
        <v>0</v>
      </c>
      <c r="DU31" s="126">
        <f t="shared" si="52"/>
        <v>0</v>
      </c>
      <c r="DV31" s="124">
        <f t="shared" si="52"/>
        <v>0</v>
      </c>
      <c r="DW31" s="125">
        <f t="shared" si="52"/>
        <v>0</v>
      </c>
      <c r="DX31" s="126">
        <f t="shared" si="52"/>
        <v>0</v>
      </c>
      <c r="DY31" s="124">
        <f t="shared" si="52"/>
        <v>0</v>
      </c>
      <c r="DZ31" s="125">
        <f t="shared" si="52"/>
        <v>0</v>
      </c>
      <c r="EA31" s="126">
        <f t="shared" si="52"/>
        <v>0</v>
      </c>
      <c r="EB31" s="124">
        <f t="shared" si="52"/>
        <v>0</v>
      </c>
      <c r="EC31" s="125">
        <f t="shared" si="52"/>
        <v>0</v>
      </c>
      <c r="ED31" s="126">
        <f t="shared" ref="ED31:ES31" si="53">SUM(ED32:ED47)</f>
        <v>0</v>
      </c>
      <c r="EE31" s="124">
        <f t="shared" si="53"/>
        <v>0</v>
      </c>
      <c r="EF31" s="125">
        <f t="shared" si="53"/>
        <v>0</v>
      </c>
      <c r="EG31" s="126">
        <f t="shared" si="53"/>
        <v>0</v>
      </c>
      <c r="EH31" s="124">
        <f t="shared" si="53"/>
        <v>0</v>
      </c>
      <c r="EI31" s="125">
        <f t="shared" si="53"/>
        <v>0</v>
      </c>
      <c r="EJ31" s="126">
        <f t="shared" si="53"/>
        <v>0</v>
      </c>
      <c r="EK31" s="124">
        <f t="shared" si="53"/>
        <v>0</v>
      </c>
      <c r="EL31" s="125">
        <f t="shared" si="53"/>
        <v>0</v>
      </c>
      <c r="EM31" s="126">
        <f t="shared" si="53"/>
        <v>0</v>
      </c>
      <c r="EN31" s="124">
        <f t="shared" si="53"/>
        <v>0</v>
      </c>
      <c r="EO31" s="125">
        <f t="shared" si="53"/>
        <v>0</v>
      </c>
      <c r="EP31" s="126">
        <f t="shared" si="53"/>
        <v>0</v>
      </c>
      <c r="EQ31" s="124">
        <f t="shared" si="53"/>
        <v>0</v>
      </c>
      <c r="ER31" s="125">
        <f t="shared" si="53"/>
        <v>0</v>
      </c>
      <c r="ES31" s="126">
        <f t="shared" si="53"/>
        <v>0</v>
      </c>
    </row>
    <row r="32" spans="1:149" s="2" customFormat="1" outlineLevel="1" x14ac:dyDescent="0.25">
      <c r="A32" t="s">
        <v>98</v>
      </c>
      <c r="B32" t="s">
        <v>50</v>
      </c>
      <c r="C32" s="165">
        <f>-SUMIFS(Lancamentos!$Y:$Y,Lancamentos!$AF:$AF,Fluxo_de_Caixa_Semanal!C$8,Lancamentos!$F:$F,"Realizado",Lancamentos!$J:$J,Fluxo_de_Caixa_Semanal!$A32)</f>
        <v>0</v>
      </c>
      <c r="D32" s="165">
        <f>-SUMIFS(Lancamentos!$Y:$Y,Lancamentos!$AF:$AF,Fluxo_de_Caixa_Semanal!D$8,Lancamentos!$F:$F,"Realizado",Lancamentos!$J:$J,Fluxo_de_Caixa_Semanal!$A32)</f>
        <v>0</v>
      </c>
      <c r="E32" s="166">
        <f>-SUMIFS(Lancamentos!$Y:$Y,Lancamentos!$AF:$AF,Fluxo_de_Caixa_Semanal!E$8,Lancamentos!$F:$F,"Realizado",Lancamentos!$J:$J,Fluxo_de_Caixa_Semanal!$A32)</f>
        <v>0</v>
      </c>
      <c r="F32" s="167">
        <f>-SUMIFS(Lancamentos!$Y:$Y,Lancamentos!$AF:$AF,Fluxo_de_Caixa_Semanal!F$8,Lancamentos!$F:$F,"Realizado",Lancamentos!$J:$J,Fluxo_de_Caixa_Semanal!$A32)</f>
        <v>0</v>
      </c>
      <c r="G32" s="165">
        <f>-SUMIFS(Lancamentos!$Y:$Y,Lancamentos!$AF:$AF,Fluxo_de_Caixa_Semanal!G$8,Lancamentos!$F:$F,"Realizado",Lancamentos!$J:$J,Fluxo_de_Caixa_Semanal!$A32)</f>
        <v>0</v>
      </c>
      <c r="H32" s="166">
        <f>-SUMIFS(Lancamentos!$Y:$Y,Lancamentos!$AF:$AF,Fluxo_de_Caixa_Semanal!H$8,Lancamentos!$F:$F,"Realizado",Lancamentos!$J:$J,Fluxo_de_Caixa_Semanal!$A32)</f>
        <v>0</v>
      </c>
      <c r="I32" s="167">
        <f>-SUMIFS(Lancamentos!$Y:$Y,Lancamentos!$AF:$AF,Fluxo_de_Caixa_Semanal!I$8,Lancamentos!$F:$F,"Realizado",Lancamentos!$J:$J,Fluxo_de_Caixa_Semanal!$A32)</f>
        <v>0</v>
      </c>
      <c r="J32" s="165">
        <f>-SUMIFS(Lancamentos!$Y:$Y,Lancamentos!$AF:$AF,Fluxo_de_Caixa_Semanal!J$8,Lancamentos!$F:$F,"Realizado",Lancamentos!$J:$J,Fluxo_de_Caixa_Semanal!$A32)</f>
        <v>0</v>
      </c>
      <c r="K32" s="166">
        <f>-SUMIFS(Lancamentos!$Y:$Y,Lancamentos!$AF:$AF,Fluxo_de_Caixa_Semanal!K$8,Lancamentos!$F:$F,"Realizado",Lancamentos!$J:$J,Fluxo_de_Caixa_Semanal!$A32)</f>
        <v>0</v>
      </c>
      <c r="L32" s="167">
        <f>-SUMIFS(Lancamentos!$Y:$Y,Lancamentos!$AF:$AF,Fluxo_de_Caixa_Semanal!L$8,Lancamentos!$F:$F,"Realizado",Lancamentos!$J:$J,Fluxo_de_Caixa_Semanal!$A32)</f>
        <v>0</v>
      </c>
      <c r="M32" s="165">
        <f>-SUMIFS(Lancamentos!$Y:$Y,Lancamentos!$AF:$AF,Fluxo_de_Caixa_Semanal!M$8,Lancamentos!$F:$F,"Realizado",Lancamentos!$J:$J,Fluxo_de_Caixa_Semanal!$A32)</f>
        <v>0</v>
      </c>
      <c r="N32" s="166">
        <f>-SUMIFS(Lancamentos!$Y:$Y,Lancamentos!$AF:$AF,Fluxo_de_Caixa_Semanal!N$8,Lancamentos!$F:$F,"Realizado",Lancamentos!$J:$J,Fluxo_de_Caixa_Semanal!$A32)</f>
        <v>0</v>
      </c>
      <c r="O32" s="167">
        <f>-SUMIFS(Lancamentos!$Y:$Y,Lancamentos!$AF:$AF,Fluxo_de_Caixa_Semanal!O$8,Lancamentos!$F:$F,"Realizado",Lancamentos!$J:$J,Fluxo_de_Caixa_Semanal!$A32)</f>
        <v>0</v>
      </c>
      <c r="P32" s="165">
        <f>-SUMIFS(Lancamentos!$Y:$Y,Lancamentos!$AF:$AF,Fluxo_de_Caixa_Semanal!P$8,Lancamentos!$F:$F,"Realizado",Lancamentos!$J:$J,Fluxo_de_Caixa_Semanal!$A32)</f>
        <v>0</v>
      </c>
      <c r="Q32" s="166">
        <f>-SUMIFS(Lancamentos!$Y:$Y,Lancamentos!$AF:$AF,Fluxo_de_Caixa_Semanal!Q$8,Lancamentos!$F:$F,"Realizado",Lancamentos!$J:$J,Fluxo_de_Caixa_Semanal!$A32)</f>
        <v>0</v>
      </c>
      <c r="R32" s="167">
        <f>-SUMIFS(Lancamentos!$Y:$Y,Lancamentos!$AF:$AF,Fluxo_de_Caixa_Semanal!R$8,Lancamentos!$F:$F,"Realizado",Lancamentos!$J:$J,Fluxo_de_Caixa_Semanal!$A32)</f>
        <v>0</v>
      </c>
      <c r="S32" s="165">
        <f>-SUMIFS(Lancamentos!$Y:$Y,Lancamentos!$AF:$AF,Fluxo_de_Caixa_Semanal!S$8,Lancamentos!$F:$F,"Realizado",Lancamentos!$J:$J,Fluxo_de_Caixa_Semanal!$A32)</f>
        <v>0</v>
      </c>
      <c r="T32" s="166">
        <f>-SUMIFS(Lancamentos!$Y:$Y,Lancamentos!$AF:$AF,Fluxo_de_Caixa_Semanal!T$8,Lancamentos!$F:$F,"Realizado",Lancamentos!$J:$J,Fluxo_de_Caixa_Semanal!$A32)</f>
        <v>0</v>
      </c>
      <c r="U32" s="167">
        <f>-SUMIFS(Lancamentos!$Y:$Y,Lancamentos!$AF:$AF,Fluxo_de_Caixa_Semanal!U$8,Lancamentos!$F:$F,"Realizado",Lancamentos!$J:$J,Fluxo_de_Caixa_Semanal!$A32)</f>
        <v>0</v>
      </c>
      <c r="V32" s="165">
        <f>-SUMIFS(Lancamentos!$Y:$Y,Lancamentos!$AF:$AF,Fluxo_de_Caixa_Semanal!V$8,Lancamentos!$F:$F,"Realizado",Lancamentos!$J:$J,Fluxo_de_Caixa_Semanal!$A32)</f>
        <v>0</v>
      </c>
      <c r="W32" s="166">
        <f>-SUMIFS(Lancamentos!$Y:$Y,Lancamentos!$AF:$AF,Fluxo_de_Caixa_Semanal!W$8,Lancamentos!$F:$F,"Realizado",Lancamentos!$J:$J,Fluxo_de_Caixa_Semanal!$A32)</f>
        <v>0</v>
      </c>
      <c r="X32" s="121">
        <f>-SUMIFS(Lancamentos!$Y:$Y,Lancamentos!$AF:$AF,Fluxo_de_Caixa_Semanal!X$8,Lancamentos!$F:$F,"Realizado",Lancamentos!$J:$J,Fluxo_de_Caixa_Semanal!$A32)-SUMIFS(Lancamentos!$Y:$Y,Lancamentos!$AF:$AF,Fluxo_de_Caixa_Semanal!X$8,Lancamentos!$F:$F,"Contratado",Lancamentos!$J:$J,Fluxo_de_Caixa_Semanal!$A32)</f>
        <v>0</v>
      </c>
      <c r="Y32" s="122">
        <f>-SUMIFS(Lancamentos!$Y:$Y,Lancamentos!$AF:$AF,Fluxo_de_Caixa_Semanal!Y$8,Lancamentos!$F:$F,"Realizado",Lancamentos!$J:$J,Fluxo_de_Caixa_Semanal!$A32)-SUMIFS(Lancamentos!$Y:$Y,Lancamentos!$AF:$AF,Fluxo_de_Caixa_Semanal!Y$8,Lancamentos!$F:$F,"Contratado",Lancamentos!$J:$J,Fluxo_de_Caixa_Semanal!$A32)</f>
        <v>0</v>
      </c>
      <c r="Z32" s="123">
        <f>-SUMIFS(Lancamentos!$Y:$Y,Lancamentos!$AF:$AF,Fluxo_de_Caixa_Semanal!Z$8,Lancamentos!$F:$F,"Realizado",Lancamentos!$J:$J,Fluxo_de_Caixa_Semanal!$A32)-SUMIFS(Lancamentos!$Y:$Y,Lancamentos!$AF:$AF,Fluxo_de_Caixa_Semanal!Z$8,Lancamentos!$F:$F,"Contratado",Lancamentos!$J:$J,Fluxo_de_Caixa_Semanal!$A32)</f>
        <v>0</v>
      </c>
      <c r="AA32" s="121">
        <f>-SUMIFS(Lancamentos!$Y:$Y,Lancamentos!$AF:$AF,Fluxo_de_Caixa_Semanal!AA$8,Lancamentos!$F:$F,"Realizado",Lancamentos!$J:$J,Fluxo_de_Caixa_Semanal!$A32)-SUMIFS(Lancamentos!$Y:$Y,Lancamentos!$AF:$AF,Fluxo_de_Caixa_Semanal!AA$8,Lancamentos!$F:$F,"Contratado",Lancamentos!$J:$J,Fluxo_de_Caixa_Semanal!$A32)</f>
        <v>0</v>
      </c>
      <c r="AB32" s="122">
        <f>-SUMIFS(Lancamentos!$Y:$Y,Lancamentos!$AF:$AF,Fluxo_de_Caixa_Semanal!AB$8,Lancamentos!$F:$F,"Realizado",Lancamentos!$J:$J,Fluxo_de_Caixa_Semanal!$A32)-SUMIFS(Lancamentos!$Y:$Y,Lancamentos!$AF:$AF,Fluxo_de_Caixa_Semanal!AB$8,Lancamentos!$F:$F,"Contratado",Lancamentos!$J:$J,Fluxo_de_Caixa_Semanal!$A32)</f>
        <v>0</v>
      </c>
      <c r="AC32" s="123">
        <f>-SUMIFS(Lancamentos!$Y:$Y,Lancamentos!$AF:$AF,Fluxo_de_Caixa_Semanal!AC$8,Lancamentos!$F:$F,"Realizado",Lancamentos!$J:$J,Fluxo_de_Caixa_Semanal!$A32)-SUMIFS(Lancamentos!$Y:$Y,Lancamentos!$AF:$AF,Fluxo_de_Caixa_Semanal!AC$8,Lancamentos!$F:$F,"Contratado",Lancamentos!$J:$J,Fluxo_de_Caixa_Semanal!$A32)</f>
        <v>0</v>
      </c>
      <c r="AD32" s="121">
        <f>-SUMIFS(Lancamentos!$Y:$Y,Lancamentos!$AF:$AF,Fluxo_de_Caixa_Semanal!AD$8,Lancamentos!$F:$F,"Realizado",Lancamentos!$J:$J,Fluxo_de_Caixa_Semanal!$A32)-SUMIFS(Lancamentos!$Y:$Y,Lancamentos!$AF:$AF,Fluxo_de_Caixa_Semanal!AD$8,Lancamentos!$F:$F,"Contratado",Lancamentos!$J:$J,Fluxo_de_Caixa_Semanal!$A32)</f>
        <v>0</v>
      </c>
      <c r="AE32" s="122">
        <f>-SUMIFS(Lancamentos!$Y:$Y,Lancamentos!$AF:$AF,Fluxo_de_Caixa_Semanal!AE$8,Lancamentos!$F:$F,"Realizado",Lancamentos!$J:$J,Fluxo_de_Caixa_Semanal!$A32)-SUMIFS(Lancamentos!$Y:$Y,Lancamentos!$AF:$AF,Fluxo_de_Caixa_Semanal!AE$8,Lancamentos!$F:$F,"Contratado",Lancamentos!$J:$J,Fluxo_de_Caixa_Semanal!$A32)</f>
        <v>0</v>
      </c>
      <c r="AF32" s="123">
        <f>-SUMIFS(Lancamentos!$Y:$Y,Lancamentos!$AF:$AF,Fluxo_de_Caixa_Semanal!AF$8,Lancamentos!$F:$F,"Realizado",Lancamentos!$J:$J,Fluxo_de_Caixa_Semanal!$A32)-SUMIFS(Lancamentos!$Y:$Y,Lancamentos!$AF:$AF,Fluxo_de_Caixa_Semanal!AF$8,Lancamentos!$F:$F,"Contratado",Lancamentos!$J:$J,Fluxo_de_Caixa_Semanal!$A32)</f>
        <v>0</v>
      </c>
      <c r="AG32" s="121">
        <f>-SUMIFS(Lancamentos!$Y:$Y,Lancamentos!$AF:$AF,Fluxo_de_Caixa_Semanal!AG$8,Lancamentos!$F:$F,"Realizado",Lancamentos!$J:$J,Fluxo_de_Caixa_Semanal!$A32)-SUMIFS(Lancamentos!$Y:$Y,Lancamentos!$AF:$AF,Fluxo_de_Caixa_Semanal!AG$8,Lancamentos!$F:$F,"Contratado",Lancamentos!$J:$J,Fluxo_de_Caixa_Semanal!$A32)</f>
        <v>0</v>
      </c>
      <c r="AH32" s="122">
        <f>-SUMIFS(Lancamentos!$Y:$Y,Lancamentos!$AF:$AF,Fluxo_de_Caixa_Semanal!AH$8,Lancamentos!$F:$F,"Realizado",Lancamentos!$J:$J,Fluxo_de_Caixa_Semanal!$A32)-SUMIFS(Lancamentos!$Y:$Y,Lancamentos!$AF:$AF,Fluxo_de_Caixa_Semanal!AH$8,Lancamentos!$F:$F,"Contratado",Lancamentos!$J:$J,Fluxo_de_Caixa_Semanal!$A32)</f>
        <v>0</v>
      </c>
      <c r="AI32" s="123">
        <f>-SUMIFS(Lancamentos!$Y:$Y,Lancamentos!$AF:$AF,Fluxo_de_Caixa_Semanal!AI$8,Lancamentos!$F:$F,"Realizado",Lancamentos!$J:$J,Fluxo_de_Caixa_Semanal!$A32)-SUMIFS(Lancamentos!$Y:$Y,Lancamentos!$AF:$AF,Fluxo_de_Caixa_Semanal!AI$8,Lancamentos!$F:$F,"Contratado",Lancamentos!$J:$J,Fluxo_de_Caixa_Semanal!$A32)</f>
        <v>0</v>
      </c>
      <c r="AJ32" s="121">
        <f>-SUMIFS(Lancamentos!$Y:$Y,Lancamentos!$AF:$AF,Fluxo_de_Caixa_Semanal!AJ$8,Lancamentos!$F:$F,"Realizado",Lancamentos!$J:$J,Fluxo_de_Caixa_Semanal!$A32)-SUMIFS(Lancamentos!$Y:$Y,Lancamentos!$AF:$AF,Fluxo_de_Caixa_Semanal!AJ$8,Lancamentos!$F:$F,"Contratado",Lancamentos!$J:$J,Fluxo_de_Caixa_Semanal!$A32)</f>
        <v>0</v>
      </c>
      <c r="AK32" s="122">
        <f>-SUMIFS(Lancamentos!$Y:$Y,Lancamentos!$AF:$AF,Fluxo_de_Caixa_Semanal!AK$8,Lancamentos!$F:$F,"Realizado",Lancamentos!$J:$J,Fluxo_de_Caixa_Semanal!$A32)-SUMIFS(Lancamentos!$Y:$Y,Lancamentos!$AF:$AF,Fluxo_de_Caixa_Semanal!AK$8,Lancamentos!$F:$F,"Contratado",Lancamentos!$J:$J,Fluxo_de_Caixa_Semanal!$A32)</f>
        <v>0</v>
      </c>
      <c r="AL32" s="123">
        <f>-SUMIFS(Lancamentos!$Y:$Y,Lancamentos!$AF:$AF,Fluxo_de_Caixa_Semanal!AL$8,Lancamentos!$F:$F,"Realizado",Lancamentos!$J:$J,Fluxo_de_Caixa_Semanal!$A32)-SUMIFS(Lancamentos!$Y:$Y,Lancamentos!$AF:$AF,Fluxo_de_Caixa_Semanal!AL$8,Lancamentos!$F:$F,"Contratado",Lancamentos!$J:$J,Fluxo_de_Caixa_Semanal!$A32)</f>
        <v>0</v>
      </c>
      <c r="AM32" s="121">
        <f>-SUMIFS(Lancamentos!$Y:$Y,Lancamentos!$AF:$AF,Fluxo_de_Caixa_Semanal!AM$8,Lancamentos!$F:$F,"Realizado",Lancamentos!$J:$J,Fluxo_de_Caixa_Semanal!$A32)-SUMIFS(Lancamentos!$Y:$Y,Lancamentos!$AF:$AF,Fluxo_de_Caixa_Semanal!AM$8,Lancamentos!$F:$F,"Contratado",Lancamentos!$J:$J,Fluxo_de_Caixa_Semanal!$A32)</f>
        <v>0</v>
      </c>
      <c r="AN32" s="122">
        <f>-SUMIFS(Lancamentos!$Y:$Y,Lancamentos!$AF:$AF,Fluxo_de_Caixa_Semanal!AN$8,Lancamentos!$F:$F,"Realizado",Lancamentos!$J:$J,Fluxo_de_Caixa_Semanal!$A32)-SUMIFS(Lancamentos!$Y:$Y,Lancamentos!$AF:$AF,Fluxo_de_Caixa_Semanal!AN$8,Lancamentos!$F:$F,"Contratado",Lancamentos!$J:$J,Fluxo_de_Caixa_Semanal!$A32)</f>
        <v>0</v>
      </c>
      <c r="AO32" s="123">
        <f>-SUMIFS(Lancamentos!$Y:$Y,Lancamentos!$AF:$AF,Fluxo_de_Caixa_Semanal!AO$8,Lancamentos!$F:$F,"Realizado",Lancamentos!$J:$J,Fluxo_de_Caixa_Semanal!$A32)-SUMIFS(Lancamentos!$Y:$Y,Lancamentos!$AF:$AF,Fluxo_de_Caixa_Semanal!AO$8,Lancamentos!$F:$F,"Contratado",Lancamentos!$J:$J,Fluxo_de_Caixa_Semanal!$A32)</f>
        <v>0</v>
      </c>
      <c r="AP32" s="121">
        <f>-SUMIFS(Lancamentos!$Y:$Y,Lancamentos!$AF:$AF,Fluxo_de_Caixa_Semanal!AP$8,Lancamentos!$F:$F,"Realizado",Lancamentos!$J:$J,Fluxo_de_Caixa_Semanal!$A32)-SUMIFS(Lancamentos!$Y:$Y,Lancamentos!$AF:$AF,Fluxo_de_Caixa_Semanal!AP$8,Lancamentos!$F:$F,"Contratado",Lancamentos!$J:$J,Fluxo_de_Caixa_Semanal!$A32)</f>
        <v>0</v>
      </c>
      <c r="AQ32" s="122">
        <f>-SUMIFS(Lancamentos!$Y:$Y,Lancamentos!$AF:$AF,Fluxo_de_Caixa_Semanal!AQ$8,Lancamentos!$F:$F,"Realizado",Lancamentos!$J:$J,Fluxo_de_Caixa_Semanal!$A32)-SUMIFS(Lancamentos!$Y:$Y,Lancamentos!$AF:$AF,Fluxo_de_Caixa_Semanal!AQ$8,Lancamentos!$F:$F,"Contratado",Lancamentos!$J:$J,Fluxo_de_Caixa_Semanal!$A32)</f>
        <v>0</v>
      </c>
      <c r="AR32" s="123">
        <f>-SUMIFS(Lancamentos!$Y:$Y,Lancamentos!$AF:$AF,Fluxo_de_Caixa_Semanal!AR$8,Lancamentos!$F:$F,"Realizado",Lancamentos!$J:$J,Fluxo_de_Caixa_Semanal!$A32)-SUMIFS(Lancamentos!$Y:$Y,Lancamentos!$AF:$AF,Fluxo_de_Caixa_Semanal!AR$8,Lancamentos!$F:$F,"Contratado",Lancamentos!$J:$J,Fluxo_de_Caixa_Semanal!$A32)</f>
        <v>0</v>
      </c>
      <c r="AS32" s="121">
        <f>-SUMIFS(Lancamentos!$Y:$Y,Lancamentos!$AF:$AF,Fluxo_de_Caixa_Semanal!AS$8,Lancamentos!$F:$F,"Realizado",Lancamentos!$J:$J,Fluxo_de_Caixa_Semanal!$A32)-SUMIFS(Lancamentos!$Y:$Y,Lancamentos!$AF:$AF,Fluxo_de_Caixa_Semanal!AS$8,Lancamentos!$F:$F,"Contratado",Lancamentos!$J:$J,Fluxo_de_Caixa_Semanal!$A32)</f>
        <v>0</v>
      </c>
      <c r="AT32" s="122">
        <f>-SUMIFS(Lancamentos!$Y:$Y,Lancamentos!$AF:$AF,Fluxo_de_Caixa_Semanal!AT$8,Lancamentos!$F:$F,"Realizado",Lancamentos!$J:$J,Fluxo_de_Caixa_Semanal!$A32)-SUMIFS(Lancamentos!$Y:$Y,Lancamentos!$AF:$AF,Fluxo_de_Caixa_Semanal!AT$8,Lancamentos!$F:$F,"Contratado",Lancamentos!$J:$J,Fluxo_de_Caixa_Semanal!$A32)</f>
        <v>0</v>
      </c>
      <c r="AU32" s="123">
        <f>-SUMIFS(Lancamentos!$Y:$Y,Lancamentos!$AF:$AF,Fluxo_de_Caixa_Semanal!AU$8,Lancamentos!$F:$F,"Realizado",Lancamentos!$J:$J,Fluxo_de_Caixa_Semanal!$A32)-SUMIFS(Lancamentos!$Y:$Y,Lancamentos!$AF:$AF,Fluxo_de_Caixa_Semanal!AU$8,Lancamentos!$F:$F,"Contratado",Lancamentos!$J:$J,Fluxo_de_Caixa_Semanal!$A32)</f>
        <v>0</v>
      </c>
      <c r="AV32" s="121">
        <f>-SUMIFS(Lancamentos!$Y:$Y,Lancamentos!$AF:$AF,Fluxo_de_Caixa_Semanal!AV$8,Lancamentos!$F:$F,"Realizado",Lancamentos!$J:$J,Fluxo_de_Caixa_Semanal!$A32)-SUMIFS(Lancamentos!$Y:$Y,Lancamentos!$AF:$AF,Fluxo_de_Caixa_Semanal!AV$8,Lancamentos!$F:$F,"Contratado",Lancamentos!$J:$J,Fluxo_de_Caixa_Semanal!$A32)</f>
        <v>0</v>
      </c>
      <c r="AW32" s="122">
        <f>-SUMIFS(Lancamentos!$Y:$Y,Lancamentos!$AF:$AF,Fluxo_de_Caixa_Semanal!AW$8,Lancamentos!$F:$F,"Realizado",Lancamentos!$J:$J,Fluxo_de_Caixa_Semanal!$A32)-SUMIFS(Lancamentos!$Y:$Y,Lancamentos!$AF:$AF,Fluxo_de_Caixa_Semanal!AW$8,Lancamentos!$F:$F,"Contratado",Lancamentos!$J:$J,Fluxo_de_Caixa_Semanal!$A32)</f>
        <v>0</v>
      </c>
      <c r="AX32" s="123">
        <f>-SUMIFS(Lancamentos!$Y:$Y,Lancamentos!$AF:$AF,Fluxo_de_Caixa_Semanal!AX$8,Lancamentos!$F:$F,"Realizado",Lancamentos!$J:$J,Fluxo_de_Caixa_Semanal!$A32)-SUMIFS(Lancamentos!$Y:$Y,Lancamentos!$AF:$AF,Fluxo_de_Caixa_Semanal!AX$8,Lancamentos!$F:$F,"Contratado",Lancamentos!$J:$J,Fluxo_de_Caixa_Semanal!$A32)</f>
        <v>0</v>
      </c>
      <c r="AY32" s="121">
        <f>-SUMIFS(Lancamentos!$Y:$Y,Lancamentos!$AF:$AF,Fluxo_de_Caixa_Semanal!AY$8,Lancamentos!$F:$F,"Realizado",Lancamentos!$J:$J,Fluxo_de_Caixa_Semanal!$A32)-SUMIFS(Lancamentos!$Y:$Y,Lancamentos!$AF:$AF,Fluxo_de_Caixa_Semanal!AY$8,Lancamentos!$F:$F,"Contratado",Lancamentos!$J:$J,Fluxo_de_Caixa_Semanal!$A32)</f>
        <v>0</v>
      </c>
      <c r="AZ32" s="122">
        <f>-SUMIFS(Lancamentos!$Y:$Y,Lancamentos!$AF:$AF,Fluxo_de_Caixa_Semanal!AZ$8,Lancamentos!$F:$F,"Realizado",Lancamentos!$J:$J,Fluxo_de_Caixa_Semanal!$A32)-SUMIFS(Lancamentos!$Y:$Y,Lancamentos!$AF:$AF,Fluxo_de_Caixa_Semanal!AZ$8,Lancamentos!$F:$F,"Contratado",Lancamentos!$J:$J,Fluxo_de_Caixa_Semanal!$A32)</f>
        <v>0</v>
      </c>
      <c r="BA32" s="123">
        <f>-SUMIFS(Lancamentos!$Y:$Y,Lancamentos!$AF:$AF,Fluxo_de_Caixa_Semanal!BA$8,Lancamentos!$F:$F,"Realizado",Lancamentos!$J:$J,Fluxo_de_Caixa_Semanal!$A32)-SUMIFS(Lancamentos!$Y:$Y,Lancamentos!$AF:$AF,Fluxo_de_Caixa_Semanal!BA$8,Lancamentos!$F:$F,"Contratado",Lancamentos!$J:$J,Fluxo_de_Caixa_Semanal!$A32)</f>
        <v>0</v>
      </c>
      <c r="BB32" s="121">
        <f>-SUMIFS(Lancamentos!$Y:$Y,Lancamentos!$AF:$AF,Fluxo_de_Caixa_Semanal!BB$8,Lancamentos!$F:$F,"Realizado",Lancamentos!$J:$J,Fluxo_de_Caixa_Semanal!$A32)-SUMIFS(Lancamentos!$Y:$Y,Lancamentos!$AF:$AF,Fluxo_de_Caixa_Semanal!BB$8,Lancamentos!$F:$F,"Contratado",Lancamentos!$J:$J,Fluxo_de_Caixa_Semanal!$A32)</f>
        <v>0</v>
      </c>
      <c r="BC32" s="122">
        <f>-SUMIFS(Lancamentos!$Y:$Y,Lancamentos!$AF:$AF,Fluxo_de_Caixa_Semanal!BC$8,Lancamentos!$F:$F,"Realizado",Lancamentos!$J:$J,Fluxo_de_Caixa_Semanal!$A32)-SUMIFS(Lancamentos!$Y:$Y,Lancamentos!$AF:$AF,Fluxo_de_Caixa_Semanal!BC$8,Lancamentos!$F:$F,"Contratado",Lancamentos!$J:$J,Fluxo_de_Caixa_Semanal!$A32)</f>
        <v>0</v>
      </c>
      <c r="BD32" s="123">
        <f>-SUMIFS(Lancamentos!$Y:$Y,Lancamentos!$AF:$AF,Fluxo_de_Caixa_Semanal!BD$8,Lancamentos!$F:$F,"Realizado",Lancamentos!$J:$J,Fluxo_de_Caixa_Semanal!$A32)-SUMIFS(Lancamentos!$Y:$Y,Lancamentos!$AF:$AF,Fluxo_de_Caixa_Semanal!BD$8,Lancamentos!$F:$F,"Contratado",Lancamentos!$J:$J,Fluxo_de_Caixa_Semanal!$A32)</f>
        <v>0</v>
      </c>
      <c r="BE32" s="121">
        <f>-SUMIFS(Lancamentos!$Y:$Y,Lancamentos!$AF:$AF,Fluxo_de_Caixa_Semanal!BE$8,Lancamentos!$F:$F,"Realizado",Lancamentos!$J:$J,Fluxo_de_Caixa_Semanal!$A32)-SUMIFS(Lancamentos!$Y:$Y,Lancamentos!$AF:$AF,Fluxo_de_Caixa_Semanal!BE$8,Lancamentos!$F:$F,"Contratado",Lancamentos!$J:$J,Fluxo_de_Caixa_Semanal!$A32)</f>
        <v>0</v>
      </c>
      <c r="BF32" s="122">
        <f>-SUMIFS(Lancamentos!$Y:$Y,Lancamentos!$AF:$AF,Fluxo_de_Caixa_Semanal!BF$8,Lancamentos!$F:$F,"Realizado",Lancamentos!$J:$J,Fluxo_de_Caixa_Semanal!$A32)-SUMIFS(Lancamentos!$Y:$Y,Lancamentos!$AF:$AF,Fluxo_de_Caixa_Semanal!BF$8,Lancamentos!$F:$F,"Contratado",Lancamentos!$J:$J,Fluxo_de_Caixa_Semanal!$A32)</f>
        <v>0</v>
      </c>
      <c r="BG32" s="123">
        <f>-SUMIFS(Lancamentos!$Y:$Y,Lancamentos!$AF:$AF,Fluxo_de_Caixa_Semanal!BG$8,Lancamentos!$F:$F,"Realizado",Lancamentos!$J:$J,Fluxo_de_Caixa_Semanal!$A32)-SUMIFS(Lancamentos!$Y:$Y,Lancamentos!$AF:$AF,Fluxo_de_Caixa_Semanal!BG$8,Lancamentos!$F:$F,"Contratado",Lancamentos!$J:$J,Fluxo_de_Caixa_Semanal!$A32)</f>
        <v>0</v>
      </c>
      <c r="BH32" s="121">
        <f>-SUMIFS(Lancamentos!$Y:$Y,Lancamentos!$AF:$AF,Fluxo_de_Caixa_Semanal!BH$8,Lancamentos!$F:$F,"Realizado",Lancamentos!$J:$J,Fluxo_de_Caixa_Semanal!$A32)-SUMIFS(Lancamentos!$Y:$Y,Lancamentos!$AF:$AF,Fluxo_de_Caixa_Semanal!BH$8,Lancamentos!$F:$F,"Contratado",Lancamentos!$J:$J,Fluxo_de_Caixa_Semanal!$A32)</f>
        <v>0</v>
      </c>
      <c r="BI32" s="122">
        <f>-SUMIFS(Lancamentos!$Y:$Y,Lancamentos!$AF:$AF,Fluxo_de_Caixa_Semanal!BI$8,Lancamentos!$F:$F,"Realizado",Lancamentos!$J:$J,Fluxo_de_Caixa_Semanal!$A32)-SUMIFS(Lancamentos!$Y:$Y,Lancamentos!$AF:$AF,Fluxo_de_Caixa_Semanal!BI$8,Lancamentos!$F:$F,"Contratado",Lancamentos!$J:$J,Fluxo_de_Caixa_Semanal!$A32)</f>
        <v>0</v>
      </c>
      <c r="BJ32" s="123">
        <f>-SUMIFS(Lancamentos!$Y:$Y,Lancamentos!$AF:$AF,Fluxo_de_Caixa_Semanal!BJ$8,Lancamentos!$F:$F,"Realizado",Lancamentos!$J:$J,Fluxo_de_Caixa_Semanal!$A32)-SUMIFS(Lancamentos!$Y:$Y,Lancamentos!$AF:$AF,Fluxo_de_Caixa_Semanal!BJ$8,Lancamentos!$F:$F,"Contratado",Lancamentos!$J:$J,Fluxo_de_Caixa_Semanal!$A32)</f>
        <v>0</v>
      </c>
      <c r="BK32" s="121">
        <f>-SUMIFS(Lancamentos!$Y:$Y,Lancamentos!$AF:$AF,Fluxo_de_Caixa_Semanal!BK$8,Lancamentos!$F:$F,"Realizado",Lancamentos!$J:$J,Fluxo_de_Caixa_Semanal!$A32)-SUMIFS(Lancamentos!$Y:$Y,Lancamentos!$AF:$AF,Fluxo_de_Caixa_Semanal!BK$8,Lancamentos!$F:$F,"Contratado",Lancamentos!$J:$J,Fluxo_de_Caixa_Semanal!$A32)</f>
        <v>0</v>
      </c>
      <c r="BL32" s="122">
        <f>-SUMIFS(Lancamentos!$Y:$Y,Lancamentos!$AF:$AF,Fluxo_de_Caixa_Semanal!BL$8,Lancamentos!$F:$F,"Realizado",Lancamentos!$J:$J,Fluxo_de_Caixa_Semanal!$A32)-SUMIFS(Lancamentos!$Y:$Y,Lancamentos!$AF:$AF,Fluxo_de_Caixa_Semanal!BL$8,Lancamentos!$F:$F,"Contratado",Lancamentos!$J:$J,Fluxo_de_Caixa_Semanal!$A32)</f>
        <v>0</v>
      </c>
      <c r="BM32" s="123">
        <f>-SUMIFS(Lancamentos!$Y:$Y,Lancamentos!$AF:$AF,Fluxo_de_Caixa_Semanal!BM$8,Lancamentos!$F:$F,"Realizado",Lancamentos!$J:$J,Fluxo_de_Caixa_Semanal!$A32)-SUMIFS(Lancamentos!$Y:$Y,Lancamentos!$AF:$AF,Fluxo_de_Caixa_Semanal!BM$8,Lancamentos!$F:$F,"Contratado",Lancamentos!$J:$J,Fluxo_de_Caixa_Semanal!$A32)</f>
        <v>0</v>
      </c>
      <c r="BN32" s="121">
        <f>-SUMIFS(Lancamentos!$Y:$Y,Lancamentos!$AF:$AF,Fluxo_de_Caixa_Semanal!BN$8,Lancamentos!$F:$F,"Realizado",Lancamentos!$J:$J,Fluxo_de_Caixa_Semanal!$A32)-SUMIFS(Lancamentos!$Y:$Y,Lancamentos!$AF:$AF,Fluxo_de_Caixa_Semanal!BN$8,Lancamentos!$F:$F,"Contratado",Lancamentos!$J:$J,Fluxo_de_Caixa_Semanal!$A32)</f>
        <v>0</v>
      </c>
      <c r="BO32" s="122">
        <f>-SUMIFS(Lancamentos!$Y:$Y,Lancamentos!$AF:$AF,Fluxo_de_Caixa_Semanal!BO$8,Lancamentos!$F:$F,"Realizado",Lancamentos!$J:$J,Fluxo_de_Caixa_Semanal!$A32)-SUMIFS(Lancamentos!$Y:$Y,Lancamentos!$AF:$AF,Fluxo_de_Caixa_Semanal!BO$8,Lancamentos!$F:$F,"Contratado",Lancamentos!$J:$J,Fluxo_de_Caixa_Semanal!$A32)</f>
        <v>0</v>
      </c>
      <c r="BP32" s="123">
        <f>-SUMIFS(Lancamentos!$Y:$Y,Lancamentos!$AF:$AF,Fluxo_de_Caixa_Semanal!BP$8,Lancamentos!$F:$F,"Realizado",Lancamentos!$J:$J,Fluxo_de_Caixa_Semanal!$A32)-SUMIFS(Lancamentos!$Y:$Y,Lancamentos!$AF:$AF,Fluxo_de_Caixa_Semanal!BP$8,Lancamentos!$F:$F,"Contratado",Lancamentos!$J:$J,Fluxo_de_Caixa_Semanal!$A32)</f>
        <v>0</v>
      </c>
      <c r="BQ32" s="121">
        <f>-SUMIFS(Lancamentos!$Y:$Y,Lancamentos!$AF:$AF,Fluxo_de_Caixa_Semanal!BQ$8,Lancamentos!$F:$F,"Realizado",Lancamentos!$J:$J,Fluxo_de_Caixa_Semanal!$A32)-SUMIFS(Lancamentos!$Y:$Y,Lancamentos!$AF:$AF,Fluxo_de_Caixa_Semanal!BQ$8,Lancamentos!$F:$F,"Contratado",Lancamentos!$J:$J,Fluxo_de_Caixa_Semanal!$A32)</f>
        <v>0</v>
      </c>
      <c r="BR32" s="122">
        <f>-SUMIFS(Lancamentos!$Y:$Y,Lancamentos!$AF:$AF,Fluxo_de_Caixa_Semanal!BR$8,Lancamentos!$F:$F,"Realizado",Lancamentos!$J:$J,Fluxo_de_Caixa_Semanal!$A32)-SUMIFS(Lancamentos!$Y:$Y,Lancamentos!$AF:$AF,Fluxo_de_Caixa_Semanal!BR$8,Lancamentos!$F:$F,"Contratado",Lancamentos!$J:$J,Fluxo_de_Caixa_Semanal!$A32)</f>
        <v>0</v>
      </c>
      <c r="BS32" s="123">
        <f>-SUMIFS(Lancamentos!$Y:$Y,Lancamentos!$AF:$AF,Fluxo_de_Caixa_Semanal!BS$8,Lancamentos!$F:$F,"Realizado",Lancamentos!$J:$J,Fluxo_de_Caixa_Semanal!$A32)-SUMIFS(Lancamentos!$Y:$Y,Lancamentos!$AF:$AF,Fluxo_de_Caixa_Semanal!BS$8,Lancamentos!$F:$F,"Contratado",Lancamentos!$J:$J,Fluxo_de_Caixa_Semanal!$A32)</f>
        <v>0</v>
      </c>
      <c r="BT32" s="121">
        <f>-SUMIFS(Lancamentos!$Y:$Y,Lancamentos!$AF:$AF,Fluxo_de_Caixa_Semanal!BT$8,Lancamentos!$F:$F,"Realizado",Lancamentos!$J:$J,Fluxo_de_Caixa_Semanal!$A32)-SUMIFS(Lancamentos!$Y:$Y,Lancamentos!$AF:$AF,Fluxo_de_Caixa_Semanal!BT$8,Lancamentos!$F:$F,"Contratado",Lancamentos!$J:$J,Fluxo_de_Caixa_Semanal!$A32)</f>
        <v>0</v>
      </c>
      <c r="BU32" s="122">
        <f>-SUMIFS(Lancamentos!$Y:$Y,Lancamentos!$AF:$AF,Fluxo_de_Caixa_Semanal!BU$8,Lancamentos!$F:$F,"Realizado",Lancamentos!$J:$J,Fluxo_de_Caixa_Semanal!$A32)-SUMIFS(Lancamentos!$Y:$Y,Lancamentos!$AF:$AF,Fluxo_de_Caixa_Semanal!BU$8,Lancamentos!$F:$F,"Contratado",Lancamentos!$J:$J,Fluxo_de_Caixa_Semanal!$A32)</f>
        <v>0</v>
      </c>
      <c r="BV32" s="123">
        <f>-SUMIFS(Lancamentos!$Y:$Y,Lancamentos!$AF:$AF,Fluxo_de_Caixa_Semanal!BV$8,Lancamentos!$F:$F,"Realizado",Lancamentos!$J:$J,Fluxo_de_Caixa_Semanal!$A32)-SUMIFS(Lancamentos!$Y:$Y,Lancamentos!$AF:$AF,Fluxo_de_Caixa_Semanal!BV$8,Lancamentos!$F:$F,"Contratado",Lancamentos!$J:$J,Fluxo_de_Caixa_Semanal!$A32)</f>
        <v>0</v>
      </c>
      <c r="BW32" s="121">
        <f>-SUMIFS(Lancamentos!$Y:$Y,Lancamentos!$AF:$AF,Fluxo_de_Caixa_Semanal!BW$8,Lancamentos!$F:$F,"Realizado",Lancamentos!$J:$J,Fluxo_de_Caixa_Semanal!$A32)-SUMIFS(Lancamentos!$Y:$Y,Lancamentos!$AF:$AF,Fluxo_de_Caixa_Semanal!BW$8,Lancamentos!$F:$F,"Contratado",Lancamentos!$J:$J,Fluxo_de_Caixa_Semanal!$A32)</f>
        <v>0</v>
      </c>
      <c r="BX32" s="122">
        <f>-SUMIFS(Lancamentos!$Y:$Y,Lancamentos!$AF:$AF,Fluxo_de_Caixa_Semanal!BX$8,Lancamentos!$F:$F,"Realizado",Lancamentos!$J:$J,Fluxo_de_Caixa_Semanal!$A32)-SUMIFS(Lancamentos!$Y:$Y,Lancamentos!$AF:$AF,Fluxo_de_Caixa_Semanal!BX$8,Lancamentos!$F:$F,"Contratado",Lancamentos!$J:$J,Fluxo_de_Caixa_Semanal!$A32)</f>
        <v>0</v>
      </c>
      <c r="BY32" s="123">
        <f>-SUMIFS(Lancamentos!$Y:$Y,Lancamentos!$AF:$AF,Fluxo_de_Caixa_Semanal!BY$8,Lancamentos!$F:$F,"Realizado",Lancamentos!$J:$J,Fluxo_de_Caixa_Semanal!$A32)-SUMIFS(Lancamentos!$Y:$Y,Lancamentos!$AF:$AF,Fluxo_de_Caixa_Semanal!BY$8,Lancamentos!$F:$F,"Contratado",Lancamentos!$J:$J,Fluxo_de_Caixa_Semanal!$A32)</f>
        <v>0</v>
      </c>
      <c r="BZ32" s="121">
        <f>-SUMIFS(Lancamentos!$Y:$Y,Lancamentos!$AF:$AF,Fluxo_de_Caixa_Semanal!BZ$8,Lancamentos!$F:$F,"Realizado",Lancamentos!$J:$J,Fluxo_de_Caixa_Semanal!$A32)-SUMIFS(Lancamentos!$Y:$Y,Lancamentos!$AF:$AF,Fluxo_de_Caixa_Semanal!BZ$8,Lancamentos!$F:$F,"Contratado",Lancamentos!$J:$J,Fluxo_de_Caixa_Semanal!$A32)</f>
        <v>0</v>
      </c>
      <c r="CA32" s="122">
        <f>-SUMIFS(Lancamentos!$Y:$Y,Lancamentos!$AF:$AF,Fluxo_de_Caixa_Semanal!CA$8,Lancamentos!$F:$F,"Realizado",Lancamentos!$J:$J,Fluxo_de_Caixa_Semanal!$A32)-SUMIFS(Lancamentos!$Y:$Y,Lancamentos!$AF:$AF,Fluxo_de_Caixa_Semanal!CA$8,Lancamentos!$F:$F,"Contratado",Lancamentos!$J:$J,Fluxo_de_Caixa_Semanal!$A32)</f>
        <v>0</v>
      </c>
      <c r="CB32" s="123">
        <f>-SUMIFS(Lancamentos!$Y:$Y,Lancamentos!$AF:$AF,Fluxo_de_Caixa_Semanal!CB$8,Lancamentos!$F:$F,"Realizado",Lancamentos!$J:$J,Fluxo_de_Caixa_Semanal!$A32)-SUMIFS(Lancamentos!$Y:$Y,Lancamentos!$AF:$AF,Fluxo_de_Caixa_Semanal!CB$8,Lancamentos!$F:$F,"Contratado",Lancamentos!$J:$J,Fluxo_de_Caixa_Semanal!$A32)</f>
        <v>0</v>
      </c>
      <c r="CC32" s="121">
        <f>-SUMIFS(Lancamentos!$Y:$Y,Lancamentos!$AF:$AF,Fluxo_de_Caixa_Semanal!CC$8,Lancamentos!$F:$F,"Realizado",Lancamentos!$J:$J,Fluxo_de_Caixa_Semanal!$A32)-SUMIFS(Lancamentos!$Y:$Y,Lancamentos!$AF:$AF,Fluxo_de_Caixa_Semanal!CC$8,Lancamentos!$F:$F,"Contratado",Lancamentos!$J:$J,Fluxo_de_Caixa_Semanal!$A32)</f>
        <v>0</v>
      </c>
      <c r="CD32" s="122">
        <f>-SUMIFS(Lancamentos!$Y:$Y,Lancamentos!$AF:$AF,Fluxo_de_Caixa_Semanal!CD$8,Lancamentos!$F:$F,"Realizado",Lancamentos!$J:$J,Fluxo_de_Caixa_Semanal!$A32)-SUMIFS(Lancamentos!$Y:$Y,Lancamentos!$AF:$AF,Fluxo_de_Caixa_Semanal!CD$8,Lancamentos!$F:$F,"Contratado",Lancamentos!$J:$J,Fluxo_de_Caixa_Semanal!$A32)</f>
        <v>0</v>
      </c>
      <c r="CE32" s="123">
        <f>-SUMIFS(Lancamentos!$Y:$Y,Lancamentos!$AF:$AF,Fluxo_de_Caixa_Semanal!CE$8,Lancamentos!$F:$F,"Realizado",Lancamentos!$J:$J,Fluxo_de_Caixa_Semanal!$A32)-SUMIFS(Lancamentos!$Y:$Y,Lancamentos!$AF:$AF,Fluxo_de_Caixa_Semanal!CE$8,Lancamentos!$F:$F,"Contratado",Lancamentos!$J:$J,Fluxo_de_Caixa_Semanal!$A32)</f>
        <v>0</v>
      </c>
      <c r="CF32" s="121">
        <f>-SUMIFS(Lancamentos!$Y:$Y,Lancamentos!$AF:$AF,Fluxo_de_Caixa_Semanal!CF$8,Lancamentos!$F:$F,"Realizado",Lancamentos!$J:$J,Fluxo_de_Caixa_Semanal!$A32)-SUMIFS(Lancamentos!$Y:$Y,Lancamentos!$AF:$AF,Fluxo_de_Caixa_Semanal!CF$8,Lancamentos!$F:$F,"Contratado",Lancamentos!$J:$J,Fluxo_de_Caixa_Semanal!$A32)</f>
        <v>0</v>
      </c>
      <c r="CG32" s="122">
        <f>-SUMIFS(Lancamentos!$Y:$Y,Lancamentos!$AF:$AF,Fluxo_de_Caixa_Semanal!CG$8,Lancamentos!$F:$F,"Realizado",Lancamentos!$J:$J,Fluxo_de_Caixa_Semanal!$A32)-SUMIFS(Lancamentos!$Y:$Y,Lancamentos!$AF:$AF,Fluxo_de_Caixa_Semanal!CG$8,Lancamentos!$F:$F,"Contratado",Lancamentos!$J:$J,Fluxo_de_Caixa_Semanal!$A32)</f>
        <v>0</v>
      </c>
      <c r="CH32" s="123">
        <f>-SUMIFS(Lancamentos!$Y:$Y,Lancamentos!$AF:$AF,Fluxo_de_Caixa_Semanal!CH$8,Lancamentos!$F:$F,"Realizado",Lancamentos!$J:$J,Fluxo_de_Caixa_Semanal!$A32)-SUMIFS(Lancamentos!$Y:$Y,Lancamentos!$AF:$AF,Fluxo_de_Caixa_Semanal!CH$8,Lancamentos!$F:$F,"Contratado",Lancamentos!$J:$J,Fluxo_de_Caixa_Semanal!$A32)</f>
        <v>0</v>
      </c>
      <c r="CI32" s="121">
        <f>-SUMIFS(Lancamentos!$Y:$Y,Lancamentos!$AF:$AF,Fluxo_de_Caixa_Semanal!CI$8,Lancamentos!$F:$F,"Realizado",Lancamentos!$J:$J,Fluxo_de_Caixa_Semanal!$A32)-SUMIFS(Lancamentos!$Y:$Y,Lancamentos!$AF:$AF,Fluxo_de_Caixa_Semanal!CI$8,Lancamentos!$F:$F,"Contratado",Lancamentos!$J:$J,Fluxo_de_Caixa_Semanal!$A32)</f>
        <v>0</v>
      </c>
      <c r="CJ32" s="122">
        <f>-SUMIFS(Lancamentos!$Y:$Y,Lancamentos!$AF:$AF,Fluxo_de_Caixa_Semanal!CJ$8,Lancamentos!$F:$F,"Realizado",Lancamentos!$J:$J,Fluxo_de_Caixa_Semanal!$A32)-SUMIFS(Lancamentos!$Y:$Y,Lancamentos!$AF:$AF,Fluxo_de_Caixa_Semanal!CJ$8,Lancamentos!$F:$F,"Contratado",Lancamentos!$J:$J,Fluxo_de_Caixa_Semanal!$A32)</f>
        <v>0</v>
      </c>
      <c r="CK32" s="123">
        <f>-SUMIFS(Lancamentos!$Y:$Y,Lancamentos!$AF:$AF,Fluxo_de_Caixa_Semanal!CK$8,Lancamentos!$F:$F,"Realizado",Lancamentos!$J:$J,Fluxo_de_Caixa_Semanal!$A32)-SUMIFS(Lancamentos!$Y:$Y,Lancamentos!$AF:$AF,Fluxo_de_Caixa_Semanal!CK$8,Lancamentos!$F:$F,"Contratado",Lancamentos!$J:$J,Fluxo_de_Caixa_Semanal!$A32)</f>
        <v>0</v>
      </c>
      <c r="CL32" s="121">
        <f>-SUMIFS(Lancamentos!$Y:$Y,Lancamentos!$AF:$AF,Fluxo_de_Caixa_Semanal!CL$8,Lancamentos!$F:$F,"Realizado",Lancamentos!$J:$J,Fluxo_de_Caixa_Semanal!$A32)-SUMIFS(Lancamentos!$Y:$Y,Lancamentos!$AF:$AF,Fluxo_de_Caixa_Semanal!CL$8,Lancamentos!$F:$F,"Contratado",Lancamentos!$J:$J,Fluxo_de_Caixa_Semanal!$A32)</f>
        <v>0</v>
      </c>
      <c r="CM32" s="122">
        <f>-SUMIFS(Lancamentos!$Y:$Y,Lancamentos!$AF:$AF,Fluxo_de_Caixa_Semanal!CM$8,Lancamentos!$F:$F,"Realizado",Lancamentos!$J:$J,Fluxo_de_Caixa_Semanal!$A32)-SUMIFS(Lancamentos!$Y:$Y,Lancamentos!$AF:$AF,Fluxo_de_Caixa_Semanal!CM$8,Lancamentos!$F:$F,"Contratado",Lancamentos!$J:$J,Fluxo_de_Caixa_Semanal!$A32)</f>
        <v>0</v>
      </c>
      <c r="CN32" s="123">
        <f>-SUMIFS(Lancamentos!$Y:$Y,Lancamentos!$AF:$AF,Fluxo_de_Caixa_Semanal!CN$8,Lancamentos!$F:$F,"Realizado",Lancamentos!$J:$J,Fluxo_de_Caixa_Semanal!$A32)-SUMIFS(Lancamentos!$Y:$Y,Lancamentos!$AF:$AF,Fluxo_de_Caixa_Semanal!CN$8,Lancamentos!$F:$F,"Contratado",Lancamentos!$J:$J,Fluxo_de_Caixa_Semanal!$A32)</f>
        <v>0</v>
      </c>
      <c r="CO32" s="121">
        <f>-SUMIFS(Lancamentos!$Y:$Y,Lancamentos!$AF:$AF,Fluxo_de_Caixa_Semanal!CO$8,Lancamentos!$F:$F,"Realizado",Lancamentos!$J:$J,Fluxo_de_Caixa_Semanal!$A32)-SUMIFS(Lancamentos!$Y:$Y,Lancamentos!$AF:$AF,Fluxo_de_Caixa_Semanal!CO$8,Lancamentos!$F:$F,"Contratado",Lancamentos!$J:$J,Fluxo_de_Caixa_Semanal!$A32)</f>
        <v>0</v>
      </c>
      <c r="CP32" s="122">
        <f>-SUMIFS(Lancamentos!$Y:$Y,Lancamentos!$AF:$AF,Fluxo_de_Caixa_Semanal!CP$8,Lancamentos!$F:$F,"Realizado",Lancamentos!$J:$J,Fluxo_de_Caixa_Semanal!$A32)-SUMIFS(Lancamentos!$Y:$Y,Lancamentos!$AF:$AF,Fluxo_de_Caixa_Semanal!CP$8,Lancamentos!$F:$F,"Contratado",Lancamentos!$J:$J,Fluxo_de_Caixa_Semanal!$A32)</f>
        <v>0</v>
      </c>
      <c r="CQ32" s="123">
        <f>-SUMIFS(Lancamentos!$Y:$Y,Lancamentos!$AF:$AF,Fluxo_de_Caixa_Semanal!CQ$8,Lancamentos!$F:$F,"Realizado",Lancamentos!$J:$J,Fluxo_de_Caixa_Semanal!$A32)-SUMIFS(Lancamentos!$Y:$Y,Lancamentos!$AF:$AF,Fluxo_de_Caixa_Semanal!CQ$8,Lancamentos!$F:$F,"Contratado",Lancamentos!$J:$J,Fluxo_de_Caixa_Semanal!$A32)</f>
        <v>0</v>
      </c>
      <c r="CR32" s="121">
        <f>-SUMIFS(Lancamentos!$Y:$Y,Lancamentos!$AF:$AF,Fluxo_de_Caixa_Semanal!CR$8,Lancamentos!$F:$F,"Realizado",Lancamentos!$J:$J,Fluxo_de_Caixa_Semanal!$A32)-SUMIFS(Lancamentos!$Y:$Y,Lancamentos!$AF:$AF,Fluxo_de_Caixa_Semanal!CR$8,Lancamentos!$F:$F,"Contratado",Lancamentos!$J:$J,Fluxo_de_Caixa_Semanal!$A32)</f>
        <v>0</v>
      </c>
      <c r="CS32" s="122">
        <f>-SUMIFS(Lancamentos!$Y:$Y,Lancamentos!$AF:$AF,Fluxo_de_Caixa_Semanal!CS$8,Lancamentos!$F:$F,"Realizado",Lancamentos!$J:$J,Fluxo_de_Caixa_Semanal!$A32)-SUMIFS(Lancamentos!$Y:$Y,Lancamentos!$AF:$AF,Fluxo_de_Caixa_Semanal!CS$8,Lancamentos!$F:$F,"Contratado",Lancamentos!$J:$J,Fluxo_de_Caixa_Semanal!$A32)</f>
        <v>0</v>
      </c>
      <c r="CT32" s="123">
        <f>-SUMIFS(Lancamentos!$Y:$Y,Lancamentos!$AF:$AF,Fluxo_de_Caixa_Semanal!CT$8,Lancamentos!$F:$F,"Realizado",Lancamentos!$J:$J,Fluxo_de_Caixa_Semanal!$A32)-SUMIFS(Lancamentos!$Y:$Y,Lancamentos!$AF:$AF,Fluxo_de_Caixa_Semanal!CT$8,Lancamentos!$F:$F,"Contratado",Lancamentos!$J:$J,Fluxo_de_Caixa_Semanal!$A32)</f>
        <v>0</v>
      </c>
      <c r="CU32" s="121">
        <f>-SUMIFS(Lancamentos!$Y:$Y,Lancamentos!$AF:$AF,Fluxo_de_Caixa_Semanal!CU$8,Lancamentos!$F:$F,"Realizado",Lancamentos!$J:$J,Fluxo_de_Caixa_Semanal!$A32)-SUMIFS(Lancamentos!$Y:$Y,Lancamentos!$AF:$AF,Fluxo_de_Caixa_Semanal!CU$8,Lancamentos!$F:$F,"Contratado",Lancamentos!$J:$J,Fluxo_de_Caixa_Semanal!$A32)</f>
        <v>0</v>
      </c>
      <c r="CV32" s="122">
        <f>-SUMIFS(Lancamentos!$Y:$Y,Lancamentos!$AF:$AF,Fluxo_de_Caixa_Semanal!CV$8,Lancamentos!$F:$F,"Realizado",Lancamentos!$J:$J,Fluxo_de_Caixa_Semanal!$A32)-SUMIFS(Lancamentos!$Y:$Y,Lancamentos!$AF:$AF,Fluxo_de_Caixa_Semanal!CV$8,Lancamentos!$F:$F,"Contratado",Lancamentos!$J:$J,Fluxo_de_Caixa_Semanal!$A32)</f>
        <v>0</v>
      </c>
      <c r="CW32" s="123">
        <f>-SUMIFS(Lancamentos!$Y:$Y,Lancamentos!$AF:$AF,Fluxo_de_Caixa_Semanal!CW$8,Lancamentos!$F:$F,"Realizado",Lancamentos!$J:$J,Fluxo_de_Caixa_Semanal!$A32)-SUMIFS(Lancamentos!$Y:$Y,Lancamentos!$AF:$AF,Fluxo_de_Caixa_Semanal!CW$8,Lancamentos!$F:$F,"Contratado",Lancamentos!$J:$J,Fluxo_de_Caixa_Semanal!$A32)</f>
        <v>0</v>
      </c>
      <c r="CX32" s="121">
        <f>-SUMIFS(Lancamentos!$Y:$Y,Lancamentos!$AF:$AF,Fluxo_de_Caixa_Semanal!CX$8,Lancamentos!$F:$F,"Realizado",Lancamentos!$J:$J,Fluxo_de_Caixa_Semanal!$A32)-SUMIFS(Lancamentos!$Y:$Y,Lancamentos!$AF:$AF,Fluxo_de_Caixa_Semanal!CX$8,Lancamentos!$F:$F,"Contratado",Lancamentos!$J:$J,Fluxo_de_Caixa_Semanal!$A32)</f>
        <v>0</v>
      </c>
      <c r="CY32" s="122">
        <f>-SUMIFS(Lancamentos!$Y:$Y,Lancamentos!$AF:$AF,Fluxo_de_Caixa_Semanal!CY$8,Lancamentos!$F:$F,"Realizado",Lancamentos!$J:$J,Fluxo_de_Caixa_Semanal!$A32)-SUMIFS(Lancamentos!$Y:$Y,Lancamentos!$AF:$AF,Fluxo_de_Caixa_Semanal!CY$8,Lancamentos!$F:$F,"Contratado",Lancamentos!$J:$J,Fluxo_de_Caixa_Semanal!$A32)</f>
        <v>0</v>
      </c>
      <c r="CZ32" s="123">
        <f>-SUMIFS(Lancamentos!$Y:$Y,Lancamentos!$AF:$AF,Fluxo_de_Caixa_Semanal!CZ$8,Lancamentos!$F:$F,"Realizado",Lancamentos!$J:$J,Fluxo_de_Caixa_Semanal!$A32)-SUMIFS(Lancamentos!$Y:$Y,Lancamentos!$AF:$AF,Fluxo_de_Caixa_Semanal!CZ$8,Lancamentos!$F:$F,"Contratado",Lancamentos!$J:$J,Fluxo_de_Caixa_Semanal!$A32)</f>
        <v>0</v>
      </c>
      <c r="DA32" s="121">
        <f>-SUMIFS(Lancamentos!$Y:$Y,Lancamentos!$AF:$AF,Fluxo_de_Caixa_Semanal!DA$8,Lancamentos!$F:$F,"Realizado",Lancamentos!$J:$J,Fluxo_de_Caixa_Semanal!$A32)-SUMIFS(Lancamentos!$Y:$Y,Lancamentos!$AF:$AF,Fluxo_de_Caixa_Semanal!DA$8,Lancamentos!$F:$F,"Contratado",Lancamentos!$J:$J,Fluxo_de_Caixa_Semanal!$A32)</f>
        <v>0</v>
      </c>
      <c r="DB32" s="122">
        <f>-SUMIFS(Lancamentos!$Y:$Y,Lancamentos!$AF:$AF,Fluxo_de_Caixa_Semanal!DB$8,Lancamentos!$F:$F,"Realizado",Lancamentos!$J:$J,Fluxo_de_Caixa_Semanal!$A32)-SUMIFS(Lancamentos!$Y:$Y,Lancamentos!$AF:$AF,Fluxo_de_Caixa_Semanal!DB$8,Lancamentos!$F:$F,"Contratado",Lancamentos!$J:$J,Fluxo_de_Caixa_Semanal!$A32)</f>
        <v>0</v>
      </c>
      <c r="DC32" s="123">
        <f>-SUMIFS(Lancamentos!$Y:$Y,Lancamentos!$AF:$AF,Fluxo_de_Caixa_Semanal!DC$8,Lancamentos!$F:$F,"Realizado",Lancamentos!$J:$J,Fluxo_de_Caixa_Semanal!$A32)-SUMIFS(Lancamentos!$Y:$Y,Lancamentos!$AF:$AF,Fluxo_de_Caixa_Semanal!DC$8,Lancamentos!$F:$F,"Contratado",Lancamentos!$J:$J,Fluxo_de_Caixa_Semanal!$A32)</f>
        <v>0</v>
      </c>
      <c r="DD32" s="121">
        <f>-SUMIFS(Lancamentos!$Y:$Y,Lancamentos!$AF:$AF,Fluxo_de_Caixa_Semanal!DD$8,Lancamentos!$F:$F,"Realizado",Lancamentos!$J:$J,Fluxo_de_Caixa_Semanal!$A32)-SUMIFS(Lancamentos!$Y:$Y,Lancamentos!$AF:$AF,Fluxo_de_Caixa_Semanal!DD$8,Lancamentos!$F:$F,"Contratado",Lancamentos!$J:$J,Fluxo_de_Caixa_Semanal!$A32)</f>
        <v>0</v>
      </c>
      <c r="DE32" s="122">
        <f>-SUMIFS(Lancamentos!$Y:$Y,Lancamentos!$AF:$AF,Fluxo_de_Caixa_Semanal!DE$8,Lancamentos!$F:$F,"Realizado",Lancamentos!$J:$J,Fluxo_de_Caixa_Semanal!$A32)-SUMIFS(Lancamentos!$Y:$Y,Lancamentos!$AF:$AF,Fluxo_de_Caixa_Semanal!DE$8,Lancamentos!$F:$F,"Contratado",Lancamentos!$J:$J,Fluxo_de_Caixa_Semanal!$A32)</f>
        <v>0</v>
      </c>
      <c r="DF32" s="123">
        <f>-SUMIFS(Lancamentos!$Y:$Y,Lancamentos!$AF:$AF,Fluxo_de_Caixa_Semanal!DF$8,Lancamentos!$F:$F,"Realizado",Lancamentos!$J:$J,Fluxo_de_Caixa_Semanal!$A32)-SUMIFS(Lancamentos!$Y:$Y,Lancamentos!$AF:$AF,Fluxo_de_Caixa_Semanal!DF$8,Lancamentos!$F:$F,"Contratado",Lancamentos!$J:$J,Fluxo_de_Caixa_Semanal!$A32)</f>
        <v>0</v>
      </c>
      <c r="DG32" s="121">
        <f>-SUMIFS(Lancamentos!$Y:$Y,Lancamentos!$AF:$AF,Fluxo_de_Caixa_Semanal!DG$8,Lancamentos!$F:$F,"Realizado",Lancamentos!$J:$J,Fluxo_de_Caixa_Semanal!$A32)-SUMIFS(Lancamentos!$Y:$Y,Lancamentos!$AF:$AF,Fluxo_de_Caixa_Semanal!DG$8,Lancamentos!$F:$F,"Contratado",Lancamentos!$J:$J,Fluxo_de_Caixa_Semanal!$A32)</f>
        <v>0</v>
      </c>
      <c r="DH32" s="122">
        <f>-SUMIFS(Lancamentos!$Y:$Y,Lancamentos!$AF:$AF,Fluxo_de_Caixa_Semanal!DH$8,Lancamentos!$F:$F,"Realizado",Lancamentos!$J:$J,Fluxo_de_Caixa_Semanal!$A32)-SUMIFS(Lancamentos!$Y:$Y,Lancamentos!$AF:$AF,Fluxo_de_Caixa_Semanal!DH$8,Lancamentos!$F:$F,"Contratado",Lancamentos!$J:$J,Fluxo_de_Caixa_Semanal!$A32)</f>
        <v>0</v>
      </c>
      <c r="DI32" s="123">
        <f>-SUMIFS(Lancamentos!$Y:$Y,Lancamentos!$AF:$AF,Fluxo_de_Caixa_Semanal!DI$8,Lancamentos!$F:$F,"Realizado",Lancamentos!$J:$J,Fluxo_de_Caixa_Semanal!$A32)-SUMIFS(Lancamentos!$Y:$Y,Lancamentos!$AF:$AF,Fluxo_de_Caixa_Semanal!DI$8,Lancamentos!$F:$F,"Contratado",Lancamentos!$J:$J,Fluxo_de_Caixa_Semanal!$A32)</f>
        <v>0</v>
      </c>
      <c r="DJ32" s="121">
        <f>-SUMIFS(Lancamentos!$Y:$Y,Lancamentos!$AF:$AF,Fluxo_de_Caixa_Semanal!DJ$8,Lancamentos!$F:$F,"Realizado",Lancamentos!$J:$J,Fluxo_de_Caixa_Semanal!$A32)-SUMIFS(Lancamentos!$Y:$Y,Lancamentos!$AF:$AF,Fluxo_de_Caixa_Semanal!DJ$8,Lancamentos!$F:$F,"Contratado",Lancamentos!$J:$J,Fluxo_de_Caixa_Semanal!$A32)</f>
        <v>0</v>
      </c>
      <c r="DK32" s="122">
        <f>-SUMIFS(Lancamentos!$Y:$Y,Lancamentos!$AF:$AF,Fluxo_de_Caixa_Semanal!DK$8,Lancamentos!$F:$F,"Realizado",Lancamentos!$J:$J,Fluxo_de_Caixa_Semanal!$A32)-SUMIFS(Lancamentos!$Y:$Y,Lancamentos!$AF:$AF,Fluxo_de_Caixa_Semanal!DK$8,Lancamentos!$F:$F,"Contratado",Lancamentos!$J:$J,Fluxo_de_Caixa_Semanal!$A32)</f>
        <v>0</v>
      </c>
      <c r="DL32" s="123">
        <f>-SUMIFS(Lancamentos!$Y:$Y,Lancamentos!$AF:$AF,Fluxo_de_Caixa_Semanal!DL$8,Lancamentos!$F:$F,"Realizado",Lancamentos!$J:$J,Fluxo_de_Caixa_Semanal!$A32)-SUMIFS(Lancamentos!$Y:$Y,Lancamentos!$AF:$AF,Fluxo_de_Caixa_Semanal!DL$8,Lancamentos!$F:$F,"Contratado",Lancamentos!$J:$J,Fluxo_de_Caixa_Semanal!$A32)</f>
        <v>0</v>
      </c>
      <c r="DM32" s="121">
        <f>-SUMIFS(Lancamentos!$Y:$Y,Lancamentos!$AF:$AF,Fluxo_de_Caixa_Semanal!DM$8,Lancamentos!$F:$F,"Realizado",Lancamentos!$J:$J,Fluxo_de_Caixa_Semanal!$A32)-SUMIFS(Lancamentos!$Y:$Y,Lancamentos!$AF:$AF,Fluxo_de_Caixa_Semanal!DM$8,Lancamentos!$F:$F,"Contratado",Lancamentos!$J:$J,Fluxo_de_Caixa_Semanal!$A32)</f>
        <v>0</v>
      </c>
      <c r="DN32" s="122">
        <f>-SUMIFS(Lancamentos!$Y:$Y,Lancamentos!$AF:$AF,Fluxo_de_Caixa_Semanal!DN$8,Lancamentos!$F:$F,"Realizado",Lancamentos!$J:$J,Fluxo_de_Caixa_Semanal!$A32)-SUMIFS(Lancamentos!$Y:$Y,Lancamentos!$AF:$AF,Fluxo_de_Caixa_Semanal!DN$8,Lancamentos!$F:$F,"Contratado",Lancamentos!$J:$J,Fluxo_de_Caixa_Semanal!$A32)</f>
        <v>0</v>
      </c>
      <c r="DO32" s="123">
        <f>-SUMIFS(Lancamentos!$Y:$Y,Lancamentos!$AF:$AF,Fluxo_de_Caixa_Semanal!DO$8,Lancamentos!$F:$F,"Realizado",Lancamentos!$J:$J,Fluxo_de_Caixa_Semanal!$A32)-SUMIFS(Lancamentos!$Y:$Y,Lancamentos!$AF:$AF,Fluxo_de_Caixa_Semanal!DO$8,Lancamentos!$F:$F,"Contratado",Lancamentos!$J:$J,Fluxo_de_Caixa_Semanal!$A32)</f>
        <v>0</v>
      </c>
      <c r="DP32" s="121">
        <f>-SUMIFS(Lancamentos!$Y:$Y,Lancamentos!$AF:$AF,Fluxo_de_Caixa_Semanal!DP$8,Lancamentos!$F:$F,"Realizado",Lancamentos!$J:$J,Fluxo_de_Caixa_Semanal!$A32)-SUMIFS(Lancamentos!$Y:$Y,Lancamentos!$AF:$AF,Fluxo_de_Caixa_Semanal!DP$8,Lancamentos!$F:$F,"Contratado",Lancamentos!$J:$J,Fluxo_de_Caixa_Semanal!$A32)</f>
        <v>0</v>
      </c>
      <c r="DQ32" s="122">
        <f>-SUMIFS(Lancamentos!$Y:$Y,Lancamentos!$AF:$AF,Fluxo_de_Caixa_Semanal!DQ$8,Lancamentos!$F:$F,"Realizado",Lancamentos!$J:$J,Fluxo_de_Caixa_Semanal!$A32)-SUMIFS(Lancamentos!$Y:$Y,Lancamentos!$AF:$AF,Fluxo_de_Caixa_Semanal!DQ$8,Lancamentos!$F:$F,"Contratado",Lancamentos!$J:$J,Fluxo_de_Caixa_Semanal!$A32)</f>
        <v>0</v>
      </c>
      <c r="DR32" s="123">
        <f>-SUMIFS(Lancamentos!$Y:$Y,Lancamentos!$AF:$AF,Fluxo_de_Caixa_Semanal!DR$8,Lancamentos!$F:$F,"Realizado",Lancamentos!$J:$J,Fluxo_de_Caixa_Semanal!$A32)-SUMIFS(Lancamentos!$Y:$Y,Lancamentos!$AF:$AF,Fluxo_de_Caixa_Semanal!DR$8,Lancamentos!$F:$F,"Contratado",Lancamentos!$J:$J,Fluxo_de_Caixa_Semanal!$A32)</f>
        <v>0</v>
      </c>
      <c r="DS32" s="121">
        <f>-SUMIFS(Lancamentos!$Y:$Y,Lancamentos!$AF:$AF,Fluxo_de_Caixa_Semanal!DS$8,Lancamentos!$F:$F,"Realizado",Lancamentos!$J:$J,Fluxo_de_Caixa_Semanal!$A32)-SUMIFS(Lancamentos!$Y:$Y,Lancamentos!$AF:$AF,Fluxo_de_Caixa_Semanal!DS$8,Lancamentos!$F:$F,"Contratado",Lancamentos!$J:$J,Fluxo_de_Caixa_Semanal!$A32)</f>
        <v>0</v>
      </c>
      <c r="DT32" s="122">
        <f>-SUMIFS(Lancamentos!$Y:$Y,Lancamentos!$AF:$AF,Fluxo_de_Caixa_Semanal!DT$8,Lancamentos!$F:$F,"Realizado",Lancamentos!$J:$J,Fluxo_de_Caixa_Semanal!$A32)-SUMIFS(Lancamentos!$Y:$Y,Lancamentos!$AF:$AF,Fluxo_de_Caixa_Semanal!DT$8,Lancamentos!$F:$F,"Contratado",Lancamentos!$J:$J,Fluxo_de_Caixa_Semanal!$A32)</f>
        <v>0</v>
      </c>
      <c r="DU32" s="123">
        <f>-SUMIFS(Lancamentos!$Y:$Y,Lancamentos!$AF:$AF,Fluxo_de_Caixa_Semanal!DU$8,Lancamentos!$F:$F,"Realizado",Lancamentos!$J:$J,Fluxo_de_Caixa_Semanal!$A32)-SUMIFS(Lancamentos!$Y:$Y,Lancamentos!$AF:$AF,Fluxo_de_Caixa_Semanal!DU$8,Lancamentos!$F:$F,"Contratado",Lancamentos!$J:$J,Fluxo_de_Caixa_Semanal!$A32)</f>
        <v>0</v>
      </c>
      <c r="DV32" s="121">
        <f>-SUMIFS(Lancamentos!$Y:$Y,Lancamentos!$AF:$AF,Fluxo_de_Caixa_Semanal!DV$8,Lancamentos!$F:$F,"Realizado",Lancamentos!$J:$J,Fluxo_de_Caixa_Semanal!$A32)-SUMIFS(Lancamentos!$Y:$Y,Lancamentos!$AF:$AF,Fluxo_de_Caixa_Semanal!DV$8,Lancamentos!$F:$F,"Contratado",Lancamentos!$J:$J,Fluxo_de_Caixa_Semanal!$A32)</f>
        <v>0</v>
      </c>
      <c r="DW32" s="122">
        <f>-SUMIFS(Lancamentos!$Y:$Y,Lancamentos!$AF:$AF,Fluxo_de_Caixa_Semanal!DW$8,Lancamentos!$F:$F,"Realizado",Lancamentos!$J:$J,Fluxo_de_Caixa_Semanal!$A32)-SUMIFS(Lancamentos!$Y:$Y,Lancamentos!$AF:$AF,Fluxo_de_Caixa_Semanal!DW$8,Lancamentos!$F:$F,"Contratado",Lancamentos!$J:$J,Fluxo_de_Caixa_Semanal!$A32)</f>
        <v>0</v>
      </c>
      <c r="DX32" s="123">
        <f>-SUMIFS(Lancamentos!$Y:$Y,Lancamentos!$AF:$AF,Fluxo_de_Caixa_Semanal!DX$8,Lancamentos!$F:$F,"Realizado",Lancamentos!$J:$J,Fluxo_de_Caixa_Semanal!$A32)-SUMIFS(Lancamentos!$Y:$Y,Lancamentos!$AF:$AF,Fluxo_de_Caixa_Semanal!DX$8,Lancamentos!$F:$F,"Contratado",Lancamentos!$J:$J,Fluxo_de_Caixa_Semanal!$A32)</f>
        <v>0</v>
      </c>
      <c r="DY32" s="121">
        <f>-SUMIFS(Lancamentos!$Y:$Y,Lancamentos!$AF:$AF,Fluxo_de_Caixa_Semanal!DY$8,Lancamentos!$F:$F,"Realizado",Lancamentos!$J:$J,Fluxo_de_Caixa_Semanal!$A32)-SUMIFS(Lancamentos!$Y:$Y,Lancamentos!$AF:$AF,Fluxo_de_Caixa_Semanal!DY$8,Lancamentos!$F:$F,"Contratado",Lancamentos!$J:$J,Fluxo_de_Caixa_Semanal!$A32)</f>
        <v>0</v>
      </c>
      <c r="DZ32" s="122">
        <f>-SUMIFS(Lancamentos!$Y:$Y,Lancamentos!$AF:$AF,Fluxo_de_Caixa_Semanal!DZ$8,Lancamentos!$F:$F,"Realizado",Lancamentos!$J:$J,Fluxo_de_Caixa_Semanal!$A32)-SUMIFS(Lancamentos!$Y:$Y,Lancamentos!$AF:$AF,Fluxo_de_Caixa_Semanal!DZ$8,Lancamentos!$F:$F,"Contratado",Lancamentos!$J:$J,Fluxo_de_Caixa_Semanal!$A32)</f>
        <v>0</v>
      </c>
      <c r="EA32" s="123">
        <f>-SUMIFS(Lancamentos!$Y:$Y,Lancamentos!$AF:$AF,Fluxo_de_Caixa_Semanal!EA$8,Lancamentos!$F:$F,"Realizado",Lancamentos!$J:$J,Fluxo_de_Caixa_Semanal!$A32)-SUMIFS(Lancamentos!$Y:$Y,Lancamentos!$AF:$AF,Fluxo_de_Caixa_Semanal!EA$8,Lancamentos!$F:$F,"Contratado",Lancamentos!$J:$J,Fluxo_de_Caixa_Semanal!$A32)</f>
        <v>0</v>
      </c>
      <c r="EB32" s="121">
        <f>-SUMIFS(Lancamentos!$Y:$Y,Lancamentos!$AF:$AF,Fluxo_de_Caixa_Semanal!EB$8,Lancamentos!$F:$F,"Realizado",Lancamentos!$J:$J,Fluxo_de_Caixa_Semanal!$A32)-SUMIFS(Lancamentos!$Y:$Y,Lancamentos!$AF:$AF,Fluxo_de_Caixa_Semanal!EB$8,Lancamentos!$F:$F,"Contratado",Lancamentos!$J:$J,Fluxo_de_Caixa_Semanal!$A32)</f>
        <v>0</v>
      </c>
      <c r="EC32" s="122">
        <f>-SUMIFS(Lancamentos!$Y:$Y,Lancamentos!$AF:$AF,Fluxo_de_Caixa_Semanal!EC$8,Lancamentos!$F:$F,"Realizado",Lancamentos!$J:$J,Fluxo_de_Caixa_Semanal!$A32)-SUMIFS(Lancamentos!$Y:$Y,Lancamentos!$AF:$AF,Fluxo_de_Caixa_Semanal!EC$8,Lancamentos!$F:$F,"Contratado",Lancamentos!$J:$J,Fluxo_de_Caixa_Semanal!$A32)</f>
        <v>0</v>
      </c>
      <c r="ED32" s="123">
        <f>-SUMIFS(Lancamentos!$Y:$Y,Lancamentos!$AF:$AF,Fluxo_de_Caixa_Semanal!ED$8,Lancamentos!$F:$F,"Realizado",Lancamentos!$J:$J,Fluxo_de_Caixa_Semanal!$A32)-SUMIFS(Lancamentos!$Y:$Y,Lancamentos!$AF:$AF,Fluxo_de_Caixa_Semanal!ED$8,Lancamentos!$F:$F,"Contratado",Lancamentos!$J:$J,Fluxo_de_Caixa_Semanal!$A32)</f>
        <v>0</v>
      </c>
      <c r="EE32" s="121">
        <f>-SUMIFS(Lancamentos!$Y:$Y,Lancamentos!$AF:$AF,Fluxo_de_Caixa_Semanal!EE$8,Lancamentos!$F:$F,"Realizado",Lancamentos!$J:$J,Fluxo_de_Caixa_Semanal!$A32)-SUMIFS(Lancamentos!$Y:$Y,Lancamentos!$AF:$AF,Fluxo_de_Caixa_Semanal!EE$8,Lancamentos!$F:$F,"Contratado",Lancamentos!$J:$J,Fluxo_de_Caixa_Semanal!$A32)</f>
        <v>0</v>
      </c>
      <c r="EF32" s="122">
        <f>-SUMIFS(Lancamentos!$Y:$Y,Lancamentos!$AF:$AF,Fluxo_de_Caixa_Semanal!EF$8,Lancamentos!$F:$F,"Realizado",Lancamentos!$J:$J,Fluxo_de_Caixa_Semanal!$A32)-SUMIFS(Lancamentos!$Y:$Y,Lancamentos!$AF:$AF,Fluxo_de_Caixa_Semanal!EF$8,Lancamentos!$F:$F,"Contratado",Lancamentos!$J:$J,Fluxo_de_Caixa_Semanal!$A32)</f>
        <v>0</v>
      </c>
      <c r="EG32" s="123">
        <f>-SUMIFS(Lancamentos!$Y:$Y,Lancamentos!$AF:$AF,Fluxo_de_Caixa_Semanal!EG$8,Lancamentos!$F:$F,"Realizado",Lancamentos!$J:$J,Fluxo_de_Caixa_Semanal!$A32)-SUMIFS(Lancamentos!$Y:$Y,Lancamentos!$AF:$AF,Fluxo_de_Caixa_Semanal!EG$8,Lancamentos!$F:$F,"Contratado",Lancamentos!$J:$J,Fluxo_de_Caixa_Semanal!$A32)</f>
        <v>0</v>
      </c>
      <c r="EH32" s="121">
        <f>-SUMIFS(Lancamentos!$Y:$Y,Lancamentos!$AF:$AF,Fluxo_de_Caixa_Semanal!EH$8,Lancamentos!$F:$F,"Realizado",Lancamentos!$J:$J,Fluxo_de_Caixa_Semanal!$A32)-SUMIFS(Lancamentos!$Y:$Y,Lancamentos!$AF:$AF,Fluxo_de_Caixa_Semanal!EH$8,Lancamentos!$F:$F,"Contratado",Lancamentos!$J:$J,Fluxo_de_Caixa_Semanal!$A32)</f>
        <v>0</v>
      </c>
      <c r="EI32" s="122">
        <f>-SUMIFS(Lancamentos!$Y:$Y,Lancamentos!$AF:$AF,Fluxo_de_Caixa_Semanal!EI$8,Lancamentos!$F:$F,"Realizado",Lancamentos!$J:$J,Fluxo_de_Caixa_Semanal!$A32)-SUMIFS(Lancamentos!$Y:$Y,Lancamentos!$AF:$AF,Fluxo_de_Caixa_Semanal!EI$8,Lancamentos!$F:$F,"Contratado",Lancamentos!$J:$J,Fluxo_de_Caixa_Semanal!$A32)</f>
        <v>0</v>
      </c>
      <c r="EJ32" s="123">
        <f>-SUMIFS(Lancamentos!$Y:$Y,Lancamentos!$AF:$AF,Fluxo_de_Caixa_Semanal!EJ$8,Lancamentos!$F:$F,"Realizado",Lancamentos!$J:$J,Fluxo_de_Caixa_Semanal!$A32)-SUMIFS(Lancamentos!$Y:$Y,Lancamentos!$AF:$AF,Fluxo_de_Caixa_Semanal!EJ$8,Lancamentos!$F:$F,"Contratado",Lancamentos!$J:$J,Fluxo_de_Caixa_Semanal!$A32)</f>
        <v>0</v>
      </c>
      <c r="EK32" s="121">
        <f>-SUMIFS(Lancamentos!$Y:$Y,Lancamentos!$AF:$AF,Fluxo_de_Caixa_Semanal!EK$8,Lancamentos!$F:$F,"Realizado",Lancamentos!$J:$J,Fluxo_de_Caixa_Semanal!$A32)-SUMIFS(Lancamentos!$Y:$Y,Lancamentos!$AF:$AF,Fluxo_de_Caixa_Semanal!EK$8,Lancamentos!$F:$F,"Contratado",Lancamentos!$J:$J,Fluxo_de_Caixa_Semanal!$A32)</f>
        <v>0</v>
      </c>
      <c r="EL32" s="122">
        <f>-SUMIFS(Lancamentos!$Y:$Y,Lancamentos!$AF:$AF,Fluxo_de_Caixa_Semanal!EL$8,Lancamentos!$F:$F,"Realizado",Lancamentos!$J:$J,Fluxo_de_Caixa_Semanal!$A32)-SUMIFS(Lancamentos!$Y:$Y,Lancamentos!$AF:$AF,Fluxo_de_Caixa_Semanal!EL$8,Lancamentos!$F:$F,"Contratado",Lancamentos!$J:$J,Fluxo_de_Caixa_Semanal!$A32)</f>
        <v>0</v>
      </c>
      <c r="EM32" s="123">
        <f>-SUMIFS(Lancamentos!$Y:$Y,Lancamentos!$AF:$AF,Fluxo_de_Caixa_Semanal!EM$8,Lancamentos!$F:$F,"Realizado",Lancamentos!$J:$J,Fluxo_de_Caixa_Semanal!$A32)-SUMIFS(Lancamentos!$Y:$Y,Lancamentos!$AF:$AF,Fluxo_de_Caixa_Semanal!EM$8,Lancamentos!$F:$F,"Contratado",Lancamentos!$J:$J,Fluxo_de_Caixa_Semanal!$A32)</f>
        <v>0</v>
      </c>
      <c r="EN32" s="121">
        <f>-SUMIFS(Lancamentos!$Y:$Y,Lancamentos!$AF:$AF,Fluxo_de_Caixa_Semanal!EN$8,Lancamentos!$F:$F,"Realizado",Lancamentos!$J:$J,Fluxo_de_Caixa_Semanal!$A32)-SUMIFS(Lancamentos!$Y:$Y,Lancamentos!$AF:$AF,Fluxo_de_Caixa_Semanal!EN$8,Lancamentos!$F:$F,"Contratado",Lancamentos!$J:$J,Fluxo_de_Caixa_Semanal!$A32)</f>
        <v>0</v>
      </c>
      <c r="EO32" s="122">
        <f>-SUMIFS(Lancamentos!$Y:$Y,Lancamentos!$AF:$AF,Fluxo_de_Caixa_Semanal!EO$8,Lancamentos!$F:$F,"Realizado",Lancamentos!$J:$J,Fluxo_de_Caixa_Semanal!$A32)-SUMIFS(Lancamentos!$Y:$Y,Lancamentos!$AF:$AF,Fluxo_de_Caixa_Semanal!EO$8,Lancamentos!$F:$F,"Contratado",Lancamentos!$J:$J,Fluxo_de_Caixa_Semanal!$A32)</f>
        <v>0</v>
      </c>
      <c r="EP32" s="123">
        <f>-SUMIFS(Lancamentos!$Y:$Y,Lancamentos!$AF:$AF,Fluxo_de_Caixa_Semanal!EP$8,Lancamentos!$F:$F,"Realizado",Lancamentos!$J:$J,Fluxo_de_Caixa_Semanal!$A32)-SUMIFS(Lancamentos!$Y:$Y,Lancamentos!$AF:$AF,Fluxo_de_Caixa_Semanal!EP$8,Lancamentos!$F:$F,"Contratado",Lancamentos!$J:$J,Fluxo_de_Caixa_Semanal!$A32)</f>
        <v>0</v>
      </c>
      <c r="EQ32" s="121">
        <f>-SUMIFS(Lancamentos!$Y:$Y,Lancamentos!$AF:$AF,Fluxo_de_Caixa_Semanal!EQ$8,Lancamentos!$F:$F,"Realizado",Lancamentos!$J:$J,Fluxo_de_Caixa_Semanal!$A32)-SUMIFS(Lancamentos!$Y:$Y,Lancamentos!$AF:$AF,Fluxo_de_Caixa_Semanal!EQ$8,Lancamentos!$F:$F,"Contratado",Lancamentos!$J:$J,Fluxo_de_Caixa_Semanal!$A32)</f>
        <v>0</v>
      </c>
      <c r="ER32" s="122">
        <f>-SUMIFS(Lancamentos!$Y:$Y,Lancamentos!$AF:$AF,Fluxo_de_Caixa_Semanal!ER$8,Lancamentos!$F:$F,"Realizado",Lancamentos!$J:$J,Fluxo_de_Caixa_Semanal!$A32)-SUMIFS(Lancamentos!$Y:$Y,Lancamentos!$AF:$AF,Fluxo_de_Caixa_Semanal!ER$8,Lancamentos!$F:$F,"Contratado",Lancamentos!$J:$J,Fluxo_de_Caixa_Semanal!$A32)</f>
        <v>0</v>
      </c>
      <c r="ES32" s="123">
        <f>-SUMIFS(Lancamentos!$Y:$Y,Lancamentos!$AF:$AF,Fluxo_de_Caixa_Semanal!ES$8,Lancamentos!$F:$F,"Realizado",Lancamentos!$J:$J,Fluxo_de_Caixa_Semanal!$A32)-SUMIFS(Lancamentos!$Y:$Y,Lancamentos!$AF:$AF,Fluxo_de_Caixa_Semanal!ES$8,Lancamentos!$F:$F,"Contratado",Lancamentos!$J:$J,Fluxo_de_Caixa_Semanal!$A32)</f>
        <v>0</v>
      </c>
    </row>
    <row r="33" spans="1:149" s="2" customFormat="1" outlineLevel="1" x14ac:dyDescent="0.25">
      <c r="A33" t="s">
        <v>99</v>
      </c>
      <c r="B33" t="s">
        <v>100</v>
      </c>
      <c r="C33" s="165">
        <f>-SUMIFS(Lancamentos!$Y:$Y,Lancamentos!$AF:$AF,Fluxo_de_Caixa_Semanal!C$8,Lancamentos!$F:$F,"Realizado",Lancamentos!$J:$J,Fluxo_de_Caixa_Semanal!$A33)</f>
        <v>0</v>
      </c>
      <c r="D33" s="165">
        <f>-SUMIFS(Lancamentos!$Y:$Y,Lancamentos!$AF:$AF,Fluxo_de_Caixa_Semanal!D$8,Lancamentos!$F:$F,"Realizado",Lancamentos!$J:$J,Fluxo_de_Caixa_Semanal!$A33)</f>
        <v>0</v>
      </c>
      <c r="E33" s="166">
        <f>-SUMIFS(Lancamentos!$Y:$Y,Lancamentos!$AF:$AF,Fluxo_de_Caixa_Semanal!E$8,Lancamentos!$F:$F,"Realizado",Lancamentos!$J:$J,Fluxo_de_Caixa_Semanal!$A33)</f>
        <v>0</v>
      </c>
      <c r="F33" s="167">
        <f>-SUMIFS(Lancamentos!$Y:$Y,Lancamentos!$AF:$AF,Fluxo_de_Caixa_Semanal!F$8,Lancamentos!$F:$F,"Realizado",Lancamentos!$J:$J,Fluxo_de_Caixa_Semanal!$A33)</f>
        <v>0</v>
      </c>
      <c r="G33" s="165">
        <f>-SUMIFS(Lancamentos!$Y:$Y,Lancamentos!$AF:$AF,Fluxo_de_Caixa_Semanal!G$8,Lancamentos!$F:$F,"Realizado",Lancamentos!$J:$J,Fluxo_de_Caixa_Semanal!$A33)</f>
        <v>0</v>
      </c>
      <c r="H33" s="166">
        <f>-SUMIFS(Lancamentos!$Y:$Y,Lancamentos!$AF:$AF,Fluxo_de_Caixa_Semanal!H$8,Lancamentos!$F:$F,"Realizado",Lancamentos!$J:$J,Fluxo_de_Caixa_Semanal!$A33)</f>
        <v>0</v>
      </c>
      <c r="I33" s="167">
        <f>-SUMIFS(Lancamentos!$Y:$Y,Lancamentos!$AF:$AF,Fluxo_de_Caixa_Semanal!I$8,Lancamentos!$F:$F,"Realizado",Lancamentos!$J:$J,Fluxo_de_Caixa_Semanal!$A33)</f>
        <v>0</v>
      </c>
      <c r="J33" s="165">
        <f>-SUMIFS(Lancamentos!$Y:$Y,Lancamentos!$AF:$AF,Fluxo_de_Caixa_Semanal!J$8,Lancamentos!$F:$F,"Realizado",Lancamentos!$J:$J,Fluxo_de_Caixa_Semanal!$A33)</f>
        <v>0</v>
      </c>
      <c r="K33" s="166">
        <f>-SUMIFS(Lancamentos!$Y:$Y,Lancamentos!$AF:$AF,Fluxo_de_Caixa_Semanal!K$8,Lancamentos!$F:$F,"Realizado",Lancamentos!$J:$J,Fluxo_de_Caixa_Semanal!$A33)</f>
        <v>0</v>
      </c>
      <c r="L33" s="167">
        <f>-SUMIFS(Lancamentos!$Y:$Y,Lancamentos!$AF:$AF,Fluxo_de_Caixa_Semanal!L$8,Lancamentos!$F:$F,"Realizado",Lancamentos!$J:$J,Fluxo_de_Caixa_Semanal!$A33)</f>
        <v>0</v>
      </c>
      <c r="M33" s="165">
        <f>-SUMIFS(Lancamentos!$Y:$Y,Lancamentos!$AF:$AF,Fluxo_de_Caixa_Semanal!M$8,Lancamentos!$F:$F,"Realizado",Lancamentos!$J:$J,Fluxo_de_Caixa_Semanal!$A33)</f>
        <v>0</v>
      </c>
      <c r="N33" s="166">
        <f>-SUMIFS(Lancamentos!$Y:$Y,Lancamentos!$AF:$AF,Fluxo_de_Caixa_Semanal!N$8,Lancamentos!$F:$F,"Realizado",Lancamentos!$J:$J,Fluxo_de_Caixa_Semanal!$A33)</f>
        <v>0</v>
      </c>
      <c r="O33" s="167">
        <f>-SUMIFS(Lancamentos!$Y:$Y,Lancamentos!$AF:$AF,Fluxo_de_Caixa_Semanal!O$8,Lancamentos!$F:$F,"Realizado",Lancamentos!$J:$J,Fluxo_de_Caixa_Semanal!$A33)</f>
        <v>0</v>
      </c>
      <c r="P33" s="165">
        <f>-SUMIFS(Lancamentos!$Y:$Y,Lancamentos!$AF:$AF,Fluxo_de_Caixa_Semanal!P$8,Lancamentos!$F:$F,"Realizado",Lancamentos!$J:$J,Fluxo_de_Caixa_Semanal!$A33)</f>
        <v>0</v>
      </c>
      <c r="Q33" s="166">
        <f>-SUMIFS(Lancamentos!$Y:$Y,Lancamentos!$AF:$AF,Fluxo_de_Caixa_Semanal!Q$8,Lancamentos!$F:$F,"Realizado",Lancamentos!$J:$J,Fluxo_de_Caixa_Semanal!$A33)</f>
        <v>0</v>
      </c>
      <c r="R33" s="167">
        <f>-SUMIFS(Lancamentos!$Y:$Y,Lancamentos!$AF:$AF,Fluxo_de_Caixa_Semanal!R$8,Lancamentos!$F:$F,"Realizado",Lancamentos!$J:$J,Fluxo_de_Caixa_Semanal!$A33)</f>
        <v>0</v>
      </c>
      <c r="S33" s="165">
        <f>-SUMIFS(Lancamentos!$Y:$Y,Lancamentos!$AF:$AF,Fluxo_de_Caixa_Semanal!S$8,Lancamentos!$F:$F,"Realizado",Lancamentos!$J:$J,Fluxo_de_Caixa_Semanal!$A33)</f>
        <v>0</v>
      </c>
      <c r="T33" s="166">
        <f>-SUMIFS(Lancamentos!$Y:$Y,Lancamentos!$AF:$AF,Fluxo_de_Caixa_Semanal!T$8,Lancamentos!$F:$F,"Realizado",Lancamentos!$J:$J,Fluxo_de_Caixa_Semanal!$A33)</f>
        <v>0</v>
      </c>
      <c r="U33" s="167">
        <f>-SUMIFS(Lancamentos!$Y:$Y,Lancamentos!$AF:$AF,Fluxo_de_Caixa_Semanal!U$8,Lancamentos!$F:$F,"Realizado",Lancamentos!$J:$J,Fluxo_de_Caixa_Semanal!$A33)</f>
        <v>0</v>
      </c>
      <c r="V33" s="165">
        <f>-SUMIFS(Lancamentos!$Y:$Y,Lancamentos!$AF:$AF,Fluxo_de_Caixa_Semanal!V$8,Lancamentos!$F:$F,"Realizado",Lancamentos!$J:$J,Fluxo_de_Caixa_Semanal!$A33)</f>
        <v>0</v>
      </c>
      <c r="W33" s="166">
        <f>-SUMIFS(Lancamentos!$Y:$Y,Lancamentos!$AF:$AF,Fluxo_de_Caixa_Semanal!W$8,Lancamentos!$F:$F,"Realizado",Lancamentos!$J:$J,Fluxo_de_Caixa_Semanal!$A33)</f>
        <v>0</v>
      </c>
      <c r="X33" s="121">
        <f>-SUMIFS(Lancamentos!$Y:$Y,Lancamentos!$AF:$AF,Fluxo_de_Caixa_Semanal!X$8,Lancamentos!$F:$F,"Realizado",Lancamentos!$J:$J,Fluxo_de_Caixa_Semanal!$A33)-SUMIFS(Lancamentos!$Y:$Y,Lancamentos!$AF:$AF,Fluxo_de_Caixa_Semanal!X$8,Lancamentos!$F:$F,"Contratado",Lancamentos!$J:$J,Fluxo_de_Caixa_Semanal!$A33)</f>
        <v>0</v>
      </c>
      <c r="Y33" s="122">
        <f>-SUMIFS(Lancamentos!$Y:$Y,Lancamentos!$AF:$AF,Fluxo_de_Caixa_Semanal!Y$8,Lancamentos!$F:$F,"Realizado",Lancamentos!$J:$J,Fluxo_de_Caixa_Semanal!$A33)-SUMIFS(Lancamentos!$Y:$Y,Lancamentos!$AF:$AF,Fluxo_de_Caixa_Semanal!Y$8,Lancamentos!$F:$F,"Contratado",Lancamentos!$J:$J,Fluxo_de_Caixa_Semanal!$A33)</f>
        <v>0</v>
      </c>
      <c r="Z33" s="123">
        <f>-SUMIFS(Lancamentos!$Y:$Y,Lancamentos!$AF:$AF,Fluxo_de_Caixa_Semanal!Z$8,Lancamentos!$F:$F,"Realizado",Lancamentos!$J:$J,Fluxo_de_Caixa_Semanal!$A33)-SUMIFS(Lancamentos!$Y:$Y,Lancamentos!$AF:$AF,Fluxo_de_Caixa_Semanal!Z$8,Lancamentos!$F:$F,"Contratado",Lancamentos!$J:$J,Fluxo_de_Caixa_Semanal!$A33)</f>
        <v>0</v>
      </c>
      <c r="AA33" s="121">
        <f>-SUMIFS(Lancamentos!$Y:$Y,Lancamentos!$AF:$AF,Fluxo_de_Caixa_Semanal!AA$8,Lancamentos!$F:$F,"Realizado",Lancamentos!$J:$J,Fluxo_de_Caixa_Semanal!$A33)-SUMIFS(Lancamentos!$Y:$Y,Lancamentos!$AF:$AF,Fluxo_de_Caixa_Semanal!AA$8,Lancamentos!$F:$F,"Contratado",Lancamentos!$J:$J,Fluxo_de_Caixa_Semanal!$A33)</f>
        <v>0</v>
      </c>
      <c r="AB33" s="122">
        <f>-SUMIFS(Lancamentos!$Y:$Y,Lancamentos!$AF:$AF,Fluxo_de_Caixa_Semanal!AB$8,Lancamentos!$F:$F,"Realizado",Lancamentos!$J:$J,Fluxo_de_Caixa_Semanal!$A33)-SUMIFS(Lancamentos!$Y:$Y,Lancamentos!$AF:$AF,Fluxo_de_Caixa_Semanal!AB$8,Lancamentos!$F:$F,"Contratado",Lancamentos!$J:$J,Fluxo_de_Caixa_Semanal!$A33)</f>
        <v>0</v>
      </c>
      <c r="AC33" s="123">
        <f>-SUMIFS(Lancamentos!$Y:$Y,Lancamentos!$AF:$AF,Fluxo_de_Caixa_Semanal!AC$8,Lancamentos!$F:$F,"Realizado",Lancamentos!$J:$J,Fluxo_de_Caixa_Semanal!$A33)-SUMIFS(Lancamentos!$Y:$Y,Lancamentos!$AF:$AF,Fluxo_de_Caixa_Semanal!AC$8,Lancamentos!$F:$F,"Contratado",Lancamentos!$J:$J,Fluxo_de_Caixa_Semanal!$A33)</f>
        <v>0</v>
      </c>
      <c r="AD33" s="121">
        <f>-SUMIFS(Lancamentos!$Y:$Y,Lancamentos!$AF:$AF,Fluxo_de_Caixa_Semanal!AD$8,Lancamentos!$F:$F,"Realizado",Lancamentos!$J:$J,Fluxo_de_Caixa_Semanal!$A33)-SUMIFS(Lancamentos!$Y:$Y,Lancamentos!$AF:$AF,Fluxo_de_Caixa_Semanal!AD$8,Lancamentos!$F:$F,"Contratado",Lancamentos!$J:$J,Fluxo_de_Caixa_Semanal!$A33)</f>
        <v>0</v>
      </c>
      <c r="AE33" s="122">
        <f>-SUMIFS(Lancamentos!$Y:$Y,Lancamentos!$AF:$AF,Fluxo_de_Caixa_Semanal!AE$8,Lancamentos!$F:$F,"Realizado",Lancamentos!$J:$J,Fluxo_de_Caixa_Semanal!$A33)-SUMIFS(Lancamentos!$Y:$Y,Lancamentos!$AF:$AF,Fluxo_de_Caixa_Semanal!AE$8,Lancamentos!$F:$F,"Contratado",Lancamentos!$J:$J,Fluxo_de_Caixa_Semanal!$A33)</f>
        <v>0</v>
      </c>
      <c r="AF33" s="123">
        <f>-SUMIFS(Lancamentos!$Y:$Y,Lancamentos!$AF:$AF,Fluxo_de_Caixa_Semanal!AF$8,Lancamentos!$F:$F,"Realizado",Lancamentos!$J:$J,Fluxo_de_Caixa_Semanal!$A33)-SUMIFS(Lancamentos!$Y:$Y,Lancamentos!$AF:$AF,Fluxo_de_Caixa_Semanal!AF$8,Lancamentos!$F:$F,"Contratado",Lancamentos!$J:$J,Fluxo_de_Caixa_Semanal!$A33)</f>
        <v>0</v>
      </c>
      <c r="AG33" s="121">
        <f>-SUMIFS(Lancamentos!$Y:$Y,Lancamentos!$AF:$AF,Fluxo_de_Caixa_Semanal!AG$8,Lancamentos!$F:$F,"Realizado",Lancamentos!$J:$J,Fluxo_de_Caixa_Semanal!$A33)-SUMIFS(Lancamentos!$Y:$Y,Lancamentos!$AF:$AF,Fluxo_de_Caixa_Semanal!AG$8,Lancamentos!$F:$F,"Contratado",Lancamentos!$J:$J,Fluxo_de_Caixa_Semanal!$A33)</f>
        <v>0</v>
      </c>
      <c r="AH33" s="122">
        <f>-SUMIFS(Lancamentos!$Y:$Y,Lancamentos!$AF:$AF,Fluxo_de_Caixa_Semanal!AH$8,Lancamentos!$F:$F,"Realizado",Lancamentos!$J:$J,Fluxo_de_Caixa_Semanal!$A33)-SUMIFS(Lancamentos!$Y:$Y,Lancamentos!$AF:$AF,Fluxo_de_Caixa_Semanal!AH$8,Lancamentos!$F:$F,"Contratado",Lancamentos!$J:$J,Fluxo_de_Caixa_Semanal!$A33)</f>
        <v>0</v>
      </c>
      <c r="AI33" s="123">
        <f>-SUMIFS(Lancamentos!$Y:$Y,Lancamentos!$AF:$AF,Fluxo_de_Caixa_Semanal!AI$8,Lancamentos!$F:$F,"Realizado",Lancamentos!$J:$J,Fluxo_de_Caixa_Semanal!$A33)-SUMIFS(Lancamentos!$Y:$Y,Lancamentos!$AF:$AF,Fluxo_de_Caixa_Semanal!AI$8,Lancamentos!$F:$F,"Contratado",Lancamentos!$J:$J,Fluxo_de_Caixa_Semanal!$A33)</f>
        <v>0</v>
      </c>
      <c r="AJ33" s="121">
        <f>-SUMIFS(Lancamentos!$Y:$Y,Lancamentos!$AF:$AF,Fluxo_de_Caixa_Semanal!AJ$8,Lancamentos!$F:$F,"Realizado",Lancamentos!$J:$J,Fluxo_de_Caixa_Semanal!$A33)-SUMIFS(Lancamentos!$Y:$Y,Lancamentos!$AF:$AF,Fluxo_de_Caixa_Semanal!AJ$8,Lancamentos!$F:$F,"Contratado",Lancamentos!$J:$J,Fluxo_de_Caixa_Semanal!$A33)</f>
        <v>0</v>
      </c>
      <c r="AK33" s="122">
        <f>-SUMIFS(Lancamentos!$Y:$Y,Lancamentos!$AF:$AF,Fluxo_de_Caixa_Semanal!AK$8,Lancamentos!$F:$F,"Realizado",Lancamentos!$J:$J,Fluxo_de_Caixa_Semanal!$A33)-SUMIFS(Lancamentos!$Y:$Y,Lancamentos!$AF:$AF,Fluxo_de_Caixa_Semanal!AK$8,Lancamentos!$F:$F,"Contratado",Lancamentos!$J:$J,Fluxo_de_Caixa_Semanal!$A33)</f>
        <v>0</v>
      </c>
      <c r="AL33" s="123">
        <f>-SUMIFS(Lancamentos!$Y:$Y,Lancamentos!$AF:$AF,Fluxo_de_Caixa_Semanal!AL$8,Lancamentos!$F:$F,"Realizado",Lancamentos!$J:$J,Fluxo_de_Caixa_Semanal!$A33)-SUMIFS(Lancamentos!$Y:$Y,Lancamentos!$AF:$AF,Fluxo_de_Caixa_Semanal!AL$8,Lancamentos!$F:$F,"Contratado",Lancamentos!$J:$J,Fluxo_de_Caixa_Semanal!$A33)</f>
        <v>0</v>
      </c>
      <c r="AM33" s="121">
        <f>-SUMIFS(Lancamentos!$Y:$Y,Lancamentos!$AF:$AF,Fluxo_de_Caixa_Semanal!AM$8,Lancamentos!$F:$F,"Realizado",Lancamentos!$J:$J,Fluxo_de_Caixa_Semanal!$A33)-SUMIFS(Lancamentos!$Y:$Y,Lancamentos!$AF:$AF,Fluxo_de_Caixa_Semanal!AM$8,Lancamentos!$F:$F,"Contratado",Lancamentos!$J:$J,Fluxo_de_Caixa_Semanal!$A33)</f>
        <v>0</v>
      </c>
      <c r="AN33" s="122">
        <f>-SUMIFS(Lancamentos!$Y:$Y,Lancamentos!$AF:$AF,Fluxo_de_Caixa_Semanal!AN$8,Lancamentos!$F:$F,"Realizado",Lancamentos!$J:$J,Fluxo_de_Caixa_Semanal!$A33)-SUMIFS(Lancamentos!$Y:$Y,Lancamentos!$AF:$AF,Fluxo_de_Caixa_Semanal!AN$8,Lancamentos!$F:$F,"Contratado",Lancamentos!$J:$J,Fluxo_de_Caixa_Semanal!$A33)</f>
        <v>0</v>
      </c>
      <c r="AO33" s="123">
        <f>-SUMIFS(Lancamentos!$Y:$Y,Lancamentos!$AF:$AF,Fluxo_de_Caixa_Semanal!AO$8,Lancamentos!$F:$F,"Realizado",Lancamentos!$J:$J,Fluxo_de_Caixa_Semanal!$A33)-SUMIFS(Lancamentos!$Y:$Y,Lancamentos!$AF:$AF,Fluxo_de_Caixa_Semanal!AO$8,Lancamentos!$F:$F,"Contratado",Lancamentos!$J:$J,Fluxo_de_Caixa_Semanal!$A33)</f>
        <v>0</v>
      </c>
      <c r="AP33" s="121">
        <f>-SUMIFS(Lancamentos!$Y:$Y,Lancamentos!$AF:$AF,Fluxo_de_Caixa_Semanal!AP$8,Lancamentos!$F:$F,"Realizado",Lancamentos!$J:$J,Fluxo_de_Caixa_Semanal!$A33)-SUMIFS(Lancamentos!$Y:$Y,Lancamentos!$AF:$AF,Fluxo_de_Caixa_Semanal!AP$8,Lancamentos!$F:$F,"Contratado",Lancamentos!$J:$J,Fluxo_de_Caixa_Semanal!$A33)</f>
        <v>0</v>
      </c>
      <c r="AQ33" s="122">
        <f>-SUMIFS(Lancamentos!$Y:$Y,Lancamentos!$AF:$AF,Fluxo_de_Caixa_Semanal!AQ$8,Lancamentos!$F:$F,"Realizado",Lancamentos!$J:$J,Fluxo_de_Caixa_Semanal!$A33)-SUMIFS(Lancamentos!$Y:$Y,Lancamentos!$AF:$AF,Fluxo_de_Caixa_Semanal!AQ$8,Lancamentos!$F:$F,"Contratado",Lancamentos!$J:$J,Fluxo_de_Caixa_Semanal!$A33)</f>
        <v>0</v>
      </c>
      <c r="AR33" s="123">
        <f>-SUMIFS(Lancamentos!$Y:$Y,Lancamentos!$AF:$AF,Fluxo_de_Caixa_Semanal!AR$8,Lancamentos!$F:$F,"Realizado",Lancamentos!$J:$J,Fluxo_de_Caixa_Semanal!$A33)-SUMIFS(Lancamentos!$Y:$Y,Lancamentos!$AF:$AF,Fluxo_de_Caixa_Semanal!AR$8,Lancamentos!$F:$F,"Contratado",Lancamentos!$J:$J,Fluxo_de_Caixa_Semanal!$A33)</f>
        <v>0</v>
      </c>
      <c r="AS33" s="121">
        <f>-SUMIFS(Lancamentos!$Y:$Y,Lancamentos!$AF:$AF,Fluxo_de_Caixa_Semanal!AS$8,Lancamentos!$F:$F,"Realizado",Lancamentos!$J:$J,Fluxo_de_Caixa_Semanal!$A33)-SUMIFS(Lancamentos!$Y:$Y,Lancamentos!$AF:$AF,Fluxo_de_Caixa_Semanal!AS$8,Lancamentos!$F:$F,"Contratado",Lancamentos!$J:$J,Fluxo_de_Caixa_Semanal!$A33)</f>
        <v>0</v>
      </c>
      <c r="AT33" s="122">
        <f>-SUMIFS(Lancamentos!$Y:$Y,Lancamentos!$AF:$AF,Fluxo_de_Caixa_Semanal!AT$8,Lancamentos!$F:$F,"Realizado",Lancamentos!$J:$J,Fluxo_de_Caixa_Semanal!$A33)-SUMIFS(Lancamentos!$Y:$Y,Lancamentos!$AF:$AF,Fluxo_de_Caixa_Semanal!AT$8,Lancamentos!$F:$F,"Contratado",Lancamentos!$J:$J,Fluxo_de_Caixa_Semanal!$A33)</f>
        <v>0</v>
      </c>
      <c r="AU33" s="123">
        <f>-SUMIFS(Lancamentos!$Y:$Y,Lancamentos!$AF:$AF,Fluxo_de_Caixa_Semanal!AU$8,Lancamentos!$F:$F,"Realizado",Lancamentos!$J:$J,Fluxo_de_Caixa_Semanal!$A33)-SUMIFS(Lancamentos!$Y:$Y,Lancamentos!$AF:$AF,Fluxo_de_Caixa_Semanal!AU$8,Lancamentos!$F:$F,"Contratado",Lancamentos!$J:$J,Fluxo_de_Caixa_Semanal!$A33)</f>
        <v>0</v>
      </c>
      <c r="AV33" s="121">
        <f>-SUMIFS(Lancamentos!$Y:$Y,Lancamentos!$AF:$AF,Fluxo_de_Caixa_Semanal!AV$8,Lancamentos!$F:$F,"Realizado",Lancamentos!$J:$J,Fluxo_de_Caixa_Semanal!$A33)-SUMIFS(Lancamentos!$Y:$Y,Lancamentos!$AF:$AF,Fluxo_de_Caixa_Semanal!AV$8,Lancamentos!$F:$F,"Contratado",Lancamentos!$J:$J,Fluxo_de_Caixa_Semanal!$A33)</f>
        <v>0</v>
      </c>
      <c r="AW33" s="122">
        <f>-SUMIFS(Lancamentos!$Y:$Y,Lancamentos!$AF:$AF,Fluxo_de_Caixa_Semanal!AW$8,Lancamentos!$F:$F,"Realizado",Lancamentos!$J:$J,Fluxo_de_Caixa_Semanal!$A33)-SUMIFS(Lancamentos!$Y:$Y,Lancamentos!$AF:$AF,Fluxo_de_Caixa_Semanal!AW$8,Lancamentos!$F:$F,"Contratado",Lancamentos!$J:$J,Fluxo_de_Caixa_Semanal!$A33)</f>
        <v>0</v>
      </c>
      <c r="AX33" s="123">
        <f>-SUMIFS(Lancamentos!$Y:$Y,Lancamentos!$AF:$AF,Fluxo_de_Caixa_Semanal!AX$8,Lancamentos!$F:$F,"Realizado",Lancamentos!$J:$J,Fluxo_de_Caixa_Semanal!$A33)-SUMIFS(Lancamentos!$Y:$Y,Lancamentos!$AF:$AF,Fluxo_de_Caixa_Semanal!AX$8,Lancamentos!$F:$F,"Contratado",Lancamentos!$J:$J,Fluxo_de_Caixa_Semanal!$A33)</f>
        <v>0</v>
      </c>
      <c r="AY33" s="121">
        <f>-SUMIFS(Lancamentos!$Y:$Y,Lancamentos!$AF:$AF,Fluxo_de_Caixa_Semanal!AY$8,Lancamentos!$F:$F,"Realizado",Lancamentos!$J:$J,Fluxo_de_Caixa_Semanal!$A33)-SUMIFS(Lancamentos!$Y:$Y,Lancamentos!$AF:$AF,Fluxo_de_Caixa_Semanal!AY$8,Lancamentos!$F:$F,"Contratado",Lancamentos!$J:$J,Fluxo_de_Caixa_Semanal!$A33)</f>
        <v>0</v>
      </c>
      <c r="AZ33" s="122">
        <f>-SUMIFS(Lancamentos!$Y:$Y,Lancamentos!$AF:$AF,Fluxo_de_Caixa_Semanal!AZ$8,Lancamentos!$F:$F,"Realizado",Lancamentos!$J:$J,Fluxo_de_Caixa_Semanal!$A33)-SUMIFS(Lancamentos!$Y:$Y,Lancamentos!$AF:$AF,Fluxo_de_Caixa_Semanal!AZ$8,Lancamentos!$F:$F,"Contratado",Lancamentos!$J:$J,Fluxo_de_Caixa_Semanal!$A33)</f>
        <v>0</v>
      </c>
      <c r="BA33" s="123">
        <f>-SUMIFS(Lancamentos!$Y:$Y,Lancamentos!$AF:$AF,Fluxo_de_Caixa_Semanal!BA$8,Lancamentos!$F:$F,"Realizado",Lancamentos!$J:$J,Fluxo_de_Caixa_Semanal!$A33)-SUMIFS(Lancamentos!$Y:$Y,Lancamentos!$AF:$AF,Fluxo_de_Caixa_Semanal!BA$8,Lancamentos!$F:$F,"Contratado",Lancamentos!$J:$J,Fluxo_de_Caixa_Semanal!$A33)</f>
        <v>0</v>
      </c>
      <c r="BB33" s="121">
        <f>-SUMIFS(Lancamentos!$Y:$Y,Lancamentos!$AF:$AF,Fluxo_de_Caixa_Semanal!BB$8,Lancamentos!$F:$F,"Realizado",Lancamentos!$J:$J,Fluxo_de_Caixa_Semanal!$A33)-SUMIFS(Lancamentos!$Y:$Y,Lancamentos!$AF:$AF,Fluxo_de_Caixa_Semanal!BB$8,Lancamentos!$F:$F,"Contratado",Lancamentos!$J:$J,Fluxo_de_Caixa_Semanal!$A33)</f>
        <v>0</v>
      </c>
      <c r="BC33" s="122">
        <f>-SUMIFS(Lancamentos!$Y:$Y,Lancamentos!$AF:$AF,Fluxo_de_Caixa_Semanal!BC$8,Lancamentos!$F:$F,"Realizado",Lancamentos!$J:$J,Fluxo_de_Caixa_Semanal!$A33)-SUMIFS(Lancamentos!$Y:$Y,Lancamentos!$AF:$AF,Fluxo_de_Caixa_Semanal!BC$8,Lancamentos!$F:$F,"Contratado",Lancamentos!$J:$J,Fluxo_de_Caixa_Semanal!$A33)</f>
        <v>0</v>
      </c>
      <c r="BD33" s="123">
        <f>-SUMIFS(Lancamentos!$Y:$Y,Lancamentos!$AF:$AF,Fluxo_de_Caixa_Semanal!BD$8,Lancamentos!$F:$F,"Realizado",Lancamentos!$J:$J,Fluxo_de_Caixa_Semanal!$A33)-SUMIFS(Lancamentos!$Y:$Y,Lancamentos!$AF:$AF,Fluxo_de_Caixa_Semanal!BD$8,Lancamentos!$F:$F,"Contratado",Lancamentos!$J:$J,Fluxo_de_Caixa_Semanal!$A33)</f>
        <v>0</v>
      </c>
      <c r="BE33" s="121">
        <f>-SUMIFS(Lancamentos!$Y:$Y,Lancamentos!$AF:$AF,Fluxo_de_Caixa_Semanal!BE$8,Lancamentos!$F:$F,"Realizado",Lancamentos!$J:$J,Fluxo_de_Caixa_Semanal!$A33)-SUMIFS(Lancamentos!$Y:$Y,Lancamentos!$AF:$AF,Fluxo_de_Caixa_Semanal!BE$8,Lancamentos!$F:$F,"Contratado",Lancamentos!$J:$J,Fluxo_de_Caixa_Semanal!$A33)</f>
        <v>0</v>
      </c>
      <c r="BF33" s="122">
        <f>-SUMIFS(Lancamentos!$Y:$Y,Lancamentos!$AF:$AF,Fluxo_de_Caixa_Semanal!BF$8,Lancamentos!$F:$F,"Realizado",Lancamentos!$J:$J,Fluxo_de_Caixa_Semanal!$A33)-SUMIFS(Lancamentos!$Y:$Y,Lancamentos!$AF:$AF,Fluxo_de_Caixa_Semanal!BF$8,Lancamentos!$F:$F,"Contratado",Lancamentos!$J:$J,Fluxo_de_Caixa_Semanal!$A33)</f>
        <v>0</v>
      </c>
      <c r="BG33" s="123">
        <f>-SUMIFS(Lancamentos!$Y:$Y,Lancamentos!$AF:$AF,Fluxo_de_Caixa_Semanal!BG$8,Lancamentos!$F:$F,"Realizado",Lancamentos!$J:$J,Fluxo_de_Caixa_Semanal!$A33)-SUMIFS(Lancamentos!$Y:$Y,Lancamentos!$AF:$AF,Fluxo_de_Caixa_Semanal!BG$8,Lancamentos!$F:$F,"Contratado",Lancamentos!$J:$J,Fluxo_de_Caixa_Semanal!$A33)</f>
        <v>0</v>
      </c>
      <c r="BH33" s="121">
        <f>-SUMIFS(Lancamentos!$Y:$Y,Lancamentos!$AF:$AF,Fluxo_de_Caixa_Semanal!BH$8,Lancamentos!$F:$F,"Realizado",Lancamentos!$J:$J,Fluxo_de_Caixa_Semanal!$A33)-SUMIFS(Lancamentos!$Y:$Y,Lancamentos!$AF:$AF,Fluxo_de_Caixa_Semanal!BH$8,Lancamentos!$F:$F,"Contratado",Lancamentos!$J:$J,Fluxo_de_Caixa_Semanal!$A33)</f>
        <v>0</v>
      </c>
      <c r="BI33" s="122">
        <f>-SUMIFS(Lancamentos!$Y:$Y,Lancamentos!$AF:$AF,Fluxo_de_Caixa_Semanal!BI$8,Lancamentos!$F:$F,"Realizado",Lancamentos!$J:$J,Fluxo_de_Caixa_Semanal!$A33)-SUMIFS(Lancamentos!$Y:$Y,Lancamentos!$AF:$AF,Fluxo_de_Caixa_Semanal!BI$8,Lancamentos!$F:$F,"Contratado",Lancamentos!$J:$J,Fluxo_de_Caixa_Semanal!$A33)</f>
        <v>0</v>
      </c>
      <c r="BJ33" s="123">
        <f>-SUMIFS(Lancamentos!$Y:$Y,Lancamentos!$AF:$AF,Fluxo_de_Caixa_Semanal!BJ$8,Lancamentos!$F:$F,"Realizado",Lancamentos!$J:$J,Fluxo_de_Caixa_Semanal!$A33)-SUMIFS(Lancamentos!$Y:$Y,Lancamentos!$AF:$AF,Fluxo_de_Caixa_Semanal!BJ$8,Lancamentos!$F:$F,"Contratado",Lancamentos!$J:$J,Fluxo_de_Caixa_Semanal!$A33)</f>
        <v>0</v>
      </c>
      <c r="BK33" s="121">
        <f>-SUMIFS(Lancamentos!$Y:$Y,Lancamentos!$AF:$AF,Fluxo_de_Caixa_Semanal!BK$8,Lancamentos!$F:$F,"Realizado",Lancamentos!$J:$J,Fluxo_de_Caixa_Semanal!$A33)-SUMIFS(Lancamentos!$Y:$Y,Lancamentos!$AF:$AF,Fluxo_de_Caixa_Semanal!BK$8,Lancamentos!$F:$F,"Contratado",Lancamentos!$J:$J,Fluxo_de_Caixa_Semanal!$A33)</f>
        <v>0</v>
      </c>
      <c r="BL33" s="122">
        <f>-SUMIFS(Lancamentos!$Y:$Y,Lancamentos!$AF:$AF,Fluxo_de_Caixa_Semanal!BL$8,Lancamentos!$F:$F,"Realizado",Lancamentos!$J:$J,Fluxo_de_Caixa_Semanal!$A33)-SUMIFS(Lancamentos!$Y:$Y,Lancamentos!$AF:$AF,Fluxo_de_Caixa_Semanal!BL$8,Lancamentos!$F:$F,"Contratado",Lancamentos!$J:$J,Fluxo_de_Caixa_Semanal!$A33)</f>
        <v>0</v>
      </c>
      <c r="BM33" s="123">
        <f>-SUMIFS(Lancamentos!$Y:$Y,Lancamentos!$AF:$AF,Fluxo_de_Caixa_Semanal!BM$8,Lancamentos!$F:$F,"Realizado",Lancamentos!$J:$J,Fluxo_de_Caixa_Semanal!$A33)-SUMIFS(Lancamentos!$Y:$Y,Lancamentos!$AF:$AF,Fluxo_de_Caixa_Semanal!BM$8,Lancamentos!$F:$F,"Contratado",Lancamentos!$J:$J,Fluxo_de_Caixa_Semanal!$A33)</f>
        <v>0</v>
      </c>
      <c r="BN33" s="121">
        <f>-SUMIFS(Lancamentos!$Y:$Y,Lancamentos!$AF:$AF,Fluxo_de_Caixa_Semanal!BN$8,Lancamentos!$F:$F,"Realizado",Lancamentos!$J:$J,Fluxo_de_Caixa_Semanal!$A33)-SUMIFS(Lancamentos!$Y:$Y,Lancamentos!$AF:$AF,Fluxo_de_Caixa_Semanal!BN$8,Lancamentos!$F:$F,"Contratado",Lancamentos!$J:$J,Fluxo_de_Caixa_Semanal!$A33)</f>
        <v>0</v>
      </c>
      <c r="BO33" s="122">
        <f>-SUMIFS(Lancamentos!$Y:$Y,Lancamentos!$AF:$AF,Fluxo_de_Caixa_Semanal!BO$8,Lancamentos!$F:$F,"Realizado",Lancamentos!$J:$J,Fluxo_de_Caixa_Semanal!$A33)-SUMIFS(Lancamentos!$Y:$Y,Lancamentos!$AF:$AF,Fluxo_de_Caixa_Semanal!BO$8,Lancamentos!$F:$F,"Contratado",Lancamentos!$J:$J,Fluxo_de_Caixa_Semanal!$A33)</f>
        <v>0</v>
      </c>
      <c r="BP33" s="123">
        <f>-SUMIFS(Lancamentos!$Y:$Y,Lancamentos!$AF:$AF,Fluxo_de_Caixa_Semanal!BP$8,Lancamentos!$F:$F,"Realizado",Lancamentos!$J:$J,Fluxo_de_Caixa_Semanal!$A33)-SUMIFS(Lancamentos!$Y:$Y,Lancamentos!$AF:$AF,Fluxo_de_Caixa_Semanal!BP$8,Lancamentos!$F:$F,"Contratado",Lancamentos!$J:$J,Fluxo_de_Caixa_Semanal!$A33)</f>
        <v>0</v>
      </c>
      <c r="BQ33" s="121">
        <f>-SUMIFS(Lancamentos!$Y:$Y,Lancamentos!$AF:$AF,Fluxo_de_Caixa_Semanal!BQ$8,Lancamentos!$F:$F,"Realizado",Lancamentos!$J:$J,Fluxo_de_Caixa_Semanal!$A33)-SUMIFS(Lancamentos!$Y:$Y,Lancamentos!$AF:$AF,Fluxo_de_Caixa_Semanal!BQ$8,Lancamentos!$F:$F,"Contratado",Lancamentos!$J:$J,Fluxo_de_Caixa_Semanal!$A33)</f>
        <v>0</v>
      </c>
      <c r="BR33" s="122">
        <f>-SUMIFS(Lancamentos!$Y:$Y,Lancamentos!$AF:$AF,Fluxo_de_Caixa_Semanal!BR$8,Lancamentos!$F:$F,"Realizado",Lancamentos!$J:$J,Fluxo_de_Caixa_Semanal!$A33)-SUMIFS(Lancamentos!$Y:$Y,Lancamentos!$AF:$AF,Fluxo_de_Caixa_Semanal!BR$8,Lancamentos!$F:$F,"Contratado",Lancamentos!$J:$J,Fluxo_de_Caixa_Semanal!$A33)</f>
        <v>0</v>
      </c>
      <c r="BS33" s="123">
        <f>-SUMIFS(Lancamentos!$Y:$Y,Lancamentos!$AF:$AF,Fluxo_de_Caixa_Semanal!BS$8,Lancamentos!$F:$F,"Realizado",Lancamentos!$J:$J,Fluxo_de_Caixa_Semanal!$A33)-SUMIFS(Lancamentos!$Y:$Y,Lancamentos!$AF:$AF,Fluxo_de_Caixa_Semanal!BS$8,Lancamentos!$F:$F,"Contratado",Lancamentos!$J:$J,Fluxo_de_Caixa_Semanal!$A33)</f>
        <v>0</v>
      </c>
      <c r="BT33" s="121">
        <f>-SUMIFS(Lancamentos!$Y:$Y,Lancamentos!$AF:$AF,Fluxo_de_Caixa_Semanal!BT$8,Lancamentos!$F:$F,"Realizado",Lancamentos!$J:$J,Fluxo_de_Caixa_Semanal!$A33)-SUMIFS(Lancamentos!$Y:$Y,Lancamentos!$AF:$AF,Fluxo_de_Caixa_Semanal!BT$8,Lancamentos!$F:$F,"Contratado",Lancamentos!$J:$J,Fluxo_de_Caixa_Semanal!$A33)</f>
        <v>0</v>
      </c>
      <c r="BU33" s="122">
        <f>-SUMIFS(Lancamentos!$Y:$Y,Lancamentos!$AF:$AF,Fluxo_de_Caixa_Semanal!BU$8,Lancamentos!$F:$F,"Realizado",Lancamentos!$J:$J,Fluxo_de_Caixa_Semanal!$A33)-SUMIFS(Lancamentos!$Y:$Y,Lancamentos!$AF:$AF,Fluxo_de_Caixa_Semanal!BU$8,Lancamentos!$F:$F,"Contratado",Lancamentos!$J:$J,Fluxo_de_Caixa_Semanal!$A33)</f>
        <v>0</v>
      </c>
      <c r="BV33" s="123">
        <f>-SUMIFS(Lancamentos!$Y:$Y,Lancamentos!$AF:$AF,Fluxo_de_Caixa_Semanal!BV$8,Lancamentos!$F:$F,"Realizado",Lancamentos!$J:$J,Fluxo_de_Caixa_Semanal!$A33)-SUMIFS(Lancamentos!$Y:$Y,Lancamentos!$AF:$AF,Fluxo_de_Caixa_Semanal!BV$8,Lancamentos!$F:$F,"Contratado",Lancamentos!$J:$J,Fluxo_de_Caixa_Semanal!$A33)</f>
        <v>0</v>
      </c>
      <c r="BW33" s="121">
        <f>-SUMIFS(Lancamentos!$Y:$Y,Lancamentos!$AF:$AF,Fluxo_de_Caixa_Semanal!BW$8,Lancamentos!$F:$F,"Realizado",Lancamentos!$J:$J,Fluxo_de_Caixa_Semanal!$A33)-SUMIFS(Lancamentos!$Y:$Y,Lancamentos!$AF:$AF,Fluxo_de_Caixa_Semanal!BW$8,Lancamentos!$F:$F,"Contratado",Lancamentos!$J:$J,Fluxo_de_Caixa_Semanal!$A33)</f>
        <v>0</v>
      </c>
      <c r="BX33" s="122">
        <f>-SUMIFS(Lancamentos!$Y:$Y,Lancamentos!$AF:$AF,Fluxo_de_Caixa_Semanal!BX$8,Lancamentos!$F:$F,"Realizado",Lancamentos!$J:$J,Fluxo_de_Caixa_Semanal!$A33)-SUMIFS(Lancamentos!$Y:$Y,Lancamentos!$AF:$AF,Fluxo_de_Caixa_Semanal!BX$8,Lancamentos!$F:$F,"Contratado",Lancamentos!$J:$J,Fluxo_de_Caixa_Semanal!$A33)</f>
        <v>0</v>
      </c>
      <c r="BY33" s="123">
        <f>-SUMIFS(Lancamentos!$Y:$Y,Lancamentos!$AF:$AF,Fluxo_de_Caixa_Semanal!BY$8,Lancamentos!$F:$F,"Realizado",Lancamentos!$J:$J,Fluxo_de_Caixa_Semanal!$A33)-SUMIFS(Lancamentos!$Y:$Y,Lancamentos!$AF:$AF,Fluxo_de_Caixa_Semanal!BY$8,Lancamentos!$F:$F,"Contratado",Lancamentos!$J:$J,Fluxo_de_Caixa_Semanal!$A33)</f>
        <v>0</v>
      </c>
      <c r="BZ33" s="121">
        <f>-SUMIFS(Lancamentos!$Y:$Y,Lancamentos!$AF:$AF,Fluxo_de_Caixa_Semanal!BZ$8,Lancamentos!$F:$F,"Realizado",Lancamentos!$J:$J,Fluxo_de_Caixa_Semanal!$A33)-SUMIFS(Lancamentos!$Y:$Y,Lancamentos!$AF:$AF,Fluxo_de_Caixa_Semanal!BZ$8,Lancamentos!$F:$F,"Contratado",Lancamentos!$J:$J,Fluxo_de_Caixa_Semanal!$A33)</f>
        <v>0</v>
      </c>
      <c r="CA33" s="122">
        <f>-SUMIFS(Lancamentos!$Y:$Y,Lancamentos!$AF:$AF,Fluxo_de_Caixa_Semanal!CA$8,Lancamentos!$F:$F,"Realizado",Lancamentos!$J:$J,Fluxo_de_Caixa_Semanal!$A33)-SUMIFS(Lancamentos!$Y:$Y,Lancamentos!$AF:$AF,Fluxo_de_Caixa_Semanal!CA$8,Lancamentos!$F:$F,"Contratado",Lancamentos!$J:$J,Fluxo_de_Caixa_Semanal!$A33)</f>
        <v>0</v>
      </c>
      <c r="CB33" s="123">
        <f>-SUMIFS(Lancamentos!$Y:$Y,Lancamentos!$AF:$AF,Fluxo_de_Caixa_Semanal!CB$8,Lancamentos!$F:$F,"Realizado",Lancamentos!$J:$J,Fluxo_de_Caixa_Semanal!$A33)-SUMIFS(Lancamentos!$Y:$Y,Lancamentos!$AF:$AF,Fluxo_de_Caixa_Semanal!CB$8,Lancamentos!$F:$F,"Contratado",Lancamentos!$J:$J,Fluxo_de_Caixa_Semanal!$A33)</f>
        <v>0</v>
      </c>
      <c r="CC33" s="121">
        <f>-SUMIFS(Lancamentos!$Y:$Y,Lancamentos!$AF:$AF,Fluxo_de_Caixa_Semanal!CC$8,Lancamentos!$F:$F,"Realizado",Lancamentos!$J:$J,Fluxo_de_Caixa_Semanal!$A33)-SUMIFS(Lancamentos!$Y:$Y,Lancamentos!$AF:$AF,Fluxo_de_Caixa_Semanal!CC$8,Lancamentos!$F:$F,"Contratado",Lancamentos!$J:$J,Fluxo_de_Caixa_Semanal!$A33)</f>
        <v>0</v>
      </c>
      <c r="CD33" s="122">
        <f>-SUMIFS(Lancamentos!$Y:$Y,Lancamentos!$AF:$AF,Fluxo_de_Caixa_Semanal!CD$8,Lancamentos!$F:$F,"Realizado",Lancamentos!$J:$J,Fluxo_de_Caixa_Semanal!$A33)-SUMIFS(Lancamentos!$Y:$Y,Lancamentos!$AF:$AF,Fluxo_de_Caixa_Semanal!CD$8,Lancamentos!$F:$F,"Contratado",Lancamentos!$J:$J,Fluxo_de_Caixa_Semanal!$A33)</f>
        <v>0</v>
      </c>
      <c r="CE33" s="123">
        <f>-SUMIFS(Lancamentos!$Y:$Y,Lancamentos!$AF:$AF,Fluxo_de_Caixa_Semanal!CE$8,Lancamentos!$F:$F,"Realizado",Lancamentos!$J:$J,Fluxo_de_Caixa_Semanal!$A33)-SUMIFS(Lancamentos!$Y:$Y,Lancamentos!$AF:$AF,Fluxo_de_Caixa_Semanal!CE$8,Lancamentos!$F:$F,"Contratado",Lancamentos!$J:$J,Fluxo_de_Caixa_Semanal!$A33)</f>
        <v>0</v>
      </c>
      <c r="CF33" s="121">
        <f>-SUMIFS(Lancamentos!$Y:$Y,Lancamentos!$AF:$AF,Fluxo_de_Caixa_Semanal!CF$8,Lancamentos!$F:$F,"Realizado",Lancamentos!$J:$J,Fluxo_de_Caixa_Semanal!$A33)-SUMIFS(Lancamentos!$Y:$Y,Lancamentos!$AF:$AF,Fluxo_de_Caixa_Semanal!CF$8,Lancamentos!$F:$F,"Contratado",Lancamentos!$J:$J,Fluxo_de_Caixa_Semanal!$A33)</f>
        <v>0</v>
      </c>
      <c r="CG33" s="122">
        <f>-SUMIFS(Lancamentos!$Y:$Y,Lancamentos!$AF:$AF,Fluxo_de_Caixa_Semanal!CG$8,Lancamentos!$F:$F,"Realizado",Lancamentos!$J:$J,Fluxo_de_Caixa_Semanal!$A33)-SUMIFS(Lancamentos!$Y:$Y,Lancamentos!$AF:$AF,Fluxo_de_Caixa_Semanal!CG$8,Lancamentos!$F:$F,"Contratado",Lancamentos!$J:$J,Fluxo_de_Caixa_Semanal!$A33)</f>
        <v>0</v>
      </c>
      <c r="CH33" s="123">
        <f>-SUMIFS(Lancamentos!$Y:$Y,Lancamentos!$AF:$AF,Fluxo_de_Caixa_Semanal!CH$8,Lancamentos!$F:$F,"Realizado",Lancamentos!$J:$J,Fluxo_de_Caixa_Semanal!$A33)-SUMIFS(Lancamentos!$Y:$Y,Lancamentos!$AF:$AF,Fluxo_de_Caixa_Semanal!CH$8,Lancamentos!$F:$F,"Contratado",Lancamentos!$J:$J,Fluxo_de_Caixa_Semanal!$A33)</f>
        <v>0</v>
      </c>
      <c r="CI33" s="121">
        <f>-SUMIFS(Lancamentos!$Y:$Y,Lancamentos!$AF:$AF,Fluxo_de_Caixa_Semanal!CI$8,Lancamentos!$F:$F,"Realizado",Lancamentos!$J:$J,Fluxo_de_Caixa_Semanal!$A33)-SUMIFS(Lancamentos!$Y:$Y,Lancamentos!$AF:$AF,Fluxo_de_Caixa_Semanal!CI$8,Lancamentos!$F:$F,"Contratado",Lancamentos!$J:$J,Fluxo_de_Caixa_Semanal!$A33)</f>
        <v>0</v>
      </c>
      <c r="CJ33" s="122">
        <f>-SUMIFS(Lancamentos!$Y:$Y,Lancamentos!$AF:$AF,Fluxo_de_Caixa_Semanal!CJ$8,Lancamentos!$F:$F,"Realizado",Lancamentos!$J:$J,Fluxo_de_Caixa_Semanal!$A33)-SUMIFS(Lancamentos!$Y:$Y,Lancamentos!$AF:$AF,Fluxo_de_Caixa_Semanal!CJ$8,Lancamentos!$F:$F,"Contratado",Lancamentos!$J:$J,Fluxo_de_Caixa_Semanal!$A33)</f>
        <v>0</v>
      </c>
      <c r="CK33" s="123">
        <f>-SUMIFS(Lancamentos!$Y:$Y,Lancamentos!$AF:$AF,Fluxo_de_Caixa_Semanal!CK$8,Lancamentos!$F:$F,"Realizado",Lancamentos!$J:$J,Fluxo_de_Caixa_Semanal!$A33)-SUMIFS(Lancamentos!$Y:$Y,Lancamentos!$AF:$AF,Fluxo_de_Caixa_Semanal!CK$8,Lancamentos!$F:$F,"Contratado",Lancamentos!$J:$J,Fluxo_de_Caixa_Semanal!$A33)</f>
        <v>0</v>
      </c>
      <c r="CL33" s="121">
        <f>-SUMIFS(Lancamentos!$Y:$Y,Lancamentos!$AF:$AF,Fluxo_de_Caixa_Semanal!CL$8,Lancamentos!$F:$F,"Realizado",Lancamentos!$J:$J,Fluxo_de_Caixa_Semanal!$A33)-SUMIFS(Lancamentos!$Y:$Y,Lancamentos!$AF:$AF,Fluxo_de_Caixa_Semanal!CL$8,Lancamentos!$F:$F,"Contratado",Lancamentos!$J:$J,Fluxo_de_Caixa_Semanal!$A33)</f>
        <v>0</v>
      </c>
      <c r="CM33" s="122">
        <f>-SUMIFS(Lancamentos!$Y:$Y,Lancamentos!$AF:$AF,Fluxo_de_Caixa_Semanal!CM$8,Lancamentos!$F:$F,"Realizado",Lancamentos!$J:$J,Fluxo_de_Caixa_Semanal!$A33)-SUMIFS(Lancamentos!$Y:$Y,Lancamentos!$AF:$AF,Fluxo_de_Caixa_Semanal!CM$8,Lancamentos!$F:$F,"Contratado",Lancamentos!$J:$J,Fluxo_de_Caixa_Semanal!$A33)</f>
        <v>0</v>
      </c>
      <c r="CN33" s="123">
        <f>-SUMIFS(Lancamentos!$Y:$Y,Lancamentos!$AF:$AF,Fluxo_de_Caixa_Semanal!CN$8,Lancamentos!$F:$F,"Realizado",Lancamentos!$J:$J,Fluxo_de_Caixa_Semanal!$A33)-SUMIFS(Lancamentos!$Y:$Y,Lancamentos!$AF:$AF,Fluxo_de_Caixa_Semanal!CN$8,Lancamentos!$F:$F,"Contratado",Lancamentos!$J:$J,Fluxo_de_Caixa_Semanal!$A33)</f>
        <v>0</v>
      </c>
      <c r="CO33" s="121">
        <f>-SUMIFS(Lancamentos!$Y:$Y,Lancamentos!$AF:$AF,Fluxo_de_Caixa_Semanal!CO$8,Lancamentos!$F:$F,"Realizado",Lancamentos!$J:$J,Fluxo_de_Caixa_Semanal!$A33)-SUMIFS(Lancamentos!$Y:$Y,Lancamentos!$AF:$AF,Fluxo_de_Caixa_Semanal!CO$8,Lancamentos!$F:$F,"Contratado",Lancamentos!$J:$J,Fluxo_de_Caixa_Semanal!$A33)</f>
        <v>0</v>
      </c>
      <c r="CP33" s="122">
        <f>-SUMIFS(Lancamentos!$Y:$Y,Lancamentos!$AF:$AF,Fluxo_de_Caixa_Semanal!CP$8,Lancamentos!$F:$F,"Realizado",Lancamentos!$J:$J,Fluxo_de_Caixa_Semanal!$A33)-SUMIFS(Lancamentos!$Y:$Y,Lancamentos!$AF:$AF,Fluxo_de_Caixa_Semanal!CP$8,Lancamentos!$F:$F,"Contratado",Lancamentos!$J:$J,Fluxo_de_Caixa_Semanal!$A33)</f>
        <v>0</v>
      </c>
      <c r="CQ33" s="123">
        <f>-SUMIFS(Lancamentos!$Y:$Y,Lancamentos!$AF:$AF,Fluxo_de_Caixa_Semanal!CQ$8,Lancamentos!$F:$F,"Realizado",Lancamentos!$J:$J,Fluxo_de_Caixa_Semanal!$A33)-SUMIFS(Lancamentos!$Y:$Y,Lancamentos!$AF:$AF,Fluxo_de_Caixa_Semanal!CQ$8,Lancamentos!$F:$F,"Contratado",Lancamentos!$J:$J,Fluxo_de_Caixa_Semanal!$A33)</f>
        <v>0</v>
      </c>
      <c r="CR33" s="121">
        <f>-SUMIFS(Lancamentos!$Y:$Y,Lancamentos!$AF:$AF,Fluxo_de_Caixa_Semanal!CR$8,Lancamentos!$F:$F,"Realizado",Lancamentos!$J:$J,Fluxo_de_Caixa_Semanal!$A33)-SUMIFS(Lancamentos!$Y:$Y,Lancamentos!$AF:$AF,Fluxo_de_Caixa_Semanal!CR$8,Lancamentos!$F:$F,"Contratado",Lancamentos!$J:$J,Fluxo_de_Caixa_Semanal!$A33)</f>
        <v>0</v>
      </c>
      <c r="CS33" s="122">
        <f>-SUMIFS(Lancamentos!$Y:$Y,Lancamentos!$AF:$AF,Fluxo_de_Caixa_Semanal!CS$8,Lancamentos!$F:$F,"Realizado",Lancamentos!$J:$J,Fluxo_de_Caixa_Semanal!$A33)-SUMIFS(Lancamentos!$Y:$Y,Lancamentos!$AF:$AF,Fluxo_de_Caixa_Semanal!CS$8,Lancamentos!$F:$F,"Contratado",Lancamentos!$J:$J,Fluxo_de_Caixa_Semanal!$A33)</f>
        <v>0</v>
      </c>
      <c r="CT33" s="123">
        <f>-SUMIFS(Lancamentos!$Y:$Y,Lancamentos!$AF:$AF,Fluxo_de_Caixa_Semanal!CT$8,Lancamentos!$F:$F,"Realizado",Lancamentos!$J:$J,Fluxo_de_Caixa_Semanal!$A33)-SUMIFS(Lancamentos!$Y:$Y,Lancamentos!$AF:$AF,Fluxo_de_Caixa_Semanal!CT$8,Lancamentos!$F:$F,"Contratado",Lancamentos!$J:$J,Fluxo_de_Caixa_Semanal!$A33)</f>
        <v>0</v>
      </c>
      <c r="CU33" s="121">
        <f>-SUMIFS(Lancamentos!$Y:$Y,Lancamentos!$AF:$AF,Fluxo_de_Caixa_Semanal!CU$8,Lancamentos!$F:$F,"Realizado",Lancamentos!$J:$J,Fluxo_de_Caixa_Semanal!$A33)-SUMIFS(Lancamentos!$Y:$Y,Lancamentos!$AF:$AF,Fluxo_de_Caixa_Semanal!CU$8,Lancamentos!$F:$F,"Contratado",Lancamentos!$J:$J,Fluxo_de_Caixa_Semanal!$A33)</f>
        <v>0</v>
      </c>
      <c r="CV33" s="122">
        <f>-SUMIFS(Lancamentos!$Y:$Y,Lancamentos!$AF:$AF,Fluxo_de_Caixa_Semanal!CV$8,Lancamentos!$F:$F,"Realizado",Lancamentos!$J:$J,Fluxo_de_Caixa_Semanal!$A33)-SUMIFS(Lancamentos!$Y:$Y,Lancamentos!$AF:$AF,Fluxo_de_Caixa_Semanal!CV$8,Lancamentos!$F:$F,"Contratado",Lancamentos!$J:$J,Fluxo_de_Caixa_Semanal!$A33)</f>
        <v>0</v>
      </c>
      <c r="CW33" s="123">
        <f>-SUMIFS(Lancamentos!$Y:$Y,Lancamentos!$AF:$AF,Fluxo_de_Caixa_Semanal!CW$8,Lancamentos!$F:$F,"Realizado",Lancamentos!$J:$J,Fluxo_de_Caixa_Semanal!$A33)-SUMIFS(Lancamentos!$Y:$Y,Lancamentos!$AF:$AF,Fluxo_de_Caixa_Semanal!CW$8,Lancamentos!$F:$F,"Contratado",Lancamentos!$J:$J,Fluxo_de_Caixa_Semanal!$A33)</f>
        <v>0</v>
      </c>
      <c r="CX33" s="121">
        <f>-SUMIFS(Lancamentos!$Y:$Y,Lancamentos!$AF:$AF,Fluxo_de_Caixa_Semanal!CX$8,Lancamentos!$F:$F,"Realizado",Lancamentos!$J:$J,Fluxo_de_Caixa_Semanal!$A33)-SUMIFS(Lancamentos!$Y:$Y,Lancamentos!$AF:$AF,Fluxo_de_Caixa_Semanal!CX$8,Lancamentos!$F:$F,"Contratado",Lancamentos!$J:$J,Fluxo_de_Caixa_Semanal!$A33)</f>
        <v>0</v>
      </c>
      <c r="CY33" s="122">
        <f>-SUMIFS(Lancamentos!$Y:$Y,Lancamentos!$AF:$AF,Fluxo_de_Caixa_Semanal!CY$8,Lancamentos!$F:$F,"Realizado",Lancamentos!$J:$J,Fluxo_de_Caixa_Semanal!$A33)-SUMIFS(Lancamentos!$Y:$Y,Lancamentos!$AF:$AF,Fluxo_de_Caixa_Semanal!CY$8,Lancamentos!$F:$F,"Contratado",Lancamentos!$J:$J,Fluxo_de_Caixa_Semanal!$A33)</f>
        <v>0</v>
      </c>
      <c r="CZ33" s="123">
        <f>-SUMIFS(Lancamentos!$Y:$Y,Lancamentos!$AF:$AF,Fluxo_de_Caixa_Semanal!CZ$8,Lancamentos!$F:$F,"Realizado",Lancamentos!$J:$J,Fluxo_de_Caixa_Semanal!$A33)-SUMIFS(Lancamentos!$Y:$Y,Lancamentos!$AF:$AF,Fluxo_de_Caixa_Semanal!CZ$8,Lancamentos!$F:$F,"Contratado",Lancamentos!$J:$J,Fluxo_de_Caixa_Semanal!$A33)</f>
        <v>0</v>
      </c>
      <c r="DA33" s="121">
        <f>-SUMIFS(Lancamentos!$Y:$Y,Lancamentos!$AF:$AF,Fluxo_de_Caixa_Semanal!DA$8,Lancamentos!$F:$F,"Realizado",Lancamentos!$J:$J,Fluxo_de_Caixa_Semanal!$A33)-SUMIFS(Lancamentos!$Y:$Y,Lancamentos!$AF:$AF,Fluxo_de_Caixa_Semanal!DA$8,Lancamentos!$F:$F,"Contratado",Lancamentos!$J:$J,Fluxo_de_Caixa_Semanal!$A33)</f>
        <v>0</v>
      </c>
      <c r="DB33" s="122">
        <f>-SUMIFS(Lancamentos!$Y:$Y,Lancamentos!$AF:$AF,Fluxo_de_Caixa_Semanal!DB$8,Lancamentos!$F:$F,"Realizado",Lancamentos!$J:$J,Fluxo_de_Caixa_Semanal!$A33)-SUMIFS(Lancamentos!$Y:$Y,Lancamentos!$AF:$AF,Fluxo_de_Caixa_Semanal!DB$8,Lancamentos!$F:$F,"Contratado",Lancamentos!$J:$J,Fluxo_de_Caixa_Semanal!$A33)</f>
        <v>0</v>
      </c>
      <c r="DC33" s="123">
        <f>-SUMIFS(Lancamentos!$Y:$Y,Lancamentos!$AF:$AF,Fluxo_de_Caixa_Semanal!DC$8,Lancamentos!$F:$F,"Realizado",Lancamentos!$J:$J,Fluxo_de_Caixa_Semanal!$A33)-SUMIFS(Lancamentos!$Y:$Y,Lancamentos!$AF:$AF,Fluxo_de_Caixa_Semanal!DC$8,Lancamentos!$F:$F,"Contratado",Lancamentos!$J:$J,Fluxo_de_Caixa_Semanal!$A33)</f>
        <v>0</v>
      </c>
      <c r="DD33" s="121">
        <f>-SUMIFS(Lancamentos!$Y:$Y,Lancamentos!$AF:$AF,Fluxo_de_Caixa_Semanal!DD$8,Lancamentos!$F:$F,"Realizado",Lancamentos!$J:$J,Fluxo_de_Caixa_Semanal!$A33)-SUMIFS(Lancamentos!$Y:$Y,Lancamentos!$AF:$AF,Fluxo_de_Caixa_Semanal!DD$8,Lancamentos!$F:$F,"Contratado",Lancamentos!$J:$J,Fluxo_de_Caixa_Semanal!$A33)</f>
        <v>0</v>
      </c>
      <c r="DE33" s="122">
        <f>-SUMIFS(Lancamentos!$Y:$Y,Lancamentos!$AF:$AF,Fluxo_de_Caixa_Semanal!DE$8,Lancamentos!$F:$F,"Realizado",Lancamentos!$J:$J,Fluxo_de_Caixa_Semanal!$A33)-SUMIFS(Lancamentos!$Y:$Y,Lancamentos!$AF:$AF,Fluxo_de_Caixa_Semanal!DE$8,Lancamentos!$F:$F,"Contratado",Lancamentos!$J:$J,Fluxo_de_Caixa_Semanal!$A33)</f>
        <v>0</v>
      </c>
      <c r="DF33" s="123">
        <f>-SUMIFS(Lancamentos!$Y:$Y,Lancamentos!$AF:$AF,Fluxo_de_Caixa_Semanal!DF$8,Lancamentos!$F:$F,"Realizado",Lancamentos!$J:$J,Fluxo_de_Caixa_Semanal!$A33)-SUMIFS(Lancamentos!$Y:$Y,Lancamentos!$AF:$AF,Fluxo_de_Caixa_Semanal!DF$8,Lancamentos!$F:$F,"Contratado",Lancamentos!$J:$J,Fluxo_de_Caixa_Semanal!$A33)</f>
        <v>0</v>
      </c>
      <c r="DG33" s="121">
        <f>-SUMIFS(Lancamentos!$Y:$Y,Lancamentos!$AF:$AF,Fluxo_de_Caixa_Semanal!DG$8,Lancamentos!$F:$F,"Realizado",Lancamentos!$J:$J,Fluxo_de_Caixa_Semanal!$A33)-SUMIFS(Lancamentos!$Y:$Y,Lancamentos!$AF:$AF,Fluxo_de_Caixa_Semanal!DG$8,Lancamentos!$F:$F,"Contratado",Lancamentos!$J:$J,Fluxo_de_Caixa_Semanal!$A33)</f>
        <v>0</v>
      </c>
      <c r="DH33" s="122">
        <f>-SUMIFS(Lancamentos!$Y:$Y,Lancamentos!$AF:$AF,Fluxo_de_Caixa_Semanal!DH$8,Lancamentos!$F:$F,"Realizado",Lancamentos!$J:$J,Fluxo_de_Caixa_Semanal!$A33)-SUMIFS(Lancamentos!$Y:$Y,Lancamentos!$AF:$AF,Fluxo_de_Caixa_Semanal!DH$8,Lancamentos!$F:$F,"Contratado",Lancamentos!$J:$J,Fluxo_de_Caixa_Semanal!$A33)</f>
        <v>0</v>
      </c>
      <c r="DI33" s="123">
        <f>-SUMIFS(Lancamentos!$Y:$Y,Lancamentos!$AF:$AF,Fluxo_de_Caixa_Semanal!DI$8,Lancamentos!$F:$F,"Realizado",Lancamentos!$J:$J,Fluxo_de_Caixa_Semanal!$A33)-SUMIFS(Lancamentos!$Y:$Y,Lancamentos!$AF:$AF,Fluxo_de_Caixa_Semanal!DI$8,Lancamentos!$F:$F,"Contratado",Lancamentos!$J:$J,Fluxo_de_Caixa_Semanal!$A33)</f>
        <v>0</v>
      </c>
      <c r="DJ33" s="121">
        <f>-SUMIFS(Lancamentos!$Y:$Y,Lancamentos!$AF:$AF,Fluxo_de_Caixa_Semanal!DJ$8,Lancamentos!$F:$F,"Realizado",Lancamentos!$J:$J,Fluxo_de_Caixa_Semanal!$A33)-SUMIFS(Lancamentos!$Y:$Y,Lancamentos!$AF:$AF,Fluxo_de_Caixa_Semanal!DJ$8,Lancamentos!$F:$F,"Contratado",Lancamentos!$J:$J,Fluxo_de_Caixa_Semanal!$A33)</f>
        <v>0</v>
      </c>
      <c r="DK33" s="122">
        <f>-SUMIFS(Lancamentos!$Y:$Y,Lancamentos!$AF:$AF,Fluxo_de_Caixa_Semanal!DK$8,Lancamentos!$F:$F,"Realizado",Lancamentos!$J:$J,Fluxo_de_Caixa_Semanal!$A33)-SUMIFS(Lancamentos!$Y:$Y,Lancamentos!$AF:$AF,Fluxo_de_Caixa_Semanal!DK$8,Lancamentos!$F:$F,"Contratado",Lancamentos!$J:$J,Fluxo_de_Caixa_Semanal!$A33)</f>
        <v>0</v>
      </c>
      <c r="DL33" s="123">
        <f>-SUMIFS(Lancamentos!$Y:$Y,Lancamentos!$AF:$AF,Fluxo_de_Caixa_Semanal!DL$8,Lancamentos!$F:$F,"Realizado",Lancamentos!$J:$J,Fluxo_de_Caixa_Semanal!$A33)-SUMIFS(Lancamentos!$Y:$Y,Lancamentos!$AF:$AF,Fluxo_de_Caixa_Semanal!DL$8,Lancamentos!$F:$F,"Contratado",Lancamentos!$J:$J,Fluxo_de_Caixa_Semanal!$A33)</f>
        <v>0</v>
      </c>
      <c r="DM33" s="121">
        <f>-SUMIFS(Lancamentos!$Y:$Y,Lancamentos!$AF:$AF,Fluxo_de_Caixa_Semanal!DM$8,Lancamentos!$F:$F,"Realizado",Lancamentos!$J:$J,Fluxo_de_Caixa_Semanal!$A33)-SUMIFS(Lancamentos!$Y:$Y,Lancamentos!$AF:$AF,Fluxo_de_Caixa_Semanal!DM$8,Lancamentos!$F:$F,"Contratado",Lancamentos!$J:$J,Fluxo_de_Caixa_Semanal!$A33)</f>
        <v>0</v>
      </c>
      <c r="DN33" s="122">
        <f>-SUMIFS(Lancamentos!$Y:$Y,Lancamentos!$AF:$AF,Fluxo_de_Caixa_Semanal!DN$8,Lancamentos!$F:$F,"Realizado",Lancamentos!$J:$J,Fluxo_de_Caixa_Semanal!$A33)-SUMIFS(Lancamentos!$Y:$Y,Lancamentos!$AF:$AF,Fluxo_de_Caixa_Semanal!DN$8,Lancamentos!$F:$F,"Contratado",Lancamentos!$J:$J,Fluxo_de_Caixa_Semanal!$A33)</f>
        <v>0</v>
      </c>
      <c r="DO33" s="123">
        <f>-SUMIFS(Lancamentos!$Y:$Y,Lancamentos!$AF:$AF,Fluxo_de_Caixa_Semanal!DO$8,Lancamentos!$F:$F,"Realizado",Lancamentos!$J:$J,Fluxo_de_Caixa_Semanal!$A33)-SUMIFS(Lancamentos!$Y:$Y,Lancamentos!$AF:$AF,Fluxo_de_Caixa_Semanal!DO$8,Lancamentos!$F:$F,"Contratado",Lancamentos!$J:$J,Fluxo_de_Caixa_Semanal!$A33)</f>
        <v>0</v>
      </c>
      <c r="DP33" s="121">
        <f>-SUMIFS(Lancamentos!$Y:$Y,Lancamentos!$AF:$AF,Fluxo_de_Caixa_Semanal!DP$8,Lancamentos!$F:$F,"Realizado",Lancamentos!$J:$J,Fluxo_de_Caixa_Semanal!$A33)-SUMIFS(Lancamentos!$Y:$Y,Lancamentos!$AF:$AF,Fluxo_de_Caixa_Semanal!DP$8,Lancamentos!$F:$F,"Contratado",Lancamentos!$J:$J,Fluxo_de_Caixa_Semanal!$A33)</f>
        <v>0</v>
      </c>
      <c r="DQ33" s="122">
        <f>-SUMIFS(Lancamentos!$Y:$Y,Lancamentos!$AF:$AF,Fluxo_de_Caixa_Semanal!DQ$8,Lancamentos!$F:$F,"Realizado",Lancamentos!$J:$J,Fluxo_de_Caixa_Semanal!$A33)-SUMIFS(Lancamentos!$Y:$Y,Lancamentos!$AF:$AF,Fluxo_de_Caixa_Semanal!DQ$8,Lancamentos!$F:$F,"Contratado",Lancamentos!$J:$J,Fluxo_de_Caixa_Semanal!$A33)</f>
        <v>0</v>
      </c>
      <c r="DR33" s="123">
        <f>-SUMIFS(Lancamentos!$Y:$Y,Lancamentos!$AF:$AF,Fluxo_de_Caixa_Semanal!DR$8,Lancamentos!$F:$F,"Realizado",Lancamentos!$J:$J,Fluxo_de_Caixa_Semanal!$A33)-SUMIFS(Lancamentos!$Y:$Y,Lancamentos!$AF:$AF,Fluxo_de_Caixa_Semanal!DR$8,Lancamentos!$F:$F,"Contratado",Lancamentos!$J:$J,Fluxo_de_Caixa_Semanal!$A33)</f>
        <v>0</v>
      </c>
      <c r="DS33" s="121">
        <f>-SUMIFS(Lancamentos!$Y:$Y,Lancamentos!$AF:$AF,Fluxo_de_Caixa_Semanal!DS$8,Lancamentos!$F:$F,"Realizado",Lancamentos!$J:$J,Fluxo_de_Caixa_Semanal!$A33)-SUMIFS(Lancamentos!$Y:$Y,Lancamentos!$AF:$AF,Fluxo_de_Caixa_Semanal!DS$8,Lancamentos!$F:$F,"Contratado",Lancamentos!$J:$J,Fluxo_de_Caixa_Semanal!$A33)</f>
        <v>0</v>
      </c>
      <c r="DT33" s="122">
        <f>-SUMIFS(Lancamentos!$Y:$Y,Lancamentos!$AF:$AF,Fluxo_de_Caixa_Semanal!DT$8,Lancamentos!$F:$F,"Realizado",Lancamentos!$J:$J,Fluxo_de_Caixa_Semanal!$A33)-SUMIFS(Lancamentos!$Y:$Y,Lancamentos!$AF:$AF,Fluxo_de_Caixa_Semanal!DT$8,Lancamentos!$F:$F,"Contratado",Lancamentos!$J:$J,Fluxo_de_Caixa_Semanal!$A33)</f>
        <v>0</v>
      </c>
      <c r="DU33" s="123">
        <f>-SUMIFS(Lancamentos!$Y:$Y,Lancamentos!$AF:$AF,Fluxo_de_Caixa_Semanal!DU$8,Lancamentos!$F:$F,"Realizado",Lancamentos!$J:$J,Fluxo_de_Caixa_Semanal!$A33)-SUMIFS(Lancamentos!$Y:$Y,Lancamentos!$AF:$AF,Fluxo_de_Caixa_Semanal!DU$8,Lancamentos!$F:$F,"Contratado",Lancamentos!$J:$J,Fluxo_de_Caixa_Semanal!$A33)</f>
        <v>0</v>
      </c>
      <c r="DV33" s="121">
        <f>-SUMIFS(Lancamentos!$Y:$Y,Lancamentos!$AF:$AF,Fluxo_de_Caixa_Semanal!DV$8,Lancamentos!$F:$F,"Realizado",Lancamentos!$J:$J,Fluxo_de_Caixa_Semanal!$A33)-SUMIFS(Lancamentos!$Y:$Y,Lancamentos!$AF:$AF,Fluxo_de_Caixa_Semanal!DV$8,Lancamentos!$F:$F,"Contratado",Lancamentos!$J:$J,Fluxo_de_Caixa_Semanal!$A33)</f>
        <v>0</v>
      </c>
      <c r="DW33" s="122">
        <f>-SUMIFS(Lancamentos!$Y:$Y,Lancamentos!$AF:$AF,Fluxo_de_Caixa_Semanal!DW$8,Lancamentos!$F:$F,"Realizado",Lancamentos!$J:$J,Fluxo_de_Caixa_Semanal!$A33)-SUMIFS(Lancamentos!$Y:$Y,Lancamentos!$AF:$AF,Fluxo_de_Caixa_Semanal!DW$8,Lancamentos!$F:$F,"Contratado",Lancamentos!$J:$J,Fluxo_de_Caixa_Semanal!$A33)</f>
        <v>0</v>
      </c>
      <c r="DX33" s="123">
        <f>-SUMIFS(Lancamentos!$Y:$Y,Lancamentos!$AF:$AF,Fluxo_de_Caixa_Semanal!DX$8,Lancamentos!$F:$F,"Realizado",Lancamentos!$J:$J,Fluxo_de_Caixa_Semanal!$A33)-SUMIFS(Lancamentos!$Y:$Y,Lancamentos!$AF:$AF,Fluxo_de_Caixa_Semanal!DX$8,Lancamentos!$F:$F,"Contratado",Lancamentos!$J:$J,Fluxo_de_Caixa_Semanal!$A33)</f>
        <v>0</v>
      </c>
      <c r="DY33" s="121">
        <f>-SUMIFS(Lancamentos!$Y:$Y,Lancamentos!$AF:$AF,Fluxo_de_Caixa_Semanal!DY$8,Lancamentos!$F:$F,"Realizado",Lancamentos!$J:$J,Fluxo_de_Caixa_Semanal!$A33)-SUMIFS(Lancamentos!$Y:$Y,Lancamentos!$AF:$AF,Fluxo_de_Caixa_Semanal!DY$8,Lancamentos!$F:$F,"Contratado",Lancamentos!$J:$J,Fluxo_de_Caixa_Semanal!$A33)</f>
        <v>0</v>
      </c>
      <c r="DZ33" s="122">
        <f>-SUMIFS(Lancamentos!$Y:$Y,Lancamentos!$AF:$AF,Fluxo_de_Caixa_Semanal!DZ$8,Lancamentos!$F:$F,"Realizado",Lancamentos!$J:$J,Fluxo_de_Caixa_Semanal!$A33)-SUMIFS(Lancamentos!$Y:$Y,Lancamentos!$AF:$AF,Fluxo_de_Caixa_Semanal!DZ$8,Lancamentos!$F:$F,"Contratado",Lancamentos!$J:$J,Fluxo_de_Caixa_Semanal!$A33)</f>
        <v>0</v>
      </c>
      <c r="EA33" s="123">
        <f>-SUMIFS(Lancamentos!$Y:$Y,Lancamentos!$AF:$AF,Fluxo_de_Caixa_Semanal!EA$8,Lancamentos!$F:$F,"Realizado",Lancamentos!$J:$J,Fluxo_de_Caixa_Semanal!$A33)-SUMIFS(Lancamentos!$Y:$Y,Lancamentos!$AF:$AF,Fluxo_de_Caixa_Semanal!EA$8,Lancamentos!$F:$F,"Contratado",Lancamentos!$J:$J,Fluxo_de_Caixa_Semanal!$A33)</f>
        <v>0</v>
      </c>
      <c r="EB33" s="121">
        <f>-SUMIFS(Lancamentos!$Y:$Y,Lancamentos!$AF:$AF,Fluxo_de_Caixa_Semanal!EB$8,Lancamentos!$F:$F,"Realizado",Lancamentos!$J:$J,Fluxo_de_Caixa_Semanal!$A33)-SUMIFS(Lancamentos!$Y:$Y,Lancamentos!$AF:$AF,Fluxo_de_Caixa_Semanal!EB$8,Lancamentos!$F:$F,"Contratado",Lancamentos!$J:$J,Fluxo_de_Caixa_Semanal!$A33)</f>
        <v>0</v>
      </c>
      <c r="EC33" s="122">
        <f>-SUMIFS(Lancamentos!$Y:$Y,Lancamentos!$AF:$AF,Fluxo_de_Caixa_Semanal!EC$8,Lancamentos!$F:$F,"Realizado",Lancamentos!$J:$J,Fluxo_de_Caixa_Semanal!$A33)-SUMIFS(Lancamentos!$Y:$Y,Lancamentos!$AF:$AF,Fluxo_de_Caixa_Semanal!EC$8,Lancamentos!$F:$F,"Contratado",Lancamentos!$J:$J,Fluxo_de_Caixa_Semanal!$A33)</f>
        <v>0</v>
      </c>
      <c r="ED33" s="123">
        <f>-SUMIFS(Lancamentos!$Y:$Y,Lancamentos!$AF:$AF,Fluxo_de_Caixa_Semanal!ED$8,Lancamentos!$F:$F,"Realizado",Lancamentos!$J:$J,Fluxo_de_Caixa_Semanal!$A33)-SUMIFS(Lancamentos!$Y:$Y,Lancamentos!$AF:$AF,Fluxo_de_Caixa_Semanal!ED$8,Lancamentos!$F:$F,"Contratado",Lancamentos!$J:$J,Fluxo_de_Caixa_Semanal!$A33)</f>
        <v>0</v>
      </c>
      <c r="EE33" s="121">
        <f>-SUMIFS(Lancamentos!$Y:$Y,Lancamentos!$AF:$AF,Fluxo_de_Caixa_Semanal!EE$8,Lancamentos!$F:$F,"Realizado",Lancamentos!$J:$J,Fluxo_de_Caixa_Semanal!$A33)-SUMIFS(Lancamentos!$Y:$Y,Lancamentos!$AF:$AF,Fluxo_de_Caixa_Semanal!EE$8,Lancamentos!$F:$F,"Contratado",Lancamentos!$J:$J,Fluxo_de_Caixa_Semanal!$A33)</f>
        <v>0</v>
      </c>
      <c r="EF33" s="122">
        <f>-SUMIFS(Lancamentos!$Y:$Y,Lancamentos!$AF:$AF,Fluxo_de_Caixa_Semanal!EF$8,Lancamentos!$F:$F,"Realizado",Lancamentos!$J:$J,Fluxo_de_Caixa_Semanal!$A33)-SUMIFS(Lancamentos!$Y:$Y,Lancamentos!$AF:$AF,Fluxo_de_Caixa_Semanal!EF$8,Lancamentos!$F:$F,"Contratado",Lancamentos!$J:$J,Fluxo_de_Caixa_Semanal!$A33)</f>
        <v>0</v>
      </c>
      <c r="EG33" s="123">
        <f>-SUMIFS(Lancamentos!$Y:$Y,Lancamentos!$AF:$AF,Fluxo_de_Caixa_Semanal!EG$8,Lancamentos!$F:$F,"Realizado",Lancamentos!$J:$J,Fluxo_de_Caixa_Semanal!$A33)-SUMIFS(Lancamentos!$Y:$Y,Lancamentos!$AF:$AF,Fluxo_de_Caixa_Semanal!EG$8,Lancamentos!$F:$F,"Contratado",Lancamentos!$J:$J,Fluxo_de_Caixa_Semanal!$A33)</f>
        <v>0</v>
      </c>
      <c r="EH33" s="121">
        <f>-SUMIFS(Lancamentos!$Y:$Y,Lancamentos!$AF:$AF,Fluxo_de_Caixa_Semanal!EH$8,Lancamentos!$F:$F,"Realizado",Lancamentos!$J:$J,Fluxo_de_Caixa_Semanal!$A33)-SUMIFS(Lancamentos!$Y:$Y,Lancamentos!$AF:$AF,Fluxo_de_Caixa_Semanal!EH$8,Lancamentos!$F:$F,"Contratado",Lancamentos!$J:$J,Fluxo_de_Caixa_Semanal!$A33)</f>
        <v>0</v>
      </c>
      <c r="EI33" s="122">
        <f>-SUMIFS(Lancamentos!$Y:$Y,Lancamentos!$AF:$AF,Fluxo_de_Caixa_Semanal!EI$8,Lancamentos!$F:$F,"Realizado",Lancamentos!$J:$J,Fluxo_de_Caixa_Semanal!$A33)-SUMIFS(Lancamentos!$Y:$Y,Lancamentos!$AF:$AF,Fluxo_de_Caixa_Semanal!EI$8,Lancamentos!$F:$F,"Contratado",Lancamentos!$J:$J,Fluxo_de_Caixa_Semanal!$A33)</f>
        <v>0</v>
      </c>
      <c r="EJ33" s="123">
        <f>-SUMIFS(Lancamentos!$Y:$Y,Lancamentos!$AF:$AF,Fluxo_de_Caixa_Semanal!EJ$8,Lancamentos!$F:$F,"Realizado",Lancamentos!$J:$J,Fluxo_de_Caixa_Semanal!$A33)-SUMIFS(Lancamentos!$Y:$Y,Lancamentos!$AF:$AF,Fluxo_de_Caixa_Semanal!EJ$8,Lancamentos!$F:$F,"Contratado",Lancamentos!$J:$J,Fluxo_de_Caixa_Semanal!$A33)</f>
        <v>0</v>
      </c>
      <c r="EK33" s="121">
        <f>-SUMIFS(Lancamentos!$Y:$Y,Lancamentos!$AF:$AF,Fluxo_de_Caixa_Semanal!EK$8,Lancamentos!$F:$F,"Realizado",Lancamentos!$J:$J,Fluxo_de_Caixa_Semanal!$A33)-SUMIFS(Lancamentos!$Y:$Y,Lancamentos!$AF:$AF,Fluxo_de_Caixa_Semanal!EK$8,Lancamentos!$F:$F,"Contratado",Lancamentos!$J:$J,Fluxo_de_Caixa_Semanal!$A33)</f>
        <v>0</v>
      </c>
      <c r="EL33" s="122">
        <f>-SUMIFS(Lancamentos!$Y:$Y,Lancamentos!$AF:$AF,Fluxo_de_Caixa_Semanal!EL$8,Lancamentos!$F:$F,"Realizado",Lancamentos!$J:$J,Fluxo_de_Caixa_Semanal!$A33)-SUMIFS(Lancamentos!$Y:$Y,Lancamentos!$AF:$AF,Fluxo_de_Caixa_Semanal!EL$8,Lancamentos!$F:$F,"Contratado",Lancamentos!$J:$J,Fluxo_de_Caixa_Semanal!$A33)</f>
        <v>0</v>
      </c>
      <c r="EM33" s="123">
        <f>-SUMIFS(Lancamentos!$Y:$Y,Lancamentos!$AF:$AF,Fluxo_de_Caixa_Semanal!EM$8,Lancamentos!$F:$F,"Realizado",Lancamentos!$J:$J,Fluxo_de_Caixa_Semanal!$A33)-SUMIFS(Lancamentos!$Y:$Y,Lancamentos!$AF:$AF,Fluxo_de_Caixa_Semanal!EM$8,Lancamentos!$F:$F,"Contratado",Lancamentos!$J:$J,Fluxo_de_Caixa_Semanal!$A33)</f>
        <v>0</v>
      </c>
      <c r="EN33" s="121">
        <f>-SUMIFS(Lancamentos!$Y:$Y,Lancamentos!$AF:$AF,Fluxo_de_Caixa_Semanal!EN$8,Lancamentos!$F:$F,"Realizado",Lancamentos!$J:$J,Fluxo_de_Caixa_Semanal!$A33)-SUMIFS(Lancamentos!$Y:$Y,Lancamentos!$AF:$AF,Fluxo_de_Caixa_Semanal!EN$8,Lancamentos!$F:$F,"Contratado",Lancamentos!$J:$J,Fluxo_de_Caixa_Semanal!$A33)</f>
        <v>0</v>
      </c>
      <c r="EO33" s="122">
        <f>-SUMIFS(Lancamentos!$Y:$Y,Lancamentos!$AF:$AF,Fluxo_de_Caixa_Semanal!EO$8,Lancamentos!$F:$F,"Realizado",Lancamentos!$J:$J,Fluxo_de_Caixa_Semanal!$A33)-SUMIFS(Lancamentos!$Y:$Y,Lancamentos!$AF:$AF,Fluxo_de_Caixa_Semanal!EO$8,Lancamentos!$F:$F,"Contratado",Lancamentos!$J:$J,Fluxo_de_Caixa_Semanal!$A33)</f>
        <v>0</v>
      </c>
      <c r="EP33" s="123">
        <f>-SUMIFS(Lancamentos!$Y:$Y,Lancamentos!$AF:$AF,Fluxo_de_Caixa_Semanal!EP$8,Lancamentos!$F:$F,"Realizado",Lancamentos!$J:$J,Fluxo_de_Caixa_Semanal!$A33)-SUMIFS(Lancamentos!$Y:$Y,Lancamentos!$AF:$AF,Fluxo_de_Caixa_Semanal!EP$8,Lancamentos!$F:$F,"Contratado",Lancamentos!$J:$J,Fluxo_de_Caixa_Semanal!$A33)</f>
        <v>0</v>
      </c>
      <c r="EQ33" s="121">
        <f>-SUMIFS(Lancamentos!$Y:$Y,Lancamentos!$AF:$AF,Fluxo_de_Caixa_Semanal!EQ$8,Lancamentos!$F:$F,"Realizado",Lancamentos!$J:$J,Fluxo_de_Caixa_Semanal!$A33)-SUMIFS(Lancamentos!$Y:$Y,Lancamentos!$AF:$AF,Fluxo_de_Caixa_Semanal!EQ$8,Lancamentos!$F:$F,"Contratado",Lancamentos!$J:$J,Fluxo_de_Caixa_Semanal!$A33)</f>
        <v>0</v>
      </c>
      <c r="ER33" s="122">
        <f>-SUMIFS(Lancamentos!$Y:$Y,Lancamentos!$AF:$AF,Fluxo_de_Caixa_Semanal!ER$8,Lancamentos!$F:$F,"Realizado",Lancamentos!$J:$J,Fluxo_de_Caixa_Semanal!$A33)-SUMIFS(Lancamentos!$Y:$Y,Lancamentos!$AF:$AF,Fluxo_de_Caixa_Semanal!ER$8,Lancamentos!$F:$F,"Contratado",Lancamentos!$J:$J,Fluxo_de_Caixa_Semanal!$A33)</f>
        <v>0</v>
      </c>
      <c r="ES33" s="123">
        <f>-SUMIFS(Lancamentos!$Y:$Y,Lancamentos!$AF:$AF,Fluxo_de_Caixa_Semanal!ES$8,Lancamentos!$F:$F,"Realizado",Lancamentos!$J:$J,Fluxo_de_Caixa_Semanal!$A33)-SUMIFS(Lancamentos!$Y:$Y,Lancamentos!$AF:$AF,Fluxo_de_Caixa_Semanal!ES$8,Lancamentos!$F:$F,"Contratado",Lancamentos!$J:$J,Fluxo_de_Caixa_Semanal!$A33)</f>
        <v>0</v>
      </c>
    </row>
    <row r="34" spans="1:149" s="2" customFormat="1" outlineLevel="1" x14ac:dyDescent="0.25">
      <c r="A34" t="s">
        <v>101</v>
      </c>
      <c r="B34" t="s">
        <v>102</v>
      </c>
      <c r="C34" s="165">
        <f>-SUMIFS(Lancamentos!$Y:$Y,Lancamentos!$AF:$AF,Fluxo_de_Caixa_Semanal!C$8,Lancamentos!$F:$F,"Realizado",Lancamentos!$J:$J,Fluxo_de_Caixa_Semanal!$A34)</f>
        <v>0</v>
      </c>
      <c r="D34" s="165">
        <f>-SUMIFS(Lancamentos!$Y:$Y,Lancamentos!$AF:$AF,Fluxo_de_Caixa_Semanal!D$8,Lancamentos!$F:$F,"Realizado",Lancamentos!$J:$J,Fluxo_de_Caixa_Semanal!$A34)</f>
        <v>0</v>
      </c>
      <c r="E34" s="166">
        <f>-SUMIFS(Lancamentos!$Y:$Y,Lancamentos!$AF:$AF,Fluxo_de_Caixa_Semanal!E$8,Lancamentos!$F:$F,"Realizado",Lancamentos!$J:$J,Fluxo_de_Caixa_Semanal!$A34)</f>
        <v>0</v>
      </c>
      <c r="F34" s="167">
        <f>-SUMIFS(Lancamentos!$Y:$Y,Lancamentos!$AF:$AF,Fluxo_de_Caixa_Semanal!F$8,Lancamentos!$F:$F,"Realizado",Lancamentos!$J:$J,Fluxo_de_Caixa_Semanal!$A34)</f>
        <v>0</v>
      </c>
      <c r="G34" s="165">
        <f>-SUMIFS(Lancamentos!$Y:$Y,Lancamentos!$AF:$AF,Fluxo_de_Caixa_Semanal!G$8,Lancamentos!$F:$F,"Realizado",Lancamentos!$J:$J,Fluxo_de_Caixa_Semanal!$A34)</f>
        <v>0</v>
      </c>
      <c r="H34" s="166">
        <f>-SUMIFS(Lancamentos!$Y:$Y,Lancamentos!$AF:$AF,Fluxo_de_Caixa_Semanal!H$8,Lancamentos!$F:$F,"Realizado",Lancamentos!$J:$J,Fluxo_de_Caixa_Semanal!$A34)</f>
        <v>0</v>
      </c>
      <c r="I34" s="167">
        <f>-SUMIFS(Lancamentos!$Y:$Y,Lancamentos!$AF:$AF,Fluxo_de_Caixa_Semanal!I$8,Lancamentos!$F:$F,"Realizado",Lancamentos!$J:$J,Fluxo_de_Caixa_Semanal!$A34)</f>
        <v>0</v>
      </c>
      <c r="J34" s="165">
        <f>-SUMIFS(Lancamentos!$Y:$Y,Lancamentos!$AF:$AF,Fluxo_de_Caixa_Semanal!J$8,Lancamentos!$F:$F,"Realizado",Lancamentos!$J:$J,Fluxo_de_Caixa_Semanal!$A34)</f>
        <v>0</v>
      </c>
      <c r="K34" s="166">
        <f>-SUMIFS(Lancamentos!$Y:$Y,Lancamentos!$AF:$AF,Fluxo_de_Caixa_Semanal!K$8,Lancamentos!$F:$F,"Realizado",Lancamentos!$J:$J,Fluxo_de_Caixa_Semanal!$A34)</f>
        <v>0</v>
      </c>
      <c r="L34" s="167">
        <f>-SUMIFS(Lancamentos!$Y:$Y,Lancamentos!$AF:$AF,Fluxo_de_Caixa_Semanal!L$8,Lancamentos!$F:$F,"Realizado",Lancamentos!$J:$J,Fluxo_de_Caixa_Semanal!$A34)</f>
        <v>0</v>
      </c>
      <c r="M34" s="165">
        <f>-SUMIFS(Lancamentos!$Y:$Y,Lancamentos!$AF:$AF,Fluxo_de_Caixa_Semanal!M$8,Lancamentos!$F:$F,"Realizado",Lancamentos!$J:$J,Fluxo_de_Caixa_Semanal!$A34)</f>
        <v>0</v>
      </c>
      <c r="N34" s="166">
        <f>-SUMIFS(Lancamentos!$Y:$Y,Lancamentos!$AF:$AF,Fluxo_de_Caixa_Semanal!N$8,Lancamentos!$F:$F,"Realizado",Lancamentos!$J:$J,Fluxo_de_Caixa_Semanal!$A34)</f>
        <v>0</v>
      </c>
      <c r="O34" s="167">
        <f>-SUMIFS(Lancamentos!$Y:$Y,Lancamentos!$AF:$AF,Fluxo_de_Caixa_Semanal!O$8,Lancamentos!$F:$F,"Realizado",Lancamentos!$J:$J,Fluxo_de_Caixa_Semanal!$A34)</f>
        <v>0</v>
      </c>
      <c r="P34" s="165">
        <f>-SUMIFS(Lancamentos!$Y:$Y,Lancamentos!$AF:$AF,Fluxo_de_Caixa_Semanal!P$8,Lancamentos!$F:$F,"Realizado",Lancamentos!$J:$J,Fluxo_de_Caixa_Semanal!$A34)</f>
        <v>0</v>
      </c>
      <c r="Q34" s="166">
        <f>-SUMIFS(Lancamentos!$Y:$Y,Lancamentos!$AF:$AF,Fluxo_de_Caixa_Semanal!Q$8,Lancamentos!$F:$F,"Realizado",Lancamentos!$J:$J,Fluxo_de_Caixa_Semanal!$A34)</f>
        <v>0</v>
      </c>
      <c r="R34" s="167">
        <f>-SUMIFS(Lancamentos!$Y:$Y,Lancamentos!$AF:$AF,Fluxo_de_Caixa_Semanal!R$8,Lancamentos!$F:$F,"Realizado",Lancamentos!$J:$J,Fluxo_de_Caixa_Semanal!$A34)</f>
        <v>0</v>
      </c>
      <c r="S34" s="165">
        <f>-SUMIFS(Lancamentos!$Y:$Y,Lancamentos!$AF:$AF,Fluxo_de_Caixa_Semanal!S$8,Lancamentos!$F:$F,"Realizado",Lancamentos!$J:$J,Fluxo_de_Caixa_Semanal!$A34)</f>
        <v>0</v>
      </c>
      <c r="T34" s="166">
        <f>-SUMIFS(Lancamentos!$Y:$Y,Lancamentos!$AF:$AF,Fluxo_de_Caixa_Semanal!T$8,Lancamentos!$F:$F,"Realizado",Lancamentos!$J:$J,Fluxo_de_Caixa_Semanal!$A34)</f>
        <v>0</v>
      </c>
      <c r="U34" s="167">
        <f>-SUMIFS(Lancamentos!$Y:$Y,Lancamentos!$AF:$AF,Fluxo_de_Caixa_Semanal!U$8,Lancamentos!$F:$F,"Realizado",Lancamentos!$J:$J,Fluxo_de_Caixa_Semanal!$A34)</f>
        <v>0</v>
      </c>
      <c r="V34" s="165">
        <f>-SUMIFS(Lancamentos!$Y:$Y,Lancamentos!$AF:$AF,Fluxo_de_Caixa_Semanal!V$8,Lancamentos!$F:$F,"Realizado",Lancamentos!$J:$J,Fluxo_de_Caixa_Semanal!$A34)</f>
        <v>0</v>
      </c>
      <c r="W34" s="166">
        <f>-SUMIFS(Lancamentos!$Y:$Y,Lancamentos!$AF:$AF,Fluxo_de_Caixa_Semanal!W$8,Lancamentos!$F:$F,"Realizado",Lancamentos!$J:$J,Fluxo_de_Caixa_Semanal!$A34)</f>
        <v>0</v>
      </c>
      <c r="X34" s="121">
        <f>-SUMIFS(Lancamentos!$Y:$Y,Lancamentos!$AF:$AF,Fluxo_de_Caixa_Semanal!X$8,Lancamentos!$F:$F,"Realizado",Lancamentos!$J:$J,Fluxo_de_Caixa_Semanal!$A34)-SUMIFS(Lancamentos!$Y:$Y,Lancamentos!$AF:$AF,Fluxo_de_Caixa_Semanal!X$8,Lancamentos!$F:$F,"Contratado",Lancamentos!$J:$J,Fluxo_de_Caixa_Semanal!$A34)</f>
        <v>0</v>
      </c>
      <c r="Y34" s="122">
        <f>-SUMIFS(Lancamentos!$Y:$Y,Lancamentos!$AF:$AF,Fluxo_de_Caixa_Semanal!Y$8,Lancamentos!$F:$F,"Realizado",Lancamentos!$J:$J,Fluxo_de_Caixa_Semanal!$A34)-SUMIFS(Lancamentos!$Y:$Y,Lancamentos!$AF:$AF,Fluxo_de_Caixa_Semanal!Y$8,Lancamentos!$F:$F,"Contratado",Lancamentos!$J:$J,Fluxo_de_Caixa_Semanal!$A34)</f>
        <v>0</v>
      </c>
      <c r="Z34" s="123">
        <f>-SUMIFS(Lancamentos!$Y:$Y,Lancamentos!$AF:$AF,Fluxo_de_Caixa_Semanal!Z$8,Lancamentos!$F:$F,"Realizado",Lancamentos!$J:$J,Fluxo_de_Caixa_Semanal!$A34)-SUMIFS(Lancamentos!$Y:$Y,Lancamentos!$AF:$AF,Fluxo_de_Caixa_Semanal!Z$8,Lancamentos!$F:$F,"Contratado",Lancamentos!$J:$J,Fluxo_de_Caixa_Semanal!$A34)</f>
        <v>0</v>
      </c>
      <c r="AA34" s="121">
        <f>-SUMIFS(Lancamentos!$Y:$Y,Lancamentos!$AF:$AF,Fluxo_de_Caixa_Semanal!AA$8,Lancamentos!$F:$F,"Realizado",Lancamentos!$J:$J,Fluxo_de_Caixa_Semanal!$A34)-SUMIFS(Lancamentos!$Y:$Y,Lancamentos!$AF:$AF,Fluxo_de_Caixa_Semanal!AA$8,Lancamentos!$F:$F,"Contratado",Lancamentos!$J:$J,Fluxo_de_Caixa_Semanal!$A34)</f>
        <v>0</v>
      </c>
      <c r="AB34" s="122">
        <f>-SUMIFS(Lancamentos!$Y:$Y,Lancamentos!$AF:$AF,Fluxo_de_Caixa_Semanal!AB$8,Lancamentos!$F:$F,"Realizado",Lancamentos!$J:$J,Fluxo_de_Caixa_Semanal!$A34)-SUMIFS(Lancamentos!$Y:$Y,Lancamentos!$AF:$AF,Fluxo_de_Caixa_Semanal!AB$8,Lancamentos!$F:$F,"Contratado",Lancamentos!$J:$J,Fluxo_de_Caixa_Semanal!$A34)</f>
        <v>0</v>
      </c>
      <c r="AC34" s="123">
        <f>-SUMIFS(Lancamentos!$Y:$Y,Lancamentos!$AF:$AF,Fluxo_de_Caixa_Semanal!AC$8,Lancamentos!$F:$F,"Realizado",Lancamentos!$J:$J,Fluxo_de_Caixa_Semanal!$A34)-SUMIFS(Lancamentos!$Y:$Y,Lancamentos!$AF:$AF,Fluxo_de_Caixa_Semanal!AC$8,Lancamentos!$F:$F,"Contratado",Lancamentos!$J:$J,Fluxo_de_Caixa_Semanal!$A34)</f>
        <v>0</v>
      </c>
      <c r="AD34" s="121">
        <f>-SUMIFS(Lancamentos!$Y:$Y,Lancamentos!$AF:$AF,Fluxo_de_Caixa_Semanal!AD$8,Lancamentos!$F:$F,"Realizado",Lancamentos!$J:$J,Fluxo_de_Caixa_Semanal!$A34)-SUMIFS(Lancamentos!$Y:$Y,Lancamentos!$AF:$AF,Fluxo_de_Caixa_Semanal!AD$8,Lancamentos!$F:$F,"Contratado",Lancamentos!$J:$J,Fluxo_de_Caixa_Semanal!$A34)</f>
        <v>0</v>
      </c>
      <c r="AE34" s="122">
        <f>-SUMIFS(Lancamentos!$Y:$Y,Lancamentos!$AF:$AF,Fluxo_de_Caixa_Semanal!AE$8,Lancamentos!$F:$F,"Realizado",Lancamentos!$J:$J,Fluxo_de_Caixa_Semanal!$A34)-SUMIFS(Lancamentos!$Y:$Y,Lancamentos!$AF:$AF,Fluxo_de_Caixa_Semanal!AE$8,Lancamentos!$F:$F,"Contratado",Lancamentos!$J:$J,Fluxo_de_Caixa_Semanal!$A34)</f>
        <v>0</v>
      </c>
      <c r="AF34" s="123">
        <f>-SUMIFS(Lancamentos!$Y:$Y,Lancamentos!$AF:$AF,Fluxo_de_Caixa_Semanal!AF$8,Lancamentos!$F:$F,"Realizado",Lancamentos!$J:$J,Fluxo_de_Caixa_Semanal!$A34)-SUMIFS(Lancamentos!$Y:$Y,Lancamentos!$AF:$AF,Fluxo_de_Caixa_Semanal!AF$8,Lancamentos!$F:$F,"Contratado",Lancamentos!$J:$J,Fluxo_de_Caixa_Semanal!$A34)</f>
        <v>0</v>
      </c>
      <c r="AG34" s="121">
        <f>-SUMIFS(Lancamentos!$Y:$Y,Lancamentos!$AF:$AF,Fluxo_de_Caixa_Semanal!AG$8,Lancamentos!$F:$F,"Realizado",Lancamentos!$J:$J,Fluxo_de_Caixa_Semanal!$A34)-SUMIFS(Lancamentos!$Y:$Y,Lancamentos!$AF:$AF,Fluxo_de_Caixa_Semanal!AG$8,Lancamentos!$F:$F,"Contratado",Lancamentos!$J:$J,Fluxo_de_Caixa_Semanal!$A34)</f>
        <v>0</v>
      </c>
      <c r="AH34" s="122">
        <f>-SUMIFS(Lancamentos!$Y:$Y,Lancamentos!$AF:$AF,Fluxo_de_Caixa_Semanal!AH$8,Lancamentos!$F:$F,"Realizado",Lancamentos!$J:$J,Fluxo_de_Caixa_Semanal!$A34)-SUMIFS(Lancamentos!$Y:$Y,Lancamentos!$AF:$AF,Fluxo_de_Caixa_Semanal!AH$8,Lancamentos!$F:$F,"Contratado",Lancamentos!$J:$J,Fluxo_de_Caixa_Semanal!$A34)</f>
        <v>0</v>
      </c>
      <c r="AI34" s="123">
        <f>-SUMIFS(Lancamentos!$Y:$Y,Lancamentos!$AF:$AF,Fluxo_de_Caixa_Semanal!AI$8,Lancamentos!$F:$F,"Realizado",Lancamentos!$J:$J,Fluxo_de_Caixa_Semanal!$A34)-SUMIFS(Lancamentos!$Y:$Y,Lancamentos!$AF:$AF,Fluxo_de_Caixa_Semanal!AI$8,Lancamentos!$F:$F,"Contratado",Lancamentos!$J:$J,Fluxo_de_Caixa_Semanal!$A34)</f>
        <v>0</v>
      </c>
      <c r="AJ34" s="121">
        <f>-SUMIFS(Lancamentos!$Y:$Y,Lancamentos!$AF:$AF,Fluxo_de_Caixa_Semanal!AJ$8,Lancamentos!$F:$F,"Realizado",Lancamentos!$J:$J,Fluxo_de_Caixa_Semanal!$A34)-SUMIFS(Lancamentos!$Y:$Y,Lancamentos!$AF:$AF,Fluxo_de_Caixa_Semanal!AJ$8,Lancamentos!$F:$F,"Contratado",Lancamentos!$J:$J,Fluxo_de_Caixa_Semanal!$A34)</f>
        <v>0</v>
      </c>
      <c r="AK34" s="122">
        <f>-SUMIFS(Lancamentos!$Y:$Y,Lancamentos!$AF:$AF,Fluxo_de_Caixa_Semanal!AK$8,Lancamentos!$F:$F,"Realizado",Lancamentos!$J:$J,Fluxo_de_Caixa_Semanal!$A34)-SUMIFS(Lancamentos!$Y:$Y,Lancamentos!$AF:$AF,Fluxo_de_Caixa_Semanal!AK$8,Lancamentos!$F:$F,"Contratado",Lancamentos!$J:$J,Fluxo_de_Caixa_Semanal!$A34)</f>
        <v>0</v>
      </c>
      <c r="AL34" s="123">
        <f>-SUMIFS(Lancamentos!$Y:$Y,Lancamentos!$AF:$AF,Fluxo_de_Caixa_Semanal!AL$8,Lancamentos!$F:$F,"Realizado",Lancamentos!$J:$J,Fluxo_de_Caixa_Semanal!$A34)-SUMIFS(Lancamentos!$Y:$Y,Lancamentos!$AF:$AF,Fluxo_de_Caixa_Semanal!AL$8,Lancamentos!$F:$F,"Contratado",Lancamentos!$J:$J,Fluxo_de_Caixa_Semanal!$A34)</f>
        <v>0</v>
      </c>
      <c r="AM34" s="121">
        <f>-SUMIFS(Lancamentos!$Y:$Y,Lancamentos!$AF:$AF,Fluxo_de_Caixa_Semanal!AM$8,Lancamentos!$F:$F,"Realizado",Lancamentos!$J:$J,Fluxo_de_Caixa_Semanal!$A34)-SUMIFS(Lancamentos!$Y:$Y,Lancamentos!$AF:$AF,Fluxo_de_Caixa_Semanal!AM$8,Lancamentos!$F:$F,"Contratado",Lancamentos!$J:$J,Fluxo_de_Caixa_Semanal!$A34)</f>
        <v>0</v>
      </c>
      <c r="AN34" s="122">
        <f>-SUMIFS(Lancamentos!$Y:$Y,Lancamentos!$AF:$AF,Fluxo_de_Caixa_Semanal!AN$8,Lancamentos!$F:$F,"Realizado",Lancamentos!$J:$J,Fluxo_de_Caixa_Semanal!$A34)-SUMIFS(Lancamentos!$Y:$Y,Lancamentos!$AF:$AF,Fluxo_de_Caixa_Semanal!AN$8,Lancamentos!$F:$F,"Contratado",Lancamentos!$J:$J,Fluxo_de_Caixa_Semanal!$A34)</f>
        <v>0</v>
      </c>
      <c r="AO34" s="123">
        <f>-SUMIFS(Lancamentos!$Y:$Y,Lancamentos!$AF:$AF,Fluxo_de_Caixa_Semanal!AO$8,Lancamentos!$F:$F,"Realizado",Lancamentos!$J:$J,Fluxo_de_Caixa_Semanal!$A34)-SUMIFS(Lancamentos!$Y:$Y,Lancamentos!$AF:$AF,Fluxo_de_Caixa_Semanal!AO$8,Lancamentos!$F:$F,"Contratado",Lancamentos!$J:$J,Fluxo_de_Caixa_Semanal!$A34)</f>
        <v>0</v>
      </c>
      <c r="AP34" s="121">
        <f>-SUMIFS(Lancamentos!$Y:$Y,Lancamentos!$AF:$AF,Fluxo_de_Caixa_Semanal!AP$8,Lancamentos!$F:$F,"Realizado",Lancamentos!$J:$J,Fluxo_de_Caixa_Semanal!$A34)-SUMIFS(Lancamentos!$Y:$Y,Lancamentos!$AF:$AF,Fluxo_de_Caixa_Semanal!AP$8,Lancamentos!$F:$F,"Contratado",Lancamentos!$J:$J,Fluxo_de_Caixa_Semanal!$A34)</f>
        <v>0</v>
      </c>
      <c r="AQ34" s="122">
        <f>-SUMIFS(Lancamentos!$Y:$Y,Lancamentos!$AF:$AF,Fluxo_de_Caixa_Semanal!AQ$8,Lancamentos!$F:$F,"Realizado",Lancamentos!$J:$J,Fluxo_de_Caixa_Semanal!$A34)-SUMIFS(Lancamentos!$Y:$Y,Lancamentos!$AF:$AF,Fluxo_de_Caixa_Semanal!AQ$8,Lancamentos!$F:$F,"Contratado",Lancamentos!$J:$J,Fluxo_de_Caixa_Semanal!$A34)</f>
        <v>0</v>
      </c>
      <c r="AR34" s="123">
        <f>-SUMIFS(Lancamentos!$Y:$Y,Lancamentos!$AF:$AF,Fluxo_de_Caixa_Semanal!AR$8,Lancamentos!$F:$F,"Realizado",Lancamentos!$J:$J,Fluxo_de_Caixa_Semanal!$A34)-SUMIFS(Lancamentos!$Y:$Y,Lancamentos!$AF:$AF,Fluxo_de_Caixa_Semanal!AR$8,Lancamentos!$F:$F,"Contratado",Lancamentos!$J:$J,Fluxo_de_Caixa_Semanal!$A34)</f>
        <v>0</v>
      </c>
      <c r="AS34" s="121">
        <f>-SUMIFS(Lancamentos!$Y:$Y,Lancamentos!$AF:$AF,Fluxo_de_Caixa_Semanal!AS$8,Lancamentos!$F:$F,"Realizado",Lancamentos!$J:$J,Fluxo_de_Caixa_Semanal!$A34)-SUMIFS(Lancamentos!$Y:$Y,Lancamentos!$AF:$AF,Fluxo_de_Caixa_Semanal!AS$8,Lancamentos!$F:$F,"Contratado",Lancamentos!$J:$J,Fluxo_de_Caixa_Semanal!$A34)</f>
        <v>0</v>
      </c>
      <c r="AT34" s="122">
        <f>-SUMIFS(Lancamentos!$Y:$Y,Lancamentos!$AF:$AF,Fluxo_de_Caixa_Semanal!AT$8,Lancamentos!$F:$F,"Realizado",Lancamentos!$J:$J,Fluxo_de_Caixa_Semanal!$A34)-SUMIFS(Lancamentos!$Y:$Y,Lancamentos!$AF:$AF,Fluxo_de_Caixa_Semanal!AT$8,Lancamentos!$F:$F,"Contratado",Lancamentos!$J:$J,Fluxo_de_Caixa_Semanal!$A34)</f>
        <v>0</v>
      </c>
      <c r="AU34" s="123">
        <f>-SUMIFS(Lancamentos!$Y:$Y,Lancamentos!$AF:$AF,Fluxo_de_Caixa_Semanal!AU$8,Lancamentos!$F:$F,"Realizado",Lancamentos!$J:$J,Fluxo_de_Caixa_Semanal!$A34)-SUMIFS(Lancamentos!$Y:$Y,Lancamentos!$AF:$AF,Fluxo_de_Caixa_Semanal!AU$8,Lancamentos!$F:$F,"Contratado",Lancamentos!$J:$J,Fluxo_de_Caixa_Semanal!$A34)</f>
        <v>0</v>
      </c>
      <c r="AV34" s="121">
        <f>-SUMIFS(Lancamentos!$Y:$Y,Lancamentos!$AF:$AF,Fluxo_de_Caixa_Semanal!AV$8,Lancamentos!$F:$F,"Realizado",Lancamentos!$J:$J,Fluxo_de_Caixa_Semanal!$A34)-SUMIFS(Lancamentos!$Y:$Y,Lancamentos!$AF:$AF,Fluxo_de_Caixa_Semanal!AV$8,Lancamentos!$F:$F,"Contratado",Lancamentos!$J:$J,Fluxo_de_Caixa_Semanal!$A34)</f>
        <v>0</v>
      </c>
      <c r="AW34" s="122">
        <f>-SUMIFS(Lancamentos!$Y:$Y,Lancamentos!$AF:$AF,Fluxo_de_Caixa_Semanal!AW$8,Lancamentos!$F:$F,"Realizado",Lancamentos!$J:$J,Fluxo_de_Caixa_Semanal!$A34)-SUMIFS(Lancamentos!$Y:$Y,Lancamentos!$AF:$AF,Fluxo_de_Caixa_Semanal!AW$8,Lancamentos!$F:$F,"Contratado",Lancamentos!$J:$J,Fluxo_de_Caixa_Semanal!$A34)</f>
        <v>0</v>
      </c>
      <c r="AX34" s="123">
        <f>-SUMIFS(Lancamentos!$Y:$Y,Lancamentos!$AF:$AF,Fluxo_de_Caixa_Semanal!AX$8,Lancamentos!$F:$F,"Realizado",Lancamentos!$J:$J,Fluxo_de_Caixa_Semanal!$A34)-SUMIFS(Lancamentos!$Y:$Y,Lancamentos!$AF:$AF,Fluxo_de_Caixa_Semanal!AX$8,Lancamentos!$F:$F,"Contratado",Lancamentos!$J:$J,Fluxo_de_Caixa_Semanal!$A34)</f>
        <v>0</v>
      </c>
      <c r="AY34" s="121">
        <f>-SUMIFS(Lancamentos!$Y:$Y,Lancamentos!$AF:$AF,Fluxo_de_Caixa_Semanal!AY$8,Lancamentos!$F:$F,"Realizado",Lancamentos!$J:$J,Fluxo_de_Caixa_Semanal!$A34)-SUMIFS(Lancamentos!$Y:$Y,Lancamentos!$AF:$AF,Fluxo_de_Caixa_Semanal!AY$8,Lancamentos!$F:$F,"Contratado",Lancamentos!$J:$J,Fluxo_de_Caixa_Semanal!$A34)</f>
        <v>0</v>
      </c>
      <c r="AZ34" s="122">
        <f>-SUMIFS(Lancamentos!$Y:$Y,Lancamentos!$AF:$AF,Fluxo_de_Caixa_Semanal!AZ$8,Lancamentos!$F:$F,"Realizado",Lancamentos!$J:$J,Fluxo_de_Caixa_Semanal!$A34)-SUMIFS(Lancamentos!$Y:$Y,Lancamentos!$AF:$AF,Fluxo_de_Caixa_Semanal!AZ$8,Lancamentos!$F:$F,"Contratado",Lancamentos!$J:$J,Fluxo_de_Caixa_Semanal!$A34)</f>
        <v>0</v>
      </c>
      <c r="BA34" s="123">
        <f>-SUMIFS(Lancamentos!$Y:$Y,Lancamentos!$AF:$AF,Fluxo_de_Caixa_Semanal!BA$8,Lancamentos!$F:$F,"Realizado",Lancamentos!$J:$J,Fluxo_de_Caixa_Semanal!$A34)-SUMIFS(Lancamentos!$Y:$Y,Lancamentos!$AF:$AF,Fluxo_de_Caixa_Semanal!BA$8,Lancamentos!$F:$F,"Contratado",Lancamentos!$J:$J,Fluxo_de_Caixa_Semanal!$A34)</f>
        <v>0</v>
      </c>
      <c r="BB34" s="121">
        <f>-SUMIFS(Lancamentos!$Y:$Y,Lancamentos!$AF:$AF,Fluxo_de_Caixa_Semanal!BB$8,Lancamentos!$F:$F,"Realizado",Lancamentos!$J:$J,Fluxo_de_Caixa_Semanal!$A34)-SUMIFS(Lancamentos!$Y:$Y,Lancamentos!$AF:$AF,Fluxo_de_Caixa_Semanal!BB$8,Lancamentos!$F:$F,"Contratado",Lancamentos!$J:$J,Fluxo_de_Caixa_Semanal!$A34)</f>
        <v>0</v>
      </c>
      <c r="BC34" s="122">
        <f>-SUMIFS(Lancamentos!$Y:$Y,Lancamentos!$AF:$AF,Fluxo_de_Caixa_Semanal!BC$8,Lancamentos!$F:$F,"Realizado",Lancamentos!$J:$J,Fluxo_de_Caixa_Semanal!$A34)-SUMIFS(Lancamentos!$Y:$Y,Lancamentos!$AF:$AF,Fluxo_de_Caixa_Semanal!BC$8,Lancamentos!$F:$F,"Contratado",Lancamentos!$J:$J,Fluxo_de_Caixa_Semanal!$A34)</f>
        <v>0</v>
      </c>
      <c r="BD34" s="123">
        <f>-SUMIFS(Lancamentos!$Y:$Y,Lancamentos!$AF:$AF,Fluxo_de_Caixa_Semanal!BD$8,Lancamentos!$F:$F,"Realizado",Lancamentos!$J:$J,Fluxo_de_Caixa_Semanal!$A34)-SUMIFS(Lancamentos!$Y:$Y,Lancamentos!$AF:$AF,Fluxo_de_Caixa_Semanal!BD$8,Lancamentos!$F:$F,"Contratado",Lancamentos!$J:$J,Fluxo_de_Caixa_Semanal!$A34)</f>
        <v>0</v>
      </c>
      <c r="BE34" s="121">
        <f>-SUMIFS(Lancamentos!$Y:$Y,Lancamentos!$AF:$AF,Fluxo_de_Caixa_Semanal!BE$8,Lancamentos!$F:$F,"Realizado",Lancamentos!$J:$J,Fluxo_de_Caixa_Semanal!$A34)-SUMIFS(Lancamentos!$Y:$Y,Lancamentos!$AF:$AF,Fluxo_de_Caixa_Semanal!BE$8,Lancamentos!$F:$F,"Contratado",Lancamentos!$J:$J,Fluxo_de_Caixa_Semanal!$A34)</f>
        <v>0</v>
      </c>
      <c r="BF34" s="122">
        <f>-SUMIFS(Lancamentos!$Y:$Y,Lancamentos!$AF:$AF,Fluxo_de_Caixa_Semanal!BF$8,Lancamentos!$F:$F,"Realizado",Lancamentos!$J:$J,Fluxo_de_Caixa_Semanal!$A34)-SUMIFS(Lancamentos!$Y:$Y,Lancamentos!$AF:$AF,Fluxo_de_Caixa_Semanal!BF$8,Lancamentos!$F:$F,"Contratado",Lancamentos!$J:$J,Fluxo_de_Caixa_Semanal!$A34)</f>
        <v>0</v>
      </c>
      <c r="BG34" s="123">
        <f>-SUMIFS(Lancamentos!$Y:$Y,Lancamentos!$AF:$AF,Fluxo_de_Caixa_Semanal!BG$8,Lancamentos!$F:$F,"Realizado",Lancamentos!$J:$J,Fluxo_de_Caixa_Semanal!$A34)-SUMIFS(Lancamentos!$Y:$Y,Lancamentos!$AF:$AF,Fluxo_de_Caixa_Semanal!BG$8,Lancamentos!$F:$F,"Contratado",Lancamentos!$J:$J,Fluxo_de_Caixa_Semanal!$A34)</f>
        <v>0</v>
      </c>
      <c r="BH34" s="121">
        <f>-SUMIFS(Lancamentos!$Y:$Y,Lancamentos!$AF:$AF,Fluxo_de_Caixa_Semanal!BH$8,Lancamentos!$F:$F,"Realizado",Lancamentos!$J:$J,Fluxo_de_Caixa_Semanal!$A34)-SUMIFS(Lancamentos!$Y:$Y,Lancamentos!$AF:$AF,Fluxo_de_Caixa_Semanal!BH$8,Lancamentos!$F:$F,"Contratado",Lancamentos!$J:$J,Fluxo_de_Caixa_Semanal!$A34)</f>
        <v>0</v>
      </c>
      <c r="BI34" s="122">
        <f>-SUMIFS(Lancamentos!$Y:$Y,Lancamentos!$AF:$AF,Fluxo_de_Caixa_Semanal!BI$8,Lancamentos!$F:$F,"Realizado",Lancamentos!$J:$J,Fluxo_de_Caixa_Semanal!$A34)-SUMIFS(Lancamentos!$Y:$Y,Lancamentos!$AF:$AF,Fluxo_de_Caixa_Semanal!BI$8,Lancamentos!$F:$F,"Contratado",Lancamentos!$J:$J,Fluxo_de_Caixa_Semanal!$A34)</f>
        <v>0</v>
      </c>
      <c r="BJ34" s="123">
        <f>-SUMIFS(Lancamentos!$Y:$Y,Lancamentos!$AF:$AF,Fluxo_de_Caixa_Semanal!BJ$8,Lancamentos!$F:$F,"Realizado",Lancamentos!$J:$J,Fluxo_de_Caixa_Semanal!$A34)-SUMIFS(Lancamentos!$Y:$Y,Lancamentos!$AF:$AF,Fluxo_de_Caixa_Semanal!BJ$8,Lancamentos!$F:$F,"Contratado",Lancamentos!$J:$J,Fluxo_de_Caixa_Semanal!$A34)</f>
        <v>0</v>
      </c>
      <c r="BK34" s="121">
        <f>-SUMIFS(Lancamentos!$Y:$Y,Lancamentos!$AF:$AF,Fluxo_de_Caixa_Semanal!BK$8,Lancamentos!$F:$F,"Realizado",Lancamentos!$J:$J,Fluxo_de_Caixa_Semanal!$A34)-SUMIFS(Lancamentos!$Y:$Y,Lancamentos!$AF:$AF,Fluxo_de_Caixa_Semanal!BK$8,Lancamentos!$F:$F,"Contratado",Lancamentos!$J:$J,Fluxo_de_Caixa_Semanal!$A34)</f>
        <v>0</v>
      </c>
      <c r="BL34" s="122">
        <f>-SUMIFS(Lancamentos!$Y:$Y,Lancamentos!$AF:$AF,Fluxo_de_Caixa_Semanal!BL$8,Lancamentos!$F:$F,"Realizado",Lancamentos!$J:$J,Fluxo_de_Caixa_Semanal!$A34)-SUMIFS(Lancamentos!$Y:$Y,Lancamentos!$AF:$AF,Fluxo_de_Caixa_Semanal!BL$8,Lancamentos!$F:$F,"Contratado",Lancamentos!$J:$J,Fluxo_de_Caixa_Semanal!$A34)</f>
        <v>0</v>
      </c>
      <c r="BM34" s="123">
        <f>-SUMIFS(Lancamentos!$Y:$Y,Lancamentos!$AF:$AF,Fluxo_de_Caixa_Semanal!BM$8,Lancamentos!$F:$F,"Realizado",Lancamentos!$J:$J,Fluxo_de_Caixa_Semanal!$A34)-SUMIFS(Lancamentos!$Y:$Y,Lancamentos!$AF:$AF,Fluxo_de_Caixa_Semanal!BM$8,Lancamentos!$F:$F,"Contratado",Lancamentos!$J:$J,Fluxo_de_Caixa_Semanal!$A34)</f>
        <v>0</v>
      </c>
      <c r="BN34" s="121">
        <f>-SUMIFS(Lancamentos!$Y:$Y,Lancamentos!$AF:$AF,Fluxo_de_Caixa_Semanal!BN$8,Lancamentos!$F:$F,"Realizado",Lancamentos!$J:$J,Fluxo_de_Caixa_Semanal!$A34)-SUMIFS(Lancamentos!$Y:$Y,Lancamentos!$AF:$AF,Fluxo_de_Caixa_Semanal!BN$8,Lancamentos!$F:$F,"Contratado",Lancamentos!$J:$J,Fluxo_de_Caixa_Semanal!$A34)</f>
        <v>0</v>
      </c>
      <c r="BO34" s="122">
        <f>-SUMIFS(Lancamentos!$Y:$Y,Lancamentos!$AF:$AF,Fluxo_de_Caixa_Semanal!BO$8,Lancamentos!$F:$F,"Realizado",Lancamentos!$J:$J,Fluxo_de_Caixa_Semanal!$A34)-SUMIFS(Lancamentos!$Y:$Y,Lancamentos!$AF:$AF,Fluxo_de_Caixa_Semanal!BO$8,Lancamentos!$F:$F,"Contratado",Lancamentos!$J:$J,Fluxo_de_Caixa_Semanal!$A34)</f>
        <v>0</v>
      </c>
      <c r="BP34" s="123">
        <f>-SUMIFS(Lancamentos!$Y:$Y,Lancamentos!$AF:$AF,Fluxo_de_Caixa_Semanal!BP$8,Lancamentos!$F:$F,"Realizado",Lancamentos!$J:$J,Fluxo_de_Caixa_Semanal!$A34)-SUMIFS(Lancamentos!$Y:$Y,Lancamentos!$AF:$AF,Fluxo_de_Caixa_Semanal!BP$8,Lancamentos!$F:$F,"Contratado",Lancamentos!$J:$J,Fluxo_de_Caixa_Semanal!$A34)</f>
        <v>0</v>
      </c>
      <c r="BQ34" s="121">
        <f>-SUMIFS(Lancamentos!$Y:$Y,Lancamentos!$AF:$AF,Fluxo_de_Caixa_Semanal!BQ$8,Lancamentos!$F:$F,"Realizado",Lancamentos!$J:$J,Fluxo_de_Caixa_Semanal!$A34)-SUMIFS(Lancamentos!$Y:$Y,Lancamentos!$AF:$AF,Fluxo_de_Caixa_Semanal!BQ$8,Lancamentos!$F:$F,"Contratado",Lancamentos!$J:$J,Fluxo_de_Caixa_Semanal!$A34)</f>
        <v>0</v>
      </c>
      <c r="BR34" s="122">
        <f>-SUMIFS(Lancamentos!$Y:$Y,Lancamentos!$AF:$AF,Fluxo_de_Caixa_Semanal!BR$8,Lancamentos!$F:$F,"Realizado",Lancamentos!$J:$J,Fluxo_de_Caixa_Semanal!$A34)-SUMIFS(Lancamentos!$Y:$Y,Lancamentos!$AF:$AF,Fluxo_de_Caixa_Semanal!BR$8,Lancamentos!$F:$F,"Contratado",Lancamentos!$J:$J,Fluxo_de_Caixa_Semanal!$A34)</f>
        <v>0</v>
      </c>
      <c r="BS34" s="123">
        <f>-SUMIFS(Lancamentos!$Y:$Y,Lancamentos!$AF:$AF,Fluxo_de_Caixa_Semanal!BS$8,Lancamentos!$F:$F,"Realizado",Lancamentos!$J:$J,Fluxo_de_Caixa_Semanal!$A34)-SUMIFS(Lancamentos!$Y:$Y,Lancamentos!$AF:$AF,Fluxo_de_Caixa_Semanal!BS$8,Lancamentos!$F:$F,"Contratado",Lancamentos!$J:$J,Fluxo_de_Caixa_Semanal!$A34)</f>
        <v>0</v>
      </c>
      <c r="BT34" s="121">
        <f>-SUMIFS(Lancamentos!$Y:$Y,Lancamentos!$AF:$AF,Fluxo_de_Caixa_Semanal!BT$8,Lancamentos!$F:$F,"Realizado",Lancamentos!$J:$J,Fluxo_de_Caixa_Semanal!$A34)-SUMIFS(Lancamentos!$Y:$Y,Lancamentos!$AF:$AF,Fluxo_de_Caixa_Semanal!BT$8,Lancamentos!$F:$F,"Contratado",Lancamentos!$J:$J,Fluxo_de_Caixa_Semanal!$A34)</f>
        <v>0</v>
      </c>
      <c r="BU34" s="122">
        <f>-SUMIFS(Lancamentos!$Y:$Y,Lancamentos!$AF:$AF,Fluxo_de_Caixa_Semanal!BU$8,Lancamentos!$F:$F,"Realizado",Lancamentos!$J:$J,Fluxo_de_Caixa_Semanal!$A34)-SUMIFS(Lancamentos!$Y:$Y,Lancamentos!$AF:$AF,Fluxo_de_Caixa_Semanal!BU$8,Lancamentos!$F:$F,"Contratado",Lancamentos!$J:$J,Fluxo_de_Caixa_Semanal!$A34)</f>
        <v>0</v>
      </c>
      <c r="BV34" s="123">
        <f>-SUMIFS(Lancamentos!$Y:$Y,Lancamentos!$AF:$AF,Fluxo_de_Caixa_Semanal!BV$8,Lancamentos!$F:$F,"Realizado",Lancamentos!$J:$J,Fluxo_de_Caixa_Semanal!$A34)-SUMIFS(Lancamentos!$Y:$Y,Lancamentos!$AF:$AF,Fluxo_de_Caixa_Semanal!BV$8,Lancamentos!$F:$F,"Contratado",Lancamentos!$J:$J,Fluxo_de_Caixa_Semanal!$A34)</f>
        <v>0</v>
      </c>
      <c r="BW34" s="121">
        <f>-SUMIFS(Lancamentos!$Y:$Y,Lancamentos!$AF:$AF,Fluxo_de_Caixa_Semanal!BW$8,Lancamentos!$F:$F,"Realizado",Lancamentos!$J:$J,Fluxo_de_Caixa_Semanal!$A34)-SUMIFS(Lancamentos!$Y:$Y,Lancamentos!$AF:$AF,Fluxo_de_Caixa_Semanal!BW$8,Lancamentos!$F:$F,"Contratado",Lancamentos!$J:$J,Fluxo_de_Caixa_Semanal!$A34)</f>
        <v>0</v>
      </c>
      <c r="BX34" s="122">
        <f>-SUMIFS(Lancamentos!$Y:$Y,Lancamentos!$AF:$AF,Fluxo_de_Caixa_Semanal!BX$8,Lancamentos!$F:$F,"Realizado",Lancamentos!$J:$J,Fluxo_de_Caixa_Semanal!$A34)-SUMIFS(Lancamentos!$Y:$Y,Lancamentos!$AF:$AF,Fluxo_de_Caixa_Semanal!BX$8,Lancamentos!$F:$F,"Contratado",Lancamentos!$J:$J,Fluxo_de_Caixa_Semanal!$A34)</f>
        <v>0</v>
      </c>
      <c r="BY34" s="123">
        <f>-SUMIFS(Lancamentos!$Y:$Y,Lancamentos!$AF:$AF,Fluxo_de_Caixa_Semanal!BY$8,Lancamentos!$F:$F,"Realizado",Lancamentos!$J:$J,Fluxo_de_Caixa_Semanal!$A34)-SUMIFS(Lancamentos!$Y:$Y,Lancamentos!$AF:$AF,Fluxo_de_Caixa_Semanal!BY$8,Lancamentos!$F:$F,"Contratado",Lancamentos!$J:$J,Fluxo_de_Caixa_Semanal!$A34)</f>
        <v>0</v>
      </c>
      <c r="BZ34" s="121">
        <f>-SUMIFS(Lancamentos!$Y:$Y,Lancamentos!$AF:$AF,Fluxo_de_Caixa_Semanal!BZ$8,Lancamentos!$F:$F,"Realizado",Lancamentos!$J:$J,Fluxo_de_Caixa_Semanal!$A34)-SUMIFS(Lancamentos!$Y:$Y,Lancamentos!$AF:$AF,Fluxo_de_Caixa_Semanal!BZ$8,Lancamentos!$F:$F,"Contratado",Lancamentos!$J:$J,Fluxo_de_Caixa_Semanal!$A34)</f>
        <v>0</v>
      </c>
      <c r="CA34" s="122">
        <f>-SUMIFS(Lancamentos!$Y:$Y,Lancamentos!$AF:$AF,Fluxo_de_Caixa_Semanal!CA$8,Lancamentos!$F:$F,"Realizado",Lancamentos!$J:$J,Fluxo_de_Caixa_Semanal!$A34)-SUMIFS(Lancamentos!$Y:$Y,Lancamentos!$AF:$AF,Fluxo_de_Caixa_Semanal!CA$8,Lancamentos!$F:$F,"Contratado",Lancamentos!$J:$J,Fluxo_de_Caixa_Semanal!$A34)</f>
        <v>0</v>
      </c>
      <c r="CB34" s="123">
        <f>-SUMIFS(Lancamentos!$Y:$Y,Lancamentos!$AF:$AF,Fluxo_de_Caixa_Semanal!CB$8,Lancamentos!$F:$F,"Realizado",Lancamentos!$J:$J,Fluxo_de_Caixa_Semanal!$A34)-SUMIFS(Lancamentos!$Y:$Y,Lancamentos!$AF:$AF,Fluxo_de_Caixa_Semanal!CB$8,Lancamentos!$F:$F,"Contratado",Lancamentos!$J:$J,Fluxo_de_Caixa_Semanal!$A34)</f>
        <v>0</v>
      </c>
      <c r="CC34" s="121">
        <f>-SUMIFS(Lancamentos!$Y:$Y,Lancamentos!$AF:$AF,Fluxo_de_Caixa_Semanal!CC$8,Lancamentos!$F:$F,"Realizado",Lancamentos!$J:$J,Fluxo_de_Caixa_Semanal!$A34)-SUMIFS(Lancamentos!$Y:$Y,Lancamentos!$AF:$AF,Fluxo_de_Caixa_Semanal!CC$8,Lancamentos!$F:$F,"Contratado",Lancamentos!$J:$J,Fluxo_de_Caixa_Semanal!$A34)</f>
        <v>0</v>
      </c>
      <c r="CD34" s="122">
        <f>-SUMIFS(Lancamentos!$Y:$Y,Lancamentos!$AF:$AF,Fluxo_de_Caixa_Semanal!CD$8,Lancamentos!$F:$F,"Realizado",Lancamentos!$J:$J,Fluxo_de_Caixa_Semanal!$A34)-SUMIFS(Lancamentos!$Y:$Y,Lancamentos!$AF:$AF,Fluxo_de_Caixa_Semanal!CD$8,Lancamentos!$F:$F,"Contratado",Lancamentos!$J:$J,Fluxo_de_Caixa_Semanal!$A34)</f>
        <v>0</v>
      </c>
      <c r="CE34" s="123">
        <f>-SUMIFS(Lancamentos!$Y:$Y,Lancamentos!$AF:$AF,Fluxo_de_Caixa_Semanal!CE$8,Lancamentos!$F:$F,"Realizado",Lancamentos!$J:$J,Fluxo_de_Caixa_Semanal!$A34)-SUMIFS(Lancamentos!$Y:$Y,Lancamentos!$AF:$AF,Fluxo_de_Caixa_Semanal!CE$8,Lancamentos!$F:$F,"Contratado",Lancamentos!$J:$J,Fluxo_de_Caixa_Semanal!$A34)</f>
        <v>0</v>
      </c>
      <c r="CF34" s="121">
        <f>-SUMIFS(Lancamentos!$Y:$Y,Lancamentos!$AF:$AF,Fluxo_de_Caixa_Semanal!CF$8,Lancamentos!$F:$F,"Realizado",Lancamentos!$J:$J,Fluxo_de_Caixa_Semanal!$A34)-SUMIFS(Lancamentos!$Y:$Y,Lancamentos!$AF:$AF,Fluxo_de_Caixa_Semanal!CF$8,Lancamentos!$F:$F,"Contratado",Lancamentos!$J:$J,Fluxo_de_Caixa_Semanal!$A34)</f>
        <v>0</v>
      </c>
      <c r="CG34" s="122">
        <f>-SUMIFS(Lancamentos!$Y:$Y,Lancamentos!$AF:$AF,Fluxo_de_Caixa_Semanal!CG$8,Lancamentos!$F:$F,"Realizado",Lancamentos!$J:$J,Fluxo_de_Caixa_Semanal!$A34)-SUMIFS(Lancamentos!$Y:$Y,Lancamentos!$AF:$AF,Fluxo_de_Caixa_Semanal!CG$8,Lancamentos!$F:$F,"Contratado",Lancamentos!$J:$J,Fluxo_de_Caixa_Semanal!$A34)</f>
        <v>0</v>
      </c>
      <c r="CH34" s="123">
        <f>-SUMIFS(Lancamentos!$Y:$Y,Lancamentos!$AF:$AF,Fluxo_de_Caixa_Semanal!CH$8,Lancamentos!$F:$F,"Realizado",Lancamentos!$J:$J,Fluxo_de_Caixa_Semanal!$A34)-SUMIFS(Lancamentos!$Y:$Y,Lancamentos!$AF:$AF,Fluxo_de_Caixa_Semanal!CH$8,Lancamentos!$F:$F,"Contratado",Lancamentos!$J:$J,Fluxo_de_Caixa_Semanal!$A34)</f>
        <v>0</v>
      </c>
      <c r="CI34" s="121">
        <f>-SUMIFS(Lancamentos!$Y:$Y,Lancamentos!$AF:$AF,Fluxo_de_Caixa_Semanal!CI$8,Lancamentos!$F:$F,"Realizado",Lancamentos!$J:$J,Fluxo_de_Caixa_Semanal!$A34)-SUMIFS(Lancamentos!$Y:$Y,Lancamentos!$AF:$AF,Fluxo_de_Caixa_Semanal!CI$8,Lancamentos!$F:$F,"Contratado",Lancamentos!$J:$J,Fluxo_de_Caixa_Semanal!$A34)</f>
        <v>0</v>
      </c>
      <c r="CJ34" s="122">
        <f>-SUMIFS(Lancamentos!$Y:$Y,Lancamentos!$AF:$AF,Fluxo_de_Caixa_Semanal!CJ$8,Lancamentos!$F:$F,"Realizado",Lancamentos!$J:$J,Fluxo_de_Caixa_Semanal!$A34)-SUMIFS(Lancamentos!$Y:$Y,Lancamentos!$AF:$AF,Fluxo_de_Caixa_Semanal!CJ$8,Lancamentos!$F:$F,"Contratado",Lancamentos!$J:$J,Fluxo_de_Caixa_Semanal!$A34)</f>
        <v>0</v>
      </c>
      <c r="CK34" s="123">
        <f>-SUMIFS(Lancamentos!$Y:$Y,Lancamentos!$AF:$AF,Fluxo_de_Caixa_Semanal!CK$8,Lancamentos!$F:$F,"Realizado",Lancamentos!$J:$J,Fluxo_de_Caixa_Semanal!$A34)-SUMIFS(Lancamentos!$Y:$Y,Lancamentos!$AF:$AF,Fluxo_de_Caixa_Semanal!CK$8,Lancamentos!$F:$F,"Contratado",Lancamentos!$J:$J,Fluxo_de_Caixa_Semanal!$A34)</f>
        <v>0</v>
      </c>
      <c r="CL34" s="121">
        <f>-SUMIFS(Lancamentos!$Y:$Y,Lancamentos!$AF:$AF,Fluxo_de_Caixa_Semanal!CL$8,Lancamentos!$F:$F,"Realizado",Lancamentos!$J:$J,Fluxo_de_Caixa_Semanal!$A34)-SUMIFS(Lancamentos!$Y:$Y,Lancamentos!$AF:$AF,Fluxo_de_Caixa_Semanal!CL$8,Lancamentos!$F:$F,"Contratado",Lancamentos!$J:$J,Fluxo_de_Caixa_Semanal!$A34)</f>
        <v>0</v>
      </c>
      <c r="CM34" s="122">
        <f>-SUMIFS(Lancamentos!$Y:$Y,Lancamentos!$AF:$AF,Fluxo_de_Caixa_Semanal!CM$8,Lancamentos!$F:$F,"Realizado",Lancamentos!$J:$J,Fluxo_de_Caixa_Semanal!$A34)-SUMIFS(Lancamentos!$Y:$Y,Lancamentos!$AF:$AF,Fluxo_de_Caixa_Semanal!CM$8,Lancamentos!$F:$F,"Contratado",Lancamentos!$J:$J,Fluxo_de_Caixa_Semanal!$A34)</f>
        <v>0</v>
      </c>
      <c r="CN34" s="123">
        <f>-SUMIFS(Lancamentos!$Y:$Y,Lancamentos!$AF:$AF,Fluxo_de_Caixa_Semanal!CN$8,Lancamentos!$F:$F,"Realizado",Lancamentos!$J:$J,Fluxo_de_Caixa_Semanal!$A34)-SUMIFS(Lancamentos!$Y:$Y,Lancamentos!$AF:$AF,Fluxo_de_Caixa_Semanal!CN$8,Lancamentos!$F:$F,"Contratado",Lancamentos!$J:$J,Fluxo_de_Caixa_Semanal!$A34)</f>
        <v>0</v>
      </c>
      <c r="CO34" s="121">
        <f>-SUMIFS(Lancamentos!$Y:$Y,Lancamentos!$AF:$AF,Fluxo_de_Caixa_Semanal!CO$8,Lancamentos!$F:$F,"Realizado",Lancamentos!$J:$J,Fluxo_de_Caixa_Semanal!$A34)-SUMIFS(Lancamentos!$Y:$Y,Lancamentos!$AF:$AF,Fluxo_de_Caixa_Semanal!CO$8,Lancamentos!$F:$F,"Contratado",Lancamentos!$J:$J,Fluxo_de_Caixa_Semanal!$A34)</f>
        <v>0</v>
      </c>
      <c r="CP34" s="122">
        <f>-SUMIFS(Lancamentos!$Y:$Y,Lancamentos!$AF:$AF,Fluxo_de_Caixa_Semanal!CP$8,Lancamentos!$F:$F,"Realizado",Lancamentos!$J:$J,Fluxo_de_Caixa_Semanal!$A34)-SUMIFS(Lancamentos!$Y:$Y,Lancamentos!$AF:$AF,Fluxo_de_Caixa_Semanal!CP$8,Lancamentos!$F:$F,"Contratado",Lancamentos!$J:$J,Fluxo_de_Caixa_Semanal!$A34)</f>
        <v>0</v>
      </c>
      <c r="CQ34" s="123">
        <f>-SUMIFS(Lancamentos!$Y:$Y,Lancamentos!$AF:$AF,Fluxo_de_Caixa_Semanal!CQ$8,Lancamentos!$F:$F,"Realizado",Lancamentos!$J:$J,Fluxo_de_Caixa_Semanal!$A34)-SUMIFS(Lancamentos!$Y:$Y,Lancamentos!$AF:$AF,Fluxo_de_Caixa_Semanal!CQ$8,Lancamentos!$F:$F,"Contratado",Lancamentos!$J:$J,Fluxo_de_Caixa_Semanal!$A34)</f>
        <v>0</v>
      </c>
      <c r="CR34" s="121">
        <f>-SUMIFS(Lancamentos!$Y:$Y,Lancamentos!$AF:$AF,Fluxo_de_Caixa_Semanal!CR$8,Lancamentos!$F:$F,"Realizado",Lancamentos!$J:$J,Fluxo_de_Caixa_Semanal!$A34)-SUMIFS(Lancamentos!$Y:$Y,Lancamentos!$AF:$AF,Fluxo_de_Caixa_Semanal!CR$8,Lancamentos!$F:$F,"Contratado",Lancamentos!$J:$J,Fluxo_de_Caixa_Semanal!$A34)</f>
        <v>0</v>
      </c>
      <c r="CS34" s="122">
        <f>-SUMIFS(Lancamentos!$Y:$Y,Lancamentos!$AF:$AF,Fluxo_de_Caixa_Semanal!CS$8,Lancamentos!$F:$F,"Realizado",Lancamentos!$J:$J,Fluxo_de_Caixa_Semanal!$A34)-SUMIFS(Lancamentos!$Y:$Y,Lancamentos!$AF:$AF,Fluxo_de_Caixa_Semanal!CS$8,Lancamentos!$F:$F,"Contratado",Lancamentos!$J:$J,Fluxo_de_Caixa_Semanal!$A34)</f>
        <v>0</v>
      </c>
      <c r="CT34" s="123">
        <f>-SUMIFS(Lancamentos!$Y:$Y,Lancamentos!$AF:$AF,Fluxo_de_Caixa_Semanal!CT$8,Lancamentos!$F:$F,"Realizado",Lancamentos!$J:$J,Fluxo_de_Caixa_Semanal!$A34)-SUMIFS(Lancamentos!$Y:$Y,Lancamentos!$AF:$AF,Fluxo_de_Caixa_Semanal!CT$8,Lancamentos!$F:$F,"Contratado",Lancamentos!$J:$J,Fluxo_de_Caixa_Semanal!$A34)</f>
        <v>0</v>
      </c>
      <c r="CU34" s="121">
        <f>-SUMIFS(Lancamentos!$Y:$Y,Lancamentos!$AF:$AF,Fluxo_de_Caixa_Semanal!CU$8,Lancamentos!$F:$F,"Realizado",Lancamentos!$J:$J,Fluxo_de_Caixa_Semanal!$A34)-SUMIFS(Lancamentos!$Y:$Y,Lancamentos!$AF:$AF,Fluxo_de_Caixa_Semanal!CU$8,Lancamentos!$F:$F,"Contratado",Lancamentos!$J:$J,Fluxo_de_Caixa_Semanal!$A34)</f>
        <v>0</v>
      </c>
      <c r="CV34" s="122">
        <f>-SUMIFS(Lancamentos!$Y:$Y,Lancamentos!$AF:$AF,Fluxo_de_Caixa_Semanal!CV$8,Lancamentos!$F:$F,"Realizado",Lancamentos!$J:$J,Fluxo_de_Caixa_Semanal!$A34)-SUMIFS(Lancamentos!$Y:$Y,Lancamentos!$AF:$AF,Fluxo_de_Caixa_Semanal!CV$8,Lancamentos!$F:$F,"Contratado",Lancamentos!$J:$J,Fluxo_de_Caixa_Semanal!$A34)</f>
        <v>0</v>
      </c>
      <c r="CW34" s="123">
        <f>-SUMIFS(Lancamentos!$Y:$Y,Lancamentos!$AF:$AF,Fluxo_de_Caixa_Semanal!CW$8,Lancamentos!$F:$F,"Realizado",Lancamentos!$J:$J,Fluxo_de_Caixa_Semanal!$A34)-SUMIFS(Lancamentos!$Y:$Y,Lancamentos!$AF:$AF,Fluxo_de_Caixa_Semanal!CW$8,Lancamentos!$F:$F,"Contratado",Lancamentos!$J:$J,Fluxo_de_Caixa_Semanal!$A34)</f>
        <v>0</v>
      </c>
      <c r="CX34" s="121">
        <f>-SUMIFS(Lancamentos!$Y:$Y,Lancamentos!$AF:$AF,Fluxo_de_Caixa_Semanal!CX$8,Lancamentos!$F:$F,"Realizado",Lancamentos!$J:$J,Fluxo_de_Caixa_Semanal!$A34)-SUMIFS(Lancamentos!$Y:$Y,Lancamentos!$AF:$AF,Fluxo_de_Caixa_Semanal!CX$8,Lancamentos!$F:$F,"Contratado",Lancamentos!$J:$J,Fluxo_de_Caixa_Semanal!$A34)</f>
        <v>0</v>
      </c>
      <c r="CY34" s="122">
        <f>-SUMIFS(Lancamentos!$Y:$Y,Lancamentos!$AF:$AF,Fluxo_de_Caixa_Semanal!CY$8,Lancamentos!$F:$F,"Realizado",Lancamentos!$J:$J,Fluxo_de_Caixa_Semanal!$A34)-SUMIFS(Lancamentos!$Y:$Y,Lancamentos!$AF:$AF,Fluxo_de_Caixa_Semanal!CY$8,Lancamentos!$F:$F,"Contratado",Lancamentos!$J:$J,Fluxo_de_Caixa_Semanal!$A34)</f>
        <v>0</v>
      </c>
      <c r="CZ34" s="123">
        <f>-SUMIFS(Lancamentos!$Y:$Y,Lancamentos!$AF:$AF,Fluxo_de_Caixa_Semanal!CZ$8,Lancamentos!$F:$F,"Realizado",Lancamentos!$J:$J,Fluxo_de_Caixa_Semanal!$A34)-SUMIFS(Lancamentos!$Y:$Y,Lancamentos!$AF:$AF,Fluxo_de_Caixa_Semanal!CZ$8,Lancamentos!$F:$F,"Contratado",Lancamentos!$J:$J,Fluxo_de_Caixa_Semanal!$A34)</f>
        <v>0</v>
      </c>
      <c r="DA34" s="121">
        <f>-SUMIFS(Lancamentos!$Y:$Y,Lancamentos!$AF:$AF,Fluxo_de_Caixa_Semanal!DA$8,Lancamentos!$F:$F,"Realizado",Lancamentos!$J:$J,Fluxo_de_Caixa_Semanal!$A34)-SUMIFS(Lancamentos!$Y:$Y,Lancamentos!$AF:$AF,Fluxo_de_Caixa_Semanal!DA$8,Lancamentos!$F:$F,"Contratado",Lancamentos!$J:$J,Fluxo_de_Caixa_Semanal!$A34)</f>
        <v>0</v>
      </c>
      <c r="DB34" s="122">
        <f>-SUMIFS(Lancamentos!$Y:$Y,Lancamentos!$AF:$AF,Fluxo_de_Caixa_Semanal!DB$8,Lancamentos!$F:$F,"Realizado",Lancamentos!$J:$J,Fluxo_de_Caixa_Semanal!$A34)-SUMIFS(Lancamentos!$Y:$Y,Lancamentos!$AF:$AF,Fluxo_de_Caixa_Semanal!DB$8,Lancamentos!$F:$F,"Contratado",Lancamentos!$J:$J,Fluxo_de_Caixa_Semanal!$A34)</f>
        <v>0</v>
      </c>
      <c r="DC34" s="123">
        <f>-SUMIFS(Lancamentos!$Y:$Y,Lancamentos!$AF:$AF,Fluxo_de_Caixa_Semanal!DC$8,Lancamentos!$F:$F,"Realizado",Lancamentos!$J:$J,Fluxo_de_Caixa_Semanal!$A34)-SUMIFS(Lancamentos!$Y:$Y,Lancamentos!$AF:$AF,Fluxo_de_Caixa_Semanal!DC$8,Lancamentos!$F:$F,"Contratado",Lancamentos!$J:$J,Fluxo_de_Caixa_Semanal!$A34)</f>
        <v>0</v>
      </c>
      <c r="DD34" s="121">
        <f>-SUMIFS(Lancamentos!$Y:$Y,Lancamentos!$AF:$AF,Fluxo_de_Caixa_Semanal!DD$8,Lancamentos!$F:$F,"Realizado",Lancamentos!$J:$J,Fluxo_de_Caixa_Semanal!$A34)-SUMIFS(Lancamentos!$Y:$Y,Lancamentos!$AF:$AF,Fluxo_de_Caixa_Semanal!DD$8,Lancamentos!$F:$F,"Contratado",Lancamentos!$J:$J,Fluxo_de_Caixa_Semanal!$A34)</f>
        <v>0</v>
      </c>
      <c r="DE34" s="122">
        <f>-SUMIFS(Lancamentos!$Y:$Y,Lancamentos!$AF:$AF,Fluxo_de_Caixa_Semanal!DE$8,Lancamentos!$F:$F,"Realizado",Lancamentos!$J:$J,Fluxo_de_Caixa_Semanal!$A34)-SUMIFS(Lancamentos!$Y:$Y,Lancamentos!$AF:$AF,Fluxo_de_Caixa_Semanal!DE$8,Lancamentos!$F:$F,"Contratado",Lancamentos!$J:$J,Fluxo_de_Caixa_Semanal!$A34)</f>
        <v>0</v>
      </c>
      <c r="DF34" s="123">
        <f>-SUMIFS(Lancamentos!$Y:$Y,Lancamentos!$AF:$AF,Fluxo_de_Caixa_Semanal!DF$8,Lancamentos!$F:$F,"Realizado",Lancamentos!$J:$J,Fluxo_de_Caixa_Semanal!$A34)-SUMIFS(Lancamentos!$Y:$Y,Lancamentos!$AF:$AF,Fluxo_de_Caixa_Semanal!DF$8,Lancamentos!$F:$F,"Contratado",Lancamentos!$J:$J,Fluxo_de_Caixa_Semanal!$A34)</f>
        <v>0</v>
      </c>
      <c r="DG34" s="121">
        <f>-SUMIFS(Lancamentos!$Y:$Y,Lancamentos!$AF:$AF,Fluxo_de_Caixa_Semanal!DG$8,Lancamentos!$F:$F,"Realizado",Lancamentos!$J:$J,Fluxo_de_Caixa_Semanal!$A34)-SUMIFS(Lancamentos!$Y:$Y,Lancamentos!$AF:$AF,Fluxo_de_Caixa_Semanal!DG$8,Lancamentos!$F:$F,"Contratado",Lancamentos!$J:$J,Fluxo_de_Caixa_Semanal!$A34)</f>
        <v>0</v>
      </c>
      <c r="DH34" s="122">
        <f>-SUMIFS(Lancamentos!$Y:$Y,Lancamentos!$AF:$AF,Fluxo_de_Caixa_Semanal!DH$8,Lancamentos!$F:$F,"Realizado",Lancamentos!$J:$J,Fluxo_de_Caixa_Semanal!$A34)-SUMIFS(Lancamentos!$Y:$Y,Lancamentos!$AF:$AF,Fluxo_de_Caixa_Semanal!DH$8,Lancamentos!$F:$F,"Contratado",Lancamentos!$J:$J,Fluxo_de_Caixa_Semanal!$A34)</f>
        <v>0</v>
      </c>
      <c r="DI34" s="123">
        <f>-SUMIFS(Lancamentos!$Y:$Y,Lancamentos!$AF:$AF,Fluxo_de_Caixa_Semanal!DI$8,Lancamentos!$F:$F,"Realizado",Lancamentos!$J:$J,Fluxo_de_Caixa_Semanal!$A34)-SUMIFS(Lancamentos!$Y:$Y,Lancamentos!$AF:$AF,Fluxo_de_Caixa_Semanal!DI$8,Lancamentos!$F:$F,"Contratado",Lancamentos!$J:$J,Fluxo_de_Caixa_Semanal!$A34)</f>
        <v>0</v>
      </c>
      <c r="DJ34" s="121">
        <f>-SUMIFS(Lancamentos!$Y:$Y,Lancamentos!$AF:$AF,Fluxo_de_Caixa_Semanal!DJ$8,Lancamentos!$F:$F,"Realizado",Lancamentos!$J:$J,Fluxo_de_Caixa_Semanal!$A34)-SUMIFS(Lancamentos!$Y:$Y,Lancamentos!$AF:$AF,Fluxo_de_Caixa_Semanal!DJ$8,Lancamentos!$F:$F,"Contratado",Lancamentos!$J:$J,Fluxo_de_Caixa_Semanal!$A34)</f>
        <v>0</v>
      </c>
      <c r="DK34" s="122">
        <f>-SUMIFS(Lancamentos!$Y:$Y,Lancamentos!$AF:$AF,Fluxo_de_Caixa_Semanal!DK$8,Lancamentos!$F:$F,"Realizado",Lancamentos!$J:$J,Fluxo_de_Caixa_Semanal!$A34)-SUMIFS(Lancamentos!$Y:$Y,Lancamentos!$AF:$AF,Fluxo_de_Caixa_Semanal!DK$8,Lancamentos!$F:$F,"Contratado",Lancamentos!$J:$J,Fluxo_de_Caixa_Semanal!$A34)</f>
        <v>0</v>
      </c>
      <c r="DL34" s="123">
        <f>-SUMIFS(Lancamentos!$Y:$Y,Lancamentos!$AF:$AF,Fluxo_de_Caixa_Semanal!DL$8,Lancamentos!$F:$F,"Realizado",Lancamentos!$J:$J,Fluxo_de_Caixa_Semanal!$A34)-SUMIFS(Lancamentos!$Y:$Y,Lancamentos!$AF:$AF,Fluxo_de_Caixa_Semanal!DL$8,Lancamentos!$F:$F,"Contratado",Lancamentos!$J:$J,Fluxo_de_Caixa_Semanal!$A34)</f>
        <v>0</v>
      </c>
      <c r="DM34" s="121">
        <f>-SUMIFS(Lancamentos!$Y:$Y,Lancamentos!$AF:$AF,Fluxo_de_Caixa_Semanal!DM$8,Lancamentos!$F:$F,"Realizado",Lancamentos!$J:$J,Fluxo_de_Caixa_Semanal!$A34)-SUMIFS(Lancamentos!$Y:$Y,Lancamentos!$AF:$AF,Fluxo_de_Caixa_Semanal!DM$8,Lancamentos!$F:$F,"Contratado",Lancamentos!$J:$J,Fluxo_de_Caixa_Semanal!$A34)</f>
        <v>0</v>
      </c>
      <c r="DN34" s="122">
        <f>-SUMIFS(Lancamentos!$Y:$Y,Lancamentos!$AF:$AF,Fluxo_de_Caixa_Semanal!DN$8,Lancamentos!$F:$F,"Realizado",Lancamentos!$J:$J,Fluxo_de_Caixa_Semanal!$A34)-SUMIFS(Lancamentos!$Y:$Y,Lancamentos!$AF:$AF,Fluxo_de_Caixa_Semanal!DN$8,Lancamentos!$F:$F,"Contratado",Lancamentos!$J:$J,Fluxo_de_Caixa_Semanal!$A34)</f>
        <v>0</v>
      </c>
      <c r="DO34" s="123">
        <f>-SUMIFS(Lancamentos!$Y:$Y,Lancamentos!$AF:$AF,Fluxo_de_Caixa_Semanal!DO$8,Lancamentos!$F:$F,"Realizado",Lancamentos!$J:$J,Fluxo_de_Caixa_Semanal!$A34)-SUMIFS(Lancamentos!$Y:$Y,Lancamentos!$AF:$AF,Fluxo_de_Caixa_Semanal!DO$8,Lancamentos!$F:$F,"Contratado",Lancamentos!$J:$J,Fluxo_de_Caixa_Semanal!$A34)</f>
        <v>0</v>
      </c>
      <c r="DP34" s="121">
        <f>-SUMIFS(Lancamentos!$Y:$Y,Lancamentos!$AF:$AF,Fluxo_de_Caixa_Semanal!DP$8,Lancamentos!$F:$F,"Realizado",Lancamentos!$J:$J,Fluxo_de_Caixa_Semanal!$A34)-SUMIFS(Lancamentos!$Y:$Y,Lancamentos!$AF:$AF,Fluxo_de_Caixa_Semanal!DP$8,Lancamentos!$F:$F,"Contratado",Lancamentos!$J:$J,Fluxo_de_Caixa_Semanal!$A34)</f>
        <v>0</v>
      </c>
      <c r="DQ34" s="122">
        <f>-SUMIFS(Lancamentos!$Y:$Y,Lancamentos!$AF:$AF,Fluxo_de_Caixa_Semanal!DQ$8,Lancamentos!$F:$F,"Realizado",Lancamentos!$J:$J,Fluxo_de_Caixa_Semanal!$A34)-SUMIFS(Lancamentos!$Y:$Y,Lancamentos!$AF:$AF,Fluxo_de_Caixa_Semanal!DQ$8,Lancamentos!$F:$F,"Contratado",Lancamentos!$J:$J,Fluxo_de_Caixa_Semanal!$A34)</f>
        <v>0</v>
      </c>
      <c r="DR34" s="123">
        <f>-SUMIFS(Lancamentos!$Y:$Y,Lancamentos!$AF:$AF,Fluxo_de_Caixa_Semanal!DR$8,Lancamentos!$F:$F,"Realizado",Lancamentos!$J:$J,Fluxo_de_Caixa_Semanal!$A34)-SUMIFS(Lancamentos!$Y:$Y,Lancamentos!$AF:$AF,Fluxo_de_Caixa_Semanal!DR$8,Lancamentos!$F:$F,"Contratado",Lancamentos!$J:$J,Fluxo_de_Caixa_Semanal!$A34)</f>
        <v>0</v>
      </c>
      <c r="DS34" s="121">
        <f>-SUMIFS(Lancamentos!$Y:$Y,Lancamentos!$AF:$AF,Fluxo_de_Caixa_Semanal!DS$8,Lancamentos!$F:$F,"Realizado",Lancamentos!$J:$J,Fluxo_de_Caixa_Semanal!$A34)-SUMIFS(Lancamentos!$Y:$Y,Lancamentos!$AF:$AF,Fluxo_de_Caixa_Semanal!DS$8,Lancamentos!$F:$F,"Contratado",Lancamentos!$J:$J,Fluxo_de_Caixa_Semanal!$A34)</f>
        <v>0</v>
      </c>
      <c r="DT34" s="122">
        <f>-SUMIFS(Lancamentos!$Y:$Y,Lancamentos!$AF:$AF,Fluxo_de_Caixa_Semanal!DT$8,Lancamentos!$F:$F,"Realizado",Lancamentos!$J:$J,Fluxo_de_Caixa_Semanal!$A34)-SUMIFS(Lancamentos!$Y:$Y,Lancamentos!$AF:$AF,Fluxo_de_Caixa_Semanal!DT$8,Lancamentos!$F:$F,"Contratado",Lancamentos!$J:$J,Fluxo_de_Caixa_Semanal!$A34)</f>
        <v>0</v>
      </c>
      <c r="DU34" s="123">
        <f>-SUMIFS(Lancamentos!$Y:$Y,Lancamentos!$AF:$AF,Fluxo_de_Caixa_Semanal!DU$8,Lancamentos!$F:$F,"Realizado",Lancamentos!$J:$J,Fluxo_de_Caixa_Semanal!$A34)-SUMIFS(Lancamentos!$Y:$Y,Lancamentos!$AF:$AF,Fluxo_de_Caixa_Semanal!DU$8,Lancamentos!$F:$F,"Contratado",Lancamentos!$J:$J,Fluxo_de_Caixa_Semanal!$A34)</f>
        <v>0</v>
      </c>
      <c r="DV34" s="121">
        <f>-SUMIFS(Lancamentos!$Y:$Y,Lancamentos!$AF:$AF,Fluxo_de_Caixa_Semanal!DV$8,Lancamentos!$F:$F,"Realizado",Lancamentos!$J:$J,Fluxo_de_Caixa_Semanal!$A34)-SUMIFS(Lancamentos!$Y:$Y,Lancamentos!$AF:$AF,Fluxo_de_Caixa_Semanal!DV$8,Lancamentos!$F:$F,"Contratado",Lancamentos!$J:$J,Fluxo_de_Caixa_Semanal!$A34)</f>
        <v>0</v>
      </c>
      <c r="DW34" s="122">
        <f>-SUMIFS(Lancamentos!$Y:$Y,Lancamentos!$AF:$AF,Fluxo_de_Caixa_Semanal!DW$8,Lancamentos!$F:$F,"Realizado",Lancamentos!$J:$J,Fluxo_de_Caixa_Semanal!$A34)-SUMIFS(Lancamentos!$Y:$Y,Lancamentos!$AF:$AF,Fluxo_de_Caixa_Semanal!DW$8,Lancamentos!$F:$F,"Contratado",Lancamentos!$J:$J,Fluxo_de_Caixa_Semanal!$A34)</f>
        <v>0</v>
      </c>
      <c r="DX34" s="123">
        <f>-SUMIFS(Lancamentos!$Y:$Y,Lancamentos!$AF:$AF,Fluxo_de_Caixa_Semanal!DX$8,Lancamentos!$F:$F,"Realizado",Lancamentos!$J:$J,Fluxo_de_Caixa_Semanal!$A34)-SUMIFS(Lancamentos!$Y:$Y,Lancamentos!$AF:$AF,Fluxo_de_Caixa_Semanal!DX$8,Lancamentos!$F:$F,"Contratado",Lancamentos!$J:$J,Fluxo_de_Caixa_Semanal!$A34)</f>
        <v>0</v>
      </c>
      <c r="DY34" s="121">
        <f>-SUMIFS(Lancamentos!$Y:$Y,Lancamentos!$AF:$AF,Fluxo_de_Caixa_Semanal!DY$8,Lancamentos!$F:$F,"Realizado",Lancamentos!$J:$J,Fluxo_de_Caixa_Semanal!$A34)-SUMIFS(Lancamentos!$Y:$Y,Lancamentos!$AF:$AF,Fluxo_de_Caixa_Semanal!DY$8,Lancamentos!$F:$F,"Contratado",Lancamentos!$J:$J,Fluxo_de_Caixa_Semanal!$A34)</f>
        <v>0</v>
      </c>
      <c r="DZ34" s="122">
        <f>-SUMIFS(Lancamentos!$Y:$Y,Lancamentos!$AF:$AF,Fluxo_de_Caixa_Semanal!DZ$8,Lancamentos!$F:$F,"Realizado",Lancamentos!$J:$J,Fluxo_de_Caixa_Semanal!$A34)-SUMIFS(Lancamentos!$Y:$Y,Lancamentos!$AF:$AF,Fluxo_de_Caixa_Semanal!DZ$8,Lancamentos!$F:$F,"Contratado",Lancamentos!$J:$J,Fluxo_de_Caixa_Semanal!$A34)</f>
        <v>0</v>
      </c>
      <c r="EA34" s="123">
        <f>-SUMIFS(Lancamentos!$Y:$Y,Lancamentos!$AF:$AF,Fluxo_de_Caixa_Semanal!EA$8,Lancamentos!$F:$F,"Realizado",Lancamentos!$J:$J,Fluxo_de_Caixa_Semanal!$A34)-SUMIFS(Lancamentos!$Y:$Y,Lancamentos!$AF:$AF,Fluxo_de_Caixa_Semanal!EA$8,Lancamentos!$F:$F,"Contratado",Lancamentos!$J:$J,Fluxo_de_Caixa_Semanal!$A34)</f>
        <v>0</v>
      </c>
      <c r="EB34" s="121">
        <f>-SUMIFS(Lancamentos!$Y:$Y,Lancamentos!$AF:$AF,Fluxo_de_Caixa_Semanal!EB$8,Lancamentos!$F:$F,"Realizado",Lancamentos!$J:$J,Fluxo_de_Caixa_Semanal!$A34)-SUMIFS(Lancamentos!$Y:$Y,Lancamentos!$AF:$AF,Fluxo_de_Caixa_Semanal!EB$8,Lancamentos!$F:$F,"Contratado",Lancamentos!$J:$J,Fluxo_de_Caixa_Semanal!$A34)</f>
        <v>0</v>
      </c>
      <c r="EC34" s="122">
        <f>-SUMIFS(Lancamentos!$Y:$Y,Lancamentos!$AF:$AF,Fluxo_de_Caixa_Semanal!EC$8,Lancamentos!$F:$F,"Realizado",Lancamentos!$J:$J,Fluxo_de_Caixa_Semanal!$A34)-SUMIFS(Lancamentos!$Y:$Y,Lancamentos!$AF:$AF,Fluxo_de_Caixa_Semanal!EC$8,Lancamentos!$F:$F,"Contratado",Lancamentos!$J:$J,Fluxo_de_Caixa_Semanal!$A34)</f>
        <v>0</v>
      </c>
      <c r="ED34" s="123">
        <f>-SUMIFS(Lancamentos!$Y:$Y,Lancamentos!$AF:$AF,Fluxo_de_Caixa_Semanal!ED$8,Lancamentos!$F:$F,"Realizado",Lancamentos!$J:$J,Fluxo_de_Caixa_Semanal!$A34)-SUMIFS(Lancamentos!$Y:$Y,Lancamentos!$AF:$AF,Fluxo_de_Caixa_Semanal!ED$8,Lancamentos!$F:$F,"Contratado",Lancamentos!$J:$J,Fluxo_de_Caixa_Semanal!$A34)</f>
        <v>0</v>
      </c>
      <c r="EE34" s="121">
        <f>-SUMIFS(Lancamentos!$Y:$Y,Lancamentos!$AF:$AF,Fluxo_de_Caixa_Semanal!EE$8,Lancamentos!$F:$F,"Realizado",Lancamentos!$J:$J,Fluxo_de_Caixa_Semanal!$A34)-SUMIFS(Lancamentos!$Y:$Y,Lancamentos!$AF:$AF,Fluxo_de_Caixa_Semanal!EE$8,Lancamentos!$F:$F,"Contratado",Lancamentos!$J:$J,Fluxo_de_Caixa_Semanal!$A34)</f>
        <v>0</v>
      </c>
      <c r="EF34" s="122">
        <f>-SUMIFS(Lancamentos!$Y:$Y,Lancamentos!$AF:$AF,Fluxo_de_Caixa_Semanal!EF$8,Lancamentos!$F:$F,"Realizado",Lancamentos!$J:$J,Fluxo_de_Caixa_Semanal!$A34)-SUMIFS(Lancamentos!$Y:$Y,Lancamentos!$AF:$AF,Fluxo_de_Caixa_Semanal!EF$8,Lancamentos!$F:$F,"Contratado",Lancamentos!$J:$J,Fluxo_de_Caixa_Semanal!$A34)</f>
        <v>0</v>
      </c>
      <c r="EG34" s="123">
        <f>-SUMIFS(Lancamentos!$Y:$Y,Lancamentos!$AF:$AF,Fluxo_de_Caixa_Semanal!EG$8,Lancamentos!$F:$F,"Realizado",Lancamentos!$J:$J,Fluxo_de_Caixa_Semanal!$A34)-SUMIFS(Lancamentos!$Y:$Y,Lancamentos!$AF:$AF,Fluxo_de_Caixa_Semanal!EG$8,Lancamentos!$F:$F,"Contratado",Lancamentos!$J:$J,Fluxo_de_Caixa_Semanal!$A34)</f>
        <v>0</v>
      </c>
      <c r="EH34" s="121">
        <f>-SUMIFS(Lancamentos!$Y:$Y,Lancamentos!$AF:$AF,Fluxo_de_Caixa_Semanal!EH$8,Lancamentos!$F:$F,"Realizado",Lancamentos!$J:$J,Fluxo_de_Caixa_Semanal!$A34)-SUMIFS(Lancamentos!$Y:$Y,Lancamentos!$AF:$AF,Fluxo_de_Caixa_Semanal!EH$8,Lancamentos!$F:$F,"Contratado",Lancamentos!$J:$J,Fluxo_de_Caixa_Semanal!$A34)</f>
        <v>0</v>
      </c>
      <c r="EI34" s="122">
        <f>-SUMIFS(Lancamentos!$Y:$Y,Lancamentos!$AF:$AF,Fluxo_de_Caixa_Semanal!EI$8,Lancamentos!$F:$F,"Realizado",Lancamentos!$J:$J,Fluxo_de_Caixa_Semanal!$A34)-SUMIFS(Lancamentos!$Y:$Y,Lancamentos!$AF:$AF,Fluxo_de_Caixa_Semanal!EI$8,Lancamentos!$F:$F,"Contratado",Lancamentos!$J:$J,Fluxo_de_Caixa_Semanal!$A34)</f>
        <v>0</v>
      </c>
      <c r="EJ34" s="123">
        <f>-SUMIFS(Lancamentos!$Y:$Y,Lancamentos!$AF:$AF,Fluxo_de_Caixa_Semanal!EJ$8,Lancamentos!$F:$F,"Realizado",Lancamentos!$J:$J,Fluxo_de_Caixa_Semanal!$A34)-SUMIFS(Lancamentos!$Y:$Y,Lancamentos!$AF:$AF,Fluxo_de_Caixa_Semanal!EJ$8,Lancamentos!$F:$F,"Contratado",Lancamentos!$J:$J,Fluxo_de_Caixa_Semanal!$A34)</f>
        <v>0</v>
      </c>
      <c r="EK34" s="121">
        <f>-SUMIFS(Lancamentos!$Y:$Y,Lancamentos!$AF:$AF,Fluxo_de_Caixa_Semanal!EK$8,Lancamentos!$F:$F,"Realizado",Lancamentos!$J:$J,Fluxo_de_Caixa_Semanal!$A34)-SUMIFS(Lancamentos!$Y:$Y,Lancamentos!$AF:$AF,Fluxo_de_Caixa_Semanal!EK$8,Lancamentos!$F:$F,"Contratado",Lancamentos!$J:$J,Fluxo_de_Caixa_Semanal!$A34)</f>
        <v>0</v>
      </c>
      <c r="EL34" s="122">
        <f>-SUMIFS(Lancamentos!$Y:$Y,Lancamentos!$AF:$AF,Fluxo_de_Caixa_Semanal!EL$8,Lancamentos!$F:$F,"Realizado",Lancamentos!$J:$J,Fluxo_de_Caixa_Semanal!$A34)-SUMIFS(Lancamentos!$Y:$Y,Lancamentos!$AF:$AF,Fluxo_de_Caixa_Semanal!EL$8,Lancamentos!$F:$F,"Contratado",Lancamentos!$J:$J,Fluxo_de_Caixa_Semanal!$A34)</f>
        <v>0</v>
      </c>
      <c r="EM34" s="123">
        <f>-SUMIFS(Lancamentos!$Y:$Y,Lancamentos!$AF:$AF,Fluxo_de_Caixa_Semanal!EM$8,Lancamentos!$F:$F,"Realizado",Lancamentos!$J:$J,Fluxo_de_Caixa_Semanal!$A34)-SUMIFS(Lancamentos!$Y:$Y,Lancamentos!$AF:$AF,Fluxo_de_Caixa_Semanal!EM$8,Lancamentos!$F:$F,"Contratado",Lancamentos!$J:$J,Fluxo_de_Caixa_Semanal!$A34)</f>
        <v>0</v>
      </c>
      <c r="EN34" s="121">
        <f>-SUMIFS(Lancamentos!$Y:$Y,Lancamentos!$AF:$AF,Fluxo_de_Caixa_Semanal!EN$8,Lancamentos!$F:$F,"Realizado",Lancamentos!$J:$J,Fluxo_de_Caixa_Semanal!$A34)-SUMIFS(Lancamentos!$Y:$Y,Lancamentos!$AF:$AF,Fluxo_de_Caixa_Semanal!EN$8,Lancamentos!$F:$F,"Contratado",Lancamentos!$J:$J,Fluxo_de_Caixa_Semanal!$A34)</f>
        <v>0</v>
      </c>
      <c r="EO34" s="122">
        <f>-SUMIFS(Lancamentos!$Y:$Y,Lancamentos!$AF:$AF,Fluxo_de_Caixa_Semanal!EO$8,Lancamentos!$F:$F,"Realizado",Lancamentos!$J:$J,Fluxo_de_Caixa_Semanal!$A34)-SUMIFS(Lancamentos!$Y:$Y,Lancamentos!$AF:$AF,Fluxo_de_Caixa_Semanal!EO$8,Lancamentos!$F:$F,"Contratado",Lancamentos!$J:$J,Fluxo_de_Caixa_Semanal!$A34)</f>
        <v>0</v>
      </c>
      <c r="EP34" s="123">
        <f>-SUMIFS(Lancamentos!$Y:$Y,Lancamentos!$AF:$AF,Fluxo_de_Caixa_Semanal!EP$8,Lancamentos!$F:$F,"Realizado",Lancamentos!$J:$J,Fluxo_de_Caixa_Semanal!$A34)-SUMIFS(Lancamentos!$Y:$Y,Lancamentos!$AF:$AF,Fluxo_de_Caixa_Semanal!EP$8,Lancamentos!$F:$F,"Contratado",Lancamentos!$J:$J,Fluxo_de_Caixa_Semanal!$A34)</f>
        <v>0</v>
      </c>
      <c r="EQ34" s="121">
        <f>-SUMIFS(Lancamentos!$Y:$Y,Lancamentos!$AF:$AF,Fluxo_de_Caixa_Semanal!EQ$8,Lancamentos!$F:$F,"Realizado",Lancamentos!$J:$J,Fluxo_de_Caixa_Semanal!$A34)-SUMIFS(Lancamentos!$Y:$Y,Lancamentos!$AF:$AF,Fluxo_de_Caixa_Semanal!EQ$8,Lancamentos!$F:$F,"Contratado",Lancamentos!$J:$J,Fluxo_de_Caixa_Semanal!$A34)</f>
        <v>0</v>
      </c>
      <c r="ER34" s="122">
        <f>-SUMIFS(Lancamentos!$Y:$Y,Lancamentos!$AF:$AF,Fluxo_de_Caixa_Semanal!ER$8,Lancamentos!$F:$F,"Realizado",Lancamentos!$J:$J,Fluxo_de_Caixa_Semanal!$A34)-SUMIFS(Lancamentos!$Y:$Y,Lancamentos!$AF:$AF,Fluxo_de_Caixa_Semanal!ER$8,Lancamentos!$F:$F,"Contratado",Lancamentos!$J:$J,Fluxo_de_Caixa_Semanal!$A34)</f>
        <v>0</v>
      </c>
      <c r="ES34" s="123">
        <f>-SUMIFS(Lancamentos!$Y:$Y,Lancamentos!$AF:$AF,Fluxo_de_Caixa_Semanal!ES$8,Lancamentos!$F:$F,"Realizado",Lancamentos!$J:$J,Fluxo_de_Caixa_Semanal!$A34)-SUMIFS(Lancamentos!$Y:$Y,Lancamentos!$AF:$AF,Fluxo_de_Caixa_Semanal!ES$8,Lancamentos!$F:$F,"Contratado",Lancamentos!$J:$J,Fluxo_de_Caixa_Semanal!$A34)</f>
        <v>0</v>
      </c>
    </row>
    <row r="35" spans="1:149" s="2" customFormat="1" outlineLevel="1" x14ac:dyDescent="0.25">
      <c r="A35" t="s">
        <v>103</v>
      </c>
      <c r="B35" t="s">
        <v>104</v>
      </c>
      <c r="C35" s="165">
        <f>-SUMIFS(Lancamentos!$Y:$Y,Lancamentos!$AF:$AF,Fluxo_de_Caixa_Semanal!C$8,Lancamentos!$F:$F,"Realizado",Lancamentos!$J:$J,Fluxo_de_Caixa_Semanal!$A35)</f>
        <v>0</v>
      </c>
      <c r="D35" s="165">
        <f>-SUMIFS(Lancamentos!$Y:$Y,Lancamentos!$AF:$AF,Fluxo_de_Caixa_Semanal!D$8,Lancamentos!$F:$F,"Realizado",Lancamentos!$J:$J,Fluxo_de_Caixa_Semanal!$A35)</f>
        <v>0</v>
      </c>
      <c r="E35" s="166">
        <f>-SUMIFS(Lancamentos!$Y:$Y,Lancamentos!$AF:$AF,Fluxo_de_Caixa_Semanal!E$8,Lancamentos!$F:$F,"Realizado",Lancamentos!$J:$J,Fluxo_de_Caixa_Semanal!$A35)</f>
        <v>0</v>
      </c>
      <c r="F35" s="167">
        <f>-SUMIFS(Lancamentos!$Y:$Y,Lancamentos!$AF:$AF,Fluxo_de_Caixa_Semanal!F$8,Lancamentos!$F:$F,"Realizado",Lancamentos!$J:$J,Fluxo_de_Caixa_Semanal!$A35)</f>
        <v>0</v>
      </c>
      <c r="G35" s="165">
        <f>-SUMIFS(Lancamentos!$Y:$Y,Lancamentos!$AF:$AF,Fluxo_de_Caixa_Semanal!G$8,Lancamentos!$F:$F,"Realizado",Lancamentos!$J:$J,Fluxo_de_Caixa_Semanal!$A35)</f>
        <v>0</v>
      </c>
      <c r="H35" s="166">
        <f>-SUMIFS(Lancamentos!$Y:$Y,Lancamentos!$AF:$AF,Fluxo_de_Caixa_Semanal!H$8,Lancamentos!$F:$F,"Realizado",Lancamentos!$J:$J,Fluxo_de_Caixa_Semanal!$A35)</f>
        <v>0</v>
      </c>
      <c r="I35" s="167">
        <f>-SUMIFS(Lancamentos!$Y:$Y,Lancamentos!$AF:$AF,Fluxo_de_Caixa_Semanal!I$8,Lancamentos!$F:$F,"Realizado",Lancamentos!$J:$J,Fluxo_de_Caixa_Semanal!$A35)</f>
        <v>0</v>
      </c>
      <c r="J35" s="165">
        <f>-SUMIFS(Lancamentos!$Y:$Y,Lancamentos!$AF:$AF,Fluxo_de_Caixa_Semanal!J$8,Lancamentos!$F:$F,"Realizado",Lancamentos!$J:$J,Fluxo_de_Caixa_Semanal!$A35)</f>
        <v>0</v>
      </c>
      <c r="K35" s="166">
        <f>-SUMIFS(Lancamentos!$Y:$Y,Lancamentos!$AF:$AF,Fluxo_de_Caixa_Semanal!K$8,Lancamentos!$F:$F,"Realizado",Lancamentos!$J:$J,Fluxo_de_Caixa_Semanal!$A35)</f>
        <v>0</v>
      </c>
      <c r="L35" s="167">
        <f>-SUMIFS(Lancamentos!$Y:$Y,Lancamentos!$AF:$AF,Fluxo_de_Caixa_Semanal!L$8,Lancamentos!$F:$F,"Realizado",Lancamentos!$J:$J,Fluxo_de_Caixa_Semanal!$A35)</f>
        <v>0</v>
      </c>
      <c r="M35" s="165">
        <f>-SUMIFS(Lancamentos!$Y:$Y,Lancamentos!$AF:$AF,Fluxo_de_Caixa_Semanal!M$8,Lancamentos!$F:$F,"Realizado",Lancamentos!$J:$J,Fluxo_de_Caixa_Semanal!$A35)</f>
        <v>0</v>
      </c>
      <c r="N35" s="166">
        <f>-SUMIFS(Lancamentos!$Y:$Y,Lancamentos!$AF:$AF,Fluxo_de_Caixa_Semanal!N$8,Lancamentos!$F:$F,"Realizado",Lancamentos!$J:$J,Fluxo_de_Caixa_Semanal!$A35)</f>
        <v>0</v>
      </c>
      <c r="O35" s="167">
        <f>-SUMIFS(Lancamentos!$Y:$Y,Lancamentos!$AF:$AF,Fluxo_de_Caixa_Semanal!O$8,Lancamentos!$F:$F,"Realizado",Lancamentos!$J:$J,Fluxo_de_Caixa_Semanal!$A35)</f>
        <v>0</v>
      </c>
      <c r="P35" s="165">
        <f>-SUMIFS(Lancamentos!$Y:$Y,Lancamentos!$AF:$AF,Fluxo_de_Caixa_Semanal!P$8,Lancamentos!$F:$F,"Realizado",Lancamentos!$J:$J,Fluxo_de_Caixa_Semanal!$A35)</f>
        <v>0</v>
      </c>
      <c r="Q35" s="166">
        <f>-SUMIFS(Lancamentos!$Y:$Y,Lancamentos!$AF:$AF,Fluxo_de_Caixa_Semanal!Q$8,Lancamentos!$F:$F,"Realizado",Lancamentos!$J:$J,Fluxo_de_Caixa_Semanal!$A35)</f>
        <v>0</v>
      </c>
      <c r="R35" s="167">
        <f>-SUMIFS(Lancamentos!$Y:$Y,Lancamentos!$AF:$AF,Fluxo_de_Caixa_Semanal!R$8,Lancamentos!$F:$F,"Realizado",Lancamentos!$J:$J,Fluxo_de_Caixa_Semanal!$A35)</f>
        <v>0</v>
      </c>
      <c r="S35" s="165">
        <f>-SUMIFS(Lancamentos!$Y:$Y,Lancamentos!$AF:$AF,Fluxo_de_Caixa_Semanal!S$8,Lancamentos!$F:$F,"Realizado",Lancamentos!$J:$J,Fluxo_de_Caixa_Semanal!$A35)</f>
        <v>0</v>
      </c>
      <c r="T35" s="166">
        <f>-SUMIFS(Lancamentos!$Y:$Y,Lancamentos!$AF:$AF,Fluxo_de_Caixa_Semanal!T$8,Lancamentos!$F:$F,"Realizado",Lancamentos!$J:$J,Fluxo_de_Caixa_Semanal!$A35)</f>
        <v>0</v>
      </c>
      <c r="U35" s="167">
        <f>-SUMIFS(Lancamentos!$Y:$Y,Lancamentos!$AF:$AF,Fluxo_de_Caixa_Semanal!U$8,Lancamentos!$F:$F,"Realizado",Lancamentos!$J:$J,Fluxo_de_Caixa_Semanal!$A35)</f>
        <v>0</v>
      </c>
      <c r="V35" s="165">
        <f>-SUMIFS(Lancamentos!$Y:$Y,Lancamentos!$AF:$AF,Fluxo_de_Caixa_Semanal!V$8,Lancamentos!$F:$F,"Realizado",Lancamentos!$J:$J,Fluxo_de_Caixa_Semanal!$A35)</f>
        <v>0</v>
      </c>
      <c r="W35" s="166">
        <f>-SUMIFS(Lancamentos!$Y:$Y,Lancamentos!$AF:$AF,Fluxo_de_Caixa_Semanal!W$8,Lancamentos!$F:$F,"Realizado",Lancamentos!$J:$J,Fluxo_de_Caixa_Semanal!$A35)</f>
        <v>0</v>
      </c>
      <c r="X35" s="121">
        <f>-SUMIFS(Lancamentos!$Y:$Y,Lancamentos!$AF:$AF,Fluxo_de_Caixa_Semanal!X$8,Lancamentos!$F:$F,"Realizado",Lancamentos!$J:$J,Fluxo_de_Caixa_Semanal!$A35)-SUMIFS(Lancamentos!$Y:$Y,Lancamentos!$AF:$AF,Fluxo_de_Caixa_Semanal!X$8,Lancamentos!$F:$F,"Contratado",Lancamentos!$J:$J,Fluxo_de_Caixa_Semanal!$A35)</f>
        <v>0</v>
      </c>
      <c r="Y35" s="122">
        <f>-SUMIFS(Lancamentos!$Y:$Y,Lancamentos!$AF:$AF,Fluxo_de_Caixa_Semanal!Y$8,Lancamentos!$F:$F,"Realizado",Lancamentos!$J:$J,Fluxo_de_Caixa_Semanal!$A35)-SUMIFS(Lancamentos!$Y:$Y,Lancamentos!$AF:$AF,Fluxo_de_Caixa_Semanal!Y$8,Lancamentos!$F:$F,"Contratado",Lancamentos!$J:$J,Fluxo_de_Caixa_Semanal!$A35)</f>
        <v>0</v>
      </c>
      <c r="Z35" s="123">
        <f>-SUMIFS(Lancamentos!$Y:$Y,Lancamentos!$AF:$AF,Fluxo_de_Caixa_Semanal!Z$8,Lancamentos!$F:$F,"Realizado",Lancamentos!$J:$J,Fluxo_de_Caixa_Semanal!$A35)-SUMIFS(Lancamentos!$Y:$Y,Lancamentos!$AF:$AF,Fluxo_de_Caixa_Semanal!Z$8,Lancamentos!$F:$F,"Contratado",Lancamentos!$J:$J,Fluxo_de_Caixa_Semanal!$A35)</f>
        <v>0</v>
      </c>
      <c r="AA35" s="121">
        <f>-SUMIFS(Lancamentos!$Y:$Y,Lancamentos!$AF:$AF,Fluxo_de_Caixa_Semanal!AA$8,Lancamentos!$F:$F,"Realizado",Lancamentos!$J:$J,Fluxo_de_Caixa_Semanal!$A35)-SUMIFS(Lancamentos!$Y:$Y,Lancamentos!$AF:$AF,Fluxo_de_Caixa_Semanal!AA$8,Lancamentos!$F:$F,"Contratado",Lancamentos!$J:$J,Fluxo_de_Caixa_Semanal!$A35)</f>
        <v>0</v>
      </c>
      <c r="AB35" s="122">
        <f>-SUMIFS(Lancamentos!$Y:$Y,Lancamentos!$AF:$AF,Fluxo_de_Caixa_Semanal!AB$8,Lancamentos!$F:$F,"Realizado",Lancamentos!$J:$J,Fluxo_de_Caixa_Semanal!$A35)-SUMIFS(Lancamentos!$Y:$Y,Lancamentos!$AF:$AF,Fluxo_de_Caixa_Semanal!AB$8,Lancamentos!$F:$F,"Contratado",Lancamentos!$J:$J,Fluxo_de_Caixa_Semanal!$A35)</f>
        <v>0</v>
      </c>
      <c r="AC35" s="123">
        <f>-SUMIFS(Lancamentos!$Y:$Y,Lancamentos!$AF:$AF,Fluxo_de_Caixa_Semanal!AC$8,Lancamentos!$F:$F,"Realizado",Lancamentos!$J:$J,Fluxo_de_Caixa_Semanal!$A35)-SUMIFS(Lancamentos!$Y:$Y,Lancamentos!$AF:$AF,Fluxo_de_Caixa_Semanal!AC$8,Lancamentos!$F:$F,"Contratado",Lancamentos!$J:$J,Fluxo_de_Caixa_Semanal!$A35)</f>
        <v>0</v>
      </c>
      <c r="AD35" s="121">
        <f>-SUMIFS(Lancamentos!$Y:$Y,Lancamentos!$AF:$AF,Fluxo_de_Caixa_Semanal!AD$8,Lancamentos!$F:$F,"Realizado",Lancamentos!$J:$J,Fluxo_de_Caixa_Semanal!$A35)-SUMIFS(Lancamentos!$Y:$Y,Lancamentos!$AF:$AF,Fluxo_de_Caixa_Semanal!AD$8,Lancamentos!$F:$F,"Contratado",Lancamentos!$J:$J,Fluxo_de_Caixa_Semanal!$A35)</f>
        <v>0</v>
      </c>
      <c r="AE35" s="122">
        <f>-SUMIFS(Lancamentos!$Y:$Y,Lancamentos!$AF:$AF,Fluxo_de_Caixa_Semanal!AE$8,Lancamentos!$F:$F,"Realizado",Lancamentos!$J:$J,Fluxo_de_Caixa_Semanal!$A35)-SUMIFS(Lancamentos!$Y:$Y,Lancamentos!$AF:$AF,Fluxo_de_Caixa_Semanal!AE$8,Lancamentos!$F:$F,"Contratado",Lancamentos!$J:$J,Fluxo_de_Caixa_Semanal!$A35)</f>
        <v>0</v>
      </c>
      <c r="AF35" s="123">
        <f>-SUMIFS(Lancamentos!$Y:$Y,Lancamentos!$AF:$AF,Fluxo_de_Caixa_Semanal!AF$8,Lancamentos!$F:$F,"Realizado",Lancamentos!$J:$J,Fluxo_de_Caixa_Semanal!$A35)-SUMIFS(Lancamentos!$Y:$Y,Lancamentos!$AF:$AF,Fluxo_de_Caixa_Semanal!AF$8,Lancamentos!$F:$F,"Contratado",Lancamentos!$J:$J,Fluxo_de_Caixa_Semanal!$A35)</f>
        <v>0</v>
      </c>
      <c r="AG35" s="121">
        <f>-SUMIFS(Lancamentos!$Y:$Y,Lancamentos!$AF:$AF,Fluxo_de_Caixa_Semanal!AG$8,Lancamentos!$F:$F,"Realizado",Lancamentos!$J:$J,Fluxo_de_Caixa_Semanal!$A35)-SUMIFS(Lancamentos!$Y:$Y,Lancamentos!$AF:$AF,Fluxo_de_Caixa_Semanal!AG$8,Lancamentos!$F:$F,"Contratado",Lancamentos!$J:$J,Fluxo_de_Caixa_Semanal!$A35)</f>
        <v>0</v>
      </c>
      <c r="AH35" s="122">
        <f>-SUMIFS(Lancamentos!$Y:$Y,Lancamentos!$AF:$AF,Fluxo_de_Caixa_Semanal!AH$8,Lancamentos!$F:$F,"Realizado",Lancamentos!$J:$J,Fluxo_de_Caixa_Semanal!$A35)-SUMIFS(Lancamentos!$Y:$Y,Lancamentos!$AF:$AF,Fluxo_de_Caixa_Semanal!AH$8,Lancamentos!$F:$F,"Contratado",Lancamentos!$J:$J,Fluxo_de_Caixa_Semanal!$A35)</f>
        <v>0</v>
      </c>
      <c r="AI35" s="123">
        <f>-SUMIFS(Lancamentos!$Y:$Y,Lancamentos!$AF:$AF,Fluxo_de_Caixa_Semanal!AI$8,Lancamentos!$F:$F,"Realizado",Lancamentos!$J:$J,Fluxo_de_Caixa_Semanal!$A35)-SUMIFS(Lancamentos!$Y:$Y,Lancamentos!$AF:$AF,Fluxo_de_Caixa_Semanal!AI$8,Lancamentos!$F:$F,"Contratado",Lancamentos!$J:$J,Fluxo_de_Caixa_Semanal!$A35)</f>
        <v>0</v>
      </c>
      <c r="AJ35" s="121">
        <f>-SUMIFS(Lancamentos!$Y:$Y,Lancamentos!$AF:$AF,Fluxo_de_Caixa_Semanal!AJ$8,Lancamentos!$F:$F,"Realizado",Lancamentos!$J:$J,Fluxo_de_Caixa_Semanal!$A35)-SUMIFS(Lancamentos!$Y:$Y,Lancamentos!$AF:$AF,Fluxo_de_Caixa_Semanal!AJ$8,Lancamentos!$F:$F,"Contratado",Lancamentos!$J:$J,Fluxo_de_Caixa_Semanal!$A35)</f>
        <v>0</v>
      </c>
      <c r="AK35" s="122">
        <f>-SUMIFS(Lancamentos!$Y:$Y,Lancamentos!$AF:$AF,Fluxo_de_Caixa_Semanal!AK$8,Lancamentos!$F:$F,"Realizado",Lancamentos!$J:$J,Fluxo_de_Caixa_Semanal!$A35)-SUMIFS(Lancamentos!$Y:$Y,Lancamentos!$AF:$AF,Fluxo_de_Caixa_Semanal!AK$8,Lancamentos!$F:$F,"Contratado",Lancamentos!$J:$J,Fluxo_de_Caixa_Semanal!$A35)</f>
        <v>0</v>
      </c>
      <c r="AL35" s="123">
        <f>-SUMIFS(Lancamentos!$Y:$Y,Lancamentos!$AF:$AF,Fluxo_de_Caixa_Semanal!AL$8,Lancamentos!$F:$F,"Realizado",Lancamentos!$J:$J,Fluxo_de_Caixa_Semanal!$A35)-SUMIFS(Lancamentos!$Y:$Y,Lancamentos!$AF:$AF,Fluxo_de_Caixa_Semanal!AL$8,Lancamentos!$F:$F,"Contratado",Lancamentos!$J:$J,Fluxo_de_Caixa_Semanal!$A35)</f>
        <v>0</v>
      </c>
      <c r="AM35" s="121">
        <f>-SUMIFS(Lancamentos!$Y:$Y,Lancamentos!$AF:$AF,Fluxo_de_Caixa_Semanal!AM$8,Lancamentos!$F:$F,"Realizado",Lancamentos!$J:$J,Fluxo_de_Caixa_Semanal!$A35)-SUMIFS(Lancamentos!$Y:$Y,Lancamentos!$AF:$AF,Fluxo_de_Caixa_Semanal!AM$8,Lancamentos!$F:$F,"Contratado",Lancamentos!$J:$J,Fluxo_de_Caixa_Semanal!$A35)</f>
        <v>0</v>
      </c>
      <c r="AN35" s="122">
        <f>-SUMIFS(Lancamentos!$Y:$Y,Lancamentos!$AF:$AF,Fluxo_de_Caixa_Semanal!AN$8,Lancamentos!$F:$F,"Realizado",Lancamentos!$J:$J,Fluxo_de_Caixa_Semanal!$A35)-SUMIFS(Lancamentos!$Y:$Y,Lancamentos!$AF:$AF,Fluxo_de_Caixa_Semanal!AN$8,Lancamentos!$F:$F,"Contratado",Lancamentos!$J:$J,Fluxo_de_Caixa_Semanal!$A35)</f>
        <v>0</v>
      </c>
      <c r="AO35" s="123">
        <f>-SUMIFS(Lancamentos!$Y:$Y,Lancamentos!$AF:$AF,Fluxo_de_Caixa_Semanal!AO$8,Lancamentos!$F:$F,"Realizado",Lancamentos!$J:$J,Fluxo_de_Caixa_Semanal!$A35)-SUMIFS(Lancamentos!$Y:$Y,Lancamentos!$AF:$AF,Fluxo_de_Caixa_Semanal!AO$8,Lancamentos!$F:$F,"Contratado",Lancamentos!$J:$J,Fluxo_de_Caixa_Semanal!$A35)</f>
        <v>0</v>
      </c>
      <c r="AP35" s="121">
        <f>-SUMIFS(Lancamentos!$Y:$Y,Lancamentos!$AF:$AF,Fluxo_de_Caixa_Semanal!AP$8,Lancamentos!$F:$F,"Realizado",Lancamentos!$J:$J,Fluxo_de_Caixa_Semanal!$A35)-SUMIFS(Lancamentos!$Y:$Y,Lancamentos!$AF:$AF,Fluxo_de_Caixa_Semanal!AP$8,Lancamentos!$F:$F,"Contratado",Lancamentos!$J:$J,Fluxo_de_Caixa_Semanal!$A35)</f>
        <v>0</v>
      </c>
      <c r="AQ35" s="122">
        <f>-SUMIFS(Lancamentos!$Y:$Y,Lancamentos!$AF:$AF,Fluxo_de_Caixa_Semanal!AQ$8,Lancamentos!$F:$F,"Realizado",Lancamentos!$J:$J,Fluxo_de_Caixa_Semanal!$A35)-SUMIFS(Lancamentos!$Y:$Y,Lancamentos!$AF:$AF,Fluxo_de_Caixa_Semanal!AQ$8,Lancamentos!$F:$F,"Contratado",Lancamentos!$J:$J,Fluxo_de_Caixa_Semanal!$A35)</f>
        <v>0</v>
      </c>
      <c r="AR35" s="123">
        <f>-SUMIFS(Lancamentos!$Y:$Y,Lancamentos!$AF:$AF,Fluxo_de_Caixa_Semanal!AR$8,Lancamentos!$F:$F,"Realizado",Lancamentos!$J:$J,Fluxo_de_Caixa_Semanal!$A35)-SUMIFS(Lancamentos!$Y:$Y,Lancamentos!$AF:$AF,Fluxo_de_Caixa_Semanal!AR$8,Lancamentos!$F:$F,"Contratado",Lancamentos!$J:$J,Fluxo_de_Caixa_Semanal!$A35)</f>
        <v>0</v>
      </c>
      <c r="AS35" s="121">
        <f>-SUMIFS(Lancamentos!$Y:$Y,Lancamentos!$AF:$AF,Fluxo_de_Caixa_Semanal!AS$8,Lancamentos!$F:$F,"Realizado",Lancamentos!$J:$J,Fluxo_de_Caixa_Semanal!$A35)-SUMIFS(Lancamentos!$Y:$Y,Lancamentos!$AF:$AF,Fluxo_de_Caixa_Semanal!AS$8,Lancamentos!$F:$F,"Contratado",Lancamentos!$J:$J,Fluxo_de_Caixa_Semanal!$A35)</f>
        <v>0</v>
      </c>
      <c r="AT35" s="122">
        <f>-SUMIFS(Lancamentos!$Y:$Y,Lancamentos!$AF:$AF,Fluxo_de_Caixa_Semanal!AT$8,Lancamentos!$F:$F,"Realizado",Lancamentos!$J:$J,Fluxo_de_Caixa_Semanal!$A35)-SUMIFS(Lancamentos!$Y:$Y,Lancamentos!$AF:$AF,Fluxo_de_Caixa_Semanal!AT$8,Lancamentos!$F:$F,"Contratado",Lancamentos!$J:$J,Fluxo_de_Caixa_Semanal!$A35)</f>
        <v>0</v>
      </c>
      <c r="AU35" s="123">
        <f>-SUMIFS(Lancamentos!$Y:$Y,Lancamentos!$AF:$AF,Fluxo_de_Caixa_Semanal!AU$8,Lancamentos!$F:$F,"Realizado",Lancamentos!$J:$J,Fluxo_de_Caixa_Semanal!$A35)-SUMIFS(Lancamentos!$Y:$Y,Lancamentos!$AF:$AF,Fluxo_de_Caixa_Semanal!AU$8,Lancamentos!$F:$F,"Contratado",Lancamentos!$J:$J,Fluxo_de_Caixa_Semanal!$A35)</f>
        <v>0</v>
      </c>
      <c r="AV35" s="121">
        <f>-SUMIFS(Lancamentos!$Y:$Y,Lancamentos!$AF:$AF,Fluxo_de_Caixa_Semanal!AV$8,Lancamentos!$F:$F,"Realizado",Lancamentos!$J:$J,Fluxo_de_Caixa_Semanal!$A35)-SUMIFS(Lancamentos!$Y:$Y,Lancamentos!$AF:$AF,Fluxo_de_Caixa_Semanal!AV$8,Lancamentos!$F:$F,"Contratado",Lancamentos!$J:$J,Fluxo_de_Caixa_Semanal!$A35)</f>
        <v>0</v>
      </c>
      <c r="AW35" s="122">
        <f>-SUMIFS(Lancamentos!$Y:$Y,Lancamentos!$AF:$AF,Fluxo_de_Caixa_Semanal!AW$8,Lancamentos!$F:$F,"Realizado",Lancamentos!$J:$J,Fluxo_de_Caixa_Semanal!$A35)-SUMIFS(Lancamentos!$Y:$Y,Lancamentos!$AF:$AF,Fluxo_de_Caixa_Semanal!AW$8,Lancamentos!$F:$F,"Contratado",Lancamentos!$J:$J,Fluxo_de_Caixa_Semanal!$A35)</f>
        <v>0</v>
      </c>
      <c r="AX35" s="123">
        <f>-SUMIFS(Lancamentos!$Y:$Y,Lancamentos!$AF:$AF,Fluxo_de_Caixa_Semanal!AX$8,Lancamentos!$F:$F,"Realizado",Lancamentos!$J:$J,Fluxo_de_Caixa_Semanal!$A35)-SUMIFS(Lancamentos!$Y:$Y,Lancamentos!$AF:$AF,Fluxo_de_Caixa_Semanal!AX$8,Lancamentos!$F:$F,"Contratado",Lancamentos!$J:$J,Fluxo_de_Caixa_Semanal!$A35)</f>
        <v>0</v>
      </c>
      <c r="AY35" s="121">
        <f>-SUMIFS(Lancamentos!$Y:$Y,Lancamentos!$AF:$AF,Fluxo_de_Caixa_Semanal!AY$8,Lancamentos!$F:$F,"Realizado",Lancamentos!$J:$J,Fluxo_de_Caixa_Semanal!$A35)-SUMIFS(Lancamentos!$Y:$Y,Lancamentos!$AF:$AF,Fluxo_de_Caixa_Semanal!AY$8,Lancamentos!$F:$F,"Contratado",Lancamentos!$J:$J,Fluxo_de_Caixa_Semanal!$A35)</f>
        <v>0</v>
      </c>
      <c r="AZ35" s="122">
        <f>-SUMIFS(Lancamentos!$Y:$Y,Lancamentos!$AF:$AF,Fluxo_de_Caixa_Semanal!AZ$8,Lancamentos!$F:$F,"Realizado",Lancamentos!$J:$J,Fluxo_de_Caixa_Semanal!$A35)-SUMIFS(Lancamentos!$Y:$Y,Lancamentos!$AF:$AF,Fluxo_de_Caixa_Semanal!AZ$8,Lancamentos!$F:$F,"Contratado",Lancamentos!$J:$J,Fluxo_de_Caixa_Semanal!$A35)</f>
        <v>0</v>
      </c>
      <c r="BA35" s="123">
        <f>-SUMIFS(Lancamentos!$Y:$Y,Lancamentos!$AF:$AF,Fluxo_de_Caixa_Semanal!BA$8,Lancamentos!$F:$F,"Realizado",Lancamentos!$J:$J,Fluxo_de_Caixa_Semanal!$A35)-SUMIFS(Lancamentos!$Y:$Y,Lancamentos!$AF:$AF,Fluxo_de_Caixa_Semanal!BA$8,Lancamentos!$F:$F,"Contratado",Lancamentos!$J:$J,Fluxo_de_Caixa_Semanal!$A35)</f>
        <v>0</v>
      </c>
      <c r="BB35" s="121">
        <f>-SUMIFS(Lancamentos!$Y:$Y,Lancamentos!$AF:$AF,Fluxo_de_Caixa_Semanal!BB$8,Lancamentos!$F:$F,"Realizado",Lancamentos!$J:$J,Fluxo_de_Caixa_Semanal!$A35)-SUMIFS(Lancamentos!$Y:$Y,Lancamentos!$AF:$AF,Fluxo_de_Caixa_Semanal!BB$8,Lancamentos!$F:$F,"Contratado",Lancamentos!$J:$J,Fluxo_de_Caixa_Semanal!$A35)</f>
        <v>0</v>
      </c>
      <c r="BC35" s="122">
        <f>-SUMIFS(Lancamentos!$Y:$Y,Lancamentos!$AF:$AF,Fluxo_de_Caixa_Semanal!BC$8,Lancamentos!$F:$F,"Realizado",Lancamentos!$J:$J,Fluxo_de_Caixa_Semanal!$A35)-SUMIFS(Lancamentos!$Y:$Y,Lancamentos!$AF:$AF,Fluxo_de_Caixa_Semanal!BC$8,Lancamentos!$F:$F,"Contratado",Lancamentos!$J:$J,Fluxo_de_Caixa_Semanal!$A35)</f>
        <v>0</v>
      </c>
      <c r="BD35" s="123">
        <f>-SUMIFS(Lancamentos!$Y:$Y,Lancamentos!$AF:$AF,Fluxo_de_Caixa_Semanal!BD$8,Lancamentos!$F:$F,"Realizado",Lancamentos!$J:$J,Fluxo_de_Caixa_Semanal!$A35)-SUMIFS(Lancamentos!$Y:$Y,Lancamentos!$AF:$AF,Fluxo_de_Caixa_Semanal!BD$8,Lancamentos!$F:$F,"Contratado",Lancamentos!$J:$J,Fluxo_de_Caixa_Semanal!$A35)</f>
        <v>0</v>
      </c>
      <c r="BE35" s="121">
        <f>-SUMIFS(Lancamentos!$Y:$Y,Lancamentos!$AF:$AF,Fluxo_de_Caixa_Semanal!BE$8,Lancamentos!$F:$F,"Realizado",Lancamentos!$J:$J,Fluxo_de_Caixa_Semanal!$A35)-SUMIFS(Lancamentos!$Y:$Y,Lancamentos!$AF:$AF,Fluxo_de_Caixa_Semanal!BE$8,Lancamentos!$F:$F,"Contratado",Lancamentos!$J:$J,Fluxo_de_Caixa_Semanal!$A35)</f>
        <v>0</v>
      </c>
      <c r="BF35" s="122">
        <f>-SUMIFS(Lancamentos!$Y:$Y,Lancamentos!$AF:$AF,Fluxo_de_Caixa_Semanal!BF$8,Lancamentos!$F:$F,"Realizado",Lancamentos!$J:$J,Fluxo_de_Caixa_Semanal!$A35)-SUMIFS(Lancamentos!$Y:$Y,Lancamentos!$AF:$AF,Fluxo_de_Caixa_Semanal!BF$8,Lancamentos!$F:$F,"Contratado",Lancamentos!$J:$J,Fluxo_de_Caixa_Semanal!$A35)</f>
        <v>0</v>
      </c>
      <c r="BG35" s="123">
        <f>-SUMIFS(Lancamentos!$Y:$Y,Lancamentos!$AF:$AF,Fluxo_de_Caixa_Semanal!BG$8,Lancamentos!$F:$F,"Realizado",Lancamentos!$J:$J,Fluxo_de_Caixa_Semanal!$A35)-SUMIFS(Lancamentos!$Y:$Y,Lancamentos!$AF:$AF,Fluxo_de_Caixa_Semanal!BG$8,Lancamentos!$F:$F,"Contratado",Lancamentos!$J:$J,Fluxo_de_Caixa_Semanal!$A35)</f>
        <v>0</v>
      </c>
      <c r="BH35" s="121">
        <f>-SUMIFS(Lancamentos!$Y:$Y,Lancamentos!$AF:$AF,Fluxo_de_Caixa_Semanal!BH$8,Lancamentos!$F:$F,"Realizado",Lancamentos!$J:$J,Fluxo_de_Caixa_Semanal!$A35)-SUMIFS(Lancamentos!$Y:$Y,Lancamentos!$AF:$AF,Fluxo_de_Caixa_Semanal!BH$8,Lancamentos!$F:$F,"Contratado",Lancamentos!$J:$J,Fluxo_de_Caixa_Semanal!$A35)</f>
        <v>0</v>
      </c>
      <c r="BI35" s="122">
        <f>-SUMIFS(Lancamentos!$Y:$Y,Lancamentos!$AF:$AF,Fluxo_de_Caixa_Semanal!BI$8,Lancamentos!$F:$F,"Realizado",Lancamentos!$J:$J,Fluxo_de_Caixa_Semanal!$A35)-SUMIFS(Lancamentos!$Y:$Y,Lancamentos!$AF:$AF,Fluxo_de_Caixa_Semanal!BI$8,Lancamentos!$F:$F,"Contratado",Lancamentos!$J:$J,Fluxo_de_Caixa_Semanal!$A35)</f>
        <v>0</v>
      </c>
      <c r="BJ35" s="123">
        <f>-SUMIFS(Lancamentos!$Y:$Y,Lancamentos!$AF:$AF,Fluxo_de_Caixa_Semanal!BJ$8,Lancamentos!$F:$F,"Realizado",Lancamentos!$J:$J,Fluxo_de_Caixa_Semanal!$A35)-SUMIFS(Lancamentos!$Y:$Y,Lancamentos!$AF:$AF,Fluxo_de_Caixa_Semanal!BJ$8,Lancamentos!$F:$F,"Contratado",Lancamentos!$J:$J,Fluxo_de_Caixa_Semanal!$A35)</f>
        <v>0</v>
      </c>
      <c r="BK35" s="121">
        <f>-SUMIFS(Lancamentos!$Y:$Y,Lancamentos!$AF:$AF,Fluxo_de_Caixa_Semanal!BK$8,Lancamentos!$F:$F,"Realizado",Lancamentos!$J:$J,Fluxo_de_Caixa_Semanal!$A35)-SUMIFS(Lancamentos!$Y:$Y,Lancamentos!$AF:$AF,Fluxo_de_Caixa_Semanal!BK$8,Lancamentos!$F:$F,"Contratado",Lancamentos!$J:$J,Fluxo_de_Caixa_Semanal!$A35)</f>
        <v>0</v>
      </c>
      <c r="BL35" s="122">
        <f>-SUMIFS(Lancamentos!$Y:$Y,Lancamentos!$AF:$AF,Fluxo_de_Caixa_Semanal!BL$8,Lancamentos!$F:$F,"Realizado",Lancamentos!$J:$J,Fluxo_de_Caixa_Semanal!$A35)-SUMIFS(Lancamentos!$Y:$Y,Lancamentos!$AF:$AF,Fluxo_de_Caixa_Semanal!BL$8,Lancamentos!$F:$F,"Contratado",Lancamentos!$J:$J,Fluxo_de_Caixa_Semanal!$A35)</f>
        <v>0</v>
      </c>
      <c r="BM35" s="123">
        <f>-SUMIFS(Lancamentos!$Y:$Y,Lancamentos!$AF:$AF,Fluxo_de_Caixa_Semanal!BM$8,Lancamentos!$F:$F,"Realizado",Lancamentos!$J:$J,Fluxo_de_Caixa_Semanal!$A35)-SUMIFS(Lancamentos!$Y:$Y,Lancamentos!$AF:$AF,Fluxo_de_Caixa_Semanal!BM$8,Lancamentos!$F:$F,"Contratado",Lancamentos!$J:$J,Fluxo_de_Caixa_Semanal!$A35)</f>
        <v>0</v>
      </c>
      <c r="BN35" s="121">
        <f>-SUMIFS(Lancamentos!$Y:$Y,Lancamentos!$AF:$AF,Fluxo_de_Caixa_Semanal!BN$8,Lancamentos!$F:$F,"Realizado",Lancamentos!$J:$J,Fluxo_de_Caixa_Semanal!$A35)-SUMIFS(Lancamentos!$Y:$Y,Lancamentos!$AF:$AF,Fluxo_de_Caixa_Semanal!BN$8,Lancamentos!$F:$F,"Contratado",Lancamentos!$J:$J,Fluxo_de_Caixa_Semanal!$A35)</f>
        <v>0</v>
      </c>
      <c r="BO35" s="122">
        <f>-SUMIFS(Lancamentos!$Y:$Y,Lancamentos!$AF:$AF,Fluxo_de_Caixa_Semanal!BO$8,Lancamentos!$F:$F,"Realizado",Lancamentos!$J:$J,Fluxo_de_Caixa_Semanal!$A35)-SUMIFS(Lancamentos!$Y:$Y,Lancamentos!$AF:$AF,Fluxo_de_Caixa_Semanal!BO$8,Lancamentos!$F:$F,"Contratado",Lancamentos!$J:$J,Fluxo_de_Caixa_Semanal!$A35)</f>
        <v>0</v>
      </c>
      <c r="BP35" s="123">
        <f>-SUMIFS(Lancamentos!$Y:$Y,Lancamentos!$AF:$AF,Fluxo_de_Caixa_Semanal!BP$8,Lancamentos!$F:$F,"Realizado",Lancamentos!$J:$J,Fluxo_de_Caixa_Semanal!$A35)-SUMIFS(Lancamentos!$Y:$Y,Lancamentos!$AF:$AF,Fluxo_de_Caixa_Semanal!BP$8,Lancamentos!$F:$F,"Contratado",Lancamentos!$J:$J,Fluxo_de_Caixa_Semanal!$A35)</f>
        <v>0</v>
      </c>
      <c r="BQ35" s="121">
        <f>-SUMIFS(Lancamentos!$Y:$Y,Lancamentos!$AF:$AF,Fluxo_de_Caixa_Semanal!BQ$8,Lancamentos!$F:$F,"Realizado",Lancamentos!$J:$J,Fluxo_de_Caixa_Semanal!$A35)-SUMIFS(Lancamentos!$Y:$Y,Lancamentos!$AF:$AF,Fluxo_de_Caixa_Semanal!BQ$8,Lancamentos!$F:$F,"Contratado",Lancamentos!$J:$J,Fluxo_de_Caixa_Semanal!$A35)</f>
        <v>0</v>
      </c>
      <c r="BR35" s="122">
        <f>-SUMIFS(Lancamentos!$Y:$Y,Lancamentos!$AF:$AF,Fluxo_de_Caixa_Semanal!BR$8,Lancamentos!$F:$F,"Realizado",Lancamentos!$J:$J,Fluxo_de_Caixa_Semanal!$A35)-SUMIFS(Lancamentos!$Y:$Y,Lancamentos!$AF:$AF,Fluxo_de_Caixa_Semanal!BR$8,Lancamentos!$F:$F,"Contratado",Lancamentos!$J:$J,Fluxo_de_Caixa_Semanal!$A35)</f>
        <v>0</v>
      </c>
      <c r="BS35" s="123">
        <f>-SUMIFS(Lancamentos!$Y:$Y,Lancamentos!$AF:$AF,Fluxo_de_Caixa_Semanal!BS$8,Lancamentos!$F:$F,"Realizado",Lancamentos!$J:$J,Fluxo_de_Caixa_Semanal!$A35)-SUMIFS(Lancamentos!$Y:$Y,Lancamentos!$AF:$AF,Fluxo_de_Caixa_Semanal!BS$8,Lancamentos!$F:$F,"Contratado",Lancamentos!$J:$J,Fluxo_de_Caixa_Semanal!$A35)</f>
        <v>0</v>
      </c>
      <c r="BT35" s="121">
        <f>-SUMIFS(Lancamentos!$Y:$Y,Lancamentos!$AF:$AF,Fluxo_de_Caixa_Semanal!BT$8,Lancamentos!$F:$F,"Realizado",Lancamentos!$J:$J,Fluxo_de_Caixa_Semanal!$A35)-SUMIFS(Lancamentos!$Y:$Y,Lancamentos!$AF:$AF,Fluxo_de_Caixa_Semanal!BT$8,Lancamentos!$F:$F,"Contratado",Lancamentos!$J:$J,Fluxo_de_Caixa_Semanal!$A35)</f>
        <v>0</v>
      </c>
      <c r="BU35" s="122">
        <f>-SUMIFS(Lancamentos!$Y:$Y,Lancamentos!$AF:$AF,Fluxo_de_Caixa_Semanal!BU$8,Lancamentos!$F:$F,"Realizado",Lancamentos!$J:$J,Fluxo_de_Caixa_Semanal!$A35)-SUMIFS(Lancamentos!$Y:$Y,Lancamentos!$AF:$AF,Fluxo_de_Caixa_Semanal!BU$8,Lancamentos!$F:$F,"Contratado",Lancamentos!$J:$J,Fluxo_de_Caixa_Semanal!$A35)</f>
        <v>0</v>
      </c>
      <c r="BV35" s="123">
        <f>-SUMIFS(Lancamentos!$Y:$Y,Lancamentos!$AF:$AF,Fluxo_de_Caixa_Semanal!BV$8,Lancamentos!$F:$F,"Realizado",Lancamentos!$J:$J,Fluxo_de_Caixa_Semanal!$A35)-SUMIFS(Lancamentos!$Y:$Y,Lancamentos!$AF:$AF,Fluxo_de_Caixa_Semanal!BV$8,Lancamentos!$F:$F,"Contratado",Lancamentos!$J:$J,Fluxo_de_Caixa_Semanal!$A35)</f>
        <v>0</v>
      </c>
      <c r="BW35" s="121">
        <f>-SUMIFS(Lancamentos!$Y:$Y,Lancamentos!$AF:$AF,Fluxo_de_Caixa_Semanal!BW$8,Lancamentos!$F:$F,"Realizado",Lancamentos!$J:$J,Fluxo_de_Caixa_Semanal!$A35)-SUMIFS(Lancamentos!$Y:$Y,Lancamentos!$AF:$AF,Fluxo_de_Caixa_Semanal!BW$8,Lancamentos!$F:$F,"Contratado",Lancamentos!$J:$J,Fluxo_de_Caixa_Semanal!$A35)</f>
        <v>0</v>
      </c>
      <c r="BX35" s="122">
        <f>-SUMIFS(Lancamentos!$Y:$Y,Lancamentos!$AF:$AF,Fluxo_de_Caixa_Semanal!BX$8,Lancamentos!$F:$F,"Realizado",Lancamentos!$J:$J,Fluxo_de_Caixa_Semanal!$A35)-SUMIFS(Lancamentos!$Y:$Y,Lancamentos!$AF:$AF,Fluxo_de_Caixa_Semanal!BX$8,Lancamentos!$F:$F,"Contratado",Lancamentos!$J:$J,Fluxo_de_Caixa_Semanal!$A35)</f>
        <v>0</v>
      </c>
      <c r="BY35" s="123">
        <f>-SUMIFS(Lancamentos!$Y:$Y,Lancamentos!$AF:$AF,Fluxo_de_Caixa_Semanal!BY$8,Lancamentos!$F:$F,"Realizado",Lancamentos!$J:$J,Fluxo_de_Caixa_Semanal!$A35)-SUMIFS(Lancamentos!$Y:$Y,Lancamentos!$AF:$AF,Fluxo_de_Caixa_Semanal!BY$8,Lancamentos!$F:$F,"Contratado",Lancamentos!$J:$J,Fluxo_de_Caixa_Semanal!$A35)</f>
        <v>0</v>
      </c>
      <c r="BZ35" s="121">
        <f>-SUMIFS(Lancamentos!$Y:$Y,Lancamentos!$AF:$AF,Fluxo_de_Caixa_Semanal!BZ$8,Lancamentos!$F:$F,"Realizado",Lancamentos!$J:$J,Fluxo_de_Caixa_Semanal!$A35)-SUMIFS(Lancamentos!$Y:$Y,Lancamentos!$AF:$AF,Fluxo_de_Caixa_Semanal!BZ$8,Lancamentos!$F:$F,"Contratado",Lancamentos!$J:$J,Fluxo_de_Caixa_Semanal!$A35)</f>
        <v>0</v>
      </c>
      <c r="CA35" s="122">
        <f>-SUMIFS(Lancamentos!$Y:$Y,Lancamentos!$AF:$AF,Fluxo_de_Caixa_Semanal!CA$8,Lancamentos!$F:$F,"Realizado",Lancamentos!$J:$J,Fluxo_de_Caixa_Semanal!$A35)-SUMIFS(Lancamentos!$Y:$Y,Lancamentos!$AF:$AF,Fluxo_de_Caixa_Semanal!CA$8,Lancamentos!$F:$F,"Contratado",Lancamentos!$J:$J,Fluxo_de_Caixa_Semanal!$A35)</f>
        <v>0</v>
      </c>
      <c r="CB35" s="123">
        <f>-SUMIFS(Lancamentos!$Y:$Y,Lancamentos!$AF:$AF,Fluxo_de_Caixa_Semanal!CB$8,Lancamentos!$F:$F,"Realizado",Lancamentos!$J:$J,Fluxo_de_Caixa_Semanal!$A35)-SUMIFS(Lancamentos!$Y:$Y,Lancamentos!$AF:$AF,Fluxo_de_Caixa_Semanal!CB$8,Lancamentos!$F:$F,"Contratado",Lancamentos!$J:$J,Fluxo_de_Caixa_Semanal!$A35)</f>
        <v>0</v>
      </c>
      <c r="CC35" s="121">
        <f>-SUMIFS(Lancamentos!$Y:$Y,Lancamentos!$AF:$AF,Fluxo_de_Caixa_Semanal!CC$8,Lancamentos!$F:$F,"Realizado",Lancamentos!$J:$J,Fluxo_de_Caixa_Semanal!$A35)-SUMIFS(Lancamentos!$Y:$Y,Lancamentos!$AF:$AF,Fluxo_de_Caixa_Semanal!CC$8,Lancamentos!$F:$F,"Contratado",Lancamentos!$J:$J,Fluxo_de_Caixa_Semanal!$A35)</f>
        <v>0</v>
      </c>
      <c r="CD35" s="122">
        <f>-SUMIFS(Lancamentos!$Y:$Y,Lancamentos!$AF:$AF,Fluxo_de_Caixa_Semanal!CD$8,Lancamentos!$F:$F,"Realizado",Lancamentos!$J:$J,Fluxo_de_Caixa_Semanal!$A35)-SUMIFS(Lancamentos!$Y:$Y,Lancamentos!$AF:$AF,Fluxo_de_Caixa_Semanal!CD$8,Lancamentos!$F:$F,"Contratado",Lancamentos!$J:$J,Fluxo_de_Caixa_Semanal!$A35)</f>
        <v>0</v>
      </c>
      <c r="CE35" s="123">
        <f>-SUMIFS(Lancamentos!$Y:$Y,Lancamentos!$AF:$AF,Fluxo_de_Caixa_Semanal!CE$8,Lancamentos!$F:$F,"Realizado",Lancamentos!$J:$J,Fluxo_de_Caixa_Semanal!$A35)-SUMIFS(Lancamentos!$Y:$Y,Lancamentos!$AF:$AF,Fluxo_de_Caixa_Semanal!CE$8,Lancamentos!$F:$F,"Contratado",Lancamentos!$J:$J,Fluxo_de_Caixa_Semanal!$A35)</f>
        <v>0</v>
      </c>
      <c r="CF35" s="121">
        <f>-SUMIFS(Lancamentos!$Y:$Y,Lancamentos!$AF:$AF,Fluxo_de_Caixa_Semanal!CF$8,Lancamentos!$F:$F,"Realizado",Lancamentos!$J:$J,Fluxo_de_Caixa_Semanal!$A35)-SUMIFS(Lancamentos!$Y:$Y,Lancamentos!$AF:$AF,Fluxo_de_Caixa_Semanal!CF$8,Lancamentos!$F:$F,"Contratado",Lancamentos!$J:$J,Fluxo_de_Caixa_Semanal!$A35)</f>
        <v>0</v>
      </c>
      <c r="CG35" s="122">
        <f>-SUMIFS(Lancamentos!$Y:$Y,Lancamentos!$AF:$AF,Fluxo_de_Caixa_Semanal!CG$8,Lancamentos!$F:$F,"Realizado",Lancamentos!$J:$J,Fluxo_de_Caixa_Semanal!$A35)-SUMIFS(Lancamentos!$Y:$Y,Lancamentos!$AF:$AF,Fluxo_de_Caixa_Semanal!CG$8,Lancamentos!$F:$F,"Contratado",Lancamentos!$J:$J,Fluxo_de_Caixa_Semanal!$A35)</f>
        <v>0</v>
      </c>
      <c r="CH35" s="123">
        <f>-SUMIFS(Lancamentos!$Y:$Y,Lancamentos!$AF:$AF,Fluxo_de_Caixa_Semanal!CH$8,Lancamentos!$F:$F,"Realizado",Lancamentos!$J:$J,Fluxo_de_Caixa_Semanal!$A35)-SUMIFS(Lancamentos!$Y:$Y,Lancamentos!$AF:$AF,Fluxo_de_Caixa_Semanal!CH$8,Lancamentos!$F:$F,"Contratado",Lancamentos!$J:$J,Fluxo_de_Caixa_Semanal!$A35)</f>
        <v>0</v>
      </c>
      <c r="CI35" s="121">
        <f>-SUMIFS(Lancamentos!$Y:$Y,Lancamentos!$AF:$AF,Fluxo_de_Caixa_Semanal!CI$8,Lancamentos!$F:$F,"Realizado",Lancamentos!$J:$J,Fluxo_de_Caixa_Semanal!$A35)-SUMIFS(Lancamentos!$Y:$Y,Lancamentos!$AF:$AF,Fluxo_de_Caixa_Semanal!CI$8,Lancamentos!$F:$F,"Contratado",Lancamentos!$J:$J,Fluxo_de_Caixa_Semanal!$A35)</f>
        <v>0</v>
      </c>
      <c r="CJ35" s="122">
        <f>-SUMIFS(Lancamentos!$Y:$Y,Lancamentos!$AF:$AF,Fluxo_de_Caixa_Semanal!CJ$8,Lancamentos!$F:$F,"Realizado",Lancamentos!$J:$J,Fluxo_de_Caixa_Semanal!$A35)-SUMIFS(Lancamentos!$Y:$Y,Lancamentos!$AF:$AF,Fluxo_de_Caixa_Semanal!CJ$8,Lancamentos!$F:$F,"Contratado",Lancamentos!$J:$J,Fluxo_de_Caixa_Semanal!$A35)</f>
        <v>0</v>
      </c>
      <c r="CK35" s="123">
        <f>-SUMIFS(Lancamentos!$Y:$Y,Lancamentos!$AF:$AF,Fluxo_de_Caixa_Semanal!CK$8,Lancamentos!$F:$F,"Realizado",Lancamentos!$J:$J,Fluxo_de_Caixa_Semanal!$A35)-SUMIFS(Lancamentos!$Y:$Y,Lancamentos!$AF:$AF,Fluxo_de_Caixa_Semanal!CK$8,Lancamentos!$F:$F,"Contratado",Lancamentos!$J:$J,Fluxo_de_Caixa_Semanal!$A35)</f>
        <v>0</v>
      </c>
      <c r="CL35" s="121">
        <f>-SUMIFS(Lancamentos!$Y:$Y,Lancamentos!$AF:$AF,Fluxo_de_Caixa_Semanal!CL$8,Lancamentos!$F:$F,"Realizado",Lancamentos!$J:$J,Fluxo_de_Caixa_Semanal!$A35)-SUMIFS(Lancamentos!$Y:$Y,Lancamentos!$AF:$AF,Fluxo_de_Caixa_Semanal!CL$8,Lancamentos!$F:$F,"Contratado",Lancamentos!$J:$J,Fluxo_de_Caixa_Semanal!$A35)</f>
        <v>0</v>
      </c>
      <c r="CM35" s="122">
        <f>-SUMIFS(Lancamentos!$Y:$Y,Lancamentos!$AF:$AF,Fluxo_de_Caixa_Semanal!CM$8,Lancamentos!$F:$F,"Realizado",Lancamentos!$J:$J,Fluxo_de_Caixa_Semanal!$A35)-SUMIFS(Lancamentos!$Y:$Y,Lancamentos!$AF:$AF,Fluxo_de_Caixa_Semanal!CM$8,Lancamentos!$F:$F,"Contratado",Lancamentos!$J:$J,Fluxo_de_Caixa_Semanal!$A35)</f>
        <v>0</v>
      </c>
      <c r="CN35" s="123">
        <f>-SUMIFS(Lancamentos!$Y:$Y,Lancamentos!$AF:$AF,Fluxo_de_Caixa_Semanal!CN$8,Lancamentos!$F:$F,"Realizado",Lancamentos!$J:$J,Fluxo_de_Caixa_Semanal!$A35)-SUMIFS(Lancamentos!$Y:$Y,Lancamentos!$AF:$AF,Fluxo_de_Caixa_Semanal!CN$8,Lancamentos!$F:$F,"Contratado",Lancamentos!$J:$J,Fluxo_de_Caixa_Semanal!$A35)</f>
        <v>0</v>
      </c>
      <c r="CO35" s="121">
        <f>-SUMIFS(Lancamentos!$Y:$Y,Lancamentos!$AF:$AF,Fluxo_de_Caixa_Semanal!CO$8,Lancamentos!$F:$F,"Realizado",Lancamentos!$J:$J,Fluxo_de_Caixa_Semanal!$A35)-SUMIFS(Lancamentos!$Y:$Y,Lancamentos!$AF:$AF,Fluxo_de_Caixa_Semanal!CO$8,Lancamentos!$F:$F,"Contratado",Lancamentos!$J:$J,Fluxo_de_Caixa_Semanal!$A35)</f>
        <v>0</v>
      </c>
      <c r="CP35" s="122">
        <f>-SUMIFS(Lancamentos!$Y:$Y,Lancamentos!$AF:$AF,Fluxo_de_Caixa_Semanal!CP$8,Lancamentos!$F:$F,"Realizado",Lancamentos!$J:$J,Fluxo_de_Caixa_Semanal!$A35)-SUMIFS(Lancamentos!$Y:$Y,Lancamentos!$AF:$AF,Fluxo_de_Caixa_Semanal!CP$8,Lancamentos!$F:$F,"Contratado",Lancamentos!$J:$J,Fluxo_de_Caixa_Semanal!$A35)</f>
        <v>0</v>
      </c>
      <c r="CQ35" s="123">
        <f>-SUMIFS(Lancamentos!$Y:$Y,Lancamentos!$AF:$AF,Fluxo_de_Caixa_Semanal!CQ$8,Lancamentos!$F:$F,"Realizado",Lancamentos!$J:$J,Fluxo_de_Caixa_Semanal!$A35)-SUMIFS(Lancamentos!$Y:$Y,Lancamentos!$AF:$AF,Fluxo_de_Caixa_Semanal!CQ$8,Lancamentos!$F:$F,"Contratado",Lancamentos!$J:$J,Fluxo_de_Caixa_Semanal!$A35)</f>
        <v>0</v>
      </c>
      <c r="CR35" s="121">
        <f>-SUMIFS(Lancamentos!$Y:$Y,Lancamentos!$AF:$AF,Fluxo_de_Caixa_Semanal!CR$8,Lancamentos!$F:$F,"Realizado",Lancamentos!$J:$J,Fluxo_de_Caixa_Semanal!$A35)-SUMIFS(Lancamentos!$Y:$Y,Lancamentos!$AF:$AF,Fluxo_de_Caixa_Semanal!CR$8,Lancamentos!$F:$F,"Contratado",Lancamentos!$J:$J,Fluxo_de_Caixa_Semanal!$A35)</f>
        <v>0</v>
      </c>
      <c r="CS35" s="122">
        <f>-SUMIFS(Lancamentos!$Y:$Y,Lancamentos!$AF:$AF,Fluxo_de_Caixa_Semanal!CS$8,Lancamentos!$F:$F,"Realizado",Lancamentos!$J:$J,Fluxo_de_Caixa_Semanal!$A35)-SUMIFS(Lancamentos!$Y:$Y,Lancamentos!$AF:$AF,Fluxo_de_Caixa_Semanal!CS$8,Lancamentos!$F:$F,"Contratado",Lancamentos!$J:$J,Fluxo_de_Caixa_Semanal!$A35)</f>
        <v>0</v>
      </c>
      <c r="CT35" s="123">
        <f>-SUMIFS(Lancamentos!$Y:$Y,Lancamentos!$AF:$AF,Fluxo_de_Caixa_Semanal!CT$8,Lancamentos!$F:$F,"Realizado",Lancamentos!$J:$J,Fluxo_de_Caixa_Semanal!$A35)-SUMIFS(Lancamentos!$Y:$Y,Lancamentos!$AF:$AF,Fluxo_de_Caixa_Semanal!CT$8,Lancamentos!$F:$F,"Contratado",Lancamentos!$J:$J,Fluxo_de_Caixa_Semanal!$A35)</f>
        <v>0</v>
      </c>
      <c r="CU35" s="121">
        <f>-SUMIFS(Lancamentos!$Y:$Y,Lancamentos!$AF:$AF,Fluxo_de_Caixa_Semanal!CU$8,Lancamentos!$F:$F,"Realizado",Lancamentos!$J:$J,Fluxo_de_Caixa_Semanal!$A35)-SUMIFS(Lancamentos!$Y:$Y,Lancamentos!$AF:$AF,Fluxo_de_Caixa_Semanal!CU$8,Lancamentos!$F:$F,"Contratado",Lancamentos!$J:$J,Fluxo_de_Caixa_Semanal!$A35)</f>
        <v>0</v>
      </c>
      <c r="CV35" s="122">
        <f>-SUMIFS(Lancamentos!$Y:$Y,Lancamentos!$AF:$AF,Fluxo_de_Caixa_Semanal!CV$8,Lancamentos!$F:$F,"Realizado",Lancamentos!$J:$J,Fluxo_de_Caixa_Semanal!$A35)-SUMIFS(Lancamentos!$Y:$Y,Lancamentos!$AF:$AF,Fluxo_de_Caixa_Semanal!CV$8,Lancamentos!$F:$F,"Contratado",Lancamentos!$J:$J,Fluxo_de_Caixa_Semanal!$A35)</f>
        <v>0</v>
      </c>
      <c r="CW35" s="123">
        <f>-SUMIFS(Lancamentos!$Y:$Y,Lancamentos!$AF:$AF,Fluxo_de_Caixa_Semanal!CW$8,Lancamentos!$F:$F,"Realizado",Lancamentos!$J:$J,Fluxo_de_Caixa_Semanal!$A35)-SUMIFS(Lancamentos!$Y:$Y,Lancamentos!$AF:$AF,Fluxo_de_Caixa_Semanal!CW$8,Lancamentos!$F:$F,"Contratado",Lancamentos!$J:$J,Fluxo_de_Caixa_Semanal!$A35)</f>
        <v>0</v>
      </c>
      <c r="CX35" s="121">
        <f>-SUMIFS(Lancamentos!$Y:$Y,Lancamentos!$AF:$AF,Fluxo_de_Caixa_Semanal!CX$8,Lancamentos!$F:$F,"Realizado",Lancamentos!$J:$J,Fluxo_de_Caixa_Semanal!$A35)-SUMIFS(Lancamentos!$Y:$Y,Lancamentos!$AF:$AF,Fluxo_de_Caixa_Semanal!CX$8,Lancamentos!$F:$F,"Contratado",Lancamentos!$J:$J,Fluxo_de_Caixa_Semanal!$A35)</f>
        <v>0</v>
      </c>
      <c r="CY35" s="122">
        <f>-SUMIFS(Lancamentos!$Y:$Y,Lancamentos!$AF:$AF,Fluxo_de_Caixa_Semanal!CY$8,Lancamentos!$F:$F,"Realizado",Lancamentos!$J:$J,Fluxo_de_Caixa_Semanal!$A35)-SUMIFS(Lancamentos!$Y:$Y,Lancamentos!$AF:$AF,Fluxo_de_Caixa_Semanal!CY$8,Lancamentos!$F:$F,"Contratado",Lancamentos!$J:$J,Fluxo_de_Caixa_Semanal!$A35)</f>
        <v>0</v>
      </c>
      <c r="CZ35" s="123">
        <f>-SUMIFS(Lancamentos!$Y:$Y,Lancamentos!$AF:$AF,Fluxo_de_Caixa_Semanal!CZ$8,Lancamentos!$F:$F,"Realizado",Lancamentos!$J:$J,Fluxo_de_Caixa_Semanal!$A35)-SUMIFS(Lancamentos!$Y:$Y,Lancamentos!$AF:$AF,Fluxo_de_Caixa_Semanal!CZ$8,Lancamentos!$F:$F,"Contratado",Lancamentos!$J:$J,Fluxo_de_Caixa_Semanal!$A35)</f>
        <v>0</v>
      </c>
      <c r="DA35" s="121">
        <f>-SUMIFS(Lancamentos!$Y:$Y,Lancamentos!$AF:$AF,Fluxo_de_Caixa_Semanal!DA$8,Lancamentos!$F:$F,"Realizado",Lancamentos!$J:$J,Fluxo_de_Caixa_Semanal!$A35)-SUMIFS(Lancamentos!$Y:$Y,Lancamentos!$AF:$AF,Fluxo_de_Caixa_Semanal!DA$8,Lancamentos!$F:$F,"Contratado",Lancamentos!$J:$J,Fluxo_de_Caixa_Semanal!$A35)</f>
        <v>0</v>
      </c>
      <c r="DB35" s="122">
        <f>-SUMIFS(Lancamentos!$Y:$Y,Lancamentos!$AF:$AF,Fluxo_de_Caixa_Semanal!DB$8,Lancamentos!$F:$F,"Realizado",Lancamentos!$J:$J,Fluxo_de_Caixa_Semanal!$A35)-SUMIFS(Lancamentos!$Y:$Y,Lancamentos!$AF:$AF,Fluxo_de_Caixa_Semanal!DB$8,Lancamentos!$F:$F,"Contratado",Lancamentos!$J:$J,Fluxo_de_Caixa_Semanal!$A35)</f>
        <v>0</v>
      </c>
      <c r="DC35" s="123">
        <f>-SUMIFS(Lancamentos!$Y:$Y,Lancamentos!$AF:$AF,Fluxo_de_Caixa_Semanal!DC$8,Lancamentos!$F:$F,"Realizado",Lancamentos!$J:$J,Fluxo_de_Caixa_Semanal!$A35)-SUMIFS(Lancamentos!$Y:$Y,Lancamentos!$AF:$AF,Fluxo_de_Caixa_Semanal!DC$8,Lancamentos!$F:$F,"Contratado",Lancamentos!$J:$J,Fluxo_de_Caixa_Semanal!$A35)</f>
        <v>0</v>
      </c>
      <c r="DD35" s="121">
        <f>-SUMIFS(Lancamentos!$Y:$Y,Lancamentos!$AF:$AF,Fluxo_de_Caixa_Semanal!DD$8,Lancamentos!$F:$F,"Realizado",Lancamentos!$J:$J,Fluxo_de_Caixa_Semanal!$A35)-SUMIFS(Lancamentos!$Y:$Y,Lancamentos!$AF:$AF,Fluxo_de_Caixa_Semanal!DD$8,Lancamentos!$F:$F,"Contratado",Lancamentos!$J:$J,Fluxo_de_Caixa_Semanal!$A35)</f>
        <v>0</v>
      </c>
      <c r="DE35" s="122">
        <f>-SUMIFS(Lancamentos!$Y:$Y,Lancamentos!$AF:$AF,Fluxo_de_Caixa_Semanal!DE$8,Lancamentos!$F:$F,"Realizado",Lancamentos!$J:$J,Fluxo_de_Caixa_Semanal!$A35)-SUMIFS(Lancamentos!$Y:$Y,Lancamentos!$AF:$AF,Fluxo_de_Caixa_Semanal!DE$8,Lancamentos!$F:$F,"Contratado",Lancamentos!$J:$J,Fluxo_de_Caixa_Semanal!$A35)</f>
        <v>0</v>
      </c>
      <c r="DF35" s="123">
        <f>-SUMIFS(Lancamentos!$Y:$Y,Lancamentos!$AF:$AF,Fluxo_de_Caixa_Semanal!DF$8,Lancamentos!$F:$F,"Realizado",Lancamentos!$J:$J,Fluxo_de_Caixa_Semanal!$A35)-SUMIFS(Lancamentos!$Y:$Y,Lancamentos!$AF:$AF,Fluxo_de_Caixa_Semanal!DF$8,Lancamentos!$F:$F,"Contratado",Lancamentos!$J:$J,Fluxo_de_Caixa_Semanal!$A35)</f>
        <v>0</v>
      </c>
      <c r="DG35" s="121">
        <f>-SUMIFS(Lancamentos!$Y:$Y,Lancamentos!$AF:$AF,Fluxo_de_Caixa_Semanal!DG$8,Lancamentos!$F:$F,"Realizado",Lancamentos!$J:$J,Fluxo_de_Caixa_Semanal!$A35)-SUMIFS(Lancamentos!$Y:$Y,Lancamentos!$AF:$AF,Fluxo_de_Caixa_Semanal!DG$8,Lancamentos!$F:$F,"Contratado",Lancamentos!$J:$J,Fluxo_de_Caixa_Semanal!$A35)</f>
        <v>0</v>
      </c>
      <c r="DH35" s="122">
        <f>-SUMIFS(Lancamentos!$Y:$Y,Lancamentos!$AF:$AF,Fluxo_de_Caixa_Semanal!DH$8,Lancamentos!$F:$F,"Realizado",Lancamentos!$J:$J,Fluxo_de_Caixa_Semanal!$A35)-SUMIFS(Lancamentos!$Y:$Y,Lancamentos!$AF:$AF,Fluxo_de_Caixa_Semanal!DH$8,Lancamentos!$F:$F,"Contratado",Lancamentos!$J:$J,Fluxo_de_Caixa_Semanal!$A35)</f>
        <v>0</v>
      </c>
      <c r="DI35" s="123">
        <f>-SUMIFS(Lancamentos!$Y:$Y,Lancamentos!$AF:$AF,Fluxo_de_Caixa_Semanal!DI$8,Lancamentos!$F:$F,"Realizado",Lancamentos!$J:$J,Fluxo_de_Caixa_Semanal!$A35)-SUMIFS(Lancamentos!$Y:$Y,Lancamentos!$AF:$AF,Fluxo_de_Caixa_Semanal!DI$8,Lancamentos!$F:$F,"Contratado",Lancamentos!$J:$J,Fluxo_de_Caixa_Semanal!$A35)</f>
        <v>0</v>
      </c>
      <c r="DJ35" s="121">
        <f>-SUMIFS(Lancamentos!$Y:$Y,Lancamentos!$AF:$AF,Fluxo_de_Caixa_Semanal!DJ$8,Lancamentos!$F:$F,"Realizado",Lancamentos!$J:$J,Fluxo_de_Caixa_Semanal!$A35)-SUMIFS(Lancamentos!$Y:$Y,Lancamentos!$AF:$AF,Fluxo_de_Caixa_Semanal!DJ$8,Lancamentos!$F:$F,"Contratado",Lancamentos!$J:$J,Fluxo_de_Caixa_Semanal!$A35)</f>
        <v>0</v>
      </c>
      <c r="DK35" s="122">
        <f>-SUMIFS(Lancamentos!$Y:$Y,Lancamentos!$AF:$AF,Fluxo_de_Caixa_Semanal!DK$8,Lancamentos!$F:$F,"Realizado",Lancamentos!$J:$J,Fluxo_de_Caixa_Semanal!$A35)-SUMIFS(Lancamentos!$Y:$Y,Lancamentos!$AF:$AF,Fluxo_de_Caixa_Semanal!DK$8,Lancamentos!$F:$F,"Contratado",Lancamentos!$J:$J,Fluxo_de_Caixa_Semanal!$A35)</f>
        <v>0</v>
      </c>
      <c r="DL35" s="123">
        <f>-SUMIFS(Lancamentos!$Y:$Y,Lancamentos!$AF:$AF,Fluxo_de_Caixa_Semanal!DL$8,Lancamentos!$F:$F,"Realizado",Lancamentos!$J:$J,Fluxo_de_Caixa_Semanal!$A35)-SUMIFS(Lancamentos!$Y:$Y,Lancamentos!$AF:$AF,Fluxo_de_Caixa_Semanal!DL$8,Lancamentos!$F:$F,"Contratado",Lancamentos!$J:$J,Fluxo_de_Caixa_Semanal!$A35)</f>
        <v>0</v>
      </c>
      <c r="DM35" s="121">
        <f>-SUMIFS(Lancamentos!$Y:$Y,Lancamentos!$AF:$AF,Fluxo_de_Caixa_Semanal!DM$8,Lancamentos!$F:$F,"Realizado",Lancamentos!$J:$J,Fluxo_de_Caixa_Semanal!$A35)-SUMIFS(Lancamentos!$Y:$Y,Lancamentos!$AF:$AF,Fluxo_de_Caixa_Semanal!DM$8,Lancamentos!$F:$F,"Contratado",Lancamentos!$J:$J,Fluxo_de_Caixa_Semanal!$A35)</f>
        <v>0</v>
      </c>
      <c r="DN35" s="122">
        <f>-SUMIFS(Lancamentos!$Y:$Y,Lancamentos!$AF:$AF,Fluxo_de_Caixa_Semanal!DN$8,Lancamentos!$F:$F,"Realizado",Lancamentos!$J:$J,Fluxo_de_Caixa_Semanal!$A35)-SUMIFS(Lancamentos!$Y:$Y,Lancamentos!$AF:$AF,Fluxo_de_Caixa_Semanal!DN$8,Lancamentos!$F:$F,"Contratado",Lancamentos!$J:$J,Fluxo_de_Caixa_Semanal!$A35)</f>
        <v>0</v>
      </c>
      <c r="DO35" s="123">
        <f>-SUMIFS(Lancamentos!$Y:$Y,Lancamentos!$AF:$AF,Fluxo_de_Caixa_Semanal!DO$8,Lancamentos!$F:$F,"Realizado",Lancamentos!$J:$J,Fluxo_de_Caixa_Semanal!$A35)-SUMIFS(Lancamentos!$Y:$Y,Lancamentos!$AF:$AF,Fluxo_de_Caixa_Semanal!DO$8,Lancamentos!$F:$F,"Contratado",Lancamentos!$J:$J,Fluxo_de_Caixa_Semanal!$A35)</f>
        <v>0</v>
      </c>
      <c r="DP35" s="121">
        <f>-SUMIFS(Lancamentos!$Y:$Y,Lancamentos!$AF:$AF,Fluxo_de_Caixa_Semanal!DP$8,Lancamentos!$F:$F,"Realizado",Lancamentos!$J:$J,Fluxo_de_Caixa_Semanal!$A35)-SUMIFS(Lancamentos!$Y:$Y,Lancamentos!$AF:$AF,Fluxo_de_Caixa_Semanal!DP$8,Lancamentos!$F:$F,"Contratado",Lancamentos!$J:$J,Fluxo_de_Caixa_Semanal!$A35)</f>
        <v>0</v>
      </c>
      <c r="DQ35" s="122">
        <f>-SUMIFS(Lancamentos!$Y:$Y,Lancamentos!$AF:$AF,Fluxo_de_Caixa_Semanal!DQ$8,Lancamentos!$F:$F,"Realizado",Lancamentos!$J:$J,Fluxo_de_Caixa_Semanal!$A35)-SUMIFS(Lancamentos!$Y:$Y,Lancamentos!$AF:$AF,Fluxo_de_Caixa_Semanal!DQ$8,Lancamentos!$F:$F,"Contratado",Lancamentos!$J:$J,Fluxo_de_Caixa_Semanal!$A35)</f>
        <v>0</v>
      </c>
      <c r="DR35" s="123">
        <f>-SUMIFS(Lancamentos!$Y:$Y,Lancamentos!$AF:$AF,Fluxo_de_Caixa_Semanal!DR$8,Lancamentos!$F:$F,"Realizado",Lancamentos!$J:$J,Fluxo_de_Caixa_Semanal!$A35)-SUMIFS(Lancamentos!$Y:$Y,Lancamentos!$AF:$AF,Fluxo_de_Caixa_Semanal!DR$8,Lancamentos!$F:$F,"Contratado",Lancamentos!$J:$J,Fluxo_de_Caixa_Semanal!$A35)</f>
        <v>0</v>
      </c>
      <c r="DS35" s="121">
        <f>-SUMIFS(Lancamentos!$Y:$Y,Lancamentos!$AF:$AF,Fluxo_de_Caixa_Semanal!DS$8,Lancamentos!$F:$F,"Realizado",Lancamentos!$J:$J,Fluxo_de_Caixa_Semanal!$A35)-SUMIFS(Lancamentos!$Y:$Y,Lancamentos!$AF:$AF,Fluxo_de_Caixa_Semanal!DS$8,Lancamentos!$F:$F,"Contratado",Lancamentos!$J:$J,Fluxo_de_Caixa_Semanal!$A35)</f>
        <v>0</v>
      </c>
      <c r="DT35" s="122">
        <f>-SUMIFS(Lancamentos!$Y:$Y,Lancamentos!$AF:$AF,Fluxo_de_Caixa_Semanal!DT$8,Lancamentos!$F:$F,"Realizado",Lancamentos!$J:$J,Fluxo_de_Caixa_Semanal!$A35)-SUMIFS(Lancamentos!$Y:$Y,Lancamentos!$AF:$AF,Fluxo_de_Caixa_Semanal!DT$8,Lancamentos!$F:$F,"Contratado",Lancamentos!$J:$J,Fluxo_de_Caixa_Semanal!$A35)</f>
        <v>0</v>
      </c>
      <c r="DU35" s="123">
        <f>-SUMIFS(Lancamentos!$Y:$Y,Lancamentos!$AF:$AF,Fluxo_de_Caixa_Semanal!DU$8,Lancamentos!$F:$F,"Realizado",Lancamentos!$J:$J,Fluxo_de_Caixa_Semanal!$A35)-SUMIFS(Lancamentos!$Y:$Y,Lancamentos!$AF:$AF,Fluxo_de_Caixa_Semanal!DU$8,Lancamentos!$F:$F,"Contratado",Lancamentos!$J:$J,Fluxo_de_Caixa_Semanal!$A35)</f>
        <v>0</v>
      </c>
      <c r="DV35" s="121">
        <f>-SUMIFS(Lancamentos!$Y:$Y,Lancamentos!$AF:$AF,Fluxo_de_Caixa_Semanal!DV$8,Lancamentos!$F:$F,"Realizado",Lancamentos!$J:$J,Fluxo_de_Caixa_Semanal!$A35)-SUMIFS(Lancamentos!$Y:$Y,Lancamentos!$AF:$AF,Fluxo_de_Caixa_Semanal!DV$8,Lancamentos!$F:$F,"Contratado",Lancamentos!$J:$J,Fluxo_de_Caixa_Semanal!$A35)</f>
        <v>0</v>
      </c>
      <c r="DW35" s="122">
        <f>-SUMIFS(Lancamentos!$Y:$Y,Lancamentos!$AF:$AF,Fluxo_de_Caixa_Semanal!DW$8,Lancamentos!$F:$F,"Realizado",Lancamentos!$J:$J,Fluxo_de_Caixa_Semanal!$A35)-SUMIFS(Lancamentos!$Y:$Y,Lancamentos!$AF:$AF,Fluxo_de_Caixa_Semanal!DW$8,Lancamentos!$F:$F,"Contratado",Lancamentos!$J:$J,Fluxo_de_Caixa_Semanal!$A35)</f>
        <v>0</v>
      </c>
      <c r="DX35" s="123">
        <f>-SUMIFS(Lancamentos!$Y:$Y,Lancamentos!$AF:$AF,Fluxo_de_Caixa_Semanal!DX$8,Lancamentos!$F:$F,"Realizado",Lancamentos!$J:$J,Fluxo_de_Caixa_Semanal!$A35)-SUMIFS(Lancamentos!$Y:$Y,Lancamentos!$AF:$AF,Fluxo_de_Caixa_Semanal!DX$8,Lancamentos!$F:$F,"Contratado",Lancamentos!$J:$J,Fluxo_de_Caixa_Semanal!$A35)</f>
        <v>0</v>
      </c>
      <c r="DY35" s="121">
        <f>-SUMIFS(Lancamentos!$Y:$Y,Lancamentos!$AF:$AF,Fluxo_de_Caixa_Semanal!DY$8,Lancamentos!$F:$F,"Realizado",Lancamentos!$J:$J,Fluxo_de_Caixa_Semanal!$A35)-SUMIFS(Lancamentos!$Y:$Y,Lancamentos!$AF:$AF,Fluxo_de_Caixa_Semanal!DY$8,Lancamentos!$F:$F,"Contratado",Lancamentos!$J:$J,Fluxo_de_Caixa_Semanal!$A35)</f>
        <v>0</v>
      </c>
      <c r="DZ35" s="122">
        <f>-SUMIFS(Lancamentos!$Y:$Y,Lancamentos!$AF:$AF,Fluxo_de_Caixa_Semanal!DZ$8,Lancamentos!$F:$F,"Realizado",Lancamentos!$J:$J,Fluxo_de_Caixa_Semanal!$A35)-SUMIFS(Lancamentos!$Y:$Y,Lancamentos!$AF:$AF,Fluxo_de_Caixa_Semanal!DZ$8,Lancamentos!$F:$F,"Contratado",Lancamentos!$J:$J,Fluxo_de_Caixa_Semanal!$A35)</f>
        <v>0</v>
      </c>
      <c r="EA35" s="123">
        <f>-SUMIFS(Lancamentos!$Y:$Y,Lancamentos!$AF:$AF,Fluxo_de_Caixa_Semanal!EA$8,Lancamentos!$F:$F,"Realizado",Lancamentos!$J:$J,Fluxo_de_Caixa_Semanal!$A35)-SUMIFS(Lancamentos!$Y:$Y,Lancamentos!$AF:$AF,Fluxo_de_Caixa_Semanal!EA$8,Lancamentos!$F:$F,"Contratado",Lancamentos!$J:$J,Fluxo_de_Caixa_Semanal!$A35)</f>
        <v>0</v>
      </c>
      <c r="EB35" s="121">
        <f>-SUMIFS(Lancamentos!$Y:$Y,Lancamentos!$AF:$AF,Fluxo_de_Caixa_Semanal!EB$8,Lancamentos!$F:$F,"Realizado",Lancamentos!$J:$J,Fluxo_de_Caixa_Semanal!$A35)-SUMIFS(Lancamentos!$Y:$Y,Lancamentos!$AF:$AF,Fluxo_de_Caixa_Semanal!EB$8,Lancamentos!$F:$F,"Contratado",Lancamentos!$J:$J,Fluxo_de_Caixa_Semanal!$A35)</f>
        <v>0</v>
      </c>
      <c r="EC35" s="122">
        <f>-SUMIFS(Lancamentos!$Y:$Y,Lancamentos!$AF:$AF,Fluxo_de_Caixa_Semanal!EC$8,Lancamentos!$F:$F,"Realizado",Lancamentos!$J:$J,Fluxo_de_Caixa_Semanal!$A35)-SUMIFS(Lancamentos!$Y:$Y,Lancamentos!$AF:$AF,Fluxo_de_Caixa_Semanal!EC$8,Lancamentos!$F:$F,"Contratado",Lancamentos!$J:$J,Fluxo_de_Caixa_Semanal!$A35)</f>
        <v>0</v>
      </c>
      <c r="ED35" s="123">
        <f>-SUMIFS(Lancamentos!$Y:$Y,Lancamentos!$AF:$AF,Fluxo_de_Caixa_Semanal!ED$8,Lancamentos!$F:$F,"Realizado",Lancamentos!$J:$J,Fluxo_de_Caixa_Semanal!$A35)-SUMIFS(Lancamentos!$Y:$Y,Lancamentos!$AF:$AF,Fluxo_de_Caixa_Semanal!ED$8,Lancamentos!$F:$F,"Contratado",Lancamentos!$J:$J,Fluxo_de_Caixa_Semanal!$A35)</f>
        <v>0</v>
      </c>
      <c r="EE35" s="121">
        <f>-SUMIFS(Lancamentos!$Y:$Y,Lancamentos!$AF:$AF,Fluxo_de_Caixa_Semanal!EE$8,Lancamentos!$F:$F,"Realizado",Lancamentos!$J:$J,Fluxo_de_Caixa_Semanal!$A35)-SUMIFS(Lancamentos!$Y:$Y,Lancamentos!$AF:$AF,Fluxo_de_Caixa_Semanal!EE$8,Lancamentos!$F:$F,"Contratado",Lancamentos!$J:$J,Fluxo_de_Caixa_Semanal!$A35)</f>
        <v>0</v>
      </c>
      <c r="EF35" s="122">
        <f>-SUMIFS(Lancamentos!$Y:$Y,Lancamentos!$AF:$AF,Fluxo_de_Caixa_Semanal!EF$8,Lancamentos!$F:$F,"Realizado",Lancamentos!$J:$J,Fluxo_de_Caixa_Semanal!$A35)-SUMIFS(Lancamentos!$Y:$Y,Lancamentos!$AF:$AF,Fluxo_de_Caixa_Semanal!EF$8,Lancamentos!$F:$F,"Contratado",Lancamentos!$J:$J,Fluxo_de_Caixa_Semanal!$A35)</f>
        <v>0</v>
      </c>
      <c r="EG35" s="123">
        <f>-SUMIFS(Lancamentos!$Y:$Y,Lancamentos!$AF:$AF,Fluxo_de_Caixa_Semanal!EG$8,Lancamentos!$F:$F,"Realizado",Lancamentos!$J:$J,Fluxo_de_Caixa_Semanal!$A35)-SUMIFS(Lancamentos!$Y:$Y,Lancamentos!$AF:$AF,Fluxo_de_Caixa_Semanal!EG$8,Lancamentos!$F:$F,"Contratado",Lancamentos!$J:$J,Fluxo_de_Caixa_Semanal!$A35)</f>
        <v>0</v>
      </c>
      <c r="EH35" s="121">
        <f>-SUMIFS(Lancamentos!$Y:$Y,Lancamentos!$AF:$AF,Fluxo_de_Caixa_Semanal!EH$8,Lancamentos!$F:$F,"Realizado",Lancamentos!$J:$J,Fluxo_de_Caixa_Semanal!$A35)-SUMIFS(Lancamentos!$Y:$Y,Lancamentos!$AF:$AF,Fluxo_de_Caixa_Semanal!EH$8,Lancamentos!$F:$F,"Contratado",Lancamentos!$J:$J,Fluxo_de_Caixa_Semanal!$A35)</f>
        <v>0</v>
      </c>
      <c r="EI35" s="122">
        <f>-SUMIFS(Lancamentos!$Y:$Y,Lancamentos!$AF:$AF,Fluxo_de_Caixa_Semanal!EI$8,Lancamentos!$F:$F,"Realizado",Lancamentos!$J:$J,Fluxo_de_Caixa_Semanal!$A35)-SUMIFS(Lancamentos!$Y:$Y,Lancamentos!$AF:$AF,Fluxo_de_Caixa_Semanal!EI$8,Lancamentos!$F:$F,"Contratado",Lancamentos!$J:$J,Fluxo_de_Caixa_Semanal!$A35)</f>
        <v>0</v>
      </c>
      <c r="EJ35" s="123">
        <f>-SUMIFS(Lancamentos!$Y:$Y,Lancamentos!$AF:$AF,Fluxo_de_Caixa_Semanal!EJ$8,Lancamentos!$F:$F,"Realizado",Lancamentos!$J:$J,Fluxo_de_Caixa_Semanal!$A35)-SUMIFS(Lancamentos!$Y:$Y,Lancamentos!$AF:$AF,Fluxo_de_Caixa_Semanal!EJ$8,Lancamentos!$F:$F,"Contratado",Lancamentos!$J:$J,Fluxo_de_Caixa_Semanal!$A35)</f>
        <v>0</v>
      </c>
      <c r="EK35" s="121">
        <f>-SUMIFS(Lancamentos!$Y:$Y,Lancamentos!$AF:$AF,Fluxo_de_Caixa_Semanal!EK$8,Lancamentos!$F:$F,"Realizado",Lancamentos!$J:$J,Fluxo_de_Caixa_Semanal!$A35)-SUMIFS(Lancamentos!$Y:$Y,Lancamentos!$AF:$AF,Fluxo_de_Caixa_Semanal!EK$8,Lancamentos!$F:$F,"Contratado",Lancamentos!$J:$J,Fluxo_de_Caixa_Semanal!$A35)</f>
        <v>0</v>
      </c>
      <c r="EL35" s="122">
        <f>-SUMIFS(Lancamentos!$Y:$Y,Lancamentos!$AF:$AF,Fluxo_de_Caixa_Semanal!EL$8,Lancamentos!$F:$F,"Realizado",Lancamentos!$J:$J,Fluxo_de_Caixa_Semanal!$A35)-SUMIFS(Lancamentos!$Y:$Y,Lancamentos!$AF:$AF,Fluxo_de_Caixa_Semanal!EL$8,Lancamentos!$F:$F,"Contratado",Lancamentos!$J:$J,Fluxo_de_Caixa_Semanal!$A35)</f>
        <v>0</v>
      </c>
      <c r="EM35" s="123">
        <f>-SUMIFS(Lancamentos!$Y:$Y,Lancamentos!$AF:$AF,Fluxo_de_Caixa_Semanal!EM$8,Lancamentos!$F:$F,"Realizado",Lancamentos!$J:$J,Fluxo_de_Caixa_Semanal!$A35)-SUMIFS(Lancamentos!$Y:$Y,Lancamentos!$AF:$AF,Fluxo_de_Caixa_Semanal!EM$8,Lancamentos!$F:$F,"Contratado",Lancamentos!$J:$J,Fluxo_de_Caixa_Semanal!$A35)</f>
        <v>0</v>
      </c>
      <c r="EN35" s="121">
        <f>-SUMIFS(Lancamentos!$Y:$Y,Lancamentos!$AF:$AF,Fluxo_de_Caixa_Semanal!EN$8,Lancamentos!$F:$F,"Realizado",Lancamentos!$J:$J,Fluxo_de_Caixa_Semanal!$A35)-SUMIFS(Lancamentos!$Y:$Y,Lancamentos!$AF:$AF,Fluxo_de_Caixa_Semanal!EN$8,Lancamentos!$F:$F,"Contratado",Lancamentos!$J:$J,Fluxo_de_Caixa_Semanal!$A35)</f>
        <v>0</v>
      </c>
      <c r="EO35" s="122">
        <f>-SUMIFS(Lancamentos!$Y:$Y,Lancamentos!$AF:$AF,Fluxo_de_Caixa_Semanal!EO$8,Lancamentos!$F:$F,"Realizado",Lancamentos!$J:$J,Fluxo_de_Caixa_Semanal!$A35)-SUMIFS(Lancamentos!$Y:$Y,Lancamentos!$AF:$AF,Fluxo_de_Caixa_Semanal!EO$8,Lancamentos!$F:$F,"Contratado",Lancamentos!$J:$J,Fluxo_de_Caixa_Semanal!$A35)</f>
        <v>0</v>
      </c>
      <c r="EP35" s="123">
        <f>-SUMIFS(Lancamentos!$Y:$Y,Lancamentos!$AF:$AF,Fluxo_de_Caixa_Semanal!EP$8,Lancamentos!$F:$F,"Realizado",Lancamentos!$J:$J,Fluxo_de_Caixa_Semanal!$A35)-SUMIFS(Lancamentos!$Y:$Y,Lancamentos!$AF:$AF,Fluxo_de_Caixa_Semanal!EP$8,Lancamentos!$F:$F,"Contratado",Lancamentos!$J:$J,Fluxo_de_Caixa_Semanal!$A35)</f>
        <v>0</v>
      </c>
      <c r="EQ35" s="121">
        <f>-SUMIFS(Lancamentos!$Y:$Y,Lancamentos!$AF:$AF,Fluxo_de_Caixa_Semanal!EQ$8,Lancamentos!$F:$F,"Realizado",Lancamentos!$J:$J,Fluxo_de_Caixa_Semanal!$A35)-SUMIFS(Lancamentos!$Y:$Y,Lancamentos!$AF:$AF,Fluxo_de_Caixa_Semanal!EQ$8,Lancamentos!$F:$F,"Contratado",Lancamentos!$J:$J,Fluxo_de_Caixa_Semanal!$A35)</f>
        <v>0</v>
      </c>
      <c r="ER35" s="122">
        <f>-SUMIFS(Lancamentos!$Y:$Y,Lancamentos!$AF:$AF,Fluxo_de_Caixa_Semanal!ER$8,Lancamentos!$F:$F,"Realizado",Lancamentos!$J:$J,Fluxo_de_Caixa_Semanal!$A35)-SUMIFS(Lancamentos!$Y:$Y,Lancamentos!$AF:$AF,Fluxo_de_Caixa_Semanal!ER$8,Lancamentos!$F:$F,"Contratado",Lancamentos!$J:$J,Fluxo_de_Caixa_Semanal!$A35)</f>
        <v>0</v>
      </c>
      <c r="ES35" s="123">
        <f>-SUMIFS(Lancamentos!$Y:$Y,Lancamentos!$AF:$AF,Fluxo_de_Caixa_Semanal!ES$8,Lancamentos!$F:$F,"Realizado",Lancamentos!$J:$J,Fluxo_de_Caixa_Semanal!$A35)-SUMIFS(Lancamentos!$Y:$Y,Lancamentos!$AF:$AF,Fluxo_de_Caixa_Semanal!ES$8,Lancamentos!$F:$F,"Contratado",Lancamentos!$J:$J,Fluxo_de_Caixa_Semanal!$A35)</f>
        <v>0</v>
      </c>
    </row>
    <row r="36" spans="1:149" s="2" customFormat="1" outlineLevel="1" x14ac:dyDescent="0.25">
      <c r="A36" t="s">
        <v>105</v>
      </c>
      <c r="B36" t="s">
        <v>106</v>
      </c>
      <c r="C36" s="165">
        <f>-SUMIFS(Lancamentos!$Y:$Y,Lancamentos!$AF:$AF,Fluxo_de_Caixa_Semanal!C$8,Lancamentos!$F:$F,"Realizado",Lancamentos!$J:$J,Fluxo_de_Caixa_Semanal!$A36)</f>
        <v>0</v>
      </c>
      <c r="D36" s="165">
        <f>-SUMIFS(Lancamentos!$Y:$Y,Lancamentos!$AF:$AF,Fluxo_de_Caixa_Semanal!D$8,Lancamentos!$F:$F,"Realizado",Lancamentos!$J:$J,Fluxo_de_Caixa_Semanal!$A36)</f>
        <v>0</v>
      </c>
      <c r="E36" s="166">
        <f>-SUMIFS(Lancamentos!$Y:$Y,Lancamentos!$AF:$AF,Fluxo_de_Caixa_Semanal!E$8,Lancamentos!$F:$F,"Realizado",Lancamentos!$J:$J,Fluxo_de_Caixa_Semanal!$A36)</f>
        <v>0</v>
      </c>
      <c r="F36" s="167">
        <f>-SUMIFS(Lancamentos!$Y:$Y,Lancamentos!$AF:$AF,Fluxo_de_Caixa_Semanal!F$8,Lancamentos!$F:$F,"Realizado",Lancamentos!$J:$J,Fluxo_de_Caixa_Semanal!$A36)</f>
        <v>0</v>
      </c>
      <c r="G36" s="165">
        <f>-SUMIFS(Lancamentos!$Y:$Y,Lancamentos!$AF:$AF,Fluxo_de_Caixa_Semanal!G$8,Lancamentos!$F:$F,"Realizado",Lancamentos!$J:$J,Fluxo_de_Caixa_Semanal!$A36)</f>
        <v>0</v>
      </c>
      <c r="H36" s="166">
        <f>-SUMIFS(Lancamentos!$Y:$Y,Lancamentos!$AF:$AF,Fluxo_de_Caixa_Semanal!H$8,Lancamentos!$F:$F,"Realizado",Lancamentos!$J:$J,Fluxo_de_Caixa_Semanal!$A36)</f>
        <v>0</v>
      </c>
      <c r="I36" s="167">
        <f>-SUMIFS(Lancamentos!$Y:$Y,Lancamentos!$AF:$AF,Fluxo_de_Caixa_Semanal!I$8,Lancamentos!$F:$F,"Realizado",Lancamentos!$J:$J,Fluxo_de_Caixa_Semanal!$A36)</f>
        <v>0</v>
      </c>
      <c r="J36" s="165">
        <f>-SUMIFS(Lancamentos!$Y:$Y,Lancamentos!$AF:$AF,Fluxo_de_Caixa_Semanal!J$8,Lancamentos!$F:$F,"Realizado",Lancamentos!$J:$J,Fluxo_de_Caixa_Semanal!$A36)</f>
        <v>0</v>
      </c>
      <c r="K36" s="166">
        <f>-SUMIFS(Lancamentos!$Y:$Y,Lancamentos!$AF:$AF,Fluxo_de_Caixa_Semanal!K$8,Lancamentos!$F:$F,"Realizado",Lancamentos!$J:$J,Fluxo_de_Caixa_Semanal!$A36)</f>
        <v>0</v>
      </c>
      <c r="L36" s="167">
        <f>-SUMIFS(Lancamentos!$Y:$Y,Lancamentos!$AF:$AF,Fluxo_de_Caixa_Semanal!L$8,Lancamentos!$F:$F,"Realizado",Lancamentos!$J:$J,Fluxo_de_Caixa_Semanal!$A36)</f>
        <v>0</v>
      </c>
      <c r="M36" s="165">
        <f>-SUMIFS(Lancamentos!$Y:$Y,Lancamentos!$AF:$AF,Fluxo_de_Caixa_Semanal!M$8,Lancamentos!$F:$F,"Realizado",Lancamentos!$J:$J,Fluxo_de_Caixa_Semanal!$A36)</f>
        <v>0</v>
      </c>
      <c r="N36" s="166">
        <f>-SUMIFS(Lancamentos!$Y:$Y,Lancamentos!$AF:$AF,Fluxo_de_Caixa_Semanal!N$8,Lancamentos!$F:$F,"Realizado",Lancamentos!$J:$J,Fluxo_de_Caixa_Semanal!$A36)</f>
        <v>0</v>
      </c>
      <c r="O36" s="167">
        <f>-SUMIFS(Lancamentos!$Y:$Y,Lancamentos!$AF:$AF,Fluxo_de_Caixa_Semanal!O$8,Lancamentos!$F:$F,"Realizado",Lancamentos!$J:$J,Fluxo_de_Caixa_Semanal!$A36)</f>
        <v>0</v>
      </c>
      <c r="P36" s="165">
        <f>-SUMIFS(Lancamentos!$Y:$Y,Lancamentos!$AF:$AF,Fluxo_de_Caixa_Semanal!P$8,Lancamentos!$F:$F,"Realizado",Lancamentos!$J:$J,Fluxo_de_Caixa_Semanal!$A36)</f>
        <v>0</v>
      </c>
      <c r="Q36" s="166">
        <f>-SUMIFS(Lancamentos!$Y:$Y,Lancamentos!$AF:$AF,Fluxo_de_Caixa_Semanal!Q$8,Lancamentos!$F:$F,"Realizado",Lancamentos!$J:$J,Fluxo_de_Caixa_Semanal!$A36)</f>
        <v>0</v>
      </c>
      <c r="R36" s="167">
        <f>-SUMIFS(Lancamentos!$Y:$Y,Lancamentos!$AF:$AF,Fluxo_de_Caixa_Semanal!R$8,Lancamentos!$F:$F,"Realizado",Lancamentos!$J:$J,Fluxo_de_Caixa_Semanal!$A36)</f>
        <v>0</v>
      </c>
      <c r="S36" s="165">
        <f>-SUMIFS(Lancamentos!$Y:$Y,Lancamentos!$AF:$AF,Fluxo_de_Caixa_Semanal!S$8,Lancamentos!$F:$F,"Realizado",Lancamentos!$J:$J,Fluxo_de_Caixa_Semanal!$A36)</f>
        <v>0</v>
      </c>
      <c r="T36" s="166">
        <f>-SUMIFS(Lancamentos!$Y:$Y,Lancamentos!$AF:$AF,Fluxo_de_Caixa_Semanal!T$8,Lancamentos!$F:$F,"Realizado",Lancamentos!$J:$J,Fluxo_de_Caixa_Semanal!$A36)</f>
        <v>0</v>
      </c>
      <c r="U36" s="167">
        <f>-SUMIFS(Lancamentos!$Y:$Y,Lancamentos!$AF:$AF,Fluxo_de_Caixa_Semanal!U$8,Lancamentos!$F:$F,"Realizado",Lancamentos!$J:$J,Fluxo_de_Caixa_Semanal!$A36)</f>
        <v>0</v>
      </c>
      <c r="V36" s="165">
        <f>-SUMIFS(Lancamentos!$Y:$Y,Lancamentos!$AF:$AF,Fluxo_de_Caixa_Semanal!V$8,Lancamentos!$F:$F,"Realizado",Lancamentos!$J:$J,Fluxo_de_Caixa_Semanal!$A36)</f>
        <v>0</v>
      </c>
      <c r="W36" s="166">
        <f>-SUMIFS(Lancamentos!$Y:$Y,Lancamentos!$AF:$AF,Fluxo_de_Caixa_Semanal!W$8,Lancamentos!$F:$F,"Realizado",Lancamentos!$J:$J,Fluxo_de_Caixa_Semanal!$A36)</f>
        <v>0</v>
      </c>
      <c r="X36" s="121">
        <f>-SUMIFS(Lancamentos!$Y:$Y,Lancamentos!$AF:$AF,Fluxo_de_Caixa_Semanal!X$8,Lancamentos!$F:$F,"Realizado",Lancamentos!$J:$J,Fluxo_de_Caixa_Semanal!$A36)-SUMIFS(Lancamentos!$Y:$Y,Lancamentos!$AF:$AF,Fluxo_de_Caixa_Semanal!X$8,Lancamentos!$F:$F,"Contratado",Lancamentos!$J:$J,Fluxo_de_Caixa_Semanal!$A36)</f>
        <v>0</v>
      </c>
      <c r="Y36" s="122">
        <f>-SUMIFS(Lancamentos!$Y:$Y,Lancamentos!$AF:$AF,Fluxo_de_Caixa_Semanal!Y$8,Lancamentos!$F:$F,"Realizado",Lancamentos!$J:$J,Fluxo_de_Caixa_Semanal!$A36)-SUMIFS(Lancamentos!$Y:$Y,Lancamentos!$AF:$AF,Fluxo_de_Caixa_Semanal!Y$8,Lancamentos!$F:$F,"Contratado",Lancamentos!$J:$J,Fluxo_de_Caixa_Semanal!$A36)</f>
        <v>0</v>
      </c>
      <c r="Z36" s="123">
        <f>-SUMIFS(Lancamentos!$Y:$Y,Lancamentos!$AF:$AF,Fluxo_de_Caixa_Semanal!Z$8,Lancamentos!$F:$F,"Realizado",Lancamentos!$J:$J,Fluxo_de_Caixa_Semanal!$A36)-SUMIFS(Lancamentos!$Y:$Y,Lancamentos!$AF:$AF,Fluxo_de_Caixa_Semanal!Z$8,Lancamentos!$F:$F,"Contratado",Lancamentos!$J:$J,Fluxo_de_Caixa_Semanal!$A36)</f>
        <v>0</v>
      </c>
      <c r="AA36" s="121">
        <f>-SUMIFS(Lancamentos!$Y:$Y,Lancamentos!$AF:$AF,Fluxo_de_Caixa_Semanal!AA$8,Lancamentos!$F:$F,"Realizado",Lancamentos!$J:$J,Fluxo_de_Caixa_Semanal!$A36)-SUMIFS(Lancamentos!$Y:$Y,Lancamentos!$AF:$AF,Fluxo_de_Caixa_Semanal!AA$8,Lancamentos!$F:$F,"Contratado",Lancamentos!$J:$J,Fluxo_de_Caixa_Semanal!$A36)</f>
        <v>0</v>
      </c>
      <c r="AB36" s="122">
        <f>-SUMIFS(Lancamentos!$Y:$Y,Lancamentos!$AF:$AF,Fluxo_de_Caixa_Semanal!AB$8,Lancamentos!$F:$F,"Realizado",Lancamentos!$J:$J,Fluxo_de_Caixa_Semanal!$A36)-SUMIFS(Lancamentos!$Y:$Y,Lancamentos!$AF:$AF,Fluxo_de_Caixa_Semanal!AB$8,Lancamentos!$F:$F,"Contratado",Lancamentos!$J:$J,Fluxo_de_Caixa_Semanal!$A36)</f>
        <v>0</v>
      </c>
      <c r="AC36" s="123">
        <f>-SUMIFS(Lancamentos!$Y:$Y,Lancamentos!$AF:$AF,Fluxo_de_Caixa_Semanal!AC$8,Lancamentos!$F:$F,"Realizado",Lancamentos!$J:$J,Fluxo_de_Caixa_Semanal!$A36)-SUMIFS(Lancamentos!$Y:$Y,Lancamentos!$AF:$AF,Fluxo_de_Caixa_Semanal!AC$8,Lancamentos!$F:$F,"Contratado",Lancamentos!$J:$J,Fluxo_de_Caixa_Semanal!$A36)</f>
        <v>0</v>
      </c>
      <c r="AD36" s="121">
        <f>-SUMIFS(Lancamentos!$Y:$Y,Lancamentos!$AF:$AF,Fluxo_de_Caixa_Semanal!AD$8,Lancamentos!$F:$F,"Realizado",Lancamentos!$J:$J,Fluxo_de_Caixa_Semanal!$A36)-SUMIFS(Lancamentos!$Y:$Y,Lancamentos!$AF:$AF,Fluxo_de_Caixa_Semanal!AD$8,Lancamentos!$F:$F,"Contratado",Lancamentos!$J:$J,Fluxo_de_Caixa_Semanal!$A36)</f>
        <v>0</v>
      </c>
      <c r="AE36" s="122">
        <f>-SUMIFS(Lancamentos!$Y:$Y,Lancamentos!$AF:$AF,Fluxo_de_Caixa_Semanal!AE$8,Lancamentos!$F:$F,"Realizado",Lancamentos!$J:$J,Fluxo_de_Caixa_Semanal!$A36)-SUMIFS(Lancamentos!$Y:$Y,Lancamentos!$AF:$AF,Fluxo_de_Caixa_Semanal!AE$8,Lancamentos!$F:$F,"Contratado",Lancamentos!$J:$J,Fluxo_de_Caixa_Semanal!$A36)</f>
        <v>0</v>
      </c>
      <c r="AF36" s="123">
        <f>-SUMIFS(Lancamentos!$Y:$Y,Lancamentos!$AF:$AF,Fluxo_de_Caixa_Semanal!AF$8,Lancamentos!$F:$F,"Realizado",Lancamentos!$J:$J,Fluxo_de_Caixa_Semanal!$A36)-SUMIFS(Lancamentos!$Y:$Y,Lancamentos!$AF:$AF,Fluxo_de_Caixa_Semanal!AF$8,Lancamentos!$F:$F,"Contratado",Lancamentos!$J:$J,Fluxo_de_Caixa_Semanal!$A36)</f>
        <v>0</v>
      </c>
      <c r="AG36" s="121">
        <f>-SUMIFS(Lancamentos!$Y:$Y,Lancamentos!$AF:$AF,Fluxo_de_Caixa_Semanal!AG$8,Lancamentos!$F:$F,"Realizado",Lancamentos!$J:$J,Fluxo_de_Caixa_Semanal!$A36)-SUMIFS(Lancamentos!$Y:$Y,Lancamentos!$AF:$AF,Fluxo_de_Caixa_Semanal!AG$8,Lancamentos!$F:$F,"Contratado",Lancamentos!$J:$J,Fluxo_de_Caixa_Semanal!$A36)</f>
        <v>0</v>
      </c>
      <c r="AH36" s="122">
        <f>-SUMIFS(Lancamentos!$Y:$Y,Lancamentos!$AF:$AF,Fluxo_de_Caixa_Semanal!AH$8,Lancamentos!$F:$F,"Realizado",Lancamentos!$J:$J,Fluxo_de_Caixa_Semanal!$A36)-SUMIFS(Lancamentos!$Y:$Y,Lancamentos!$AF:$AF,Fluxo_de_Caixa_Semanal!AH$8,Lancamentos!$F:$F,"Contratado",Lancamentos!$J:$J,Fluxo_de_Caixa_Semanal!$A36)</f>
        <v>0</v>
      </c>
      <c r="AI36" s="123">
        <f>-SUMIFS(Lancamentos!$Y:$Y,Lancamentos!$AF:$AF,Fluxo_de_Caixa_Semanal!AI$8,Lancamentos!$F:$F,"Realizado",Lancamentos!$J:$J,Fluxo_de_Caixa_Semanal!$A36)-SUMIFS(Lancamentos!$Y:$Y,Lancamentos!$AF:$AF,Fluxo_de_Caixa_Semanal!AI$8,Lancamentos!$F:$F,"Contratado",Lancamentos!$J:$J,Fluxo_de_Caixa_Semanal!$A36)</f>
        <v>0</v>
      </c>
      <c r="AJ36" s="121">
        <f>-SUMIFS(Lancamentos!$Y:$Y,Lancamentos!$AF:$AF,Fluxo_de_Caixa_Semanal!AJ$8,Lancamentos!$F:$F,"Realizado",Lancamentos!$J:$J,Fluxo_de_Caixa_Semanal!$A36)-SUMIFS(Lancamentos!$Y:$Y,Lancamentos!$AF:$AF,Fluxo_de_Caixa_Semanal!AJ$8,Lancamentos!$F:$F,"Contratado",Lancamentos!$J:$J,Fluxo_de_Caixa_Semanal!$A36)</f>
        <v>0</v>
      </c>
      <c r="AK36" s="122">
        <f>-SUMIFS(Lancamentos!$Y:$Y,Lancamentos!$AF:$AF,Fluxo_de_Caixa_Semanal!AK$8,Lancamentos!$F:$F,"Realizado",Lancamentos!$J:$J,Fluxo_de_Caixa_Semanal!$A36)-SUMIFS(Lancamentos!$Y:$Y,Lancamentos!$AF:$AF,Fluxo_de_Caixa_Semanal!AK$8,Lancamentos!$F:$F,"Contratado",Lancamentos!$J:$J,Fluxo_de_Caixa_Semanal!$A36)</f>
        <v>0</v>
      </c>
      <c r="AL36" s="123">
        <f>-SUMIFS(Lancamentos!$Y:$Y,Lancamentos!$AF:$AF,Fluxo_de_Caixa_Semanal!AL$8,Lancamentos!$F:$F,"Realizado",Lancamentos!$J:$J,Fluxo_de_Caixa_Semanal!$A36)-SUMIFS(Lancamentos!$Y:$Y,Lancamentos!$AF:$AF,Fluxo_de_Caixa_Semanal!AL$8,Lancamentos!$F:$F,"Contratado",Lancamentos!$J:$J,Fluxo_de_Caixa_Semanal!$A36)</f>
        <v>0</v>
      </c>
      <c r="AM36" s="121">
        <f>-SUMIFS(Lancamentos!$Y:$Y,Lancamentos!$AF:$AF,Fluxo_de_Caixa_Semanal!AM$8,Lancamentos!$F:$F,"Realizado",Lancamentos!$J:$J,Fluxo_de_Caixa_Semanal!$A36)-SUMIFS(Lancamentos!$Y:$Y,Lancamentos!$AF:$AF,Fluxo_de_Caixa_Semanal!AM$8,Lancamentos!$F:$F,"Contratado",Lancamentos!$J:$J,Fluxo_de_Caixa_Semanal!$A36)</f>
        <v>0</v>
      </c>
      <c r="AN36" s="122">
        <f>-SUMIFS(Lancamentos!$Y:$Y,Lancamentos!$AF:$AF,Fluxo_de_Caixa_Semanal!AN$8,Lancamentos!$F:$F,"Realizado",Lancamentos!$J:$J,Fluxo_de_Caixa_Semanal!$A36)-SUMIFS(Lancamentos!$Y:$Y,Lancamentos!$AF:$AF,Fluxo_de_Caixa_Semanal!AN$8,Lancamentos!$F:$F,"Contratado",Lancamentos!$J:$J,Fluxo_de_Caixa_Semanal!$A36)</f>
        <v>0</v>
      </c>
      <c r="AO36" s="123">
        <f>-SUMIFS(Lancamentos!$Y:$Y,Lancamentos!$AF:$AF,Fluxo_de_Caixa_Semanal!AO$8,Lancamentos!$F:$F,"Realizado",Lancamentos!$J:$J,Fluxo_de_Caixa_Semanal!$A36)-SUMIFS(Lancamentos!$Y:$Y,Lancamentos!$AF:$AF,Fluxo_de_Caixa_Semanal!AO$8,Lancamentos!$F:$F,"Contratado",Lancamentos!$J:$J,Fluxo_de_Caixa_Semanal!$A36)</f>
        <v>0</v>
      </c>
      <c r="AP36" s="121">
        <f>-SUMIFS(Lancamentos!$Y:$Y,Lancamentos!$AF:$AF,Fluxo_de_Caixa_Semanal!AP$8,Lancamentos!$F:$F,"Realizado",Lancamentos!$J:$J,Fluxo_de_Caixa_Semanal!$A36)-SUMIFS(Lancamentos!$Y:$Y,Lancamentos!$AF:$AF,Fluxo_de_Caixa_Semanal!AP$8,Lancamentos!$F:$F,"Contratado",Lancamentos!$J:$J,Fluxo_de_Caixa_Semanal!$A36)</f>
        <v>0</v>
      </c>
      <c r="AQ36" s="122">
        <f>-SUMIFS(Lancamentos!$Y:$Y,Lancamentos!$AF:$AF,Fluxo_de_Caixa_Semanal!AQ$8,Lancamentos!$F:$F,"Realizado",Lancamentos!$J:$J,Fluxo_de_Caixa_Semanal!$A36)-SUMIFS(Lancamentos!$Y:$Y,Lancamentos!$AF:$AF,Fluxo_de_Caixa_Semanal!AQ$8,Lancamentos!$F:$F,"Contratado",Lancamentos!$J:$J,Fluxo_de_Caixa_Semanal!$A36)</f>
        <v>0</v>
      </c>
      <c r="AR36" s="123">
        <f>-SUMIFS(Lancamentos!$Y:$Y,Lancamentos!$AF:$AF,Fluxo_de_Caixa_Semanal!AR$8,Lancamentos!$F:$F,"Realizado",Lancamentos!$J:$J,Fluxo_de_Caixa_Semanal!$A36)-SUMIFS(Lancamentos!$Y:$Y,Lancamentos!$AF:$AF,Fluxo_de_Caixa_Semanal!AR$8,Lancamentos!$F:$F,"Contratado",Lancamentos!$J:$J,Fluxo_de_Caixa_Semanal!$A36)</f>
        <v>0</v>
      </c>
      <c r="AS36" s="121">
        <f>-SUMIFS(Lancamentos!$Y:$Y,Lancamentos!$AF:$AF,Fluxo_de_Caixa_Semanal!AS$8,Lancamentos!$F:$F,"Realizado",Lancamentos!$J:$J,Fluxo_de_Caixa_Semanal!$A36)-SUMIFS(Lancamentos!$Y:$Y,Lancamentos!$AF:$AF,Fluxo_de_Caixa_Semanal!AS$8,Lancamentos!$F:$F,"Contratado",Lancamentos!$J:$J,Fluxo_de_Caixa_Semanal!$A36)</f>
        <v>0</v>
      </c>
      <c r="AT36" s="122">
        <f>-SUMIFS(Lancamentos!$Y:$Y,Lancamentos!$AF:$AF,Fluxo_de_Caixa_Semanal!AT$8,Lancamentos!$F:$F,"Realizado",Lancamentos!$J:$J,Fluxo_de_Caixa_Semanal!$A36)-SUMIFS(Lancamentos!$Y:$Y,Lancamentos!$AF:$AF,Fluxo_de_Caixa_Semanal!AT$8,Lancamentos!$F:$F,"Contratado",Lancamentos!$J:$J,Fluxo_de_Caixa_Semanal!$A36)</f>
        <v>0</v>
      </c>
      <c r="AU36" s="123">
        <f>-SUMIFS(Lancamentos!$Y:$Y,Lancamentos!$AF:$AF,Fluxo_de_Caixa_Semanal!AU$8,Lancamentos!$F:$F,"Realizado",Lancamentos!$J:$J,Fluxo_de_Caixa_Semanal!$A36)-SUMIFS(Lancamentos!$Y:$Y,Lancamentos!$AF:$AF,Fluxo_de_Caixa_Semanal!AU$8,Lancamentos!$F:$F,"Contratado",Lancamentos!$J:$J,Fluxo_de_Caixa_Semanal!$A36)</f>
        <v>0</v>
      </c>
      <c r="AV36" s="121">
        <f>-SUMIFS(Lancamentos!$Y:$Y,Lancamentos!$AF:$AF,Fluxo_de_Caixa_Semanal!AV$8,Lancamentos!$F:$F,"Realizado",Lancamentos!$J:$J,Fluxo_de_Caixa_Semanal!$A36)-SUMIFS(Lancamentos!$Y:$Y,Lancamentos!$AF:$AF,Fluxo_de_Caixa_Semanal!AV$8,Lancamentos!$F:$F,"Contratado",Lancamentos!$J:$J,Fluxo_de_Caixa_Semanal!$A36)</f>
        <v>0</v>
      </c>
      <c r="AW36" s="122">
        <f>-SUMIFS(Lancamentos!$Y:$Y,Lancamentos!$AF:$AF,Fluxo_de_Caixa_Semanal!AW$8,Lancamentos!$F:$F,"Realizado",Lancamentos!$J:$J,Fluxo_de_Caixa_Semanal!$A36)-SUMIFS(Lancamentos!$Y:$Y,Lancamentos!$AF:$AF,Fluxo_de_Caixa_Semanal!AW$8,Lancamentos!$F:$F,"Contratado",Lancamentos!$J:$J,Fluxo_de_Caixa_Semanal!$A36)</f>
        <v>0</v>
      </c>
      <c r="AX36" s="123">
        <f>-SUMIFS(Lancamentos!$Y:$Y,Lancamentos!$AF:$AF,Fluxo_de_Caixa_Semanal!AX$8,Lancamentos!$F:$F,"Realizado",Lancamentos!$J:$J,Fluxo_de_Caixa_Semanal!$A36)-SUMIFS(Lancamentos!$Y:$Y,Lancamentos!$AF:$AF,Fluxo_de_Caixa_Semanal!AX$8,Lancamentos!$F:$F,"Contratado",Lancamentos!$J:$J,Fluxo_de_Caixa_Semanal!$A36)</f>
        <v>0</v>
      </c>
      <c r="AY36" s="121">
        <f>-SUMIFS(Lancamentos!$Y:$Y,Lancamentos!$AF:$AF,Fluxo_de_Caixa_Semanal!AY$8,Lancamentos!$F:$F,"Realizado",Lancamentos!$J:$J,Fluxo_de_Caixa_Semanal!$A36)-SUMIFS(Lancamentos!$Y:$Y,Lancamentos!$AF:$AF,Fluxo_de_Caixa_Semanal!AY$8,Lancamentos!$F:$F,"Contratado",Lancamentos!$J:$J,Fluxo_de_Caixa_Semanal!$A36)</f>
        <v>0</v>
      </c>
      <c r="AZ36" s="122">
        <f>-SUMIFS(Lancamentos!$Y:$Y,Lancamentos!$AF:$AF,Fluxo_de_Caixa_Semanal!AZ$8,Lancamentos!$F:$F,"Realizado",Lancamentos!$J:$J,Fluxo_de_Caixa_Semanal!$A36)-SUMIFS(Lancamentos!$Y:$Y,Lancamentos!$AF:$AF,Fluxo_de_Caixa_Semanal!AZ$8,Lancamentos!$F:$F,"Contratado",Lancamentos!$J:$J,Fluxo_de_Caixa_Semanal!$A36)</f>
        <v>0</v>
      </c>
      <c r="BA36" s="123">
        <f>-SUMIFS(Lancamentos!$Y:$Y,Lancamentos!$AF:$AF,Fluxo_de_Caixa_Semanal!BA$8,Lancamentos!$F:$F,"Realizado",Lancamentos!$J:$J,Fluxo_de_Caixa_Semanal!$A36)-SUMIFS(Lancamentos!$Y:$Y,Lancamentos!$AF:$AF,Fluxo_de_Caixa_Semanal!BA$8,Lancamentos!$F:$F,"Contratado",Lancamentos!$J:$J,Fluxo_de_Caixa_Semanal!$A36)</f>
        <v>0</v>
      </c>
      <c r="BB36" s="121">
        <f>-SUMIFS(Lancamentos!$Y:$Y,Lancamentos!$AF:$AF,Fluxo_de_Caixa_Semanal!BB$8,Lancamentos!$F:$F,"Realizado",Lancamentos!$J:$J,Fluxo_de_Caixa_Semanal!$A36)-SUMIFS(Lancamentos!$Y:$Y,Lancamentos!$AF:$AF,Fluxo_de_Caixa_Semanal!BB$8,Lancamentos!$F:$F,"Contratado",Lancamentos!$J:$J,Fluxo_de_Caixa_Semanal!$A36)</f>
        <v>0</v>
      </c>
      <c r="BC36" s="122">
        <f>-SUMIFS(Lancamentos!$Y:$Y,Lancamentos!$AF:$AF,Fluxo_de_Caixa_Semanal!BC$8,Lancamentos!$F:$F,"Realizado",Lancamentos!$J:$J,Fluxo_de_Caixa_Semanal!$A36)-SUMIFS(Lancamentos!$Y:$Y,Lancamentos!$AF:$AF,Fluxo_de_Caixa_Semanal!BC$8,Lancamentos!$F:$F,"Contratado",Lancamentos!$J:$J,Fluxo_de_Caixa_Semanal!$A36)</f>
        <v>0</v>
      </c>
      <c r="BD36" s="123">
        <f>-SUMIFS(Lancamentos!$Y:$Y,Lancamentos!$AF:$AF,Fluxo_de_Caixa_Semanal!BD$8,Lancamentos!$F:$F,"Realizado",Lancamentos!$J:$J,Fluxo_de_Caixa_Semanal!$A36)-SUMIFS(Lancamentos!$Y:$Y,Lancamentos!$AF:$AF,Fluxo_de_Caixa_Semanal!BD$8,Lancamentos!$F:$F,"Contratado",Lancamentos!$J:$J,Fluxo_de_Caixa_Semanal!$A36)</f>
        <v>0</v>
      </c>
      <c r="BE36" s="121">
        <f>-SUMIFS(Lancamentos!$Y:$Y,Lancamentos!$AF:$AF,Fluxo_de_Caixa_Semanal!BE$8,Lancamentos!$F:$F,"Realizado",Lancamentos!$J:$J,Fluxo_de_Caixa_Semanal!$A36)-SUMIFS(Lancamentos!$Y:$Y,Lancamentos!$AF:$AF,Fluxo_de_Caixa_Semanal!BE$8,Lancamentos!$F:$F,"Contratado",Lancamentos!$J:$J,Fluxo_de_Caixa_Semanal!$A36)</f>
        <v>0</v>
      </c>
      <c r="BF36" s="122">
        <f>-SUMIFS(Lancamentos!$Y:$Y,Lancamentos!$AF:$AF,Fluxo_de_Caixa_Semanal!BF$8,Lancamentos!$F:$F,"Realizado",Lancamentos!$J:$J,Fluxo_de_Caixa_Semanal!$A36)-SUMIFS(Lancamentos!$Y:$Y,Lancamentos!$AF:$AF,Fluxo_de_Caixa_Semanal!BF$8,Lancamentos!$F:$F,"Contratado",Lancamentos!$J:$J,Fluxo_de_Caixa_Semanal!$A36)</f>
        <v>0</v>
      </c>
      <c r="BG36" s="123">
        <f>-SUMIFS(Lancamentos!$Y:$Y,Lancamentos!$AF:$AF,Fluxo_de_Caixa_Semanal!BG$8,Lancamentos!$F:$F,"Realizado",Lancamentos!$J:$J,Fluxo_de_Caixa_Semanal!$A36)-SUMIFS(Lancamentos!$Y:$Y,Lancamentos!$AF:$AF,Fluxo_de_Caixa_Semanal!BG$8,Lancamentos!$F:$F,"Contratado",Lancamentos!$J:$J,Fluxo_de_Caixa_Semanal!$A36)</f>
        <v>0</v>
      </c>
      <c r="BH36" s="121">
        <f>-SUMIFS(Lancamentos!$Y:$Y,Lancamentos!$AF:$AF,Fluxo_de_Caixa_Semanal!BH$8,Lancamentos!$F:$F,"Realizado",Lancamentos!$J:$J,Fluxo_de_Caixa_Semanal!$A36)-SUMIFS(Lancamentos!$Y:$Y,Lancamentos!$AF:$AF,Fluxo_de_Caixa_Semanal!BH$8,Lancamentos!$F:$F,"Contratado",Lancamentos!$J:$J,Fluxo_de_Caixa_Semanal!$A36)</f>
        <v>0</v>
      </c>
      <c r="BI36" s="122">
        <f>-SUMIFS(Lancamentos!$Y:$Y,Lancamentos!$AF:$AF,Fluxo_de_Caixa_Semanal!BI$8,Lancamentos!$F:$F,"Realizado",Lancamentos!$J:$J,Fluxo_de_Caixa_Semanal!$A36)-SUMIFS(Lancamentos!$Y:$Y,Lancamentos!$AF:$AF,Fluxo_de_Caixa_Semanal!BI$8,Lancamentos!$F:$F,"Contratado",Lancamentos!$J:$J,Fluxo_de_Caixa_Semanal!$A36)</f>
        <v>0</v>
      </c>
      <c r="BJ36" s="123">
        <f>-SUMIFS(Lancamentos!$Y:$Y,Lancamentos!$AF:$AF,Fluxo_de_Caixa_Semanal!BJ$8,Lancamentos!$F:$F,"Realizado",Lancamentos!$J:$J,Fluxo_de_Caixa_Semanal!$A36)-SUMIFS(Lancamentos!$Y:$Y,Lancamentos!$AF:$AF,Fluxo_de_Caixa_Semanal!BJ$8,Lancamentos!$F:$F,"Contratado",Lancamentos!$J:$J,Fluxo_de_Caixa_Semanal!$A36)</f>
        <v>0</v>
      </c>
      <c r="BK36" s="121">
        <f>-SUMIFS(Lancamentos!$Y:$Y,Lancamentos!$AF:$AF,Fluxo_de_Caixa_Semanal!BK$8,Lancamentos!$F:$F,"Realizado",Lancamentos!$J:$J,Fluxo_de_Caixa_Semanal!$A36)-SUMIFS(Lancamentos!$Y:$Y,Lancamentos!$AF:$AF,Fluxo_de_Caixa_Semanal!BK$8,Lancamentos!$F:$F,"Contratado",Lancamentos!$J:$J,Fluxo_de_Caixa_Semanal!$A36)</f>
        <v>0</v>
      </c>
      <c r="BL36" s="122">
        <f>-SUMIFS(Lancamentos!$Y:$Y,Lancamentos!$AF:$AF,Fluxo_de_Caixa_Semanal!BL$8,Lancamentos!$F:$F,"Realizado",Lancamentos!$J:$J,Fluxo_de_Caixa_Semanal!$A36)-SUMIFS(Lancamentos!$Y:$Y,Lancamentos!$AF:$AF,Fluxo_de_Caixa_Semanal!BL$8,Lancamentos!$F:$F,"Contratado",Lancamentos!$J:$J,Fluxo_de_Caixa_Semanal!$A36)</f>
        <v>0</v>
      </c>
      <c r="BM36" s="123">
        <f>-SUMIFS(Lancamentos!$Y:$Y,Lancamentos!$AF:$AF,Fluxo_de_Caixa_Semanal!BM$8,Lancamentos!$F:$F,"Realizado",Lancamentos!$J:$J,Fluxo_de_Caixa_Semanal!$A36)-SUMIFS(Lancamentos!$Y:$Y,Lancamentos!$AF:$AF,Fluxo_de_Caixa_Semanal!BM$8,Lancamentos!$F:$F,"Contratado",Lancamentos!$J:$J,Fluxo_de_Caixa_Semanal!$A36)</f>
        <v>0</v>
      </c>
      <c r="BN36" s="121">
        <f>-SUMIFS(Lancamentos!$Y:$Y,Lancamentos!$AF:$AF,Fluxo_de_Caixa_Semanal!BN$8,Lancamentos!$F:$F,"Realizado",Lancamentos!$J:$J,Fluxo_de_Caixa_Semanal!$A36)-SUMIFS(Lancamentos!$Y:$Y,Lancamentos!$AF:$AF,Fluxo_de_Caixa_Semanal!BN$8,Lancamentos!$F:$F,"Contratado",Lancamentos!$J:$J,Fluxo_de_Caixa_Semanal!$A36)</f>
        <v>0</v>
      </c>
      <c r="BO36" s="122">
        <f>-SUMIFS(Lancamentos!$Y:$Y,Lancamentos!$AF:$AF,Fluxo_de_Caixa_Semanal!BO$8,Lancamentos!$F:$F,"Realizado",Lancamentos!$J:$J,Fluxo_de_Caixa_Semanal!$A36)-SUMIFS(Lancamentos!$Y:$Y,Lancamentos!$AF:$AF,Fluxo_de_Caixa_Semanal!BO$8,Lancamentos!$F:$F,"Contratado",Lancamentos!$J:$J,Fluxo_de_Caixa_Semanal!$A36)</f>
        <v>0</v>
      </c>
      <c r="BP36" s="123">
        <f>-SUMIFS(Lancamentos!$Y:$Y,Lancamentos!$AF:$AF,Fluxo_de_Caixa_Semanal!BP$8,Lancamentos!$F:$F,"Realizado",Lancamentos!$J:$J,Fluxo_de_Caixa_Semanal!$A36)-SUMIFS(Lancamentos!$Y:$Y,Lancamentos!$AF:$AF,Fluxo_de_Caixa_Semanal!BP$8,Lancamentos!$F:$F,"Contratado",Lancamentos!$J:$J,Fluxo_de_Caixa_Semanal!$A36)</f>
        <v>0</v>
      </c>
      <c r="BQ36" s="121">
        <f>-SUMIFS(Lancamentos!$Y:$Y,Lancamentos!$AF:$AF,Fluxo_de_Caixa_Semanal!BQ$8,Lancamentos!$F:$F,"Realizado",Lancamentos!$J:$J,Fluxo_de_Caixa_Semanal!$A36)-SUMIFS(Lancamentos!$Y:$Y,Lancamentos!$AF:$AF,Fluxo_de_Caixa_Semanal!BQ$8,Lancamentos!$F:$F,"Contratado",Lancamentos!$J:$J,Fluxo_de_Caixa_Semanal!$A36)</f>
        <v>0</v>
      </c>
      <c r="BR36" s="122">
        <f>-SUMIFS(Lancamentos!$Y:$Y,Lancamentos!$AF:$AF,Fluxo_de_Caixa_Semanal!BR$8,Lancamentos!$F:$F,"Realizado",Lancamentos!$J:$J,Fluxo_de_Caixa_Semanal!$A36)-SUMIFS(Lancamentos!$Y:$Y,Lancamentos!$AF:$AF,Fluxo_de_Caixa_Semanal!BR$8,Lancamentos!$F:$F,"Contratado",Lancamentos!$J:$J,Fluxo_de_Caixa_Semanal!$A36)</f>
        <v>0</v>
      </c>
      <c r="BS36" s="123">
        <f>-SUMIFS(Lancamentos!$Y:$Y,Lancamentos!$AF:$AF,Fluxo_de_Caixa_Semanal!BS$8,Lancamentos!$F:$F,"Realizado",Lancamentos!$J:$J,Fluxo_de_Caixa_Semanal!$A36)-SUMIFS(Lancamentos!$Y:$Y,Lancamentos!$AF:$AF,Fluxo_de_Caixa_Semanal!BS$8,Lancamentos!$F:$F,"Contratado",Lancamentos!$J:$J,Fluxo_de_Caixa_Semanal!$A36)</f>
        <v>0</v>
      </c>
      <c r="BT36" s="121">
        <f>-SUMIFS(Lancamentos!$Y:$Y,Lancamentos!$AF:$AF,Fluxo_de_Caixa_Semanal!BT$8,Lancamentos!$F:$F,"Realizado",Lancamentos!$J:$J,Fluxo_de_Caixa_Semanal!$A36)-SUMIFS(Lancamentos!$Y:$Y,Lancamentos!$AF:$AF,Fluxo_de_Caixa_Semanal!BT$8,Lancamentos!$F:$F,"Contratado",Lancamentos!$J:$J,Fluxo_de_Caixa_Semanal!$A36)</f>
        <v>0</v>
      </c>
      <c r="BU36" s="122">
        <f>-SUMIFS(Lancamentos!$Y:$Y,Lancamentos!$AF:$AF,Fluxo_de_Caixa_Semanal!BU$8,Lancamentos!$F:$F,"Realizado",Lancamentos!$J:$J,Fluxo_de_Caixa_Semanal!$A36)-SUMIFS(Lancamentos!$Y:$Y,Lancamentos!$AF:$AF,Fluxo_de_Caixa_Semanal!BU$8,Lancamentos!$F:$F,"Contratado",Lancamentos!$J:$J,Fluxo_de_Caixa_Semanal!$A36)</f>
        <v>0</v>
      </c>
      <c r="BV36" s="123">
        <f>-SUMIFS(Lancamentos!$Y:$Y,Lancamentos!$AF:$AF,Fluxo_de_Caixa_Semanal!BV$8,Lancamentos!$F:$F,"Realizado",Lancamentos!$J:$J,Fluxo_de_Caixa_Semanal!$A36)-SUMIFS(Lancamentos!$Y:$Y,Lancamentos!$AF:$AF,Fluxo_de_Caixa_Semanal!BV$8,Lancamentos!$F:$F,"Contratado",Lancamentos!$J:$J,Fluxo_de_Caixa_Semanal!$A36)</f>
        <v>0</v>
      </c>
      <c r="BW36" s="121">
        <f>-SUMIFS(Lancamentos!$Y:$Y,Lancamentos!$AF:$AF,Fluxo_de_Caixa_Semanal!BW$8,Lancamentos!$F:$F,"Realizado",Lancamentos!$J:$J,Fluxo_de_Caixa_Semanal!$A36)-SUMIFS(Lancamentos!$Y:$Y,Lancamentos!$AF:$AF,Fluxo_de_Caixa_Semanal!BW$8,Lancamentos!$F:$F,"Contratado",Lancamentos!$J:$J,Fluxo_de_Caixa_Semanal!$A36)</f>
        <v>0</v>
      </c>
      <c r="BX36" s="122">
        <f>-SUMIFS(Lancamentos!$Y:$Y,Lancamentos!$AF:$AF,Fluxo_de_Caixa_Semanal!BX$8,Lancamentos!$F:$F,"Realizado",Lancamentos!$J:$J,Fluxo_de_Caixa_Semanal!$A36)-SUMIFS(Lancamentos!$Y:$Y,Lancamentos!$AF:$AF,Fluxo_de_Caixa_Semanal!BX$8,Lancamentos!$F:$F,"Contratado",Lancamentos!$J:$J,Fluxo_de_Caixa_Semanal!$A36)</f>
        <v>0</v>
      </c>
      <c r="BY36" s="123">
        <f>-SUMIFS(Lancamentos!$Y:$Y,Lancamentos!$AF:$AF,Fluxo_de_Caixa_Semanal!BY$8,Lancamentos!$F:$F,"Realizado",Lancamentos!$J:$J,Fluxo_de_Caixa_Semanal!$A36)-SUMIFS(Lancamentos!$Y:$Y,Lancamentos!$AF:$AF,Fluxo_de_Caixa_Semanal!BY$8,Lancamentos!$F:$F,"Contratado",Lancamentos!$J:$J,Fluxo_de_Caixa_Semanal!$A36)</f>
        <v>0</v>
      </c>
      <c r="BZ36" s="121">
        <f>-SUMIFS(Lancamentos!$Y:$Y,Lancamentos!$AF:$AF,Fluxo_de_Caixa_Semanal!BZ$8,Lancamentos!$F:$F,"Realizado",Lancamentos!$J:$J,Fluxo_de_Caixa_Semanal!$A36)-SUMIFS(Lancamentos!$Y:$Y,Lancamentos!$AF:$AF,Fluxo_de_Caixa_Semanal!BZ$8,Lancamentos!$F:$F,"Contratado",Lancamentos!$J:$J,Fluxo_de_Caixa_Semanal!$A36)</f>
        <v>0</v>
      </c>
      <c r="CA36" s="122">
        <f>-SUMIFS(Lancamentos!$Y:$Y,Lancamentos!$AF:$AF,Fluxo_de_Caixa_Semanal!CA$8,Lancamentos!$F:$F,"Realizado",Lancamentos!$J:$J,Fluxo_de_Caixa_Semanal!$A36)-SUMIFS(Lancamentos!$Y:$Y,Lancamentos!$AF:$AF,Fluxo_de_Caixa_Semanal!CA$8,Lancamentos!$F:$F,"Contratado",Lancamentos!$J:$J,Fluxo_de_Caixa_Semanal!$A36)</f>
        <v>0</v>
      </c>
      <c r="CB36" s="123">
        <f>-SUMIFS(Lancamentos!$Y:$Y,Lancamentos!$AF:$AF,Fluxo_de_Caixa_Semanal!CB$8,Lancamentos!$F:$F,"Realizado",Lancamentos!$J:$J,Fluxo_de_Caixa_Semanal!$A36)-SUMIFS(Lancamentos!$Y:$Y,Lancamentos!$AF:$AF,Fluxo_de_Caixa_Semanal!CB$8,Lancamentos!$F:$F,"Contratado",Lancamentos!$J:$J,Fluxo_de_Caixa_Semanal!$A36)</f>
        <v>0</v>
      </c>
      <c r="CC36" s="121">
        <f>-SUMIFS(Lancamentos!$Y:$Y,Lancamentos!$AF:$AF,Fluxo_de_Caixa_Semanal!CC$8,Lancamentos!$F:$F,"Realizado",Lancamentos!$J:$J,Fluxo_de_Caixa_Semanal!$A36)-SUMIFS(Lancamentos!$Y:$Y,Lancamentos!$AF:$AF,Fluxo_de_Caixa_Semanal!CC$8,Lancamentos!$F:$F,"Contratado",Lancamentos!$J:$J,Fluxo_de_Caixa_Semanal!$A36)</f>
        <v>0</v>
      </c>
      <c r="CD36" s="122">
        <f>-SUMIFS(Lancamentos!$Y:$Y,Lancamentos!$AF:$AF,Fluxo_de_Caixa_Semanal!CD$8,Lancamentos!$F:$F,"Realizado",Lancamentos!$J:$J,Fluxo_de_Caixa_Semanal!$A36)-SUMIFS(Lancamentos!$Y:$Y,Lancamentos!$AF:$AF,Fluxo_de_Caixa_Semanal!CD$8,Lancamentos!$F:$F,"Contratado",Lancamentos!$J:$J,Fluxo_de_Caixa_Semanal!$A36)</f>
        <v>0</v>
      </c>
      <c r="CE36" s="123">
        <f>-SUMIFS(Lancamentos!$Y:$Y,Lancamentos!$AF:$AF,Fluxo_de_Caixa_Semanal!CE$8,Lancamentos!$F:$F,"Realizado",Lancamentos!$J:$J,Fluxo_de_Caixa_Semanal!$A36)-SUMIFS(Lancamentos!$Y:$Y,Lancamentos!$AF:$AF,Fluxo_de_Caixa_Semanal!CE$8,Lancamentos!$F:$F,"Contratado",Lancamentos!$J:$J,Fluxo_de_Caixa_Semanal!$A36)</f>
        <v>0</v>
      </c>
      <c r="CF36" s="121">
        <f>-SUMIFS(Lancamentos!$Y:$Y,Lancamentos!$AF:$AF,Fluxo_de_Caixa_Semanal!CF$8,Lancamentos!$F:$F,"Realizado",Lancamentos!$J:$J,Fluxo_de_Caixa_Semanal!$A36)-SUMIFS(Lancamentos!$Y:$Y,Lancamentos!$AF:$AF,Fluxo_de_Caixa_Semanal!CF$8,Lancamentos!$F:$F,"Contratado",Lancamentos!$J:$J,Fluxo_de_Caixa_Semanal!$A36)</f>
        <v>0</v>
      </c>
      <c r="CG36" s="122">
        <f>-SUMIFS(Lancamentos!$Y:$Y,Lancamentos!$AF:$AF,Fluxo_de_Caixa_Semanal!CG$8,Lancamentos!$F:$F,"Realizado",Lancamentos!$J:$J,Fluxo_de_Caixa_Semanal!$A36)-SUMIFS(Lancamentos!$Y:$Y,Lancamentos!$AF:$AF,Fluxo_de_Caixa_Semanal!CG$8,Lancamentos!$F:$F,"Contratado",Lancamentos!$J:$J,Fluxo_de_Caixa_Semanal!$A36)</f>
        <v>0</v>
      </c>
      <c r="CH36" s="123">
        <f>-SUMIFS(Lancamentos!$Y:$Y,Lancamentos!$AF:$AF,Fluxo_de_Caixa_Semanal!CH$8,Lancamentos!$F:$F,"Realizado",Lancamentos!$J:$J,Fluxo_de_Caixa_Semanal!$A36)-SUMIFS(Lancamentos!$Y:$Y,Lancamentos!$AF:$AF,Fluxo_de_Caixa_Semanal!CH$8,Lancamentos!$F:$F,"Contratado",Lancamentos!$J:$J,Fluxo_de_Caixa_Semanal!$A36)</f>
        <v>0</v>
      </c>
      <c r="CI36" s="121">
        <f>-SUMIFS(Lancamentos!$Y:$Y,Lancamentos!$AF:$AF,Fluxo_de_Caixa_Semanal!CI$8,Lancamentos!$F:$F,"Realizado",Lancamentos!$J:$J,Fluxo_de_Caixa_Semanal!$A36)-SUMIFS(Lancamentos!$Y:$Y,Lancamentos!$AF:$AF,Fluxo_de_Caixa_Semanal!CI$8,Lancamentos!$F:$F,"Contratado",Lancamentos!$J:$J,Fluxo_de_Caixa_Semanal!$A36)</f>
        <v>0</v>
      </c>
      <c r="CJ36" s="122">
        <f>-SUMIFS(Lancamentos!$Y:$Y,Lancamentos!$AF:$AF,Fluxo_de_Caixa_Semanal!CJ$8,Lancamentos!$F:$F,"Realizado",Lancamentos!$J:$J,Fluxo_de_Caixa_Semanal!$A36)-SUMIFS(Lancamentos!$Y:$Y,Lancamentos!$AF:$AF,Fluxo_de_Caixa_Semanal!CJ$8,Lancamentos!$F:$F,"Contratado",Lancamentos!$J:$J,Fluxo_de_Caixa_Semanal!$A36)</f>
        <v>0</v>
      </c>
      <c r="CK36" s="123">
        <f>-SUMIFS(Lancamentos!$Y:$Y,Lancamentos!$AF:$AF,Fluxo_de_Caixa_Semanal!CK$8,Lancamentos!$F:$F,"Realizado",Lancamentos!$J:$J,Fluxo_de_Caixa_Semanal!$A36)-SUMIFS(Lancamentos!$Y:$Y,Lancamentos!$AF:$AF,Fluxo_de_Caixa_Semanal!CK$8,Lancamentos!$F:$F,"Contratado",Lancamentos!$J:$J,Fluxo_de_Caixa_Semanal!$A36)</f>
        <v>0</v>
      </c>
      <c r="CL36" s="121">
        <f>-SUMIFS(Lancamentos!$Y:$Y,Lancamentos!$AF:$AF,Fluxo_de_Caixa_Semanal!CL$8,Lancamentos!$F:$F,"Realizado",Lancamentos!$J:$J,Fluxo_de_Caixa_Semanal!$A36)-SUMIFS(Lancamentos!$Y:$Y,Lancamentos!$AF:$AF,Fluxo_de_Caixa_Semanal!CL$8,Lancamentos!$F:$F,"Contratado",Lancamentos!$J:$J,Fluxo_de_Caixa_Semanal!$A36)</f>
        <v>0</v>
      </c>
      <c r="CM36" s="122">
        <f>-SUMIFS(Lancamentos!$Y:$Y,Lancamentos!$AF:$AF,Fluxo_de_Caixa_Semanal!CM$8,Lancamentos!$F:$F,"Realizado",Lancamentos!$J:$J,Fluxo_de_Caixa_Semanal!$A36)-SUMIFS(Lancamentos!$Y:$Y,Lancamentos!$AF:$AF,Fluxo_de_Caixa_Semanal!CM$8,Lancamentos!$F:$F,"Contratado",Lancamentos!$J:$J,Fluxo_de_Caixa_Semanal!$A36)</f>
        <v>0</v>
      </c>
      <c r="CN36" s="123">
        <f>-SUMIFS(Lancamentos!$Y:$Y,Lancamentos!$AF:$AF,Fluxo_de_Caixa_Semanal!CN$8,Lancamentos!$F:$F,"Realizado",Lancamentos!$J:$J,Fluxo_de_Caixa_Semanal!$A36)-SUMIFS(Lancamentos!$Y:$Y,Lancamentos!$AF:$AF,Fluxo_de_Caixa_Semanal!CN$8,Lancamentos!$F:$F,"Contratado",Lancamentos!$J:$J,Fluxo_de_Caixa_Semanal!$A36)</f>
        <v>0</v>
      </c>
      <c r="CO36" s="121">
        <f>-SUMIFS(Lancamentos!$Y:$Y,Lancamentos!$AF:$AF,Fluxo_de_Caixa_Semanal!CO$8,Lancamentos!$F:$F,"Realizado",Lancamentos!$J:$J,Fluxo_de_Caixa_Semanal!$A36)-SUMIFS(Lancamentos!$Y:$Y,Lancamentos!$AF:$AF,Fluxo_de_Caixa_Semanal!CO$8,Lancamentos!$F:$F,"Contratado",Lancamentos!$J:$J,Fluxo_de_Caixa_Semanal!$A36)</f>
        <v>0</v>
      </c>
      <c r="CP36" s="122">
        <f>-SUMIFS(Lancamentos!$Y:$Y,Lancamentos!$AF:$AF,Fluxo_de_Caixa_Semanal!CP$8,Lancamentos!$F:$F,"Realizado",Lancamentos!$J:$J,Fluxo_de_Caixa_Semanal!$A36)-SUMIFS(Lancamentos!$Y:$Y,Lancamentos!$AF:$AF,Fluxo_de_Caixa_Semanal!CP$8,Lancamentos!$F:$F,"Contratado",Lancamentos!$J:$J,Fluxo_de_Caixa_Semanal!$A36)</f>
        <v>0</v>
      </c>
      <c r="CQ36" s="123">
        <f>-SUMIFS(Lancamentos!$Y:$Y,Lancamentos!$AF:$AF,Fluxo_de_Caixa_Semanal!CQ$8,Lancamentos!$F:$F,"Realizado",Lancamentos!$J:$J,Fluxo_de_Caixa_Semanal!$A36)-SUMIFS(Lancamentos!$Y:$Y,Lancamentos!$AF:$AF,Fluxo_de_Caixa_Semanal!CQ$8,Lancamentos!$F:$F,"Contratado",Lancamentos!$J:$J,Fluxo_de_Caixa_Semanal!$A36)</f>
        <v>0</v>
      </c>
      <c r="CR36" s="121">
        <f>-SUMIFS(Lancamentos!$Y:$Y,Lancamentos!$AF:$AF,Fluxo_de_Caixa_Semanal!CR$8,Lancamentos!$F:$F,"Realizado",Lancamentos!$J:$J,Fluxo_de_Caixa_Semanal!$A36)-SUMIFS(Lancamentos!$Y:$Y,Lancamentos!$AF:$AF,Fluxo_de_Caixa_Semanal!CR$8,Lancamentos!$F:$F,"Contratado",Lancamentos!$J:$J,Fluxo_de_Caixa_Semanal!$A36)</f>
        <v>0</v>
      </c>
      <c r="CS36" s="122">
        <f>-SUMIFS(Lancamentos!$Y:$Y,Lancamentos!$AF:$AF,Fluxo_de_Caixa_Semanal!CS$8,Lancamentos!$F:$F,"Realizado",Lancamentos!$J:$J,Fluxo_de_Caixa_Semanal!$A36)-SUMIFS(Lancamentos!$Y:$Y,Lancamentos!$AF:$AF,Fluxo_de_Caixa_Semanal!CS$8,Lancamentos!$F:$F,"Contratado",Lancamentos!$J:$J,Fluxo_de_Caixa_Semanal!$A36)</f>
        <v>0</v>
      </c>
      <c r="CT36" s="123">
        <f>-SUMIFS(Lancamentos!$Y:$Y,Lancamentos!$AF:$AF,Fluxo_de_Caixa_Semanal!CT$8,Lancamentos!$F:$F,"Realizado",Lancamentos!$J:$J,Fluxo_de_Caixa_Semanal!$A36)-SUMIFS(Lancamentos!$Y:$Y,Lancamentos!$AF:$AF,Fluxo_de_Caixa_Semanal!CT$8,Lancamentos!$F:$F,"Contratado",Lancamentos!$J:$J,Fluxo_de_Caixa_Semanal!$A36)</f>
        <v>0</v>
      </c>
      <c r="CU36" s="121">
        <f>-SUMIFS(Lancamentos!$Y:$Y,Lancamentos!$AF:$AF,Fluxo_de_Caixa_Semanal!CU$8,Lancamentos!$F:$F,"Realizado",Lancamentos!$J:$J,Fluxo_de_Caixa_Semanal!$A36)-SUMIFS(Lancamentos!$Y:$Y,Lancamentos!$AF:$AF,Fluxo_de_Caixa_Semanal!CU$8,Lancamentos!$F:$F,"Contratado",Lancamentos!$J:$J,Fluxo_de_Caixa_Semanal!$A36)</f>
        <v>0</v>
      </c>
      <c r="CV36" s="122">
        <f>-SUMIFS(Lancamentos!$Y:$Y,Lancamentos!$AF:$AF,Fluxo_de_Caixa_Semanal!CV$8,Lancamentos!$F:$F,"Realizado",Lancamentos!$J:$J,Fluxo_de_Caixa_Semanal!$A36)-SUMIFS(Lancamentos!$Y:$Y,Lancamentos!$AF:$AF,Fluxo_de_Caixa_Semanal!CV$8,Lancamentos!$F:$F,"Contratado",Lancamentos!$J:$J,Fluxo_de_Caixa_Semanal!$A36)</f>
        <v>0</v>
      </c>
      <c r="CW36" s="123">
        <f>-SUMIFS(Lancamentos!$Y:$Y,Lancamentos!$AF:$AF,Fluxo_de_Caixa_Semanal!CW$8,Lancamentos!$F:$F,"Realizado",Lancamentos!$J:$J,Fluxo_de_Caixa_Semanal!$A36)-SUMIFS(Lancamentos!$Y:$Y,Lancamentos!$AF:$AF,Fluxo_de_Caixa_Semanal!CW$8,Lancamentos!$F:$F,"Contratado",Lancamentos!$J:$J,Fluxo_de_Caixa_Semanal!$A36)</f>
        <v>0</v>
      </c>
      <c r="CX36" s="121">
        <f>-SUMIFS(Lancamentos!$Y:$Y,Lancamentos!$AF:$AF,Fluxo_de_Caixa_Semanal!CX$8,Lancamentos!$F:$F,"Realizado",Lancamentos!$J:$J,Fluxo_de_Caixa_Semanal!$A36)-SUMIFS(Lancamentos!$Y:$Y,Lancamentos!$AF:$AF,Fluxo_de_Caixa_Semanal!CX$8,Lancamentos!$F:$F,"Contratado",Lancamentos!$J:$J,Fluxo_de_Caixa_Semanal!$A36)</f>
        <v>0</v>
      </c>
      <c r="CY36" s="122">
        <f>-SUMIFS(Lancamentos!$Y:$Y,Lancamentos!$AF:$AF,Fluxo_de_Caixa_Semanal!CY$8,Lancamentos!$F:$F,"Realizado",Lancamentos!$J:$J,Fluxo_de_Caixa_Semanal!$A36)-SUMIFS(Lancamentos!$Y:$Y,Lancamentos!$AF:$AF,Fluxo_de_Caixa_Semanal!CY$8,Lancamentos!$F:$F,"Contratado",Lancamentos!$J:$J,Fluxo_de_Caixa_Semanal!$A36)</f>
        <v>0</v>
      </c>
      <c r="CZ36" s="123">
        <f>-SUMIFS(Lancamentos!$Y:$Y,Lancamentos!$AF:$AF,Fluxo_de_Caixa_Semanal!CZ$8,Lancamentos!$F:$F,"Realizado",Lancamentos!$J:$J,Fluxo_de_Caixa_Semanal!$A36)-SUMIFS(Lancamentos!$Y:$Y,Lancamentos!$AF:$AF,Fluxo_de_Caixa_Semanal!CZ$8,Lancamentos!$F:$F,"Contratado",Lancamentos!$J:$J,Fluxo_de_Caixa_Semanal!$A36)</f>
        <v>0</v>
      </c>
      <c r="DA36" s="121">
        <f>-SUMIFS(Lancamentos!$Y:$Y,Lancamentos!$AF:$AF,Fluxo_de_Caixa_Semanal!DA$8,Lancamentos!$F:$F,"Realizado",Lancamentos!$J:$J,Fluxo_de_Caixa_Semanal!$A36)-SUMIFS(Lancamentos!$Y:$Y,Lancamentos!$AF:$AF,Fluxo_de_Caixa_Semanal!DA$8,Lancamentos!$F:$F,"Contratado",Lancamentos!$J:$J,Fluxo_de_Caixa_Semanal!$A36)</f>
        <v>0</v>
      </c>
      <c r="DB36" s="122">
        <f>-SUMIFS(Lancamentos!$Y:$Y,Lancamentos!$AF:$AF,Fluxo_de_Caixa_Semanal!DB$8,Lancamentos!$F:$F,"Realizado",Lancamentos!$J:$J,Fluxo_de_Caixa_Semanal!$A36)-SUMIFS(Lancamentos!$Y:$Y,Lancamentos!$AF:$AF,Fluxo_de_Caixa_Semanal!DB$8,Lancamentos!$F:$F,"Contratado",Lancamentos!$J:$J,Fluxo_de_Caixa_Semanal!$A36)</f>
        <v>0</v>
      </c>
      <c r="DC36" s="123">
        <f>-SUMIFS(Lancamentos!$Y:$Y,Lancamentos!$AF:$AF,Fluxo_de_Caixa_Semanal!DC$8,Lancamentos!$F:$F,"Realizado",Lancamentos!$J:$J,Fluxo_de_Caixa_Semanal!$A36)-SUMIFS(Lancamentos!$Y:$Y,Lancamentos!$AF:$AF,Fluxo_de_Caixa_Semanal!DC$8,Lancamentos!$F:$F,"Contratado",Lancamentos!$J:$J,Fluxo_de_Caixa_Semanal!$A36)</f>
        <v>0</v>
      </c>
      <c r="DD36" s="121">
        <f>-SUMIFS(Lancamentos!$Y:$Y,Lancamentos!$AF:$AF,Fluxo_de_Caixa_Semanal!DD$8,Lancamentos!$F:$F,"Realizado",Lancamentos!$J:$J,Fluxo_de_Caixa_Semanal!$A36)-SUMIFS(Lancamentos!$Y:$Y,Lancamentos!$AF:$AF,Fluxo_de_Caixa_Semanal!DD$8,Lancamentos!$F:$F,"Contratado",Lancamentos!$J:$J,Fluxo_de_Caixa_Semanal!$A36)</f>
        <v>0</v>
      </c>
      <c r="DE36" s="122">
        <f>-SUMIFS(Lancamentos!$Y:$Y,Lancamentos!$AF:$AF,Fluxo_de_Caixa_Semanal!DE$8,Lancamentos!$F:$F,"Realizado",Lancamentos!$J:$J,Fluxo_de_Caixa_Semanal!$A36)-SUMIFS(Lancamentos!$Y:$Y,Lancamentos!$AF:$AF,Fluxo_de_Caixa_Semanal!DE$8,Lancamentos!$F:$F,"Contratado",Lancamentos!$J:$J,Fluxo_de_Caixa_Semanal!$A36)</f>
        <v>0</v>
      </c>
      <c r="DF36" s="123">
        <f>-SUMIFS(Lancamentos!$Y:$Y,Lancamentos!$AF:$AF,Fluxo_de_Caixa_Semanal!DF$8,Lancamentos!$F:$F,"Realizado",Lancamentos!$J:$J,Fluxo_de_Caixa_Semanal!$A36)-SUMIFS(Lancamentos!$Y:$Y,Lancamentos!$AF:$AF,Fluxo_de_Caixa_Semanal!DF$8,Lancamentos!$F:$F,"Contratado",Lancamentos!$J:$J,Fluxo_de_Caixa_Semanal!$A36)</f>
        <v>0</v>
      </c>
      <c r="DG36" s="121">
        <f>-SUMIFS(Lancamentos!$Y:$Y,Lancamentos!$AF:$AF,Fluxo_de_Caixa_Semanal!DG$8,Lancamentos!$F:$F,"Realizado",Lancamentos!$J:$J,Fluxo_de_Caixa_Semanal!$A36)-SUMIFS(Lancamentos!$Y:$Y,Lancamentos!$AF:$AF,Fluxo_de_Caixa_Semanal!DG$8,Lancamentos!$F:$F,"Contratado",Lancamentos!$J:$J,Fluxo_de_Caixa_Semanal!$A36)</f>
        <v>0</v>
      </c>
      <c r="DH36" s="122">
        <f>-SUMIFS(Lancamentos!$Y:$Y,Lancamentos!$AF:$AF,Fluxo_de_Caixa_Semanal!DH$8,Lancamentos!$F:$F,"Realizado",Lancamentos!$J:$J,Fluxo_de_Caixa_Semanal!$A36)-SUMIFS(Lancamentos!$Y:$Y,Lancamentos!$AF:$AF,Fluxo_de_Caixa_Semanal!DH$8,Lancamentos!$F:$F,"Contratado",Lancamentos!$J:$J,Fluxo_de_Caixa_Semanal!$A36)</f>
        <v>0</v>
      </c>
      <c r="DI36" s="123">
        <f>-SUMIFS(Lancamentos!$Y:$Y,Lancamentos!$AF:$AF,Fluxo_de_Caixa_Semanal!DI$8,Lancamentos!$F:$F,"Realizado",Lancamentos!$J:$J,Fluxo_de_Caixa_Semanal!$A36)-SUMIFS(Lancamentos!$Y:$Y,Lancamentos!$AF:$AF,Fluxo_de_Caixa_Semanal!DI$8,Lancamentos!$F:$F,"Contratado",Lancamentos!$J:$J,Fluxo_de_Caixa_Semanal!$A36)</f>
        <v>0</v>
      </c>
      <c r="DJ36" s="121">
        <f>-SUMIFS(Lancamentos!$Y:$Y,Lancamentos!$AF:$AF,Fluxo_de_Caixa_Semanal!DJ$8,Lancamentos!$F:$F,"Realizado",Lancamentos!$J:$J,Fluxo_de_Caixa_Semanal!$A36)-SUMIFS(Lancamentos!$Y:$Y,Lancamentos!$AF:$AF,Fluxo_de_Caixa_Semanal!DJ$8,Lancamentos!$F:$F,"Contratado",Lancamentos!$J:$J,Fluxo_de_Caixa_Semanal!$A36)</f>
        <v>0</v>
      </c>
      <c r="DK36" s="122">
        <f>-SUMIFS(Lancamentos!$Y:$Y,Lancamentos!$AF:$AF,Fluxo_de_Caixa_Semanal!DK$8,Lancamentos!$F:$F,"Realizado",Lancamentos!$J:$J,Fluxo_de_Caixa_Semanal!$A36)-SUMIFS(Lancamentos!$Y:$Y,Lancamentos!$AF:$AF,Fluxo_de_Caixa_Semanal!DK$8,Lancamentos!$F:$F,"Contratado",Lancamentos!$J:$J,Fluxo_de_Caixa_Semanal!$A36)</f>
        <v>0</v>
      </c>
      <c r="DL36" s="123">
        <f>-SUMIFS(Lancamentos!$Y:$Y,Lancamentos!$AF:$AF,Fluxo_de_Caixa_Semanal!DL$8,Lancamentos!$F:$F,"Realizado",Lancamentos!$J:$J,Fluxo_de_Caixa_Semanal!$A36)-SUMIFS(Lancamentos!$Y:$Y,Lancamentos!$AF:$AF,Fluxo_de_Caixa_Semanal!DL$8,Lancamentos!$F:$F,"Contratado",Lancamentos!$J:$J,Fluxo_de_Caixa_Semanal!$A36)</f>
        <v>0</v>
      </c>
      <c r="DM36" s="121">
        <f>-SUMIFS(Lancamentos!$Y:$Y,Lancamentos!$AF:$AF,Fluxo_de_Caixa_Semanal!DM$8,Lancamentos!$F:$F,"Realizado",Lancamentos!$J:$J,Fluxo_de_Caixa_Semanal!$A36)-SUMIFS(Lancamentos!$Y:$Y,Lancamentos!$AF:$AF,Fluxo_de_Caixa_Semanal!DM$8,Lancamentos!$F:$F,"Contratado",Lancamentos!$J:$J,Fluxo_de_Caixa_Semanal!$A36)</f>
        <v>0</v>
      </c>
      <c r="DN36" s="122">
        <f>-SUMIFS(Lancamentos!$Y:$Y,Lancamentos!$AF:$AF,Fluxo_de_Caixa_Semanal!DN$8,Lancamentos!$F:$F,"Realizado",Lancamentos!$J:$J,Fluxo_de_Caixa_Semanal!$A36)-SUMIFS(Lancamentos!$Y:$Y,Lancamentos!$AF:$AF,Fluxo_de_Caixa_Semanal!DN$8,Lancamentos!$F:$F,"Contratado",Lancamentos!$J:$J,Fluxo_de_Caixa_Semanal!$A36)</f>
        <v>0</v>
      </c>
      <c r="DO36" s="123">
        <f>-SUMIFS(Lancamentos!$Y:$Y,Lancamentos!$AF:$AF,Fluxo_de_Caixa_Semanal!DO$8,Lancamentos!$F:$F,"Realizado",Lancamentos!$J:$J,Fluxo_de_Caixa_Semanal!$A36)-SUMIFS(Lancamentos!$Y:$Y,Lancamentos!$AF:$AF,Fluxo_de_Caixa_Semanal!DO$8,Lancamentos!$F:$F,"Contratado",Lancamentos!$J:$J,Fluxo_de_Caixa_Semanal!$A36)</f>
        <v>0</v>
      </c>
      <c r="DP36" s="121">
        <f>-SUMIFS(Lancamentos!$Y:$Y,Lancamentos!$AF:$AF,Fluxo_de_Caixa_Semanal!DP$8,Lancamentos!$F:$F,"Realizado",Lancamentos!$J:$J,Fluxo_de_Caixa_Semanal!$A36)-SUMIFS(Lancamentos!$Y:$Y,Lancamentos!$AF:$AF,Fluxo_de_Caixa_Semanal!DP$8,Lancamentos!$F:$F,"Contratado",Lancamentos!$J:$J,Fluxo_de_Caixa_Semanal!$A36)</f>
        <v>0</v>
      </c>
      <c r="DQ36" s="122">
        <f>-SUMIFS(Lancamentos!$Y:$Y,Lancamentos!$AF:$AF,Fluxo_de_Caixa_Semanal!DQ$8,Lancamentos!$F:$F,"Realizado",Lancamentos!$J:$J,Fluxo_de_Caixa_Semanal!$A36)-SUMIFS(Lancamentos!$Y:$Y,Lancamentos!$AF:$AF,Fluxo_de_Caixa_Semanal!DQ$8,Lancamentos!$F:$F,"Contratado",Lancamentos!$J:$J,Fluxo_de_Caixa_Semanal!$A36)</f>
        <v>0</v>
      </c>
      <c r="DR36" s="123">
        <f>-SUMIFS(Lancamentos!$Y:$Y,Lancamentos!$AF:$AF,Fluxo_de_Caixa_Semanal!DR$8,Lancamentos!$F:$F,"Realizado",Lancamentos!$J:$J,Fluxo_de_Caixa_Semanal!$A36)-SUMIFS(Lancamentos!$Y:$Y,Lancamentos!$AF:$AF,Fluxo_de_Caixa_Semanal!DR$8,Lancamentos!$F:$F,"Contratado",Lancamentos!$J:$J,Fluxo_de_Caixa_Semanal!$A36)</f>
        <v>0</v>
      </c>
      <c r="DS36" s="121">
        <f>-SUMIFS(Lancamentos!$Y:$Y,Lancamentos!$AF:$AF,Fluxo_de_Caixa_Semanal!DS$8,Lancamentos!$F:$F,"Realizado",Lancamentos!$J:$J,Fluxo_de_Caixa_Semanal!$A36)-SUMIFS(Lancamentos!$Y:$Y,Lancamentos!$AF:$AF,Fluxo_de_Caixa_Semanal!DS$8,Lancamentos!$F:$F,"Contratado",Lancamentos!$J:$J,Fluxo_de_Caixa_Semanal!$A36)</f>
        <v>0</v>
      </c>
      <c r="DT36" s="122">
        <f>-SUMIFS(Lancamentos!$Y:$Y,Lancamentos!$AF:$AF,Fluxo_de_Caixa_Semanal!DT$8,Lancamentos!$F:$F,"Realizado",Lancamentos!$J:$J,Fluxo_de_Caixa_Semanal!$A36)-SUMIFS(Lancamentos!$Y:$Y,Lancamentos!$AF:$AF,Fluxo_de_Caixa_Semanal!DT$8,Lancamentos!$F:$F,"Contratado",Lancamentos!$J:$J,Fluxo_de_Caixa_Semanal!$A36)</f>
        <v>0</v>
      </c>
      <c r="DU36" s="123">
        <f>-SUMIFS(Lancamentos!$Y:$Y,Lancamentos!$AF:$AF,Fluxo_de_Caixa_Semanal!DU$8,Lancamentos!$F:$F,"Realizado",Lancamentos!$J:$J,Fluxo_de_Caixa_Semanal!$A36)-SUMIFS(Lancamentos!$Y:$Y,Lancamentos!$AF:$AF,Fluxo_de_Caixa_Semanal!DU$8,Lancamentos!$F:$F,"Contratado",Lancamentos!$J:$J,Fluxo_de_Caixa_Semanal!$A36)</f>
        <v>0</v>
      </c>
      <c r="DV36" s="121">
        <f>-SUMIFS(Lancamentos!$Y:$Y,Lancamentos!$AF:$AF,Fluxo_de_Caixa_Semanal!DV$8,Lancamentos!$F:$F,"Realizado",Lancamentos!$J:$J,Fluxo_de_Caixa_Semanal!$A36)-SUMIFS(Lancamentos!$Y:$Y,Lancamentos!$AF:$AF,Fluxo_de_Caixa_Semanal!DV$8,Lancamentos!$F:$F,"Contratado",Lancamentos!$J:$J,Fluxo_de_Caixa_Semanal!$A36)</f>
        <v>0</v>
      </c>
      <c r="DW36" s="122">
        <f>-SUMIFS(Lancamentos!$Y:$Y,Lancamentos!$AF:$AF,Fluxo_de_Caixa_Semanal!DW$8,Lancamentos!$F:$F,"Realizado",Lancamentos!$J:$J,Fluxo_de_Caixa_Semanal!$A36)-SUMIFS(Lancamentos!$Y:$Y,Lancamentos!$AF:$AF,Fluxo_de_Caixa_Semanal!DW$8,Lancamentos!$F:$F,"Contratado",Lancamentos!$J:$J,Fluxo_de_Caixa_Semanal!$A36)</f>
        <v>0</v>
      </c>
      <c r="DX36" s="123">
        <f>-SUMIFS(Lancamentos!$Y:$Y,Lancamentos!$AF:$AF,Fluxo_de_Caixa_Semanal!DX$8,Lancamentos!$F:$F,"Realizado",Lancamentos!$J:$J,Fluxo_de_Caixa_Semanal!$A36)-SUMIFS(Lancamentos!$Y:$Y,Lancamentos!$AF:$AF,Fluxo_de_Caixa_Semanal!DX$8,Lancamentos!$F:$F,"Contratado",Lancamentos!$J:$J,Fluxo_de_Caixa_Semanal!$A36)</f>
        <v>0</v>
      </c>
      <c r="DY36" s="121">
        <f>-SUMIFS(Lancamentos!$Y:$Y,Lancamentos!$AF:$AF,Fluxo_de_Caixa_Semanal!DY$8,Lancamentos!$F:$F,"Realizado",Lancamentos!$J:$J,Fluxo_de_Caixa_Semanal!$A36)-SUMIFS(Lancamentos!$Y:$Y,Lancamentos!$AF:$AF,Fluxo_de_Caixa_Semanal!DY$8,Lancamentos!$F:$F,"Contratado",Lancamentos!$J:$J,Fluxo_de_Caixa_Semanal!$A36)</f>
        <v>0</v>
      </c>
      <c r="DZ36" s="122">
        <f>-SUMIFS(Lancamentos!$Y:$Y,Lancamentos!$AF:$AF,Fluxo_de_Caixa_Semanal!DZ$8,Lancamentos!$F:$F,"Realizado",Lancamentos!$J:$J,Fluxo_de_Caixa_Semanal!$A36)-SUMIFS(Lancamentos!$Y:$Y,Lancamentos!$AF:$AF,Fluxo_de_Caixa_Semanal!DZ$8,Lancamentos!$F:$F,"Contratado",Lancamentos!$J:$J,Fluxo_de_Caixa_Semanal!$A36)</f>
        <v>0</v>
      </c>
      <c r="EA36" s="123">
        <f>-SUMIFS(Lancamentos!$Y:$Y,Lancamentos!$AF:$AF,Fluxo_de_Caixa_Semanal!EA$8,Lancamentos!$F:$F,"Realizado",Lancamentos!$J:$J,Fluxo_de_Caixa_Semanal!$A36)-SUMIFS(Lancamentos!$Y:$Y,Lancamentos!$AF:$AF,Fluxo_de_Caixa_Semanal!EA$8,Lancamentos!$F:$F,"Contratado",Lancamentos!$J:$J,Fluxo_de_Caixa_Semanal!$A36)</f>
        <v>0</v>
      </c>
      <c r="EB36" s="121">
        <f>-SUMIFS(Lancamentos!$Y:$Y,Lancamentos!$AF:$AF,Fluxo_de_Caixa_Semanal!EB$8,Lancamentos!$F:$F,"Realizado",Lancamentos!$J:$J,Fluxo_de_Caixa_Semanal!$A36)-SUMIFS(Lancamentos!$Y:$Y,Lancamentos!$AF:$AF,Fluxo_de_Caixa_Semanal!EB$8,Lancamentos!$F:$F,"Contratado",Lancamentos!$J:$J,Fluxo_de_Caixa_Semanal!$A36)</f>
        <v>0</v>
      </c>
      <c r="EC36" s="122">
        <f>-SUMIFS(Lancamentos!$Y:$Y,Lancamentos!$AF:$AF,Fluxo_de_Caixa_Semanal!EC$8,Lancamentos!$F:$F,"Realizado",Lancamentos!$J:$J,Fluxo_de_Caixa_Semanal!$A36)-SUMIFS(Lancamentos!$Y:$Y,Lancamentos!$AF:$AF,Fluxo_de_Caixa_Semanal!EC$8,Lancamentos!$F:$F,"Contratado",Lancamentos!$J:$J,Fluxo_de_Caixa_Semanal!$A36)</f>
        <v>0</v>
      </c>
      <c r="ED36" s="123">
        <f>-SUMIFS(Lancamentos!$Y:$Y,Lancamentos!$AF:$AF,Fluxo_de_Caixa_Semanal!ED$8,Lancamentos!$F:$F,"Realizado",Lancamentos!$J:$J,Fluxo_de_Caixa_Semanal!$A36)-SUMIFS(Lancamentos!$Y:$Y,Lancamentos!$AF:$AF,Fluxo_de_Caixa_Semanal!ED$8,Lancamentos!$F:$F,"Contratado",Lancamentos!$J:$J,Fluxo_de_Caixa_Semanal!$A36)</f>
        <v>0</v>
      </c>
      <c r="EE36" s="121">
        <f>-SUMIFS(Lancamentos!$Y:$Y,Lancamentos!$AF:$AF,Fluxo_de_Caixa_Semanal!EE$8,Lancamentos!$F:$F,"Realizado",Lancamentos!$J:$J,Fluxo_de_Caixa_Semanal!$A36)-SUMIFS(Lancamentos!$Y:$Y,Lancamentos!$AF:$AF,Fluxo_de_Caixa_Semanal!EE$8,Lancamentos!$F:$F,"Contratado",Lancamentos!$J:$J,Fluxo_de_Caixa_Semanal!$A36)</f>
        <v>0</v>
      </c>
      <c r="EF36" s="122">
        <f>-SUMIFS(Lancamentos!$Y:$Y,Lancamentos!$AF:$AF,Fluxo_de_Caixa_Semanal!EF$8,Lancamentos!$F:$F,"Realizado",Lancamentos!$J:$J,Fluxo_de_Caixa_Semanal!$A36)-SUMIFS(Lancamentos!$Y:$Y,Lancamentos!$AF:$AF,Fluxo_de_Caixa_Semanal!EF$8,Lancamentos!$F:$F,"Contratado",Lancamentos!$J:$J,Fluxo_de_Caixa_Semanal!$A36)</f>
        <v>0</v>
      </c>
      <c r="EG36" s="123">
        <f>-SUMIFS(Lancamentos!$Y:$Y,Lancamentos!$AF:$AF,Fluxo_de_Caixa_Semanal!EG$8,Lancamentos!$F:$F,"Realizado",Lancamentos!$J:$J,Fluxo_de_Caixa_Semanal!$A36)-SUMIFS(Lancamentos!$Y:$Y,Lancamentos!$AF:$AF,Fluxo_de_Caixa_Semanal!EG$8,Lancamentos!$F:$F,"Contratado",Lancamentos!$J:$J,Fluxo_de_Caixa_Semanal!$A36)</f>
        <v>0</v>
      </c>
      <c r="EH36" s="121">
        <f>-SUMIFS(Lancamentos!$Y:$Y,Lancamentos!$AF:$AF,Fluxo_de_Caixa_Semanal!EH$8,Lancamentos!$F:$F,"Realizado",Lancamentos!$J:$J,Fluxo_de_Caixa_Semanal!$A36)-SUMIFS(Lancamentos!$Y:$Y,Lancamentos!$AF:$AF,Fluxo_de_Caixa_Semanal!EH$8,Lancamentos!$F:$F,"Contratado",Lancamentos!$J:$J,Fluxo_de_Caixa_Semanal!$A36)</f>
        <v>0</v>
      </c>
      <c r="EI36" s="122">
        <f>-SUMIFS(Lancamentos!$Y:$Y,Lancamentos!$AF:$AF,Fluxo_de_Caixa_Semanal!EI$8,Lancamentos!$F:$F,"Realizado",Lancamentos!$J:$J,Fluxo_de_Caixa_Semanal!$A36)-SUMIFS(Lancamentos!$Y:$Y,Lancamentos!$AF:$AF,Fluxo_de_Caixa_Semanal!EI$8,Lancamentos!$F:$F,"Contratado",Lancamentos!$J:$J,Fluxo_de_Caixa_Semanal!$A36)</f>
        <v>0</v>
      </c>
      <c r="EJ36" s="123">
        <f>-SUMIFS(Lancamentos!$Y:$Y,Lancamentos!$AF:$AF,Fluxo_de_Caixa_Semanal!EJ$8,Lancamentos!$F:$F,"Realizado",Lancamentos!$J:$J,Fluxo_de_Caixa_Semanal!$A36)-SUMIFS(Lancamentos!$Y:$Y,Lancamentos!$AF:$AF,Fluxo_de_Caixa_Semanal!EJ$8,Lancamentos!$F:$F,"Contratado",Lancamentos!$J:$J,Fluxo_de_Caixa_Semanal!$A36)</f>
        <v>0</v>
      </c>
      <c r="EK36" s="121">
        <f>-SUMIFS(Lancamentos!$Y:$Y,Lancamentos!$AF:$AF,Fluxo_de_Caixa_Semanal!EK$8,Lancamentos!$F:$F,"Realizado",Lancamentos!$J:$J,Fluxo_de_Caixa_Semanal!$A36)-SUMIFS(Lancamentos!$Y:$Y,Lancamentos!$AF:$AF,Fluxo_de_Caixa_Semanal!EK$8,Lancamentos!$F:$F,"Contratado",Lancamentos!$J:$J,Fluxo_de_Caixa_Semanal!$A36)</f>
        <v>0</v>
      </c>
      <c r="EL36" s="122">
        <f>-SUMIFS(Lancamentos!$Y:$Y,Lancamentos!$AF:$AF,Fluxo_de_Caixa_Semanal!EL$8,Lancamentos!$F:$F,"Realizado",Lancamentos!$J:$J,Fluxo_de_Caixa_Semanal!$A36)-SUMIFS(Lancamentos!$Y:$Y,Lancamentos!$AF:$AF,Fluxo_de_Caixa_Semanal!EL$8,Lancamentos!$F:$F,"Contratado",Lancamentos!$J:$J,Fluxo_de_Caixa_Semanal!$A36)</f>
        <v>0</v>
      </c>
      <c r="EM36" s="123">
        <f>-SUMIFS(Lancamentos!$Y:$Y,Lancamentos!$AF:$AF,Fluxo_de_Caixa_Semanal!EM$8,Lancamentos!$F:$F,"Realizado",Lancamentos!$J:$J,Fluxo_de_Caixa_Semanal!$A36)-SUMIFS(Lancamentos!$Y:$Y,Lancamentos!$AF:$AF,Fluxo_de_Caixa_Semanal!EM$8,Lancamentos!$F:$F,"Contratado",Lancamentos!$J:$J,Fluxo_de_Caixa_Semanal!$A36)</f>
        <v>0</v>
      </c>
      <c r="EN36" s="121">
        <f>-SUMIFS(Lancamentos!$Y:$Y,Lancamentos!$AF:$AF,Fluxo_de_Caixa_Semanal!EN$8,Lancamentos!$F:$F,"Realizado",Lancamentos!$J:$J,Fluxo_de_Caixa_Semanal!$A36)-SUMIFS(Lancamentos!$Y:$Y,Lancamentos!$AF:$AF,Fluxo_de_Caixa_Semanal!EN$8,Lancamentos!$F:$F,"Contratado",Lancamentos!$J:$J,Fluxo_de_Caixa_Semanal!$A36)</f>
        <v>0</v>
      </c>
      <c r="EO36" s="122">
        <f>-SUMIFS(Lancamentos!$Y:$Y,Lancamentos!$AF:$AF,Fluxo_de_Caixa_Semanal!EO$8,Lancamentos!$F:$F,"Realizado",Lancamentos!$J:$J,Fluxo_de_Caixa_Semanal!$A36)-SUMIFS(Lancamentos!$Y:$Y,Lancamentos!$AF:$AF,Fluxo_de_Caixa_Semanal!EO$8,Lancamentos!$F:$F,"Contratado",Lancamentos!$J:$J,Fluxo_de_Caixa_Semanal!$A36)</f>
        <v>0</v>
      </c>
      <c r="EP36" s="123">
        <f>-SUMIFS(Lancamentos!$Y:$Y,Lancamentos!$AF:$AF,Fluxo_de_Caixa_Semanal!EP$8,Lancamentos!$F:$F,"Realizado",Lancamentos!$J:$J,Fluxo_de_Caixa_Semanal!$A36)-SUMIFS(Lancamentos!$Y:$Y,Lancamentos!$AF:$AF,Fluxo_de_Caixa_Semanal!EP$8,Lancamentos!$F:$F,"Contratado",Lancamentos!$J:$J,Fluxo_de_Caixa_Semanal!$A36)</f>
        <v>0</v>
      </c>
      <c r="EQ36" s="121">
        <f>-SUMIFS(Lancamentos!$Y:$Y,Lancamentos!$AF:$AF,Fluxo_de_Caixa_Semanal!EQ$8,Lancamentos!$F:$F,"Realizado",Lancamentos!$J:$J,Fluxo_de_Caixa_Semanal!$A36)-SUMIFS(Lancamentos!$Y:$Y,Lancamentos!$AF:$AF,Fluxo_de_Caixa_Semanal!EQ$8,Lancamentos!$F:$F,"Contratado",Lancamentos!$J:$J,Fluxo_de_Caixa_Semanal!$A36)</f>
        <v>0</v>
      </c>
      <c r="ER36" s="122">
        <f>-SUMIFS(Lancamentos!$Y:$Y,Lancamentos!$AF:$AF,Fluxo_de_Caixa_Semanal!ER$8,Lancamentos!$F:$F,"Realizado",Lancamentos!$J:$J,Fluxo_de_Caixa_Semanal!$A36)-SUMIFS(Lancamentos!$Y:$Y,Lancamentos!$AF:$AF,Fluxo_de_Caixa_Semanal!ER$8,Lancamentos!$F:$F,"Contratado",Lancamentos!$J:$J,Fluxo_de_Caixa_Semanal!$A36)</f>
        <v>0</v>
      </c>
      <c r="ES36" s="123">
        <f>-SUMIFS(Lancamentos!$Y:$Y,Lancamentos!$AF:$AF,Fluxo_de_Caixa_Semanal!ES$8,Lancamentos!$F:$F,"Realizado",Lancamentos!$J:$J,Fluxo_de_Caixa_Semanal!$A36)-SUMIFS(Lancamentos!$Y:$Y,Lancamentos!$AF:$AF,Fluxo_de_Caixa_Semanal!ES$8,Lancamentos!$F:$F,"Contratado",Lancamentos!$J:$J,Fluxo_de_Caixa_Semanal!$A36)</f>
        <v>0</v>
      </c>
    </row>
    <row r="37" spans="1:149" s="2" customFormat="1" outlineLevel="1" x14ac:dyDescent="0.25">
      <c r="A37" t="s">
        <v>107</v>
      </c>
      <c r="B37" t="s">
        <v>108</v>
      </c>
      <c r="C37" s="165">
        <f>-SUMIFS(Lancamentos!$Y:$Y,Lancamentos!$AF:$AF,Fluxo_de_Caixa_Semanal!C$8,Lancamentos!$F:$F,"Realizado",Lancamentos!$J:$J,Fluxo_de_Caixa_Semanal!$A37)</f>
        <v>0</v>
      </c>
      <c r="D37" s="165">
        <f>-SUMIFS(Lancamentos!$Y:$Y,Lancamentos!$AF:$AF,Fluxo_de_Caixa_Semanal!D$8,Lancamentos!$F:$F,"Realizado",Lancamentos!$J:$J,Fluxo_de_Caixa_Semanal!$A37)</f>
        <v>0</v>
      </c>
      <c r="E37" s="166">
        <f>-SUMIFS(Lancamentos!$Y:$Y,Lancamentos!$AF:$AF,Fluxo_de_Caixa_Semanal!E$8,Lancamentos!$F:$F,"Realizado",Lancamentos!$J:$J,Fluxo_de_Caixa_Semanal!$A37)</f>
        <v>0</v>
      </c>
      <c r="F37" s="167">
        <f>-SUMIFS(Lancamentos!$Y:$Y,Lancamentos!$AF:$AF,Fluxo_de_Caixa_Semanal!F$8,Lancamentos!$F:$F,"Realizado",Lancamentos!$J:$J,Fluxo_de_Caixa_Semanal!$A37)</f>
        <v>0</v>
      </c>
      <c r="G37" s="165">
        <f>-SUMIFS(Lancamentos!$Y:$Y,Lancamentos!$AF:$AF,Fluxo_de_Caixa_Semanal!G$8,Lancamentos!$F:$F,"Realizado",Lancamentos!$J:$J,Fluxo_de_Caixa_Semanal!$A37)</f>
        <v>0</v>
      </c>
      <c r="H37" s="166">
        <f>-SUMIFS(Lancamentos!$Y:$Y,Lancamentos!$AF:$AF,Fluxo_de_Caixa_Semanal!H$8,Lancamentos!$F:$F,"Realizado",Lancamentos!$J:$J,Fluxo_de_Caixa_Semanal!$A37)</f>
        <v>0</v>
      </c>
      <c r="I37" s="167">
        <f>-SUMIFS(Lancamentos!$Y:$Y,Lancamentos!$AF:$AF,Fluxo_de_Caixa_Semanal!I$8,Lancamentos!$F:$F,"Realizado",Lancamentos!$J:$J,Fluxo_de_Caixa_Semanal!$A37)</f>
        <v>0</v>
      </c>
      <c r="J37" s="165">
        <f>-SUMIFS(Lancamentos!$Y:$Y,Lancamentos!$AF:$AF,Fluxo_de_Caixa_Semanal!J$8,Lancamentos!$F:$F,"Realizado",Lancamentos!$J:$J,Fluxo_de_Caixa_Semanal!$A37)</f>
        <v>0</v>
      </c>
      <c r="K37" s="166">
        <f>-SUMIFS(Lancamentos!$Y:$Y,Lancamentos!$AF:$AF,Fluxo_de_Caixa_Semanal!K$8,Lancamentos!$F:$F,"Realizado",Lancamentos!$J:$J,Fluxo_de_Caixa_Semanal!$A37)</f>
        <v>0</v>
      </c>
      <c r="L37" s="167">
        <f>-SUMIFS(Lancamentos!$Y:$Y,Lancamentos!$AF:$AF,Fluxo_de_Caixa_Semanal!L$8,Lancamentos!$F:$F,"Realizado",Lancamentos!$J:$J,Fluxo_de_Caixa_Semanal!$A37)</f>
        <v>0</v>
      </c>
      <c r="M37" s="165">
        <f>-SUMIFS(Lancamentos!$Y:$Y,Lancamentos!$AF:$AF,Fluxo_de_Caixa_Semanal!M$8,Lancamentos!$F:$F,"Realizado",Lancamentos!$J:$J,Fluxo_de_Caixa_Semanal!$A37)</f>
        <v>0</v>
      </c>
      <c r="N37" s="166">
        <f>-SUMIFS(Lancamentos!$Y:$Y,Lancamentos!$AF:$AF,Fluxo_de_Caixa_Semanal!N$8,Lancamentos!$F:$F,"Realizado",Lancamentos!$J:$J,Fluxo_de_Caixa_Semanal!$A37)</f>
        <v>0</v>
      </c>
      <c r="O37" s="167">
        <f>-SUMIFS(Lancamentos!$Y:$Y,Lancamentos!$AF:$AF,Fluxo_de_Caixa_Semanal!O$8,Lancamentos!$F:$F,"Realizado",Lancamentos!$J:$J,Fluxo_de_Caixa_Semanal!$A37)</f>
        <v>0</v>
      </c>
      <c r="P37" s="165">
        <f>-SUMIFS(Lancamentos!$Y:$Y,Lancamentos!$AF:$AF,Fluxo_de_Caixa_Semanal!P$8,Lancamentos!$F:$F,"Realizado",Lancamentos!$J:$J,Fluxo_de_Caixa_Semanal!$A37)</f>
        <v>0</v>
      </c>
      <c r="Q37" s="166">
        <f>-SUMIFS(Lancamentos!$Y:$Y,Lancamentos!$AF:$AF,Fluxo_de_Caixa_Semanal!Q$8,Lancamentos!$F:$F,"Realizado",Lancamentos!$J:$J,Fluxo_de_Caixa_Semanal!$A37)</f>
        <v>0</v>
      </c>
      <c r="R37" s="167">
        <f>-SUMIFS(Lancamentos!$Y:$Y,Lancamentos!$AF:$AF,Fluxo_de_Caixa_Semanal!R$8,Lancamentos!$F:$F,"Realizado",Lancamentos!$J:$J,Fluxo_de_Caixa_Semanal!$A37)</f>
        <v>0</v>
      </c>
      <c r="S37" s="165">
        <f>-SUMIFS(Lancamentos!$Y:$Y,Lancamentos!$AF:$AF,Fluxo_de_Caixa_Semanal!S$8,Lancamentos!$F:$F,"Realizado",Lancamentos!$J:$J,Fluxo_de_Caixa_Semanal!$A37)</f>
        <v>0</v>
      </c>
      <c r="T37" s="166">
        <f>-SUMIFS(Lancamentos!$Y:$Y,Lancamentos!$AF:$AF,Fluxo_de_Caixa_Semanal!T$8,Lancamentos!$F:$F,"Realizado",Lancamentos!$J:$J,Fluxo_de_Caixa_Semanal!$A37)</f>
        <v>0</v>
      </c>
      <c r="U37" s="167">
        <f>-SUMIFS(Lancamentos!$Y:$Y,Lancamentos!$AF:$AF,Fluxo_de_Caixa_Semanal!U$8,Lancamentos!$F:$F,"Realizado",Lancamentos!$J:$J,Fluxo_de_Caixa_Semanal!$A37)</f>
        <v>0</v>
      </c>
      <c r="V37" s="165">
        <f>-SUMIFS(Lancamentos!$Y:$Y,Lancamentos!$AF:$AF,Fluxo_de_Caixa_Semanal!V$8,Lancamentos!$F:$F,"Realizado",Lancamentos!$J:$J,Fluxo_de_Caixa_Semanal!$A37)</f>
        <v>0</v>
      </c>
      <c r="W37" s="166">
        <f>-SUMIFS(Lancamentos!$Y:$Y,Lancamentos!$AF:$AF,Fluxo_de_Caixa_Semanal!W$8,Lancamentos!$F:$F,"Realizado",Lancamentos!$J:$J,Fluxo_de_Caixa_Semanal!$A37)</f>
        <v>0</v>
      </c>
      <c r="X37" s="121">
        <f>-SUMIFS(Lancamentos!$Y:$Y,Lancamentos!$AF:$AF,Fluxo_de_Caixa_Semanal!X$8,Lancamentos!$F:$F,"Realizado",Lancamentos!$J:$J,Fluxo_de_Caixa_Semanal!$A37)-SUMIFS(Lancamentos!$Y:$Y,Lancamentos!$AF:$AF,Fluxo_de_Caixa_Semanal!X$8,Lancamentos!$F:$F,"Contratado",Lancamentos!$J:$J,Fluxo_de_Caixa_Semanal!$A37)</f>
        <v>0</v>
      </c>
      <c r="Y37" s="122">
        <f>-SUMIFS(Lancamentos!$Y:$Y,Lancamentos!$AF:$AF,Fluxo_de_Caixa_Semanal!Y$8,Lancamentos!$F:$F,"Realizado",Lancamentos!$J:$J,Fluxo_de_Caixa_Semanal!$A37)-SUMIFS(Lancamentos!$Y:$Y,Lancamentos!$AF:$AF,Fluxo_de_Caixa_Semanal!Y$8,Lancamentos!$F:$F,"Contratado",Lancamentos!$J:$J,Fluxo_de_Caixa_Semanal!$A37)</f>
        <v>0</v>
      </c>
      <c r="Z37" s="123">
        <f>-SUMIFS(Lancamentos!$Y:$Y,Lancamentos!$AF:$AF,Fluxo_de_Caixa_Semanal!Z$8,Lancamentos!$F:$F,"Realizado",Lancamentos!$J:$J,Fluxo_de_Caixa_Semanal!$A37)-SUMIFS(Lancamentos!$Y:$Y,Lancamentos!$AF:$AF,Fluxo_de_Caixa_Semanal!Z$8,Lancamentos!$F:$F,"Contratado",Lancamentos!$J:$J,Fluxo_de_Caixa_Semanal!$A37)</f>
        <v>0</v>
      </c>
      <c r="AA37" s="121">
        <f>-SUMIFS(Lancamentos!$Y:$Y,Lancamentos!$AF:$AF,Fluxo_de_Caixa_Semanal!AA$8,Lancamentos!$F:$F,"Realizado",Lancamentos!$J:$J,Fluxo_de_Caixa_Semanal!$A37)-SUMIFS(Lancamentos!$Y:$Y,Lancamentos!$AF:$AF,Fluxo_de_Caixa_Semanal!AA$8,Lancamentos!$F:$F,"Contratado",Lancamentos!$J:$J,Fluxo_de_Caixa_Semanal!$A37)</f>
        <v>0</v>
      </c>
      <c r="AB37" s="122">
        <f>-SUMIFS(Lancamentos!$Y:$Y,Lancamentos!$AF:$AF,Fluxo_de_Caixa_Semanal!AB$8,Lancamentos!$F:$F,"Realizado",Lancamentos!$J:$J,Fluxo_de_Caixa_Semanal!$A37)-SUMIFS(Lancamentos!$Y:$Y,Lancamentos!$AF:$AF,Fluxo_de_Caixa_Semanal!AB$8,Lancamentos!$F:$F,"Contratado",Lancamentos!$J:$J,Fluxo_de_Caixa_Semanal!$A37)</f>
        <v>0</v>
      </c>
      <c r="AC37" s="123">
        <f>-SUMIFS(Lancamentos!$Y:$Y,Lancamentos!$AF:$AF,Fluxo_de_Caixa_Semanal!AC$8,Lancamentos!$F:$F,"Realizado",Lancamentos!$J:$J,Fluxo_de_Caixa_Semanal!$A37)-SUMIFS(Lancamentos!$Y:$Y,Lancamentos!$AF:$AF,Fluxo_de_Caixa_Semanal!AC$8,Lancamentos!$F:$F,"Contratado",Lancamentos!$J:$J,Fluxo_de_Caixa_Semanal!$A37)</f>
        <v>0</v>
      </c>
      <c r="AD37" s="121">
        <f>-SUMIFS(Lancamentos!$Y:$Y,Lancamentos!$AF:$AF,Fluxo_de_Caixa_Semanal!AD$8,Lancamentos!$F:$F,"Realizado",Lancamentos!$J:$J,Fluxo_de_Caixa_Semanal!$A37)-SUMIFS(Lancamentos!$Y:$Y,Lancamentos!$AF:$AF,Fluxo_de_Caixa_Semanal!AD$8,Lancamentos!$F:$F,"Contratado",Lancamentos!$J:$J,Fluxo_de_Caixa_Semanal!$A37)</f>
        <v>0</v>
      </c>
      <c r="AE37" s="122">
        <f>-SUMIFS(Lancamentos!$Y:$Y,Lancamentos!$AF:$AF,Fluxo_de_Caixa_Semanal!AE$8,Lancamentos!$F:$F,"Realizado",Lancamentos!$J:$J,Fluxo_de_Caixa_Semanal!$A37)-SUMIFS(Lancamentos!$Y:$Y,Lancamentos!$AF:$AF,Fluxo_de_Caixa_Semanal!AE$8,Lancamentos!$F:$F,"Contratado",Lancamentos!$J:$J,Fluxo_de_Caixa_Semanal!$A37)</f>
        <v>0</v>
      </c>
      <c r="AF37" s="123">
        <f>-SUMIFS(Lancamentos!$Y:$Y,Lancamentos!$AF:$AF,Fluxo_de_Caixa_Semanal!AF$8,Lancamentos!$F:$F,"Realizado",Lancamentos!$J:$J,Fluxo_de_Caixa_Semanal!$A37)-SUMIFS(Lancamentos!$Y:$Y,Lancamentos!$AF:$AF,Fluxo_de_Caixa_Semanal!AF$8,Lancamentos!$F:$F,"Contratado",Lancamentos!$J:$J,Fluxo_de_Caixa_Semanal!$A37)</f>
        <v>0</v>
      </c>
      <c r="AG37" s="121">
        <f>-SUMIFS(Lancamentos!$Y:$Y,Lancamentos!$AF:$AF,Fluxo_de_Caixa_Semanal!AG$8,Lancamentos!$F:$F,"Realizado",Lancamentos!$J:$J,Fluxo_de_Caixa_Semanal!$A37)-SUMIFS(Lancamentos!$Y:$Y,Lancamentos!$AF:$AF,Fluxo_de_Caixa_Semanal!AG$8,Lancamentos!$F:$F,"Contratado",Lancamentos!$J:$J,Fluxo_de_Caixa_Semanal!$A37)</f>
        <v>0</v>
      </c>
      <c r="AH37" s="122">
        <f>-SUMIFS(Lancamentos!$Y:$Y,Lancamentos!$AF:$AF,Fluxo_de_Caixa_Semanal!AH$8,Lancamentos!$F:$F,"Realizado",Lancamentos!$J:$J,Fluxo_de_Caixa_Semanal!$A37)-SUMIFS(Lancamentos!$Y:$Y,Lancamentos!$AF:$AF,Fluxo_de_Caixa_Semanal!AH$8,Lancamentos!$F:$F,"Contratado",Lancamentos!$J:$J,Fluxo_de_Caixa_Semanal!$A37)</f>
        <v>0</v>
      </c>
      <c r="AI37" s="123">
        <f>-SUMIFS(Lancamentos!$Y:$Y,Lancamentos!$AF:$AF,Fluxo_de_Caixa_Semanal!AI$8,Lancamentos!$F:$F,"Realizado",Lancamentos!$J:$J,Fluxo_de_Caixa_Semanal!$A37)-SUMIFS(Lancamentos!$Y:$Y,Lancamentos!$AF:$AF,Fluxo_de_Caixa_Semanal!AI$8,Lancamentos!$F:$F,"Contratado",Lancamentos!$J:$J,Fluxo_de_Caixa_Semanal!$A37)</f>
        <v>0</v>
      </c>
      <c r="AJ37" s="121">
        <f>-SUMIFS(Lancamentos!$Y:$Y,Lancamentos!$AF:$AF,Fluxo_de_Caixa_Semanal!AJ$8,Lancamentos!$F:$F,"Realizado",Lancamentos!$J:$J,Fluxo_de_Caixa_Semanal!$A37)-SUMIFS(Lancamentos!$Y:$Y,Lancamentos!$AF:$AF,Fluxo_de_Caixa_Semanal!AJ$8,Lancamentos!$F:$F,"Contratado",Lancamentos!$J:$J,Fluxo_de_Caixa_Semanal!$A37)</f>
        <v>0</v>
      </c>
      <c r="AK37" s="122">
        <f>-SUMIFS(Lancamentos!$Y:$Y,Lancamentos!$AF:$AF,Fluxo_de_Caixa_Semanal!AK$8,Lancamentos!$F:$F,"Realizado",Lancamentos!$J:$J,Fluxo_de_Caixa_Semanal!$A37)-SUMIFS(Lancamentos!$Y:$Y,Lancamentos!$AF:$AF,Fluxo_de_Caixa_Semanal!AK$8,Lancamentos!$F:$F,"Contratado",Lancamentos!$J:$J,Fluxo_de_Caixa_Semanal!$A37)</f>
        <v>0</v>
      </c>
      <c r="AL37" s="123">
        <f>-SUMIFS(Lancamentos!$Y:$Y,Lancamentos!$AF:$AF,Fluxo_de_Caixa_Semanal!AL$8,Lancamentos!$F:$F,"Realizado",Lancamentos!$J:$J,Fluxo_de_Caixa_Semanal!$A37)-SUMIFS(Lancamentos!$Y:$Y,Lancamentos!$AF:$AF,Fluxo_de_Caixa_Semanal!AL$8,Lancamentos!$F:$F,"Contratado",Lancamentos!$J:$J,Fluxo_de_Caixa_Semanal!$A37)</f>
        <v>0</v>
      </c>
      <c r="AM37" s="121">
        <f>-SUMIFS(Lancamentos!$Y:$Y,Lancamentos!$AF:$AF,Fluxo_de_Caixa_Semanal!AM$8,Lancamentos!$F:$F,"Realizado",Lancamentos!$J:$J,Fluxo_de_Caixa_Semanal!$A37)-SUMIFS(Lancamentos!$Y:$Y,Lancamentos!$AF:$AF,Fluxo_de_Caixa_Semanal!AM$8,Lancamentos!$F:$F,"Contratado",Lancamentos!$J:$J,Fluxo_de_Caixa_Semanal!$A37)</f>
        <v>0</v>
      </c>
      <c r="AN37" s="122">
        <f>-SUMIFS(Lancamentos!$Y:$Y,Lancamentos!$AF:$AF,Fluxo_de_Caixa_Semanal!AN$8,Lancamentos!$F:$F,"Realizado",Lancamentos!$J:$J,Fluxo_de_Caixa_Semanal!$A37)-SUMIFS(Lancamentos!$Y:$Y,Lancamentos!$AF:$AF,Fluxo_de_Caixa_Semanal!AN$8,Lancamentos!$F:$F,"Contratado",Lancamentos!$J:$J,Fluxo_de_Caixa_Semanal!$A37)</f>
        <v>0</v>
      </c>
      <c r="AO37" s="123">
        <f>-SUMIFS(Lancamentos!$Y:$Y,Lancamentos!$AF:$AF,Fluxo_de_Caixa_Semanal!AO$8,Lancamentos!$F:$F,"Realizado",Lancamentos!$J:$J,Fluxo_de_Caixa_Semanal!$A37)-SUMIFS(Lancamentos!$Y:$Y,Lancamentos!$AF:$AF,Fluxo_de_Caixa_Semanal!AO$8,Lancamentos!$F:$F,"Contratado",Lancamentos!$J:$J,Fluxo_de_Caixa_Semanal!$A37)</f>
        <v>0</v>
      </c>
      <c r="AP37" s="121">
        <f>-SUMIFS(Lancamentos!$Y:$Y,Lancamentos!$AF:$AF,Fluxo_de_Caixa_Semanal!AP$8,Lancamentos!$F:$F,"Realizado",Lancamentos!$J:$J,Fluxo_de_Caixa_Semanal!$A37)-SUMIFS(Lancamentos!$Y:$Y,Lancamentos!$AF:$AF,Fluxo_de_Caixa_Semanal!AP$8,Lancamentos!$F:$F,"Contratado",Lancamentos!$J:$J,Fluxo_de_Caixa_Semanal!$A37)</f>
        <v>0</v>
      </c>
      <c r="AQ37" s="122">
        <f>-SUMIFS(Lancamentos!$Y:$Y,Lancamentos!$AF:$AF,Fluxo_de_Caixa_Semanal!AQ$8,Lancamentos!$F:$F,"Realizado",Lancamentos!$J:$J,Fluxo_de_Caixa_Semanal!$A37)-SUMIFS(Lancamentos!$Y:$Y,Lancamentos!$AF:$AF,Fluxo_de_Caixa_Semanal!AQ$8,Lancamentos!$F:$F,"Contratado",Lancamentos!$J:$J,Fluxo_de_Caixa_Semanal!$A37)</f>
        <v>0</v>
      </c>
      <c r="AR37" s="123">
        <f>-SUMIFS(Lancamentos!$Y:$Y,Lancamentos!$AF:$AF,Fluxo_de_Caixa_Semanal!AR$8,Lancamentos!$F:$F,"Realizado",Lancamentos!$J:$J,Fluxo_de_Caixa_Semanal!$A37)-SUMIFS(Lancamentos!$Y:$Y,Lancamentos!$AF:$AF,Fluxo_de_Caixa_Semanal!AR$8,Lancamentos!$F:$F,"Contratado",Lancamentos!$J:$J,Fluxo_de_Caixa_Semanal!$A37)</f>
        <v>0</v>
      </c>
      <c r="AS37" s="121">
        <f>-SUMIFS(Lancamentos!$Y:$Y,Lancamentos!$AF:$AF,Fluxo_de_Caixa_Semanal!AS$8,Lancamentos!$F:$F,"Realizado",Lancamentos!$J:$J,Fluxo_de_Caixa_Semanal!$A37)-SUMIFS(Lancamentos!$Y:$Y,Lancamentos!$AF:$AF,Fluxo_de_Caixa_Semanal!AS$8,Lancamentos!$F:$F,"Contratado",Lancamentos!$J:$J,Fluxo_de_Caixa_Semanal!$A37)</f>
        <v>0</v>
      </c>
      <c r="AT37" s="122">
        <f>-SUMIFS(Lancamentos!$Y:$Y,Lancamentos!$AF:$AF,Fluxo_de_Caixa_Semanal!AT$8,Lancamentos!$F:$F,"Realizado",Lancamentos!$J:$J,Fluxo_de_Caixa_Semanal!$A37)-SUMIFS(Lancamentos!$Y:$Y,Lancamentos!$AF:$AF,Fluxo_de_Caixa_Semanal!AT$8,Lancamentos!$F:$F,"Contratado",Lancamentos!$J:$J,Fluxo_de_Caixa_Semanal!$A37)</f>
        <v>0</v>
      </c>
      <c r="AU37" s="123">
        <f>-SUMIFS(Lancamentos!$Y:$Y,Lancamentos!$AF:$AF,Fluxo_de_Caixa_Semanal!AU$8,Lancamentos!$F:$F,"Realizado",Lancamentos!$J:$J,Fluxo_de_Caixa_Semanal!$A37)-SUMIFS(Lancamentos!$Y:$Y,Lancamentos!$AF:$AF,Fluxo_de_Caixa_Semanal!AU$8,Lancamentos!$F:$F,"Contratado",Lancamentos!$J:$J,Fluxo_de_Caixa_Semanal!$A37)</f>
        <v>0</v>
      </c>
      <c r="AV37" s="121">
        <f>-SUMIFS(Lancamentos!$Y:$Y,Lancamentos!$AF:$AF,Fluxo_de_Caixa_Semanal!AV$8,Lancamentos!$F:$F,"Realizado",Lancamentos!$J:$J,Fluxo_de_Caixa_Semanal!$A37)-SUMIFS(Lancamentos!$Y:$Y,Lancamentos!$AF:$AF,Fluxo_de_Caixa_Semanal!AV$8,Lancamentos!$F:$F,"Contratado",Lancamentos!$J:$J,Fluxo_de_Caixa_Semanal!$A37)</f>
        <v>0</v>
      </c>
      <c r="AW37" s="122">
        <f>-SUMIFS(Lancamentos!$Y:$Y,Lancamentos!$AF:$AF,Fluxo_de_Caixa_Semanal!AW$8,Lancamentos!$F:$F,"Realizado",Lancamentos!$J:$J,Fluxo_de_Caixa_Semanal!$A37)-SUMIFS(Lancamentos!$Y:$Y,Lancamentos!$AF:$AF,Fluxo_de_Caixa_Semanal!AW$8,Lancamentos!$F:$F,"Contratado",Lancamentos!$J:$J,Fluxo_de_Caixa_Semanal!$A37)</f>
        <v>0</v>
      </c>
      <c r="AX37" s="123">
        <f>-SUMIFS(Lancamentos!$Y:$Y,Lancamentos!$AF:$AF,Fluxo_de_Caixa_Semanal!AX$8,Lancamentos!$F:$F,"Realizado",Lancamentos!$J:$J,Fluxo_de_Caixa_Semanal!$A37)-SUMIFS(Lancamentos!$Y:$Y,Lancamentos!$AF:$AF,Fluxo_de_Caixa_Semanal!AX$8,Lancamentos!$F:$F,"Contratado",Lancamentos!$J:$J,Fluxo_de_Caixa_Semanal!$A37)</f>
        <v>0</v>
      </c>
      <c r="AY37" s="121">
        <f>-SUMIFS(Lancamentos!$Y:$Y,Lancamentos!$AF:$AF,Fluxo_de_Caixa_Semanal!AY$8,Lancamentos!$F:$F,"Realizado",Lancamentos!$J:$J,Fluxo_de_Caixa_Semanal!$A37)-SUMIFS(Lancamentos!$Y:$Y,Lancamentos!$AF:$AF,Fluxo_de_Caixa_Semanal!AY$8,Lancamentos!$F:$F,"Contratado",Lancamentos!$J:$J,Fluxo_de_Caixa_Semanal!$A37)</f>
        <v>0</v>
      </c>
      <c r="AZ37" s="122">
        <f>-SUMIFS(Lancamentos!$Y:$Y,Lancamentos!$AF:$AF,Fluxo_de_Caixa_Semanal!AZ$8,Lancamentos!$F:$F,"Realizado",Lancamentos!$J:$J,Fluxo_de_Caixa_Semanal!$A37)-SUMIFS(Lancamentos!$Y:$Y,Lancamentos!$AF:$AF,Fluxo_de_Caixa_Semanal!AZ$8,Lancamentos!$F:$F,"Contratado",Lancamentos!$J:$J,Fluxo_de_Caixa_Semanal!$A37)</f>
        <v>0</v>
      </c>
      <c r="BA37" s="123">
        <f>-SUMIFS(Lancamentos!$Y:$Y,Lancamentos!$AF:$AF,Fluxo_de_Caixa_Semanal!BA$8,Lancamentos!$F:$F,"Realizado",Lancamentos!$J:$J,Fluxo_de_Caixa_Semanal!$A37)-SUMIFS(Lancamentos!$Y:$Y,Lancamentos!$AF:$AF,Fluxo_de_Caixa_Semanal!BA$8,Lancamentos!$F:$F,"Contratado",Lancamentos!$J:$J,Fluxo_de_Caixa_Semanal!$A37)</f>
        <v>0</v>
      </c>
      <c r="BB37" s="121">
        <f>-SUMIFS(Lancamentos!$Y:$Y,Lancamentos!$AF:$AF,Fluxo_de_Caixa_Semanal!BB$8,Lancamentos!$F:$F,"Realizado",Lancamentos!$J:$J,Fluxo_de_Caixa_Semanal!$A37)-SUMIFS(Lancamentos!$Y:$Y,Lancamentos!$AF:$AF,Fluxo_de_Caixa_Semanal!BB$8,Lancamentos!$F:$F,"Contratado",Lancamentos!$J:$J,Fluxo_de_Caixa_Semanal!$A37)</f>
        <v>0</v>
      </c>
      <c r="BC37" s="122">
        <f>-SUMIFS(Lancamentos!$Y:$Y,Lancamentos!$AF:$AF,Fluxo_de_Caixa_Semanal!BC$8,Lancamentos!$F:$F,"Realizado",Lancamentos!$J:$J,Fluxo_de_Caixa_Semanal!$A37)-SUMIFS(Lancamentos!$Y:$Y,Lancamentos!$AF:$AF,Fluxo_de_Caixa_Semanal!BC$8,Lancamentos!$F:$F,"Contratado",Lancamentos!$J:$J,Fluxo_de_Caixa_Semanal!$A37)</f>
        <v>0</v>
      </c>
      <c r="BD37" s="123">
        <f>-SUMIFS(Lancamentos!$Y:$Y,Lancamentos!$AF:$AF,Fluxo_de_Caixa_Semanal!BD$8,Lancamentos!$F:$F,"Realizado",Lancamentos!$J:$J,Fluxo_de_Caixa_Semanal!$A37)-SUMIFS(Lancamentos!$Y:$Y,Lancamentos!$AF:$AF,Fluxo_de_Caixa_Semanal!BD$8,Lancamentos!$F:$F,"Contratado",Lancamentos!$J:$J,Fluxo_de_Caixa_Semanal!$A37)</f>
        <v>0</v>
      </c>
      <c r="BE37" s="121">
        <f>-SUMIFS(Lancamentos!$Y:$Y,Lancamentos!$AF:$AF,Fluxo_de_Caixa_Semanal!BE$8,Lancamentos!$F:$F,"Realizado",Lancamentos!$J:$J,Fluxo_de_Caixa_Semanal!$A37)-SUMIFS(Lancamentos!$Y:$Y,Lancamentos!$AF:$AF,Fluxo_de_Caixa_Semanal!BE$8,Lancamentos!$F:$F,"Contratado",Lancamentos!$J:$J,Fluxo_de_Caixa_Semanal!$A37)</f>
        <v>0</v>
      </c>
      <c r="BF37" s="122">
        <f>-SUMIFS(Lancamentos!$Y:$Y,Lancamentos!$AF:$AF,Fluxo_de_Caixa_Semanal!BF$8,Lancamentos!$F:$F,"Realizado",Lancamentos!$J:$J,Fluxo_de_Caixa_Semanal!$A37)-SUMIFS(Lancamentos!$Y:$Y,Lancamentos!$AF:$AF,Fluxo_de_Caixa_Semanal!BF$8,Lancamentos!$F:$F,"Contratado",Lancamentos!$J:$J,Fluxo_de_Caixa_Semanal!$A37)</f>
        <v>0</v>
      </c>
      <c r="BG37" s="123">
        <f>-SUMIFS(Lancamentos!$Y:$Y,Lancamentos!$AF:$AF,Fluxo_de_Caixa_Semanal!BG$8,Lancamentos!$F:$F,"Realizado",Lancamentos!$J:$J,Fluxo_de_Caixa_Semanal!$A37)-SUMIFS(Lancamentos!$Y:$Y,Lancamentos!$AF:$AF,Fluxo_de_Caixa_Semanal!BG$8,Lancamentos!$F:$F,"Contratado",Lancamentos!$J:$J,Fluxo_de_Caixa_Semanal!$A37)</f>
        <v>0</v>
      </c>
      <c r="BH37" s="121">
        <f>-SUMIFS(Lancamentos!$Y:$Y,Lancamentos!$AF:$AF,Fluxo_de_Caixa_Semanal!BH$8,Lancamentos!$F:$F,"Realizado",Lancamentos!$J:$J,Fluxo_de_Caixa_Semanal!$A37)-SUMIFS(Lancamentos!$Y:$Y,Lancamentos!$AF:$AF,Fluxo_de_Caixa_Semanal!BH$8,Lancamentos!$F:$F,"Contratado",Lancamentos!$J:$J,Fluxo_de_Caixa_Semanal!$A37)</f>
        <v>0</v>
      </c>
      <c r="BI37" s="122">
        <f>-SUMIFS(Lancamentos!$Y:$Y,Lancamentos!$AF:$AF,Fluxo_de_Caixa_Semanal!BI$8,Lancamentos!$F:$F,"Realizado",Lancamentos!$J:$J,Fluxo_de_Caixa_Semanal!$A37)-SUMIFS(Lancamentos!$Y:$Y,Lancamentos!$AF:$AF,Fluxo_de_Caixa_Semanal!BI$8,Lancamentos!$F:$F,"Contratado",Lancamentos!$J:$J,Fluxo_de_Caixa_Semanal!$A37)</f>
        <v>0</v>
      </c>
      <c r="BJ37" s="123">
        <f>-SUMIFS(Lancamentos!$Y:$Y,Lancamentos!$AF:$AF,Fluxo_de_Caixa_Semanal!BJ$8,Lancamentos!$F:$F,"Realizado",Lancamentos!$J:$J,Fluxo_de_Caixa_Semanal!$A37)-SUMIFS(Lancamentos!$Y:$Y,Lancamentos!$AF:$AF,Fluxo_de_Caixa_Semanal!BJ$8,Lancamentos!$F:$F,"Contratado",Lancamentos!$J:$J,Fluxo_de_Caixa_Semanal!$A37)</f>
        <v>0</v>
      </c>
      <c r="BK37" s="121">
        <f>-SUMIFS(Lancamentos!$Y:$Y,Lancamentos!$AF:$AF,Fluxo_de_Caixa_Semanal!BK$8,Lancamentos!$F:$F,"Realizado",Lancamentos!$J:$J,Fluxo_de_Caixa_Semanal!$A37)-SUMIFS(Lancamentos!$Y:$Y,Lancamentos!$AF:$AF,Fluxo_de_Caixa_Semanal!BK$8,Lancamentos!$F:$F,"Contratado",Lancamentos!$J:$J,Fluxo_de_Caixa_Semanal!$A37)</f>
        <v>0</v>
      </c>
      <c r="BL37" s="122">
        <f>-SUMIFS(Lancamentos!$Y:$Y,Lancamentos!$AF:$AF,Fluxo_de_Caixa_Semanal!BL$8,Lancamentos!$F:$F,"Realizado",Lancamentos!$J:$J,Fluxo_de_Caixa_Semanal!$A37)-SUMIFS(Lancamentos!$Y:$Y,Lancamentos!$AF:$AF,Fluxo_de_Caixa_Semanal!BL$8,Lancamentos!$F:$F,"Contratado",Lancamentos!$J:$J,Fluxo_de_Caixa_Semanal!$A37)</f>
        <v>0</v>
      </c>
      <c r="BM37" s="123">
        <f>-SUMIFS(Lancamentos!$Y:$Y,Lancamentos!$AF:$AF,Fluxo_de_Caixa_Semanal!BM$8,Lancamentos!$F:$F,"Realizado",Lancamentos!$J:$J,Fluxo_de_Caixa_Semanal!$A37)-SUMIFS(Lancamentos!$Y:$Y,Lancamentos!$AF:$AF,Fluxo_de_Caixa_Semanal!BM$8,Lancamentos!$F:$F,"Contratado",Lancamentos!$J:$J,Fluxo_de_Caixa_Semanal!$A37)</f>
        <v>0</v>
      </c>
      <c r="BN37" s="121">
        <f>-SUMIFS(Lancamentos!$Y:$Y,Lancamentos!$AF:$AF,Fluxo_de_Caixa_Semanal!BN$8,Lancamentos!$F:$F,"Realizado",Lancamentos!$J:$J,Fluxo_de_Caixa_Semanal!$A37)-SUMIFS(Lancamentos!$Y:$Y,Lancamentos!$AF:$AF,Fluxo_de_Caixa_Semanal!BN$8,Lancamentos!$F:$F,"Contratado",Lancamentos!$J:$J,Fluxo_de_Caixa_Semanal!$A37)</f>
        <v>0</v>
      </c>
      <c r="BO37" s="122">
        <f>-SUMIFS(Lancamentos!$Y:$Y,Lancamentos!$AF:$AF,Fluxo_de_Caixa_Semanal!BO$8,Lancamentos!$F:$F,"Realizado",Lancamentos!$J:$J,Fluxo_de_Caixa_Semanal!$A37)-SUMIFS(Lancamentos!$Y:$Y,Lancamentos!$AF:$AF,Fluxo_de_Caixa_Semanal!BO$8,Lancamentos!$F:$F,"Contratado",Lancamentos!$J:$J,Fluxo_de_Caixa_Semanal!$A37)</f>
        <v>0</v>
      </c>
      <c r="BP37" s="123">
        <f>-SUMIFS(Lancamentos!$Y:$Y,Lancamentos!$AF:$AF,Fluxo_de_Caixa_Semanal!BP$8,Lancamentos!$F:$F,"Realizado",Lancamentos!$J:$J,Fluxo_de_Caixa_Semanal!$A37)-SUMIFS(Lancamentos!$Y:$Y,Lancamentos!$AF:$AF,Fluxo_de_Caixa_Semanal!BP$8,Lancamentos!$F:$F,"Contratado",Lancamentos!$J:$J,Fluxo_de_Caixa_Semanal!$A37)</f>
        <v>0</v>
      </c>
      <c r="BQ37" s="121">
        <f>-SUMIFS(Lancamentos!$Y:$Y,Lancamentos!$AF:$AF,Fluxo_de_Caixa_Semanal!BQ$8,Lancamentos!$F:$F,"Realizado",Lancamentos!$J:$J,Fluxo_de_Caixa_Semanal!$A37)-SUMIFS(Lancamentos!$Y:$Y,Lancamentos!$AF:$AF,Fluxo_de_Caixa_Semanal!BQ$8,Lancamentos!$F:$F,"Contratado",Lancamentos!$J:$J,Fluxo_de_Caixa_Semanal!$A37)</f>
        <v>0</v>
      </c>
      <c r="BR37" s="122">
        <f>-SUMIFS(Lancamentos!$Y:$Y,Lancamentos!$AF:$AF,Fluxo_de_Caixa_Semanal!BR$8,Lancamentos!$F:$F,"Realizado",Lancamentos!$J:$J,Fluxo_de_Caixa_Semanal!$A37)-SUMIFS(Lancamentos!$Y:$Y,Lancamentos!$AF:$AF,Fluxo_de_Caixa_Semanal!BR$8,Lancamentos!$F:$F,"Contratado",Lancamentos!$J:$J,Fluxo_de_Caixa_Semanal!$A37)</f>
        <v>0</v>
      </c>
      <c r="BS37" s="123">
        <f>-SUMIFS(Lancamentos!$Y:$Y,Lancamentos!$AF:$AF,Fluxo_de_Caixa_Semanal!BS$8,Lancamentos!$F:$F,"Realizado",Lancamentos!$J:$J,Fluxo_de_Caixa_Semanal!$A37)-SUMIFS(Lancamentos!$Y:$Y,Lancamentos!$AF:$AF,Fluxo_de_Caixa_Semanal!BS$8,Lancamentos!$F:$F,"Contratado",Lancamentos!$J:$J,Fluxo_de_Caixa_Semanal!$A37)</f>
        <v>0</v>
      </c>
      <c r="BT37" s="121">
        <f>-SUMIFS(Lancamentos!$Y:$Y,Lancamentos!$AF:$AF,Fluxo_de_Caixa_Semanal!BT$8,Lancamentos!$F:$F,"Realizado",Lancamentos!$J:$J,Fluxo_de_Caixa_Semanal!$A37)-SUMIFS(Lancamentos!$Y:$Y,Lancamentos!$AF:$AF,Fluxo_de_Caixa_Semanal!BT$8,Lancamentos!$F:$F,"Contratado",Lancamentos!$J:$J,Fluxo_de_Caixa_Semanal!$A37)</f>
        <v>0</v>
      </c>
      <c r="BU37" s="122">
        <f>-SUMIFS(Lancamentos!$Y:$Y,Lancamentos!$AF:$AF,Fluxo_de_Caixa_Semanal!BU$8,Lancamentos!$F:$F,"Realizado",Lancamentos!$J:$J,Fluxo_de_Caixa_Semanal!$A37)-SUMIFS(Lancamentos!$Y:$Y,Lancamentos!$AF:$AF,Fluxo_de_Caixa_Semanal!BU$8,Lancamentos!$F:$F,"Contratado",Lancamentos!$J:$J,Fluxo_de_Caixa_Semanal!$A37)</f>
        <v>0</v>
      </c>
      <c r="BV37" s="123">
        <f>-SUMIFS(Lancamentos!$Y:$Y,Lancamentos!$AF:$AF,Fluxo_de_Caixa_Semanal!BV$8,Lancamentos!$F:$F,"Realizado",Lancamentos!$J:$J,Fluxo_de_Caixa_Semanal!$A37)-SUMIFS(Lancamentos!$Y:$Y,Lancamentos!$AF:$AF,Fluxo_de_Caixa_Semanal!BV$8,Lancamentos!$F:$F,"Contratado",Lancamentos!$J:$J,Fluxo_de_Caixa_Semanal!$A37)</f>
        <v>0</v>
      </c>
      <c r="BW37" s="121">
        <f>-SUMIFS(Lancamentos!$Y:$Y,Lancamentos!$AF:$AF,Fluxo_de_Caixa_Semanal!BW$8,Lancamentos!$F:$F,"Realizado",Lancamentos!$J:$J,Fluxo_de_Caixa_Semanal!$A37)-SUMIFS(Lancamentos!$Y:$Y,Lancamentos!$AF:$AF,Fluxo_de_Caixa_Semanal!BW$8,Lancamentos!$F:$F,"Contratado",Lancamentos!$J:$J,Fluxo_de_Caixa_Semanal!$A37)</f>
        <v>0</v>
      </c>
      <c r="BX37" s="122">
        <f>-SUMIFS(Lancamentos!$Y:$Y,Lancamentos!$AF:$AF,Fluxo_de_Caixa_Semanal!BX$8,Lancamentos!$F:$F,"Realizado",Lancamentos!$J:$J,Fluxo_de_Caixa_Semanal!$A37)-SUMIFS(Lancamentos!$Y:$Y,Lancamentos!$AF:$AF,Fluxo_de_Caixa_Semanal!BX$8,Lancamentos!$F:$F,"Contratado",Lancamentos!$J:$J,Fluxo_de_Caixa_Semanal!$A37)</f>
        <v>0</v>
      </c>
      <c r="BY37" s="123">
        <f>-SUMIFS(Lancamentos!$Y:$Y,Lancamentos!$AF:$AF,Fluxo_de_Caixa_Semanal!BY$8,Lancamentos!$F:$F,"Realizado",Lancamentos!$J:$J,Fluxo_de_Caixa_Semanal!$A37)-SUMIFS(Lancamentos!$Y:$Y,Lancamentos!$AF:$AF,Fluxo_de_Caixa_Semanal!BY$8,Lancamentos!$F:$F,"Contratado",Lancamentos!$J:$J,Fluxo_de_Caixa_Semanal!$A37)</f>
        <v>0</v>
      </c>
      <c r="BZ37" s="121">
        <f>-SUMIFS(Lancamentos!$Y:$Y,Lancamentos!$AF:$AF,Fluxo_de_Caixa_Semanal!BZ$8,Lancamentos!$F:$F,"Realizado",Lancamentos!$J:$J,Fluxo_de_Caixa_Semanal!$A37)-SUMIFS(Lancamentos!$Y:$Y,Lancamentos!$AF:$AF,Fluxo_de_Caixa_Semanal!BZ$8,Lancamentos!$F:$F,"Contratado",Lancamentos!$J:$J,Fluxo_de_Caixa_Semanal!$A37)</f>
        <v>0</v>
      </c>
      <c r="CA37" s="122">
        <f>-SUMIFS(Lancamentos!$Y:$Y,Lancamentos!$AF:$AF,Fluxo_de_Caixa_Semanal!CA$8,Lancamentos!$F:$F,"Realizado",Lancamentos!$J:$J,Fluxo_de_Caixa_Semanal!$A37)-SUMIFS(Lancamentos!$Y:$Y,Lancamentos!$AF:$AF,Fluxo_de_Caixa_Semanal!CA$8,Lancamentos!$F:$F,"Contratado",Lancamentos!$J:$J,Fluxo_de_Caixa_Semanal!$A37)</f>
        <v>0</v>
      </c>
      <c r="CB37" s="123">
        <f>-SUMIFS(Lancamentos!$Y:$Y,Lancamentos!$AF:$AF,Fluxo_de_Caixa_Semanal!CB$8,Lancamentos!$F:$F,"Realizado",Lancamentos!$J:$J,Fluxo_de_Caixa_Semanal!$A37)-SUMIFS(Lancamentos!$Y:$Y,Lancamentos!$AF:$AF,Fluxo_de_Caixa_Semanal!CB$8,Lancamentos!$F:$F,"Contratado",Lancamentos!$J:$J,Fluxo_de_Caixa_Semanal!$A37)</f>
        <v>0</v>
      </c>
      <c r="CC37" s="121">
        <f>-SUMIFS(Lancamentos!$Y:$Y,Lancamentos!$AF:$AF,Fluxo_de_Caixa_Semanal!CC$8,Lancamentos!$F:$F,"Realizado",Lancamentos!$J:$J,Fluxo_de_Caixa_Semanal!$A37)-SUMIFS(Lancamentos!$Y:$Y,Lancamentos!$AF:$AF,Fluxo_de_Caixa_Semanal!CC$8,Lancamentos!$F:$F,"Contratado",Lancamentos!$J:$J,Fluxo_de_Caixa_Semanal!$A37)</f>
        <v>0</v>
      </c>
      <c r="CD37" s="122">
        <f>-SUMIFS(Lancamentos!$Y:$Y,Lancamentos!$AF:$AF,Fluxo_de_Caixa_Semanal!CD$8,Lancamentos!$F:$F,"Realizado",Lancamentos!$J:$J,Fluxo_de_Caixa_Semanal!$A37)-SUMIFS(Lancamentos!$Y:$Y,Lancamentos!$AF:$AF,Fluxo_de_Caixa_Semanal!CD$8,Lancamentos!$F:$F,"Contratado",Lancamentos!$J:$J,Fluxo_de_Caixa_Semanal!$A37)</f>
        <v>0</v>
      </c>
      <c r="CE37" s="123">
        <f>-SUMIFS(Lancamentos!$Y:$Y,Lancamentos!$AF:$AF,Fluxo_de_Caixa_Semanal!CE$8,Lancamentos!$F:$F,"Realizado",Lancamentos!$J:$J,Fluxo_de_Caixa_Semanal!$A37)-SUMIFS(Lancamentos!$Y:$Y,Lancamentos!$AF:$AF,Fluxo_de_Caixa_Semanal!CE$8,Lancamentos!$F:$F,"Contratado",Lancamentos!$J:$J,Fluxo_de_Caixa_Semanal!$A37)</f>
        <v>0</v>
      </c>
      <c r="CF37" s="121">
        <f>-SUMIFS(Lancamentos!$Y:$Y,Lancamentos!$AF:$AF,Fluxo_de_Caixa_Semanal!CF$8,Lancamentos!$F:$F,"Realizado",Lancamentos!$J:$J,Fluxo_de_Caixa_Semanal!$A37)-SUMIFS(Lancamentos!$Y:$Y,Lancamentos!$AF:$AF,Fluxo_de_Caixa_Semanal!CF$8,Lancamentos!$F:$F,"Contratado",Lancamentos!$J:$J,Fluxo_de_Caixa_Semanal!$A37)</f>
        <v>0</v>
      </c>
      <c r="CG37" s="122">
        <f>-SUMIFS(Lancamentos!$Y:$Y,Lancamentos!$AF:$AF,Fluxo_de_Caixa_Semanal!CG$8,Lancamentos!$F:$F,"Realizado",Lancamentos!$J:$J,Fluxo_de_Caixa_Semanal!$A37)-SUMIFS(Lancamentos!$Y:$Y,Lancamentos!$AF:$AF,Fluxo_de_Caixa_Semanal!CG$8,Lancamentos!$F:$F,"Contratado",Lancamentos!$J:$J,Fluxo_de_Caixa_Semanal!$A37)</f>
        <v>0</v>
      </c>
      <c r="CH37" s="123">
        <f>-SUMIFS(Lancamentos!$Y:$Y,Lancamentos!$AF:$AF,Fluxo_de_Caixa_Semanal!CH$8,Lancamentos!$F:$F,"Realizado",Lancamentos!$J:$J,Fluxo_de_Caixa_Semanal!$A37)-SUMIFS(Lancamentos!$Y:$Y,Lancamentos!$AF:$AF,Fluxo_de_Caixa_Semanal!CH$8,Lancamentos!$F:$F,"Contratado",Lancamentos!$J:$J,Fluxo_de_Caixa_Semanal!$A37)</f>
        <v>0</v>
      </c>
      <c r="CI37" s="121">
        <f>-SUMIFS(Lancamentos!$Y:$Y,Lancamentos!$AF:$AF,Fluxo_de_Caixa_Semanal!CI$8,Lancamentos!$F:$F,"Realizado",Lancamentos!$J:$J,Fluxo_de_Caixa_Semanal!$A37)-SUMIFS(Lancamentos!$Y:$Y,Lancamentos!$AF:$AF,Fluxo_de_Caixa_Semanal!CI$8,Lancamentos!$F:$F,"Contratado",Lancamentos!$J:$J,Fluxo_de_Caixa_Semanal!$A37)</f>
        <v>0</v>
      </c>
      <c r="CJ37" s="122">
        <f>-SUMIFS(Lancamentos!$Y:$Y,Lancamentos!$AF:$AF,Fluxo_de_Caixa_Semanal!CJ$8,Lancamentos!$F:$F,"Realizado",Lancamentos!$J:$J,Fluxo_de_Caixa_Semanal!$A37)-SUMIFS(Lancamentos!$Y:$Y,Lancamentos!$AF:$AF,Fluxo_de_Caixa_Semanal!CJ$8,Lancamentos!$F:$F,"Contratado",Lancamentos!$J:$J,Fluxo_de_Caixa_Semanal!$A37)</f>
        <v>0</v>
      </c>
      <c r="CK37" s="123">
        <f>-SUMIFS(Lancamentos!$Y:$Y,Lancamentos!$AF:$AF,Fluxo_de_Caixa_Semanal!CK$8,Lancamentos!$F:$F,"Realizado",Lancamentos!$J:$J,Fluxo_de_Caixa_Semanal!$A37)-SUMIFS(Lancamentos!$Y:$Y,Lancamentos!$AF:$AF,Fluxo_de_Caixa_Semanal!CK$8,Lancamentos!$F:$F,"Contratado",Lancamentos!$J:$J,Fluxo_de_Caixa_Semanal!$A37)</f>
        <v>0</v>
      </c>
      <c r="CL37" s="121">
        <f>-SUMIFS(Lancamentos!$Y:$Y,Lancamentos!$AF:$AF,Fluxo_de_Caixa_Semanal!CL$8,Lancamentos!$F:$F,"Realizado",Lancamentos!$J:$J,Fluxo_de_Caixa_Semanal!$A37)-SUMIFS(Lancamentos!$Y:$Y,Lancamentos!$AF:$AF,Fluxo_de_Caixa_Semanal!CL$8,Lancamentos!$F:$F,"Contratado",Lancamentos!$J:$J,Fluxo_de_Caixa_Semanal!$A37)</f>
        <v>0</v>
      </c>
      <c r="CM37" s="122">
        <f>-SUMIFS(Lancamentos!$Y:$Y,Lancamentos!$AF:$AF,Fluxo_de_Caixa_Semanal!CM$8,Lancamentos!$F:$F,"Realizado",Lancamentos!$J:$J,Fluxo_de_Caixa_Semanal!$A37)-SUMIFS(Lancamentos!$Y:$Y,Lancamentos!$AF:$AF,Fluxo_de_Caixa_Semanal!CM$8,Lancamentos!$F:$F,"Contratado",Lancamentos!$J:$J,Fluxo_de_Caixa_Semanal!$A37)</f>
        <v>0</v>
      </c>
      <c r="CN37" s="123">
        <f>-SUMIFS(Lancamentos!$Y:$Y,Lancamentos!$AF:$AF,Fluxo_de_Caixa_Semanal!CN$8,Lancamentos!$F:$F,"Realizado",Lancamentos!$J:$J,Fluxo_de_Caixa_Semanal!$A37)-SUMIFS(Lancamentos!$Y:$Y,Lancamentos!$AF:$AF,Fluxo_de_Caixa_Semanal!CN$8,Lancamentos!$F:$F,"Contratado",Lancamentos!$J:$J,Fluxo_de_Caixa_Semanal!$A37)</f>
        <v>0</v>
      </c>
      <c r="CO37" s="121">
        <f>-SUMIFS(Lancamentos!$Y:$Y,Lancamentos!$AF:$AF,Fluxo_de_Caixa_Semanal!CO$8,Lancamentos!$F:$F,"Realizado",Lancamentos!$J:$J,Fluxo_de_Caixa_Semanal!$A37)-SUMIFS(Lancamentos!$Y:$Y,Lancamentos!$AF:$AF,Fluxo_de_Caixa_Semanal!CO$8,Lancamentos!$F:$F,"Contratado",Lancamentos!$J:$J,Fluxo_de_Caixa_Semanal!$A37)</f>
        <v>0</v>
      </c>
      <c r="CP37" s="122">
        <f>-SUMIFS(Lancamentos!$Y:$Y,Lancamentos!$AF:$AF,Fluxo_de_Caixa_Semanal!CP$8,Lancamentos!$F:$F,"Realizado",Lancamentos!$J:$J,Fluxo_de_Caixa_Semanal!$A37)-SUMIFS(Lancamentos!$Y:$Y,Lancamentos!$AF:$AF,Fluxo_de_Caixa_Semanal!CP$8,Lancamentos!$F:$F,"Contratado",Lancamentos!$J:$J,Fluxo_de_Caixa_Semanal!$A37)</f>
        <v>0</v>
      </c>
      <c r="CQ37" s="123">
        <f>-SUMIFS(Lancamentos!$Y:$Y,Lancamentos!$AF:$AF,Fluxo_de_Caixa_Semanal!CQ$8,Lancamentos!$F:$F,"Realizado",Lancamentos!$J:$J,Fluxo_de_Caixa_Semanal!$A37)-SUMIFS(Lancamentos!$Y:$Y,Lancamentos!$AF:$AF,Fluxo_de_Caixa_Semanal!CQ$8,Lancamentos!$F:$F,"Contratado",Lancamentos!$J:$J,Fluxo_de_Caixa_Semanal!$A37)</f>
        <v>0</v>
      </c>
      <c r="CR37" s="121">
        <f>-SUMIFS(Lancamentos!$Y:$Y,Lancamentos!$AF:$AF,Fluxo_de_Caixa_Semanal!CR$8,Lancamentos!$F:$F,"Realizado",Lancamentos!$J:$J,Fluxo_de_Caixa_Semanal!$A37)-SUMIFS(Lancamentos!$Y:$Y,Lancamentos!$AF:$AF,Fluxo_de_Caixa_Semanal!CR$8,Lancamentos!$F:$F,"Contratado",Lancamentos!$J:$J,Fluxo_de_Caixa_Semanal!$A37)</f>
        <v>0</v>
      </c>
      <c r="CS37" s="122">
        <f>-SUMIFS(Lancamentos!$Y:$Y,Lancamentos!$AF:$AF,Fluxo_de_Caixa_Semanal!CS$8,Lancamentos!$F:$F,"Realizado",Lancamentos!$J:$J,Fluxo_de_Caixa_Semanal!$A37)-SUMIFS(Lancamentos!$Y:$Y,Lancamentos!$AF:$AF,Fluxo_de_Caixa_Semanal!CS$8,Lancamentos!$F:$F,"Contratado",Lancamentos!$J:$J,Fluxo_de_Caixa_Semanal!$A37)</f>
        <v>0</v>
      </c>
      <c r="CT37" s="123">
        <f>-SUMIFS(Lancamentos!$Y:$Y,Lancamentos!$AF:$AF,Fluxo_de_Caixa_Semanal!CT$8,Lancamentos!$F:$F,"Realizado",Lancamentos!$J:$J,Fluxo_de_Caixa_Semanal!$A37)-SUMIFS(Lancamentos!$Y:$Y,Lancamentos!$AF:$AF,Fluxo_de_Caixa_Semanal!CT$8,Lancamentos!$F:$F,"Contratado",Lancamentos!$J:$J,Fluxo_de_Caixa_Semanal!$A37)</f>
        <v>0</v>
      </c>
      <c r="CU37" s="121">
        <f>-SUMIFS(Lancamentos!$Y:$Y,Lancamentos!$AF:$AF,Fluxo_de_Caixa_Semanal!CU$8,Lancamentos!$F:$F,"Realizado",Lancamentos!$J:$J,Fluxo_de_Caixa_Semanal!$A37)-SUMIFS(Lancamentos!$Y:$Y,Lancamentos!$AF:$AF,Fluxo_de_Caixa_Semanal!CU$8,Lancamentos!$F:$F,"Contratado",Lancamentos!$J:$J,Fluxo_de_Caixa_Semanal!$A37)</f>
        <v>0</v>
      </c>
      <c r="CV37" s="122">
        <f>-SUMIFS(Lancamentos!$Y:$Y,Lancamentos!$AF:$AF,Fluxo_de_Caixa_Semanal!CV$8,Lancamentos!$F:$F,"Realizado",Lancamentos!$J:$J,Fluxo_de_Caixa_Semanal!$A37)-SUMIFS(Lancamentos!$Y:$Y,Lancamentos!$AF:$AF,Fluxo_de_Caixa_Semanal!CV$8,Lancamentos!$F:$F,"Contratado",Lancamentos!$J:$J,Fluxo_de_Caixa_Semanal!$A37)</f>
        <v>0</v>
      </c>
      <c r="CW37" s="123">
        <f>-SUMIFS(Lancamentos!$Y:$Y,Lancamentos!$AF:$AF,Fluxo_de_Caixa_Semanal!CW$8,Lancamentos!$F:$F,"Realizado",Lancamentos!$J:$J,Fluxo_de_Caixa_Semanal!$A37)-SUMIFS(Lancamentos!$Y:$Y,Lancamentos!$AF:$AF,Fluxo_de_Caixa_Semanal!CW$8,Lancamentos!$F:$F,"Contratado",Lancamentos!$J:$J,Fluxo_de_Caixa_Semanal!$A37)</f>
        <v>0</v>
      </c>
      <c r="CX37" s="121">
        <f>-SUMIFS(Lancamentos!$Y:$Y,Lancamentos!$AF:$AF,Fluxo_de_Caixa_Semanal!CX$8,Lancamentos!$F:$F,"Realizado",Lancamentos!$J:$J,Fluxo_de_Caixa_Semanal!$A37)-SUMIFS(Lancamentos!$Y:$Y,Lancamentos!$AF:$AF,Fluxo_de_Caixa_Semanal!CX$8,Lancamentos!$F:$F,"Contratado",Lancamentos!$J:$J,Fluxo_de_Caixa_Semanal!$A37)</f>
        <v>0</v>
      </c>
      <c r="CY37" s="122">
        <f>-SUMIFS(Lancamentos!$Y:$Y,Lancamentos!$AF:$AF,Fluxo_de_Caixa_Semanal!CY$8,Lancamentos!$F:$F,"Realizado",Lancamentos!$J:$J,Fluxo_de_Caixa_Semanal!$A37)-SUMIFS(Lancamentos!$Y:$Y,Lancamentos!$AF:$AF,Fluxo_de_Caixa_Semanal!CY$8,Lancamentos!$F:$F,"Contratado",Lancamentos!$J:$J,Fluxo_de_Caixa_Semanal!$A37)</f>
        <v>0</v>
      </c>
      <c r="CZ37" s="123">
        <f>-SUMIFS(Lancamentos!$Y:$Y,Lancamentos!$AF:$AF,Fluxo_de_Caixa_Semanal!CZ$8,Lancamentos!$F:$F,"Realizado",Lancamentos!$J:$J,Fluxo_de_Caixa_Semanal!$A37)-SUMIFS(Lancamentos!$Y:$Y,Lancamentos!$AF:$AF,Fluxo_de_Caixa_Semanal!CZ$8,Lancamentos!$F:$F,"Contratado",Lancamentos!$J:$J,Fluxo_de_Caixa_Semanal!$A37)</f>
        <v>0</v>
      </c>
      <c r="DA37" s="121">
        <f>-SUMIFS(Lancamentos!$Y:$Y,Lancamentos!$AF:$AF,Fluxo_de_Caixa_Semanal!DA$8,Lancamentos!$F:$F,"Realizado",Lancamentos!$J:$J,Fluxo_de_Caixa_Semanal!$A37)-SUMIFS(Lancamentos!$Y:$Y,Lancamentos!$AF:$AF,Fluxo_de_Caixa_Semanal!DA$8,Lancamentos!$F:$F,"Contratado",Lancamentos!$J:$J,Fluxo_de_Caixa_Semanal!$A37)</f>
        <v>0</v>
      </c>
      <c r="DB37" s="122">
        <f>-SUMIFS(Lancamentos!$Y:$Y,Lancamentos!$AF:$AF,Fluxo_de_Caixa_Semanal!DB$8,Lancamentos!$F:$F,"Realizado",Lancamentos!$J:$J,Fluxo_de_Caixa_Semanal!$A37)-SUMIFS(Lancamentos!$Y:$Y,Lancamentos!$AF:$AF,Fluxo_de_Caixa_Semanal!DB$8,Lancamentos!$F:$F,"Contratado",Lancamentos!$J:$J,Fluxo_de_Caixa_Semanal!$A37)</f>
        <v>0</v>
      </c>
      <c r="DC37" s="123">
        <f>-SUMIFS(Lancamentos!$Y:$Y,Lancamentos!$AF:$AF,Fluxo_de_Caixa_Semanal!DC$8,Lancamentos!$F:$F,"Realizado",Lancamentos!$J:$J,Fluxo_de_Caixa_Semanal!$A37)-SUMIFS(Lancamentos!$Y:$Y,Lancamentos!$AF:$AF,Fluxo_de_Caixa_Semanal!DC$8,Lancamentos!$F:$F,"Contratado",Lancamentos!$J:$J,Fluxo_de_Caixa_Semanal!$A37)</f>
        <v>0</v>
      </c>
      <c r="DD37" s="121">
        <f>-SUMIFS(Lancamentos!$Y:$Y,Lancamentos!$AF:$AF,Fluxo_de_Caixa_Semanal!DD$8,Lancamentos!$F:$F,"Realizado",Lancamentos!$J:$J,Fluxo_de_Caixa_Semanal!$A37)-SUMIFS(Lancamentos!$Y:$Y,Lancamentos!$AF:$AF,Fluxo_de_Caixa_Semanal!DD$8,Lancamentos!$F:$F,"Contratado",Lancamentos!$J:$J,Fluxo_de_Caixa_Semanal!$A37)</f>
        <v>0</v>
      </c>
      <c r="DE37" s="122">
        <f>-SUMIFS(Lancamentos!$Y:$Y,Lancamentos!$AF:$AF,Fluxo_de_Caixa_Semanal!DE$8,Lancamentos!$F:$F,"Realizado",Lancamentos!$J:$J,Fluxo_de_Caixa_Semanal!$A37)-SUMIFS(Lancamentos!$Y:$Y,Lancamentos!$AF:$AF,Fluxo_de_Caixa_Semanal!DE$8,Lancamentos!$F:$F,"Contratado",Lancamentos!$J:$J,Fluxo_de_Caixa_Semanal!$A37)</f>
        <v>0</v>
      </c>
      <c r="DF37" s="123">
        <f>-SUMIFS(Lancamentos!$Y:$Y,Lancamentos!$AF:$AF,Fluxo_de_Caixa_Semanal!DF$8,Lancamentos!$F:$F,"Realizado",Lancamentos!$J:$J,Fluxo_de_Caixa_Semanal!$A37)-SUMIFS(Lancamentos!$Y:$Y,Lancamentos!$AF:$AF,Fluxo_de_Caixa_Semanal!DF$8,Lancamentos!$F:$F,"Contratado",Lancamentos!$J:$J,Fluxo_de_Caixa_Semanal!$A37)</f>
        <v>0</v>
      </c>
      <c r="DG37" s="121">
        <f>-SUMIFS(Lancamentos!$Y:$Y,Lancamentos!$AF:$AF,Fluxo_de_Caixa_Semanal!DG$8,Lancamentos!$F:$F,"Realizado",Lancamentos!$J:$J,Fluxo_de_Caixa_Semanal!$A37)-SUMIFS(Lancamentos!$Y:$Y,Lancamentos!$AF:$AF,Fluxo_de_Caixa_Semanal!DG$8,Lancamentos!$F:$F,"Contratado",Lancamentos!$J:$J,Fluxo_de_Caixa_Semanal!$A37)</f>
        <v>0</v>
      </c>
      <c r="DH37" s="122">
        <f>-SUMIFS(Lancamentos!$Y:$Y,Lancamentos!$AF:$AF,Fluxo_de_Caixa_Semanal!DH$8,Lancamentos!$F:$F,"Realizado",Lancamentos!$J:$J,Fluxo_de_Caixa_Semanal!$A37)-SUMIFS(Lancamentos!$Y:$Y,Lancamentos!$AF:$AF,Fluxo_de_Caixa_Semanal!DH$8,Lancamentos!$F:$F,"Contratado",Lancamentos!$J:$J,Fluxo_de_Caixa_Semanal!$A37)</f>
        <v>0</v>
      </c>
      <c r="DI37" s="123">
        <f>-SUMIFS(Lancamentos!$Y:$Y,Lancamentos!$AF:$AF,Fluxo_de_Caixa_Semanal!DI$8,Lancamentos!$F:$F,"Realizado",Lancamentos!$J:$J,Fluxo_de_Caixa_Semanal!$A37)-SUMIFS(Lancamentos!$Y:$Y,Lancamentos!$AF:$AF,Fluxo_de_Caixa_Semanal!DI$8,Lancamentos!$F:$F,"Contratado",Lancamentos!$J:$J,Fluxo_de_Caixa_Semanal!$A37)</f>
        <v>0</v>
      </c>
      <c r="DJ37" s="121">
        <f>-SUMIFS(Lancamentos!$Y:$Y,Lancamentos!$AF:$AF,Fluxo_de_Caixa_Semanal!DJ$8,Lancamentos!$F:$F,"Realizado",Lancamentos!$J:$J,Fluxo_de_Caixa_Semanal!$A37)-SUMIFS(Lancamentos!$Y:$Y,Lancamentos!$AF:$AF,Fluxo_de_Caixa_Semanal!DJ$8,Lancamentos!$F:$F,"Contratado",Lancamentos!$J:$J,Fluxo_de_Caixa_Semanal!$A37)</f>
        <v>0</v>
      </c>
      <c r="DK37" s="122">
        <f>-SUMIFS(Lancamentos!$Y:$Y,Lancamentos!$AF:$AF,Fluxo_de_Caixa_Semanal!DK$8,Lancamentos!$F:$F,"Realizado",Lancamentos!$J:$J,Fluxo_de_Caixa_Semanal!$A37)-SUMIFS(Lancamentos!$Y:$Y,Lancamentos!$AF:$AF,Fluxo_de_Caixa_Semanal!DK$8,Lancamentos!$F:$F,"Contratado",Lancamentos!$J:$J,Fluxo_de_Caixa_Semanal!$A37)</f>
        <v>0</v>
      </c>
      <c r="DL37" s="123">
        <f>-SUMIFS(Lancamentos!$Y:$Y,Lancamentos!$AF:$AF,Fluxo_de_Caixa_Semanal!DL$8,Lancamentos!$F:$F,"Realizado",Lancamentos!$J:$J,Fluxo_de_Caixa_Semanal!$A37)-SUMIFS(Lancamentos!$Y:$Y,Lancamentos!$AF:$AF,Fluxo_de_Caixa_Semanal!DL$8,Lancamentos!$F:$F,"Contratado",Lancamentos!$J:$J,Fluxo_de_Caixa_Semanal!$A37)</f>
        <v>0</v>
      </c>
      <c r="DM37" s="121">
        <f>-SUMIFS(Lancamentos!$Y:$Y,Lancamentos!$AF:$AF,Fluxo_de_Caixa_Semanal!DM$8,Lancamentos!$F:$F,"Realizado",Lancamentos!$J:$J,Fluxo_de_Caixa_Semanal!$A37)-SUMIFS(Lancamentos!$Y:$Y,Lancamentos!$AF:$AF,Fluxo_de_Caixa_Semanal!DM$8,Lancamentos!$F:$F,"Contratado",Lancamentos!$J:$J,Fluxo_de_Caixa_Semanal!$A37)</f>
        <v>0</v>
      </c>
      <c r="DN37" s="122">
        <f>-SUMIFS(Lancamentos!$Y:$Y,Lancamentos!$AF:$AF,Fluxo_de_Caixa_Semanal!DN$8,Lancamentos!$F:$F,"Realizado",Lancamentos!$J:$J,Fluxo_de_Caixa_Semanal!$A37)-SUMIFS(Lancamentos!$Y:$Y,Lancamentos!$AF:$AF,Fluxo_de_Caixa_Semanal!DN$8,Lancamentos!$F:$F,"Contratado",Lancamentos!$J:$J,Fluxo_de_Caixa_Semanal!$A37)</f>
        <v>0</v>
      </c>
      <c r="DO37" s="123">
        <f>-SUMIFS(Lancamentos!$Y:$Y,Lancamentos!$AF:$AF,Fluxo_de_Caixa_Semanal!DO$8,Lancamentos!$F:$F,"Realizado",Lancamentos!$J:$J,Fluxo_de_Caixa_Semanal!$A37)-SUMIFS(Lancamentos!$Y:$Y,Lancamentos!$AF:$AF,Fluxo_de_Caixa_Semanal!DO$8,Lancamentos!$F:$F,"Contratado",Lancamentos!$J:$J,Fluxo_de_Caixa_Semanal!$A37)</f>
        <v>0</v>
      </c>
      <c r="DP37" s="121">
        <f>-SUMIFS(Lancamentos!$Y:$Y,Lancamentos!$AF:$AF,Fluxo_de_Caixa_Semanal!DP$8,Lancamentos!$F:$F,"Realizado",Lancamentos!$J:$J,Fluxo_de_Caixa_Semanal!$A37)-SUMIFS(Lancamentos!$Y:$Y,Lancamentos!$AF:$AF,Fluxo_de_Caixa_Semanal!DP$8,Lancamentos!$F:$F,"Contratado",Lancamentos!$J:$J,Fluxo_de_Caixa_Semanal!$A37)</f>
        <v>0</v>
      </c>
      <c r="DQ37" s="122">
        <f>-SUMIFS(Lancamentos!$Y:$Y,Lancamentos!$AF:$AF,Fluxo_de_Caixa_Semanal!DQ$8,Lancamentos!$F:$F,"Realizado",Lancamentos!$J:$J,Fluxo_de_Caixa_Semanal!$A37)-SUMIFS(Lancamentos!$Y:$Y,Lancamentos!$AF:$AF,Fluxo_de_Caixa_Semanal!DQ$8,Lancamentos!$F:$F,"Contratado",Lancamentos!$J:$J,Fluxo_de_Caixa_Semanal!$A37)</f>
        <v>0</v>
      </c>
      <c r="DR37" s="123">
        <f>-SUMIFS(Lancamentos!$Y:$Y,Lancamentos!$AF:$AF,Fluxo_de_Caixa_Semanal!DR$8,Lancamentos!$F:$F,"Realizado",Lancamentos!$J:$J,Fluxo_de_Caixa_Semanal!$A37)-SUMIFS(Lancamentos!$Y:$Y,Lancamentos!$AF:$AF,Fluxo_de_Caixa_Semanal!DR$8,Lancamentos!$F:$F,"Contratado",Lancamentos!$J:$J,Fluxo_de_Caixa_Semanal!$A37)</f>
        <v>0</v>
      </c>
      <c r="DS37" s="121">
        <f>-SUMIFS(Lancamentos!$Y:$Y,Lancamentos!$AF:$AF,Fluxo_de_Caixa_Semanal!DS$8,Lancamentos!$F:$F,"Realizado",Lancamentos!$J:$J,Fluxo_de_Caixa_Semanal!$A37)-SUMIFS(Lancamentos!$Y:$Y,Lancamentos!$AF:$AF,Fluxo_de_Caixa_Semanal!DS$8,Lancamentos!$F:$F,"Contratado",Lancamentos!$J:$J,Fluxo_de_Caixa_Semanal!$A37)</f>
        <v>0</v>
      </c>
      <c r="DT37" s="122">
        <f>-SUMIFS(Lancamentos!$Y:$Y,Lancamentos!$AF:$AF,Fluxo_de_Caixa_Semanal!DT$8,Lancamentos!$F:$F,"Realizado",Lancamentos!$J:$J,Fluxo_de_Caixa_Semanal!$A37)-SUMIFS(Lancamentos!$Y:$Y,Lancamentos!$AF:$AF,Fluxo_de_Caixa_Semanal!DT$8,Lancamentos!$F:$F,"Contratado",Lancamentos!$J:$J,Fluxo_de_Caixa_Semanal!$A37)</f>
        <v>0</v>
      </c>
      <c r="DU37" s="123">
        <f>-SUMIFS(Lancamentos!$Y:$Y,Lancamentos!$AF:$AF,Fluxo_de_Caixa_Semanal!DU$8,Lancamentos!$F:$F,"Realizado",Lancamentos!$J:$J,Fluxo_de_Caixa_Semanal!$A37)-SUMIFS(Lancamentos!$Y:$Y,Lancamentos!$AF:$AF,Fluxo_de_Caixa_Semanal!DU$8,Lancamentos!$F:$F,"Contratado",Lancamentos!$J:$J,Fluxo_de_Caixa_Semanal!$A37)</f>
        <v>0</v>
      </c>
      <c r="DV37" s="121">
        <f>-SUMIFS(Lancamentos!$Y:$Y,Lancamentos!$AF:$AF,Fluxo_de_Caixa_Semanal!DV$8,Lancamentos!$F:$F,"Realizado",Lancamentos!$J:$J,Fluxo_de_Caixa_Semanal!$A37)-SUMIFS(Lancamentos!$Y:$Y,Lancamentos!$AF:$AF,Fluxo_de_Caixa_Semanal!DV$8,Lancamentos!$F:$F,"Contratado",Lancamentos!$J:$J,Fluxo_de_Caixa_Semanal!$A37)</f>
        <v>0</v>
      </c>
      <c r="DW37" s="122">
        <f>-SUMIFS(Lancamentos!$Y:$Y,Lancamentos!$AF:$AF,Fluxo_de_Caixa_Semanal!DW$8,Lancamentos!$F:$F,"Realizado",Lancamentos!$J:$J,Fluxo_de_Caixa_Semanal!$A37)-SUMIFS(Lancamentos!$Y:$Y,Lancamentos!$AF:$AF,Fluxo_de_Caixa_Semanal!DW$8,Lancamentos!$F:$F,"Contratado",Lancamentos!$J:$J,Fluxo_de_Caixa_Semanal!$A37)</f>
        <v>0</v>
      </c>
      <c r="DX37" s="123">
        <f>-SUMIFS(Lancamentos!$Y:$Y,Lancamentos!$AF:$AF,Fluxo_de_Caixa_Semanal!DX$8,Lancamentos!$F:$F,"Realizado",Lancamentos!$J:$J,Fluxo_de_Caixa_Semanal!$A37)-SUMIFS(Lancamentos!$Y:$Y,Lancamentos!$AF:$AF,Fluxo_de_Caixa_Semanal!DX$8,Lancamentos!$F:$F,"Contratado",Lancamentos!$J:$J,Fluxo_de_Caixa_Semanal!$A37)</f>
        <v>0</v>
      </c>
      <c r="DY37" s="121">
        <f>-SUMIFS(Lancamentos!$Y:$Y,Lancamentos!$AF:$AF,Fluxo_de_Caixa_Semanal!DY$8,Lancamentos!$F:$F,"Realizado",Lancamentos!$J:$J,Fluxo_de_Caixa_Semanal!$A37)-SUMIFS(Lancamentos!$Y:$Y,Lancamentos!$AF:$AF,Fluxo_de_Caixa_Semanal!DY$8,Lancamentos!$F:$F,"Contratado",Lancamentos!$J:$J,Fluxo_de_Caixa_Semanal!$A37)</f>
        <v>0</v>
      </c>
      <c r="DZ37" s="122">
        <f>-SUMIFS(Lancamentos!$Y:$Y,Lancamentos!$AF:$AF,Fluxo_de_Caixa_Semanal!DZ$8,Lancamentos!$F:$F,"Realizado",Lancamentos!$J:$J,Fluxo_de_Caixa_Semanal!$A37)-SUMIFS(Lancamentos!$Y:$Y,Lancamentos!$AF:$AF,Fluxo_de_Caixa_Semanal!DZ$8,Lancamentos!$F:$F,"Contratado",Lancamentos!$J:$J,Fluxo_de_Caixa_Semanal!$A37)</f>
        <v>0</v>
      </c>
      <c r="EA37" s="123">
        <f>-SUMIFS(Lancamentos!$Y:$Y,Lancamentos!$AF:$AF,Fluxo_de_Caixa_Semanal!EA$8,Lancamentos!$F:$F,"Realizado",Lancamentos!$J:$J,Fluxo_de_Caixa_Semanal!$A37)-SUMIFS(Lancamentos!$Y:$Y,Lancamentos!$AF:$AF,Fluxo_de_Caixa_Semanal!EA$8,Lancamentos!$F:$F,"Contratado",Lancamentos!$J:$J,Fluxo_de_Caixa_Semanal!$A37)</f>
        <v>0</v>
      </c>
      <c r="EB37" s="121">
        <f>-SUMIFS(Lancamentos!$Y:$Y,Lancamentos!$AF:$AF,Fluxo_de_Caixa_Semanal!EB$8,Lancamentos!$F:$F,"Realizado",Lancamentos!$J:$J,Fluxo_de_Caixa_Semanal!$A37)-SUMIFS(Lancamentos!$Y:$Y,Lancamentos!$AF:$AF,Fluxo_de_Caixa_Semanal!EB$8,Lancamentos!$F:$F,"Contratado",Lancamentos!$J:$J,Fluxo_de_Caixa_Semanal!$A37)</f>
        <v>0</v>
      </c>
      <c r="EC37" s="122">
        <f>-SUMIFS(Lancamentos!$Y:$Y,Lancamentos!$AF:$AF,Fluxo_de_Caixa_Semanal!EC$8,Lancamentos!$F:$F,"Realizado",Lancamentos!$J:$J,Fluxo_de_Caixa_Semanal!$A37)-SUMIFS(Lancamentos!$Y:$Y,Lancamentos!$AF:$AF,Fluxo_de_Caixa_Semanal!EC$8,Lancamentos!$F:$F,"Contratado",Lancamentos!$J:$J,Fluxo_de_Caixa_Semanal!$A37)</f>
        <v>0</v>
      </c>
      <c r="ED37" s="123">
        <f>-SUMIFS(Lancamentos!$Y:$Y,Lancamentos!$AF:$AF,Fluxo_de_Caixa_Semanal!ED$8,Lancamentos!$F:$F,"Realizado",Lancamentos!$J:$J,Fluxo_de_Caixa_Semanal!$A37)-SUMIFS(Lancamentos!$Y:$Y,Lancamentos!$AF:$AF,Fluxo_de_Caixa_Semanal!ED$8,Lancamentos!$F:$F,"Contratado",Lancamentos!$J:$J,Fluxo_de_Caixa_Semanal!$A37)</f>
        <v>0</v>
      </c>
      <c r="EE37" s="121">
        <f>-SUMIFS(Lancamentos!$Y:$Y,Lancamentos!$AF:$AF,Fluxo_de_Caixa_Semanal!EE$8,Lancamentos!$F:$F,"Realizado",Lancamentos!$J:$J,Fluxo_de_Caixa_Semanal!$A37)-SUMIFS(Lancamentos!$Y:$Y,Lancamentos!$AF:$AF,Fluxo_de_Caixa_Semanal!EE$8,Lancamentos!$F:$F,"Contratado",Lancamentos!$J:$J,Fluxo_de_Caixa_Semanal!$A37)</f>
        <v>0</v>
      </c>
      <c r="EF37" s="122">
        <f>-SUMIFS(Lancamentos!$Y:$Y,Lancamentos!$AF:$AF,Fluxo_de_Caixa_Semanal!EF$8,Lancamentos!$F:$F,"Realizado",Lancamentos!$J:$J,Fluxo_de_Caixa_Semanal!$A37)-SUMIFS(Lancamentos!$Y:$Y,Lancamentos!$AF:$AF,Fluxo_de_Caixa_Semanal!EF$8,Lancamentos!$F:$F,"Contratado",Lancamentos!$J:$J,Fluxo_de_Caixa_Semanal!$A37)</f>
        <v>0</v>
      </c>
      <c r="EG37" s="123">
        <f>-SUMIFS(Lancamentos!$Y:$Y,Lancamentos!$AF:$AF,Fluxo_de_Caixa_Semanal!EG$8,Lancamentos!$F:$F,"Realizado",Lancamentos!$J:$J,Fluxo_de_Caixa_Semanal!$A37)-SUMIFS(Lancamentos!$Y:$Y,Lancamentos!$AF:$AF,Fluxo_de_Caixa_Semanal!EG$8,Lancamentos!$F:$F,"Contratado",Lancamentos!$J:$J,Fluxo_de_Caixa_Semanal!$A37)</f>
        <v>0</v>
      </c>
      <c r="EH37" s="121">
        <f>-SUMIFS(Lancamentos!$Y:$Y,Lancamentos!$AF:$AF,Fluxo_de_Caixa_Semanal!EH$8,Lancamentos!$F:$F,"Realizado",Lancamentos!$J:$J,Fluxo_de_Caixa_Semanal!$A37)-SUMIFS(Lancamentos!$Y:$Y,Lancamentos!$AF:$AF,Fluxo_de_Caixa_Semanal!EH$8,Lancamentos!$F:$F,"Contratado",Lancamentos!$J:$J,Fluxo_de_Caixa_Semanal!$A37)</f>
        <v>0</v>
      </c>
      <c r="EI37" s="122">
        <f>-SUMIFS(Lancamentos!$Y:$Y,Lancamentos!$AF:$AF,Fluxo_de_Caixa_Semanal!EI$8,Lancamentos!$F:$F,"Realizado",Lancamentos!$J:$J,Fluxo_de_Caixa_Semanal!$A37)-SUMIFS(Lancamentos!$Y:$Y,Lancamentos!$AF:$AF,Fluxo_de_Caixa_Semanal!EI$8,Lancamentos!$F:$F,"Contratado",Lancamentos!$J:$J,Fluxo_de_Caixa_Semanal!$A37)</f>
        <v>0</v>
      </c>
      <c r="EJ37" s="123">
        <f>-SUMIFS(Lancamentos!$Y:$Y,Lancamentos!$AF:$AF,Fluxo_de_Caixa_Semanal!EJ$8,Lancamentos!$F:$F,"Realizado",Lancamentos!$J:$J,Fluxo_de_Caixa_Semanal!$A37)-SUMIFS(Lancamentos!$Y:$Y,Lancamentos!$AF:$AF,Fluxo_de_Caixa_Semanal!EJ$8,Lancamentos!$F:$F,"Contratado",Lancamentos!$J:$J,Fluxo_de_Caixa_Semanal!$A37)</f>
        <v>0</v>
      </c>
      <c r="EK37" s="121">
        <f>-SUMIFS(Lancamentos!$Y:$Y,Lancamentos!$AF:$AF,Fluxo_de_Caixa_Semanal!EK$8,Lancamentos!$F:$F,"Realizado",Lancamentos!$J:$J,Fluxo_de_Caixa_Semanal!$A37)-SUMIFS(Lancamentos!$Y:$Y,Lancamentos!$AF:$AF,Fluxo_de_Caixa_Semanal!EK$8,Lancamentos!$F:$F,"Contratado",Lancamentos!$J:$J,Fluxo_de_Caixa_Semanal!$A37)</f>
        <v>0</v>
      </c>
      <c r="EL37" s="122">
        <f>-SUMIFS(Lancamentos!$Y:$Y,Lancamentos!$AF:$AF,Fluxo_de_Caixa_Semanal!EL$8,Lancamentos!$F:$F,"Realizado",Lancamentos!$J:$J,Fluxo_de_Caixa_Semanal!$A37)-SUMIFS(Lancamentos!$Y:$Y,Lancamentos!$AF:$AF,Fluxo_de_Caixa_Semanal!EL$8,Lancamentos!$F:$F,"Contratado",Lancamentos!$J:$J,Fluxo_de_Caixa_Semanal!$A37)</f>
        <v>0</v>
      </c>
      <c r="EM37" s="123">
        <f>-SUMIFS(Lancamentos!$Y:$Y,Lancamentos!$AF:$AF,Fluxo_de_Caixa_Semanal!EM$8,Lancamentos!$F:$F,"Realizado",Lancamentos!$J:$J,Fluxo_de_Caixa_Semanal!$A37)-SUMIFS(Lancamentos!$Y:$Y,Lancamentos!$AF:$AF,Fluxo_de_Caixa_Semanal!EM$8,Lancamentos!$F:$F,"Contratado",Lancamentos!$J:$J,Fluxo_de_Caixa_Semanal!$A37)</f>
        <v>0</v>
      </c>
      <c r="EN37" s="121">
        <f>-SUMIFS(Lancamentos!$Y:$Y,Lancamentos!$AF:$AF,Fluxo_de_Caixa_Semanal!EN$8,Lancamentos!$F:$F,"Realizado",Lancamentos!$J:$J,Fluxo_de_Caixa_Semanal!$A37)-SUMIFS(Lancamentos!$Y:$Y,Lancamentos!$AF:$AF,Fluxo_de_Caixa_Semanal!EN$8,Lancamentos!$F:$F,"Contratado",Lancamentos!$J:$J,Fluxo_de_Caixa_Semanal!$A37)</f>
        <v>0</v>
      </c>
      <c r="EO37" s="122">
        <f>-SUMIFS(Lancamentos!$Y:$Y,Lancamentos!$AF:$AF,Fluxo_de_Caixa_Semanal!EO$8,Lancamentos!$F:$F,"Realizado",Lancamentos!$J:$J,Fluxo_de_Caixa_Semanal!$A37)-SUMIFS(Lancamentos!$Y:$Y,Lancamentos!$AF:$AF,Fluxo_de_Caixa_Semanal!EO$8,Lancamentos!$F:$F,"Contratado",Lancamentos!$J:$J,Fluxo_de_Caixa_Semanal!$A37)</f>
        <v>0</v>
      </c>
      <c r="EP37" s="123">
        <f>-SUMIFS(Lancamentos!$Y:$Y,Lancamentos!$AF:$AF,Fluxo_de_Caixa_Semanal!EP$8,Lancamentos!$F:$F,"Realizado",Lancamentos!$J:$J,Fluxo_de_Caixa_Semanal!$A37)-SUMIFS(Lancamentos!$Y:$Y,Lancamentos!$AF:$AF,Fluxo_de_Caixa_Semanal!EP$8,Lancamentos!$F:$F,"Contratado",Lancamentos!$J:$J,Fluxo_de_Caixa_Semanal!$A37)</f>
        <v>0</v>
      </c>
      <c r="EQ37" s="121">
        <f>-SUMIFS(Lancamentos!$Y:$Y,Lancamentos!$AF:$AF,Fluxo_de_Caixa_Semanal!EQ$8,Lancamentos!$F:$F,"Realizado",Lancamentos!$J:$J,Fluxo_de_Caixa_Semanal!$A37)-SUMIFS(Lancamentos!$Y:$Y,Lancamentos!$AF:$AF,Fluxo_de_Caixa_Semanal!EQ$8,Lancamentos!$F:$F,"Contratado",Lancamentos!$J:$J,Fluxo_de_Caixa_Semanal!$A37)</f>
        <v>0</v>
      </c>
      <c r="ER37" s="122">
        <f>-SUMIFS(Lancamentos!$Y:$Y,Lancamentos!$AF:$AF,Fluxo_de_Caixa_Semanal!ER$8,Lancamentos!$F:$F,"Realizado",Lancamentos!$J:$J,Fluxo_de_Caixa_Semanal!$A37)-SUMIFS(Lancamentos!$Y:$Y,Lancamentos!$AF:$AF,Fluxo_de_Caixa_Semanal!ER$8,Lancamentos!$F:$F,"Contratado",Lancamentos!$J:$J,Fluxo_de_Caixa_Semanal!$A37)</f>
        <v>0</v>
      </c>
      <c r="ES37" s="123">
        <f>-SUMIFS(Lancamentos!$Y:$Y,Lancamentos!$AF:$AF,Fluxo_de_Caixa_Semanal!ES$8,Lancamentos!$F:$F,"Realizado",Lancamentos!$J:$J,Fluxo_de_Caixa_Semanal!$A37)-SUMIFS(Lancamentos!$Y:$Y,Lancamentos!$AF:$AF,Fluxo_de_Caixa_Semanal!ES$8,Lancamentos!$F:$F,"Contratado",Lancamentos!$J:$J,Fluxo_de_Caixa_Semanal!$A37)</f>
        <v>0</v>
      </c>
    </row>
    <row r="38" spans="1:149" s="2" customFormat="1" outlineLevel="1" x14ac:dyDescent="0.25">
      <c r="A38" t="s">
        <v>109</v>
      </c>
      <c r="B38" t="s">
        <v>110</v>
      </c>
      <c r="C38" s="165">
        <f>-SUMIFS(Lancamentos!$Y:$Y,Lancamentos!$AF:$AF,Fluxo_de_Caixa_Semanal!C$8,Lancamentos!$F:$F,"Realizado",Lancamentos!$J:$J,Fluxo_de_Caixa_Semanal!$A38)</f>
        <v>0</v>
      </c>
      <c r="D38" s="165">
        <f>-SUMIFS(Lancamentos!$Y:$Y,Lancamentos!$AF:$AF,Fluxo_de_Caixa_Semanal!D$8,Lancamentos!$F:$F,"Realizado",Lancamentos!$J:$J,Fluxo_de_Caixa_Semanal!$A38)</f>
        <v>0</v>
      </c>
      <c r="E38" s="166">
        <f>-SUMIFS(Lancamentos!$Y:$Y,Lancamentos!$AF:$AF,Fluxo_de_Caixa_Semanal!E$8,Lancamentos!$F:$F,"Realizado",Lancamentos!$J:$J,Fluxo_de_Caixa_Semanal!$A38)</f>
        <v>0</v>
      </c>
      <c r="F38" s="167">
        <f>-SUMIFS(Lancamentos!$Y:$Y,Lancamentos!$AF:$AF,Fluxo_de_Caixa_Semanal!F$8,Lancamentos!$F:$F,"Realizado",Lancamentos!$J:$J,Fluxo_de_Caixa_Semanal!$A38)</f>
        <v>0</v>
      </c>
      <c r="G38" s="165">
        <f>-SUMIFS(Lancamentos!$Y:$Y,Lancamentos!$AF:$AF,Fluxo_de_Caixa_Semanal!G$8,Lancamentos!$F:$F,"Realizado",Lancamentos!$J:$J,Fluxo_de_Caixa_Semanal!$A38)</f>
        <v>0</v>
      </c>
      <c r="H38" s="166">
        <f>-SUMIFS(Lancamentos!$Y:$Y,Lancamentos!$AF:$AF,Fluxo_de_Caixa_Semanal!H$8,Lancamentos!$F:$F,"Realizado",Lancamentos!$J:$J,Fluxo_de_Caixa_Semanal!$A38)</f>
        <v>0</v>
      </c>
      <c r="I38" s="167">
        <f>-SUMIFS(Lancamentos!$Y:$Y,Lancamentos!$AF:$AF,Fluxo_de_Caixa_Semanal!I$8,Lancamentos!$F:$F,"Realizado",Lancamentos!$J:$J,Fluxo_de_Caixa_Semanal!$A38)</f>
        <v>0</v>
      </c>
      <c r="J38" s="165">
        <f>-SUMIFS(Lancamentos!$Y:$Y,Lancamentos!$AF:$AF,Fluxo_de_Caixa_Semanal!J$8,Lancamentos!$F:$F,"Realizado",Lancamentos!$J:$J,Fluxo_de_Caixa_Semanal!$A38)</f>
        <v>0</v>
      </c>
      <c r="K38" s="166">
        <f>-SUMIFS(Lancamentos!$Y:$Y,Lancamentos!$AF:$AF,Fluxo_de_Caixa_Semanal!K$8,Lancamentos!$F:$F,"Realizado",Lancamentos!$J:$J,Fluxo_de_Caixa_Semanal!$A38)</f>
        <v>0</v>
      </c>
      <c r="L38" s="167">
        <f>-SUMIFS(Lancamentos!$Y:$Y,Lancamentos!$AF:$AF,Fluxo_de_Caixa_Semanal!L$8,Lancamentos!$F:$F,"Realizado",Lancamentos!$J:$J,Fluxo_de_Caixa_Semanal!$A38)</f>
        <v>0</v>
      </c>
      <c r="M38" s="165">
        <f>-SUMIFS(Lancamentos!$Y:$Y,Lancamentos!$AF:$AF,Fluxo_de_Caixa_Semanal!M$8,Lancamentos!$F:$F,"Realizado",Lancamentos!$J:$J,Fluxo_de_Caixa_Semanal!$A38)</f>
        <v>0</v>
      </c>
      <c r="N38" s="166">
        <f>-SUMIFS(Lancamentos!$Y:$Y,Lancamentos!$AF:$AF,Fluxo_de_Caixa_Semanal!N$8,Lancamentos!$F:$F,"Realizado",Lancamentos!$J:$J,Fluxo_de_Caixa_Semanal!$A38)</f>
        <v>0</v>
      </c>
      <c r="O38" s="167">
        <f>-SUMIFS(Lancamentos!$Y:$Y,Lancamentos!$AF:$AF,Fluxo_de_Caixa_Semanal!O$8,Lancamentos!$F:$F,"Realizado",Lancamentos!$J:$J,Fluxo_de_Caixa_Semanal!$A38)</f>
        <v>0</v>
      </c>
      <c r="P38" s="165">
        <f>-SUMIFS(Lancamentos!$Y:$Y,Lancamentos!$AF:$AF,Fluxo_de_Caixa_Semanal!P$8,Lancamentos!$F:$F,"Realizado",Lancamentos!$J:$J,Fluxo_de_Caixa_Semanal!$A38)</f>
        <v>0</v>
      </c>
      <c r="Q38" s="166">
        <f>-SUMIFS(Lancamentos!$Y:$Y,Lancamentos!$AF:$AF,Fluxo_de_Caixa_Semanal!Q$8,Lancamentos!$F:$F,"Realizado",Lancamentos!$J:$J,Fluxo_de_Caixa_Semanal!$A38)</f>
        <v>0</v>
      </c>
      <c r="R38" s="167">
        <f>-SUMIFS(Lancamentos!$Y:$Y,Lancamentos!$AF:$AF,Fluxo_de_Caixa_Semanal!R$8,Lancamentos!$F:$F,"Realizado",Lancamentos!$J:$J,Fluxo_de_Caixa_Semanal!$A38)</f>
        <v>0</v>
      </c>
      <c r="S38" s="165">
        <f>-SUMIFS(Lancamentos!$Y:$Y,Lancamentos!$AF:$AF,Fluxo_de_Caixa_Semanal!S$8,Lancamentos!$F:$F,"Realizado",Lancamentos!$J:$J,Fluxo_de_Caixa_Semanal!$A38)</f>
        <v>0</v>
      </c>
      <c r="T38" s="166">
        <f>-SUMIFS(Lancamentos!$Y:$Y,Lancamentos!$AF:$AF,Fluxo_de_Caixa_Semanal!T$8,Lancamentos!$F:$F,"Realizado",Lancamentos!$J:$J,Fluxo_de_Caixa_Semanal!$A38)</f>
        <v>0</v>
      </c>
      <c r="U38" s="167">
        <f>-SUMIFS(Lancamentos!$Y:$Y,Lancamentos!$AF:$AF,Fluxo_de_Caixa_Semanal!U$8,Lancamentos!$F:$F,"Realizado",Lancamentos!$J:$J,Fluxo_de_Caixa_Semanal!$A38)</f>
        <v>0</v>
      </c>
      <c r="V38" s="165">
        <f>-SUMIFS(Lancamentos!$Y:$Y,Lancamentos!$AF:$AF,Fluxo_de_Caixa_Semanal!V$8,Lancamentos!$F:$F,"Realizado",Lancamentos!$J:$J,Fluxo_de_Caixa_Semanal!$A38)</f>
        <v>0</v>
      </c>
      <c r="W38" s="166">
        <f>-SUMIFS(Lancamentos!$Y:$Y,Lancamentos!$AF:$AF,Fluxo_de_Caixa_Semanal!W$8,Lancamentos!$F:$F,"Realizado",Lancamentos!$J:$J,Fluxo_de_Caixa_Semanal!$A38)</f>
        <v>0</v>
      </c>
      <c r="X38" s="121">
        <f>-SUMIFS(Lancamentos!$Y:$Y,Lancamentos!$AF:$AF,Fluxo_de_Caixa_Semanal!X$8,Lancamentos!$F:$F,"Realizado",Lancamentos!$J:$J,Fluxo_de_Caixa_Semanal!$A38)-SUMIFS(Lancamentos!$Y:$Y,Lancamentos!$AF:$AF,Fluxo_de_Caixa_Semanal!X$8,Lancamentos!$F:$F,"Contratado",Lancamentos!$J:$J,Fluxo_de_Caixa_Semanal!$A38)</f>
        <v>0</v>
      </c>
      <c r="Y38" s="122">
        <f>-SUMIFS(Lancamentos!$Y:$Y,Lancamentos!$AF:$AF,Fluxo_de_Caixa_Semanal!Y$8,Lancamentos!$F:$F,"Realizado",Lancamentos!$J:$J,Fluxo_de_Caixa_Semanal!$A38)-SUMIFS(Lancamentos!$Y:$Y,Lancamentos!$AF:$AF,Fluxo_de_Caixa_Semanal!Y$8,Lancamentos!$F:$F,"Contratado",Lancamentos!$J:$J,Fluxo_de_Caixa_Semanal!$A38)</f>
        <v>0</v>
      </c>
      <c r="Z38" s="123">
        <f>-SUMIFS(Lancamentos!$Y:$Y,Lancamentos!$AF:$AF,Fluxo_de_Caixa_Semanal!Z$8,Lancamentos!$F:$F,"Realizado",Lancamentos!$J:$J,Fluxo_de_Caixa_Semanal!$A38)-SUMIFS(Lancamentos!$Y:$Y,Lancamentos!$AF:$AF,Fluxo_de_Caixa_Semanal!Z$8,Lancamentos!$F:$F,"Contratado",Lancamentos!$J:$J,Fluxo_de_Caixa_Semanal!$A38)</f>
        <v>0</v>
      </c>
      <c r="AA38" s="121">
        <f>-SUMIFS(Lancamentos!$Y:$Y,Lancamentos!$AF:$AF,Fluxo_de_Caixa_Semanal!AA$8,Lancamentos!$F:$F,"Realizado",Lancamentos!$J:$J,Fluxo_de_Caixa_Semanal!$A38)-SUMIFS(Lancamentos!$Y:$Y,Lancamentos!$AF:$AF,Fluxo_de_Caixa_Semanal!AA$8,Lancamentos!$F:$F,"Contratado",Lancamentos!$J:$J,Fluxo_de_Caixa_Semanal!$A38)</f>
        <v>0</v>
      </c>
      <c r="AB38" s="122">
        <f>-SUMIFS(Lancamentos!$Y:$Y,Lancamentos!$AF:$AF,Fluxo_de_Caixa_Semanal!AB$8,Lancamentos!$F:$F,"Realizado",Lancamentos!$J:$J,Fluxo_de_Caixa_Semanal!$A38)-SUMIFS(Lancamentos!$Y:$Y,Lancamentos!$AF:$AF,Fluxo_de_Caixa_Semanal!AB$8,Lancamentos!$F:$F,"Contratado",Lancamentos!$J:$J,Fluxo_de_Caixa_Semanal!$A38)</f>
        <v>0</v>
      </c>
      <c r="AC38" s="123">
        <f>-SUMIFS(Lancamentos!$Y:$Y,Lancamentos!$AF:$AF,Fluxo_de_Caixa_Semanal!AC$8,Lancamentos!$F:$F,"Realizado",Lancamentos!$J:$J,Fluxo_de_Caixa_Semanal!$A38)-SUMIFS(Lancamentos!$Y:$Y,Lancamentos!$AF:$AF,Fluxo_de_Caixa_Semanal!AC$8,Lancamentos!$F:$F,"Contratado",Lancamentos!$J:$J,Fluxo_de_Caixa_Semanal!$A38)</f>
        <v>0</v>
      </c>
      <c r="AD38" s="121">
        <f>-SUMIFS(Lancamentos!$Y:$Y,Lancamentos!$AF:$AF,Fluxo_de_Caixa_Semanal!AD$8,Lancamentos!$F:$F,"Realizado",Lancamentos!$J:$J,Fluxo_de_Caixa_Semanal!$A38)-SUMIFS(Lancamentos!$Y:$Y,Lancamentos!$AF:$AF,Fluxo_de_Caixa_Semanal!AD$8,Lancamentos!$F:$F,"Contratado",Lancamentos!$J:$J,Fluxo_de_Caixa_Semanal!$A38)</f>
        <v>0</v>
      </c>
      <c r="AE38" s="122">
        <f>-SUMIFS(Lancamentos!$Y:$Y,Lancamentos!$AF:$AF,Fluxo_de_Caixa_Semanal!AE$8,Lancamentos!$F:$F,"Realizado",Lancamentos!$J:$J,Fluxo_de_Caixa_Semanal!$A38)-SUMIFS(Lancamentos!$Y:$Y,Lancamentos!$AF:$AF,Fluxo_de_Caixa_Semanal!AE$8,Lancamentos!$F:$F,"Contratado",Lancamentos!$J:$J,Fluxo_de_Caixa_Semanal!$A38)</f>
        <v>0</v>
      </c>
      <c r="AF38" s="123">
        <f>-SUMIFS(Lancamentos!$Y:$Y,Lancamentos!$AF:$AF,Fluxo_de_Caixa_Semanal!AF$8,Lancamentos!$F:$F,"Realizado",Lancamentos!$J:$J,Fluxo_de_Caixa_Semanal!$A38)-SUMIFS(Lancamentos!$Y:$Y,Lancamentos!$AF:$AF,Fluxo_de_Caixa_Semanal!AF$8,Lancamentos!$F:$F,"Contratado",Lancamentos!$J:$J,Fluxo_de_Caixa_Semanal!$A38)</f>
        <v>0</v>
      </c>
      <c r="AG38" s="121">
        <f>-SUMIFS(Lancamentos!$Y:$Y,Lancamentos!$AF:$AF,Fluxo_de_Caixa_Semanal!AG$8,Lancamentos!$F:$F,"Realizado",Lancamentos!$J:$J,Fluxo_de_Caixa_Semanal!$A38)-SUMIFS(Lancamentos!$Y:$Y,Lancamentos!$AF:$AF,Fluxo_de_Caixa_Semanal!AG$8,Lancamentos!$F:$F,"Contratado",Lancamentos!$J:$J,Fluxo_de_Caixa_Semanal!$A38)</f>
        <v>0</v>
      </c>
      <c r="AH38" s="122">
        <f>-SUMIFS(Lancamentos!$Y:$Y,Lancamentos!$AF:$AF,Fluxo_de_Caixa_Semanal!AH$8,Lancamentos!$F:$F,"Realizado",Lancamentos!$J:$J,Fluxo_de_Caixa_Semanal!$A38)-SUMIFS(Lancamentos!$Y:$Y,Lancamentos!$AF:$AF,Fluxo_de_Caixa_Semanal!AH$8,Lancamentos!$F:$F,"Contratado",Lancamentos!$J:$J,Fluxo_de_Caixa_Semanal!$A38)</f>
        <v>0</v>
      </c>
      <c r="AI38" s="123">
        <f>-SUMIFS(Lancamentos!$Y:$Y,Lancamentos!$AF:$AF,Fluxo_de_Caixa_Semanal!AI$8,Lancamentos!$F:$F,"Realizado",Lancamentos!$J:$J,Fluxo_de_Caixa_Semanal!$A38)-SUMIFS(Lancamentos!$Y:$Y,Lancamentos!$AF:$AF,Fluxo_de_Caixa_Semanal!AI$8,Lancamentos!$F:$F,"Contratado",Lancamentos!$J:$J,Fluxo_de_Caixa_Semanal!$A38)</f>
        <v>0</v>
      </c>
      <c r="AJ38" s="121">
        <f>-SUMIFS(Lancamentos!$Y:$Y,Lancamentos!$AF:$AF,Fluxo_de_Caixa_Semanal!AJ$8,Lancamentos!$F:$F,"Realizado",Lancamentos!$J:$J,Fluxo_de_Caixa_Semanal!$A38)-SUMIFS(Lancamentos!$Y:$Y,Lancamentos!$AF:$AF,Fluxo_de_Caixa_Semanal!AJ$8,Lancamentos!$F:$F,"Contratado",Lancamentos!$J:$J,Fluxo_de_Caixa_Semanal!$A38)</f>
        <v>0</v>
      </c>
      <c r="AK38" s="122">
        <f>-SUMIFS(Lancamentos!$Y:$Y,Lancamentos!$AF:$AF,Fluxo_de_Caixa_Semanal!AK$8,Lancamentos!$F:$F,"Realizado",Lancamentos!$J:$J,Fluxo_de_Caixa_Semanal!$A38)-SUMIFS(Lancamentos!$Y:$Y,Lancamentos!$AF:$AF,Fluxo_de_Caixa_Semanal!AK$8,Lancamentos!$F:$F,"Contratado",Lancamentos!$J:$J,Fluxo_de_Caixa_Semanal!$A38)</f>
        <v>0</v>
      </c>
      <c r="AL38" s="123">
        <f>-SUMIFS(Lancamentos!$Y:$Y,Lancamentos!$AF:$AF,Fluxo_de_Caixa_Semanal!AL$8,Lancamentos!$F:$F,"Realizado",Lancamentos!$J:$J,Fluxo_de_Caixa_Semanal!$A38)-SUMIFS(Lancamentos!$Y:$Y,Lancamentos!$AF:$AF,Fluxo_de_Caixa_Semanal!AL$8,Lancamentos!$F:$F,"Contratado",Lancamentos!$J:$J,Fluxo_de_Caixa_Semanal!$A38)</f>
        <v>0</v>
      </c>
      <c r="AM38" s="121">
        <f>-SUMIFS(Lancamentos!$Y:$Y,Lancamentos!$AF:$AF,Fluxo_de_Caixa_Semanal!AM$8,Lancamentos!$F:$F,"Realizado",Lancamentos!$J:$J,Fluxo_de_Caixa_Semanal!$A38)-SUMIFS(Lancamentos!$Y:$Y,Lancamentos!$AF:$AF,Fluxo_de_Caixa_Semanal!AM$8,Lancamentos!$F:$F,"Contratado",Lancamentos!$J:$J,Fluxo_de_Caixa_Semanal!$A38)</f>
        <v>0</v>
      </c>
      <c r="AN38" s="122">
        <f>-SUMIFS(Lancamentos!$Y:$Y,Lancamentos!$AF:$AF,Fluxo_de_Caixa_Semanal!AN$8,Lancamentos!$F:$F,"Realizado",Lancamentos!$J:$J,Fluxo_de_Caixa_Semanal!$A38)-SUMIFS(Lancamentos!$Y:$Y,Lancamentos!$AF:$AF,Fluxo_de_Caixa_Semanal!AN$8,Lancamentos!$F:$F,"Contratado",Lancamentos!$J:$J,Fluxo_de_Caixa_Semanal!$A38)</f>
        <v>0</v>
      </c>
      <c r="AO38" s="123">
        <f>-SUMIFS(Lancamentos!$Y:$Y,Lancamentos!$AF:$AF,Fluxo_de_Caixa_Semanal!AO$8,Lancamentos!$F:$F,"Realizado",Lancamentos!$J:$J,Fluxo_de_Caixa_Semanal!$A38)-SUMIFS(Lancamentos!$Y:$Y,Lancamentos!$AF:$AF,Fluxo_de_Caixa_Semanal!AO$8,Lancamentos!$F:$F,"Contratado",Lancamentos!$J:$J,Fluxo_de_Caixa_Semanal!$A38)</f>
        <v>0</v>
      </c>
      <c r="AP38" s="121">
        <f>-SUMIFS(Lancamentos!$Y:$Y,Lancamentos!$AF:$AF,Fluxo_de_Caixa_Semanal!AP$8,Lancamentos!$F:$F,"Realizado",Lancamentos!$J:$J,Fluxo_de_Caixa_Semanal!$A38)-SUMIFS(Lancamentos!$Y:$Y,Lancamentos!$AF:$AF,Fluxo_de_Caixa_Semanal!AP$8,Lancamentos!$F:$F,"Contratado",Lancamentos!$J:$J,Fluxo_de_Caixa_Semanal!$A38)</f>
        <v>0</v>
      </c>
      <c r="AQ38" s="122">
        <f>-SUMIFS(Lancamentos!$Y:$Y,Lancamentos!$AF:$AF,Fluxo_de_Caixa_Semanal!AQ$8,Lancamentos!$F:$F,"Realizado",Lancamentos!$J:$J,Fluxo_de_Caixa_Semanal!$A38)-SUMIFS(Lancamentos!$Y:$Y,Lancamentos!$AF:$AF,Fluxo_de_Caixa_Semanal!AQ$8,Lancamentos!$F:$F,"Contratado",Lancamentos!$J:$J,Fluxo_de_Caixa_Semanal!$A38)</f>
        <v>0</v>
      </c>
      <c r="AR38" s="123">
        <f>-SUMIFS(Lancamentos!$Y:$Y,Lancamentos!$AF:$AF,Fluxo_de_Caixa_Semanal!AR$8,Lancamentos!$F:$F,"Realizado",Lancamentos!$J:$J,Fluxo_de_Caixa_Semanal!$A38)-SUMIFS(Lancamentos!$Y:$Y,Lancamentos!$AF:$AF,Fluxo_de_Caixa_Semanal!AR$8,Lancamentos!$F:$F,"Contratado",Lancamentos!$J:$J,Fluxo_de_Caixa_Semanal!$A38)</f>
        <v>0</v>
      </c>
      <c r="AS38" s="121">
        <f>-SUMIFS(Lancamentos!$Y:$Y,Lancamentos!$AF:$AF,Fluxo_de_Caixa_Semanal!AS$8,Lancamentos!$F:$F,"Realizado",Lancamentos!$J:$J,Fluxo_de_Caixa_Semanal!$A38)-SUMIFS(Lancamentos!$Y:$Y,Lancamentos!$AF:$AF,Fluxo_de_Caixa_Semanal!AS$8,Lancamentos!$F:$F,"Contratado",Lancamentos!$J:$J,Fluxo_de_Caixa_Semanal!$A38)</f>
        <v>0</v>
      </c>
      <c r="AT38" s="122">
        <f>-SUMIFS(Lancamentos!$Y:$Y,Lancamentos!$AF:$AF,Fluxo_de_Caixa_Semanal!AT$8,Lancamentos!$F:$F,"Realizado",Lancamentos!$J:$J,Fluxo_de_Caixa_Semanal!$A38)-SUMIFS(Lancamentos!$Y:$Y,Lancamentos!$AF:$AF,Fluxo_de_Caixa_Semanal!AT$8,Lancamentos!$F:$F,"Contratado",Lancamentos!$J:$J,Fluxo_de_Caixa_Semanal!$A38)</f>
        <v>0</v>
      </c>
      <c r="AU38" s="123">
        <f>-SUMIFS(Lancamentos!$Y:$Y,Lancamentos!$AF:$AF,Fluxo_de_Caixa_Semanal!AU$8,Lancamentos!$F:$F,"Realizado",Lancamentos!$J:$J,Fluxo_de_Caixa_Semanal!$A38)-SUMIFS(Lancamentos!$Y:$Y,Lancamentos!$AF:$AF,Fluxo_de_Caixa_Semanal!AU$8,Lancamentos!$F:$F,"Contratado",Lancamentos!$J:$J,Fluxo_de_Caixa_Semanal!$A38)</f>
        <v>0</v>
      </c>
      <c r="AV38" s="121">
        <f>-SUMIFS(Lancamentos!$Y:$Y,Lancamentos!$AF:$AF,Fluxo_de_Caixa_Semanal!AV$8,Lancamentos!$F:$F,"Realizado",Lancamentos!$J:$J,Fluxo_de_Caixa_Semanal!$A38)-SUMIFS(Lancamentos!$Y:$Y,Lancamentos!$AF:$AF,Fluxo_de_Caixa_Semanal!AV$8,Lancamentos!$F:$F,"Contratado",Lancamentos!$J:$J,Fluxo_de_Caixa_Semanal!$A38)</f>
        <v>0</v>
      </c>
      <c r="AW38" s="122">
        <f>-SUMIFS(Lancamentos!$Y:$Y,Lancamentos!$AF:$AF,Fluxo_de_Caixa_Semanal!AW$8,Lancamentos!$F:$F,"Realizado",Lancamentos!$J:$J,Fluxo_de_Caixa_Semanal!$A38)-SUMIFS(Lancamentos!$Y:$Y,Lancamentos!$AF:$AF,Fluxo_de_Caixa_Semanal!AW$8,Lancamentos!$F:$F,"Contratado",Lancamentos!$J:$J,Fluxo_de_Caixa_Semanal!$A38)</f>
        <v>0</v>
      </c>
      <c r="AX38" s="123">
        <f>-SUMIFS(Lancamentos!$Y:$Y,Lancamentos!$AF:$AF,Fluxo_de_Caixa_Semanal!AX$8,Lancamentos!$F:$F,"Realizado",Lancamentos!$J:$J,Fluxo_de_Caixa_Semanal!$A38)-SUMIFS(Lancamentos!$Y:$Y,Lancamentos!$AF:$AF,Fluxo_de_Caixa_Semanal!AX$8,Lancamentos!$F:$F,"Contratado",Lancamentos!$J:$J,Fluxo_de_Caixa_Semanal!$A38)</f>
        <v>0</v>
      </c>
      <c r="AY38" s="121">
        <f>-SUMIFS(Lancamentos!$Y:$Y,Lancamentos!$AF:$AF,Fluxo_de_Caixa_Semanal!AY$8,Lancamentos!$F:$F,"Realizado",Lancamentos!$J:$J,Fluxo_de_Caixa_Semanal!$A38)-SUMIFS(Lancamentos!$Y:$Y,Lancamentos!$AF:$AF,Fluxo_de_Caixa_Semanal!AY$8,Lancamentos!$F:$F,"Contratado",Lancamentos!$J:$J,Fluxo_de_Caixa_Semanal!$A38)</f>
        <v>0</v>
      </c>
      <c r="AZ38" s="122">
        <f>-SUMIFS(Lancamentos!$Y:$Y,Lancamentos!$AF:$AF,Fluxo_de_Caixa_Semanal!AZ$8,Lancamentos!$F:$F,"Realizado",Lancamentos!$J:$J,Fluxo_de_Caixa_Semanal!$A38)-SUMIFS(Lancamentos!$Y:$Y,Lancamentos!$AF:$AF,Fluxo_de_Caixa_Semanal!AZ$8,Lancamentos!$F:$F,"Contratado",Lancamentos!$J:$J,Fluxo_de_Caixa_Semanal!$A38)</f>
        <v>0</v>
      </c>
      <c r="BA38" s="123">
        <f>-SUMIFS(Lancamentos!$Y:$Y,Lancamentos!$AF:$AF,Fluxo_de_Caixa_Semanal!BA$8,Lancamentos!$F:$F,"Realizado",Lancamentos!$J:$J,Fluxo_de_Caixa_Semanal!$A38)-SUMIFS(Lancamentos!$Y:$Y,Lancamentos!$AF:$AF,Fluxo_de_Caixa_Semanal!BA$8,Lancamentos!$F:$F,"Contratado",Lancamentos!$J:$J,Fluxo_de_Caixa_Semanal!$A38)</f>
        <v>0</v>
      </c>
      <c r="BB38" s="121">
        <f>-SUMIFS(Lancamentos!$Y:$Y,Lancamentos!$AF:$AF,Fluxo_de_Caixa_Semanal!BB$8,Lancamentos!$F:$F,"Realizado",Lancamentos!$J:$J,Fluxo_de_Caixa_Semanal!$A38)-SUMIFS(Lancamentos!$Y:$Y,Lancamentos!$AF:$AF,Fluxo_de_Caixa_Semanal!BB$8,Lancamentos!$F:$F,"Contratado",Lancamentos!$J:$J,Fluxo_de_Caixa_Semanal!$A38)</f>
        <v>0</v>
      </c>
      <c r="BC38" s="122">
        <f>-SUMIFS(Lancamentos!$Y:$Y,Lancamentos!$AF:$AF,Fluxo_de_Caixa_Semanal!BC$8,Lancamentos!$F:$F,"Realizado",Lancamentos!$J:$J,Fluxo_de_Caixa_Semanal!$A38)-SUMIFS(Lancamentos!$Y:$Y,Lancamentos!$AF:$AF,Fluxo_de_Caixa_Semanal!BC$8,Lancamentos!$F:$F,"Contratado",Lancamentos!$J:$J,Fluxo_de_Caixa_Semanal!$A38)</f>
        <v>0</v>
      </c>
      <c r="BD38" s="123">
        <f>-SUMIFS(Lancamentos!$Y:$Y,Lancamentos!$AF:$AF,Fluxo_de_Caixa_Semanal!BD$8,Lancamentos!$F:$F,"Realizado",Lancamentos!$J:$J,Fluxo_de_Caixa_Semanal!$A38)-SUMIFS(Lancamentos!$Y:$Y,Lancamentos!$AF:$AF,Fluxo_de_Caixa_Semanal!BD$8,Lancamentos!$F:$F,"Contratado",Lancamentos!$J:$J,Fluxo_de_Caixa_Semanal!$A38)</f>
        <v>0</v>
      </c>
      <c r="BE38" s="121">
        <f>-SUMIFS(Lancamentos!$Y:$Y,Lancamentos!$AF:$AF,Fluxo_de_Caixa_Semanal!BE$8,Lancamentos!$F:$F,"Realizado",Lancamentos!$J:$J,Fluxo_de_Caixa_Semanal!$A38)-SUMIFS(Lancamentos!$Y:$Y,Lancamentos!$AF:$AF,Fluxo_de_Caixa_Semanal!BE$8,Lancamentos!$F:$F,"Contratado",Lancamentos!$J:$J,Fluxo_de_Caixa_Semanal!$A38)</f>
        <v>0</v>
      </c>
      <c r="BF38" s="122">
        <f>-SUMIFS(Lancamentos!$Y:$Y,Lancamentos!$AF:$AF,Fluxo_de_Caixa_Semanal!BF$8,Lancamentos!$F:$F,"Realizado",Lancamentos!$J:$J,Fluxo_de_Caixa_Semanal!$A38)-SUMIFS(Lancamentos!$Y:$Y,Lancamentos!$AF:$AF,Fluxo_de_Caixa_Semanal!BF$8,Lancamentos!$F:$F,"Contratado",Lancamentos!$J:$J,Fluxo_de_Caixa_Semanal!$A38)</f>
        <v>0</v>
      </c>
      <c r="BG38" s="123">
        <f>-SUMIFS(Lancamentos!$Y:$Y,Lancamentos!$AF:$AF,Fluxo_de_Caixa_Semanal!BG$8,Lancamentos!$F:$F,"Realizado",Lancamentos!$J:$J,Fluxo_de_Caixa_Semanal!$A38)-SUMIFS(Lancamentos!$Y:$Y,Lancamentos!$AF:$AF,Fluxo_de_Caixa_Semanal!BG$8,Lancamentos!$F:$F,"Contratado",Lancamentos!$J:$J,Fluxo_de_Caixa_Semanal!$A38)</f>
        <v>0</v>
      </c>
      <c r="BH38" s="121">
        <f>-SUMIFS(Lancamentos!$Y:$Y,Lancamentos!$AF:$AF,Fluxo_de_Caixa_Semanal!BH$8,Lancamentos!$F:$F,"Realizado",Lancamentos!$J:$J,Fluxo_de_Caixa_Semanal!$A38)-SUMIFS(Lancamentos!$Y:$Y,Lancamentos!$AF:$AF,Fluxo_de_Caixa_Semanal!BH$8,Lancamentos!$F:$F,"Contratado",Lancamentos!$J:$J,Fluxo_de_Caixa_Semanal!$A38)</f>
        <v>0</v>
      </c>
      <c r="BI38" s="122">
        <f>-SUMIFS(Lancamentos!$Y:$Y,Lancamentos!$AF:$AF,Fluxo_de_Caixa_Semanal!BI$8,Lancamentos!$F:$F,"Realizado",Lancamentos!$J:$J,Fluxo_de_Caixa_Semanal!$A38)-SUMIFS(Lancamentos!$Y:$Y,Lancamentos!$AF:$AF,Fluxo_de_Caixa_Semanal!BI$8,Lancamentos!$F:$F,"Contratado",Lancamentos!$J:$J,Fluxo_de_Caixa_Semanal!$A38)</f>
        <v>0</v>
      </c>
      <c r="BJ38" s="123">
        <f>-SUMIFS(Lancamentos!$Y:$Y,Lancamentos!$AF:$AF,Fluxo_de_Caixa_Semanal!BJ$8,Lancamentos!$F:$F,"Realizado",Lancamentos!$J:$J,Fluxo_de_Caixa_Semanal!$A38)-SUMIFS(Lancamentos!$Y:$Y,Lancamentos!$AF:$AF,Fluxo_de_Caixa_Semanal!BJ$8,Lancamentos!$F:$F,"Contratado",Lancamentos!$J:$J,Fluxo_de_Caixa_Semanal!$A38)</f>
        <v>0</v>
      </c>
      <c r="BK38" s="121">
        <f>-SUMIFS(Lancamentos!$Y:$Y,Lancamentos!$AF:$AF,Fluxo_de_Caixa_Semanal!BK$8,Lancamentos!$F:$F,"Realizado",Lancamentos!$J:$J,Fluxo_de_Caixa_Semanal!$A38)-SUMIFS(Lancamentos!$Y:$Y,Lancamentos!$AF:$AF,Fluxo_de_Caixa_Semanal!BK$8,Lancamentos!$F:$F,"Contratado",Lancamentos!$J:$J,Fluxo_de_Caixa_Semanal!$A38)</f>
        <v>0</v>
      </c>
      <c r="BL38" s="122">
        <f>-SUMIFS(Lancamentos!$Y:$Y,Lancamentos!$AF:$AF,Fluxo_de_Caixa_Semanal!BL$8,Lancamentos!$F:$F,"Realizado",Lancamentos!$J:$J,Fluxo_de_Caixa_Semanal!$A38)-SUMIFS(Lancamentos!$Y:$Y,Lancamentos!$AF:$AF,Fluxo_de_Caixa_Semanal!BL$8,Lancamentos!$F:$F,"Contratado",Lancamentos!$J:$J,Fluxo_de_Caixa_Semanal!$A38)</f>
        <v>0</v>
      </c>
      <c r="BM38" s="123">
        <f>-SUMIFS(Lancamentos!$Y:$Y,Lancamentos!$AF:$AF,Fluxo_de_Caixa_Semanal!BM$8,Lancamentos!$F:$F,"Realizado",Lancamentos!$J:$J,Fluxo_de_Caixa_Semanal!$A38)-SUMIFS(Lancamentos!$Y:$Y,Lancamentos!$AF:$AF,Fluxo_de_Caixa_Semanal!BM$8,Lancamentos!$F:$F,"Contratado",Lancamentos!$J:$J,Fluxo_de_Caixa_Semanal!$A38)</f>
        <v>0</v>
      </c>
      <c r="BN38" s="121">
        <f>-SUMIFS(Lancamentos!$Y:$Y,Lancamentos!$AF:$AF,Fluxo_de_Caixa_Semanal!BN$8,Lancamentos!$F:$F,"Realizado",Lancamentos!$J:$J,Fluxo_de_Caixa_Semanal!$A38)-SUMIFS(Lancamentos!$Y:$Y,Lancamentos!$AF:$AF,Fluxo_de_Caixa_Semanal!BN$8,Lancamentos!$F:$F,"Contratado",Lancamentos!$J:$J,Fluxo_de_Caixa_Semanal!$A38)</f>
        <v>0</v>
      </c>
      <c r="BO38" s="122">
        <f>-SUMIFS(Lancamentos!$Y:$Y,Lancamentos!$AF:$AF,Fluxo_de_Caixa_Semanal!BO$8,Lancamentos!$F:$F,"Realizado",Lancamentos!$J:$J,Fluxo_de_Caixa_Semanal!$A38)-SUMIFS(Lancamentos!$Y:$Y,Lancamentos!$AF:$AF,Fluxo_de_Caixa_Semanal!BO$8,Lancamentos!$F:$F,"Contratado",Lancamentos!$J:$J,Fluxo_de_Caixa_Semanal!$A38)</f>
        <v>0</v>
      </c>
      <c r="BP38" s="123">
        <f>-SUMIFS(Lancamentos!$Y:$Y,Lancamentos!$AF:$AF,Fluxo_de_Caixa_Semanal!BP$8,Lancamentos!$F:$F,"Realizado",Lancamentos!$J:$J,Fluxo_de_Caixa_Semanal!$A38)-SUMIFS(Lancamentos!$Y:$Y,Lancamentos!$AF:$AF,Fluxo_de_Caixa_Semanal!BP$8,Lancamentos!$F:$F,"Contratado",Lancamentos!$J:$J,Fluxo_de_Caixa_Semanal!$A38)</f>
        <v>0</v>
      </c>
      <c r="BQ38" s="121">
        <f>-SUMIFS(Lancamentos!$Y:$Y,Lancamentos!$AF:$AF,Fluxo_de_Caixa_Semanal!BQ$8,Lancamentos!$F:$F,"Realizado",Lancamentos!$J:$J,Fluxo_de_Caixa_Semanal!$A38)-SUMIFS(Lancamentos!$Y:$Y,Lancamentos!$AF:$AF,Fluxo_de_Caixa_Semanal!BQ$8,Lancamentos!$F:$F,"Contratado",Lancamentos!$J:$J,Fluxo_de_Caixa_Semanal!$A38)</f>
        <v>0</v>
      </c>
      <c r="BR38" s="122">
        <f>-SUMIFS(Lancamentos!$Y:$Y,Lancamentos!$AF:$AF,Fluxo_de_Caixa_Semanal!BR$8,Lancamentos!$F:$F,"Realizado",Lancamentos!$J:$J,Fluxo_de_Caixa_Semanal!$A38)-SUMIFS(Lancamentos!$Y:$Y,Lancamentos!$AF:$AF,Fluxo_de_Caixa_Semanal!BR$8,Lancamentos!$F:$F,"Contratado",Lancamentos!$J:$J,Fluxo_de_Caixa_Semanal!$A38)</f>
        <v>0</v>
      </c>
      <c r="BS38" s="123">
        <f>-SUMIFS(Lancamentos!$Y:$Y,Lancamentos!$AF:$AF,Fluxo_de_Caixa_Semanal!BS$8,Lancamentos!$F:$F,"Realizado",Lancamentos!$J:$J,Fluxo_de_Caixa_Semanal!$A38)-SUMIFS(Lancamentos!$Y:$Y,Lancamentos!$AF:$AF,Fluxo_de_Caixa_Semanal!BS$8,Lancamentos!$F:$F,"Contratado",Lancamentos!$J:$J,Fluxo_de_Caixa_Semanal!$A38)</f>
        <v>0</v>
      </c>
      <c r="BT38" s="121">
        <f>-SUMIFS(Lancamentos!$Y:$Y,Lancamentos!$AF:$AF,Fluxo_de_Caixa_Semanal!BT$8,Lancamentos!$F:$F,"Realizado",Lancamentos!$J:$J,Fluxo_de_Caixa_Semanal!$A38)-SUMIFS(Lancamentos!$Y:$Y,Lancamentos!$AF:$AF,Fluxo_de_Caixa_Semanal!BT$8,Lancamentos!$F:$F,"Contratado",Lancamentos!$J:$J,Fluxo_de_Caixa_Semanal!$A38)</f>
        <v>0</v>
      </c>
      <c r="BU38" s="122">
        <f>-SUMIFS(Lancamentos!$Y:$Y,Lancamentos!$AF:$AF,Fluxo_de_Caixa_Semanal!BU$8,Lancamentos!$F:$F,"Realizado",Lancamentos!$J:$J,Fluxo_de_Caixa_Semanal!$A38)-SUMIFS(Lancamentos!$Y:$Y,Lancamentos!$AF:$AF,Fluxo_de_Caixa_Semanal!BU$8,Lancamentos!$F:$F,"Contratado",Lancamentos!$J:$J,Fluxo_de_Caixa_Semanal!$A38)</f>
        <v>0</v>
      </c>
      <c r="BV38" s="123">
        <f>-SUMIFS(Lancamentos!$Y:$Y,Lancamentos!$AF:$AF,Fluxo_de_Caixa_Semanal!BV$8,Lancamentos!$F:$F,"Realizado",Lancamentos!$J:$J,Fluxo_de_Caixa_Semanal!$A38)-SUMIFS(Lancamentos!$Y:$Y,Lancamentos!$AF:$AF,Fluxo_de_Caixa_Semanal!BV$8,Lancamentos!$F:$F,"Contratado",Lancamentos!$J:$J,Fluxo_de_Caixa_Semanal!$A38)</f>
        <v>0</v>
      </c>
      <c r="BW38" s="121">
        <f>-SUMIFS(Lancamentos!$Y:$Y,Lancamentos!$AF:$AF,Fluxo_de_Caixa_Semanal!BW$8,Lancamentos!$F:$F,"Realizado",Lancamentos!$J:$J,Fluxo_de_Caixa_Semanal!$A38)-SUMIFS(Lancamentos!$Y:$Y,Lancamentos!$AF:$AF,Fluxo_de_Caixa_Semanal!BW$8,Lancamentos!$F:$F,"Contratado",Lancamentos!$J:$J,Fluxo_de_Caixa_Semanal!$A38)</f>
        <v>0</v>
      </c>
      <c r="BX38" s="122">
        <f>-SUMIFS(Lancamentos!$Y:$Y,Lancamentos!$AF:$AF,Fluxo_de_Caixa_Semanal!BX$8,Lancamentos!$F:$F,"Realizado",Lancamentos!$J:$J,Fluxo_de_Caixa_Semanal!$A38)-SUMIFS(Lancamentos!$Y:$Y,Lancamentos!$AF:$AF,Fluxo_de_Caixa_Semanal!BX$8,Lancamentos!$F:$F,"Contratado",Lancamentos!$J:$J,Fluxo_de_Caixa_Semanal!$A38)</f>
        <v>0</v>
      </c>
      <c r="BY38" s="123">
        <f>-SUMIFS(Lancamentos!$Y:$Y,Lancamentos!$AF:$AF,Fluxo_de_Caixa_Semanal!BY$8,Lancamentos!$F:$F,"Realizado",Lancamentos!$J:$J,Fluxo_de_Caixa_Semanal!$A38)-SUMIFS(Lancamentos!$Y:$Y,Lancamentos!$AF:$AF,Fluxo_de_Caixa_Semanal!BY$8,Lancamentos!$F:$F,"Contratado",Lancamentos!$J:$J,Fluxo_de_Caixa_Semanal!$A38)</f>
        <v>0</v>
      </c>
      <c r="BZ38" s="121">
        <f>-SUMIFS(Lancamentos!$Y:$Y,Lancamentos!$AF:$AF,Fluxo_de_Caixa_Semanal!BZ$8,Lancamentos!$F:$F,"Realizado",Lancamentos!$J:$J,Fluxo_de_Caixa_Semanal!$A38)-SUMIFS(Lancamentos!$Y:$Y,Lancamentos!$AF:$AF,Fluxo_de_Caixa_Semanal!BZ$8,Lancamentos!$F:$F,"Contratado",Lancamentos!$J:$J,Fluxo_de_Caixa_Semanal!$A38)</f>
        <v>0</v>
      </c>
      <c r="CA38" s="122">
        <f>-SUMIFS(Lancamentos!$Y:$Y,Lancamentos!$AF:$AF,Fluxo_de_Caixa_Semanal!CA$8,Lancamentos!$F:$F,"Realizado",Lancamentos!$J:$J,Fluxo_de_Caixa_Semanal!$A38)-SUMIFS(Lancamentos!$Y:$Y,Lancamentos!$AF:$AF,Fluxo_de_Caixa_Semanal!CA$8,Lancamentos!$F:$F,"Contratado",Lancamentos!$J:$J,Fluxo_de_Caixa_Semanal!$A38)</f>
        <v>0</v>
      </c>
      <c r="CB38" s="123">
        <f>-SUMIFS(Lancamentos!$Y:$Y,Lancamentos!$AF:$AF,Fluxo_de_Caixa_Semanal!CB$8,Lancamentos!$F:$F,"Realizado",Lancamentos!$J:$J,Fluxo_de_Caixa_Semanal!$A38)-SUMIFS(Lancamentos!$Y:$Y,Lancamentos!$AF:$AF,Fluxo_de_Caixa_Semanal!CB$8,Lancamentos!$F:$F,"Contratado",Lancamentos!$J:$J,Fluxo_de_Caixa_Semanal!$A38)</f>
        <v>0</v>
      </c>
      <c r="CC38" s="121">
        <f>-SUMIFS(Lancamentos!$Y:$Y,Lancamentos!$AF:$AF,Fluxo_de_Caixa_Semanal!CC$8,Lancamentos!$F:$F,"Realizado",Lancamentos!$J:$J,Fluxo_de_Caixa_Semanal!$A38)-SUMIFS(Lancamentos!$Y:$Y,Lancamentos!$AF:$AF,Fluxo_de_Caixa_Semanal!CC$8,Lancamentos!$F:$F,"Contratado",Lancamentos!$J:$J,Fluxo_de_Caixa_Semanal!$A38)</f>
        <v>0</v>
      </c>
      <c r="CD38" s="122">
        <f>-SUMIFS(Lancamentos!$Y:$Y,Lancamentos!$AF:$AF,Fluxo_de_Caixa_Semanal!CD$8,Lancamentos!$F:$F,"Realizado",Lancamentos!$J:$J,Fluxo_de_Caixa_Semanal!$A38)-SUMIFS(Lancamentos!$Y:$Y,Lancamentos!$AF:$AF,Fluxo_de_Caixa_Semanal!CD$8,Lancamentos!$F:$F,"Contratado",Lancamentos!$J:$J,Fluxo_de_Caixa_Semanal!$A38)</f>
        <v>0</v>
      </c>
      <c r="CE38" s="123">
        <f>-SUMIFS(Lancamentos!$Y:$Y,Lancamentos!$AF:$AF,Fluxo_de_Caixa_Semanal!CE$8,Lancamentos!$F:$F,"Realizado",Lancamentos!$J:$J,Fluxo_de_Caixa_Semanal!$A38)-SUMIFS(Lancamentos!$Y:$Y,Lancamentos!$AF:$AF,Fluxo_de_Caixa_Semanal!CE$8,Lancamentos!$F:$F,"Contratado",Lancamentos!$J:$J,Fluxo_de_Caixa_Semanal!$A38)</f>
        <v>0</v>
      </c>
      <c r="CF38" s="121">
        <f>-SUMIFS(Lancamentos!$Y:$Y,Lancamentos!$AF:$AF,Fluxo_de_Caixa_Semanal!CF$8,Lancamentos!$F:$F,"Realizado",Lancamentos!$J:$J,Fluxo_de_Caixa_Semanal!$A38)-SUMIFS(Lancamentos!$Y:$Y,Lancamentos!$AF:$AF,Fluxo_de_Caixa_Semanal!CF$8,Lancamentos!$F:$F,"Contratado",Lancamentos!$J:$J,Fluxo_de_Caixa_Semanal!$A38)</f>
        <v>0</v>
      </c>
      <c r="CG38" s="122">
        <f>-SUMIFS(Lancamentos!$Y:$Y,Lancamentos!$AF:$AF,Fluxo_de_Caixa_Semanal!CG$8,Lancamentos!$F:$F,"Realizado",Lancamentos!$J:$J,Fluxo_de_Caixa_Semanal!$A38)-SUMIFS(Lancamentos!$Y:$Y,Lancamentos!$AF:$AF,Fluxo_de_Caixa_Semanal!CG$8,Lancamentos!$F:$F,"Contratado",Lancamentos!$J:$J,Fluxo_de_Caixa_Semanal!$A38)</f>
        <v>0</v>
      </c>
      <c r="CH38" s="123">
        <f>-SUMIFS(Lancamentos!$Y:$Y,Lancamentos!$AF:$AF,Fluxo_de_Caixa_Semanal!CH$8,Lancamentos!$F:$F,"Realizado",Lancamentos!$J:$J,Fluxo_de_Caixa_Semanal!$A38)-SUMIFS(Lancamentos!$Y:$Y,Lancamentos!$AF:$AF,Fluxo_de_Caixa_Semanal!CH$8,Lancamentos!$F:$F,"Contratado",Lancamentos!$J:$J,Fluxo_de_Caixa_Semanal!$A38)</f>
        <v>0</v>
      </c>
      <c r="CI38" s="121">
        <f>-SUMIFS(Lancamentos!$Y:$Y,Lancamentos!$AF:$AF,Fluxo_de_Caixa_Semanal!CI$8,Lancamentos!$F:$F,"Realizado",Lancamentos!$J:$J,Fluxo_de_Caixa_Semanal!$A38)-SUMIFS(Lancamentos!$Y:$Y,Lancamentos!$AF:$AF,Fluxo_de_Caixa_Semanal!CI$8,Lancamentos!$F:$F,"Contratado",Lancamentos!$J:$J,Fluxo_de_Caixa_Semanal!$A38)</f>
        <v>0</v>
      </c>
      <c r="CJ38" s="122">
        <f>-SUMIFS(Lancamentos!$Y:$Y,Lancamentos!$AF:$AF,Fluxo_de_Caixa_Semanal!CJ$8,Lancamentos!$F:$F,"Realizado",Lancamentos!$J:$J,Fluxo_de_Caixa_Semanal!$A38)-SUMIFS(Lancamentos!$Y:$Y,Lancamentos!$AF:$AF,Fluxo_de_Caixa_Semanal!CJ$8,Lancamentos!$F:$F,"Contratado",Lancamentos!$J:$J,Fluxo_de_Caixa_Semanal!$A38)</f>
        <v>0</v>
      </c>
      <c r="CK38" s="123">
        <f>-SUMIFS(Lancamentos!$Y:$Y,Lancamentos!$AF:$AF,Fluxo_de_Caixa_Semanal!CK$8,Lancamentos!$F:$F,"Realizado",Lancamentos!$J:$J,Fluxo_de_Caixa_Semanal!$A38)-SUMIFS(Lancamentos!$Y:$Y,Lancamentos!$AF:$AF,Fluxo_de_Caixa_Semanal!CK$8,Lancamentos!$F:$F,"Contratado",Lancamentos!$J:$J,Fluxo_de_Caixa_Semanal!$A38)</f>
        <v>0</v>
      </c>
      <c r="CL38" s="121">
        <f>-SUMIFS(Lancamentos!$Y:$Y,Lancamentos!$AF:$AF,Fluxo_de_Caixa_Semanal!CL$8,Lancamentos!$F:$F,"Realizado",Lancamentos!$J:$J,Fluxo_de_Caixa_Semanal!$A38)-SUMIFS(Lancamentos!$Y:$Y,Lancamentos!$AF:$AF,Fluxo_de_Caixa_Semanal!CL$8,Lancamentos!$F:$F,"Contratado",Lancamentos!$J:$J,Fluxo_de_Caixa_Semanal!$A38)</f>
        <v>0</v>
      </c>
      <c r="CM38" s="122">
        <f>-SUMIFS(Lancamentos!$Y:$Y,Lancamentos!$AF:$AF,Fluxo_de_Caixa_Semanal!CM$8,Lancamentos!$F:$F,"Realizado",Lancamentos!$J:$J,Fluxo_de_Caixa_Semanal!$A38)-SUMIFS(Lancamentos!$Y:$Y,Lancamentos!$AF:$AF,Fluxo_de_Caixa_Semanal!CM$8,Lancamentos!$F:$F,"Contratado",Lancamentos!$J:$J,Fluxo_de_Caixa_Semanal!$A38)</f>
        <v>0</v>
      </c>
      <c r="CN38" s="123">
        <f>-SUMIFS(Lancamentos!$Y:$Y,Lancamentos!$AF:$AF,Fluxo_de_Caixa_Semanal!CN$8,Lancamentos!$F:$F,"Realizado",Lancamentos!$J:$J,Fluxo_de_Caixa_Semanal!$A38)-SUMIFS(Lancamentos!$Y:$Y,Lancamentos!$AF:$AF,Fluxo_de_Caixa_Semanal!CN$8,Lancamentos!$F:$F,"Contratado",Lancamentos!$J:$J,Fluxo_de_Caixa_Semanal!$A38)</f>
        <v>0</v>
      </c>
      <c r="CO38" s="121">
        <f>-SUMIFS(Lancamentos!$Y:$Y,Lancamentos!$AF:$AF,Fluxo_de_Caixa_Semanal!CO$8,Lancamentos!$F:$F,"Realizado",Lancamentos!$J:$J,Fluxo_de_Caixa_Semanal!$A38)-SUMIFS(Lancamentos!$Y:$Y,Lancamentos!$AF:$AF,Fluxo_de_Caixa_Semanal!CO$8,Lancamentos!$F:$F,"Contratado",Lancamentos!$J:$J,Fluxo_de_Caixa_Semanal!$A38)</f>
        <v>0</v>
      </c>
      <c r="CP38" s="122">
        <f>-SUMIFS(Lancamentos!$Y:$Y,Lancamentos!$AF:$AF,Fluxo_de_Caixa_Semanal!CP$8,Lancamentos!$F:$F,"Realizado",Lancamentos!$J:$J,Fluxo_de_Caixa_Semanal!$A38)-SUMIFS(Lancamentos!$Y:$Y,Lancamentos!$AF:$AF,Fluxo_de_Caixa_Semanal!CP$8,Lancamentos!$F:$F,"Contratado",Lancamentos!$J:$J,Fluxo_de_Caixa_Semanal!$A38)</f>
        <v>0</v>
      </c>
      <c r="CQ38" s="123">
        <f>-SUMIFS(Lancamentos!$Y:$Y,Lancamentos!$AF:$AF,Fluxo_de_Caixa_Semanal!CQ$8,Lancamentos!$F:$F,"Realizado",Lancamentos!$J:$J,Fluxo_de_Caixa_Semanal!$A38)-SUMIFS(Lancamentos!$Y:$Y,Lancamentos!$AF:$AF,Fluxo_de_Caixa_Semanal!CQ$8,Lancamentos!$F:$F,"Contratado",Lancamentos!$J:$J,Fluxo_de_Caixa_Semanal!$A38)</f>
        <v>0</v>
      </c>
      <c r="CR38" s="121">
        <f>-SUMIFS(Lancamentos!$Y:$Y,Lancamentos!$AF:$AF,Fluxo_de_Caixa_Semanal!CR$8,Lancamentos!$F:$F,"Realizado",Lancamentos!$J:$J,Fluxo_de_Caixa_Semanal!$A38)-SUMIFS(Lancamentos!$Y:$Y,Lancamentos!$AF:$AF,Fluxo_de_Caixa_Semanal!CR$8,Lancamentos!$F:$F,"Contratado",Lancamentos!$J:$J,Fluxo_de_Caixa_Semanal!$A38)</f>
        <v>0</v>
      </c>
      <c r="CS38" s="122">
        <f>-SUMIFS(Lancamentos!$Y:$Y,Lancamentos!$AF:$AF,Fluxo_de_Caixa_Semanal!CS$8,Lancamentos!$F:$F,"Realizado",Lancamentos!$J:$J,Fluxo_de_Caixa_Semanal!$A38)-SUMIFS(Lancamentos!$Y:$Y,Lancamentos!$AF:$AF,Fluxo_de_Caixa_Semanal!CS$8,Lancamentos!$F:$F,"Contratado",Lancamentos!$J:$J,Fluxo_de_Caixa_Semanal!$A38)</f>
        <v>0</v>
      </c>
      <c r="CT38" s="123">
        <f>-SUMIFS(Lancamentos!$Y:$Y,Lancamentos!$AF:$AF,Fluxo_de_Caixa_Semanal!CT$8,Lancamentos!$F:$F,"Realizado",Lancamentos!$J:$J,Fluxo_de_Caixa_Semanal!$A38)-SUMIFS(Lancamentos!$Y:$Y,Lancamentos!$AF:$AF,Fluxo_de_Caixa_Semanal!CT$8,Lancamentos!$F:$F,"Contratado",Lancamentos!$J:$J,Fluxo_de_Caixa_Semanal!$A38)</f>
        <v>0</v>
      </c>
      <c r="CU38" s="121">
        <f>-SUMIFS(Lancamentos!$Y:$Y,Lancamentos!$AF:$AF,Fluxo_de_Caixa_Semanal!CU$8,Lancamentos!$F:$F,"Realizado",Lancamentos!$J:$J,Fluxo_de_Caixa_Semanal!$A38)-SUMIFS(Lancamentos!$Y:$Y,Lancamentos!$AF:$AF,Fluxo_de_Caixa_Semanal!CU$8,Lancamentos!$F:$F,"Contratado",Lancamentos!$J:$J,Fluxo_de_Caixa_Semanal!$A38)</f>
        <v>0</v>
      </c>
      <c r="CV38" s="122">
        <f>-SUMIFS(Lancamentos!$Y:$Y,Lancamentos!$AF:$AF,Fluxo_de_Caixa_Semanal!CV$8,Lancamentos!$F:$F,"Realizado",Lancamentos!$J:$J,Fluxo_de_Caixa_Semanal!$A38)-SUMIFS(Lancamentos!$Y:$Y,Lancamentos!$AF:$AF,Fluxo_de_Caixa_Semanal!CV$8,Lancamentos!$F:$F,"Contratado",Lancamentos!$J:$J,Fluxo_de_Caixa_Semanal!$A38)</f>
        <v>0</v>
      </c>
      <c r="CW38" s="123">
        <f>-SUMIFS(Lancamentos!$Y:$Y,Lancamentos!$AF:$AF,Fluxo_de_Caixa_Semanal!CW$8,Lancamentos!$F:$F,"Realizado",Lancamentos!$J:$J,Fluxo_de_Caixa_Semanal!$A38)-SUMIFS(Lancamentos!$Y:$Y,Lancamentos!$AF:$AF,Fluxo_de_Caixa_Semanal!CW$8,Lancamentos!$F:$F,"Contratado",Lancamentos!$J:$J,Fluxo_de_Caixa_Semanal!$A38)</f>
        <v>0</v>
      </c>
      <c r="CX38" s="121">
        <f>-SUMIFS(Lancamentos!$Y:$Y,Lancamentos!$AF:$AF,Fluxo_de_Caixa_Semanal!CX$8,Lancamentos!$F:$F,"Realizado",Lancamentos!$J:$J,Fluxo_de_Caixa_Semanal!$A38)-SUMIFS(Lancamentos!$Y:$Y,Lancamentos!$AF:$AF,Fluxo_de_Caixa_Semanal!CX$8,Lancamentos!$F:$F,"Contratado",Lancamentos!$J:$J,Fluxo_de_Caixa_Semanal!$A38)</f>
        <v>0</v>
      </c>
      <c r="CY38" s="122">
        <f>-SUMIFS(Lancamentos!$Y:$Y,Lancamentos!$AF:$AF,Fluxo_de_Caixa_Semanal!CY$8,Lancamentos!$F:$F,"Realizado",Lancamentos!$J:$J,Fluxo_de_Caixa_Semanal!$A38)-SUMIFS(Lancamentos!$Y:$Y,Lancamentos!$AF:$AF,Fluxo_de_Caixa_Semanal!CY$8,Lancamentos!$F:$F,"Contratado",Lancamentos!$J:$J,Fluxo_de_Caixa_Semanal!$A38)</f>
        <v>0</v>
      </c>
      <c r="CZ38" s="123">
        <f>-SUMIFS(Lancamentos!$Y:$Y,Lancamentos!$AF:$AF,Fluxo_de_Caixa_Semanal!CZ$8,Lancamentos!$F:$F,"Realizado",Lancamentos!$J:$J,Fluxo_de_Caixa_Semanal!$A38)-SUMIFS(Lancamentos!$Y:$Y,Lancamentos!$AF:$AF,Fluxo_de_Caixa_Semanal!CZ$8,Lancamentos!$F:$F,"Contratado",Lancamentos!$J:$J,Fluxo_de_Caixa_Semanal!$A38)</f>
        <v>0</v>
      </c>
      <c r="DA38" s="121">
        <f>-SUMIFS(Lancamentos!$Y:$Y,Lancamentos!$AF:$AF,Fluxo_de_Caixa_Semanal!DA$8,Lancamentos!$F:$F,"Realizado",Lancamentos!$J:$J,Fluxo_de_Caixa_Semanal!$A38)-SUMIFS(Lancamentos!$Y:$Y,Lancamentos!$AF:$AF,Fluxo_de_Caixa_Semanal!DA$8,Lancamentos!$F:$F,"Contratado",Lancamentos!$J:$J,Fluxo_de_Caixa_Semanal!$A38)</f>
        <v>0</v>
      </c>
      <c r="DB38" s="122">
        <f>-SUMIFS(Lancamentos!$Y:$Y,Lancamentos!$AF:$AF,Fluxo_de_Caixa_Semanal!DB$8,Lancamentos!$F:$F,"Realizado",Lancamentos!$J:$J,Fluxo_de_Caixa_Semanal!$A38)-SUMIFS(Lancamentos!$Y:$Y,Lancamentos!$AF:$AF,Fluxo_de_Caixa_Semanal!DB$8,Lancamentos!$F:$F,"Contratado",Lancamentos!$J:$J,Fluxo_de_Caixa_Semanal!$A38)</f>
        <v>0</v>
      </c>
      <c r="DC38" s="123">
        <f>-SUMIFS(Lancamentos!$Y:$Y,Lancamentos!$AF:$AF,Fluxo_de_Caixa_Semanal!DC$8,Lancamentos!$F:$F,"Realizado",Lancamentos!$J:$J,Fluxo_de_Caixa_Semanal!$A38)-SUMIFS(Lancamentos!$Y:$Y,Lancamentos!$AF:$AF,Fluxo_de_Caixa_Semanal!DC$8,Lancamentos!$F:$F,"Contratado",Lancamentos!$J:$J,Fluxo_de_Caixa_Semanal!$A38)</f>
        <v>0</v>
      </c>
      <c r="DD38" s="121">
        <f>-SUMIFS(Lancamentos!$Y:$Y,Lancamentos!$AF:$AF,Fluxo_de_Caixa_Semanal!DD$8,Lancamentos!$F:$F,"Realizado",Lancamentos!$J:$J,Fluxo_de_Caixa_Semanal!$A38)-SUMIFS(Lancamentos!$Y:$Y,Lancamentos!$AF:$AF,Fluxo_de_Caixa_Semanal!DD$8,Lancamentos!$F:$F,"Contratado",Lancamentos!$J:$J,Fluxo_de_Caixa_Semanal!$A38)</f>
        <v>0</v>
      </c>
      <c r="DE38" s="122">
        <f>-SUMIFS(Lancamentos!$Y:$Y,Lancamentos!$AF:$AF,Fluxo_de_Caixa_Semanal!DE$8,Lancamentos!$F:$F,"Realizado",Lancamentos!$J:$J,Fluxo_de_Caixa_Semanal!$A38)-SUMIFS(Lancamentos!$Y:$Y,Lancamentos!$AF:$AF,Fluxo_de_Caixa_Semanal!DE$8,Lancamentos!$F:$F,"Contratado",Lancamentos!$J:$J,Fluxo_de_Caixa_Semanal!$A38)</f>
        <v>0</v>
      </c>
      <c r="DF38" s="123">
        <f>-SUMIFS(Lancamentos!$Y:$Y,Lancamentos!$AF:$AF,Fluxo_de_Caixa_Semanal!DF$8,Lancamentos!$F:$F,"Realizado",Lancamentos!$J:$J,Fluxo_de_Caixa_Semanal!$A38)-SUMIFS(Lancamentos!$Y:$Y,Lancamentos!$AF:$AF,Fluxo_de_Caixa_Semanal!DF$8,Lancamentos!$F:$F,"Contratado",Lancamentos!$J:$J,Fluxo_de_Caixa_Semanal!$A38)</f>
        <v>0</v>
      </c>
      <c r="DG38" s="121">
        <f>-SUMIFS(Lancamentos!$Y:$Y,Lancamentos!$AF:$AF,Fluxo_de_Caixa_Semanal!DG$8,Lancamentos!$F:$F,"Realizado",Lancamentos!$J:$J,Fluxo_de_Caixa_Semanal!$A38)-SUMIFS(Lancamentos!$Y:$Y,Lancamentos!$AF:$AF,Fluxo_de_Caixa_Semanal!DG$8,Lancamentos!$F:$F,"Contratado",Lancamentos!$J:$J,Fluxo_de_Caixa_Semanal!$A38)</f>
        <v>0</v>
      </c>
      <c r="DH38" s="122">
        <f>-SUMIFS(Lancamentos!$Y:$Y,Lancamentos!$AF:$AF,Fluxo_de_Caixa_Semanal!DH$8,Lancamentos!$F:$F,"Realizado",Lancamentos!$J:$J,Fluxo_de_Caixa_Semanal!$A38)-SUMIFS(Lancamentos!$Y:$Y,Lancamentos!$AF:$AF,Fluxo_de_Caixa_Semanal!DH$8,Lancamentos!$F:$F,"Contratado",Lancamentos!$J:$J,Fluxo_de_Caixa_Semanal!$A38)</f>
        <v>0</v>
      </c>
      <c r="DI38" s="123">
        <f>-SUMIFS(Lancamentos!$Y:$Y,Lancamentos!$AF:$AF,Fluxo_de_Caixa_Semanal!DI$8,Lancamentos!$F:$F,"Realizado",Lancamentos!$J:$J,Fluxo_de_Caixa_Semanal!$A38)-SUMIFS(Lancamentos!$Y:$Y,Lancamentos!$AF:$AF,Fluxo_de_Caixa_Semanal!DI$8,Lancamentos!$F:$F,"Contratado",Lancamentos!$J:$J,Fluxo_de_Caixa_Semanal!$A38)</f>
        <v>0</v>
      </c>
      <c r="DJ38" s="121">
        <f>-SUMIFS(Lancamentos!$Y:$Y,Lancamentos!$AF:$AF,Fluxo_de_Caixa_Semanal!DJ$8,Lancamentos!$F:$F,"Realizado",Lancamentos!$J:$J,Fluxo_de_Caixa_Semanal!$A38)-SUMIFS(Lancamentos!$Y:$Y,Lancamentos!$AF:$AF,Fluxo_de_Caixa_Semanal!DJ$8,Lancamentos!$F:$F,"Contratado",Lancamentos!$J:$J,Fluxo_de_Caixa_Semanal!$A38)</f>
        <v>0</v>
      </c>
      <c r="DK38" s="122">
        <f>-SUMIFS(Lancamentos!$Y:$Y,Lancamentos!$AF:$AF,Fluxo_de_Caixa_Semanal!DK$8,Lancamentos!$F:$F,"Realizado",Lancamentos!$J:$J,Fluxo_de_Caixa_Semanal!$A38)-SUMIFS(Lancamentos!$Y:$Y,Lancamentos!$AF:$AF,Fluxo_de_Caixa_Semanal!DK$8,Lancamentos!$F:$F,"Contratado",Lancamentos!$J:$J,Fluxo_de_Caixa_Semanal!$A38)</f>
        <v>0</v>
      </c>
      <c r="DL38" s="123">
        <f>-SUMIFS(Lancamentos!$Y:$Y,Lancamentos!$AF:$AF,Fluxo_de_Caixa_Semanal!DL$8,Lancamentos!$F:$F,"Realizado",Lancamentos!$J:$J,Fluxo_de_Caixa_Semanal!$A38)-SUMIFS(Lancamentos!$Y:$Y,Lancamentos!$AF:$AF,Fluxo_de_Caixa_Semanal!DL$8,Lancamentos!$F:$F,"Contratado",Lancamentos!$J:$J,Fluxo_de_Caixa_Semanal!$A38)</f>
        <v>0</v>
      </c>
      <c r="DM38" s="121">
        <f>-SUMIFS(Lancamentos!$Y:$Y,Lancamentos!$AF:$AF,Fluxo_de_Caixa_Semanal!DM$8,Lancamentos!$F:$F,"Realizado",Lancamentos!$J:$J,Fluxo_de_Caixa_Semanal!$A38)-SUMIFS(Lancamentos!$Y:$Y,Lancamentos!$AF:$AF,Fluxo_de_Caixa_Semanal!DM$8,Lancamentos!$F:$F,"Contratado",Lancamentos!$J:$J,Fluxo_de_Caixa_Semanal!$A38)</f>
        <v>0</v>
      </c>
      <c r="DN38" s="122">
        <f>-SUMIFS(Lancamentos!$Y:$Y,Lancamentos!$AF:$AF,Fluxo_de_Caixa_Semanal!DN$8,Lancamentos!$F:$F,"Realizado",Lancamentos!$J:$J,Fluxo_de_Caixa_Semanal!$A38)-SUMIFS(Lancamentos!$Y:$Y,Lancamentos!$AF:$AF,Fluxo_de_Caixa_Semanal!DN$8,Lancamentos!$F:$F,"Contratado",Lancamentos!$J:$J,Fluxo_de_Caixa_Semanal!$A38)</f>
        <v>0</v>
      </c>
      <c r="DO38" s="123">
        <f>-SUMIFS(Lancamentos!$Y:$Y,Lancamentos!$AF:$AF,Fluxo_de_Caixa_Semanal!DO$8,Lancamentos!$F:$F,"Realizado",Lancamentos!$J:$J,Fluxo_de_Caixa_Semanal!$A38)-SUMIFS(Lancamentos!$Y:$Y,Lancamentos!$AF:$AF,Fluxo_de_Caixa_Semanal!DO$8,Lancamentos!$F:$F,"Contratado",Lancamentos!$J:$J,Fluxo_de_Caixa_Semanal!$A38)</f>
        <v>0</v>
      </c>
      <c r="DP38" s="121">
        <f>-SUMIFS(Lancamentos!$Y:$Y,Lancamentos!$AF:$AF,Fluxo_de_Caixa_Semanal!DP$8,Lancamentos!$F:$F,"Realizado",Lancamentos!$J:$J,Fluxo_de_Caixa_Semanal!$A38)-SUMIFS(Lancamentos!$Y:$Y,Lancamentos!$AF:$AF,Fluxo_de_Caixa_Semanal!DP$8,Lancamentos!$F:$F,"Contratado",Lancamentos!$J:$J,Fluxo_de_Caixa_Semanal!$A38)</f>
        <v>0</v>
      </c>
      <c r="DQ38" s="122">
        <f>-SUMIFS(Lancamentos!$Y:$Y,Lancamentos!$AF:$AF,Fluxo_de_Caixa_Semanal!DQ$8,Lancamentos!$F:$F,"Realizado",Lancamentos!$J:$J,Fluxo_de_Caixa_Semanal!$A38)-SUMIFS(Lancamentos!$Y:$Y,Lancamentos!$AF:$AF,Fluxo_de_Caixa_Semanal!DQ$8,Lancamentos!$F:$F,"Contratado",Lancamentos!$J:$J,Fluxo_de_Caixa_Semanal!$A38)</f>
        <v>0</v>
      </c>
      <c r="DR38" s="123">
        <f>-SUMIFS(Lancamentos!$Y:$Y,Lancamentos!$AF:$AF,Fluxo_de_Caixa_Semanal!DR$8,Lancamentos!$F:$F,"Realizado",Lancamentos!$J:$J,Fluxo_de_Caixa_Semanal!$A38)-SUMIFS(Lancamentos!$Y:$Y,Lancamentos!$AF:$AF,Fluxo_de_Caixa_Semanal!DR$8,Lancamentos!$F:$F,"Contratado",Lancamentos!$J:$J,Fluxo_de_Caixa_Semanal!$A38)</f>
        <v>0</v>
      </c>
      <c r="DS38" s="121">
        <f>-SUMIFS(Lancamentos!$Y:$Y,Lancamentos!$AF:$AF,Fluxo_de_Caixa_Semanal!DS$8,Lancamentos!$F:$F,"Realizado",Lancamentos!$J:$J,Fluxo_de_Caixa_Semanal!$A38)-SUMIFS(Lancamentos!$Y:$Y,Lancamentos!$AF:$AF,Fluxo_de_Caixa_Semanal!DS$8,Lancamentos!$F:$F,"Contratado",Lancamentos!$J:$J,Fluxo_de_Caixa_Semanal!$A38)</f>
        <v>0</v>
      </c>
      <c r="DT38" s="122">
        <f>-SUMIFS(Lancamentos!$Y:$Y,Lancamentos!$AF:$AF,Fluxo_de_Caixa_Semanal!DT$8,Lancamentos!$F:$F,"Realizado",Lancamentos!$J:$J,Fluxo_de_Caixa_Semanal!$A38)-SUMIFS(Lancamentos!$Y:$Y,Lancamentos!$AF:$AF,Fluxo_de_Caixa_Semanal!DT$8,Lancamentos!$F:$F,"Contratado",Lancamentos!$J:$J,Fluxo_de_Caixa_Semanal!$A38)</f>
        <v>0</v>
      </c>
      <c r="DU38" s="123">
        <f>-SUMIFS(Lancamentos!$Y:$Y,Lancamentos!$AF:$AF,Fluxo_de_Caixa_Semanal!DU$8,Lancamentos!$F:$F,"Realizado",Lancamentos!$J:$J,Fluxo_de_Caixa_Semanal!$A38)-SUMIFS(Lancamentos!$Y:$Y,Lancamentos!$AF:$AF,Fluxo_de_Caixa_Semanal!DU$8,Lancamentos!$F:$F,"Contratado",Lancamentos!$J:$J,Fluxo_de_Caixa_Semanal!$A38)</f>
        <v>0</v>
      </c>
      <c r="DV38" s="121">
        <f>-SUMIFS(Lancamentos!$Y:$Y,Lancamentos!$AF:$AF,Fluxo_de_Caixa_Semanal!DV$8,Lancamentos!$F:$F,"Realizado",Lancamentos!$J:$J,Fluxo_de_Caixa_Semanal!$A38)-SUMIFS(Lancamentos!$Y:$Y,Lancamentos!$AF:$AF,Fluxo_de_Caixa_Semanal!DV$8,Lancamentos!$F:$F,"Contratado",Lancamentos!$J:$J,Fluxo_de_Caixa_Semanal!$A38)</f>
        <v>0</v>
      </c>
      <c r="DW38" s="122">
        <f>-SUMIFS(Lancamentos!$Y:$Y,Lancamentos!$AF:$AF,Fluxo_de_Caixa_Semanal!DW$8,Lancamentos!$F:$F,"Realizado",Lancamentos!$J:$J,Fluxo_de_Caixa_Semanal!$A38)-SUMIFS(Lancamentos!$Y:$Y,Lancamentos!$AF:$AF,Fluxo_de_Caixa_Semanal!DW$8,Lancamentos!$F:$F,"Contratado",Lancamentos!$J:$J,Fluxo_de_Caixa_Semanal!$A38)</f>
        <v>0</v>
      </c>
      <c r="DX38" s="123">
        <f>-SUMIFS(Lancamentos!$Y:$Y,Lancamentos!$AF:$AF,Fluxo_de_Caixa_Semanal!DX$8,Lancamentos!$F:$F,"Realizado",Lancamentos!$J:$J,Fluxo_de_Caixa_Semanal!$A38)-SUMIFS(Lancamentos!$Y:$Y,Lancamentos!$AF:$AF,Fluxo_de_Caixa_Semanal!DX$8,Lancamentos!$F:$F,"Contratado",Lancamentos!$J:$J,Fluxo_de_Caixa_Semanal!$A38)</f>
        <v>0</v>
      </c>
      <c r="DY38" s="121">
        <f>-SUMIFS(Lancamentos!$Y:$Y,Lancamentos!$AF:$AF,Fluxo_de_Caixa_Semanal!DY$8,Lancamentos!$F:$F,"Realizado",Lancamentos!$J:$J,Fluxo_de_Caixa_Semanal!$A38)-SUMIFS(Lancamentos!$Y:$Y,Lancamentos!$AF:$AF,Fluxo_de_Caixa_Semanal!DY$8,Lancamentos!$F:$F,"Contratado",Lancamentos!$J:$J,Fluxo_de_Caixa_Semanal!$A38)</f>
        <v>0</v>
      </c>
      <c r="DZ38" s="122">
        <f>-SUMIFS(Lancamentos!$Y:$Y,Lancamentos!$AF:$AF,Fluxo_de_Caixa_Semanal!DZ$8,Lancamentos!$F:$F,"Realizado",Lancamentos!$J:$J,Fluxo_de_Caixa_Semanal!$A38)-SUMIFS(Lancamentos!$Y:$Y,Lancamentos!$AF:$AF,Fluxo_de_Caixa_Semanal!DZ$8,Lancamentos!$F:$F,"Contratado",Lancamentos!$J:$J,Fluxo_de_Caixa_Semanal!$A38)</f>
        <v>0</v>
      </c>
      <c r="EA38" s="123">
        <f>-SUMIFS(Lancamentos!$Y:$Y,Lancamentos!$AF:$AF,Fluxo_de_Caixa_Semanal!EA$8,Lancamentos!$F:$F,"Realizado",Lancamentos!$J:$J,Fluxo_de_Caixa_Semanal!$A38)-SUMIFS(Lancamentos!$Y:$Y,Lancamentos!$AF:$AF,Fluxo_de_Caixa_Semanal!EA$8,Lancamentos!$F:$F,"Contratado",Lancamentos!$J:$J,Fluxo_de_Caixa_Semanal!$A38)</f>
        <v>0</v>
      </c>
      <c r="EB38" s="121">
        <f>-SUMIFS(Lancamentos!$Y:$Y,Lancamentos!$AF:$AF,Fluxo_de_Caixa_Semanal!EB$8,Lancamentos!$F:$F,"Realizado",Lancamentos!$J:$J,Fluxo_de_Caixa_Semanal!$A38)-SUMIFS(Lancamentos!$Y:$Y,Lancamentos!$AF:$AF,Fluxo_de_Caixa_Semanal!EB$8,Lancamentos!$F:$F,"Contratado",Lancamentos!$J:$J,Fluxo_de_Caixa_Semanal!$A38)</f>
        <v>0</v>
      </c>
      <c r="EC38" s="122">
        <f>-SUMIFS(Lancamentos!$Y:$Y,Lancamentos!$AF:$AF,Fluxo_de_Caixa_Semanal!EC$8,Lancamentos!$F:$F,"Realizado",Lancamentos!$J:$J,Fluxo_de_Caixa_Semanal!$A38)-SUMIFS(Lancamentos!$Y:$Y,Lancamentos!$AF:$AF,Fluxo_de_Caixa_Semanal!EC$8,Lancamentos!$F:$F,"Contratado",Lancamentos!$J:$J,Fluxo_de_Caixa_Semanal!$A38)</f>
        <v>0</v>
      </c>
      <c r="ED38" s="123">
        <f>-SUMIFS(Lancamentos!$Y:$Y,Lancamentos!$AF:$AF,Fluxo_de_Caixa_Semanal!ED$8,Lancamentos!$F:$F,"Realizado",Lancamentos!$J:$J,Fluxo_de_Caixa_Semanal!$A38)-SUMIFS(Lancamentos!$Y:$Y,Lancamentos!$AF:$AF,Fluxo_de_Caixa_Semanal!ED$8,Lancamentos!$F:$F,"Contratado",Lancamentos!$J:$J,Fluxo_de_Caixa_Semanal!$A38)</f>
        <v>0</v>
      </c>
      <c r="EE38" s="121">
        <f>-SUMIFS(Lancamentos!$Y:$Y,Lancamentos!$AF:$AF,Fluxo_de_Caixa_Semanal!EE$8,Lancamentos!$F:$F,"Realizado",Lancamentos!$J:$J,Fluxo_de_Caixa_Semanal!$A38)-SUMIFS(Lancamentos!$Y:$Y,Lancamentos!$AF:$AF,Fluxo_de_Caixa_Semanal!EE$8,Lancamentos!$F:$F,"Contratado",Lancamentos!$J:$J,Fluxo_de_Caixa_Semanal!$A38)</f>
        <v>0</v>
      </c>
      <c r="EF38" s="122">
        <f>-SUMIFS(Lancamentos!$Y:$Y,Lancamentos!$AF:$AF,Fluxo_de_Caixa_Semanal!EF$8,Lancamentos!$F:$F,"Realizado",Lancamentos!$J:$J,Fluxo_de_Caixa_Semanal!$A38)-SUMIFS(Lancamentos!$Y:$Y,Lancamentos!$AF:$AF,Fluxo_de_Caixa_Semanal!EF$8,Lancamentos!$F:$F,"Contratado",Lancamentos!$J:$J,Fluxo_de_Caixa_Semanal!$A38)</f>
        <v>0</v>
      </c>
      <c r="EG38" s="123">
        <f>-SUMIFS(Lancamentos!$Y:$Y,Lancamentos!$AF:$AF,Fluxo_de_Caixa_Semanal!EG$8,Lancamentos!$F:$F,"Realizado",Lancamentos!$J:$J,Fluxo_de_Caixa_Semanal!$A38)-SUMIFS(Lancamentos!$Y:$Y,Lancamentos!$AF:$AF,Fluxo_de_Caixa_Semanal!EG$8,Lancamentos!$F:$F,"Contratado",Lancamentos!$J:$J,Fluxo_de_Caixa_Semanal!$A38)</f>
        <v>0</v>
      </c>
      <c r="EH38" s="121">
        <f>-SUMIFS(Lancamentos!$Y:$Y,Lancamentos!$AF:$AF,Fluxo_de_Caixa_Semanal!EH$8,Lancamentos!$F:$F,"Realizado",Lancamentos!$J:$J,Fluxo_de_Caixa_Semanal!$A38)-SUMIFS(Lancamentos!$Y:$Y,Lancamentos!$AF:$AF,Fluxo_de_Caixa_Semanal!EH$8,Lancamentos!$F:$F,"Contratado",Lancamentos!$J:$J,Fluxo_de_Caixa_Semanal!$A38)</f>
        <v>0</v>
      </c>
      <c r="EI38" s="122">
        <f>-SUMIFS(Lancamentos!$Y:$Y,Lancamentos!$AF:$AF,Fluxo_de_Caixa_Semanal!EI$8,Lancamentos!$F:$F,"Realizado",Lancamentos!$J:$J,Fluxo_de_Caixa_Semanal!$A38)-SUMIFS(Lancamentos!$Y:$Y,Lancamentos!$AF:$AF,Fluxo_de_Caixa_Semanal!EI$8,Lancamentos!$F:$F,"Contratado",Lancamentos!$J:$J,Fluxo_de_Caixa_Semanal!$A38)</f>
        <v>0</v>
      </c>
      <c r="EJ38" s="123">
        <f>-SUMIFS(Lancamentos!$Y:$Y,Lancamentos!$AF:$AF,Fluxo_de_Caixa_Semanal!EJ$8,Lancamentos!$F:$F,"Realizado",Lancamentos!$J:$J,Fluxo_de_Caixa_Semanal!$A38)-SUMIFS(Lancamentos!$Y:$Y,Lancamentos!$AF:$AF,Fluxo_de_Caixa_Semanal!EJ$8,Lancamentos!$F:$F,"Contratado",Lancamentos!$J:$J,Fluxo_de_Caixa_Semanal!$A38)</f>
        <v>0</v>
      </c>
      <c r="EK38" s="121">
        <f>-SUMIFS(Lancamentos!$Y:$Y,Lancamentos!$AF:$AF,Fluxo_de_Caixa_Semanal!EK$8,Lancamentos!$F:$F,"Realizado",Lancamentos!$J:$J,Fluxo_de_Caixa_Semanal!$A38)-SUMIFS(Lancamentos!$Y:$Y,Lancamentos!$AF:$AF,Fluxo_de_Caixa_Semanal!EK$8,Lancamentos!$F:$F,"Contratado",Lancamentos!$J:$J,Fluxo_de_Caixa_Semanal!$A38)</f>
        <v>0</v>
      </c>
      <c r="EL38" s="122">
        <f>-SUMIFS(Lancamentos!$Y:$Y,Lancamentos!$AF:$AF,Fluxo_de_Caixa_Semanal!EL$8,Lancamentos!$F:$F,"Realizado",Lancamentos!$J:$J,Fluxo_de_Caixa_Semanal!$A38)-SUMIFS(Lancamentos!$Y:$Y,Lancamentos!$AF:$AF,Fluxo_de_Caixa_Semanal!EL$8,Lancamentos!$F:$F,"Contratado",Lancamentos!$J:$J,Fluxo_de_Caixa_Semanal!$A38)</f>
        <v>0</v>
      </c>
      <c r="EM38" s="123">
        <f>-SUMIFS(Lancamentos!$Y:$Y,Lancamentos!$AF:$AF,Fluxo_de_Caixa_Semanal!EM$8,Lancamentos!$F:$F,"Realizado",Lancamentos!$J:$J,Fluxo_de_Caixa_Semanal!$A38)-SUMIFS(Lancamentos!$Y:$Y,Lancamentos!$AF:$AF,Fluxo_de_Caixa_Semanal!EM$8,Lancamentos!$F:$F,"Contratado",Lancamentos!$J:$J,Fluxo_de_Caixa_Semanal!$A38)</f>
        <v>0</v>
      </c>
      <c r="EN38" s="121">
        <f>-SUMIFS(Lancamentos!$Y:$Y,Lancamentos!$AF:$AF,Fluxo_de_Caixa_Semanal!EN$8,Lancamentos!$F:$F,"Realizado",Lancamentos!$J:$J,Fluxo_de_Caixa_Semanal!$A38)-SUMIFS(Lancamentos!$Y:$Y,Lancamentos!$AF:$AF,Fluxo_de_Caixa_Semanal!EN$8,Lancamentos!$F:$F,"Contratado",Lancamentos!$J:$J,Fluxo_de_Caixa_Semanal!$A38)</f>
        <v>0</v>
      </c>
      <c r="EO38" s="122">
        <f>-SUMIFS(Lancamentos!$Y:$Y,Lancamentos!$AF:$AF,Fluxo_de_Caixa_Semanal!EO$8,Lancamentos!$F:$F,"Realizado",Lancamentos!$J:$J,Fluxo_de_Caixa_Semanal!$A38)-SUMIFS(Lancamentos!$Y:$Y,Lancamentos!$AF:$AF,Fluxo_de_Caixa_Semanal!EO$8,Lancamentos!$F:$F,"Contratado",Lancamentos!$J:$J,Fluxo_de_Caixa_Semanal!$A38)</f>
        <v>0</v>
      </c>
      <c r="EP38" s="123">
        <f>-SUMIFS(Lancamentos!$Y:$Y,Lancamentos!$AF:$AF,Fluxo_de_Caixa_Semanal!EP$8,Lancamentos!$F:$F,"Realizado",Lancamentos!$J:$J,Fluxo_de_Caixa_Semanal!$A38)-SUMIFS(Lancamentos!$Y:$Y,Lancamentos!$AF:$AF,Fluxo_de_Caixa_Semanal!EP$8,Lancamentos!$F:$F,"Contratado",Lancamentos!$J:$J,Fluxo_de_Caixa_Semanal!$A38)</f>
        <v>0</v>
      </c>
      <c r="EQ38" s="121">
        <f>-SUMIFS(Lancamentos!$Y:$Y,Lancamentos!$AF:$AF,Fluxo_de_Caixa_Semanal!EQ$8,Lancamentos!$F:$F,"Realizado",Lancamentos!$J:$J,Fluxo_de_Caixa_Semanal!$A38)-SUMIFS(Lancamentos!$Y:$Y,Lancamentos!$AF:$AF,Fluxo_de_Caixa_Semanal!EQ$8,Lancamentos!$F:$F,"Contratado",Lancamentos!$J:$J,Fluxo_de_Caixa_Semanal!$A38)</f>
        <v>0</v>
      </c>
      <c r="ER38" s="122">
        <f>-SUMIFS(Lancamentos!$Y:$Y,Lancamentos!$AF:$AF,Fluxo_de_Caixa_Semanal!ER$8,Lancamentos!$F:$F,"Realizado",Lancamentos!$J:$J,Fluxo_de_Caixa_Semanal!$A38)-SUMIFS(Lancamentos!$Y:$Y,Lancamentos!$AF:$AF,Fluxo_de_Caixa_Semanal!ER$8,Lancamentos!$F:$F,"Contratado",Lancamentos!$J:$J,Fluxo_de_Caixa_Semanal!$A38)</f>
        <v>0</v>
      </c>
      <c r="ES38" s="123">
        <f>-SUMIFS(Lancamentos!$Y:$Y,Lancamentos!$AF:$AF,Fluxo_de_Caixa_Semanal!ES$8,Lancamentos!$F:$F,"Realizado",Lancamentos!$J:$J,Fluxo_de_Caixa_Semanal!$A38)-SUMIFS(Lancamentos!$Y:$Y,Lancamentos!$AF:$AF,Fluxo_de_Caixa_Semanal!ES$8,Lancamentos!$F:$F,"Contratado",Lancamentos!$J:$J,Fluxo_de_Caixa_Semanal!$A38)</f>
        <v>0</v>
      </c>
    </row>
    <row r="39" spans="1:149" s="2" customFormat="1" outlineLevel="1" x14ac:dyDescent="0.25">
      <c r="A39" t="s">
        <v>111</v>
      </c>
      <c r="B39" t="s">
        <v>112</v>
      </c>
      <c r="C39" s="165">
        <f>-SUMIFS(Lancamentos!$Y:$Y,Lancamentos!$AF:$AF,Fluxo_de_Caixa_Semanal!C$8,Lancamentos!$F:$F,"Realizado",Lancamentos!$J:$J,Fluxo_de_Caixa_Semanal!$A39)</f>
        <v>0</v>
      </c>
      <c r="D39" s="165">
        <f>-SUMIFS(Lancamentos!$Y:$Y,Lancamentos!$AF:$AF,Fluxo_de_Caixa_Semanal!D$8,Lancamentos!$F:$F,"Realizado",Lancamentos!$J:$J,Fluxo_de_Caixa_Semanal!$A39)</f>
        <v>0</v>
      </c>
      <c r="E39" s="166">
        <f>-SUMIFS(Lancamentos!$Y:$Y,Lancamentos!$AF:$AF,Fluxo_de_Caixa_Semanal!E$8,Lancamentos!$F:$F,"Realizado",Lancamentos!$J:$J,Fluxo_de_Caixa_Semanal!$A39)</f>
        <v>0</v>
      </c>
      <c r="F39" s="167">
        <f>-SUMIFS(Lancamentos!$Y:$Y,Lancamentos!$AF:$AF,Fluxo_de_Caixa_Semanal!F$8,Lancamentos!$F:$F,"Realizado",Lancamentos!$J:$J,Fluxo_de_Caixa_Semanal!$A39)</f>
        <v>0</v>
      </c>
      <c r="G39" s="165">
        <f>-SUMIFS(Lancamentos!$Y:$Y,Lancamentos!$AF:$AF,Fluxo_de_Caixa_Semanal!G$8,Lancamentos!$F:$F,"Realizado",Lancamentos!$J:$J,Fluxo_de_Caixa_Semanal!$A39)</f>
        <v>0</v>
      </c>
      <c r="H39" s="166">
        <f>-SUMIFS(Lancamentos!$Y:$Y,Lancamentos!$AF:$AF,Fluxo_de_Caixa_Semanal!H$8,Lancamentos!$F:$F,"Realizado",Lancamentos!$J:$J,Fluxo_de_Caixa_Semanal!$A39)</f>
        <v>0</v>
      </c>
      <c r="I39" s="167">
        <f>-SUMIFS(Lancamentos!$Y:$Y,Lancamentos!$AF:$AF,Fluxo_de_Caixa_Semanal!I$8,Lancamentos!$F:$F,"Realizado",Lancamentos!$J:$J,Fluxo_de_Caixa_Semanal!$A39)</f>
        <v>0</v>
      </c>
      <c r="J39" s="165">
        <f>-SUMIFS(Lancamentos!$Y:$Y,Lancamentos!$AF:$AF,Fluxo_de_Caixa_Semanal!J$8,Lancamentos!$F:$F,"Realizado",Lancamentos!$J:$J,Fluxo_de_Caixa_Semanal!$A39)</f>
        <v>0</v>
      </c>
      <c r="K39" s="166">
        <f>-SUMIFS(Lancamentos!$Y:$Y,Lancamentos!$AF:$AF,Fluxo_de_Caixa_Semanal!K$8,Lancamentos!$F:$F,"Realizado",Lancamentos!$J:$J,Fluxo_de_Caixa_Semanal!$A39)</f>
        <v>0</v>
      </c>
      <c r="L39" s="167">
        <f>-SUMIFS(Lancamentos!$Y:$Y,Lancamentos!$AF:$AF,Fluxo_de_Caixa_Semanal!L$8,Lancamentos!$F:$F,"Realizado",Lancamentos!$J:$J,Fluxo_de_Caixa_Semanal!$A39)</f>
        <v>0</v>
      </c>
      <c r="M39" s="165">
        <f>-SUMIFS(Lancamentos!$Y:$Y,Lancamentos!$AF:$AF,Fluxo_de_Caixa_Semanal!M$8,Lancamentos!$F:$F,"Realizado",Lancamentos!$J:$J,Fluxo_de_Caixa_Semanal!$A39)</f>
        <v>0</v>
      </c>
      <c r="N39" s="166">
        <f>-SUMIFS(Lancamentos!$Y:$Y,Lancamentos!$AF:$AF,Fluxo_de_Caixa_Semanal!N$8,Lancamentos!$F:$F,"Realizado",Lancamentos!$J:$J,Fluxo_de_Caixa_Semanal!$A39)</f>
        <v>0</v>
      </c>
      <c r="O39" s="167">
        <f>-SUMIFS(Lancamentos!$Y:$Y,Lancamentos!$AF:$AF,Fluxo_de_Caixa_Semanal!O$8,Lancamentos!$F:$F,"Realizado",Lancamentos!$J:$J,Fluxo_de_Caixa_Semanal!$A39)</f>
        <v>0</v>
      </c>
      <c r="P39" s="165">
        <f>-SUMIFS(Lancamentos!$Y:$Y,Lancamentos!$AF:$AF,Fluxo_de_Caixa_Semanal!P$8,Lancamentos!$F:$F,"Realizado",Lancamentos!$J:$J,Fluxo_de_Caixa_Semanal!$A39)</f>
        <v>0</v>
      </c>
      <c r="Q39" s="166">
        <f>-SUMIFS(Lancamentos!$Y:$Y,Lancamentos!$AF:$AF,Fluxo_de_Caixa_Semanal!Q$8,Lancamentos!$F:$F,"Realizado",Lancamentos!$J:$J,Fluxo_de_Caixa_Semanal!$A39)</f>
        <v>0</v>
      </c>
      <c r="R39" s="167">
        <f>-SUMIFS(Lancamentos!$Y:$Y,Lancamentos!$AF:$AF,Fluxo_de_Caixa_Semanal!R$8,Lancamentos!$F:$F,"Realizado",Lancamentos!$J:$J,Fluxo_de_Caixa_Semanal!$A39)</f>
        <v>0</v>
      </c>
      <c r="S39" s="165">
        <f>-SUMIFS(Lancamentos!$Y:$Y,Lancamentos!$AF:$AF,Fluxo_de_Caixa_Semanal!S$8,Lancamentos!$F:$F,"Realizado",Lancamentos!$J:$J,Fluxo_de_Caixa_Semanal!$A39)</f>
        <v>0</v>
      </c>
      <c r="T39" s="166">
        <f>-SUMIFS(Lancamentos!$Y:$Y,Lancamentos!$AF:$AF,Fluxo_de_Caixa_Semanal!T$8,Lancamentos!$F:$F,"Realizado",Lancamentos!$J:$J,Fluxo_de_Caixa_Semanal!$A39)</f>
        <v>0</v>
      </c>
      <c r="U39" s="167">
        <f>-SUMIFS(Lancamentos!$Y:$Y,Lancamentos!$AF:$AF,Fluxo_de_Caixa_Semanal!U$8,Lancamentos!$F:$F,"Realizado",Lancamentos!$J:$J,Fluxo_de_Caixa_Semanal!$A39)</f>
        <v>0</v>
      </c>
      <c r="V39" s="165">
        <f>-SUMIFS(Lancamentos!$Y:$Y,Lancamentos!$AF:$AF,Fluxo_de_Caixa_Semanal!V$8,Lancamentos!$F:$F,"Realizado",Lancamentos!$J:$J,Fluxo_de_Caixa_Semanal!$A39)</f>
        <v>0</v>
      </c>
      <c r="W39" s="166">
        <f>-SUMIFS(Lancamentos!$Y:$Y,Lancamentos!$AF:$AF,Fluxo_de_Caixa_Semanal!W$8,Lancamentos!$F:$F,"Realizado",Lancamentos!$J:$J,Fluxo_de_Caixa_Semanal!$A39)</f>
        <v>0</v>
      </c>
      <c r="X39" s="121">
        <f>-SUMIFS(Lancamentos!$Y:$Y,Lancamentos!$AF:$AF,Fluxo_de_Caixa_Semanal!X$8,Lancamentos!$F:$F,"Realizado",Lancamentos!$J:$J,Fluxo_de_Caixa_Semanal!$A39)-SUMIFS(Lancamentos!$Y:$Y,Lancamentos!$AF:$AF,Fluxo_de_Caixa_Semanal!X$8,Lancamentos!$F:$F,"Contratado",Lancamentos!$J:$J,Fluxo_de_Caixa_Semanal!$A39)</f>
        <v>0</v>
      </c>
      <c r="Y39" s="122">
        <f>-SUMIFS(Lancamentos!$Y:$Y,Lancamentos!$AF:$AF,Fluxo_de_Caixa_Semanal!Y$8,Lancamentos!$F:$F,"Realizado",Lancamentos!$J:$J,Fluxo_de_Caixa_Semanal!$A39)-SUMIFS(Lancamentos!$Y:$Y,Lancamentos!$AF:$AF,Fluxo_de_Caixa_Semanal!Y$8,Lancamentos!$F:$F,"Contratado",Lancamentos!$J:$J,Fluxo_de_Caixa_Semanal!$A39)</f>
        <v>0</v>
      </c>
      <c r="Z39" s="123">
        <f>-SUMIFS(Lancamentos!$Y:$Y,Lancamentos!$AF:$AF,Fluxo_de_Caixa_Semanal!Z$8,Lancamentos!$F:$F,"Realizado",Lancamentos!$J:$J,Fluxo_de_Caixa_Semanal!$A39)-SUMIFS(Lancamentos!$Y:$Y,Lancamentos!$AF:$AF,Fluxo_de_Caixa_Semanal!Z$8,Lancamentos!$F:$F,"Contratado",Lancamentos!$J:$J,Fluxo_de_Caixa_Semanal!$A39)</f>
        <v>0</v>
      </c>
      <c r="AA39" s="121">
        <f>-SUMIFS(Lancamentos!$Y:$Y,Lancamentos!$AF:$AF,Fluxo_de_Caixa_Semanal!AA$8,Lancamentos!$F:$F,"Realizado",Lancamentos!$J:$J,Fluxo_de_Caixa_Semanal!$A39)-SUMIFS(Lancamentos!$Y:$Y,Lancamentos!$AF:$AF,Fluxo_de_Caixa_Semanal!AA$8,Lancamentos!$F:$F,"Contratado",Lancamentos!$J:$J,Fluxo_de_Caixa_Semanal!$A39)</f>
        <v>0</v>
      </c>
      <c r="AB39" s="122">
        <f>-SUMIFS(Lancamentos!$Y:$Y,Lancamentos!$AF:$AF,Fluxo_de_Caixa_Semanal!AB$8,Lancamentos!$F:$F,"Realizado",Lancamentos!$J:$J,Fluxo_de_Caixa_Semanal!$A39)-SUMIFS(Lancamentos!$Y:$Y,Lancamentos!$AF:$AF,Fluxo_de_Caixa_Semanal!AB$8,Lancamentos!$F:$F,"Contratado",Lancamentos!$J:$J,Fluxo_de_Caixa_Semanal!$A39)</f>
        <v>0</v>
      </c>
      <c r="AC39" s="123">
        <f>-SUMIFS(Lancamentos!$Y:$Y,Lancamentos!$AF:$AF,Fluxo_de_Caixa_Semanal!AC$8,Lancamentos!$F:$F,"Realizado",Lancamentos!$J:$J,Fluxo_de_Caixa_Semanal!$A39)-SUMIFS(Lancamentos!$Y:$Y,Lancamentos!$AF:$AF,Fluxo_de_Caixa_Semanal!AC$8,Lancamentos!$F:$F,"Contratado",Lancamentos!$J:$J,Fluxo_de_Caixa_Semanal!$A39)</f>
        <v>0</v>
      </c>
      <c r="AD39" s="121">
        <f>-SUMIFS(Lancamentos!$Y:$Y,Lancamentos!$AF:$AF,Fluxo_de_Caixa_Semanal!AD$8,Lancamentos!$F:$F,"Realizado",Lancamentos!$J:$J,Fluxo_de_Caixa_Semanal!$A39)-SUMIFS(Lancamentos!$Y:$Y,Lancamentos!$AF:$AF,Fluxo_de_Caixa_Semanal!AD$8,Lancamentos!$F:$F,"Contratado",Lancamentos!$J:$J,Fluxo_de_Caixa_Semanal!$A39)</f>
        <v>0</v>
      </c>
      <c r="AE39" s="122">
        <f>-SUMIFS(Lancamentos!$Y:$Y,Lancamentos!$AF:$AF,Fluxo_de_Caixa_Semanal!AE$8,Lancamentos!$F:$F,"Realizado",Lancamentos!$J:$J,Fluxo_de_Caixa_Semanal!$A39)-SUMIFS(Lancamentos!$Y:$Y,Lancamentos!$AF:$AF,Fluxo_de_Caixa_Semanal!AE$8,Lancamentos!$F:$F,"Contratado",Lancamentos!$J:$J,Fluxo_de_Caixa_Semanal!$A39)</f>
        <v>0</v>
      </c>
      <c r="AF39" s="123">
        <f>-SUMIFS(Lancamentos!$Y:$Y,Lancamentos!$AF:$AF,Fluxo_de_Caixa_Semanal!AF$8,Lancamentos!$F:$F,"Realizado",Lancamentos!$J:$J,Fluxo_de_Caixa_Semanal!$A39)-SUMIFS(Lancamentos!$Y:$Y,Lancamentos!$AF:$AF,Fluxo_de_Caixa_Semanal!AF$8,Lancamentos!$F:$F,"Contratado",Lancamentos!$J:$J,Fluxo_de_Caixa_Semanal!$A39)</f>
        <v>0</v>
      </c>
      <c r="AG39" s="121">
        <f>-SUMIFS(Lancamentos!$Y:$Y,Lancamentos!$AF:$AF,Fluxo_de_Caixa_Semanal!AG$8,Lancamentos!$F:$F,"Realizado",Lancamentos!$J:$J,Fluxo_de_Caixa_Semanal!$A39)-SUMIFS(Lancamentos!$Y:$Y,Lancamentos!$AF:$AF,Fluxo_de_Caixa_Semanal!AG$8,Lancamentos!$F:$F,"Contratado",Lancamentos!$J:$J,Fluxo_de_Caixa_Semanal!$A39)</f>
        <v>0</v>
      </c>
      <c r="AH39" s="122">
        <f>-SUMIFS(Lancamentos!$Y:$Y,Lancamentos!$AF:$AF,Fluxo_de_Caixa_Semanal!AH$8,Lancamentos!$F:$F,"Realizado",Lancamentos!$J:$J,Fluxo_de_Caixa_Semanal!$A39)-SUMIFS(Lancamentos!$Y:$Y,Lancamentos!$AF:$AF,Fluxo_de_Caixa_Semanal!AH$8,Lancamentos!$F:$F,"Contratado",Lancamentos!$J:$J,Fluxo_de_Caixa_Semanal!$A39)</f>
        <v>0</v>
      </c>
      <c r="AI39" s="123">
        <f>-SUMIFS(Lancamentos!$Y:$Y,Lancamentos!$AF:$AF,Fluxo_de_Caixa_Semanal!AI$8,Lancamentos!$F:$F,"Realizado",Lancamentos!$J:$J,Fluxo_de_Caixa_Semanal!$A39)-SUMIFS(Lancamentos!$Y:$Y,Lancamentos!$AF:$AF,Fluxo_de_Caixa_Semanal!AI$8,Lancamentos!$F:$F,"Contratado",Lancamentos!$J:$J,Fluxo_de_Caixa_Semanal!$A39)</f>
        <v>0</v>
      </c>
      <c r="AJ39" s="121">
        <f>-SUMIFS(Lancamentos!$Y:$Y,Lancamentos!$AF:$AF,Fluxo_de_Caixa_Semanal!AJ$8,Lancamentos!$F:$F,"Realizado",Lancamentos!$J:$J,Fluxo_de_Caixa_Semanal!$A39)-SUMIFS(Lancamentos!$Y:$Y,Lancamentos!$AF:$AF,Fluxo_de_Caixa_Semanal!AJ$8,Lancamentos!$F:$F,"Contratado",Lancamentos!$J:$J,Fluxo_de_Caixa_Semanal!$A39)</f>
        <v>0</v>
      </c>
      <c r="AK39" s="122">
        <f>-SUMIFS(Lancamentos!$Y:$Y,Lancamentos!$AF:$AF,Fluxo_de_Caixa_Semanal!AK$8,Lancamentos!$F:$F,"Realizado",Lancamentos!$J:$J,Fluxo_de_Caixa_Semanal!$A39)-SUMIFS(Lancamentos!$Y:$Y,Lancamentos!$AF:$AF,Fluxo_de_Caixa_Semanal!AK$8,Lancamentos!$F:$F,"Contratado",Lancamentos!$J:$J,Fluxo_de_Caixa_Semanal!$A39)</f>
        <v>0</v>
      </c>
      <c r="AL39" s="123">
        <f>-SUMIFS(Lancamentos!$Y:$Y,Lancamentos!$AF:$AF,Fluxo_de_Caixa_Semanal!AL$8,Lancamentos!$F:$F,"Realizado",Lancamentos!$J:$J,Fluxo_de_Caixa_Semanal!$A39)-SUMIFS(Lancamentos!$Y:$Y,Lancamentos!$AF:$AF,Fluxo_de_Caixa_Semanal!AL$8,Lancamentos!$F:$F,"Contratado",Lancamentos!$J:$J,Fluxo_de_Caixa_Semanal!$A39)</f>
        <v>0</v>
      </c>
      <c r="AM39" s="121">
        <f>-SUMIFS(Lancamentos!$Y:$Y,Lancamentos!$AF:$AF,Fluxo_de_Caixa_Semanal!AM$8,Lancamentos!$F:$F,"Realizado",Lancamentos!$J:$J,Fluxo_de_Caixa_Semanal!$A39)-SUMIFS(Lancamentos!$Y:$Y,Lancamentos!$AF:$AF,Fluxo_de_Caixa_Semanal!AM$8,Lancamentos!$F:$F,"Contratado",Lancamentos!$J:$J,Fluxo_de_Caixa_Semanal!$A39)</f>
        <v>0</v>
      </c>
      <c r="AN39" s="122">
        <f>-SUMIFS(Lancamentos!$Y:$Y,Lancamentos!$AF:$AF,Fluxo_de_Caixa_Semanal!AN$8,Lancamentos!$F:$F,"Realizado",Lancamentos!$J:$J,Fluxo_de_Caixa_Semanal!$A39)-SUMIFS(Lancamentos!$Y:$Y,Lancamentos!$AF:$AF,Fluxo_de_Caixa_Semanal!AN$8,Lancamentos!$F:$F,"Contratado",Lancamentos!$J:$J,Fluxo_de_Caixa_Semanal!$A39)</f>
        <v>0</v>
      </c>
      <c r="AO39" s="123">
        <f>-SUMIFS(Lancamentos!$Y:$Y,Lancamentos!$AF:$AF,Fluxo_de_Caixa_Semanal!AO$8,Lancamentos!$F:$F,"Realizado",Lancamentos!$J:$J,Fluxo_de_Caixa_Semanal!$A39)-SUMIFS(Lancamentos!$Y:$Y,Lancamentos!$AF:$AF,Fluxo_de_Caixa_Semanal!AO$8,Lancamentos!$F:$F,"Contratado",Lancamentos!$J:$J,Fluxo_de_Caixa_Semanal!$A39)</f>
        <v>0</v>
      </c>
      <c r="AP39" s="121">
        <f>-SUMIFS(Lancamentos!$Y:$Y,Lancamentos!$AF:$AF,Fluxo_de_Caixa_Semanal!AP$8,Lancamentos!$F:$F,"Realizado",Lancamentos!$J:$J,Fluxo_de_Caixa_Semanal!$A39)-SUMIFS(Lancamentos!$Y:$Y,Lancamentos!$AF:$AF,Fluxo_de_Caixa_Semanal!AP$8,Lancamentos!$F:$F,"Contratado",Lancamentos!$J:$J,Fluxo_de_Caixa_Semanal!$A39)</f>
        <v>0</v>
      </c>
      <c r="AQ39" s="122">
        <f>-SUMIFS(Lancamentos!$Y:$Y,Lancamentos!$AF:$AF,Fluxo_de_Caixa_Semanal!AQ$8,Lancamentos!$F:$F,"Realizado",Lancamentos!$J:$J,Fluxo_de_Caixa_Semanal!$A39)-SUMIFS(Lancamentos!$Y:$Y,Lancamentos!$AF:$AF,Fluxo_de_Caixa_Semanal!AQ$8,Lancamentos!$F:$F,"Contratado",Lancamentos!$J:$J,Fluxo_de_Caixa_Semanal!$A39)</f>
        <v>0</v>
      </c>
      <c r="AR39" s="123">
        <f>-SUMIFS(Lancamentos!$Y:$Y,Lancamentos!$AF:$AF,Fluxo_de_Caixa_Semanal!AR$8,Lancamentos!$F:$F,"Realizado",Lancamentos!$J:$J,Fluxo_de_Caixa_Semanal!$A39)-SUMIFS(Lancamentos!$Y:$Y,Lancamentos!$AF:$AF,Fluxo_de_Caixa_Semanal!AR$8,Lancamentos!$F:$F,"Contratado",Lancamentos!$J:$J,Fluxo_de_Caixa_Semanal!$A39)</f>
        <v>0</v>
      </c>
      <c r="AS39" s="121">
        <f>-SUMIFS(Lancamentos!$Y:$Y,Lancamentos!$AF:$AF,Fluxo_de_Caixa_Semanal!AS$8,Lancamentos!$F:$F,"Realizado",Lancamentos!$J:$J,Fluxo_de_Caixa_Semanal!$A39)-SUMIFS(Lancamentos!$Y:$Y,Lancamentos!$AF:$AF,Fluxo_de_Caixa_Semanal!AS$8,Lancamentos!$F:$F,"Contratado",Lancamentos!$J:$J,Fluxo_de_Caixa_Semanal!$A39)</f>
        <v>0</v>
      </c>
      <c r="AT39" s="122">
        <f>-SUMIFS(Lancamentos!$Y:$Y,Lancamentos!$AF:$AF,Fluxo_de_Caixa_Semanal!AT$8,Lancamentos!$F:$F,"Realizado",Lancamentos!$J:$J,Fluxo_de_Caixa_Semanal!$A39)-SUMIFS(Lancamentos!$Y:$Y,Lancamentos!$AF:$AF,Fluxo_de_Caixa_Semanal!AT$8,Lancamentos!$F:$F,"Contratado",Lancamentos!$J:$J,Fluxo_de_Caixa_Semanal!$A39)</f>
        <v>0</v>
      </c>
      <c r="AU39" s="123">
        <f>-SUMIFS(Lancamentos!$Y:$Y,Lancamentos!$AF:$AF,Fluxo_de_Caixa_Semanal!AU$8,Lancamentos!$F:$F,"Realizado",Lancamentos!$J:$J,Fluxo_de_Caixa_Semanal!$A39)-SUMIFS(Lancamentos!$Y:$Y,Lancamentos!$AF:$AF,Fluxo_de_Caixa_Semanal!AU$8,Lancamentos!$F:$F,"Contratado",Lancamentos!$J:$J,Fluxo_de_Caixa_Semanal!$A39)</f>
        <v>0</v>
      </c>
      <c r="AV39" s="121">
        <f>-SUMIFS(Lancamentos!$Y:$Y,Lancamentos!$AF:$AF,Fluxo_de_Caixa_Semanal!AV$8,Lancamentos!$F:$F,"Realizado",Lancamentos!$J:$J,Fluxo_de_Caixa_Semanal!$A39)-SUMIFS(Lancamentos!$Y:$Y,Lancamentos!$AF:$AF,Fluxo_de_Caixa_Semanal!AV$8,Lancamentos!$F:$F,"Contratado",Lancamentos!$J:$J,Fluxo_de_Caixa_Semanal!$A39)</f>
        <v>0</v>
      </c>
      <c r="AW39" s="122">
        <f>-SUMIFS(Lancamentos!$Y:$Y,Lancamentos!$AF:$AF,Fluxo_de_Caixa_Semanal!AW$8,Lancamentos!$F:$F,"Realizado",Lancamentos!$J:$J,Fluxo_de_Caixa_Semanal!$A39)-SUMIFS(Lancamentos!$Y:$Y,Lancamentos!$AF:$AF,Fluxo_de_Caixa_Semanal!AW$8,Lancamentos!$F:$F,"Contratado",Lancamentos!$J:$J,Fluxo_de_Caixa_Semanal!$A39)</f>
        <v>0</v>
      </c>
      <c r="AX39" s="123">
        <f>-SUMIFS(Lancamentos!$Y:$Y,Lancamentos!$AF:$AF,Fluxo_de_Caixa_Semanal!AX$8,Lancamentos!$F:$F,"Realizado",Lancamentos!$J:$J,Fluxo_de_Caixa_Semanal!$A39)-SUMIFS(Lancamentos!$Y:$Y,Lancamentos!$AF:$AF,Fluxo_de_Caixa_Semanal!AX$8,Lancamentos!$F:$F,"Contratado",Lancamentos!$J:$J,Fluxo_de_Caixa_Semanal!$A39)</f>
        <v>0</v>
      </c>
      <c r="AY39" s="121">
        <f>-SUMIFS(Lancamentos!$Y:$Y,Lancamentos!$AF:$AF,Fluxo_de_Caixa_Semanal!AY$8,Lancamentos!$F:$F,"Realizado",Lancamentos!$J:$J,Fluxo_de_Caixa_Semanal!$A39)-SUMIFS(Lancamentos!$Y:$Y,Lancamentos!$AF:$AF,Fluxo_de_Caixa_Semanal!AY$8,Lancamentos!$F:$F,"Contratado",Lancamentos!$J:$J,Fluxo_de_Caixa_Semanal!$A39)</f>
        <v>0</v>
      </c>
      <c r="AZ39" s="122">
        <f>-SUMIFS(Lancamentos!$Y:$Y,Lancamentos!$AF:$AF,Fluxo_de_Caixa_Semanal!AZ$8,Lancamentos!$F:$F,"Realizado",Lancamentos!$J:$J,Fluxo_de_Caixa_Semanal!$A39)-SUMIFS(Lancamentos!$Y:$Y,Lancamentos!$AF:$AF,Fluxo_de_Caixa_Semanal!AZ$8,Lancamentos!$F:$F,"Contratado",Lancamentos!$J:$J,Fluxo_de_Caixa_Semanal!$A39)</f>
        <v>0</v>
      </c>
      <c r="BA39" s="123">
        <f>-SUMIFS(Lancamentos!$Y:$Y,Lancamentos!$AF:$AF,Fluxo_de_Caixa_Semanal!BA$8,Lancamentos!$F:$F,"Realizado",Lancamentos!$J:$J,Fluxo_de_Caixa_Semanal!$A39)-SUMIFS(Lancamentos!$Y:$Y,Lancamentos!$AF:$AF,Fluxo_de_Caixa_Semanal!BA$8,Lancamentos!$F:$F,"Contratado",Lancamentos!$J:$J,Fluxo_de_Caixa_Semanal!$A39)</f>
        <v>0</v>
      </c>
      <c r="BB39" s="121">
        <f>-SUMIFS(Lancamentos!$Y:$Y,Lancamentos!$AF:$AF,Fluxo_de_Caixa_Semanal!BB$8,Lancamentos!$F:$F,"Realizado",Lancamentos!$J:$J,Fluxo_de_Caixa_Semanal!$A39)-SUMIFS(Lancamentos!$Y:$Y,Lancamentos!$AF:$AF,Fluxo_de_Caixa_Semanal!BB$8,Lancamentos!$F:$F,"Contratado",Lancamentos!$J:$J,Fluxo_de_Caixa_Semanal!$A39)</f>
        <v>0</v>
      </c>
      <c r="BC39" s="122">
        <f>-SUMIFS(Lancamentos!$Y:$Y,Lancamentos!$AF:$AF,Fluxo_de_Caixa_Semanal!BC$8,Lancamentos!$F:$F,"Realizado",Lancamentos!$J:$J,Fluxo_de_Caixa_Semanal!$A39)-SUMIFS(Lancamentos!$Y:$Y,Lancamentos!$AF:$AF,Fluxo_de_Caixa_Semanal!BC$8,Lancamentos!$F:$F,"Contratado",Lancamentos!$J:$J,Fluxo_de_Caixa_Semanal!$A39)</f>
        <v>0</v>
      </c>
      <c r="BD39" s="123">
        <f>-SUMIFS(Lancamentos!$Y:$Y,Lancamentos!$AF:$AF,Fluxo_de_Caixa_Semanal!BD$8,Lancamentos!$F:$F,"Realizado",Lancamentos!$J:$J,Fluxo_de_Caixa_Semanal!$A39)-SUMIFS(Lancamentos!$Y:$Y,Lancamentos!$AF:$AF,Fluxo_de_Caixa_Semanal!BD$8,Lancamentos!$F:$F,"Contratado",Lancamentos!$J:$J,Fluxo_de_Caixa_Semanal!$A39)</f>
        <v>0</v>
      </c>
      <c r="BE39" s="121">
        <f>-SUMIFS(Lancamentos!$Y:$Y,Lancamentos!$AF:$AF,Fluxo_de_Caixa_Semanal!BE$8,Lancamentos!$F:$F,"Realizado",Lancamentos!$J:$J,Fluxo_de_Caixa_Semanal!$A39)-SUMIFS(Lancamentos!$Y:$Y,Lancamentos!$AF:$AF,Fluxo_de_Caixa_Semanal!BE$8,Lancamentos!$F:$F,"Contratado",Lancamentos!$J:$J,Fluxo_de_Caixa_Semanal!$A39)</f>
        <v>0</v>
      </c>
      <c r="BF39" s="122">
        <f>-SUMIFS(Lancamentos!$Y:$Y,Lancamentos!$AF:$AF,Fluxo_de_Caixa_Semanal!BF$8,Lancamentos!$F:$F,"Realizado",Lancamentos!$J:$J,Fluxo_de_Caixa_Semanal!$A39)-SUMIFS(Lancamentos!$Y:$Y,Lancamentos!$AF:$AF,Fluxo_de_Caixa_Semanal!BF$8,Lancamentos!$F:$F,"Contratado",Lancamentos!$J:$J,Fluxo_de_Caixa_Semanal!$A39)</f>
        <v>0</v>
      </c>
      <c r="BG39" s="123">
        <f>-SUMIFS(Lancamentos!$Y:$Y,Lancamentos!$AF:$AF,Fluxo_de_Caixa_Semanal!BG$8,Lancamentos!$F:$F,"Realizado",Lancamentos!$J:$J,Fluxo_de_Caixa_Semanal!$A39)-SUMIFS(Lancamentos!$Y:$Y,Lancamentos!$AF:$AF,Fluxo_de_Caixa_Semanal!BG$8,Lancamentos!$F:$F,"Contratado",Lancamentos!$J:$J,Fluxo_de_Caixa_Semanal!$A39)</f>
        <v>0</v>
      </c>
      <c r="BH39" s="121">
        <f>-SUMIFS(Lancamentos!$Y:$Y,Lancamentos!$AF:$AF,Fluxo_de_Caixa_Semanal!BH$8,Lancamentos!$F:$F,"Realizado",Lancamentos!$J:$J,Fluxo_de_Caixa_Semanal!$A39)-SUMIFS(Lancamentos!$Y:$Y,Lancamentos!$AF:$AF,Fluxo_de_Caixa_Semanal!BH$8,Lancamentos!$F:$F,"Contratado",Lancamentos!$J:$J,Fluxo_de_Caixa_Semanal!$A39)</f>
        <v>0</v>
      </c>
      <c r="BI39" s="122">
        <f>-SUMIFS(Lancamentos!$Y:$Y,Lancamentos!$AF:$AF,Fluxo_de_Caixa_Semanal!BI$8,Lancamentos!$F:$F,"Realizado",Lancamentos!$J:$J,Fluxo_de_Caixa_Semanal!$A39)-SUMIFS(Lancamentos!$Y:$Y,Lancamentos!$AF:$AF,Fluxo_de_Caixa_Semanal!BI$8,Lancamentos!$F:$F,"Contratado",Lancamentos!$J:$J,Fluxo_de_Caixa_Semanal!$A39)</f>
        <v>0</v>
      </c>
      <c r="BJ39" s="123">
        <f>-SUMIFS(Lancamentos!$Y:$Y,Lancamentos!$AF:$AF,Fluxo_de_Caixa_Semanal!BJ$8,Lancamentos!$F:$F,"Realizado",Lancamentos!$J:$J,Fluxo_de_Caixa_Semanal!$A39)-SUMIFS(Lancamentos!$Y:$Y,Lancamentos!$AF:$AF,Fluxo_de_Caixa_Semanal!BJ$8,Lancamentos!$F:$F,"Contratado",Lancamentos!$J:$J,Fluxo_de_Caixa_Semanal!$A39)</f>
        <v>0</v>
      </c>
      <c r="BK39" s="121">
        <f>-SUMIFS(Lancamentos!$Y:$Y,Lancamentos!$AF:$AF,Fluxo_de_Caixa_Semanal!BK$8,Lancamentos!$F:$F,"Realizado",Lancamentos!$J:$J,Fluxo_de_Caixa_Semanal!$A39)-SUMIFS(Lancamentos!$Y:$Y,Lancamentos!$AF:$AF,Fluxo_de_Caixa_Semanal!BK$8,Lancamentos!$F:$F,"Contratado",Lancamentos!$J:$J,Fluxo_de_Caixa_Semanal!$A39)</f>
        <v>0</v>
      </c>
      <c r="BL39" s="122">
        <f>-SUMIFS(Lancamentos!$Y:$Y,Lancamentos!$AF:$AF,Fluxo_de_Caixa_Semanal!BL$8,Lancamentos!$F:$F,"Realizado",Lancamentos!$J:$J,Fluxo_de_Caixa_Semanal!$A39)-SUMIFS(Lancamentos!$Y:$Y,Lancamentos!$AF:$AF,Fluxo_de_Caixa_Semanal!BL$8,Lancamentos!$F:$F,"Contratado",Lancamentos!$J:$J,Fluxo_de_Caixa_Semanal!$A39)</f>
        <v>0</v>
      </c>
      <c r="BM39" s="123">
        <f>-SUMIFS(Lancamentos!$Y:$Y,Lancamentos!$AF:$AF,Fluxo_de_Caixa_Semanal!BM$8,Lancamentos!$F:$F,"Realizado",Lancamentos!$J:$J,Fluxo_de_Caixa_Semanal!$A39)-SUMIFS(Lancamentos!$Y:$Y,Lancamentos!$AF:$AF,Fluxo_de_Caixa_Semanal!BM$8,Lancamentos!$F:$F,"Contratado",Lancamentos!$J:$J,Fluxo_de_Caixa_Semanal!$A39)</f>
        <v>0</v>
      </c>
      <c r="BN39" s="121">
        <f>-SUMIFS(Lancamentos!$Y:$Y,Lancamentos!$AF:$AF,Fluxo_de_Caixa_Semanal!BN$8,Lancamentos!$F:$F,"Realizado",Lancamentos!$J:$J,Fluxo_de_Caixa_Semanal!$A39)-SUMIFS(Lancamentos!$Y:$Y,Lancamentos!$AF:$AF,Fluxo_de_Caixa_Semanal!BN$8,Lancamentos!$F:$F,"Contratado",Lancamentos!$J:$J,Fluxo_de_Caixa_Semanal!$A39)</f>
        <v>0</v>
      </c>
      <c r="BO39" s="122">
        <f>-SUMIFS(Lancamentos!$Y:$Y,Lancamentos!$AF:$AF,Fluxo_de_Caixa_Semanal!BO$8,Lancamentos!$F:$F,"Realizado",Lancamentos!$J:$J,Fluxo_de_Caixa_Semanal!$A39)-SUMIFS(Lancamentos!$Y:$Y,Lancamentos!$AF:$AF,Fluxo_de_Caixa_Semanal!BO$8,Lancamentos!$F:$F,"Contratado",Lancamentos!$J:$J,Fluxo_de_Caixa_Semanal!$A39)</f>
        <v>0</v>
      </c>
      <c r="BP39" s="123">
        <f>-SUMIFS(Lancamentos!$Y:$Y,Lancamentos!$AF:$AF,Fluxo_de_Caixa_Semanal!BP$8,Lancamentos!$F:$F,"Realizado",Lancamentos!$J:$J,Fluxo_de_Caixa_Semanal!$A39)-SUMIFS(Lancamentos!$Y:$Y,Lancamentos!$AF:$AF,Fluxo_de_Caixa_Semanal!BP$8,Lancamentos!$F:$F,"Contratado",Lancamentos!$J:$J,Fluxo_de_Caixa_Semanal!$A39)</f>
        <v>0</v>
      </c>
      <c r="BQ39" s="121">
        <f>-SUMIFS(Lancamentos!$Y:$Y,Lancamentos!$AF:$AF,Fluxo_de_Caixa_Semanal!BQ$8,Lancamentos!$F:$F,"Realizado",Lancamentos!$J:$J,Fluxo_de_Caixa_Semanal!$A39)-SUMIFS(Lancamentos!$Y:$Y,Lancamentos!$AF:$AF,Fluxo_de_Caixa_Semanal!BQ$8,Lancamentos!$F:$F,"Contratado",Lancamentos!$J:$J,Fluxo_de_Caixa_Semanal!$A39)</f>
        <v>0</v>
      </c>
      <c r="BR39" s="122">
        <f>-SUMIFS(Lancamentos!$Y:$Y,Lancamentos!$AF:$AF,Fluxo_de_Caixa_Semanal!BR$8,Lancamentos!$F:$F,"Realizado",Lancamentos!$J:$J,Fluxo_de_Caixa_Semanal!$A39)-SUMIFS(Lancamentos!$Y:$Y,Lancamentos!$AF:$AF,Fluxo_de_Caixa_Semanal!BR$8,Lancamentos!$F:$F,"Contratado",Lancamentos!$J:$J,Fluxo_de_Caixa_Semanal!$A39)</f>
        <v>0</v>
      </c>
      <c r="BS39" s="123">
        <f>-SUMIFS(Lancamentos!$Y:$Y,Lancamentos!$AF:$AF,Fluxo_de_Caixa_Semanal!BS$8,Lancamentos!$F:$F,"Realizado",Lancamentos!$J:$J,Fluxo_de_Caixa_Semanal!$A39)-SUMIFS(Lancamentos!$Y:$Y,Lancamentos!$AF:$AF,Fluxo_de_Caixa_Semanal!BS$8,Lancamentos!$F:$F,"Contratado",Lancamentos!$J:$J,Fluxo_de_Caixa_Semanal!$A39)</f>
        <v>0</v>
      </c>
      <c r="BT39" s="121">
        <f>-SUMIFS(Lancamentos!$Y:$Y,Lancamentos!$AF:$AF,Fluxo_de_Caixa_Semanal!BT$8,Lancamentos!$F:$F,"Realizado",Lancamentos!$J:$J,Fluxo_de_Caixa_Semanal!$A39)-SUMIFS(Lancamentos!$Y:$Y,Lancamentos!$AF:$AF,Fluxo_de_Caixa_Semanal!BT$8,Lancamentos!$F:$F,"Contratado",Lancamentos!$J:$J,Fluxo_de_Caixa_Semanal!$A39)</f>
        <v>0</v>
      </c>
      <c r="BU39" s="122">
        <f>-SUMIFS(Lancamentos!$Y:$Y,Lancamentos!$AF:$AF,Fluxo_de_Caixa_Semanal!BU$8,Lancamentos!$F:$F,"Realizado",Lancamentos!$J:$J,Fluxo_de_Caixa_Semanal!$A39)-SUMIFS(Lancamentos!$Y:$Y,Lancamentos!$AF:$AF,Fluxo_de_Caixa_Semanal!BU$8,Lancamentos!$F:$F,"Contratado",Lancamentos!$J:$J,Fluxo_de_Caixa_Semanal!$A39)</f>
        <v>0</v>
      </c>
      <c r="BV39" s="123">
        <f>-SUMIFS(Lancamentos!$Y:$Y,Lancamentos!$AF:$AF,Fluxo_de_Caixa_Semanal!BV$8,Lancamentos!$F:$F,"Realizado",Lancamentos!$J:$J,Fluxo_de_Caixa_Semanal!$A39)-SUMIFS(Lancamentos!$Y:$Y,Lancamentos!$AF:$AF,Fluxo_de_Caixa_Semanal!BV$8,Lancamentos!$F:$F,"Contratado",Lancamentos!$J:$J,Fluxo_de_Caixa_Semanal!$A39)</f>
        <v>0</v>
      </c>
      <c r="BW39" s="121">
        <f>-SUMIFS(Lancamentos!$Y:$Y,Lancamentos!$AF:$AF,Fluxo_de_Caixa_Semanal!BW$8,Lancamentos!$F:$F,"Realizado",Lancamentos!$J:$J,Fluxo_de_Caixa_Semanal!$A39)-SUMIFS(Lancamentos!$Y:$Y,Lancamentos!$AF:$AF,Fluxo_de_Caixa_Semanal!BW$8,Lancamentos!$F:$F,"Contratado",Lancamentos!$J:$J,Fluxo_de_Caixa_Semanal!$A39)</f>
        <v>0</v>
      </c>
      <c r="BX39" s="122">
        <f>-SUMIFS(Lancamentos!$Y:$Y,Lancamentos!$AF:$AF,Fluxo_de_Caixa_Semanal!BX$8,Lancamentos!$F:$F,"Realizado",Lancamentos!$J:$J,Fluxo_de_Caixa_Semanal!$A39)-SUMIFS(Lancamentos!$Y:$Y,Lancamentos!$AF:$AF,Fluxo_de_Caixa_Semanal!BX$8,Lancamentos!$F:$F,"Contratado",Lancamentos!$J:$J,Fluxo_de_Caixa_Semanal!$A39)</f>
        <v>0</v>
      </c>
      <c r="BY39" s="123">
        <f>-SUMIFS(Lancamentos!$Y:$Y,Lancamentos!$AF:$AF,Fluxo_de_Caixa_Semanal!BY$8,Lancamentos!$F:$F,"Realizado",Lancamentos!$J:$J,Fluxo_de_Caixa_Semanal!$A39)-SUMIFS(Lancamentos!$Y:$Y,Lancamentos!$AF:$AF,Fluxo_de_Caixa_Semanal!BY$8,Lancamentos!$F:$F,"Contratado",Lancamentos!$J:$J,Fluxo_de_Caixa_Semanal!$A39)</f>
        <v>0</v>
      </c>
      <c r="BZ39" s="121">
        <f>-SUMIFS(Lancamentos!$Y:$Y,Lancamentos!$AF:$AF,Fluxo_de_Caixa_Semanal!BZ$8,Lancamentos!$F:$F,"Realizado",Lancamentos!$J:$J,Fluxo_de_Caixa_Semanal!$A39)-SUMIFS(Lancamentos!$Y:$Y,Lancamentos!$AF:$AF,Fluxo_de_Caixa_Semanal!BZ$8,Lancamentos!$F:$F,"Contratado",Lancamentos!$J:$J,Fluxo_de_Caixa_Semanal!$A39)</f>
        <v>0</v>
      </c>
      <c r="CA39" s="122">
        <f>-SUMIFS(Lancamentos!$Y:$Y,Lancamentos!$AF:$AF,Fluxo_de_Caixa_Semanal!CA$8,Lancamentos!$F:$F,"Realizado",Lancamentos!$J:$J,Fluxo_de_Caixa_Semanal!$A39)-SUMIFS(Lancamentos!$Y:$Y,Lancamentos!$AF:$AF,Fluxo_de_Caixa_Semanal!CA$8,Lancamentos!$F:$F,"Contratado",Lancamentos!$J:$J,Fluxo_de_Caixa_Semanal!$A39)</f>
        <v>0</v>
      </c>
      <c r="CB39" s="123">
        <f>-SUMIFS(Lancamentos!$Y:$Y,Lancamentos!$AF:$AF,Fluxo_de_Caixa_Semanal!CB$8,Lancamentos!$F:$F,"Realizado",Lancamentos!$J:$J,Fluxo_de_Caixa_Semanal!$A39)-SUMIFS(Lancamentos!$Y:$Y,Lancamentos!$AF:$AF,Fluxo_de_Caixa_Semanal!CB$8,Lancamentos!$F:$F,"Contratado",Lancamentos!$J:$J,Fluxo_de_Caixa_Semanal!$A39)</f>
        <v>0</v>
      </c>
      <c r="CC39" s="121">
        <f>-SUMIFS(Lancamentos!$Y:$Y,Lancamentos!$AF:$AF,Fluxo_de_Caixa_Semanal!CC$8,Lancamentos!$F:$F,"Realizado",Lancamentos!$J:$J,Fluxo_de_Caixa_Semanal!$A39)-SUMIFS(Lancamentos!$Y:$Y,Lancamentos!$AF:$AF,Fluxo_de_Caixa_Semanal!CC$8,Lancamentos!$F:$F,"Contratado",Lancamentos!$J:$J,Fluxo_de_Caixa_Semanal!$A39)</f>
        <v>0</v>
      </c>
      <c r="CD39" s="122">
        <f>-SUMIFS(Lancamentos!$Y:$Y,Lancamentos!$AF:$AF,Fluxo_de_Caixa_Semanal!CD$8,Lancamentos!$F:$F,"Realizado",Lancamentos!$J:$J,Fluxo_de_Caixa_Semanal!$A39)-SUMIFS(Lancamentos!$Y:$Y,Lancamentos!$AF:$AF,Fluxo_de_Caixa_Semanal!CD$8,Lancamentos!$F:$F,"Contratado",Lancamentos!$J:$J,Fluxo_de_Caixa_Semanal!$A39)</f>
        <v>0</v>
      </c>
      <c r="CE39" s="123">
        <f>-SUMIFS(Lancamentos!$Y:$Y,Lancamentos!$AF:$AF,Fluxo_de_Caixa_Semanal!CE$8,Lancamentos!$F:$F,"Realizado",Lancamentos!$J:$J,Fluxo_de_Caixa_Semanal!$A39)-SUMIFS(Lancamentos!$Y:$Y,Lancamentos!$AF:$AF,Fluxo_de_Caixa_Semanal!CE$8,Lancamentos!$F:$F,"Contratado",Lancamentos!$J:$J,Fluxo_de_Caixa_Semanal!$A39)</f>
        <v>0</v>
      </c>
      <c r="CF39" s="121">
        <f>-SUMIFS(Lancamentos!$Y:$Y,Lancamentos!$AF:$AF,Fluxo_de_Caixa_Semanal!CF$8,Lancamentos!$F:$F,"Realizado",Lancamentos!$J:$J,Fluxo_de_Caixa_Semanal!$A39)-SUMIFS(Lancamentos!$Y:$Y,Lancamentos!$AF:$AF,Fluxo_de_Caixa_Semanal!CF$8,Lancamentos!$F:$F,"Contratado",Lancamentos!$J:$J,Fluxo_de_Caixa_Semanal!$A39)</f>
        <v>0</v>
      </c>
      <c r="CG39" s="122">
        <f>-SUMIFS(Lancamentos!$Y:$Y,Lancamentos!$AF:$AF,Fluxo_de_Caixa_Semanal!CG$8,Lancamentos!$F:$F,"Realizado",Lancamentos!$J:$J,Fluxo_de_Caixa_Semanal!$A39)-SUMIFS(Lancamentos!$Y:$Y,Lancamentos!$AF:$AF,Fluxo_de_Caixa_Semanal!CG$8,Lancamentos!$F:$F,"Contratado",Lancamentos!$J:$J,Fluxo_de_Caixa_Semanal!$A39)</f>
        <v>0</v>
      </c>
      <c r="CH39" s="123">
        <f>-SUMIFS(Lancamentos!$Y:$Y,Lancamentos!$AF:$AF,Fluxo_de_Caixa_Semanal!CH$8,Lancamentos!$F:$F,"Realizado",Lancamentos!$J:$J,Fluxo_de_Caixa_Semanal!$A39)-SUMIFS(Lancamentos!$Y:$Y,Lancamentos!$AF:$AF,Fluxo_de_Caixa_Semanal!CH$8,Lancamentos!$F:$F,"Contratado",Lancamentos!$J:$J,Fluxo_de_Caixa_Semanal!$A39)</f>
        <v>0</v>
      </c>
      <c r="CI39" s="121">
        <f>-SUMIFS(Lancamentos!$Y:$Y,Lancamentos!$AF:$AF,Fluxo_de_Caixa_Semanal!CI$8,Lancamentos!$F:$F,"Realizado",Lancamentos!$J:$J,Fluxo_de_Caixa_Semanal!$A39)-SUMIFS(Lancamentos!$Y:$Y,Lancamentos!$AF:$AF,Fluxo_de_Caixa_Semanal!CI$8,Lancamentos!$F:$F,"Contratado",Lancamentos!$J:$J,Fluxo_de_Caixa_Semanal!$A39)</f>
        <v>0</v>
      </c>
      <c r="CJ39" s="122">
        <f>-SUMIFS(Lancamentos!$Y:$Y,Lancamentos!$AF:$AF,Fluxo_de_Caixa_Semanal!CJ$8,Lancamentos!$F:$F,"Realizado",Lancamentos!$J:$J,Fluxo_de_Caixa_Semanal!$A39)-SUMIFS(Lancamentos!$Y:$Y,Lancamentos!$AF:$AF,Fluxo_de_Caixa_Semanal!CJ$8,Lancamentos!$F:$F,"Contratado",Lancamentos!$J:$J,Fluxo_de_Caixa_Semanal!$A39)</f>
        <v>0</v>
      </c>
      <c r="CK39" s="123">
        <f>-SUMIFS(Lancamentos!$Y:$Y,Lancamentos!$AF:$AF,Fluxo_de_Caixa_Semanal!CK$8,Lancamentos!$F:$F,"Realizado",Lancamentos!$J:$J,Fluxo_de_Caixa_Semanal!$A39)-SUMIFS(Lancamentos!$Y:$Y,Lancamentos!$AF:$AF,Fluxo_de_Caixa_Semanal!CK$8,Lancamentos!$F:$F,"Contratado",Lancamentos!$J:$J,Fluxo_de_Caixa_Semanal!$A39)</f>
        <v>0</v>
      </c>
      <c r="CL39" s="121">
        <f>-SUMIFS(Lancamentos!$Y:$Y,Lancamentos!$AF:$AF,Fluxo_de_Caixa_Semanal!CL$8,Lancamentos!$F:$F,"Realizado",Lancamentos!$J:$J,Fluxo_de_Caixa_Semanal!$A39)-SUMIFS(Lancamentos!$Y:$Y,Lancamentos!$AF:$AF,Fluxo_de_Caixa_Semanal!CL$8,Lancamentos!$F:$F,"Contratado",Lancamentos!$J:$J,Fluxo_de_Caixa_Semanal!$A39)</f>
        <v>0</v>
      </c>
      <c r="CM39" s="122">
        <f>-SUMIFS(Lancamentos!$Y:$Y,Lancamentos!$AF:$AF,Fluxo_de_Caixa_Semanal!CM$8,Lancamentos!$F:$F,"Realizado",Lancamentos!$J:$J,Fluxo_de_Caixa_Semanal!$A39)-SUMIFS(Lancamentos!$Y:$Y,Lancamentos!$AF:$AF,Fluxo_de_Caixa_Semanal!CM$8,Lancamentos!$F:$F,"Contratado",Lancamentos!$J:$J,Fluxo_de_Caixa_Semanal!$A39)</f>
        <v>0</v>
      </c>
      <c r="CN39" s="123">
        <f>-SUMIFS(Lancamentos!$Y:$Y,Lancamentos!$AF:$AF,Fluxo_de_Caixa_Semanal!CN$8,Lancamentos!$F:$F,"Realizado",Lancamentos!$J:$J,Fluxo_de_Caixa_Semanal!$A39)-SUMIFS(Lancamentos!$Y:$Y,Lancamentos!$AF:$AF,Fluxo_de_Caixa_Semanal!CN$8,Lancamentos!$F:$F,"Contratado",Lancamentos!$J:$J,Fluxo_de_Caixa_Semanal!$A39)</f>
        <v>0</v>
      </c>
      <c r="CO39" s="121">
        <f>-SUMIFS(Lancamentos!$Y:$Y,Lancamentos!$AF:$AF,Fluxo_de_Caixa_Semanal!CO$8,Lancamentos!$F:$F,"Realizado",Lancamentos!$J:$J,Fluxo_de_Caixa_Semanal!$A39)-SUMIFS(Lancamentos!$Y:$Y,Lancamentos!$AF:$AF,Fluxo_de_Caixa_Semanal!CO$8,Lancamentos!$F:$F,"Contratado",Lancamentos!$J:$J,Fluxo_de_Caixa_Semanal!$A39)</f>
        <v>0</v>
      </c>
      <c r="CP39" s="122">
        <f>-SUMIFS(Lancamentos!$Y:$Y,Lancamentos!$AF:$AF,Fluxo_de_Caixa_Semanal!CP$8,Lancamentos!$F:$F,"Realizado",Lancamentos!$J:$J,Fluxo_de_Caixa_Semanal!$A39)-SUMIFS(Lancamentos!$Y:$Y,Lancamentos!$AF:$AF,Fluxo_de_Caixa_Semanal!CP$8,Lancamentos!$F:$F,"Contratado",Lancamentos!$J:$J,Fluxo_de_Caixa_Semanal!$A39)</f>
        <v>0</v>
      </c>
      <c r="CQ39" s="123">
        <f>-SUMIFS(Lancamentos!$Y:$Y,Lancamentos!$AF:$AF,Fluxo_de_Caixa_Semanal!CQ$8,Lancamentos!$F:$F,"Realizado",Lancamentos!$J:$J,Fluxo_de_Caixa_Semanal!$A39)-SUMIFS(Lancamentos!$Y:$Y,Lancamentos!$AF:$AF,Fluxo_de_Caixa_Semanal!CQ$8,Lancamentos!$F:$F,"Contratado",Lancamentos!$J:$J,Fluxo_de_Caixa_Semanal!$A39)</f>
        <v>0</v>
      </c>
      <c r="CR39" s="121">
        <f>-SUMIFS(Lancamentos!$Y:$Y,Lancamentos!$AF:$AF,Fluxo_de_Caixa_Semanal!CR$8,Lancamentos!$F:$F,"Realizado",Lancamentos!$J:$J,Fluxo_de_Caixa_Semanal!$A39)-SUMIFS(Lancamentos!$Y:$Y,Lancamentos!$AF:$AF,Fluxo_de_Caixa_Semanal!CR$8,Lancamentos!$F:$F,"Contratado",Lancamentos!$J:$J,Fluxo_de_Caixa_Semanal!$A39)</f>
        <v>0</v>
      </c>
      <c r="CS39" s="122">
        <f>-SUMIFS(Lancamentos!$Y:$Y,Lancamentos!$AF:$AF,Fluxo_de_Caixa_Semanal!CS$8,Lancamentos!$F:$F,"Realizado",Lancamentos!$J:$J,Fluxo_de_Caixa_Semanal!$A39)-SUMIFS(Lancamentos!$Y:$Y,Lancamentos!$AF:$AF,Fluxo_de_Caixa_Semanal!CS$8,Lancamentos!$F:$F,"Contratado",Lancamentos!$J:$J,Fluxo_de_Caixa_Semanal!$A39)</f>
        <v>0</v>
      </c>
      <c r="CT39" s="123">
        <f>-SUMIFS(Lancamentos!$Y:$Y,Lancamentos!$AF:$AF,Fluxo_de_Caixa_Semanal!CT$8,Lancamentos!$F:$F,"Realizado",Lancamentos!$J:$J,Fluxo_de_Caixa_Semanal!$A39)-SUMIFS(Lancamentos!$Y:$Y,Lancamentos!$AF:$AF,Fluxo_de_Caixa_Semanal!CT$8,Lancamentos!$F:$F,"Contratado",Lancamentos!$J:$J,Fluxo_de_Caixa_Semanal!$A39)</f>
        <v>0</v>
      </c>
      <c r="CU39" s="121">
        <f>-SUMIFS(Lancamentos!$Y:$Y,Lancamentos!$AF:$AF,Fluxo_de_Caixa_Semanal!CU$8,Lancamentos!$F:$F,"Realizado",Lancamentos!$J:$J,Fluxo_de_Caixa_Semanal!$A39)-SUMIFS(Lancamentos!$Y:$Y,Lancamentos!$AF:$AF,Fluxo_de_Caixa_Semanal!CU$8,Lancamentos!$F:$F,"Contratado",Lancamentos!$J:$J,Fluxo_de_Caixa_Semanal!$A39)</f>
        <v>0</v>
      </c>
      <c r="CV39" s="122">
        <f>-SUMIFS(Lancamentos!$Y:$Y,Lancamentos!$AF:$AF,Fluxo_de_Caixa_Semanal!CV$8,Lancamentos!$F:$F,"Realizado",Lancamentos!$J:$J,Fluxo_de_Caixa_Semanal!$A39)-SUMIFS(Lancamentos!$Y:$Y,Lancamentos!$AF:$AF,Fluxo_de_Caixa_Semanal!CV$8,Lancamentos!$F:$F,"Contratado",Lancamentos!$J:$J,Fluxo_de_Caixa_Semanal!$A39)</f>
        <v>0</v>
      </c>
      <c r="CW39" s="123">
        <f>-SUMIFS(Lancamentos!$Y:$Y,Lancamentos!$AF:$AF,Fluxo_de_Caixa_Semanal!CW$8,Lancamentos!$F:$F,"Realizado",Lancamentos!$J:$J,Fluxo_de_Caixa_Semanal!$A39)-SUMIFS(Lancamentos!$Y:$Y,Lancamentos!$AF:$AF,Fluxo_de_Caixa_Semanal!CW$8,Lancamentos!$F:$F,"Contratado",Lancamentos!$J:$J,Fluxo_de_Caixa_Semanal!$A39)</f>
        <v>0</v>
      </c>
      <c r="CX39" s="121">
        <f>-SUMIFS(Lancamentos!$Y:$Y,Lancamentos!$AF:$AF,Fluxo_de_Caixa_Semanal!CX$8,Lancamentos!$F:$F,"Realizado",Lancamentos!$J:$J,Fluxo_de_Caixa_Semanal!$A39)-SUMIFS(Lancamentos!$Y:$Y,Lancamentos!$AF:$AF,Fluxo_de_Caixa_Semanal!CX$8,Lancamentos!$F:$F,"Contratado",Lancamentos!$J:$J,Fluxo_de_Caixa_Semanal!$A39)</f>
        <v>0</v>
      </c>
      <c r="CY39" s="122">
        <f>-SUMIFS(Lancamentos!$Y:$Y,Lancamentos!$AF:$AF,Fluxo_de_Caixa_Semanal!CY$8,Lancamentos!$F:$F,"Realizado",Lancamentos!$J:$J,Fluxo_de_Caixa_Semanal!$A39)-SUMIFS(Lancamentos!$Y:$Y,Lancamentos!$AF:$AF,Fluxo_de_Caixa_Semanal!CY$8,Lancamentos!$F:$F,"Contratado",Lancamentos!$J:$J,Fluxo_de_Caixa_Semanal!$A39)</f>
        <v>0</v>
      </c>
      <c r="CZ39" s="123">
        <f>-SUMIFS(Lancamentos!$Y:$Y,Lancamentos!$AF:$AF,Fluxo_de_Caixa_Semanal!CZ$8,Lancamentos!$F:$F,"Realizado",Lancamentos!$J:$J,Fluxo_de_Caixa_Semanal!$A39)-SUMIFS(Lancamentos!$Y:$Y,Lancamentos!$AF:$AF,Fluxo_de_Caixa_Semanal!CZ$8,Lancamentos!$F:$F,"Contratado",Lancamentos!$J:$J,Fluxo_de_Caixa_Semanal!$A39)</f>
        <v>0</v>
      </c>
      <c r="DA39" s="121">
        <f>-SUMIFS(Lancamentos!$Y:$Y,Lancamentos!$AF:$AF,Fluxo_de_Caixa_Semanal!DA$8,Lancamentos!$F:$F,"Realizado",Lancamentos!$J:$J,Fluxo_de_Caixa_Semanal!$A39)-SUMIFS(Lancamentos!$Y:$Y,Lancamentos!$AF:$AF,Fluxo_de_Caixa_Semanal!DA$8,Lancamentos!$F:$F,"Contratado",Lancamentos!$J:$J,Fluxo_de_Caixa_Semanal!$A39)</f>
        <v>0</v>
      </c>
      <c r="DB39" s="122">
        <f>-SUMIFS(Lancamentos!$Y:$Y,Lancamentos!$AF:$AF,Fluxo_de_Caixa_Semanal!DB$8,Lancamentos!$F:$F,"Realizado",Lancamentos!$J:$J,Fluxo_de_Caixa_Semanal!$A39)-SUMIFS(Lancamentos!$Y:$Y,Lancamentos!$AF:$AF,Fluxo_de_Caixa_Semanal!DB$8,Lancamentos!$F:$F,"Contratado",Lancamentos!$J:$J,Fluxo_de_Caixa_Semanal!$A39)</f>
        <v>0</v>
      </c>
      <c r="DC39" s="123">
        <f>-SUMIFS(Lancamentos!$Y:$Y,Lancamentos!$AF:$AF,Fluxo_de_Caixa_Semanal!DC$8,Lancamentos!$F:$F,"Realizado",Lancamentos!$J:$J,Fluxo_de_Caixa_Semanal!$A39)-SUMIFS(Lancamentos!$Y:$Y,Lancamentos!$AF:$AF,Fluxo_de_Caixa_Semanal!DC$8,Lancamentos!$F:$F,"Contratado",Lancamentos!$J:$J,Fluxo_de_Caixa_Semanal!$A39)</f>
        <v>0</v>
      </c>
      <c r="DD39" s="121">
        <f>-SUMIFS(Lancamentos!$Y:$Y,Lancamentos!$AF:$AF,Fluxo_de_Caixa_Semanal!DD$8,Lancamentos!$F:$F,"Realizado",Lancamentos!$J:$J,Fluxo_de_Caixa_Semanal!$A39)-SUMIFS(Lancamentos!$Y:$Y,Lancamentos!$AF:$AF,Fluxo_de_Caixa_Semanal!DD$8,Lancamentos!$F:$F,"Contratado",Lancamentos!$J:$J,Fluxo_de_Caixa_Semanal!$A39)</f>
        <v>0</v>
      </c>
      <c r="DE39" s="122">
        <f>-SUMIFS(Lancamentos!$Y:$Y,Lancamentos!$AF:$AF,Fluxo_de_Caixa_Semanal!DE$8,Lancamentos!$F:$F,"Realizado",Lancamentos!$J:$J,Fluxo_de_Caixa_Semanal!$A39)-SUMIFS(Lancamentos!$Y:$Y,Lancamentos!$AF:$AF,Fluxo_de_Caixa_Semanal!DE$8,Lancamentos!$F:$F,"Contratado",Lancamentos!$J:$J,Fluxo_de_Caixa_Semanal!$A39)</f>
        <v>0</v>
      </c>
      <c r="DF39" s="123">
        <f>-SUMIFS(Lancamentos!$Y:$Y,Lancamentos!$AF:$AF,Fluxo_de_Caixa_Semanal!DF$8,Lancamentos!$F:$F,"Realizado",Lancamentos!$J:$J,Fluxo_de_Caixa_Semanal!$A39)-SUMIFS(Lancamentos!$Y:$Y,Lancamentos!$AF:$AF,Fluxo_de_Caixa_Semanal!DF$8,Lancamentos!$F:$F,"Contratado",Lancamentos!$J:$J,Fluxo_de_Caixa_Semanal!$A39)</f>
        <v>0</v>
      </c>
      <c r="DG39" s="121">
        <f>-SUMIFS(Lancamentos!$Y:$Y,Lancamentos!$AF:$AF,Fluxo_de_Caixa_Semanal!DG$8,Lancamentos!$F:$F,"Realizado",Lancamentos!$J:$J,Fluxo_de_Caixa_Semanal!$A39)-SUMIFS(Lancamentos!$Y:$Y,Lancamentos!$AF:$AF,Fluxo_de_Caixa_Semanal!DG$8,Lancamentos!$F:$F,"Contratado",Lancamentos!$J:$J,Fluxo_de_Caixa_Semanal!$A39)</f>
        <v>0</v>
      </c>
      <c r="DH39" s="122">
        <f>-SUMIFS(Lancamentos!$Y:$Y,Lancamentos!$AF:$AF,Fluxo_de_Caixa_Semanal!DH$8,Lancamentos!$F:$F,"Realizado",Lancamentos!$J:$J,Fluxo_de_Caixa_Semanal!$A39)-SUMIFS(Lancamentos!$Y:$Y,Lancamentos!$AF:$AF,Fluxo_de_Caixa_Semanal!DH$8,Lancamentos!$F:$F,"Contratado",Lancamentos!$J:$J,Fluxo_de_Caixa_Semanal!$A39)</f>
        <v>0</v>
      </c>
      <c r="DI39" s="123">
        <f>-SUMIFS(Lancamentos!$Y:$Y,Lancamentos!$AF:$AF,Fluxo_de_Caixa_Semanal!DI$8,Lancamentos!$F:$F,"Realizado",Lancamentos!$J:$J,Fluxo_de_Caixa_Semanal!$A39)-SUMIFS(Lancamentos!$Y:$Y,Lancamentos!$AF:$AF,Fluxo_de_Caixa_Semanal!DI$8,Lancamentos!$F:$F,"Contratado",Lancamentos!$J:$J,Fluxo_de_Caixa_Semanal!$A39)</f>
        <v>0</v>
      </c>
      <c r="DJ39" s="121">
        <f>-SUMIFS(Lancamentos!$Y:$Y,Lancamentos!$AF:$AF,Fluxo_de_Caixa_Semanal!DJ$8,Lancamentos!$F:$F,"Realizado",Lancamentos!$J:$J,Fluxo_de_Caixa_Semanal!$A39)-SUMIFS(Lancamentos!$Y:$Y,Lancamentos!$AF:$AF,Fluxo_de_Caixa_Semanal!DJ$8,Lancamentos!$F:$F,"Contratado",Lancamentos!$J:$J,Fluxo_de_Caixa_Semanal!$A39)</f>
        <v>0</v>
      </c>
      <c r="DK39" s="122">
        <f>-SUMIFS(Lancamentos!$Y:$Y,Lancamentos!$AF:$AF,Fluxo_de_Caixa_Semanal!DK$8,Lancamentos!$F:$F,"Realizado",Lancamentos!$J:$J,Fluxo_de_Caixa_Semanal!$A39)-SUMIFS(Lancamentos!$Y:$Y,Lancamentos!$AF:$AF,Fluxo_de_Caixa_Semanal!DK$8,Lancamentos!$F:$F,"Contratado",Lancamentos!$J:$J,Fluxo_de_Caixa_Semanal!$A39)</f>
        <v>0</v>
      </c>
      <c r="DL39" s="123">
        <f>-SUMIFS(Lancamentos!$Y:$Y,Lancamentos!$AF:$AF,Fluxo_de_Caixa_Semanal!DL$8,Lancamentos!$F:$F,"Realizado",Lancamentos!$J:$J,Fluxo_de_Caixa_Semanal!$A39)-SUMIFS(Lancamentos!$Y:$Y,Lancamentos!$AF:$AF,Fluxo_de_Caixa_Semanal!DL$8,Lancamentos!$F:$F,"Contratado",Lancamentos!$J:$J,Fluxo_de_Caixa_Semanal!$A39)</f>
        <v>0</v>
      </c>
      <c r="DM39" s="121">
        <f>-SUMIFS(Lancamentos!$Y:$Y,Lancamentos!$AF:$AF,Fluxo_de_Caixa_Semanal!DM$8,Lancamentos!$F:$F,"Realizado",Lancamentos!$J:$J,Fluxo_de_Caixa_Semanal!$A39)-SUMIFS(Lancamentos!$Y:$Y,Lancamentos!$AF:$AF,Fluxo_de_Caixa_Semanal!DM$8,Lancamentos!$F:$F,"Contratado",Lancamentos!$J:$J,Fluxo_de_Caixa_Semanal!$A39)</f>
        <v>0</v>
      </c>
      <c r="DN39" s="122">
        <f>-SUMIFS(Lancamentos!$Y:$Y,Lancamentos!$AF:$AF,Fluxo_de_Caixa_Semanal!DN$8,Lancamentos!$F:$F,"Realizado",Lancamentos!$J:$J,Fluxo_de_Caixa_Semanal!$A39)-SUMIFS(Lancamentos!$Y:$Y,Lancamentos!$AF:$AF,Fluxo_de_Caixa_Semanal!DN$8,Lancamentos!$F:$F,"Contratado",Lancamentos!$J:$J,Fluxo_de_Caixa_Semanal!$A39)</f>
        <v>0</v>
      </c>
      <c r="DO39" s="123">
        <f>-SUMIFS(Lancamentos!$Y:$Y,Lancamentos!$AF:$AF,Fluxo_de_Caixa_Semanal!DO$8,Lancamentos!$F:$F,"Realizado",Lancamentos!$J:$J,Fluxo_de_Caixa_Semanal!$A39)-SUMIFS(Lancamentos!$Y:$Y,Lancamentos!$AF:$AF,Fluxo_de_Caixa_Semanal!DO$8,Lancamentos!$F:$F,"Contratado",Lancamentos!$J:$J,Fluxo_de_Caixa_Semanal!$A39)</f>
        <v>0</v>
      </c>
      <c r="DP39" s="121">
        <f>-SUMIFS(Lancamentos!$Y:$Y,Lancamentos!$AF:$AF,Fluxo_de_Caixa_Semanal!DP$8,Lancamentos!$F:$F,"Realizado",Lancamentos!$J:$J,Fluxo_de_Caixa_Semanal!$A39)-SUMIFS(Lancamentos!$Y:$Y,Lancamentos!$AF:$AF,Fluxo_de_Caixa_Semanal!DP$8,Lancamentos!$F:$F,"Contratado",Lancamentos!$J:$J,Fluxo_de_Caixa_Semanal!$A39)</f>
        <v>0</v>
      </c>
      <c r="DQ39" s="122">
        <f>-SUMIFS(Lancamentos!$Y:$Y,Lancamentos!$AF:$AF,Fluxo_de_Caixa_Semanal!DQ$8,Lancamentos!$F:$F,"Realizado",Lancamentos!$J:$J,Fluxo_de_Caixa_Semanal!$A39)-SUMIFS(Lancamentos!$Y:$Y,Lancamentos!$AF:$AF,Fluxo_de_Caixa_Semanal!DQ$8,Lancamentos!$F:$F,"Contratado",Lancamentos!$J:$J,Fluxo_de_Caixa_Semanal!$A39)</f>
        <v>0</v>
      </c>
      <c r="DR39" s="123">
        <f>-SUMIFS(Lancamentos!$Y:$Y,Lancamentos!$AF:$AF,Fluxo_de_Caixa_Semanal!DR$8,Lancamentos!$F:$F,"Realizado",Lancamentos!$J:$J,Fluxo_de_Caixa_Semanal!$A39)-SUMIFS(Lancamentos!$Y:$Y,Lancamentos!$AF:$AF,Fluxo_de_Caixa_Semanal!DR$8,Lancamentos!$F:$F,"Contratado",Lancamentos!$J:$J,Fluxo_de_Caixa_Semanal!$A39)</f>
        <v>0</v>
      </c>
      <c r="DS39" s="121">
        <f>-SUMIFS(Lancamentos!$Y:$Y,Lancamentos!$AF:$AF,Fluxo_de_Caixa_Semanal!DS$8,Lancamentos!$F:$F,"Realizado",Lancamentos!$J:$J,Fluxo_de_Caixa_Semanal!$A39)-SUMIFS(Lancamentos!$Y:$Y,Lancamentos!$AF:$AF,Fluxo_de_Caixa_Semanal!DS$8,Lancamentos!$F:$F,"Contratado",Lancamentos!$J:$J,Fluxo_de_Caixa_Semanal!$A39)</f>
        <v>0</v>
      </c>
      <c r="DT39" s="122">
        <f>-SUMIFS(Lancamentos!$Y:$Y,Lancamentos!$AF:$AF,Fluxo_de_Caixa_Semanal!DT$8,Lancamentos!$F:$F,"Realizado",Lancamentos!$J:$J,Fluxo_de_Caixa_Semanal!$A39)-SUMIFS(Lancamentos!$Y:$Y,Lancamentos!$AF:$AF,Fluxo_de_Caixa_Semanal!DT$8,Lancamentos!$F:$F,"Contratado",Lancamentos!$J:$J,Fluxo_de_Caixa_Semanal!$A39)</f>
        <v>0</v>
      </c>
      <c r="DU39" s="123">
        <f>-SUMIFS(Lancamentos!$Y:$Y,Lancamentos!$AF:$AF,Fluxo_de_Caixa_Semanal!DU$8,Lancamentos!$F:$F,"Realizado",Lancamentos!$J:$J,Fluxo_de_Caixa_Semanal!$A39)-SUMIFS(Lancamentos!$Y:$Y,Lancamentos!$AF:$AF,Fluxo_de_Caixa_Semanal!DU$8,Lancamentos!$F:$F,"Contratado",Lancamentos!$J:$J,Fluxo_de_Caixa_Semanal!$A39)</f>
        <v>0</v>
      </c>
      <c r="DV39" s="121">
        <f>-SUMIFS(Lancamentos!$Y:$Y,Lancamentos!$AF:$AF,Fluxo_de_Caixa_Semanal!DV$8,Lancamentos!$F:$F,"Realizado",Lancamentos!$J:$J,Fluxo_de_Caixa_Semanal!$A39)-SUMIFS(Lancamentos!$Y:$Y,Lancamentos!$AF:$AF,Fluxo_de_Caixa_Semanal!DV$8,Lancamentos!$F:$F,"Contratado",Lancamentos!$J:$J,Fluxo_de_Caixa_Semanal!$A39)</f>
        <v>0</v>
      </c>
      <c r="DW39" s="122">
        <f>-SUMIFS(Lancamentos!$Y:$Y,Lancamentos!$AF:$AF,Fluxo_de_Caixa_Semanal!DW$8,Lancamentos!$F:$F,"Realizado",Lancamentos!$J:$J,Fluxo_de_Caixa_Semanal!$A39)-SUMIFS(Lancamentos!$Y:$Y,Lancamentos!$AF:$AF,Fluxo_de_Caixa_Semanal!DW$8,Lancamentos!$F:$F,"Contratado",Lancamentos!$J:$J,Fluxo_de_Caixa_Semanal!$A39)</f>
        <v>0</v>
      </c>
      <c r="DX39" s="123">
        <f>-SUMIFS(Lancamentos!$Y:$Y,Lancamentos!$AF:$AF,Fluxo_de_Caixa_Semanal!DX$8,Lancamentos!$F:$F,"Realizado",Lancamentos!$J:$J,Fluxo_de_Caixa_Semanal!$A39)-SUMIFS(Lancamentos!$Y:$Y,Lancamentos!$AF:$AF,Fluxo_de_Caixa_Semanal!DX$8,Lancamentos!$F:$F,"Contratado",Lancamentos!$J:$J,Fluxo_de_Caixa_Semanal!$A39)</f>
        <v>0</v>
      </c>
      <c r="DY39" s="121">
        <f>-SUMIFS(Lancamentos!$Y:$Y,Lancamentos!$AF:$AF,Fluxo_de_Caixa_Semanal!DY$8,Lancamentos!$F:$F,"Realizado",Lancamentos!$J:$J,Fluxo_de_Caixa_Semanal!$A39)-SUMIFS(Lancamentos!$Y:$Y,Lancamentos!$AF:$AF,Fluxo_de_Caixa_Semanal!DY$8,Lancamentos!$F:$F,"Contratado",Lancamentos!$J:$J,Fluxo_de_Caixa_Semanal!$A39)</f>
        <v>0</v>
      </c>
      <c r="DZ39" s="122">
        <f>-SUMIFS(Lancamentos!$Y:$Y,Lancamentos!$AF:$AF,Fluxo_de_Caixa_Semanal!DZ$8,Lancamentos!$F:$F,"Realizado",Lancamentos!$J:$J,Fluxo_de_Caixa_Semanal!$A39)-SUMIFS(Lancamentos!$Y:$Y,Lancamentos!$AF:$AF,Fluxo_de_Caixa_Semanal!DZ$8,Lancamentos!$F:$F,"Contratado",Lancamentos!$J:$J,Fluxo_de_Caixa_Semanal!$A39)</f>
        <v>0</v>
      </c>
      <c r="EA39" s="123">
        <f>-SUMIFS(Lancamentos!$Y:$Y,Lancamentos!$AF:$AF,Fluxo_de_Caixa_Semanal!EA$8,Lancamentos!$F:$F,"Realizado",Lancamentos!$J:$J,Fluxo_de_Caixa_Semanal!$A39)-SUMIFS(Lancamentos!$Y:$Y,Lancamentos!$AF:$AF,Fluxo_de_Caixa_Semanal!EA$8,Lancamentos!$F:$F,"Contratado",Lancamentos!$J:$J,Fluxo_de_Caixa_Semanal!$A39)</f>
        <v>0</v>
      </c>
      <c r="EB39" s="121">
        <f>-SUMIFS(Lancamentos!$Y:$Y,Lancamentos!$AF:$AF,Fluxo_de_Caixa_Semanal!EB$8,Lancamentos!$F:$F,"Realizado",Lancamentos!$J:$J,Fluxo_de_Caixa_Semanal!$A39)-SUMIFS(Lancamentos!$Y:$Y,Lancamentos!$AF:$AF,Fluxo_de_Caixa_Semanal!EB$8,Lancamentos!$F:$F,"Contratado",Lancamentos!$J:$J,Fluxo_de_Caixa_Semanal!$A39)</f>
        <v>0</v>
      </c>
      <c r="EC39" s="122">
        <f>-SUMIFS(Lancamentos!$Y:$Y,Lancamentos!$AF:$AF,Fluxo_de_Caixa_Semanal!EC$8,Lancamentos!$F:$F,"Realizado",Lancamentos!$J:$J,Fluxo_de_Caixa_Semanal!$A39)-SUMIFS(Lancamentos!$Y:$Y,Lancamentos!$AF:$AF,Fluxo_de_Caixa_Semanal!EC$8,Lancamentos!$F:$F,"Contratado",Lancamentos!$J:$J,Fluxo_de_Caixa_Semanal!$A39)</f>
        <v>0</v>
      </c>
      <c r="ED39" s="123">
        <f>-SUMIFS(Lancamentos!$Y:$Y,Lancamentos!$AF:$AF,Fluxo_de_Caixa_Semanal!ED$8,Lancamentos!$F:$F,"Realizado",Lancamentos!$J:$J,Fluxo_de_Caixa_Semanal!$A39)-SUMIFS(Lancamentos!$Y:$Y,Lancamentos!$AF:$AF,Fluxo_de_Caixa_Semanal!ED$8,Lancamentos!$F:$F,"Contratado",Lancamentos!$J:$J,Fluxo_de_Caixa_Semanal!$A39)</f>
        <v>0</v>
      </c>
      <c r="EE39" s="121">
        <f>-SUMIFS(Lancamentos!$Y:$Y,Lancamentos!$AF:$AF,Fluxo_de_Caixa_Semanal!EE$8,Lancamentos!$F:$F,"Realizado",Lancamentos!$J:$J,Fluxo_de_Caixa_Semanal!$A39)-SUMIFS(Lancamentos!$Y:$Y,Lancamentos!$AF:$AF,Fluxo_de_Caixa_Semanal!EE$8,Lancamentos!$F:$F,"Contratado",Lancamentos!$J:$J,Fluxo_de_Caixa_Semanal!$A39)</f>
        <v>0</v>
      </c>
      <c r="EF39" s="122">
        <f>-SUMIFS(Lancamentos!$Y:$Y,Lancamentos!$AF:$AF,Fluxo_de_Caixa_Semanal!EF$8,Lancamentos!$F:$F,"Realizado",Lancamentos!$J:$J,Fluxo_de_Caixa_Semanal!$A39)-SUMIFS(Lancamentos!$Y:$Y,Lancamentos!$AF:$AF,Fluxo_de_Caixa_Semanal!EF$8,Lancamentos!$F:$F,"Contratado",Lancamentos!$J:$J,Fluxo_de_Caixa_Semanal!$A39)</f>
        <v>0</v>
      </c>
      <c r="EG39" s="123">
        <f>-SUMIFS(Lancamentos!$Y:$Y,Lancamentos!$AF:$AF,Fluxo_de_Caixa_Semanal!EG$8,Lancamentos!$F:$F,"Realizado",Lancamentos!$J:$J,Fluxo_de_Caixa_Semanal!$A39)-SUMIFS(Lancamentos!$Y:$Y,Lancamentos!$AF:$AF,Fluxo_de_Caixa_Semanal!EG$8,Lancamentos!$F:$F,"Contratado",Lancamentos!$J:$J,Fluxo_de_Caixa_Semanal!$A39)</f>
        <v>0</v>
      </c>
      <c r="EH39" s="121">
        <f>-SUMIFS(Lancamentos!$Y:$Y,Lancamentos!$AF:$AF,Fluxo_de_Caixa_Semanal!EH$8,Lancamentos!$F:$F,"Realizado",Lancamentos!$J:$J,Fluxo_de_Caixa_Semanal!$A39)-SUMIFS(Lancamentos!$Y:$Y,Lancamentos!$AF:$AF,Fluxo_de_Caixa_Semanal!EH$8,Lancamentos!$F:$F,"Contratado",Lancamentos!$J:$J,Fluxo_de_Caixa_Semanal!$A39)</f>
        <v>0</v>
      </c>
      <c r="EI39" s="122">
        <f>-SUMIFS(Lancamentos!$Y:$Y,Lancamentos!$AF:$AF,Fluxo_de_Caixa_Semanal!EI$8,Lancamentos!$F:$F,"Realizado",Lancamentos!$J:$J,Fluxo_de_Caixa_Semanal!$A39)-SUMIFS(Lancamentos!$Y:$Y,Lancamentos!$AF:$AF,Fluxo_de_Caixa_Semanal!EI$8,Lancamentos!$F:$F,"Contratado",Lancamentos!$J:$J,Fluxo_de_Caixa_Semanal!$A39)</f>
        <v>0</v>
      </c>
      <c r="EJ39" s="123">
        <f>-SUMIFS(Lancamentos!$Y:$Y,Lancamentos!$AF:$AF,Fluxo_de_Caixa_Semanal!EJ$8,Lancamentos!$F:$F,"Realizado",Lancamentos!$J:$J,Fluxo_de_Caixa_Semanal!$A39)-SUMIFS(Lancamentos!$Y:$Y,Lancamentos!$AF:$AF,Fluxo_de_Caixa_Semanal!EJ$8,Lancamentos!$F:$F,"Contratado",Lancamentos!$J:$J,Fluxo_de_Caixa_Semanal!$A39)</f>
        <v>0</v>
      </c>
      <c r="EK39" s="121">
        <f>-SUMIFS(Lancamentos!$Y:$Y,Lancamentos!$AF:$AF,Fluxo_de_Caixa_Semanal!EK$8,Lancamentos!$F:$F,"Realizado",Lancamentos!$J:$J,Fluxo_de_Caixa_Semanal!$A39)-SUMIFS(Lancamentos!$Y:$Y,Lancamentos!$AF:$AF,Fluxo_de_Caixa_Semanal!EK$8,Lancamentos!$F:$F,"Contratado",Lancamentos!$J:$J,Fluxo_de_Caixa_Semanal!$A39)</f>
        <v>0</v>
      </c>
      <c r="EL39" s="122">
        <f>-SUMIFS(Lancamentos!$Y:$Y,Lancamentos!$AF:$AF,Fluxo_de_Caixa_Semanal!EL$8,Lancamentos!$F:$F,"Realizado",Lancamentos!$J:$J,Fluxo_de_Caixa_Semanal!$A39)-SUMIFS(Lancamentos!$Y:$Y,Lancamentos!$AF:$AF,Fluxo_de_Caixa_Semanal!EL$8,Lancamentos!$F:$F,"Contratado",Lancamentos!$J:$J,Fluxo_de_Caixa_Semanal!$A39)</f>
        <v>0</v>
      </c>
      <c r="EM39" s="123">
        <f>-SUMIFS(Lancamentos!$Y:$Y,Lancamentos!$AF:$AF,Fluxo_de_Caixa_Semanal!EM$8,Lancamentos!$F:$F,"Realizado",Lancamentos!$J:$J,Fluxo_de_Caixa_Semanal!$A39)-SUMIFS(Lancamentos!$Y:$Y,Lancamentos!$AF:$AF,Fluxo_de_Caixa_Semanal!EM$8,Lancamentos!$F:$F,"Contratado",Lancamentos!$J:$J,Fluxo_de_Caixa_Semanal!$A39)</f>
        <v>0</v>
      </c>
      <c r="EN39" s="121">
        <f>-SUMIFS(Lancamentos!$Y:$Y,Lancamentos!$AF:$AF,Fluxo_de_Caixa_Semanal!EN$8,Lancamentos!$F:$F,"Realizado",Lancamentos!$J:$J,Fluxo_de_Caixa_Semanal!$A39)-SUMIFS(Lancamentos!$Y:$Y,Lancamentos!$AF:$AF,Fluxo_de_Caixa_Semanal!EN$8,Lancamentos!$F:$F,"Contratado",Lancamentos!$J:$J,Fluxo_de_Caixa_Semanal!$A39)</f>
        <v>0</v>
      </c>
      <c r="EO39" s="122">
        <f>-SUMIFS(Lancamentos!$Y:$Y,Lancamentos!$AF:$AF,Fluxo_de_Caixa_Semanal!EO$8,Lancamentos!$F:$F,"Realizado",Lancamentos!$J:$J,Fluxo_de_Caixa_Semanal!$A39)-SUMIFS(Lancamentos!$Y:$Y,Lancamentos!$AF:$AF,Fluxo_de_Caixa_Semanal!EO$8,Lancamentos!$F:$F,"Contratado",Lancamentos!$J:$J,Fluxo_de_Caixa_Semanal!$A39)</f>
        <v>0</v>
      </c>
      <c r="EP39" s="123">
        <f>-SUMIFS(Lancamentos!$Y:$Y,Lancamentos!$AF:$AF,Fluxo_de_Caixa_Semanal!EP$8,Lancamentos!$F:$F,"Realizado",Lancamentos!$J:$J,Fluxo_de_Caixa_Semanal!$A39)-SUMIFS(Lancamentos!$Y:$Y,Lancamentos!$AF:$AF,Fluxo_de_Caixa_Semanal!EP$8,Lancamentos!$F:$F,"Contratado",Lancamentos!$J:$J,Fluxo_de_Caixa_Semanal!$A39)</f>
        <v>0</v>
      </c>
      <c r="EQ39" s="121">
        <f>-SUMIFS(Lancamentos!$Y:$Y,Lancamentos!$AF:$AF,Fluxo_de_Caixa_Semanal!EQ$8,Lancamentos!$F:$F,"Realizado",Lancamentos!$J:$J,Fluxo_de_Caixa_Semanal!$A39)-SUMIFS(Lancamentos!$Y:$Y,Lancamentos!$AF:$AF,Fluxo_de_Caixa_Semanal!EQ$8,Lancamentos!$F:$F,"Contratado",Lancamentos!$J:$J,Fluxo_de_Caixa_Semanal!$A39)</f>
        <v>0</v>
      </c>
      <c r="ER39" s="122">
        <f>-SUMIFS(Lancamentos!$Y:$Y,Lancamentos!$AF:$AF,Fluxo_de_Caixa_Semanal!ER$8,Lancamentos!$F:$F,"Realizado",Lancamentos!$J:$J,Fluxo_de_Caixa_Semanal!$A39)-SUMIFS(Lancamentos!$Y:$Y,Lancamentos!$AF:$AF,Fluxo_de_Caixa_Semanal!ER$8,Lancamentos!$F:$F,"Contratado",Lancamentos!$J:$J,Fluxo_de_Caixa_Semanal!$A39)</f>
        <v>0</v>
      </c>
      <c r="ES39" s="123">
        <f>-SUMIFS(Lancamentos!$Y:$Y,Lancamentos!$AF:$AF,Fluxo_de_Caixa_Semanal!ES$8,Lancamentos!$F:$F,"Realizado",Lancamentos!$J:$J,Fluxo_de_Caixa_Semanal!$A39)-SUMIFS(Lancamentos!$Y:$Y,Lancamentos!$AF:$AF,Fluxo_de_Caixa_Semanal!ES$8,Lancamentos!$F:$F,"Contratado",Lancamentos!$J:$J,Fluxo_de_Caixa_Semanal!$A39)</f>
        <v>0</v>
      </c>
    </row>
    <row r="40" spans="1:149" s="2" customFormat="1" outlineLevel="1" x14ac:dyDescent="0.25">
      <c r="A40" t="s">
        <v>113</v>
      </c>
      <c r="B40" t="s">
        <v>114</v>
      </c>
      <c r="C40" s="165">
        <f>-SUMIFS(Lancamentos!$Y:$Y,Lancamentos!$AF:$AF,Fluxo_de_Caixa_Semanal!C$8,Lancamentos!$F:$F,"Realizado",Lancamentos!$J:$J,Fluxo_de_Caixa_Semanal!$A40)</f>
        <v>0</v>
      </c>
      <c r="D40" s="165">
        <f>-SUMIFS(Lancamentos!$Y:$Y,Lancamentos!$AF:$AF,Fluxo_de_Caixa_Semanal!D$8,Lancamentos!$F:$F,"Realizado",Lancamentos!$J:$J,Fluxo_de_Caixa_Semanal!$A40)</f>
        <v>0</v>
      </c>
      <c r="E40" s="166">
        <f>-SUMIFS(Lancamentos!$Y:$Y,Lancamentos!$AF:$AF,Fluxo_de_Caixa_Semanal!E$8,Lancamentos!$F:$F,"Realizado",Lancamentos!$J:$J,Fluxo_de_Caixa_Semanal!$A40)</f>
        <v>0</v>
      </c>
      <c r="F40" s="167">
        <f>-SUMIFS(Lancamentos!$Y:$Y,Lancamentos!$AF:$AF,Fluxo_de_Caixa_Semanal!F$8,Lancamentos!$F:$F,"Realizado",Lancamentos!$J:$J,Fluxo_de_Caixa_Semanal!$A40)</f>
        <v>0</v>
      </c>
      <c r="G40" s="165">
        <f>-SUMIFS(Lancamentos!$Y:$Y,Lancamentos!$AF:$AF,Fluxo_de_Caixa_Semanal!G$8,Lancamentos!$F:$F,"Realizado",Lancamentos!$J:$J,Fluxo_de_Caixa_Semanal!$A40)</f>
        <v>0</v>
      </c>
      <c r="H40" s="166">
        <f>-SUMIFS(Lancamentos!$Y:$Y,Lancamentos!$AF:$AF,Fluxo_de_Caixa_Semanal!H$8,Lancamentos!$F:$F,"Realizado",Lancamentos!$J:$J,Fluxo_de_Caixa_Semanal!$A40)</f>
        <v>0</v>
      </c>
      <c r="I40" s="167">
        <f>-SUMIFS(Lancamentos!$Y:$Y,Lancamentos!$AF:$AF,Fluxo_de_Caixa_Semanal!I$8,Lancamentos!$F:$F,"Realizado",Lancamentos!$J:$J,Fluxo_de_Caixa_Semanal!$A40)</f>
        <v>0</v>
      </c>
      <c r="J40" s="165">
        <f>-SUMIFS(Lancamentos!$Y:$Y,Lancamentos!$AF:$AF,Fluxo_de_Caixa_Semanal!J$8,Lancamentos!$F:$F,"Realizado",Lancamentos!$J:$J,Fluxo_de_Caixa_Semanal!$A40)</f>
        <v>0</v>
      </c>
      <c r="K40" s="166">
        <f>-SUMIFS(Lancamentos!$Y:$Y,Lancamentos!$AF:$AF,Fluxo_de_Caixa_Semanal!K$8,Lancamentos!$F:$F,"Realizado",Lancamentos!$J:$J,Fluxo_de_Caixa_Semanal!$A40)</f>
        <v>0</v>
      </c>
      <c r="L40" s="167">
        <f>-SUMIFS(Lancamentos!$Y:$Y,Lancamentos!$AF:$AF,Fluxo_de_Caixa_Semanal!L$8,Lancamentos!$F:$F,"Realizado",Lancamentos!$J:$J,Fluxo_de_Caixa_Semanal!$A40)</f>
        <v>0</v>
      </c>
      <c r="M40" s="165">
        <f>-SUMIFS(Lancamentos!$Y:$Y,Lancamentos!$AF:$AF,Fluxo_de_Caixa_Semanal!M$8,Lancamentos!$F:$F,"Realizado",Lancamentos!$J:$J,Fluxo_de_Caixa_Semanal!$A40)</f>
        <v>0</v>
      </c>
      <c r="N40" s="166">
        <f>-SUMIFS(Lancamentos!$Y:$Y,Lancamentos!$AF:$AF,Fluxo_de_Caixa_Semanal!N$8,Lancamentos!$F:$F,"Realizado",Lancamentos!$J:$J,Fluxo_de_Caixa_Semanal!$A40)</f>
        <v>0</v>
      </c>
      <c r="O40" s="167">
        <f>-SUMIFS(Lancamentos!$Y:$Y,Lancamentos!$AF:$AF,Fluxo_de_Caixa_Semanal!O$8,Lancamentos!$F:$F,"Realizado",Lancamentos!$J:$J,Fluxo_de_Caixa_Semanal!$A40)</f>
        <v>0</v>
      </c>
      <c r="P40" s="165">
        <f>-SUMIFS(Lancamentos!$Y:$Y,Lancamentos!$AF:$AF,Fluxo_de_Caixa_Semanal!P$8,Lancamentos!$F:$F,"Realizado",Lancamentos!$J:$J,Fluxo_de_Caixa_Semanal!$A40)</f>
        <v>0</v>
      </c>
      <c r="Q40" s="166">
        <f>-SUMIFS(Lancamentos!$Y:$Y,Lancamentos!$AF:$AF,Fluxo_de_Caixa_Semanal!Q$8,Lancamentos!$F:$F,"Realizado",Lancamentos!$J:$J,Fluxo_de_Caixa_Semanal!$A40)</f>
        <v>0</v>
      </c>
      <c r="R40" s="167">
        <f>-SUMIFS(Lancamentos!$Y:$Y,Lancamentos!$AF:$AF,Fluxo_de_Caixa_Semanal!R$8,Lancamentos!$F:$F,"Realizado",Lancamentos!$J:$J,Fluxo_de_Caixa_Semanal!$A40)</f>
        <v>0</v>
      </c>
      <c r="S40" s="165">
        <f>-SUMIFS(Lancamentos!$Y:$Y,Lancamentos!$AF:$AF,Fluxo_de_Caixa_Semanal!S$8,Lancamentos!$F:$F,"Realizado",Lancamentos!$J:$J,Fluxo_de_Caixa_Semanal!$A40)</f>
        <v>0</v>
      </c>
      <c r="T40" s="166">
        <f>-SUMIFS(Lancamentos!$Y:$Y,Lancamentos!$AF:$AF,Fluxo_de_Caixa_Semanal!T$8,Lancamentos!$F:$F,"Realizado",Lancamentos!$J:$J,Fluxo_de_Caixa_Semanal!$A40)</f>
        <v>0</v>
      </c>
      <c r="U40" s="167">
        <f>-SUMIFS(Lancamentos!$Y:$Y,Lancamentos!$AF:$AF,Fluxo_de_Caixa_Semanal!U$8,Lancamentos!$F:$F,"Realizado",Lancamentos!$J:$J,Fluxo_de_Caixa_Semanal!$A40)</f>
        <v>0</v>
      </c>
      <c r="V40" s="165">
        <f>-SUMIFS(Lancamentos!$Y:$Y,Lancamentos!$AF:$AF,Fluxo_de_Caixa_Semanal!V$8,Lancamentos!$F:$F,"Realizado",Lancamentos!$J:$J,Fluxo_de_Caixa_Semanal!$A40)</f>
        <v>0</v>
      </c>
      <c r="W40" s="166">
        <f>-SUMIFS(Lancamentos!$Y:$Y,Lancamentos!$AF:$AF,Fluxo_de_Caixa_Semanal!W$8,Lancamentos!$F:$F,"Realizado",Lancamentos!$J:$J,Fluxo_de_Caixa_Semanal!$A40)</f>
        <v>0</v>
      </c>
      <c r="X40" s="121">
        <f>-SUMIFS(Lancamentos!$Y:$Y,Lancamentos!$AF:$AF,Fluxo_de_Caixa_Semanal!X$8,Lancamentos!$F:$F,"Realizado",Lancamentos!$J:$J,Fluxo_de_Caixa_Semanal!$A40)-SUMIFS(Lancamentos!$Y:$Y,Lancamentos!$AF:$AF,Fluxo_de_Caixa_Semanal!X$8,Lancamentos!$F:$F,"Contratado",Lancamentos!$J:$J,Fluxo_de_Caixa_Semanal!$A40)</f>
        <v>0</v>
      </c>
      <c r="Y40" s="122">
        <f>-SUMIFS(Lancamentos!$Y:$Y,Lancamentos!$AF:$AF,Fluxo_de_Caixa_Semanal!Y$8,Lancamentos!$F:$F,"Realizado",Lancamentos!$J:$J,Fluxo_de_Caixa_Semanal!$A40)-SUMIFS(Lancamentos!$Y:$Y,Lancamentos!$AF:$AF,Fluxo_de_Caixa_Semanal!Y$8,Lancamentos!$F:$F,"Contratado",Lancamentos!$J:$J,Fluxo_de_Caixa_Semanal!$A40)</f>
        <v>0</v>
      </c>
      <c r="Z40" s="123">
        <f>-SUMIFS(Lancamentos!$Y:$Y,Lancamentos!$AF:$AF,Fluxo_de_Caixa_Semanal!Z$8,Lancamentos!$F:$F,"Realizado",Lancamentos!$J:$J,Fluxo_de_Caixa_Semanal!$A40)-SUMIFS(Lancamentos!$Y:$Y,Lancamentos!$AF:$AF,Fluxo_de_Caixa_Semanal!Z$8,Lancamentos!$F:$F,"Contratado",Lancamentos!$J:$J,Fluxo_de_Caixa_Semanal!$A40)</f>
        <v>0</v>
      </c>
      <c r="AA40" s="121">
        <f>-SUMIFS(Lancamentos!$Y:$Y,Lancamentos!$AF:$AF,Fluxo_de_Caixa_Semanal!AA$8,Lancamentos!$F:$F,"Realizado",Lancamentos!$J:$J,Fluxo_de_Caixa_Semanal!$A40)-SUMIFS(Lancamentos!$Y:$Y,Lancamentos!$AF:$AF,Fluxo_de_Caixa_Semanal!AA$8,Lancamentos!$F:$F,"Contratado",Lancamentos!$J:$J,Fluxo_de_Caixa_Semanal!$A40)</f>
        <v>0</v>
      </c>
      <c r="AB40" s="122">
        <f>-SUMIFS(Lancamentos!$Y:$Y,Lancamentos!$AF:$AF,Fluxo_de_Caixa_Semanal!AB$8,Lancamentos!$F:$F,"Realizado",Lancamentos!$J:$J,Fluxo_de_Caixa_Semanal!$A40)-SUMIFS(Lancamentos!$Y:$Y,Lancamentos!$AF:$AF,Fluxo_de_Caixa_Semanal!AB$8,Lancamentos!$F:$F,"Contratado",Lancamentos!$J:$J,Fluxo_de_Caixa_Semanal!$A40)</f>
        <v>0</v>
      </c>
      <c r="AC40" s="123">
        <f>-SUMIFS(Lancamentos!$Y:$Y,Lancamentos!$AF:$AF,Fluxo_de_Caixa_Semanal!AC$8,Lancamentos!$F:$F,"Realizado",Lancamentos!$J:$J,Fluxo_de_Caixa_Semanal!$A40)-SUMIFS(Lancamentos!$Y:$Y,Lancamentos!$AF:$AF,Fluxo_de_Caixa_Semanal!AC$8,Lancamentos!$F:$F,"Contratado",Lancamentos!$J:$J,Fluxo_de_Caixa_Semanal!$A40)</f>
        <v>0</v>
      </c>
      <c r="AD40" s="121">
        <f>-SUMIFS(Lancamentos!$Y:$Y,Lancamentos!$AF:$AF,Fluxo_de_Caixa_Semanal!AD$8,Lancamentos!$F:$F,"Realizado",Lancamentos!$J:$J,Fluxo_de_Caixa_Semanal!$A40)-SUMIFS(Lancamentos!$Y:$Y,Lancamentos!$AF:$AF,Fluxo_de_Caixa_Semanal!AD$8,Lancamentos!$F:$F,"Contratado",Lancamentos!$J:$J,Fluxo_de_Caixa_Semanal!$A40)</f>
        <v>0</v>
      </c>
      <c r="AE40" s="122">
        <f>-SUMIFS(Lancamentos!$Y:$Y,Lancamentos!$AF:$AF,Fluxo_de_Caixa_Semanal!AE$8,Lancamentos!$F:$F,"Realizado",Lancamentos!$J:$J,Fluxo_de_Caixa_Semanal!$A40)-SUMIFS(Lancamentos!$Y:$Y,Lancamentos!$AF:$AF,Fluxo_de_Caixa_Semanal!AE$8,Lancamentos!$F:$F,"Contratado",Lancamentos!$J:$J,Fluxo_de_Caixa_Semanal!$A40)</f>
        <v>0</v>
      </c>
      <c r="AF40" s="123">
        <f>-SUMIFS(Lancamentos!$Y:$Y,Lancamentos!$AF:$AF,Fluxo_de_Caixa_Semanal!AF$8,Lancamentos!$F:$F,"Realizado",Lancamentos!$J:$J,Fluxo_de_Caixa_Semanal!$A40)-SUMIFS(Lancamentos!$Y:$Y,Lancamentos!$AF:$AF,Fluxo_de_Caixa_Semanal!AF$8,Lancamentos!$F:$F,"Contratado",Lancamentos!$J:$J,Fluxo_de_Caixa_Semanal!$A40)</f>
        <v>0</v>
      </c>
      <c r="AG40" s="121">
        <f>-SUMIFS(Lancamentos!$Y:$Y,Lancamentos!$AF:$AF,Fluxo_de_Caixa_Semanal!AG$8,Lancamentos!$F:$F,"Realizado",Lancamentos!$J:$J,Fluxo_de_Caixa_Semanal!$A40)-SUMIFS(Lancamentos!$Y:$Y,Lancamentos!$AF:$AF,Fluxo_de_Caixa_Semanal!AG$8,Lancamentos!$F:$F,"Contratado",Lancamentos!$J:$J,Fluxo_de_Caixa_Semanal!$A40)</f>
        <v>0</v>
      </c>
      <c r="AH40" s="122">
        <f>-SUMIFS(Lancamentos!$Y:$Y,Lancamentos!$AF:$AF,Fluxo_de_Caixa_Semanal!AH$8,Lancamentos!$F:$F,"Realizado",Lancamentos!$J:$J,Fluxo_de_Caixa_Semanal!$A40)-SUMIFS(Lancamentos!$Y:$Y,Lancamentos!$AF:$AF,Fluxo_de_Caixa_Semanal!AH$8,Lancamentos!$F:$F,"Contratado",Lancamentos!$J:$J,Fluxo_de_Caixa_Semanal!$A40)</f>
        <v>0</v>
      </c>
      <c r="AI40" s="123">
        <f>-SUMIFS(Lancamentos!$Y:$Y,Lancamentos!$AF:$AF,Fluxo_de_Caixa_Semanal!AI$8,Lancamentos!$F:$F,"Realizado",Lancamentos!$J:$J,Fluxo_de_Caixa_Semanal!$A40)-SUMIFS(Lancamentos!$Y:$Y,Lancamentos!$AF:$AF,Fluxo_de_Caixa_Semanal!AI$8,Lancamentos!$F:$F,"Contratado",Lancamentos!$J:$J,Fluxo_de_Caixa_Semanal!$A40)</f>
        <v>0</v>
      </c>
      <c r="AJ40" s="121">
        <f>-SUMIFS(Lancamentos!$Y:$Y,Lancamentos!$AF:$AF,Fluxo_de_Caixa_Semanal!AJ$8,Lancamentos!$F:$F,"Realizado",Lancamentos!$J:$J,Fluxo_de_Caixa_Semanal!$A40)-SUMIFS(Lancamentos!$Y:$Y,Lancamentos!$AF:$AF,Fluxo_de_Caixa_Semanal!AJ$8,Lancamentos!$F:$F,"Contratado",Lancamentos!$J:$J,Fluxo_de_Caixa_Semanal!$A40)</f>
        <v>0</v>
      </c>
      <c r="AK40" s="122">
        <f>-SUMIFS(Lancamentos!$Y:$Y,Lancamentos!$AF:$AF,Fluxo_de_Caixa_Semanal!AK$8,Lancamentos!$F:$F,"Realizado",Lancamentos!$J:$J,Fluxo_de_Caixa_Semanal!$A40)-SUMIFS(Lancamentos!$Y:$Y,Lancamentos!$AF:$AF,Fluxo_de_Caixa_Semanal!AK$8,Lancamentos!$F:$F,"Contratado",Lancamentos!$J:$J,Fluxo_de_Caixa_Semanal!$A40)</f>
        <v>0</v>
      </c>
      <c r="AL40" s="123">
        <f>-SUMIFS(Lancamentos!$Y:$Y,Lancamentos!$AF:$AF,Fluxo_de_Caixa_Semanal!AL$8,Lancamentos!$F:$F,"Realizado",Lancamentos!$J:$J,Fluxo_de_Caixa_Semanal!$A40)-SUMIFS(Lancamentos!$Y:$Y,Lancamentos!$AF:$AF,Fluxo_de_Caixa_Semanal!AL$8,Lancamentos!$F:$F,"Contratado",Lancamentos!$J:$J,Fluxo_de_Caixa_Semanal!$A40)</f>
        <v>0</v>
      </c>
      <c r="AM40" s="121">
        <f>-SUMIFS(Lancamentos!$Y:$Y,Lancamentos!$AF:$AF,Fluxo_de_Caixa_Semanal!AM$8,Lancamentos!$F:$F,"Realizado",Lancamentos!$J:$J,Fluxo_de_Caixa_Semanal!$A40)-SUMIFS(Lancamentos!$Y:$Y,Lancamentos!$AF:$AF,Fluxo_de_Caixa_Semanal!AM$8,Lancamentos!$F:$F,"Contratado",Lancamentos!$J:$J,Fluxo_de_Caixa_Semanal!$A40)</f>
        <v>0</v>
      </c>
      <c r="AN40" s="122">
        <f>-SUMIFS(Lancamentos!$Y:$Y,Lancamentos!$AF:$AF,Fluxo_de_Caixa_Semanal!AN$8,Lancamentos!$F:$F,"Realizado",Lancamentos!$J:$J,Fluxo_de_Caixa_Semanal!$A40)-SUMIFS(Lancamentos!$Y:$Y,Lancamentos!$AF:$AF,Fluxo_de_Caixa_Semanal!AN$8,Lancamentos!$F:$F,"Contratado",Lancamentos!$J:$J,Fluxo_de_Caixa_Semanal!$A40)</f>
        <v>0</v>
      </c>
      <c r="AO40" s="123">
        <f>-SUMIFS(Lancamentos!$Y:$Y,Lancamentos!$AF:$AF,Fluxo_de_Caixa_Semanal!AO$8,Lancamentos!$F:$F,"Realizado",Lancamentos!$J:$J,Fluxo_de_Caixa_Semanal!$A40)-SUMIFS(Lancamentos!$Y:$Y,Lancamentos!$AF:$AF,Fluxo_de_Caixa_Semanal!AO$8,Lancamentos!$F:$F,"Contratado",Lancamentos!$J:$J,Fluxo_de_Caixa_Semanal!$A40)</f>
        <v>0</v>
      </c>
      <c r="AP40" s="121">
        <f>-SUMIFS(Lancamentos!$Y:$Y,Lancamentos!$AF:$AF,Fluxo_de_Caixa_Semanal!AP$8,Lancamentos!$F:$F,"Realizado",Lancamentos!$J:$J,Fluxo_de_Caixa_Semanal!$A40)-SUMIFS(Lancamentos!$Y:$Y,Lancamentos!$AF:$AF,Fluxo_de_Caixa_Semanal!AP$8,Lancamentos!$F:$F,"Contratado",Lancamentos!$J:$J,Fluxo_de_Caixa_Semanal!$A40)</f>
        <v>0</v>
      </c>
      <c r="AQ40" s="122">
        <f>-SUMIFS(Lancamentos!$Y:$Y,Lancamentos!$AF:$AF,Fluxo_de_Caixa_Semanal!AQ$8,Lancamentos!$F:$F,"Realizado",Lancamentos!$J:$J,Fluxo_de_Caixa_Semanal!$A40)-SUMIFS(Lancamentos!$Y:$Y,Lancamentos!$AF:$AF,Fluxo_de_Caixa_Semanal!AQ$8,Lancamentos!$F:$F,"Contratado",Lancamentos!$J:$J,Fluxo_de_Caixa_Semanal!$A40)</f>
        <v>0</v>
      </c>
      <c r="AR40" s="123">
        <f>-SUMIFS(Lancamentos!$Y:$Y,Lancamentos!$AF:$AF,Fluxo_de_Caixa_Semanal!AR$8,Lancamentos!$F:$F,"Realizado",Lancamentos!$J:$J,Fluxo_de_Caixa_Semanal!$A40)-SUMIFS(Lancamentos!$Y:$Y,Lancamentos!$AF:$AF,Fluxo_de_Caixa_Semanal!AR$8,Lancamentos!$F:$F,"Contratado",Lancamentos!$J:$J,Fluxo_de_Caixa_Semanal!$A40)</f>
        <v>0</v>
      </c>
      <c r="AS40" s="121">
        <f>-SUMIFS(Lancamentos!$Y:$Y,Lancamentos!$AF:$AF,Fluxo_de_Caixa_Semanal!AS$8,Lancamentos!$F:$F,"Realizado",Lancamentos!$J:$J,Fluxo_de_Caixa_Semanal!$A40)-SUMIFS(Lancamentos!$Y:$Y,Lancamentos!$AF:$AF,Fluxo_de_Caixa_Semanal!AS$8,Lancamentos!$F:$F,"Contratado",Lancamentos!$J:$J,Fluxo_de_Caixa_Semanal!$A40)</f>
        <v>0</v>
      </c>
      <c r="AT40" s="122">
        <f>-SUMIFS(Lancamentos!$Y:$Y,Lancamentos!$AF:$AF,Fluxo_de_Caixa_Semanal!AT$8,Lancamentos!$F:$F,"Realizado",Lancamentos!$J:$J,Fluxo_de_Caixa_Semanal!$A40)-SUMIFS(Lancamentos!$Y:$Y,Lancamentos!$AF:$AF,Fluxo_de_Caixa_Semanal!AT$8,Lancamentos!$F:$F,"Contratado",Lancamentos!$J:$J,Fluxo_de_Caixa_Semanal!$A40)</f>
        <v>0</v>
      </c>
      <c r="AU40" s="123">
        <f>-SUMIFS(Lancamentos!$Y:$Y,Lancamentos!$AF:$AF,Fluxo_de_Caixa_Semanal!AU$8,Lancamentos!$F:$F,"Realizado",Lancamentos!$J:$J,Fluxo_de_Caixa_Semanal!$A40)-SUMIFS(Lancamentos!$Y:$Y,Lancamentos!$AF:$AF,Fluxo_de_Caixa_Semanal!AU$8,Lancamentos!$F:$F,"Contratado",Lancamentos!$J:$J,Fluxo_de_Caixa_Semanal!$A40)</f>
        <v>0</v>
      </c>
      <c r="AV40" s="121">
        <f>-SUMIFS(Lancamentos!$Y:$Y,Lancamentos!$AF:$AF,Fluxo_de_Caixa_Semanal!AV$8,Lancamentos!$F:$F,"Realizado",Lancamentos!$J:$J,Fluxo_de_Caixa_Semanal!$A40)-SUMIFS(Lancamentos!$Y:$Y,Lancamentos!$AF:$AF,Fluxo_de_Caixa_Semanal!AV$8,Lancamentos!$F:$F,"Contratado",Lancamentos!$J:$J,Fluxo_de_Caixa_Semanal!$A40)</f>
        <v>0</v>
      </c>
      <c r="AW40" s="122">
        <f>-SUMIFS(Lancamentos!$Y:$Y,Lancamentos!$AF:$AF,Fluxo_de_Caixa_Semanal!AW$8,Lancamentos!$F:$F,"Realizado",Lancamentos!$J:$J,Fluxo_de_Caixa_Semanal!$A40)-SUMIFS(Lancamentos!$Y:$Y,Lancamentos!$AF:$AF,Fluxo_de_Caixa_Semanal!AW$8,Lancamentos!$F:$F,"Contratado",Lancamentos!$J:$J,Fluxo_de_Caixa_Semanal!$A40)</f>
        <v>0</v>
      </c>
      <c r="AX40" s="123">
        <f>-SUMIFS(Lancamentos!$Y:$Y,Lancamentos!$AF:$AF,Fluxo_de_Caixa_Semanal!AX$8,Lancamentos!$F:$F,"Realizado",Lancamentos!$J:$J,Fluxo_de_Caixa_Semanal!$A40)-SUMIFS(Lancamentos!$Y:$Y,Lancamentos!$AF:$AF,Fluxo_de_Caixa_Semanal!AX$8,Lancamentos!$F:$F,"Contratado",Lancamentos!$J:$J,Fluxo_de_Caixa_Semanal!$A40)</f>
        <v>0</v>
      </c>
      <c r="AY40" s="121">
        <f>-SUMIFS(Lancamentos!$Y:$Y,Lancamentos!$AF:$AF,Fluxo_de_Caixa_Semanal!AY$8,Lancamentos!$F:$F,"Realizado",Lancamentos!$J:$J,Fluxo_de_Caixa_Semanal!$A40)-SUMIFS(Lancamentos!$Y:$Y,Lancamentos!$AF:$AF,Fluxo_de_Caixa_Semanal!AY$8,Lancamentos!$F:$F,"Contratado",Lancamentos!$J:$J,Fluxo_de_Caixa_Semanal!$A40)</f>
        <v>0</v>
      </c>
      <c r="AZ40" s="122">
        <f>-SUMIFS(Lancamentos!$Y:$Y,Lancamentos!$AF:$AF,Fluxo_de_Caixa_Semanal!AZ$8,Lancamentos!$F:$F,"Realizado",Lancamentos!$J:$J,Fluxo_de_Caixa_Semanal!$A40)-SUMIFS(Lancamentos!$Y:$Y,Lancamentos!$AF:$AF,Fluxo_de_Caixa_Semanal!AZ$8,Lancamentos!$F:$F,"Contratado",Lancamentos!$J:$J,Fluxo_de_Caixa_Semanal!$A40)</f>
        <v>0</v>
      </c>
      <c r="BA40" s="123">
        <f>-SUMIFS(Lancamentos!$Y:$Y,Lancamentos!$AF:$AF,Fluxo_de_Caixa_Semanal!BA$8,Lancamentos!$F:$F,"Realizado",Lancamentos!$J:$J,Fluxo_de_Caixa_Semanal!$A40)-SUMIFS(Lancamentos!$Y:$Y,Lancamentos!$AF:$AF,Fluxo_de_Caixa_Semanal!BA$8,Lancamentos!$F:$F,"Contratado",Lancamentos!$J:$J,Fluxo_de_Caixa_Semanal!$A40)</f>
        <v>0</v>
      </c>
      <c r="BB40" s="121">
        <f>-SUMIFS(Lancamentos!$Y:$Y,Lancamentos!$AF:$AF,Fluxo_de_Caixa_Semanal!BB$8,Lancamentos!$F:$F,"Realizado",Lancamentos!$J:$J,Fluxo_de_Caixa_Semanal!$A40)-SUMIFS(Lancamentos!$Y:$Y,Lancamentos!$AF:$AF,Fluxo_de_Caixa_Semanal!BB$8,Lancamentos!$F:$F,"Contratado",Lancamentos!$J:$J,Fluxo_de_Caixa_Semanal!$A40)</f>
        <v>0</v>
      </c>
      <c r="BC40" s="122">
        <f>-SUMIFS(Lancamentos!$Y:$Y,Lancamentos!$AF:$AF,Fluxo_de_Caixa_Semanal!BC$8,Lancamentos!$F:$F,"Realizado",Lancamentos!$J:$J,Fluxo_de_Caixa_Semanal!$A40)-SUMIFS(Lancamentos!$Y:$Y,Lancamentos!$AF:$AF,Fluxo_de_Caixa_Semanal!BC$8,Lancamentos!$F:$F,"Contratado",Lancamentos!$J:$J,Fluxo_de_Caixa_Semanal!$A40)</f>
        <v>0</v>
      </c>
      <c r="BD40" s="123">
        <f>-SUMIFS(Lancamentos!$Y:$Y,Lancamentos!$AF:$AF,Fluxo_de_Caixa_Semanal!BD$8,Lancamentos!$F:$F,"Realizado",Lancamentos!$J:$J,Fluxo_de_Caixa_Semanal!$A40)-SUMIFS(Lancamentos!$Y:$Y,Lancamentos!$AF:$AF,Fluxo_de_Caixa_Semanal!BD$8,Lancamentos!$F:$F,"Contratado",Lancamentos!$J:$J,Fluxo_de_Caixa_Semanal!$A40)</f>
        <v>0</v>
      </c>
      <c r="BE40" s="121">
        <f>-SUMIFS(Lancamentos!$Y:$Y,Lancamentos!$AF:$AF,Fluxo_de_Caixa_Semanal!BE$8,Lancamentos!$F:$F,"Realizado",Lancamentos!$J:$J,Fluxo_de_Caixa_Semanal!$A40)-SUMIFS(Lancamentos!$Y:$Y,Lancamentos!$AF:$AF,Fluxo_de_Caixa_Semanal!BE$8,Lancamentos!$F:$F,"Contratado",Lancamentos!$J:$J,Fluxo_de_Caixa_Semanal!$A40)</f>
        <v>0</v>
      </c>
      <c r="BF40" s="122">
        <f>-SUMIFS(Lancamentos!$Y:$Y,Lancamentos!$AF:$AF,Fluxo_de_Caixa_Semanal!BF$8,Lancamentos!$F:$F,"Realizado",Lancamentos!$J:$J,Fluxo_de_Caixa_Semanal!$A40)-SUMIFS(Lancamentos!$Y:$Y,Lancamentos!$AF:$AF,Fluxo_de_Caixa_Semanal!BF$8,Lancamentos!$F:$F,"Contratado",Lancamentos!$J:$J,Fluxo_de_Caixa_Semanal!$A40)</f>
        <v>0</v>
      </c>
      <c r="BG40" s="123">
        <f>-SUMIFS(Lancamentos!$Y:$Y,Lancamentos!$AF:$AF,Fluxo_de_Caixa_Semanal!BG$8,Lancamentos!$F:$F,"Realizado",Lancamentos!$J:$J,Fluxo_de_Caixa_Semanal!$A40)-SUMIFS(Lancamentos!$Y:$Y,Lancamentos!$AF:$AF,Fluxo_de_Caixa_Semanal!BG$8,Lancamentos!$F:$F,"Contratado",Lancamentos!$J:$J,Fluxo_de_Caixa_Semanal!$A40)</f>
        <v>0</v>
      </c>
      <c r="BH40" s="121">
        <f>-SUMIFS(Lancamentos!$Y:$Y,Lancamentos!$AF:$AF,Fluxo_de_Caixa_Semanal!BH$8,Lancamentos!$F:$F,"Realizado",Lancamentos!$J:$J,Fluxo_de_Caixa_Semanal!$A40)-SUMIFS(Lancamentos!$Y:$Y,Lancamentos!$AF:$AF,Fluxo_de_Caixa_Semanal!BH$8,Lancamentos!$F:$F,"Contratado",Lancamentos!$J:$J,Fluxo_de_Caixa_Semanal!$A40)</f>
        <v>0</v>
      </c>
      <c r="BI40" s="122">
        <f>-SUMIFS(Lancamentos!$Y:$Y,Lancamentos!$AF:$AF,Fluxo_de_Caixa_Semanal!BI$8,Lancamentos!$F:$F,"Realizado",Lancamentos!$J:$J,Fluxo_de_Caixa_Semanal!$A40)-SUMIFS(Lancamentos!$Y:$Y,Lancamentos!$AF:$AF,Fluxo_de_Caixa_Semanal!BI$8,Lancamentos!$F:$F,"Contratado",Lancamentos!$J:$J,Fluxo_de_Caixa_Semanal!$A40)</f>
        <v>0</v>
      </c>
      <c r="BJ40" s="123">
        <f>-SUMIFS(Lancamentos!$Y:$Y,Lancamentos!$AF:$AF,Fluxo_de_Caixa_Semanal!BJ$8,Lancamentos!$F:$F,"Realizado",Lancamentos!$J:$J,Fluxo_de_Caixa_Semanal!$A40)-SUMIFS(Lancamentos!$Y:$Y,Lancamentos!$AF:$AF,Fluxo_de_Caixa_Semanal!BJ$8,Lancamentos!$F:$F,"Contratado",Lancamentos!$J:$J,Fluxo_de_Caixa_Semanal!$A40)</f>
        <v>0</v>
      </c>
      <c r="BK40" s="121">
        <f>-SUMIFS(Lancamentos!$Y:$Y,Lancamentos!$AF:$AF,Fluxo_de_Caixa_Semanal!BK$8,Lancamentos!$F:$F,"Realizado",Lancamentos!$J:$J,Fluxo_de_Caixa_Semanal!$A40)-SUMIFS(Lancamentos!$Y:$Y,Lancamentos!$AF:$AF,Fluxo_de_Caixa_Semanal!BK$8,Lancamentos!$F:$F,"Contratado",Lancamentos!$J:$J,Fluxo_de_Caixa_Semanal!$A40)</f>
        <v>0</v>
      </c>
      <c r="BL40" s="122">
        <f>-SUMIFS(Lancamentos!$Y:$Y,Lancamentos!$AF:$AF,Fluxo_de_Caixa_Semanal!BL$8,Lancamentos!$F:$F,"Realizado",Lancamentos!$J:$J,Fluxo_de_Caixa_Semanal!$A40)-SUMIFS(Lancamentos!$Y:$Y,Lancamentos!$AF:$AF,Fluxo_de_Caixa_Semanal!BL$8,Lancamentos!$F:$F,"Contratado",Lancamentos!$J:$J,Fluxo_de_Caixa_Semanal!$A40)</f>
        <v>0</v>
      </c>
      <c r="BM40" s="123">
        <f>-SUMIFS(Lancamentos!$Y:$Y,Lancamentos!$AF:$AF,Fluxo_de_Caixa_Semanal!BM$8,Lancamentos!$F:$F,"Realizado",Lancamentos!$J:$J,Fluxo_de_Caixa_Semanal!$A40)-SUMIFS(Lancamentos!$Y:$Y,Lancamentos!$AF:$AF,Fluxo_de_Caixa_Semanal!BM$8,Lancamentos!$F:$F,"Contratado",Lancamentos!$J:$J,Fluxo_de_Caixa_Semanal!$A40)</f>
        <v>0</v>
      </c>
      <c r="BN40" s="121">
        <f>-SUMIFS(Lancamentos!$Y:$Y,Lancamentos!$AF:$AF,Fluxo_de_Caixa_Semanal!BN$8,Lancamentos!$F:$F,"Realizado",Lancamentos!$J:$J,Fluxo_de_Caixa_Semanal!$A40)-SUMIFS(Lancamentos!$Y:$Y,Lancamentos!$AF:$AF,Fluxo_de_Caixa_Semanal!BN$8,Lancamentos!$F:$F,"Contratado",Lancamentos!$J:$J,Fluxo_de_Caixa_Semanal!$A40)</f>
        <v>0</v>
      </c>
      <c r="BO40" s="122">
        <f>-SUMIFS(Lancamentos!$Y:$Y,Lancamentos!$AF:$AF,Fluxo_de_Caixa_Semanal!BO$8,Lancamentos!$F:$F,"Realizado",Lancamentos!$J:$J,Fluxo_de_Caixa_Semanal!$A40)-SUMIFS(Lancamentos!$Y:$Y,Lancamentos!$AF:$AF,Fluxo_de_Caixa_Semanal!BO$8,Lancamentos!$F:$F,"Contratado",Lancamentos!$J:$J,Fluxo_de_Caixa_Semanal!$A40)</f>
        <v>0</v>
      </c>
      <c r="BP40" s="123">
        <f>-SUMIFS(Lancamentos!$Y:$Y,Lancamentos!$AF:$AF,Fluxo_de_Caixa_Semanal!BP$8,Lancamentos!$F:$F,"Realizado",Lancamentos!$J:$J,Fluxo_de_Caixa_Semanal!$A40)-SUMIFS(Lancamentos!$Y:$Y,Lancamentos!$AF:$AF,Fluxo_de_Caixa_Semanal!BP$8,Lancamentos!$F:$F,"Contratado",Lancamentos!$J:$J,Fluxo_de_Caixa_Semanal!$A40)</f>
        <v>0</v>
      </c>
      <c r="BQ40" s="121">
        <f>-SUMIFS(Lancamentos!$Y:$Y,Lancamentos!$AF:$AF,Fluxo_de_Caixa_Semanal!BQ$8,Lancamentos!$F:$F,"Realizado",Lancamentos!$J:$J,Fluxo_de_Caixa_Semanal!$A40)-SUMIFS(Lancamentos!$Y:$Y,Lancamentos!$AF:$AF,Fluxo_de_Caixa_Semanal!BQ$8,Lancamentos!$F:$F,"Contratado",Lancamentos!$J:$J,Fluxo_de_Caixa_Semanal!$A40)</f>
        <v>0</v>
      </c>
      <c r="BR40" s="122">
        <f>-SUMIFS(Lancamentos!$Y:$Y,Lancamentos!$AF:$AF,Fluxo_de_Caixa_Semanal!BR$8,Lancamentos!$F:$F,"Realizado",Lancamentos!$J:$J,Fluxo_de_Caixa_Semanal!$A40)-SUMIFS(Lancamentos!$Y:$Y,Lancamentos!$AF:$AF,Fluxo_de_Caixa_Semanal!BR$8,Lancamentos!$F:$F,"Contratado",Lancamentos!$J:$J,Fluxo_de_Caixa_Semanal!$A40)</f>
        <v>0</v>
      </c>
      <c r="BS40" s="123">
        <f>-SUMIFS(Lancamentos!$Y:$Y,Lancamentos!$AF:$AF,Fluxo_de_Caixa_Semanal!BS$8,Lancamentos!$F:$F,"Realizado",Lancamentos!$J:$J,Fluxo_de_Caixa_Semanal!$A40)-SUMIFS(Lancamentos!$Y:$Y,Lancamentos!$AF:$AF,Fluxo_de_Caixa_Semanal!BS$8,Lancamentos!$F:$F,"Contratado",Lancamentos!$J:$J,Fluxo_de_Caixa_Semanal!$A40)</f>
        <v>0</v>
      </c>
      <c r="BT40" s="121">
        <f>-SUMIFS(Lancamentos!$Y:$Y,Lancamentos!$AF:$AF,Fluxo_de_Caixa_Semanal!BT$8,Lancamentos!$F:$F,"Realizado",Lancamentos!$J:$J,Fluxo_de_Caixa_Semanal!$A40)-SUMIFS(Lancamentos!$Y:$Y,Lancamentos!$AF:$AF,Fluxo_de_Caixa_Semanal!BT$8,Lancamentos!$F:$F,"Contratado",Lancamentos!$J:$J,Fluxo_de_Caixa_Semanal!$A40)</f>
        <v>0</v>
      </c>
      <c r="BU40" s="122">
        <f>-SUMIFS(Lancamentos!$Y:$Y,Lancamentos!$AF:$AF,Fluxo_de_Caixa_Semanal!BU$8,Lancamentos!$F:$F,"Realizado",Lancamentos!$J:$J,Fluxo_de_Caixa_Semanal!$A40)-SUMIFS(Lancamentos!$Y:$Y,Lancamentos!$AF:$AF,Fluxo_de_Caixa_Semanal!BU$8,Lancamentos!$F:$F,"Contratado",Lancamentos!$J:$J,Fluxo_de_Caixa_Semanal!$A40)</f>
        <v>0</v>
      </c>
      <c r="BV40" s="123">
        <f>-SUMIFS(Lancamentos!$Y:$Y,Lancamentos!$AF:$AF,Fluxo_de_Caixa_Semanal!BV$8,Lancamentos!$F:$F,"Realizado",Lancamentos!$J:$J,Fluxo_de_Caixa_Semanal!$A40)-SUMIFS(Lancamentos!$Y:$Y,Lancamentos!$AF:$AF,Fluxo_de_Caixa_Semanal!BV$8,Lancamentos!$F:$F,"Contratado",Lancamentos!$J:$J,Fluxo_de_Caixa_Semanal!$A40)</f>
        <v>0</v>
      </c>
      <c r="BW40" s="121">
        <f>-SUMIFS(Lancamentos!$Y:$Y,Lancamentos!$AF:$AF,Fluxo_de_Caixa_Semanal!BW$8,Lancamentos!$F:$F,"Realizado",Lancamentos!$J:$J,Fluxo_de_Caixa_Semanal!$A40)-SUMIFS(Lancamentos!$Y:$Y,Lancamentos!$AF:$AF,Fluxo_de_Caixa_Semanal!BW$8,Lancamentos!$F:$F,"Contratado",Lancamentos!$J:$J,Fluxo_de_Caixa_Semanal!$A40)</f>
        <v>0</v>
      </c>
      <c r="BX40" s="122">
        <f>-SUMIFS(Lancamentos!$Y:$Y,Lancamentos!$AF:$AF,Fluxo_de_Caixa_Semanal!BX$8,Lancamentos!$F:$F,"Realizado",Lancamentos!$J:$J,Fluxo_de_Caixa_Semanal!$A40)-SUMIFS(Lancamentos!$Y:$Y,Lancamentos!$AF:$AF,Fluxo_de_Caixa_Semanal!BX$8,Lancamentos!$F:$F,"Contratado",Lancamentos!$J:$J,Fluxo_de_Caixa_Semanal!$A40)</f>
        <v>0</v>
      </c>
      <c r="BY40" s="123">
        <f>-SUMIFS(Lancamentos!$Y:$Y,Lancamentos!$AF:$AF,Fluxo_de_Caixa_Semanal!BY$8,Lancamentos!$F:$F,"Realizado",Lancamentos!$J:$J,Fluxo_de_Caixa_Semanal!$A40)-SUMIFS(Lancamentos!$Y:$Y,Lancamentos!$AF:$AF,Fluxo_de_Caixa_Semanal!BY$8,Lancamentos!$F:$F,"Contratado",Lancamentos!$J:$J,Fluxo_de_Caixa_Semanal!$A40)</f>
        <v>0</v>
      </c>
      <c r="BZ40" s="121">
        <f>-SUMIFS(Lancamentos!$Y:$Y,Lancamentos!$AF:$AF,Fluxo_de_Caixa_Semanal!BZ$8,Lancamentos!$F:$F,"Realizado",Lancamentos!$J:$J,Fluxo_de_Caixa_Semanal!$A40)-SUMIFS(Lancamentos!$Y:$Y,Lancamentos!$AF:$AF,Fluxo_de_Caixa_Semanal!BZ$8,Lancamentos!$F:$F,"Contratado",Lancamentos!$J:$J,Fluxo_de_Caixa_Semanal!$A40)</f>
        <v>0</v>
      </c>
      <c r="CA40" s="122">
        <f>-SUMIFS(Lancamentos!$Y:$Y,Lancamentos!$AF:$AF,Fluxo_de_Caixa_Semanal!CA$8,Lancamentos!$F:$F,"Realizado",Lancamentos!$J:$J,Fluxo_de_Caixa_Semanal!$A40)-SUMIFS(Lancamentos!$Y:$Y,Lancamentos!$AF:$AF,Fluxo_de_Caixa_Semanal!CA$8,Lancamentos!$F:$F,"Contratado",Lancamentos!$J:$J,Fluxo_de_Caixa_Semanal!$A40)</f>
        <v>0</v>
      </c>
      <c r="CB40" s="123">
        <f>-SUMIFS(Lancamentos!$Y:$Y,Lancamentos!$AF:$AF,Fluxo_de_Caixa_Semanal!CB$8,Lancamentos!$F:$F,"Realizado",Lancamentos!$J:$J,Fluxo_de_Caixa_Semanal!$A40)-SUMIFS(Lancamentos!$Y:$Y,Lancamentos!$AF:$AF,Fluxo_de_Caixa_Semanal!CB$8,Lancamentos!$F:$F,"Contratado",Lancamentos!$J:$J,Fluxo_de_Caixa_Semanal!$A40)</f>
        <v>0</v>
      </c>
      <c r="CC40" s="121">
        <f>-SUMIFS(Lancamentos!$Y:$Y,Lancamentos!$AF:$AF,Fluxo_de_Caixa_Semanal!CC$8,Lancamentos!$F:$F,"Realizado",Lancamentos!$J:$J,Fluxo_de_Caixa_Semanal!$A40)-SUMIFS(Lancamentos!$Y:$Y,Lancamentos!$AF:$AF,Fluxo_de_Caixa_Semanal!CC$8,Lancamentos!$F:$F,"Contratado",Lancamentos!$J:$J,Fluxo_de_Caixa_Semanal!$A40)</f>
        <v>0</v>
      </c>
      <c r="CD40" s="122">
        <f>-SUMIFS(Lancamentos!$Y:$Y,Lancamentos!$AF:$AF,Fluxo_de_Caixa_Semanal!CD$8,Lancamentos!$F:$F,"Realizado",Lancamentos!$J:$J,Fluxo_de_Caixa_Semanal!$A40)-SUMIFS(Lancamentos!$Y:$Y,Lancamentos!$AF:$AF,Fluxo_de_Caixa_Semanal!CD$8,Lancamentos!$F:$F,"Contratado",Lancamentos!$J:$J,Fluxo_de_Caixa_Semanal!$A40)</f>
        <v>0</v>
      </c>
      <c r="CE40" s="123">
        <f>-SUMIFS(Lancamentos!$Y:$Y,Lancamentos!$AF:$AF,Fluxo_de_Caixa_Semanal!CE$8,Lancamentos!$F:$F,"Realizado",Lancamentos!$J:$J,Fluxo_de_Caixa_Semanal!$A40)-SUMIFS(Lancamentos!$Y:$Y,Lancamentos!$AF:$AF,Fluxo_de_Caixa_Semanal!CE$8,Lancamentos!$F:$F,"Contratado",Lancamentos!$J:$J,Fluxo_de_Caixa_Semanal!$A40)</f>
        <v>0</v>
      </c>
      <c r="CF40" s="121">
        <f>-SUMIFS(Lancamentos!$Y:$Y,Lancamentos!$AF:$AF,Fluxo_de_Caixa_Semanal!CF$8,Lancamentos!$F:$F,"Realizado",Lancamentos!$J:$J,Fluxo_de_Caixa_Semanal!$A40)-SUMIFS(Lancamentos!$Y:$Y,Lancamentos!$AF:$AF,Fluxo_de_Caixa_Semanal!CF$8,Lancamentos!$F:$F,"Contratado",Lancamentos!$J:$J,Fluxo_de_Caixa_Semanal!$A40)</f>
        <v>0</v>
      </c>
      <c r="CG40" s="122">
        <f>-SUMIFS(Lancamentos!$Y:$Y,Lancamentos!$AF:$AF,Fluxo_de_Caixa_Semanal!CG$8,Lancamentos!$F:$F,"Realizado",Lancamentos!$J:$J,Fluxo_de_Caixa_Semanal!$A40)-SUMIFS(Lancamentos!$Y:$Y,Lancamentos!$AF:$AF,Fluxo_de_Caixa_Semanal!CG$8,Lancamentos!$F:$F,"Contratado",Lancamentos!$J:$J,Fluxo_de_Caixa_Semanal!$A40)</f>
        <v>0</v>
      </c>
      <c r="CH40" s="123">
        <f>-SUMIFS(Lancamentos!$Y:$Y,Lancamentos!$AF:$AF,Fluxo_de_Caixa_Semanal!CH$8,Lancamentos!$F:$F,"Realizado",Lancamentos!$J:$J,Fluxo_de_Caixa_Semanal!$A40)-SUMIFS(Lancamentos!$Y:$Y,Lancamentos!$AF:$AF,Fluxo_de_Caixa_Semanal!CH$8,Lancamentos!$F:$F,"Contratado",Lancamentos!$J:$J,Fluxo_de_Caixa_Semanal!$A40)</f>
        <v>0</v>
      </c>
      <c r="CI40" s="121">
        <f>-SUMIFS(Lancamentos!$Y:$Y,Lancamentos!$AF:$AF,Fluxo_de_Caixa_Semanal!CI$8,Lancamentos!$F:$F,"Realizado",Lancamentos!$J:$J,Fluxo_de_Caixa_Semanal!$A40)-SUMIFS(Lancamentos!$Y:$Y,Lancamentos!$AF:$AF,Fluxo_de_Caixa_Semanal!CI$8,Lancamentos!$F:$F,"Contratado",Lancamentos!$J:$J,Fluxo_de_Caixa_Semanal!$A40)</f>
        <v>0</v>
      </c>
      <c r="CJ40" s="122">
        <f>-SUMIFS(Lancamentos!$Y:$Y,Lancamentos!$AF:$AF,Fluxo_de_Caixa_Semanal!CJ$8,Lancamentos!$F:$F,"Realizado",Lancamentos!$J:$J,Fluxo_de_Caixa_Semanal!$A40)-SUMIFS(Lancamentos!$Y:$Y,Lancamentos!$AF:$AF,Fluxo_de_Caixa_Semanal!CJ$8,Lancamentos!$F:$F,"Contratado",Lancamentos!$J:$J,Fluxo_de_Caixa_Semanal!$A40)</f>
        <v>0</v>
      </c>
      <c r="CK40" s="123">
        <f>-SUMIFS(Lancamentos!$Y:$Y,Lancamentos!$AF:$AF,Fluxo_de_Caixa_Semanal!CK$8,Lancamentos!$F:$F,"Realizado",Lancamentos!$J:$J,Fluxo_de_Caixa_Semanal!$A40)-SUMIFS(Lancamentos!$Y:$Y,Lancamentos!$AF:$AF,Fluxo_de_Caixa_Semanal!CK$8,Lancamentos!$F:$F,"Contratado",Lancamentos!$J:$J,Fluxo_de_Caixa_Semanal!$A40)</f>
        <v>0</v>
      </c>
      <c r="CL40" s="121">
        <f>-SUMIFS(Lancamentos!$Y:$Y,Lancamentos!$AF:$AF,Fluxo_de_Caixa_Semanal!CL$8,Lancamentos!$F:$F,"Realizado",Lancamentos!$J:$J,Fluxo_de_Caixa_Semanal!$A40)-SUMIFS(Lancamentos!$Y:$Y,Lancamentos!$AF:$AF,Fluxo_de_Caixa_Semanal!CL$8,Lancamentos!$F:$F,"Contratado",Lancamentos!$J:$J,Fluxo_de_Caixa_Semanal!$A40)</f>
        <v>0</v>
      </c>
      <c r="CM40" s="122">
        <f>-SUMIFS(Lancamentos!$Y:$Y,Lancamentos!$AF:$AF,Fluxo_de_Caixa_Semanal!CM$8,Lancamentos!$F:$F,"Realizado",Lancamentos!$J:$J,Fluxo_de_Caixa_Semanal!$A40)-SUMIFS(Lancamentos!$Y:$Y,Lancamentos!$AF:$AF,Fluxo_de_Caixa_Semanal!CM$8,Lancamentos!$F:$F,"Contratado",Lancamentos!$J:$J,Fluxo_de_Caixa_Semanal!$A40)</f>
        <v>0</v>
      </c>
      <c r="CN40" s="123">
        <f>-SUMIFS(Lancamentos!$Y:$Y,Lancamentos!$AF:$AF,Fluxo_de_Caixa_Semanal!CN$8,Lancamentos!$F:$F,"Realizado",Lancamentos!$J:$J,Fluxo_de_Caixa_Semanal!$A40)-SUMIFS(Lancamentos!$Y:$Y,Lancamentos!$AF:$AF,Fluxo_de_Caixa_Semanal!CN$8,Lancamentos!$F:$F,"Contratado",Lancamentos!$J:$J,Fluxo_de_Caixa_Semanal!$A40)</f>
        <v>0</v>
      </c>
      <c r="CO40" s="121">
        <f>-SUMIFS(Lancamentos!$Y:$Y,Lancamentos!$AF:$AF,Fluxo_de_Caixa_Semanal!CO$8,Lancamentos!$F:$F,"Realizado",Lancamentos!$J:$J,Fluxo_de_Caixa_Semanal!$A40)-SUMIFS(Lancamentos!$Y:$Y,Lancamentos!$AF:$AF,Fluxo_de_Caixa_Semanal!CO$8,Lancamentos!$F:$F,"Contratado",Lancamentos!$J:$J,Fluxo_de_Caixa_Semanal!$A40)</f>
        <v>0</v>
      </c>
      <c r="CP40" s="122">
        <f>-SUMIFS(Lancamentos!$Y:$Y,Lancamentos!$AF:$AF,Fluxo_de_Caixa_Semanal!CP$8,Lancamentos!$F:$F,"Realizado",Lancamentos!$J:$J,Fluxo_de_Caixa_Semanal!$A40)-SUMIFS(Lancamentos!$Y:$Y,Lancamentos!$AF:$AF,Fluxo_de_Caixa_Semanal!CP$8,Lancamentos!$F:$F,"Contratado",Lancamentos!$J:$J,Fluxo_de_Caixa_Semanal!$A40)</f>
        <v>0</v>
      </c>
      <c r="CQ40" s="123">
        <f>-SUMIFS(Lancamentos!$Y:$Y,Lancamentos!$AF:$AF,Fluxo_de_Caixa_Semanal!CQ$8,Lancamentos!$F:$F,"Realizado",Lancamentos!$J:$J,Fluxo_de_Caixa_Semanal!$A40)-SUMIFS(Lancamentos!$Y:$Y,Lancamentos!$AF:$AF,Fluxo_de_Caixa_Semanal!CQ$8,Lancamentos!$F:$F,"Contratado",Lancamentos!$J:$J,Fluxo_de_Caixa_Semanal!$A40)</f>
        <v>0</v>
      </c>
      <c r="CR40" s="121">
        <f>-SUMIFS(Lancamentos!$Y:$Y,Lancamentos!$AF:$AF,Fluxo_de_Caixa_Semanal!CR$8,Lancamentos!$F:$F,"Realizado",Lancamentos!$J:$J,Fluxo_de_Caixa_Semanal!$A40)-SUMIFS(Lancamentos!$Y:$Y,Lancamentos!$AF:$AF,Fluxo_de_Caixa_Semanal!CR$8,Lancamentos!$F:$F,"Contratado",Lancamentos!$J:$J,Fluxo_de_Caixa_Semanal!$A40)</f>
        <v>0</v>
      </c>
      <c r="CS40" s="122">
        <f>-SUMIFS(Lancamentos!$Y:$Y,Lancamentos!$AF:$AF,Fluxo_de_Caixa_Semanal!CS$8,Lancamentos!$F:$F,"Realizado",Lancamentos!$J:$J,Fluxo_de_Caixa_Semanal!$A40)-SUMIFS(Lancamentos!$Y:$Y,Lancamentos!$AF:$AF,Fluxo_de_Caixa_Semanal!CS$8,Lancamentos!$F:$F,"Contratado",Lancamentos!$J:$J,Fluxo_de_Caixa_Semanal!$A40)</f>
        <v>0</v>
      </c>
      <c r="CT40" s="123">
        <f>-SUMIFS(Lancamentos!$Y:$Y,Lancamentos!$AF:$AF,Fluxo_de_Caixa_Semanal!CT$8,Lancamentos!$F:$F,"Realizado",Lancamentos!$J:$J,Fluxo_de_Caixa_Semanal!$A40)-SUMIFS(Lancamentos!$Y:$Y,Lancamentos!$AF:$AF,Fluxo_de_Caixa_Semanal!CT$8,Lancamentos!$F:$F,"Contratado",Lancamentos!$J:$J,Fluxo_de_Caixa_Semanal!$A40)</f>
        <v>0</v>
      </c>
      <c r="CU40" s="121">
        <f>-SUMIFS(Lancamentos!$Y:$Y,Lancamentos!$AF:$AF,Fluxo_de_Caixa_Semanal!CU$8,Lancamentos!$F:$F,"Realizado",Lancamentos!$J:$J,Fluxo_de_Caixa_Semanal!$A40)-SUMIFS(Lancamentos!$Y:$Y,Lancamentos!$AF:$AF,Fluxo_de_Caixa_Semanal!CU$8,Lancamentos!$F:$F,"Contratado",Lancamentos!$J:$J,Fluxo_de_Caixa_Semanal!$A40)</f>
        <v>0</v>
      </c>
      <c r="CV40" s="122">
        <f>-SUMIFS(Lancamentos!$Y:$Y,Lancamentos!$AF:$AF,Fluxo_de_Caixa_Semanal!CV$8,Lancamentos!$F:$F,"Realizado",Lancamentos!$J:$J,Fluxo_de_Caixa_Semanal!$A40)-SUMIFS(Lancamentos!$Y:$Y,Lancamentos!$AF:$AF,Fluxo_de_Caixa_Semanal!CV$8,Lancamentos!$F:$F,"Contratado",Lancamentos!$J:$J,Fluxo_de_Caixa_Semanal!$A40)</f>
        <v>0</v>
      </c>
      <c r="CW40" s="123">
        <f>-SUMIFS(Lancamentos!$Y:$Y,Lancamentos!$AF:$AF,Fluxo_de_Caixa_Semanal!CW$8,Lancamentos!$F:$F,"Realizado",Lancamentos!$J:$J,Fluxo_de_Caixa_Semanal!$A40)-SUMIFS(Lancamentos!$Y:$Y,Lancamentos!$AF:$AF,Fluxo_de_Caixa_Semanal!CW$8,Lancamentos!$F:$F,"Contratado",Lancamentos!$J:$J,Fluxo_de_Caixa_Semanal!$A40)</f>
        <v>0</v>
      </c>
      <c r="CX40" s="121">
        <f>-SUMIFS(Lancamentos!$Y:$Y,Lancamentos!$AF:$AF,Fluxo_de_Caixa_Semanal!CX$8,Lancamentos!$F:$F,"Realizado",Lancamentos!$J:$J,Fluxo_de_Caixa_Semanal!$A40)-SUMIFS(Lancamentos!$Y:$Y,Lancamentos!$AF:$AF,Fluxo_de_Caixa_Semanal!CX$8,Lancamentos!$F:$F,"Contratado",Lancamentos!$J:$J,Fluxo_de_Caixa_Semanal!$A40)</f>
        <v>0</v>
      </c>
      <c r="CY40" s="122">
        <f>-SUMIFS(Lancamentos!$Y:$Y,Lancamentos!$AF:$AF,Fluxo_de_Caixa_Semanal!CY$8,Lancamentos!$F:$F,"Realizado",Lancamentos!$J:$J,Fluxo_de_Caixa_Semanal!$A40)-SUMIFS(Lancamentos!$Y:$Y,Lancamentos!$AF:$AF,Fluxo_de_Caixa_Semanal!CY$8,Lancamentos!$F:$F,"Contratado",Lancamentos!$J:$J,Fluxo_de_Caixa_Semanal!$A40)</f>
        <v>0</v>
      </c>
      <c r="CZ40" s="123">
        <f>-SUMIFS(Lancamentos!$Y:$Y,Lancamentos!$AF:$AF,Fluxo_de_Caixa_Semanal!CZ$8,Lancamentos!$F:$F,"Realizado",Lancamentos!$J:$J,Fluxo_de_Caixa_Semanal!$A40)-SUMIFS(Lancamentos!$Y:$Y,Lancamentos!$AF:$AF,Fluxo_de_Caixa_Semanal!CZ$8,Lancamentos!$F:$F,"Contratado",Lancamentos!$J:$J,Fluxo_de_Caixa_Semanal!$A40)</f>
        <v>0</v>
      </c>
      <c r="DA40" s="121">
        <f>-SUMIFS(Lancamentos!$Y:$Y,Lancamentos!$AF:$AF,Fluxo_de_Caixa_Semanal!DA$8,Lancamentos!$F:$F,"Realizado",Lancamentos!$J:$J,Fluxo_de_Caixa_Semanal!$A40)-SUMIFS(Lancamentos!$Y:$Y,Lancamentos!$AF:$AF,Fluxo_de_Caixa_Semanal!DA$8,Lancamentos!$F:$F,"Contratado",Lancamentos!$J:$J,Fluxo_de_Caixa_Semanal!$A40)</f>
        <v>0</v>
      </c>
      <c r="DB40" s="122">
        <f>-SUMIFS(Lancamentos!$Y:$Y,Lancamentos!$AF:$AF,Fluxo_de_Caixa_Semanal!DB$8,Lancamentos!$F:$F,"Realizado",Lancamentos!$J:$J,Fluxo_de_Caixa_Semanal!$A40)-SUMIFS(Lancamentos!$Y:$Y,Lancamentos!$AF:$AF,Fluxo_de_Caixa_Semanal!DB$8,Lancamentos!$F:$F,"Contratado",Lancamentos!$J:$J,Fluxo_de_Caixa_Semanal!$A40)</f>
        <v>0</v>
      </c>
      <c r="DC40" s="123">
        <f>-SUMIFS(Lancamentos!$Y:$Y,Lancamentos!$AF:$AF,Fluxo_de_Caixa_Semanal!DC$8,Lancamentos!$F:$F,"Realizado",Lancamentos!$J:$J,Fluxo_de_Caixa_Semanal!$A40)-SUMIFS(Lancamentos!$Y:$Y,Lancamentos!$AF:$AF,Fluxo_de_Caixa_Semanal!DC$8,Lancamentos!$F:$F,"Contratado",Lancamentos!$J:$J,Fluxo_de_Caixa_Semanal!$A40)</f>
        <v>0</v>
      </c>
      <c r="DD40" s="121">
        <f>-SUMIFS(Lancamentos!$Y:$Y,Lancamentos!$AF:$AF,Fluxo_de_Caixa_Semanal!DD$8,Lancamentos!$F:$F,"Realizado",Lancamentos!$J:$J,Fluxo_de_Caixa_Semanal!$A40)-SUMIFS(Lancamentos!$Y:$Y,Lancamentos!$AF:$AF,Fluxo_de_Caixa_Semanal!DD$8,Lancamentos!$F:$F,"Contratado",Lancamentos!$J:$J,Fluxo_de_Caixa_Semanal!$A40)</f>
        <v>0</v>
      </c>
      <c r="DE40" s="122">
        <f>-SUMIFS(Lancamentos!$Y:$Y,Lancamentos!$AF:$AF,Fluxo_de_Caixa_Semanal!DE$8,Lancamentos!$F:$F,"Realizado",Lancamentos!$J:$J,Fluxo_de_Caixa_Semanal!$A40)-SUMIFS(Lancamentos!$Y:$Y,Lancamentos!$AF:$AF,Fluxo_de_Caixa_Semanal!DE$8,Lancamentos!$F:$F,"Contratado",Lancamentos!$J:$J,Fluxo_de_Caixa_Semanal!$A40)</f>
        <v>0</v>
      </c>
      <c r="DF40" s="123">
        <f>-SUMIFS(Lancamentos!$Y:$Y,Lancamentos!$AF:$AF,Fluxo_de_Caixa_Semanal!DF$8,Lancamentos!$F:$F,"Realizado",Lancamentos!$J:$J,Fluxo_de_Caixa_Semanal!$A40)-SUMIFS(Lancamentos!$Y:$Y,Lancamentos!$AF:$AF,Fluxo_de_Caixa_Semanal!DF$8,Lancamentos!$F:$F,"Contratado",Lancamentos!$J:$J,Fluxo_de_Caixa_Semanal!$A40)</f>
        <v>0</v>
      </c>
      <c r="DG40" s="121">
        <f>-SUMIFS(Lancamentos!$Y:$Y,Lancamentos!$AF:$AF,Fluxo_de_Caixa_Semanal!DG$8,Lancamentos!$F:$F,"Realizado",Lancamentos!$J:$J,Fluxo_de_Caixa_Semanal!$A40)-SUMIFS(Lancamentos!$Y:$Y,Lancamentos!$AF:$AF,Fluxo_de_Caixa_Semanal!DG$8,Lancamentos!$F:$F,"Contratado",Lancamentos!$J:$J,Fluxo_de_Caixa_Semanal!$A40)</f>
        <v>0</v>
      </c>
      <c r="DH40" s="122">
        <f>-SUMIFS(Lancamentos!$Y:$Y,Lancamentos!$AF:$AF,Fluxo_de_Caixa_Semanal!DH$8,Lancamentos!$F:$F,"Realizado",Lancamentos!$J:$J,Fluxo_de_Caixa_Semanal!$A40)-SUMIFS(Lancamentos!$Y:$Y,Lancamentos!$AF:$AF,Fluxo_de_Caixa_Semanal!DH$8,Lancamentos!$F:$F,"Contratado",Lancamentos!$J:$J,Fluxo_de_Caixa_Semanal!$A40)</f>
        <v>0</v>
      </c>
      <c r="DI40" s="123">
        <f>-SUMIFS(Lancamentos!$Y:$Y,Lancamentos!$AF:$AF,Fluxo_de_Caixa_Semanal!DI$8,Lancamentos!$F:$F,"Realizado",Lancamentos!$J:$J,Fluxo_de_Caixa_Semanal!$A40)-SUMIFS(Lancamentos!$Y:$Y,Lancamentos!$AF:$AF,Fluxo_de_Caixa_Semanal!DI$8,Lancamentos!$F:$F,"Contratado",Lancamentos!$J:$J,Fluxo_de_Caixa_Semanal!$A40)</f>
        <v>0</v>
      </c>
      <c r="DJ40" s="121">
        <f>-SUMIFS(Lancamentos!$Y:$Y,Lancamentos!$AF:$AF,Fluxo_de_Caixa_Semanal!DJ$8,Lancamentos!$F:$F,"Realizado",Lancamentos!$J:$J,Fluxo_de_Caixa_Semanal!$A40)-SUMIFS(Lancamentos!$Y:$Y,Lancamentos!$AF:$AF,Fluxo_de_Caixa_Semanal!DJ$8,Lancamentos!$F:$F,"Contratado",Lancamentos!$J:$J,Fluxo_de_Caixa_Semanal!$A40)</f>
        <v>0</v>
      </c>
      <c r="DK40" s="122">
        <f>-SUMIFS(Lancamentos!$Y:$Y,Lancamentos!$AF:$AF,Fluxo_de_Caixa_Semanal!DK$8,Lancamentos!$F:$F,"Realizado",Lancamentos!$J:$J,Fluxo_de_Caixa_Semanal!$A40)-SUMIFS(Lancamentos!$Y:$Y,Lancamentos!$AF:$AF,Fluxo_de_Caixa_Semanal!DK$8,Lancamentos!$F:$F,"Contratado",Lancamentos!$J:$J,Fluxo_de_Caixa_Semanal!$A40)</f>
        <v>0</v>
      </c>
      <c r="DL40" s="123">
        <f>-SUMIFS(Lancamentos!$Y:$Y,Lancamentos!$AF:$AF,Fluxo_de_Caixa_Semanal!DL$8,Lancamentos!$F:$F,"Realizado",Lancamentos!$J:$J,Fluxo_de_Caixa_Semanal!$A40)-SUMIFS(Lancamentos!$Y:$Y,Lancamentos!$AF:$AF,Fluxo_de_Caixa_Semanal!DL$8,Lancamentos!$F:$F,"Contratado",Lancamentos!$J:$J,Fluxo_de_Caixa_Semanal!$A40)</f>
        <v>0</v>
      </c>
      <c r="DM40" s="121">
        <f>-SUMIFS(Lancamentos!$Y:$Y,Lancamentos!$AF:$AF,Fluxo_de_Caixa_Semanal!DM$8,Lancamentos!$F:$F,"Realizado",Lancamentos!$J:$J,Fluxo_de_Caixa_Semanal!$A40)-SUMIFS(Lancamentos!$Y:$Y,Lancamentos!$AF:$AF,Fluxo_de_Caixa_Semanal!DM$8,Lancamentos!$F:$F,"Contratado",Lancamentos!$J:$J,Fluxo_de_Caixa_Semanal!$A40)</f>
        <v>0</v>
      </c>
      <c r="DN40" s="122">
        <f>-SUMIFS(Lancamentos!$Y:$Y,Lancamentos!$AF:$AF,Fluxo_de_Caixa_Semanal!DN$8,Lancamentos!$F:$F,"Realizado",Lancamentos!$J:$J,Fluxo_de_Caixa_Semanal!$A40)-SUMIFS(Lancamentos!$Y:$Y,Lancamentos!$AF:$AF,Fluxo_de_Caixa_Semanal!DN$8,Lancamentos!$F:$F,"Contratado",Lancamentos!$J:$J,Fluxo_de_Caixa_Semanal!$A40)</f>
        <v>0</v>
      </c>
      <c r="DO40" s="123">
        <f>-SUMIFS(Lancamentos!$Y:$Y,Lancamentos!$AF:$AF,Fluxo_de_Caixa_Semanal!DO$8,Lancamentos!$F:$F,"Realizado",Lancamentos!$J:$J,Fluxo_de_Caixa_Semanal!$A40)-SUMIFS(Lancamentos!$Y:$Y,Lancamentos!$AF:$AF,Fluxo_de_Caixa_Semanal!DO$8,Lancamentos!$F:$F,"Contratado",Lancamentos!$J:$J,Fluxo_de_Caixa_Semanal!$A40)</f>
        <v>0</v>
      </c>
      <c r="DP40" s="121">
        <f>-SUMIFS(Lancamentos!$Y:$Y,Lancamentos!$AF:$AF,Fluxo_de_Caixa_Semanal!DP$8,Lancamentos!$F:$F,"Realizado",Lancamentos!$J:$J,Fluxo_de_Caixa_Semanal!$A40)-SUMIFS(Lancamentos!$Y:$Y,Lancamentos!$AF:$AF,Fluxo_de_Caixa_Semanal!DP$8,Lancamentos!$F:$F,"Contratado",Lancamentos!$J:$J,Fluxo_de_Caixa_Semanal!$A40)</f>
        <v>0</v>
      </c>
      <c r="DQ40" s="122">
        <f>-SUMIFS(Lancamentos!$Y:$Y,Lancamentos!$AF:$AF,Fluxo_de_Caixa_Semanal!DQ$8,Lancamentos!$F:$F,"Realizado",Lancamentos!$J:$J,Fluxo_de_Caixa_Semanal!$A40)-SUMIFS(Lancamentos!$Y:$Y,Lancamentos!$AF:$AF,Fluxo_de_Caixa_Semanal!DQ$8,Lancamentos!$F:$F,"Contratado",Lancamentos!$J:$J,Fluxo_de_Caixa_Semanal!$A40)</f>
        <v>0</v>
      </c>
      <c r="DR40" s="123">
        <f>-SUMIFS(Lancamentos!$Y:$Y,Lancamentos!$AF:$AF,Fluxo_de_Caixa_Semanal!DR$8,Lancamentos!$F:$F,"Realizado",Lancamentos!$J:$J,Fluxo_de_Caixa_Semanal!$A40)-SUMIFS(Lancamentos!$Y:$Y,Lancamentos!$AF:$AF,Fluxo_de_Caixa_Semanal!DR$8,Lancamentos!$F:$F,"Contratado",Lancamentos!$J:$J,Fluxo_de_Caixa_Semanal!$A40)</f>
        <v>0</v>
      </c>
      <c r="DS40" s="121">
        <f>-SUMIFS(Lancamentos!$Y:$Y,Lancamentos!$AF:$AF,Fluxo_de_Caixa_Semanal!DS$8,Lancamentos!$F:$F,"Realizado",Lancamentos!$J:$J,Fluxo_de_Caixa_Semanal!$A40)-SUMIFS(Lancamentos!$Y:$Y,Lancamentos!$AF:$AF,Fluxo_de_Caixa_Semanal!DS$8,Lancamentos!$F:$F,"Contratado",Lancamentos!$J:$J,Fluxo_de_Caixa_Semanal!$A40)</f>
        <v>0</v>
      </c>
      <c r="DT40" s="122">
        <f>-SUMIFS(Lancamentos!$Y:$Y,Lancamentos!$AF:$AF,Fluxo_de_Caixa_Semanal!DT$8,Lancamentos!$F:$F,"Realizado",Lancamentos!$J:$J,Fluxo_de_Caixa_Semanal!$A40)-SUMIFS(Lancamentos!$Y:$Y,Lancamentos!$AF:$AF,Fluxo_de_Caixa_Semanal!DT$8,Lancamentos!$F:$F,"Contratado",Lancamentos!$J:$J,Fluxo_de_Caixa_Semanal!$A40)</f>
        <v>0</v>
      </c>
      <c r="DU40" s="123">
        <f>-SUMIFS(Lancamentos!$Y:$Y,Lancamentos!$AF:$AF,Fluxo_de_Caixa_Semanal!DU$8,Lancamentos!$F:$F,"Realizado",Lancamentos!$J:$J,Fluxo_de_Caixa_Semanal!$A40)-SUMIFS(Lancamentos!$Y:$Y,Lancamentos!$AF:$AF,Fluxo_de_Caixa_Semanal!DU$8,Lancamentos!$F:$F,"Contratado",Lancamentos!$J:$J,Fluxo_de_Caixa_Semanal!$A40)</f>
        <v>0</v>
      </c>
      <c r="DV40" s="121">
        <f>-SUMIFS(Lancamentos!$Y:$Y,Lancamentos!$AF:$AF,Fluxo_de_Caixa_Semanal!DV$8,Lancamentos!$F:$F,"Realizado",Lancamentos!$J:$J,Fluxo_de_Caixa_Semanal!$A40)-SUMIFS(Lancamentos!$Y:$Y,Lancamentos!$AF:$AF,Fluxo_de_Caixa_Semanal!DV$8,Lancamentos!$F:$F,"Contratado",Lancamentos!$J:$J,Fluxo_de_Caixa_Semanal!$A40)</f>
        <v>0</v>
      </c>
      <c r="DW40" s="122">
        <f>-SUMIFS(Lancamentos!$Y:$Y,Lancamentos!$AF:$AF,Fluxo_de_Caixa_Semanal!DW$8,Lancamentos!$F:$F,"Realizado",Lancamentos!$J:$J,Fluxo_de_Caixa_Semanal!$A40)-SUMIFS(Lancamentos!$Y:$Y,Lancamentos!$AF:$AF,Fluxo_de_Caixa_Semanal!DW$8,Lancamentos!$F:$F,"Contratado",Lancamentos!$J:$J,Fluxo_de_Caixa_Semanal!$A40)</f>
        <v>0</v>
      </c>
      <c r="DX40" s="123">
        <f>-SUMIFS(Lancamentos!$Y:$Y,Lancamentos!$AF:$AF,Fluxo_de_Caixa_Semanal!DX$8,Lancamentos!$F:$F,"Realizado",Lancamentos!$J:$J,Fluxo_de_Caixa_Semanal!$A40)-SUMIFS(Lancamentos!$Y:$Y,Lancamentos!$AF:$AF,Fluxo_de_Caixa_Semanal!DX$8,Lancamentos!$F:$F,"Contratado",Lancamentos!$J:$J,Fluxo_de_Caixa_Semanal!$A40)</f>
        <v>0</v>
      </c>
      <c r="DY40" s="121">
        <f>-SUMIFS(Lancamentos!$Y:$Y,Lancamentos!$AF:$AF,Fluxo_de_Caixa_Semanal!DY$8,Lancamentos!$F:$F,"Realizado",Lancamentos!$J:$J,Fluxo_de_Caixa_Semanal!$A40)-SUMIFS(Lancamentos!$Y:$Y,Lancamentos!$AF:$AF,Fluxo_de_Caixa_Semanal!DY$8,Lancamentos!$F:$F,"Contratado",Lancamentos!$J:$J,Fluxo_de_Caixa_Semanal!$A40)</f>
        <v>0</v>
      </c>
      <c r="DZ40" s="122">
        <f>-SUMIFS(Lancamentos!$Y:$Y,Lancamentos!$AF:$AF,Fluxo_de_Caixa_Semanal!DZ$8,Lancamentos!$F:$F,"Realizado",Lancamentos!$J:$J,Fluxo_de_Caixa_Semanal!$A40)-SUMIFS(Lancamentos!$Y:$Y,Lancamentos!$AF:$AF,Fluxo_de_Caixa_Semanal!DZ$8,Lancamentos!$F:$F,"Contratado",Lancamentos!$J:$J,Fluxo_de_Caixa_Semanal!$A40)</f>
        <v>0</v>
      </c>
      <c r="EA40" s="123">
        <f>-SUMIFS(Lancamentos!$Y:$Y,Lancamentos!$AF:$AF,Fluxo_de_Caixa_Semanal!EA$8,Lancamentos!$F:$F,"Realizado",Lancamentos!$J:$J,Fluxo_de_Caixa_Semanal!$A40)-SUMIFS(Lancamentos!$Y:$Y,Lancamentos!$AF:$AF,Fluxo_de_Caixa_Semanal!EA$8,Lancamentos!$F:$F,"Contratado",Lancamentos!$J:$J,Fluxo_de_Caixa_Semanal!$A40)</f>
        <v>0</v>
      </c>
      <c r="EB40" s="121">
        <f>-SUMIFS(Lancamentos!$Y:$Y,Lancamentos!$AF:$AF,Fluxo_de_Caixa_Semanal!EB$8,Lancamentos!$F:$F,"Realizado",Lancamentos!$J:$J,Fluxo_de_Caixa_Semanal!$A40)-SUMIFS(Lancamentos!$Y:$Y,Lancamentos!$AF:$AF,Fluxo_de_Caixa_Semanal!EB$8,Lancamentos!$F:$F,"Contratado",Lancamentos!$J:$J,Fluxo_de_Caixa_Semanal!$A40)</f>
        <v>0</v>
      </c>
      <c r="EC40" s="122">
        <f>-SUMIFS(Lancamentos!$Y:$Y,Lancamentos!$AF:$AF,Fluxo_de_Caixa_Semanal!EC$8,Lancamentos!$F:$F,"Realizado",Lancamentos!$J:$J,Fluxo_de_Caixa_Semanal!$A40)-SUMIFS(Lancamentos!$Y:$Y,Lancamentos!$AF:$AF,Fluxo_de_Caixa_Semanal!EC$8,Lancamentos!$F:$F,"Contratado",Lancamentos!$J:$J,Fluxo_de_Caixa_Semanal!$A40)</f>
        <v>0</v>
      </c>
      <c r="ED40" s="123">
        <f>-SUMIFS(Lancamentos!$Y:$Y,Lancamentos!$AF:$AF,Fluxo_de_Caixa_Semanal!ED$8,Lancamentos!$F:$F,"Realizado",Lancamentos!$J:$J,Fluxo_de_Caixa_Semanal!$A40)-SUMIFS(Lancamentos!$Y:$Y,Lancamentos!$AF:$AF,Fluxo_de_Caixa_Semanal!ED$8,Lancamentos!$F:$F,"Contratado",Lancamentos!$J:$J,Fluxo_de_Caixa_Semanal!$A40)</f>
        <v>0</v>
      </c>
      <c r="EE40" s="121">
        <f>-SUMIFS(Lancamentos!$Y:$Y,Lancamentos!$AF:$AF,Fluxo_de_Caixa_Semanal!EE$8,Lancamentos!$F:$F,"Realizado",Lancamentos!$J:$J,Fluxo_de_Caixa_Semanal!$A40)-SUMIFS(Lancamentos!$Y:$Y,Lancamentos!$AF:$AF,Fluxo_de_Caixa_Semanal!EE$8,Lancamentos!$F:$F,"Contratado",Lancamentos!$J:$J,Fluxo_de_Caixa_Semanal!$A40)</f>
        <v>0</v>
      </c>
      <c r="EF40" s="122">
        <f>-SUMIFS(Lancamentos!$Y:$Y,Lancamentos!$AF:$AF,Fluxo_de_Caixa_Semanal!EF$8,Lancamentos!$F:$F,"Realizado",Lancamentos!$J:$J,Fluxo_de_Caixa_Semanal!$A40)-SUMIFS(Lancamentos!$Y:$Y,Lancamentos!$AF:$AF,Fluxo_de_Caixa_Semanal!EF$8,Lancamentos!$F:$F,"Contratado",Lancamentos!$J:$J,Fluxo_de_Caixa_Semanal!$A40)</f>
        <v>0</v>
      </c>
      <c r="EG40" s="123">
        <f>-SUMIFS(Lancamentos!$Y:$Y,Lancamentos!$AF:$AF,Fluxo_de_Caixa_Semanal!EG$8,Lancamentos!$F:$F,"Realizado",Lancamentos!$J:$J,Fluxo_de_Caixa_Semanal!$A40)-SUMIFS(Lancamentos!$Y:$Y,Lancamentos!$AF:$AF,Fluxo_de_Caixa_Semanal!EG$8,Lancamentos!$F:$F,"Contratado",Lancamentos!$J:$J,Fluxo_de_Caixa_Semanal!$A40)</f>
        <v>0</v>
      </c>
      <c r="EH40" s="121">
        <f>-SUMIFS(Lancamentos!$Y:$Y,Lancamentos!$AF:$AF,Fluxo_de_Caixa_Semanal!EH$8,Lancamentos!$F:$F,"Realizado",Lancamentos!$J:$J,Fluxo_de_Caixa_Semanal!$A40)-SUMIFS(Lancamentos!$Y:$Y,Lancamentos!$AF:$AF,Fluxo_de_Caixa_Semanal!EH$8,Lancamentos!$F:$F,"Contratado",Lancamentos!$J:$J,Fluxo_de_Caixa_Semanal!$A40)</f>
        <v>0</v>
      </c>
      <c r="EI40" s="122">
        <f>-SUMIFS(Lancamentos!$Y:$Y,Lancamentos!$AF:$AF,Fluxo_de_Caixa_Semanal!EI$8,Lancamentos!$F:$F,"Realizado",Lancamentos!$J:$J,Fluxo_de_Caixa_Semanal!$A40)-SUMIFS(Lancamentos!$Y:$Y,Lancamentos!$AF:$AF,Fluxo_de_Caixa_Semanal!EI$8,Lancamentos!$F:$F,"Contratado",Lancamentos!$J:$J,Fluxo_de_Caixa_Semanal!$A40)</f>
        <v>0</v>
      </c>
      <c r="EJ40" s="123">
        <f>-SUMIFS(Lancamentos!$Y:$Y,Lancamentos!$AF:$AF,Fluxo_de_Caixa_Semanal!EJ$8,Lancamentos!$F:$F,"Realizado",Lancamentos!$J:$J,Fluxo_de_Caixa_Semanal!$A40)-SUMIFS(Lancamentos!$Y:$Y,Lancamentos!$AF:$AF,Fluxo_de_Caixa_Semanal!EJ$8,Lancamentos!$F:$F,"Contratado",Lancamentos!$J:$J,Fluxo_de_Caixa_Semanal!$A40)</f>
        <v>0</v>
      </c>
      <c r="EK40" s="121">
        <f>-SUMIFS(Lancamentos!$Y:$Y,Lancamentos!$AF:$AF,Fluxo_de_Caixa_Semanal!EK$8,Lancamentos!$F:$F,"Realizado",Lancamentos!$J:$J,Fluxo_de_Caixa_Semanal!$A40)-SUMIFS(Lancamentos!$Y:$Y,Lancamentos!$AF:$AF,Fluxo_de_Caixa_Semanal!EK$8,Lancamentos!$F:$F,"Contratado",Lancamentos!$J:$J,Fluxo_de_Caixa_Semanal!$A40)</f>
        <v>0</v>
      </c>
      <c r="EL40" s="122">
        <f>-SUMIFS(Lancamentos!$Y:$Y,Lancamentos!$AF:$AF,Fluxo_de_Caixa_Semanal!EL$8,Lancamentos!$F:$F,"Realizado",Lancamentos!$J:$J,Fluxo_de_Caixa_Semanal!$A40)-SUMIFS(Lancamentos!$Y:$Y,Lancamentos!$AF:$AF,Fluxo_de_Caixa_Semanal!EL$8,Lancamentos!$F:$F,"Contratado",Lancamentos!$J:$J,Fluxo_de_Caixa_Semanal!$A40)</f>
        <v>0</v>
      </c>
      <c r="EM40" s="123">
        <f>-SUMIFS(Lancamentos!$Y:$Y,Lancamentos!$AF:$AF,Fluxo_de_Caixa_Semanal!EM$8,Lancamentos!$F:$F,"Realizado",Lancamentos!$J:$J,Fluxo_de_Caixa_Semanal!$A40)-SUMIFS(Lancamentos!$Y:$Y,Lancamentos!$AF:$AF,Fluxo_de_Caixa_Semanal!EM$8,Lancamentos!$F:$F,"Contratado",Lancamentos!$J:$J,Fluxo_de_Caixa_Semanal!$A40)</f>
        <v>0</v>
      </c>
      <c r="EN40" s="121">
        <f>-SUMIFS(Lancamentos!$Y:$Y,Lancamentos!$AF:$AF,Fluxo_de_Caixa_Semanal!EN$8,Lancamentos!$F:$F,"Realizado",Lancamentos!$J:$J,Fluxo_de_Caixa_Semanal!$A40)-SUMIFS(Lancamentos!$Y:$Y,Lancamentos!$AF:$AF,Fluxo_de_Caixa_Semanal!EN$8,Lancamentos!$F:$F,"Contratado",Lancamentos!$J:$J,Fluxo_de_Caixa_Semanal!$A40)</f>
        <v>0</v>
      </c>
      <c r="EO40" s="122">
        <f>-SUMIFS(Lancamentos!$Y:$Y,Lancamentos!$AF:$AF,Fluxo_de_Caixa_Semanal!EO$8,Lancamentos!$F:$F,"Realizado",Lancamentos!$J:$J,Fluxo_de_Caixa_Semanal!$A40)-SUMIFS(Lancamentos!$Y:$Y,Lancamentos!$AF:$AF,Fluxo_de_Caixa_Semanal!EO$8,Lancamentos!$F:$F,"Contratado",Lancamentos!$J:$J,Fluxo_de_Caixa_Semanal!$A40)</f>
        <v>0</v>
      </c>
      <c r="EP40" s="123">
        <f>-SUMIFS(Lancamentos!$Y:$Y,Lancamentos!$AF:$AF,Fluxo_de_Caixa_Semanal!EP$8,Lancamentos!$F:$F,"Realizado",Lancamentos!$J:$J,Fluxo_de_Caixa_Semanal!$A40)-SUMIFS(Lancamentos!$Y:$Y,Lancamentos!$AF:$AF,Fluxo_de_Caixa_Semanal!EP$8,Lancamentos!$F:$F,"Contratado",Lancamentos!$J:$J,Fluxo_de_Caixa_Semanal!$A40)</f>
        <v>0</v>
      </c>
      <c r="EQ40" s="121">
        <f>-SUMIFS(Lancamentos!$Y:$Y,Lancamentos!$AF:$AF,Fluxo_de_Caixa_Semanal!EQ$8,Lancamentos!$F:$F,"Realizado",Lancamentos!$J:$J,Fluxo_de_Caixa_Semanal!$A40)-SUMIFS(Lancamentos!$Y:$Y,Lancamentos!$AF:$AF,Fluxo_de_Caixa_Semanal!EQ$8,Lancamentos!$F:$F,"Contratado",Lancamentos!$J:$J,Fluxo_de_Caixa_Semanal!$A40)</f>
        <v>0</v>
      </c>
      <c r="ER40" s="122">
        <f>-SUMIFS(Lancamentos!$Y:$Y,Lancamentos!$AF:$AF,Fluxo_de_Caixa_Semanal!ER$8,Lancamentos!$F:$F,"Realizado",Lancamentos!$J:$J,Fluxo_de_Caixa_Semanal!$A40)-SUMIFS(Lancamentos!$Y:$Y,Lancamentos!$AF:$AF,Fluxo_de_Caixa_Semanal!ER$8,Lancamentos!$F:$F,"Contratado",Lancamentos!$J:$J,Fluxo_de_Caixa_Semanal!$A40)</f>
        <v>0</v>
      </c>
      <c r="ES40" s="123">
        <f>-SUMIFS(Lancamentos!$Y:$Y,Lancamentos!$AF:$AF,Fluxo_de_Caixa_Semanal!ES$8,Lancamentos!$F:$F,"Realizado",Lancamentos!$J:$J,Fluxo_de_Caixa_Semanal!$A40)-SUMIFS(Lancamentos!$Y:$Y,Lancamentos!$AF:$AF,Fluxo_de_Caixa_Semanal!ES$8,Lancamentos!$F:$F,"Contratado",Lancamentos!$J:$J,Fluxo_de_Caixa_Semanal!$A40)</f>
        <v>0</v>
      </c>
    </row>
    <row r="41" spans="1:149" s="2" customFormat="1" outlineLevel="1" x14ac:dyDescent="0.25">
      <c r="A41" t="s">
        <v>115</v>
      </c>
      <c r="B41" t="s">
        <v>116</v>
      </c>
      <c r="C41" s="165">
        <f>-SUMIFS(Lancamentos!$Y:$Y,Lancamentos!$AF:$AF,Fluxo_de_Caixa_Semanal!C$8,Lancamentos!$F:$F,"Realizado",Lancamentos!$J:$J,Fluxo_de_Caixa_Semanal!$A41)</f>
        <v>0</v>
      </c>
      <c r="D41" s="165">
        <f>-SUMIFS(Lancamentos!$Y:$Y,Lancamentos!$AF:$AF,Fluxo_de_Caixa_Semanal!D$8,Lancamentos!$F:$F,"Realizado",Lancamentos!$J:$J,Fluxo_de_Caixa_Semanal!$A41)</f>
        <v>0</v>
      </c>
      <c r="E41" s="166">
        <f>-SUMIFS(Lancamentos!$Y:$Y,Lancamentos!$AF:$AF,Fluxo_de_Caixa_Semanal!E$8,Lancamentos!$F:$F,"Realizado",Lancamentos!$J:$J,Fluxo_de_Caixa_Semanal!$A41)</f>
        <v>0</v>
      </c>
      <c r="F41" s="167">
        <f>-SUMIFS(Lancamentos!$Y:$Y,Lancamentos!$AF:$AF,Fluxo_de_Caixa_Semanal!F$8,Lancamentos!$F:$F,"Realizado",Lancamentos!$J:$J,Fluxo_de_Caixa_Semanal!$A41)</f>
        <v>0</v>
      </c>
      <c r="G41" s="165">
        <f>-SUMIFS(Lancamentos!$Y:$Y,Lancamentos!$AF:$AF,Fluxo_de_Caixa_Semanal!G$8,Lancamentos!$F:$F,"Realizado",Lancamentos!$J:$J,Fluxo_de_Caixa_Semanal!$A41)</f>
        <v>0</v>
      </c>
      <c r="H41" s="166">
        <f>-SUMIFS(Lancamentos!$Y:$Y,Lancamentos!$AF:$AF,Fluxo_de_Caixa_Semanal!H$8,Lancamentos!$F:$F,"Realizado",Lancamentos!$J:$J,Fluxo_de_Caixa_Semanal!$A41)</f>
        <v>0</v>
      </c>
      <c r="I41" s="167">
        <f>-SUMIFS(Lancamentos!$Y:$Y,Lancamentos!$AF:$AF,Fluxo_de_Caixa_Semanal!I$8,Lancamentos!$F:$F,"Realizado",Lancamentos!$J:$J,Fluxo_de_Caixa_Semanal!$A41)</f>
        <v>0</v>
      </c>
      <c r="J41" s="165">
        <f>-SUMIFS(Lancamentos!$Y:$Y,Lancamentos!$AF:$AF,Fluxo_de_Caixa_Semanal!J$8,Lancamentos!$F:$F,"Realizado",Lancamentos!$J:$J,Fluxo_de_Caixa_Semanal!$A41)</f>
        <v>0</v>
      </c>
      <c r="K41" s="166">
        <f>-SUMIFS(Lancamentos!$Y:$Y,Lancamentos!$AF:$AF,Fluxo_de_Caixa_Semanal!K$8,Lancamentos!$F:$F,"Realizado",Lancamentos!$J:$J,Fluxo_de_Caixa_Semanal!$A41)</f>
        <v>0</v>
      </c>
      <c r="L41" s="167">
        <f>-SUMIFS(Lancamentos!$Y:$Y,Lancamentos!$AF:$AF,Fluxo_de_Caixa_Semanal!L$8,Lancamentos!$F:$F,"Realizado",Lancamentos!$J:$J,Fluxo_de_Caixa_Semanal!$A41)</f>
        <v>0</v>
      </c>
      <c r="M41" s="165">
        <f>-SUMIFS(Lancamentos!$Y:$Y,Lancamentos!$AF:$AF,Fluxo_de_Caixa_Semanal!M$8,Lancamentos!$F:$F,"Realizado",Lancamentos!$J:$J,Fluxo_de_Caixa_Semanal!$A41)</f>
        <v>0</v>
      </c>
      <c r="N41" s="166">
        <f>-SUMIFS(Lancamentos!$Y:$Y,Lancamentos!$AF:$AF,Fluxo_de_Caixa_Semanal!N$8,Lancamentos!$F:$F,"Realizado",Lancamentos!$J:$J,Fluxo_de_Caixa_Semanal!$A41)</f>
        <v>0</v>
      </c>
      <c r="O41" s="167">
        <f>-SUMIFS(Lancamentos!$Y:$Y,Lancamentos!$AF:$AF,Fluxo_de_Caixa_Semanal!O$8,Lancamentos!$F:$F,"Realizado",Lancamentos!$J:$J,Fluxo_de_Caixa_Semanal!$A41)</f>
        <v>0</v>
      </c>
      <c r="P41" s="165">
        <f>-SUMIFS(Lancamentos!$Y:$Y,Lancamentos!$AF:$AF,Fluxo_de_Caixa_Semanal!P$8,Lancamentos!$F:$F,"Realizado",Lancamentos!$J:$J,Fluxo_de_Caixa_Semanal!$A41)</f>
        <v>0</v>
      </c>
      <c r="Q41" s="166">
        <f>-SUMIFS(Lancamentos!$Y:$Y,Lancamentos!$AF:$AF,Fluxo_de_Caixa_Semanal!Q$8,Lancamentos!$F:$F,"Realizado",Lancamentos!$J:$J,Fluxo_de_Caixa_Semanal!$A41)</f>
        <v>0</v>
      </c>
      <c r="R41" s="167">
        <f>-SUMIFS(Lancamentos!$Y:$Y,Lancamentos!$AF:$AF,Fluxo_de_Caixa_Semanal!R$8,Lancamentos!$F:$F,"Realizado",Lancamentos!$J:$J,Fluxo_de_Caixa_Semanal!$A41)</f>
        <v>0</v>
      </c>
      <c r="S41" s="165">
        <f>-SUMIFS(Lancamentos!$Y:$Y,Lancamentos!$AF:$AF,Fluxo_de_Caixa_Semanal!S$8,Lancamentos!$F:$F,"Realizado",Lancamentos!$J:$J,Fluxo_de_Caixa_Semanal!$A41)</f>
        <v>0</v>
      </c>
      <c r="T41" s="166">
        <f>-SUMIFS(Lancamentos!$Y:$Y,Lancamentos!$AF:$AF,Fluxo_de_Caixa_Semanal!T$8,Lancamentos!$F:$F,"Realizado",Lancamentos!$J:$J,Fluxo_de_Caixa_Semanal!$A41)</f>
        <v>0</v>
      </c>
      <c r="U41" s="167">
        <f>-SUMIFS(Lancamentos!$Y:$Y,Lancamentos!$AF:$AF,Fluxo_de_Caixa_Semanal!U$8,Lancamentos!$F:$F,"Realizado",Lancamentos!$J:$J,Fluxo_de_Caixa_Semanal!$A41)</f>
        <v>0</v>
      </c>
      <c r="V41" s="165">
        <f>-SUMIFS(Lancamentos!$Y:$Y,Lancamentos!$AF:$AF,Fluxo_de_Caixa_Semanal!V$8,Lancamentos!$F:$F,"Realizado",Lancamentos!$J:$J,Fluxo_de_Caixa_Semanal!$A41)</f>
        <v>0</v>
      </c>
      <c r="W41" s="166">
        <f>-SUMIFS(Lancamentos!$Y:$Y,Lancamentos!$AF:$AF,Fluxo_de_Caixa_Semanal!W$8,Lancamentos!$F:$F,"Realizado",Lancamentos!$J:$J,Fluxo_de_Caixa_Semanal!$A41)</f>
        <v>0</v>
      </c>
      <c r="X41" s="121">
        <f>-SUMIFS(Lancamentos!$Y:$Y,Lancamentos!$AF:$AF,Fluxo_de_Caixa_Semanal!X$8,Lancamentos!$F:$F,"Realizado",Lancamentos!$J:$J,Fluxo_de_Caixa_Semanal!$A41)-SUMIFS(Lancamentos!$Y:$Y,Lancamentos!$AF:$AF,Fluxo_de_Caixa_Semanal!X$8,Lancamentos!$F:$F,"Contratado",Lancamentos!$J:$J,Fluxo_de_Caixa_Semanal!$A41)</f>
        <v>0</v>
      </c>
      <c r="Y41" s="122">
        <f>-SUMIFS(Lancamentos!$Y:$Y,Lancamentos!$AF:$AF,Fluxo_de_Caixa_Semanal!Y$8,Lancamentos!$F:$F,"Realizado",Lancamentos!$J:$J,Fluxo_de_Caixa_Semanal!$A41)-SUMIFS(Lancamentos!$Y:$Y,Lancamentos!$AF:$AF,Fluxo_de_Caixa_Semanal!Y$8,Lancamentos!$F:$F,"Contratado",Lancamentos!$J:$J,Fluxo_de_Caixa_Semanal!$A41)</f>
        <v>0</v>
      </c>
      <c r="Z41" s="123">
        <f>-SUMIFS(Lancamentos!$Y:$Y,Lancamentos!$AF:$AF,Fluxo_de_Caixa_Semanal!Z$8,Lancamentos!$F:$F,"Realizado",Lancamentos!$J:$J,Fluxo_de_Caixa_Semanal!$A41)-SUMIFS(Lancamentos!$Y:$Y,Lancamentos!$AF:$AF,Fluxo_de_Caixa_Semanal!Z$8,Lancamentos!$F:$F,"Contratado",Lancamentos!$J:$J,Fluxo_de_Caixa_Semanal!$A41)</f>
        <v>0</v>
      </c>
      <c r="AA41" s="121">
        <f>-SUMIFS(Lancamentos!$Y:$Y,Lancamentos!$AF:$AF,Fluxo_de_Caixa_Semanal!AA$8,Lancamentos!$F:$F,"Realizado",Lancamentos!$J:$J,Fluxo_de_Caixa_Semanal!$A41)-SUMIFS(Lancamentos!$Y:$Y,Lancamentos!$AF:$AF,Fluxo_de_Caixa_Semanal!AA$8,Lancamentos!$F:$F,"Contratado",Lancamentos!$J:$J,Fluxo_de_Caixa_Semanal!$A41)</f>
        <v>0</v>
      </c>
      <c r="AB41" s="122">
        <f>-SUMIFS(Lancamentos!$Y:$Y,Lancamentos!$AF:$AF,Fluxo_de_Caixa_Semanal!AB$8,Lancamentos!$F:$F,"Realizado",Lancamentos!$J:$J,Fluxo_de_Caixa_Semanal!$A41)-SUMIFS(Lancamentos!$Y:$Y,Lancamentos!$AF:$AF,Fluxo_de_Caixa_Semanal!AB$8,Lancamentos!$F:$F,"Contratado",Lancamentos!$J:$J,Fluxo_de_Caixa_Semanal!$A41)</f>
        <v>0</v>
      </c>
      <c r="AC41" s="123">
        <f>-SUMIFS(Lancamentos!$Y:$Y,Lancamentos!$AF:$AF,Fluxo_de_Caixa_Semanal!AC$8,Lancamentos!$F:$F,"Realizado",Lancamentos!$J:$J,Fluxo_de_Caixa_Semanal!$A41)-SUMIFS(Lancamentos!$Y:$Y,Lancamentos!$AF:$AF,Fluxo_de_Caixa_Semanal!AC$8,Lancamentos!$F:$F,"Contratado",Lancamentos!$J:$J,Fluxo_de_Caixa_Semanal!$A41)</f>
        <v>0</v>
      </c>
      <c r="AD41" s="121">
        <f>-SUMIFS(Lancamentos!$Y:$Y,Lancamentos!$AF:$AF,Fluxo_de_Caixa_Semanal!AD$8,Lancamentos!$F:$F,"Realizado",Lancamentos!$J:$J,Fluxo_de_Caixa_Semanal!$A41)-SUMIFS(Lancamentos!$Y:$Y,Lancamentos!$AF:$AF,Fluxo_de_Caixa_Semanal!AD$8,Lancamentos!$F:$F,"Contratado",Lancamentos!$J:$J,Fluxo_de_Caixa_Semanal!$A41)</f>
        <v>0</v>
      </c>
      <c r="AE41" s="122">
        <f>-SUMIFS(Lancamentos!$Y:$Y,Lancamentos!$AF:$AF,Fluxo_de_Caixa_Semanal!AE$8,Lancamentos!$F:$F,"Realizado",Lancamentos!$J:$J,Fluxo_de_Caixa_Semanal!$A41)-SUMIFS(Lancamentos!$Y:$Y,Lancamentos!$AF:$AF,Fluxo_de_Caixa_Semanal!AE$8,Lancamentos!$F:$F,"Contratado",Lancamentos!$J:$J,Fluxo_de_Caixa_Semanal!$A41)</f>
        <v>0</v>
      </c>
      <c r="AF41" s="123">
        <f>-SUMIFS(Lancamentos!$Y:$Y,Lancamentos!$AF:$AF,Fluxo_de_Caixa_Semanal!AF$8,Lancamentos!$F:$F,"Realizado",Lancamentos!$J:$J,Fluxo_de_Caixa_Semanal!$A41)-SUMIFS(Lancamentos!$Y:$Y,Lancamentos!$AF:$AF,Fluxo_de_Caixa_Semanal!AF$8,Lancamentos!$F:$F,"Contratado",Lancamentos!$J:$J,Fluxo_de_Caixa_Semanal!$A41)</f>
        <v>0</v>
      </c>
      <c r="AG41" s="121">
        <f>-SUMIFS(Lancamentos!$Y:$Y,Lancamentos!$AF:$AF,Fluxo_de_Caixa_Semanal!AG$8,Lancamentos!$F:$F,"Realizado",Lancamentos!$J:$J,Fluxo_de_Caixa_Semanal!$A41)-SUMIFS(Lancamentos!$Y:$Y,Lancamentos!$AF:$AF,Fluxo_de_Caixa_Semanal!AG$8,Lancamentos!$F:$F,"Contratado",Lancamentos!$J:$J,Fluxo_de_Caixa_Semanal!$A41)</f>
        <v>0</v>
      </c>
      <c r="AH41" s="122">
        <f>-SUMIFS(Lancamentos!$Y:$Y,Lancamentos!$AF:$AF,Fluxo_de_Caixa_Semanal!AH$8,Lancamentos!$F:$F,"Realizado",Lancamentos!$J:$J,Fluxo_de_Caixa_Semanal!$A41)-SUMIFS(Lancamentos!$Y:$Y,Lancamentos!$AF:$AF,Fluxo_de_Caixa_Semanal!AH$8,Lancamentos!$F:$F,"Contratado",Lancamentos!$J:$J,Fluxo_de_Caixa_Semanal!$A41)</f>
        <v>0</v>
      </c>
      <c r="AI41" s="123">
        <f>-SUMIFS(Lancamentos!$Y:$Y,Lancamentos!$AF:$AF,Fluxo_de_Caixa_Semanal!AI$8,Lancamentos!$F:$F,"Realizado",Lancamentos!$J:$J,Fluxo_de_Caixa_Semanal!$A41)-SUMIFS(Lancamentos!$Y:$Y,Lancamentos!$AF:$AF,Fluxo_de_Caixa_Semanal!AI$8,Lancamentos!$F:$F,"Contratado",Lancamentos!$J:$J,Fluxo_de_Caixa_Semanal!$A41)</f>
        <v>0</v>
      </c>
      <c r="AJ41" s="121">
        <f>-SUMIFS(Lancamentos!$Y:$Y,Lancamentos!$AF:$AF,Fluxo_de_Caixa_Semanal!AJ$8,Lancamentos!$F:$F,"Realizado",Lancamentos!$J:$J,Fluxo_de_Caixa_Semanal!$A41)-SUMIFS(Lancamentos!$Y:$Y,Lancamentos!$AF:$AF,Fluxo_de_Caixa_Semanal!AJ$8,Lancamentos!$F:$F,"Contratado",Lancamentos!$J:$J,Fluxo_de_Caixa_Semanal!$A41)</f>
        <v>0</v>
      </c>
      <c r="AK41" s="122">
        <f>-SUMIFS(Lancamentos!$Y:$Y,Lancamentos!$AF:$AF,Fluxo_de_Caixa_Semanal!AK$8,Lancamentos!$F:$F,"Realizado",Lancamentos!$J:$J,Fluxo_de_Caixa_Semanal!$A41)-SUMIFS(Lancamentos!$Y:$Y,Lancamentos!$AF:$AF,Fluxo_de_Caixa_Semanal!AK$8,Lancamentos!$F:$F,"Contratado",Lancamentos!$J:$J,Fluxo_de_Caixa_Semanal!$A41)</f>
        <v>0</v>
      </c>
      <c r="AL41" s="123">
        <f>-SUMIFS(Lancamentos!$Y:$Y,Lancamentos!$AF:$AF,Fluxo_de_Caixa_Semanal!AL$8,Lancamentos!$F:$F,"Realizado",Lancamentos!$J:$J,Fluxo_de_Caixa_Semanal!$A41)-SUMIFS(Lancamentos!$Y:$Y,Lancamentos!$AF:$AF,Fluxo_de_Caixa_Semanal!AL$8,Lancamentos!$F:$F,"Contratado",Lancamentos!$J:$J,Fluxo_de_Caixa_Semanal!$A41)</f>
        <v>0</v>
      </c>
      <c r="AM41" s="121">
        <f>-SUMIFS(Lancamentos!$Y:$Y,Lancamentos!$AF:$AF,Fluxo_de_Caixa_Semanal!AM$8,Lancamentos!$F:$F,"Realizado",Lancamentos!$J:$J,Fluxo_de_Caixa_Semanal!$A41)-SUMIFS(Lancamentos!$Y:$Y,Lancamentos!$AF:$AF,Fluxo_de_Caixa_Semanal!AM$8,Lancamentos!$F:$F,"Contratado",Lancamentos!$J:$J,Fluxo_de_Caixa_Semanal!$A41)</f>
        <v>0</v>
      </c>
      <c r="AN41" s="122">
        <f>-SUMIFS(Lancamentos!$Y:$Y,Lancamentos!$AF:$AF,Fluxo_de_Caixa_Semanal!AN$8,Lancamentos!$F:$F,"Realizado",Lancamentos!$J:$J,Fluxo_de_Caixa_Semanal!$A41)-SUMIFS(Lancamentos!$Y:$Y,Lancamentos!$AF:$AF,Fluxo_de_Caixa_Semanal!AN$8,Lancamentos!$F:$F,"Contratado",Lancamentos!$J:$J,Fluxo_de_Caixa_Semanal!$A41)</f>
        <v>0</v>
      </c>
      <c r="AO41" s="123">
        <f>-SUMIFS(Lancamentos!$Y:$Y,Lancamentos!$AF:$AF,Fluxo_de_Caixa_Semanal!AO$8,Lancamentos!$F:$F,"Realizado",Lancamentos!$J:$J,Fluxo_de_Caixa_Semanal!$A41)-SUMIFS(Lancamentos!$Y:$Y,Lancamentos!$AF:$AF,Fluxo_de_Caixa_Semanal!AO$8,Lancamentos!$F:$F,"Contratado",Lancamentos!$J:$J,Fluxo_de_Caixa_Semanal!$A41)</f>
        <v>0</v>
      </c>
      <c r="AP41" s="121">
        <f>-SUMIFS(Lancamentos!$Y:$Y,Lancamentos!$AF:$AF,Fluxo_de_Caixa_Semanal!AP$8,Lancamentos!$F:$F,"Realizado",Lancamentos!$J:$J,Fluxo_de_Caixa_Semanal!$A41)-SUMIFS(Lancamentos!$Y:$Y,Lancamentos!$AF:$AF,Fluxo_de_Caixa_Semanal!AP$8,Lancamentos!$F:$F,"Contratado",Lancamentos!$J:$J,Fluxo_de_Caixa_Semanal!$A41)</f>
        <v>0</v>
      </c>
      <c r="AQ41" s="122">
        <f>-SUMIFS(Lancamentos!$Y:$Y,Lancamentos!$AF:$AF,Fluxo_de_Caixa_Semanal!AQ$8,Lancamentos!$F:$F,"Realizado",Lancamentos!$J:$J,Fluxo_de_Caixa_Semanal!$A41)-SUMIFS(Lancamentos!$Y:$Y,Lancamentos!$AF:$AF,Fluxo_de_Caixa_Semanal!AQ$8,Lancamentos!$F:$F,"Contratado",Lancamentos!$J:$J,Fluxo_de_Caixa_Semanal!$A41)</f>
        <v>0</v>
      </c>
      <c r="AR41" s="123">
        <f>-SUMIFS(Lancamentos!$Y:$Y,Lancamentos!$AF:$AF,Fluxo_de_Caixa_Semanal!AR$8,Lancamentos!$F:$F,"Realizado",Lancamentos!$J:$J,Fluxo_de_Caixa_Semanal!$A41)-SUMIFS(Lancamentos!$Y:$Y,Lancamentos!$AF:$AF,Fluxo_de_Caixa_Semanal!AR$8,Lancamentos!$F:$F,"Contratado",Lancamentos!$J:$J,Fluxo_de_Caixa_Semanal!$A41)</f>
        <v>0</v>
      </c>
      <c r="AS41" s="121">
        <f>-SUMIFS(Lancamentos!$Y:$Y,Lancamentos!$AF:$AF,Fluxo_de_Caixa_Semanal!AS$8,Lancamentos!$F:$F,"Realizado",Lancamentos!$J:$J,Fluxo_de_Caixa_Semanal!$A41)-SUMIFS(Lancamentos!$Y:$Y,Lancamentos!$AF:$AF,Fluxo_de_Caixa_Semanal!AS$8,Lancamentos!$F:$F,"Contratado",Lancamentos!$J:$J,Fluxo_de_Caixa_Semanal!$A41)</f>
        <v>0</v>
      </c>
      <c r="AT41" s="122">
        <f>-SUMIFS(Lancamentos!$Y:$Y,Lancamentos!$AF:$AF,Fluxo_de_Caixa_Semanal!AT$8,Lancamentos!$F:$F,"Realizado",Lancamentos!$J:$J,Fluxo_de_Caixa_Semanal!$A41)-SUMIFS(Lancamentos!$Y:$Y,Lancamentos!$AF:$AF,Fluxo_de_Caixa_Semanal!AT$8,Lancamentos!$F:$F,"Contratado",Lancamentos!$J:$J,Fluxo_de_Caixa_Semanal!$A41)</f>
        <v>0</v>
      </c>
      <c r="AU41" s="123">
        <f>-SUMIFS(Lancamentos!$Y:$Y,Lancamentos!$AF:$AF,Fluxo_de_Caixa_Semanal!AU$8,Lancamentos!$F:$F,"Realizado",Lancamentos!$J:$J,Fluxo_de_Caixa_Semanal!$A41)-SUMIFS(Lancamentos!$Y:$Y,Lancamentos!$AF:$AF,Fluxo_de_Caixa_Semanal!AU$8,Lancamentos!$F:$F,"Contratado",Lancamentos!$J:$J,Fluxo_de_Caixa_Semanal!$A41)</f>
        <v>0</v>
      </c>
      <c r="AV41" s="121">
        <f>-SUMIFS(Lancamentos!$Y:$Y,Lancamentos!$AF:$AF,Fluxo_de_Caixa_Semanal!AV$8,Lancamentos!$F:$F,"Realizado",Lancamentos!$J:$J,Fluxo_de_Caixa_Semanal!$A41)-SUMIFS(Lancamentos!$Y:$Y,Lancamentos!$AF:$AF,Fluxo_de_Caixa_Semanal!AV$8,Lancamentos!$F:$F,"Contratado",Lancamentos!$J:$J,Fluxo_de_Caixa_Semanal!$A41)</f>
        <v>0</v>
      </c>
      <c r="AW41" s="122">
        <f>-SUMIFS(Lancamentos!$Y:$Y,Lancamentos!$AF:$AF,Fluxo_de_Caixa_Semanal!AW$8,Lancamentos!$F:$F,"Realizado",Lancamentos!$J:$J,Fluxo_de_Caixa_Semanal!$A41)-SUMIFS(Lancamentos!$Y:$Y,Lancamentos!$AF:$AF,Fluxo_de_Caixa_Semanal!AW$8,Lancamentos!$F:$F,"Contratado",Lancamentos!$J:$J,Fluxo_de_Caixa_Semanal!$A41)</f>
        <v>0</v>
      </c>
      <c r="AX41" s="123">
        <f>-SUMIFS(Lancamentos!$Y:$Y,Lancamentos!$AF:$AF,Fluxo_de_Caixa_Semanal!AX$8,Lancamentos!$F:$F,"Realizado",Lancamentos!$J:$J,Fluxo_de_Caixa_Semanal!$A41)-SUMIFS(Lancamentos!$Y:$Y,Lancamentos!$AF:$AF,Fluxo_de_Caixa_Semanal!AX$8,Lancamentos!$F:$F,"Contratado",Lancamentos!$J:$J,Fluxo_de_Caixa_Semanal!$A41)</f>
        <v>0</v>
      </c>
      <c r="AY41" s="121">
        <f>-SUMIFS(Lancamentos!$Y:$Y,Lancamentos!$AF:$AF,Fluxo_de_Caixa_Semanal!AY$8,Lancamentos!$F:$F,"Realizado",Lancamentos!$J:$J,Fluxo_de_Caixa_Semanal!$A41)-SUMIFS(Lancamentos!$Y:$Y,Lancamentos!$AF:$AF,Fluxo_de_Caixa_Semanal!AY$8,Lancamentos!$F:$F,"Contratado",Lancamentos!$J:$J,Fluxo_de_Caixa_Semanal!$A41)</f>
        <v>0</v>
      </c>
      <c r="AZ41" s="122">
        <f>-SUMIFS(Lancamentos!$Y:$Y,Lancamentos!$AF:$AF,Fluxo_de_Caixa_Semanal!AZ$8,Lancamentos!$F:$F,"Realizado",Lancamentos!$J:$J,Fluxo_de_Caixa_Semanal!$A41)-SUMIFS(Lancamentos!$Y:$Y,Lancamentos!$AF:$AF,Fluxo_de_Caixa_Semanal!AZ$8,Lancamentos!$F:$F,"Contratado",Lancamentos!$J:$J,Fluxo_de_Caixa_Semanal!$A41)</f>
        <v>0</v>
      </c>
      <c r="BA41" s="123">
        <f>-SUMIFS(Lancamentos!$Y:$Y,Lancamentos!$AF:$AF,Fluxo_de_Caixa_Semanal!BA$8,Lancamentos!$F:$F,"Realizado",Lancamentos!$J:$J,Fluxo_de_Caixa_Semanal!$A41)-SUMIFS(Lancamentos!$Y:$Y,Lancamentos!$AF:$AF,Fluxo_de_Caixa_Semanal!BA$8,Lancamentos!$F:$F,"Contratado",Lancamentos!$J:$J,Fluxo_de_Caixa_Semanal!$A41)</f>
        <v>0</v>
      </c>
      <c r="BB41" s="121">
        <f>-SUMIFS(Lancamentos!$Y:$Y,Lancamentos!$AF:$AF,Fluxo_de_Caixa_Semanal!BB$8,Lancamentos!$F:$F,"Realizado",Lancamentos!$J:$J,Fluxo_de_Caixa_Semanal!$A41)-SUMIFS(Lancamentos!$Y:$Y,Lancamentos!$AF:$AF,Fluxo_de_Caixa_Semanal!BB$8,Lancamentos!$F:$F,"Contratado",Lancamentos!$J:$J,Fluxo_de_Caixa_Semanal!$A41)</f>
        <v>0</v>
      </c>
      <c r="BC41" s="122">
        <f>-SUMIFS(Lancamentos!$Y:$Y,Lancamentos!$AF:$AF,Fluxo_de_Caixa_Semanal!BC$8,Lancamentos!$F:$F,"Realizado",Lancamentos!$J:$J,Fluxo_de_Caixa_Semanal!$A41)-SUMIFS(Lancamentos!$Y:$Y,Lancamentos!$AF:$AF,Fluxo_de_Caixa_Semanal!BC$8,Lancamentos!$F:$F,"Contratado",Lancamentos!$J:$J,Fluxo_de_Caixa_Semanal!$A41)</f>
        <v>0</v>
      </c>
      <c r="BD41" s="123">
        <f>-SUMIFS(Lancamentos!$Y:$Y,Lancamentos!$AF:$AF,Fluxo_de_Caixa_Semanal!BD$8,Lancamentos!$F:$F,"Realizado",Lancamentos!$J:$J,Fluxo_de_Caixa_Semanal!$A41)-SUMIFS(Lancamentos!$Y:$Y,Lancamentos!$AF:$AF,Fluxo_de_Caixa_Semanal!BD$8,Lancamentos!$F:$F,"Contratado",Lancamentos!$J:$J,Fluxo_de_Caixa_Semanal!$A41)</f>
        <v>0</v>
      </c>
      <c r="BE41" s="121">
        <f>-SUMIFS(Lancamentos!$Y:$Y,Lancamentos!$AF:$AF,Fluxo_de_Caixa_Semanal!BE$8,Lancamentos!$F:$F,"Realizado",Lancamentos!$J:$J,Fluxo_de_Caixa_Semanal!$A41)-SUMIFS(Lancamentos!$Y:$Y,Lancamentos!$AF:$AF,Fluxo_de_Caixa_Semanal!BE$8,Lancamentos!$F:$F,"Contratado",Lancamentos!$J:$J,Fluxo_de_Caixa_Semanal!$A41)</f>
        <v>0</v>
      </c>
      <c r="BF41" s="122">
        <f>-SUMIFS(Lancamentos!$Y:$Y,Lancamentos!$AF:$AF,Fluxo_de_Caixa_Semanal!BF$8,Lancamentos!$F:$F,"Realizado",Lancamentos!$J:$J,Fluxo_de_Caixa_Semanal!$A41)-SUMIFS(Lancamentos!$Y:$Y,Lancamentos!$AF:$AF,Fluxo_de_Caixa_Semanal!BF$8,Lancamentos!$F:$F,"Contratado",Lancamentos!$J:$J,Fluxo_de_Caixa_Semanal!$A41)</f>
        <v>0</v>
      </c>
      <c r="BG41" s="123">
        <f>-SUMIFS(Lancamentos!$Y:$Y,Lancamentos!$AF:$AF,Fluxo_de_Caixa_Semanal!BG$8,Lancamentos!$F:$F,"Realizado",Lancamentos!$J:$J,Fluxo_de_Caixa_Semanal!$A41)-SUMIFS(Lancamentos!$Y:$Y,Lancamentos!$AF:$AF,Fluxo_de_Caixa_Semanal!BG$8,Lancamentos!$F:$F,"Contratado",Lancamentos!$J:$J,Fluxo_de_Caixa_Semanal!$A41)</f>
        <v>0</v>
      </c>
      <c r="BH41" s="121">
        <f>-SUMIFS(Lancamentos!$Y:$Y,Lancamentos!$AF:$AF,Fluxo_de_Caixa_Semanal!BH$8,Lancamentos!$F:$F,"Realizado",Lancamentos!$J:$J,Fluxo_de_Caixa_Semanal!$A41)-SUMIFS(Lancamentos!$Y:$Y,Lancamentos!$AF:$AF,Fluxo_de_Caixa_Semanal!BH$8,Lancamentos!$F:$F,"Contratado",Lancamentos!$J:$J,Fluxo_de_Caixa_Semanal!$A41)</f>
        <v>0</v>
      </c>
      <c r="BI41" s="122">
        <f>-SUMIFS(Lancamentos!$Y:$Y,Lancamentos!$AF:$AF,Fluxo_de_Caixa_Semanal!BI$8,Lancamentos!$F:$F,"Realizado",Lancamentos!$J:$J,Fluxo_de_Caixa_Semanal!$A41)-SUMIFS(Lancamentos!$Y:$Y,Lancamentos!$AF:$AF,Fluxo_de_Caixa_Semanal!BI$8,Lancamentos!$F:$F,"Contratado",Lancamentos!$J:$J,Fluxo_de_Caixa_Semanal!$A41)</f>
        <v>0</v>
      </c>
      <c r="BJ41" s="123">
        <f>-SUMIFS(Lancamentos!$Y:$Y,Lancamentos!$AF:$AF,Fluxo_de_Caixa_Semanal!BJ$8,Lancamentos!$F:$F,"Realizado",Lancamentos!$J:$J,Fluxo_de_Caixa_Semanal!$A41)-SUMIFS(Lancamentos!$Y:$Y,Lancamentos!$AF:$AF,Fluxo_de_Caixa_Semanal!BJ$8,Lancamentos!$F:$F,"Contratado",Lancamentos!$J:$J,Fluxo_de_Caixa_Semanal!$A41)</f>
        <v>0</v>
      </c>
      <c r="BK41" s="121">
        <f>-SUMIFS(Lancamentos!$Y:$Y,Lancamentos!$AF:$AF,Fluxo_de_Caixa_Semanal!BK$8,Lancamentos!$F:$F,"Realizado",Lancamentos!$J:$J,Fluxo_de_Caixa_Semanal!$A41)-SUMIFS(Lancamentos!$Y:$Y,Lancamentos!$AF:$AF,Fluxo_de_Caixa_Semanal!BK$8,Lancamentos!$F:$F,"Contratado",Lancamentos!$J:$J,Fluxo_de_Caixa_Semanal!$A41)</f>
        <v>0</v>
      </c>
      <c r="BL41" s="122">
        <f>-SUMIFS(Lancamentos!$Y:$Y,Lancamentos!$AF:$AF,Fluxo_de_Caixa_Semanal!BL$8,Lancamentos!$F:$F,"Realizado",Lancamentos!$J:$J,Fluxo_de_Caixa_Semanal!$A41)-SUMIFS(Lancamentos!$Y:$Y,Lancamentos!$AF:$AF,Fluxo_de_Caixa_Semanal!BL$8,Lancamentos!$F:$F,"Contratado",Lancamentos!$J:$J,Fluxo_de_Caixa_Semanal!$A41)</f>
        <v>0</v>
      </c>
      <c r="BM41" s="123">
        <f>-SUMIFS(Lancamentos!$Y:$Y,Lancamentos!$AF:$AF,Fluxo_de_Caixa_Semanal!BM$8,Lancamentos!$F:$F,"Realizado",Lancamentos!$J:$J,Fluxo_de_Caixa_Semanal!$A41)-SUMIFS(Lancamentos!$Y:$Y,Lancamentos!$AF:$AF,Fluxo_de_Caixa_Semanal!BM$8,Lancamentos!$F:$F,"Contratado",Lancamentos!$J:$J,Fluxo_de_Caixa_Semanal!$A41)</f>
        <v>0</v>
      </c>
      <c r="BN41" s="121">
        <f>-SUMIFS(Lancamentos!$Y:$Y,Lancamentos!$AF:$AF,Fluxo_de_Caixa_Semanal!BN$8,Lancamentos!$F:$F,"Realizado",Lancamentos!$J:$J,Fluxo_de_Caixa_Semanal!$A41)-SUMIFS(Lancamentos!$Y:$Y,Lancamentos!$AF:$AF,Fluxo_de_Caixa_Semanal!BN$8,Lancamentos!$F:$F,"Contratado",Lancamentos!$J:$J,Fluxo_de_Caixa_Semanal!$A41)</f>
        <v>0</v>
      </c>
      <c r="BO41" s="122">
        <f>-SUMIFS(Lancamentos!$Y:$Y,Lancamentos!$AF:$AF,Fluxo_de_Caixa_Semanal!BO$8,Lancamentos!$F:$F,"Realizado",Lancamentos!$J:$J,Fluxo_de_Caixa_Semanal!$A41)-SUMIFS(Lancamentos!$Y:$Y,Lancamentos!$AF:$AF,Fluxo_de_Caixa_Semanal!BO$8,Lancamentos!$F:$F,"Contratado",Lancamentos!$J:$J,Fluxo_de_Caixa_Semanal!$A41)</f>
        <v>0</v>
      </c>
      <c r="BP41" s="123">
        <f>-SUMIFS(Lancamentos!$Y:$Y,Lancamentos!$AF:$AF,Fluxo_de_Caixa_Semanal!BP$8,Lancamentos!$F:$F,"Realizado",Lancamentos!$J:$J,Fluxo_de_Caixa_Semanal!$A41)-SUMIFS(Lancamentos!$Y:$Y,Lancamentos!$AF:$AF,Fluxo_de_Caixa_Semanal!BP$8,Lancamentos!$F:$F,"Contratado",Lancamentos!$J:$J,Fluxo_de_Caixa_Semanal!$A41)</f>
        <v>0</v>
      </c>
      <c r="BQ41" s="121">
        <f>-SUMIFS(Lancamentos!$Y:$Y,Lancamentos!$AF:$AF,Fluxo_de_Caixa_Semanal!BQ$8,Lancamentos!$F:$F,"Realizado",Lancamentos!$J:$J,Fluxo_de_Caixa_Semanal!$A41)-SUMIFS(Lancamentos!$Y:$Y,Lancamentos!$AF:$AF,Fluxo_de_Caixa_Semanal!BQ$8,Lancamentos!$F:$F,"Contratado",Lancamentos!$J:$J,Fluxo_de_Caixa_Semanal!$A41)</f>
        <v>0</v>
      </c>
      <c r="BR41" s="122">
        <f>-SUMIFS(Lancamentos!$Y:$Y,Lancamentos!$AF:$AF,Fluxo_de_Caixa_Semanal!BR$8,Lancamentos!$F:$F,"Realizado",Lancamentos!$J:$J,Fluxo_de_Caixa_Semanal!$A41)-SUMIFS(Lancamentos!$Y:$Y,Lancamentos!$AF:$AF,Fluxo_de_Caixa_Semanal!BR$8,Lancamentos!$F:$F,"Contratado",Lancamentos!$J:$J,Fluxo_de_Caixa_Semanal!$A41)</f>
        <v>0</v>
      </c>
      <c r="BS41" s="123">
        <f>-SUMIFS(Lancamentos!$Y:$Y,Lancamentos!$AF:$AF,Fluxo_de_Caixa_Semanal!BS$8,Lancamentos!$F:$F,"Realizado",Lancamentos!$J:$J,Fluxo_de_Caixa_Semanal!$A41)-SUMIFS(Lancamentos!$Y:$Y,Lancamentos!$AF:$AF,Fluxo_de_Caixa_Semanal!BS$8,Lancamentos!$F:$F,"Contratado",Lancamentos!$J:$J,Fluxo_de_Caixa_Semanal!$A41)</f>
        <v>0</v>
      </c>
      <c r="BT41" s="121">
        <f>-SUMIFS(Lancamentos!$Y:$Y,Lancamentos!$AF:$AF,Fluxo_de_Caixa_Semanal!BT$8,Lancamentos!$F:$F,"Realizado",Lancamentos!$J:$J,Fluxo_de_Caixa_Semanal!$A41)-SUMIFS(Lancamentos!$Y:$Y,Lancamentos!$AF:$AF,Fluxo_de_Caixa_Semanal!BT$8,Lancamentos!$F:$F,"Contratado",Lancamentos!$J:$J,Fluxo_de_Caixa_Semanal!$A41)</f>
        <v>0</v>
      </c>
      <c r="BU41" s="122">
        <f>-SUMIFS(Lancamentos!$Y:$Y,Lancamentos!$AF:$AF,Fluxo_de_Caixa_Semanal!BU$8,Lancamentos!$F:$F,"Realizado",Lancamentos!$J:$J,Fluxo_de_Caixa_Semanal!$A41)-SUMIFS(Lancamentos!$Y:$Y,Lancamentos!$AF:$AF,Fluxo_de_Caixa_Semanal!BU$8,Lancamentos!$F:$F,"Contratado",Lancamentos!$J:$J,Fluxo_de_Caixa_Semanal!$A41)</f>
        <v>0</v>
      </c>
      <c r="BV41" s="123">
        <f>-SUMIFS(Lancamentos!$Y:$Y,Lancamentos!$AF:$AF,Fluxo_de_Caixa_Semanal!BV$8,Lancamentos!$F:$F,"Realizado",Lancamentos!$J:$J,Fluxo_de_Caixa_Semanal!$A41)-SUMIFS(Lancamentos!$Y:$Y,Lancamentos!$AF:$AF,Fluxo_de_Caixa_Semanal!BV$8,Lancamentos!$F:$F,"Contratado",Lancamentos!$J:$J,Fluxo_de_Caixa_Semanal!$A41)</f>
        <v>0</v>
      </c>
      <c r="BW41" s="121">
        <f>-SUMIFS(Lancamentos!$Y:$Y,Lancamentos!$AF:$AF,Fluxo_de_Caixa_Semanal!BW$8,Lancamentos!$F:$F,"Realizado",Lancamentos!$J:$J,Fluxo_de_Caixa_Semanal!$A41)-SUMIFS(Lancamentos!$Y:$Y,Lancamentos!$AF:$AF,Fluxo_de_Caixa_Semanal!BW$8,Lancamentos!$F:$F,"Contratado",Lancamentos!$J:$J,Fluxo_de_Caixa_Semanal!$A41)</f>
        <v>0</v>
      </c>
      <c r="BX41" s="122">
        <f>-SUMIFS(Lancamentos!$Y:$Y,Lancamentos!$AF:$AF,Fluxo_de_Caixa_Semanal!BX$8,Lancamentos!$F:$F,"Realizado",Lancamentos!$J:$J,Fluxo_de_Caixa_Semanal!$A41)-SUMIFS(Lancamentos!$Y:$Y,Lancamentos!$AF:$AF,Fluxo_de_Caixa_Semanal!BX$8,Lancamentos!$F:$F,"Contratado",Lancamentos!$J:$J,Fluxo_de_Caixa_Semanal!$A41)</f>
        <v>0</v>
      </c>
      <c r="BY41" s="123">
        <f>-SUMIFS(Lancamentos!$Y:$Y,Lancamentos!$AF:$AF,Fluxo_de_Caixa_Semanal!BY$8,Lancamentos!$F:$F,"Realizado",Lancamentos!$J:$J,Fluxo_de_Caixa_Semanal!$A41)-SUMIFS(Lancamentos!$Y:$Y,Lancamentos!$AF:$AF,Fluxo_de_Caixa_Semanal!BY$8,Lancamentos!$F:$F,"Contratado",Lancamentos!$J:$J,Fluxo_de_Caixa_Semanal!$A41)</f>
        <v>0</v>
      </c>
      <c r="BZ41" s="121">
        <f>-SUMIFS(Lancamentos!$Y:$Y,Lancamentos!$AF:$AF,Fluxo_de_Caixa_Semanal!BZ$8,Lancamentos!$F:$F,"Realizado",Lancamentos!$J:$J,Fluxo_de_Caixa_Semanal!$A41)-SUMIFS(Lancamentos!$Y:$Y,Lancamentos!$AF:$AF,Fluxo_de_Caixa_Semanal!BZ$8,Lancamentos!$F:$F,"Contratado",Lancamentos!$J:$J,Fluxo_de_Caixa_Semanal!$A41)</f>
        <v>0</v>
      </c>
      <c r="CA41" s="122">
        <f>-SUMIFS(Lancamentos!$Y:$Y,Lancamentos!$AF:$AF,Fluxo_de_Caixa_Semanal!CA$8,Lancamentos!$F:$F,"Realizado",Lancamentos!$J:$J,Fluxo_de_Caixa_Semanal!$A41)-SUMIFS(Lancamentos!$Y:$Y,Lancamentos!$AF:$AF,Fluxo_de_Caixa_Semanal!CA$8,Lancamentos!$F:$F,"Contratado",Lancamentos!$J:$J,Fluxo_de_Caixa_Semanal!$A41)</f>
        <v>0</v>
      </c>
      <c r="CB41" s="123">
        <f>-SUMIFS(Lancamentos!$Y:$Y,Lancamentos!$AF:$AF,Fluxo_de_Caixa_Semanal!CB$8,Lancamentos!$F:$F,"Realizado",Lancamentos!$J:$J,Fluxo_de_Caixa_Semanal!$A41)-SUMIFS(Lancamentos!$Y:$Y,Lancamentos!$AF:$AF,Fluxo_de_Caixa_Semanal!CB$8,Lancamentos!$F:$F,"Contratado",Lancamentos!$J:$J,Fluxo_de_Caixa_Semanal!$A41)</f>
        <v>0</v>
      </c>
      <c r="CC41" s="121">
        <f>-SUMIFS(Lancamentos!$Y:$Y,Lancamentos!$AF:$AF,Fluxo_de_Caixa_Semanal!CC$8,Lancamentos!$F:$F,"Realizado",Lancamentos!$J:$J,Fluxo_de_Caixa_Semanal!$A41)-SUMIFS(Lancamentos!$Y:$Y,Lancamentos!$AF:$AF,Fluxo_de_Caixa_Semanal!CC$8,Lancamentos!$F:$F,"Contratado",Lancamentos!$J:$J,Fluxo_de_Caixa_Semanal!$A41)</f>
        <v>0</v>
      </c>
      <c r="CD41" s="122">
        <f>-SUMIFS(Lancamentos!$Y:$Y,Lancamentos!$AF:$AF,Fluxo_de_Caixa_Semanal!CD$8,Lancamentos!$F:$F,"Realizado",Lancamentos!$J:$J,Fluxo_de_Caixa_Semanal!$A41)-SUMIFS(Lancamentos!$Y:$Y,Lancamentos!$AF:$AF,Fluxo_de_Caixa_Semanal!CD$8,Lancamentos!$F:$F,"Contratado",Lancamentos!$J:$J,Fluxo_de_Caixa_Semanal!$A41)</f>
        <v>0</v>
      </c>
      <c r="CE41" s="123">
        <f>-SUMIFS(Lancamentos!$Y:$Y,Lancamentos!$AF:$AF,Fluxo_de_Caixa_Semanal!CE$8,Lancamentos!$F:$F,"Realizado",Lancamentos!$J:$J,Fluxo_de_Caixa_Semanal!$A41)-SUMIFS(Lancamentos!$Y:$Y,Lancamentos!$AF:$AF,Fluxo_de_Caixa_Semanal!CE$8,Lancamentos!$F:$F,"Contratado",Lancamentos!$J:$J,Fluxo_de_Caixa_Semanal!$A41)</f>
        <v>0</v>
      </c>
      <c r="CF41" s="121">
        <f>-SUMIFS(Lancamentos!$Y:$Y,Lancamentos!$AF:$AF,Fluxo_de_Caixa_Semanal!CF$8,Lancamentos!$F:$F,"Realizado",Lancamentos!$J:$J,Fluxo_de_Caixa_Semanal!$A41)-SUMIFS(Lancamentos!$Y:$Y,Lancamentos!$AF:$AF,Fluxo_de_Caixa_Semanal!CF$8,Lancamentos!$F:$F,"Contratado",Lancamentos!$J:$J,Fluxo_de_Caixa_Semanal!$A41)</f>
        <v>0</v>
      </c>
      <c r="CG41" s="122">
        <f>-SUMIFS(Lancamentos!$Y:$Y,Lancamentos!$AF:$AF,Fluxo_de_Caixa_Semanal!CG$8,Lancamentos!$F:$F,"Realizado",Lancamentos!$J:$J,Fluxo_de_Caixa_Semanal!$A41)-SUMIFS(Lancamentos!$Y:$Y,Lancamentos!$AF:$AF,Fluxo_de_Caixa_Semanal!CG$8,Lancamentos!$F:$F,"Contratado",Lancamentos!$J:$J,Fluxo_de_Caixa_Semanal!$A41)</f>
        <v>0</v>
      </c>
      <c r="CH41" s="123">
        <f>-SUMIFS(Lancamentos!$Y:$Y,Lancamentos!$AF:$AF,Fluxo_de_Caixa_Semanal!CH$8,Lancamentos!$F:$F,"Realizado",Lancamentos!$J:$J,Fluxo_de_Caixa_Semanal!$A41)-SUMIFS(Lancamentos!$Y:$Y,Lancamentos!$AF:$AF,Fluxo_de_Caixa_Semanal!CH$8,Lancamentos!$F:$F,"Contratado",Lancamentos!$J:$J,Fluxo_de_Caixa_Semanal!$A41)</f>
        <v>0</v>
      </c>
      <c r="CI41" s="121">
        <f>-SUMIFS(Lancamentos!$Y:$Y,Lancamentos!$AF:$AF,Fluxo_de_Caixa_Semanal!CI$8,Lancamentos!$F:$F,"Realizado",Lancamentos!$J:$J,Fluxo_de_Caixa_Semanal!$A41)-SUMIFS(Lancamentos!$Y:$Y,Lancamentos!$AF:$AF,Fluxo_de_Caixa_Semanal!CI$8,Lancamentos!$F:$F,"Contratado",Lancamentos!$J:$J,Fluxo_de_Caixa_Semanal!$A41)</f>
        <v>0</v>
      </c>
      <c r="CJ41" s="122">
        <f>-SUMIFS(Lancamentos!$Y:$Y,Lancamentos!$AF:$AF,Fluxo_de_Caixa_Semanal!CJ$8,Lancamentos!$F:$F,"Realizado",Lancamentos!$J:$J,Fluxo_de_Caixa_Semanal!$A41)-SUMIFS(Lancamentos!$Y:$Y,Lancamentos!$AF:$AF,Fluxo_de_Caixa_Semanal!CJ$8,Lancamentos!$F:$F,"Contratado",Lancamentos!$J:$J,Fluxo_de_Caixa_Semanal!$A41)</f>
        <v>0</v>
      </c>
      <c r="CK41" s="123">
        <f>-SUMIFS(Lancamentos!$Y:$Y,Lancamentos!$AF:$AF,Fluxo_de_Caixa_Semanal!CK$8,Lancamentos!$F:$F,"Realizado",Lancamentos!$J:$J,Fluxo_de_Caixa_Semanal!$A41)-SUMIFS(Lancamentos!$Y:$Y,Lancamentos!$AF:$AF,Fluxo_de_Caixa_Semanal!CK$8,Lancamentos!$F:$F,"Contratado",Lancamentos!$J:$J,Fluxo_de_Caixa_Semanal!$A41)</f>
        <v>0</v>
      </c>
      <c r="CL41" s="121">
        <f>-SUMIFS(Lancamentos!$Y:$Y,Lancamentos!$AF:$AF,Fluxo_de_Caixa_Semanal!CL$8,Lancamentos!$F:$F,"Realizado",Lancamentos!$J:$J,Fluxo_de_Caixa_Semanal!$A41)-SUMIFS(Lancamentos!$Y:$Y,Lancamentos!$AF:$AF,Fluxo_de_Caixa_Semanal!CL$8,Lancamentos!$F:$F,"Contratado",Lancamentos!$J:$J,Fluxo_de_Caixa_Semanal!$A41)</f>
        <v>0</v>
      </c>
      <c r="CM41" s="122">
        <f>-SUMIFS(Lancamentos!$Y:$Y,Lancamentos!$AF:$AF,Fluxo_de_Caixa_Semanal!CM$8,Lancamentos!$F:$F,"Realizado",Lancamentos!$J:$J,Fluxo_de_Caixa_Semanal!$A41)-SUMIFS(Lancamentos!$Y:$Y,Lancamentos!$AF:$AF,Fluxo_de_Caixa_Semanal!CM$8,Lancamentos!$F:$F,"Contratado",Lancamentos!$J:$J,Fluxo_de_Caixa_Semanal!$A41)</f>
        <v>0</v>
      </c>
      <c r="CN41" s="123">
        <f>-SUMIFS(Lancamentos!$Y:$Y,Lancamentos!$AF:$AF,Fluxo_de_Caixa_Semanal!CN$8,Lancamentos!$F:$F,"Realizado",Lancamentos!$J:$J,Fluxo_de_Caixa_Semanal!$A41)-SUMIFS(Lancamentos!$Y:$Y,Lancamentos!$AF:$AF,Fluxo_de_Caixa_Semanal!CN$8,Lancamentos!$F:$F,"Contratado",Lancamentos!$J:$J,Fluxo_de_Caixa_Semanal!$A41)</f>
        <v>0</v>
      </c>
      <c r="CO41" s="121">
        <f>-SUMIFS(Lancamentos!$Y:$Y,Lancamentos!$AF:$AF,Fluxo_de_Caixa_Semanal!CO$8,Lancamentos!$F:$F,"Realizado",Lancamentos!$J:$J,Fluxo_de_Caixa_Semanal!$A41)-SUMIFS(Lancamentos!$Y:$Y,Lancamentos!$AF:$AF,Fluxo_de_Caixa_Semanal!CO$8,Lancamentos!$F:$F,"Contratado",Lancamentos!$J:$J,Fluxo_de_Caixa_Semanal!$A41)</f>
        <v>0</v>
      </c>
      <c r="CP41" s="122">
        <f>-SUMIFS(Lancamentos!$Y:$Y,Lancamentos!$AF:$AF,Fluxo_de_Caixa_Semanal!CP$8,Lancamentos!$F:$F,"Realizado",Lancamentos!$J:$J,Fluxo_de_Caixa_Semanal!$A41)-SUMIFS(Lancamentos!$Y:$Y,Lancamentos!$AF:$AF,Fluxo_de_Caixa_Semanal!CP$8,Lancamentos!$F:$F,"Contratado",Lancamentos!$J:$J,Fluxo_de_Caixa_Semanal!$A41)</f>
        <v>0</v>
      </c>
      <c r="CQ41" s="123">
        <f>-SUMIFS(Lancamentos!$Y:$Y,Lancamentos!$AF:$AF,Fluxo_de_Caixa_Semanal!CQ$8,Lancamentos!$F:$F,"Realizado",Lancamentos!$J:$J,Fluxo_de_Caixa_Semanal!$A41)-SUMIFS(Lancamentos!$Y:$Y,Lancamentos!$AF:$AF,Fluxo_de_Caixa_Semanal!CQ$8,Lancamentos!$F:$F,"Contratado",Lancamentos!$J:$J,Fluxo_de_Caixa_Semanal!$A41)</f>
        <v>0</v>
      </c>
      <c r="CR41" s="121">
        <f>-SUMIFS(Lancamentos!$Y:$Y,Lancamentos!$AF:$AF,Fluxo_de_Caixa_Semanal!CR$8,Lancamentos!$F:$F,"Realizado",Lancamentos!$J:$J,Fluxo_de_Caixa_Semanal!$A41)-SUMIFS(Lancamentos!$Y:$Y,Lancamentos!$AF:$AF,Fluxo_de_Caixa_Semanal!CR$8,Lancamentos!$F:$F,"Contratado",Lancamentos!$J:$J,Fluxo_de_Caixa_Semanal!$A41)</f>
        <v>0</v>
      </c>
      <c r="CS41" s="122">
        <f>-SUMIFS(Lancamentos!$Y:$Y,Lancamentos!$AF:$AF,Fluxo_de_Caixa_Semanal!CS$8,Lancamentos!$F:$F,"Realizado",Lancamentos!$J:$J,Fluxo_de_Caixa_Semanal!$A41)-SUMIFS(Lancamentos!$Y:$Y,Lancamentos!$AF:$AF,Fluxo_de_Caixa_Semanal!CS$8,Lancamentos!$F:$F,"Contratado",Lancamentos!$J:$J,Fluxo_de_Caixa_Semanal!$A41)</f>
        <v>0</v>
      </c>
      <c r="CT41" s="123">
        <f>-SUMIFS(Lancamentos!$Y:$Y,Lancamentos!$AF:$AF,Fluxo_de_Caixa_Semanal!CT$8,Lancamentos!$F:$F,"Realizado",Lancamentos!$J:$J,Fluxo_de_Caixa_Semanal!$A41)-SUMIFS(Lancamentos!$Y:$Y,Lancamentos!$AF:$AF,Fluxo_de_Caixa_Semanal!CT$8,Lancamentos!$F:$F,"Contratado",Lancamentos!$J:$J,Fluxo_de_Caixa_Semanal!$A41)</f>
        <v>0</v>
      </c>
      <c r="CU41" s="121">
        <f>-SUMIFS(Lancamentos!$Y:$Y,Lancamentos!$AF:$AF,Fluxo_de_Caixa_Semanal!CU$8,Lancamentos!$F:$F,"Realizado",Lancamentos!$J:$J,Fluxo_de_Caixa_Semanal!$A41)-SUMIFS(Lancamentos!$Y:$Y,Lancamentos!$AF:$AF,Fluxo_de_Caixa_Semanal!CU$8,Lancamentos!$F:$F,"Contratado",Lancamentos!$J:$J,Fluxo_de_Caixa_Semanal!$A41)</f>
        <v>0</v>
      </c>
      <c r="CV41" s="122">
        <f>-SUMIFS(Lancamentos!$Y:$Y,Lancamentos!$AF:$AF,Fluxo_de_Caixa_Semanal!CV$8,Lancamentos!$F:$F,"Realizado",Lancamentos!$J:$J,Fluxo_de_Caixa_Semanal!$A41)-SUMIFS(Lancamentos!$Y:$Y,Lancamentos!$AF:$AF,Fluxo_de_Caixa_Semanal!CV$8,Lancamentos!$F:$F,"Contratado",Lancamentos!$J:$J,Fluxo_de_Caixa_Semanal!$A41)</f>
        <v>0</v>
      </c>
      <c r="CW41" s="123">
        <f>-SUMIFS(Lancamentos!$Y:$Y,Lancamentos!$AF:$AF,Fluxo_de_Caixa_Semanal!CW$8,Lancamentos!$F:$F,"Realizado",Lancamentos!$J:$J,Fluxo_de_Caixa_Semanal!$A41)-SUMIFS(Lancamentos!$Y:$Y,Lancamentos!$AF:$AF,Fluxo_de_Caixa_Semanal!CW$8,Lancamentos!$F:$F,"Contratado",Lancamentos!$J:$J,Fluxo_de_Caixa_Semanal!$A41)</f>
        <v>0</v>
      </c>
      <c r="CX41" s="121">
        <f>-SUMIFS(Lancamentos!$Y:$Y,Lancamentos!$AF:$AF,Fluxo_de_Caixa_Semanal!CX$8,Lancamentos!$F:$F,"Realizado",Lancamentos!$J:$J,Fluxo_de_Caixa_Semanal!$A41)-SUMIFS(Lancamentos!$Y:$Y,Lancamentos!$AF:$AF,Fluxo_de_Caixa_Semanal!CX$8,Lancamentos!$F:$F,"Contratado",Lancamentos!$J:$J,Fluxo_de_Caixa_Semanal!$A41)</f>
        <v>0</v>
      </c>
      <c r="CY41" s="122">
        <f>-SUMIFS(Lancamentos!$Y:$Y,Lancamentos!$AF:$AF,Fluxo_de_Caixa_Semanal!CY$8,Lancamentos!$F:$F,"Realizado",Lancamentos!$J:$J,Fluxo_de_Caixa_Semanal!$A41)-SUMIFS(Lancamentos!$Y:$Y,Lancamentos!$AF:$AF,Fluxo_de_Caixa_Semanal!CY$8,Lancamentos!$F:$F,"Contratado",Lancamentos!$J:$J,Fluxo_de_Caixa_Semanal!$A41)</f>
        <v>0</v>
      </c>
      <c r="CZ41" s="123">
        <f>-SUMIFS(Lancamentos!$Y:$Y,Lancamentos!$AF:$AF,Fluxo_de_Caixa_Semanal!CZ$8,Lancamentos!$F:$F,"Realizado",Lancamentos!$J:$J,Fluxo_de_Caixa_Semanal!$A41)-SUMIFS(Lancamentos!$Y:$Y,Lancamentos!$AF:$AF,Fluxo_de_Caixa_Semanal!CZ$8,Lancamentos!$F:$F,"Contratado",Lancamentos!$J:$J,Fluxo_de_Caixa_Semanal!$A41)</f>
        <v>0</v>
      </c>
      <c r="DA41" s="121">
        <f>-SUMIFS(Lancamentos!$Y:$Y,Lancamentos!$AF:$AF,Fluxo_de_Caixa_Semanal!DA$8,Lancamentos!$F:$F,"Realizado",Lancamentos!$J:$J,Fluxo_de_Caixa_Semanal!$A41)-SUMIFS(Lancamentos!$Y:$Y,Lancamentos!$AF:$AF,Fluxo_de_Caixa_Semanal!DA$8,Lancamentos!$F:$F,"Contratado",Lancamentos!$J:$J,Fluxo_de_Caixa_Semanal!$A41)</f>
        <v>0</v>
      </c>
      <c r="DB41" s="122">
        <f>-SUMIFS(Lancamentos!$Y:$Y,Lancamentos!$AF:$AF,Fluxo_de_Caixa_Semanal!DB$8,Lancamentos!$F:$F,"Realizado",Lancamentos!$J:$J,Fluxo_de_Caixa_Semanal!$A41)-SUMIFS(Lancamentos!$Y:$Y,Lancamentos!$AF:$AF,Fluxo_de_Caixa_Semanal!DB$8,Lancamentos!$F:$F,"Contratado",Lancamentos!$J:$J,Fluxo_de_Caixa_Semanal!$A41)</f>
        <v>0</v>
      </c>
      <c r="DC41" s="123">
        <f>-SUMIFS(Lancamentos!$Y:$Y,Lancamentos!$AF:$AF,Fluxo_de_Caixa_Semanal!DC$8,Lancamentos!$F:$F,"Realizado",Lancamentos!$J:$J,Fluxo_de_Caixa_Semanal!$A41)-SUMIFS(Lancamentos!$Y:$Y,Lancamentos!$AF:$AF,Fluxo_de_Caixa_Semanal!DC$8,Lancamentos!$F:$F,"Contratado",Lancamentos!$J:$J,Fluxo_de_Caixa_Semanal!$A41)</f>
        <v>0</v>
      </c>
      <c r="DD41" s="121">
        <f>-SUMIFS(Lancamentos!$Y:$Y,Lancamentos!$AF:$AF,Fluxo_de_Caixa_Semanal!DD$8,Lancamentos!$F:$F,"Realizado",Lancamentos!$J:$J,Fluxo_de_Caixa_Semanal!$A41)-SUMIFS(Lancamentos!$Y:$Y,Lancamentos!$AF:$AF,Fluxo_de_Caixa_Semanal!DD$8,Lancamentos!$F:$F,"Contratado",Lancamentos!$J:$J,Fluxo_de_Caixa_Semanal!$A41)</f>
        <v>0</v>
      </c>
      <c r="DE41" s="122">
        <f>-SUMIFS(Lancamentos!$Y:$Y,Lancamentos!$AF:$AF,Fluxo_de_Caixa_Semanal!DE$8,Lancamentos!$F:$F,"Realizado",Lancamentos!$J:$J,Fluxo_de_Caixa_Semanal!$A41)-SUMIFS(Lancamentos!$Y:$Y,Lancamentos!$AF:$AF,Fluxo_de_Caixa_Semanal!DE$8,Lancamentos!$F:$F,"Contratado",Lancamentos!$J:$J,Fluxo_de_Caixa_Semanal!$A41)</f>
        <v>0</v>
      </c>
      <c r="DF41" s="123">
        <f>-SUMIFS(Lancamentos!$Y:$Y,Lancamentos!$AF:$AF,Fluxo_de_Caixa_Semanal!DF$8,Lancamentos!$F:$F,"Realizado",Lancamentos!$J:$J,Fluxo_de_Caixa_Semanal!$A41)-SUMIFS(Lancamentos!$Y:$Y,Lancamentos!$AF:$AF,Fluxo_de_Caixa_Semanal!DF$8,Lancamentos!$F:$F,"Contratado",Lancamentos!$J:$J,Fluxo_de_Caixa_Semanal!$A41)</f>
        <v>0</v>
      </c>
      <c r="DG41" s="121">
        <f>-SUMIFS(Lancamentos!$Y:$Y,Lancamentos!$AF:$AF,Fluxo_de_Caixa_Semanal!DG$8,Lancamentos!$F:$F,"Realizado",Lancamentos!$J:$J,Fluxo_de_Caixa_Semanal!$A41)-SUMIFS(Lancamentos!$Y:$Y,Lancamentos!$AF:$AF,Fluxo_de_Caixa_Semanal!DG$8,Lancamentos!$F:$F,"Contratado",Lancamentos!$J:$J,Fluxo_de_Caixa_Semanal!$A41)</f>
        <v>0</v>
      </c>
      <c r="DH41" s="122">
        <f>-SUMIFS(Lancamentos!$Y:$Y,Lancamentos!$AF:$AF,Fluxo_de_Caixa_Semanal!DH$8,Lancamentos!$F:$F,"Realizado",Lancamentos!$J:$J,Fluxo_de_Caixa_Semanal!$A41)-SUMIFS(Lancamentos!$Y:$Y,Lancamentos!$AF:$AF,Fluxo_de_Caixa_Semanal!DH$8,Lancamentos!$F:$F,"Contratado",Lancamentos!$J:$J,Fluxo_de_Caixa_Semanal!$A41)</f>
        <v>0</v>
      </c>
      <c r="DI41" s="123">
        <f>-SUMIFS(Lancamentos!$Y:$Y,Lancamentos!$AF:$AF,Fluxo_de_Caixa_Semanal!DI$8,Lancamentos!$F:$F,"Realizado",Lancamentos!$J:$J,Fluxo_de_Caixa_Semanal!$A41)-SUMIFS(Lancamentos!$Y:$Y,Lancamentos!$AF:$AF,Fluxo_de_Caixa_Semanal!DI$8,Lancamentos!$F:$F,"Contratado",Lancamentos!$J:$J,Fluxo_de_Caixa_Semanal!$A41)</f>
        <v>0</v>
      </c>
      <c r="DJ41" s="121">
        <f>-SUMIFS(Lancamentos!$Y:$Y,Lancamentos!$AF:$AF,Fluxo_de_Caixa_Semanal!DJ$8,Lancamentos!$F:$F,"Realizado",Lancamentos!$J:$J,Fluxo_de_Caixa_Semanal!$A41)-SUMIFS(Lancamentos!$Y:$Y,Lancamentos!$AF:$AF,Fluxo_de_Caixa_Semanal!DJ$8,Lancamentos!$F:$F,"Contratado",Lancamentos!$J:$J,Fluxo_de_Caixa_Semanal!$A41)</f>
        <v>0</v>
      </c>
      <c r="DK41" s="122">
        <f>-SUMIFS(Lancamentos!$Y:$Y,Lancamentos!$AF:$AF,Fluxo_de_Caixa_Semanal!DK$8,Lancamentos!$F:$F,"Realizado",Lancamentos!$J:$J,Fluxo_de_Caixa_Semanal!$A41)-SUMIFS(Lancamentos!$Y:$Y,Lancamentos!$AF:$AF,Fluxo_de_Caixa_Semanal!DK$8,Lancamentos!$F:$F,"Contratado",Lancamentos!$J:$J,Fluxo_de_Caixa_Semanal!$A41)</f>
        <v>0</v>
      </c>
      <c r="DL41" s="123">
        <f>-SUMIFS(Lancamentos!$Y:$Y,Lancamentos!$AF:$AF,Fluxo_de_Caixa_Semanal!DL$8,Lancamentos!$F:$F,"Realizado",Lancamentos!$J:$J,Fluxo_de_Caixa_Semanal!$A41)-SUMIFS(Lancamentos!$Y:$Y,Lancamentos!$AF:$AF,Fluxo_de_Caixa_Semanal!DL$8,Lancamentos!$F:$F,"Contratado",Lancamentos!$J:$J,Fluxo_de_Caixa_Semanal!$A41)</f>
        <v>0</v>
      </c>
      <c r="DM41" s="121">
        <f>-SUMIFS(Lancamentos!$Y:$Y,Lancamentos!$AF:$AF,Fluxo_de_Caixa_Semanal!DM$8,Lancamentos!$F:$F,"Realizado",Lancamentos!$J:$J,Fluxo_de_Caixa_Semanal!$A41)-SUMIFS(Lancamentos!$Y:$Y,Lancamentos!$AF:$AF,Fluxo_de_Caixa_Semanal!DM$8,Lancamentos!$F:$F,"Contratado",Lancamentos!$J:$J,Fluxo_de_Caixa_Semanal!$A41)</f>
        <v>0</v>
      </c>
      <c r="DN41" s="122">
        <f>-SUMIFS(Lancamentos!$Y:$Y,Lancamentos!$AF:$AF,Fluxo_de_Caixa_Semanal!DN$8,Lancamentos!$F:$F,"Realizado",Lancamentos!$J:$J,Fluxo_de_Caixa_Semanal!$A41)-SUMIFS(Lancamentos!$Y:$Y,Lancamentos!$AF:$AF,Fluxo_de_Caixa_Semanal!DN$8,Lancamentos!$F:$F,"Contratado",Lancamentos!$J:$J,Fluxo_de_Caixa_Semanal!$A41)</f>
        <v>0</v>
      </c>
      <c r="DO41" s="123">
        <f>-SUMIFS(Lancamentos!$Y:$Y,Lancamentos!$AF:$AF,Fluxo_de_Caixa_Semanal!DO$8,Lancamentos!$F:$F,"Realizado",Lancamentos!$J:$J,Fluxo_de_Caixa_Semanal!$A41)-SUMIFS(Lancamentos!$Y:$Y,Lancamentos!$AF:$AF,Fluxo_de_Caixa_Semanal!DO$8,Lancamentos!$F:$F,"Contratado",Lancamentos!$J:$J,Fluxo_de_Caixa_Semanal!$A41)</f>
        <v>0</v>
      </c>
      <c r="DP41" s="121">
        <f>-SUMIFS(Lancamentos!$Y:$Y,Lancamentos!$AF:$AF,Fluxo_de_Caixa_Semanal!DP$8,Lancamentos!$F:$F,"Realizado",Lancamentos!$J:$J,Fluxo_de_Caixa_Semanal!$A41)-SUMIFS(Lancamentos!$Y:$Y,Lancamentos!$AF:$AF,Fluxo_de_Caixa_Semanal!DP$8,Lancamentos!$F:$F,"Contratado",Lancamentos!$J:$J,Fluxo_de_Caixa_Semanal!$A41)</f>
        <v>0</v>
      </c>
      <c r="DQ41" s="122">
        <f>-SUMIFS(Lancamentos!$Y:$Y,Lancamentos!$AF:$AF,Fluxo_de_Caixa_Semanal!DQ$8,Lancamentos!$F:$F,"Realizado",Lancamentos!$J:$J,Fluxo_de_Caixa_Semanal!$A41)-SUMIFS(Lancamentos!$Y:$Y,Lancamentos!$AF:$AF,Fluxo_de_Caixa_Semanal!DQ$8,Lancamentos!$F:$F,"Contratado",Lancamentos!$J:$J,Fluxo_de_Caixa_Semanal!$A41)</f>
        <v>0</v>
      </c>
      <c r="DR41" s="123">
        <f>-SUMIFS(Lancamentos!$Y:$Y,Lancamentos!$AF:$AF,Fluxo_de_Caixa_Semanal!DR$8,Lancamentos!$F:$F,"Realizado",Lancamentos!$J:$J,Fluxo_de_Caixa_Semanal!$A41)-SUMIFS(Lancamentos!$Y:$Y,Lancamentos!$AF:$AF,Fluxo_de_Caixa_Semanal!DR$8,Lancamentos!$F:$F,"Contratado",Lancamentos!$J:$J,Fluxo_de_Caixa_Semanal!$A41)</f>
        <v>0</v>
      </c>
      <c r="DS41" s="121">
        <f>-SUMIFS(Lancamentos!$Y:$Y,Lancamentos!$AF:$AF,Fluxo_de_Caixa_Semanal!DS$8,Lancamentos!$F:$F,"Realizado",Lancamentos!$J:$J,Fluxo_de_Caixa_Semanal!$A41)-SUMIFS(Lancamentos!$Y:$Y,Lancamentos!$AF:$AF,Fluxo_de_Caixa_Semanal!DS$8,Lancamentos!$F:$F,"Contratado",Lancamentos!$J:$J,Fluxo_de_Caixa_Semanal!$A41)</f>
        <v>0</v>
      </c>
      <c r="DT41" s="122">
        <f>-SUMIFS(Lancamentos!$Y:$Y,Lancamentos!$AF:$AF,Fluxo_de_Caixa_Semanal!DT$8,Lancamentos!$F:$F,"Realizado",Lancamentos!$J:$J,Fluxo_de_Caixa_Semanal!$A41)-SUMIFS(Lancamentos!$Y:$Y,Lancamentos!$AF:$AF,Fluxo_de_Caixa_Semanal!DT$8,Lancamentos!$F:$F,"Contratado",Lancamentos!$J:$J,Fluxo_de_Caixa_Semanal!$A41)</f>
        <v>0</v>
      </c>
      <c r="DU41" s="123">
        <f>-SUMIFS(Lancamentos!$Y:$Y,Lancamentos!$AF:$AF,Fluxo_de_Caixa_Semanal!DU$8,Lancamentos!$F:$F,"Realizado",Lancamentos!$J:$J,Fluxo_de_Caixa_Semanal!$A41)-SUMIFS(Lancamentos!$Y:$Y,Lancamentos!$AF:$AF,Fluxo_de_Caixa_Semanal!DU$8,Lancamentos!$F:$F,"Contratado",Lancamentos!$J:$J,Fluxo_de_Caixa_Semanal!$A41)</f>
        <v>0</v>
      </c>
      <c r="DV41" s="121">
        <f>-SUMIFS(Lancamentos!$Y:$Y,Lancamentos!$AF:$AF,Fluxo_de_Caixa_Semanal!DV$8,Lancamentos!$F:$F,"Realizado",Lancamentos!$J:$J,Fluxo_de_Caixa_Semanal!$A41)-SUMIFS(Lancamentos!$Y:$Y,Lancamentos!$AF:$AF,Fluxo_de_Caixa_Semanal!DV$8,Lancamentos!$F:$F,"Contratado",Lancamentos!$J:$J,Fluxo_de_Caixa_Semanal!$A41)</f>
        <v>0</v>
      </c>
      <c r="DW41" s="122">
        <f>-SUMIFS(Lancamentos!$Y:$Y,Lancamentos!$AF:$AF,Fluxo_de_Caixa_Semanal!DW$8,Lancamentos!$F:$F,"Realizado",Lancamentos!$J:$J,Fluxo_de_Caixa_Semanal!$A41)-SUMIFS(Lancamentos!$Y:$Y,Lancamentos!$AF:$AF,Fluxo_de_Caixa_Semanal!DW$8,Lancamentos!$F:$F,"Contratado",Lancamentos!$J:$J,Fluxo_de_Caixa_Semanal!$A41)</f>
        <v>0</v>
      </c>
      <c r="DX41" s="123">
        <f>-SUMIFS(Lancamentos!$Y:$Y,Lancamentos!$AF:$AF,Fluxo_de_Caixa_Semanal!DX$8,Lancamentos!$F:$F,"Realizado",Lancamentos!$J:$J,Fluxo_de_Caixa_Semanal!$A41)-SUMIFS(Lancamentos!$Y:$Y,Lancamentos!$AF:$AF,Fluxo_de_Caixa_Semanal!DX$8,Lancamentos!$F:$F,"Contratado",Lancamentos!$J:$J,Fluxo_de_Caixa_Semanal!$A41)</f>
        <v>0</v>
      </c>
      <c r="DY41" s="121">
        <f>-SUMIFS(Lancamentos!$Y:$Y,Lancamentos!$AF:$AF,Fluxo_de_Caixa_Semanal!DY$8,Lancamentos!$F:$F,"Realizado",Lancamentos!$J:$J,Fluxo_de_Caixa_Semanal!$A41)-SUMIFS(Lancamentos!$Y:$Y,Lancamentos!$AF:$AF,Fluxo_de_Caixa_Semanal!DY$8,Lancamentos!$F:$F,"Contratado",Lancamentos!$J:$J,Fluxo_de_Caixa_Semanal!$A41)</f>
        <v>0</v>
      </c>
      <c r="DZ41" s="122">
        <f>-SUMIFS(Lancamentos!$Y:$Y,Lancamentos!$AF:$AF,Fluxo_de_Caixa_Semanal!DZ$8,Lancamentos!$F:$F,"Realizado",Lancamentos!$J:$J,Fluxo_de_Caixa_Semanal!$A41)-SUMIFS(Lancamentos!$Y:$Y,Lancamentos!$AF:$AF,Fluxo_de_Caixa_Semanal!DZ$8,Lancamentos!$F:$F,"Contratado",Lancamentos!$J:$J,Fluxo_de_Caixa_Semanal!$A41)</f>
        <v>0</v>
      </c>
      <c r="EA41" s="123">
        <f>-SUMIFS(Lancamentos!$Y:$Y,Lancamentos!$AF:$AF,Fluxo_de_Caixa_Semanal!EA$8,Lancamentos!$F:$F,"Realizado",Lancamentos!$J:$J,Fluxo_de_Caixa_Semanal!$A41)-SUMIFS(Lancamentos!$Y:$Y,Lancamentos!$AF:$AF,Fluxo_de_Caixa_Semanal!EA$8,Lancamentos!$F:$F,"Contratado",Lancamentos!$J:$J,Fluxo_de_Caixa_Semanal!$A41)</f>
        <v>0</v>
      </c>
      <c r="EB41" s="121">
        <f>-SUMIFS(Lancamentos!$Y:$Y,Lancamentos!$AF:$AF,Fluxo_de_Caixa_Semanal!EB$8,Lancamentos!$F:$F,"Realizado",Lancamentos!$J:$J,Fluxo_de_Caixa_Semanal!$A41)-SUMIFS(Lancamentos!$Y:$Y,Lancamentos!$AF:$AF,Fluxo_de_Caixa_Semanal!EB$8,Lancamentos!$F:$F,"Contratado",Lancamentos!$J:$J,Fluxo_de_Caixa_Semanal!$A41)</f>
        <v>0</v>
      </c>
      <c r="EC41" s="122">
        <f>-SUMIFS(Lancamentos!$Y:$Y,Lancamentos!$AF:$AF,Fluxo_de_Caixa_Semanal!EC$8,Lancamentos!$F:$F,"Realizado",Lancamentos!$J:$J,Fluxo_de_Caixa_Semanal!$A41)-SUMIFS(Lancamentos!$Y:$Y,Lancamentos!$AF:$AF,Fluxo_de_Caixa_Semanal!EC$8,Lancamentos!$F:$F,"Contratado",Lancamentos!$J:$J,Fluxo_de_Caixa_Semanal!$A41)</f>
        <v>0</v>
      </c>
      <c r="ED41" s="123">
        <f>-SUMIFS(Lancamentos!$Y:$Y,Lancamentos!$AF:$AF,Fluxo_de_Caixa_Semanal!ED$8,Lancamentos!$F:$F,"Realizado",Lancamentos!$J:$J,Fluxo_de_Caixa_Semanal!$A41)-SUMIFS(Lancamentos!$Y:$Y,Lancamentos!$AF:$AF,Fluxo_de_Caixa_Semanal!ED$8,Lancamentos!$F:$F,"Contratado",Lancamentos!$J:$J,Fluxo_de_Caixa_Semanal!$A41)</f>
        <v>0</v>
      </c>
      <c r="EE41" s="121">
        <f>-SUMIFS(Lancamentos!$Y:$Y,Lancamentos!$AF:$AF,Fluxo_de_Caixa_Semanal!EE$8,Lancamentos!$F:$F,"Realizado",Lancamentos!$J:$J,Fluxo_de_Caixa_Semanal!$A41)-SUMIFS(Lancamentos!$Y:$Y,Lancamentos!$AF:$AF,Fluxo_de_Caixa_Semanal!EE$8,Lancamentos!$F:$F,"Contratado",Lancamentos!$J:$J,Fluxo_de_Caixa_Semanal!$A41)</f>
        <v>0</v>
      </c>
      <c r="EF41" s="122">
        <f>-SUMIFS(Lancamentos!$Y:$Y,Lancamentos!$AF:$AF,Fluxo_de_Caixa_Semanal!EF$8,Lancamentos!$F:$F,"Realizado",Lancamentos!$J:$J,Fluxo_de_Caixa_Semanal!$A41)-SUMIFS(Lancamentos!$Y:$Y,Lancamentos!$AF:$AF,Fluxo_de_Caixa_Semanal!EF$8,Lancamentos!$F:$F,"Contratado",Lancamentos!$J:$J,Fluxo_de_Caixa_Semanal!$A41)</f>
        <v>0</v>
      </c>
      <c r="EG41" s="123">
        <f>-SUMIFS(Lancamentos!$Y:$Y,Lancamentos!$AF:$AF,Fluxo_de_Caixa_Semanal!EG$8,Lancamentos!$F:$F,"Realizado",Lancamentos!$J:$J,Fluxo_de_Caixa_Semanal!$A41)-SUMIFS(Lancamentos!$Y:$Y,Lancamentos!$AF:$AF,Fluxo_de_Caixa_Semanal!EG$8,Lancamentos!$F:$F,"Contratado",Lancamentos!$J:$J,Fluxo_de_Caixa_Semanal!$A41)</f>
        <v>0</v>
      </c>
      <c r="EH41" s="121">
        <f>-SUMIFS(Lancamentos!$Y:$Y,Lancamentos!$AF:$AF,Fluxo_de_Caixa_Semanal!EH$8,Lancamentos!$F:$F,"Realizado",Lancamentos!$J:$J,Fluxo_de_Caixa_Semanal!$A41)-SUMIFS(Lancamentos!$Y:$Y,Lancamentos!$AF:$AF,Fluxo_de_Caixa_Semanal!EH$8,Lancamentos!$F:$F,"Contratado",Lancamentos!$J:$J,Fluxo_de_Caixa_Semanal!$A41)</f>
        <v>0</v>
      </c>
      <c r="EI41" s="122">
        <f>-SUMIFS(Lancamentos!$Y:$Y,Lancamentos!$AF:$AF,Fluxo_de_Caixa_Semanal!EI$8,Lancamentos!$F:$F,"Realizado",Lancamentos!$J:$J,Fluxo_de_Caixa_Semanal!$A41)-SUMIFS(Lancamentos!$Y:$Y,Lancamentos!$AF:$AF,Fluxo_de_Caixa_Semanal!EI$8,Lancamentos!$F:$F,"Contratado",Lancamentos!$J:$J,Fluxo_de_Caixa_Semanal!$A41)</f>
        <v>0</v>
      </c>
      <c r="EJ41" s="123">
        <f>-SUMIFS(Lancamentos!$Y:$Y,Lancamentos!$AF:$AF,Fluxo_de_Caixa_Semanal!EJ$8,Lancamentos!$F:$F,"Realizado",Lancamentos!$J:$J,Fluxo_de_Caixa_Semanal!$A41)-SUMIFS(Lancamentos!$Y:$Y,Lancamentos!$AF:$AF,Fluxo_de_Caixa_Semanal!EJ$8,Lancamentos!$F:$F,"Contratado",Lancamentos!$J:$J,Fluxo_de_Caixa_Semanal!$A41)</f>
        <v>0</v>
      </c>
      <c r="EK41" s="121">
        <f>-SUMIFS(Lancamentos!$Y:$Y,Lancamentos!$AF:$AF,Fluxo_de_Caixa_Semanal!EK$8,Lancamentos!$F:$F,"Realizado",Lancamentos!$J:$J,Fluxo_de_Caixa_Semanal!$A41)-SUMIFS(Lancamentos!$Y:$Y,Lancamentos!$AF:$AF,Fluxo_de_Caixa_Semanal!EK$8,Lancamentos!$F:$F,"Contratado",Lancamentos!$J:$J,Fluxo_de_Caixa_Semanal!$A41)</f>
        <v>0</v>
      </c>
      <c r="EL41" s="122">
        <f>-SUMIFS(Lancamentos!$Y:$Y,Lancamentos!$AF:$AF,Fluxo_de_Caixa_Semanal!EL$8,Lancamentos!$F:$F,"Realizado",Lancamentos!$J:$J,Fluxo_de_Caixa_Semanal!$A41)-SUMIFS(Lancamentos!$Y:$Y,Lancamentos!$AF:$AF,Fluxo_de_Caixa_Semanal!EL$8,Lancamentos!$F:$F,"Contratado",Lancamentos!$J:$J,Fluxo_de_Caixa_Semanal!$A41)</f>
        <v>0</v>
      </c>
      <c r="EM41" s="123">
        <f>-SUMIFS(Lancamentos!$Y:$Y,Lancamentos!$AF:$AF,Fluxo_de_Caixa_Semanal!EM$8,Lancamentos!$F:$F,"Realizado",Lancamentos!$J:$J,Fluxo_de_Caixa_Semanal!$A41)-SUMIFS(Lancamentos!$Y:$Y,Lancamentos!$AF:$AF,Fluxo_de_Caixa_Semanal!EM$8,Lancamentos!$F:$F,"Contratado",Lancamentos!$J:$J,Fluxo_de_Caixa_Semanal!$A41)</f>
        <v>0</v>
      </c>
      <c r="EN41" s="121">
        <f>-SUMIFS(Lancamentos!$Y:$Y,Lancamentos!$AF:$AF,Fluxo_de_Caixa_Semanal!EN$8,Lancamentos!$F:$F,"Realizado",Lancamentos!$J:$J,Fluxo_de_Caixa_Semanal!$A41)-SUMIFS(Lancamentos!$Y:$Y,Lancamentos!$AF:$AF,Fluxo_de_Caixa_Semanal!EN$8,Lancamentos!$F:$F,"Contratado",Lancamentos!$J:$J,Fluxo_de_Caixa_Semanal!$A41)</f>
        <v>0</v>
      </c>
      <c r="EO41" s="122">
        <f>-SUMIFS(Lancamentos!$Y:$Y,Lancamentos!$AF:$AF,Fluxo_de_Caixa_Semanal!EO$8,Lancamentos!$F:$F,"Realizado",Lancamentos!$J:$J,Fluxo_de_Caixa_Semanal!$A41)-SUMIFS(Lancamentos!$Y:$Y,Lancamentos!$AF:$AF,Fluxo_de_Caixa_Semanal!EO$8,Lancamentos!$F:$F,"Contratado",Lancamentos!$J:$J,Fluxo_de_Caixa_Semanal!$A41)</f>
        <v>0</v>
      </c>
      <c r="EP41" s="123">
        <f>-SUMIFS(Lancamentos!$Y:$Y,Lancamentos!$AF:$AF,Fluxo_de_Caixa_Semanal!EP$8,Lancamentos!$F:$F,"Realizado",Lancamentos!$J:$J,Fluxo_de_Caixa_Semanal!$A41)-SUMIFS(Lancamentos!$Y:$Y,Lancamentos!$AF:$AF,Fluxo_de_Caixa_Semanal!EP$8,Lancamentos!$F:$F,"Contratado",Lancamentos!$J:$J,Fluxo_de_Caixa_Semanal!$A41)</f>
        <v>0</v>
      </c>
      <c r="EQ41" s="121">
        <f>-SUMIFS(Lancamentos!$Y:$Y,Lancamentos!$AF:$AF,Fluxo_de_Caixa_Semanal!EQ$8,Lancamentos!$F:$F,"Realizado",Lancamentos!$J:$J,Fluxo_de_Caixa_Semanal!$A41)-SUMIFS(Lancamentos!$Y:$Y,Lancamentos!$AF:$AF,Fluxo_de_Caixa_Semanal!EQ$8,Lancamentos!$F:$F,"Contratado",Lancamentos!$J:$J,Fluxo_de_Caixa_Semanal!$A41)</f>
        <v>0</v>
      </c>
      <c r="ER41" s="122">
        <f>-SUMIFS(Lancamentos!$Y:$Y,Lancamentos!$AF:$AF,Fluxo_de_Caixa_Semanal!ER$8,Lancamentos!$F:$F,"Realizado",Lancamentos!$J:$J,Fluxo_de_Caixa_Semanal!$A41)-SUMIFS(Lancamentos!$Y:$Y,Lancamentos!$AF:$AF,Fluxo_de_Caixa_Semanal!ER$8,Lancamentos!$F:$F,"Contratado",Lancamentos!$J:$J,Fluxo_de_Caixa_Semanal!$A41)</f>
        <v>0</v>
      </c>
      <c r="ES41" s="123">
        <f>-SUMIFS(Lancamentos!$Y:$Y,Lancamentos!$AF:$AF,Fluxo_de_Caixa_Semanal!ES$8,Lancamentos!$F:$F,"Realizado",Lancamentos!$J:$J,Fluxo_de_Caixa_Semanal!$A41)-SUMIFS(Lancamentos!$Y:$Y,Lancamentos!$AF:$AF,Fluxo_de_Caixa_Semanal!ES$8,Lancamentos!$F:$F,"Contratado",Lancamentos!$J:$J,Fluxo_de_Caixa_Semanal!$A41)</f>
        <v>0</v>
      </c>
    </row>
    <row r="42" spans="1:149" s="2" customFormat="1" outlineLevel="1" x14ac:dyDescent="0.25">
      <c r="A42" t="s">
        <v>117</v>
      </c>
      <c r="B42" t="s">
        <v>118</v>
      </c>
      <c r="C42" s="165">
        <f>-SUMIFS(Lancamentos!$Y:$Y,Lancamentos!$AF:$AF,Fluxo_de_Caixa_Semanal!C$8,Lancamentos!$F:$F,"Realizado",Lancamentos!$J:$J,Fluxo_de_Caixa_Semanal!$A42)</f>
        <v>0</v>
      </c>
      <c r="D42" s="165">
        <f>-SUMIFS(Lancamentos!$Y:$Y,Lancamentos!$AF:$AF,Fluxo_de_Caixa_Semanal!D$8,Lancamentos!$F:$F,"Realizado",Lancamentos!$J:$J,Fluxo_de_Caixa_Semanal!$A42)</f>
        <v>0</v>
      </c>
      <c r="E42" s="166">
        <f>-SUMIFS(Lancamentos!$Y:$Y,Lancamentos!$AF:$AF,Fluxo_de_Caixa_Semanal!E$8,Lancamentos!$F:$F,"Realizado",Lancamentos!$J:$J,Fluxo_de_Caixa_Semanal!$A42)</f>
        <v>0</v>
      </c>
      <c r="F42" s="167">
        <f>-SUMIFS(Lancamentos!$Y:$Y,Lancamentos!$AF:$AF,Fluxo_de_Caixa_Semanal!F$8,Lancamentos!$F:$F,"Realizado",Lancamentos!$J:$J,Fluxo_de_Caixa_Semanal!$A42)</f>
        <v>0</v>
      </c>
      <c r="G42" s="165">
        <f>-SUMIFS(Lancamentos!$Y:$Y,Lancamentos!$AF:$AF,Fluxo_de_Caixa_Semanal!G$8,Lancamentos!$F:$F,"Realizado",Lancamentos!$J:$J,Fluxo_de_Caixa_Semanal!$A42)</f>
        <v>0</v>
      </c>
      <c r="H42" s="166">
        <f>-SUMIFS(Lancamentos!$Y:$Y,Lancamentos!$AF:$AF,Fluxo_de_Caixa_Semanal!H$8,Lancamentos!$F:$F,"Realizado",Lancamentos!$J:$J,Fluxo_de_Caixa_Semanal!$A42)</f>
        <v>0</v>
      </c>
      <c r="I42" s="167">
        <f>-SUMIFS(Lancamentos!$Y:$Y,Lancamentos!$AF:$AF,Fluxo_de_Caixa_Semanal!I$8,Lancamentos!$F:$F,"Realizado",Lancamentos!$J:$J,Fluxo_de_Caixa_Semanal!$A42)</f>
        <v>0</v>
      </c>
      <c r="J42" s="165">
        <f>-SUMIFS(Lancamentos!$Y:$Y,Lancamentos!$AF:$AF,Fluxo_de_Caixa_Semanal!J$8,Lancamentos!$F:$F,"Realizado",Lancamentos!$J:$J,Fluxo_de_Caixa_Semanal!$A42)</f>
        <v>0</v>
      </c>
      <c r="K42" s="166">
        <f>-SUMIFS(Lancamentos!$Y:$Y,Lancamentos!$AF:$AF,Fluxo_de_Caixa_Semanal!K$8,Lancamentos!$F:$F,"Realizado",Lancamentos!$J:$J,Fluxo_de_Caixa_Semanal!$A42)</f>
        <v>0</v>
      </c>
      <c r="L42" s="167">
        <f>-SUMIFS(Lancamentos!$Y:$Y,Lancamentos!$AF:$AF,Fluxo_de_Caixa_Semanal!L$8,Lancamentos!$F:$F,"Realizado",Lancamentos!$J:$J,Fluxo_de_Caixa_Semanal!$A42)</f>
        <v>0</v>
      </c>
      <c r="M42" s="165">
        <f>-SUMIFS(Lancamentos!$Y:$Y,Lancamentos!$AF:$AF,Fluxo_de_Caixa_Semanal!M$8,Lancamentos!$F:$F,"Realizado",Lancamentos!$J:$J,Fluxo_de_Caixa_Semanal!$A42)</f>
        <v>0</v>
      </c>
      <c r="N42" s="166">
        <f>-SUMIFS(Lancamentos!$Y:$Y,Lancamentos!$AF:$AF,Fluxo_de_Caixa_Semanal!N$8,Lancamentos!$F:$F,"Realizado",Lancamentos!$J:$J,Fluxo_de_Caixa_Semanal!$A42)</f>
        <v>0</v>
      </c>
      <c r="O42" s="167">
        <f>-SUMIFS(Lancamentos!$Y:$Y,Lancamentos!$AF:$AF,Fluxo_de_Caixa_Semanal!O$8,Lancamentos!$F:$F,"Realizado",Lancamentos!$J:$J,Fluxo_de_Caixa_Semanal!$A42)</f>
        <v>0</v>
      </c>
      <c r="P42" s="165">
        <f>-SUMIFS(Lancamentos!$Y:$Y,Lancamentos!$AF:$AF,Fluxo_de_Caixa_Semanal!P$8,Lancamentos!$F:$F,"Realizado",Lancamentos!$J:$J,Fluxo_de_Caixa_Semanal!$A42)</f>
        <v>0</v>
      </c>
      <c r="Q42" s="166">
        <f>-SUMIFS(Lancamentos!$Y:$Y,Lancamentos!$AF:$AF,Fluxo_de_Caixa_Semanal!Q$8,Lancamentos!$F:$F,"Realizado",Lancamentos!$J:$J,Fluxo_de_Caixa_Semanal!$A42)</f>
        <v>0</v>
      </c>
      <c r="R42" s="167">
        <f>-SUMIFS(Lancamentos!$Y:$Y,Lancamentos!$AF:$AF,Fluxo_de_Caixa_Semanal!R$8,Lancamentos!$F:$F,"Realizado",Lancamentos!$J:$J,Fluxo_de_Caixa_Semanal!$A42)</f>
        <v>0</v>
      </c>
      <c r="S42" s="165">
        <f>-SUMIFS(Lancamentos!$Y:$Y,Lancamentos!$AF:$AF,Fluxo_de_Caixa_Semanal!S$8,Lancamentos!$F:$F,"Realizado",Lancamentos!$J:$J,Fluxo_de_Caixa_Semanal!$A42)</f>
        <v>0</v>
      </c>
      <c r="T42" s="166">
        <f>-SUMIFS(Lancamentos!$Y:$Y,Lancamentos!$AF:$AF,Fluxo_de_Caixa_Semanal!T$8,Lancamentos!$F:$F,"Realizado",Lancamentos!$J:$J,Fluxo_de_Caixa_Semanal!$A42)</f>
        <v>0</v>
      </c>
      <c r="U42" s="167">
        <f>-SUMIFS(Lancamentos!$Y:$Y,Lancamentos!$AF:$AF,Fluxo_de_Caixa_Semanal!U$8,Lancamentos!$F:$F,"Realizado",Lancamentos!$J:$J,Fluxo_de_Caixa_Semanal!$A42)</f>
        <v>0</v>
      </c>
      <c r="V42" s="165">
        <f>-SUMIFS(Lancamentos!$Y:$Y,Lancamentos!$AF:$AF,Fluxo_de_Caixa_Semanal!V$8,Lancamentos!$F:$F,"Realizado",Lancamentos!$J:$J,Fluxo_de_Caixa_Semanal!$A42)</f>
        <v>0</v>
      </c>
      <c r="W42" s="166">
        <f>-SUMIFS(Lancamentos!$Y:$Y,Lancamentos!$AF:$AF,Fluxo_de_Caixa_Semanal!W$8,Lancamentos!$F:$F,"Realizado",Lancamentos!$J:$J,Fluxo_de_Caixa_Semanal!$A42)</f>
        <v>0</v>
      </c>
      <c r="X42" s="121">
        <f>-SUMIFS(Lancamentos!$Y:$Y,Lancamentos!$AF:$AF,Fluxo_de_Caixa_Semanal!X$8,Lancamentos!$F:$F,"Realizado",Lancamentos!$J:$J,Fluxo_de_Caixa_Semanal!$A42)-SUMIFS(Lancamentos!$Y:$Y,Lancamentos!$AF:$AF,Fluxo_de_Caixa_Semanal!X$8,Lancamentos!$F:$F,"Contratado",Lancamentos!$J:$J,Fluxo_de_Caixa_Semanal!$A42)</f>
        <v>0</v>
      </c>
      <c r="Y42" s="122">
        <f>-SUMIFS(Lancamentos!$Y:$Y,Lancamentos!$AF:$AF,Fluxo_de_Caixa_Semanal!Y$8,Lancamentos!$F:$F,"Realizado",Lancamentos!$J:$J,Fluxo_de_Caixa_Semanal!$A42)-SUMIFS(Lancamentos!$Y:$Y,Lancamentos!$AF:$AF,Fluxo_de_Caixa_Semanal!Y$8,Lancamentos!$F:$F,"Contratado",Lancamentos!$J:$J,Fluxo_de_Caixa_Semanal!$A42)</f>
        <v>0</v>
      </c>
      <c r="Z42" s="123">
        <f>-SUMIFS(Lancamentos!$Y:$Y,Lancamentos!$AF:$AF,Fluxo_de_Caixa_Semanal!Z$8,Lancamentos!$F:$F,"Realizado",Lancamentos!$J:$J,Fluxo_de_Caixa_Semanal!$A42)-SUMIFS(Lancamentos!$Y:$Y,Lancamentos!$AF:$AF,Fluxo_de_Caixa_Semanal!Z$8,Lancamentos!$F:$F,"Contratado",Lancamentos!$J:$J,Fluxo_de_Caixa_Semanal!$A42)</f>
        <v>0</v>
      </c>
      <c r="AA42" s="121">
        <f>-SUMIFS(Lancamentos!$Y:$Y,Lancamentos!$AF:$AF,Fluxo_de_Caixa_Semanal!AA$8,Lancamentos!$F:$F,"Realizado",Lancamentos!$J:$J,Fluxo_de_Caixa_Semanal!$A42)-SUMIFS(Lancamentos!$Y:$Y,Lancamentos!$AF:$AF,Fluxo_de_Caixa_Semanal!AA$8,Lancamentos!$F:$F,"Contratado",Lancamentos!$J:$J,Fluxo_de_Caixa_Semanal!$A42)</f>
        <v>0</v>
      </c>
      <c r="AB42" s="122">
        <f>-SUMIFS(Lancamentos!$Y:$Y,Lancamentos!$AF:$AF,Fluxo_de_Caixa_Semanal!AB$8,Lancamentos!$F:$F,"Realizado",Lancamentos!$J:$J,Fluxo_de_Caixa_Semanal!$A42)-SUMIFS(Lancamentos!$Y:$Y,Lancamentos!$AF:$AF,Fluxo_de_Caixa_Semanal!AB$8,Lancamentos!$F:$F,"Contratado",Lancamentos!$J:$J,Fluxo_de_Caixa_Semanal!$A42)</f>
        <v>0</v>
      </c>
      <c r="AC42" s="123">
        <f>-SUMIFS(Lancamentos!$Y:$Y,Lancamentos!$AF:$AF,Fluxo_de_Caixa_Semanal!AC$8,Lancamentos!$F:$F,"Realizado",Lancamentos!$J:$J,Fluxo_de_Caixa_Semanal!$A42)-SUMIFS(Lancamentos!$Y:$Y,Lancamentos!$AF:$AF,Fluxo_de_Caixa_Semanal!AC$8,Lancamentos!$F:$F,"Contratado",Lancamentos!$J:$J,Fluxo_de_Caixa_Semanal!$A42)</f>
        <v>0</v>
      </c>
      <c r="AD42" s="121">
        <f>-SUMIFS(Lancamentos!$Y:$Y,Lancamentos!$AF:$AF,Fluxo_de_Caixa_Semanal!AD$8,Lancamentos!$F:$F,"Realizado",Lancamentos!$J:$J,Fluxo_de_Caixa_Semanal!$A42)-SUMIFS(Lancamentos!$Y:$Y,Lancamentos!$AF:$AF,Fluxo_de_Caixa_Semanal!AD$8,Lancamentos!$F:$F,"Contratado",Lancamentos!$J:$J,Fluxo_de_Caixa_Semanal!$A42)</f>
        <v>0</v>
      </c>
      <c r="AE42" s="122">
        <f>-SUMIFS(Lancamentos!$Y:$Y,Lancamentos!$AF:$AF,Fluxo_de_Caixa_Semanal!AE$8,Lancamentos!$F:$F,"Realizado",Lancamentos!$J:$J,Fluxo_de_Caixa_Semanal!$A42)-SUMIFS(Lancamentos!$Y:$Y,Lancamentos!$AF:$AF,Fluxo_de_Caixa_Semanal!AE$8,Lancamentos!$F:$F,"Contratado",Lancamentos!$J:$J,Fluxo_de_Caixa_Semanal!$A42)</f>
        <v>0</v>
      </c>
      <c r="AF42" s="123">
        <f>-SUMIFS(Lancamentos!$Y:$Y,Lancamentos!$AF:$AF,Fluxo_de_Caixa_Semanal!AF$8,Lancamentos!$F:$F,"Realizado",Lancamentos!$J:$J,Fluxo_de_Caixa_Semanal!$A42)-SUMIFS(Lancamentos!$Y:$Y,Lancamentos!$AF:$AF,Fluxo_de_Caixa_Semanal!AF$8,Lancamentos!$F:$F,"Contratado",Lancamentos!$J:$J,Fluxo_de_Caixa_Semanal!$A42)</f>
        <v>0</v>
      </c>
      <c r="AG42" s="121">
        <f>-SUMIFS(Lancamentos!$Y:$Y,Lancamentos!$AF:$AF,Fluxo_de_Caixa_Semanal!AG$8,Lancamentos!$F:$F,"Realizado",Lancamentos!$J:$J,Fluxo_de_Caixa_Semanal!$A42)-SUMIFS(Lancamentos!$Y:$Y,Lancamentos!$AF:$AF,Fluxo_de_Caixa_Semanal!AG$8,Lancamentos!$F:$F,"Contratado",Lancamentos!$J:$J,Fluxo_de_Caixa_Semanal!$A42)</f>
        <v>0</v>
      </c>
      <c r="AH42" s="122">
        <f>-SUMIFS(Lancamentos!$Y:$Y,Lancamentos!$AF:$AF,Fluxo_de_Caixa_Semanal!AH$8,Lancamentos!$F:$F,"Realizado",Lancamentos!$J:$J,Fluxo_de_Caixa_Semanal!$A42)-SUMIFS(Lancamentos!$Y:$Y,Lancamentos!$AF:$AF,Fluxo_de_Caixa_Semanal!AH$8,Lancamentos!$F:$F,"Contratado",Lancamentos!$J:$J,Fluxo_de_Caixa_Semanal!$A42)</f>
        <v>0</v>
      </c>
      <c r="AI42" s="123">
        <f>-SUMIFS(Lancamentos!$Y:$Y,Lancamentos!$AF:$AF,Fluxo_de_Caixa_Semanal!AI$8,Lancamentos!$F:$F,"Realizado",Lancamentos!$J:$J,Fluxo_de_Caixa_Semanal!$A42)-SUMIFS(Lancamentos!$Y:$Y,Lancamentos!$AF:$AF,Fluxo_de_Caixa_Semanal!AI$8,Lancamentos!$F:$F,"Contratado",Lancamentos!$J:$J,Fluxo_de_Caixa_Semanal!$A42)</f>
        <v>0</v>
      </c>
      <c r="AJ42" s="121">
        <f>-SUMIFS(Lancamentos!$Y:$Y,Lancamentos!$AF:$AF,Fluxo_de_Caixa_Semanal!AJ$8,Lancamentos!$F:$F,"Realizado",Lancamentos!$J:$J,Fluxo_de_Caixa_Semanal!$A42)-SUMIFS(Lancamentos!$Y:$Y,Lancamentos!$AF:$AF,Fluxo_de_Caixa_Semanal!AJ$8,Lancamentos!$F:$F,"Contratado",Lancamentos!$J:$J,Fluxo_de_Caixa_Semanal!$A42)</f>
        <v>0</v>
      </c>
      <c r="AK42" s="122">
        <f>-SUMIFS(Lancamentos!$Y:$Y,Lancamentos!$AF:$AF,Fluxo_de_Caixa_Semanal!AK$8,Lancamentos!$F:$F,"Realizado",Lancamentos!$J:$J,Fluxo_de_Caixa_Semanal!$A42)-SUMIFS(Lancamentos!$Y:$Y,Lancamentos!$AF:$AF,Fluxo_de_Caixa_Semanal!AK$8,Lancamentos!$F:$F,"Contratado",Lancamentos!$J:$J,Fluxo_de_Caixa_Semanal!$A42)</f>
        <v>0</v>
      </c>
      <c r="AL42" s="123">
        <f>-SUMIFS(Lancamentos!$Y:$Y,Lancamentos!$AF:$AF,Fluxo_de_Caixa_Semanal!AL$8,Lancamentos!$F:$F,"Realizado",Lancamentos!$J:$J,Fluxo_de_Caixa_Semanal!$A42)-SUMIFS(Lancamentos!$Y:$Y,Lancamentos!$AF:$AF,Fluxo_de_Caixa_Semanal!AL$8,Lancamentos!$F:$F,"Contratado",Lancamentos!$J:$J,Fluxo_de_Caixa_Semanal!$A42)</f>
        <v>0</v>
      </c>
      <c r="AM42" s="121">
        <f>-SUMIFS(Lancamentos!$Y:$Y,Lancamentos!$AF:$AF,Fluxo_de_Caixa_Semanal!AM$8,Lancamentos!$F:$F,"Realizado",Lancamentos!$J:$J,Fluxo_de_Caixa_Semanal!$A42)-SUMIFS(Lancamentos!$Y:$Y,Lancamentos!$AF:$AF,Fluxo_de_Caixa_Semanal!AM$8,Lancamentos!$F:$F,"Contratado",Lancamentos!$J:$J,Fluxo_de_Caixa_Semanal!$A42)</f>
        <v>0</v>
      </c>
      <c r="AN42" s="122">
        <f>-SUMIFS(Lancamentos!$Y:$Y,Lancamentos!$AF:$AF,Fluxo_de_Caixa_Semanal!AN$8,Lancamentos!$F:$F,"Realizado",Lancamentos!$J:$J,Fluxo_de_Caixa_Semanal!$A42)-SUMIFS(Lancamentos!$Y:$Y,Lancamentos!$AF:$AF,Fluxo_de_Caixa_Semanal!AN$8,Lancamentos!$F:$F,"Contratado",Lancamentos!$J:$J,Fluxo_de_Caixa_Semanal!$A42)</f>
        <v>0</v>
      </c>
      <c r="AO42" s="123">
        <f>-SUMIFS(Lancamentos!$Y:$Y,Lancamentos!$AF:$AF,Fluxo_de_Caixa_Semanal!AO$8,Lancamentos!$F:$F,"Realizado",Lancamentos!$J:$J,Fluxo_de_Caixa_Semanal!$A42)-SUMIFS(Lancamentos!$Y:$Y,Lancamentos!$AF:$AF,Fluxo_de_Caixa_Semanal!AO$8,Lancamentos!$F:$F,"Contratado",Lancamentos!$J:$J,Fluxo_de_Caixa_Semanal!$A42)</f>
        <v>0</v>
      </c>
      <c r="AP42" s="121">
        <f>-SUMIFS(Lancamentos!$Y:$Y,Lancamentos!$AF:$AF,Fluxo_de_Caixa_Semanal!AP$8,Lancamentos!$F:$F,"Realizado",Lancamentos!$J:$J,Fluxo_de_Caixa_Semanal!$A42)-SUMIFS(Lancamentos!$Y:$Y,Lancamentos!$AF:$AF,Fluxo_de_Caixa_Semanal!AP$8,Lancamentos!$F:$F,"Contratado",Lancamentos!$J:$J,Fluxo_de_Caixa_Semanal!$A42)</f>
        <v>0</v>
      </c>
      <c r="AQ42" s="122">
        <f>-SUMIFS(Lancamentos!$Y:$Y,Lancamentos!$AF:$AF,Fluxo_de_Caixa_Semanal!AQ$8,Lancamentos!$F:$F,"Realizado",Lancamentos!$J:$J,Fluxo_de_Caixa_Semanal!$A42)-SUMIFS(Lancamentos!$Y:$Y,Lancamentos!$AF:$AF,Fluxo_de_Caixa_Semanal!AQ$8,Lancamentos!$F:$F,"Contratado",Lancamentos!$J:$J,Fluxo_de_Caixa_Semanal!$A42)</f>
        <v>0</v>
      </c>
      <c r="AR42" s="123">
        <f>-SUMIFS(Lancamentos!$Y:$Y,Lancamentos!$AF:$AF,Fluxo_de_Caixa_Semanal!AR$8,Lancamentos!$F:$F,"Realizado",Lancamentos!$J:$J,Fluxo_de_Caixa_Semanal!$A42)-SUMIFS(Lancamentos!$Y:$Y,Lancamentos!$AF:$AF,Fluxo_de_Caixa_Semanal!AR$8,Lancamentos!$F:$F,"Contratado",Lancamentos!$J:$J,Fluxo_de_Caixa_Semanal!$A42)</f>
        <v>0</v>
      </c>
      <c r="AS42" s="121">
        <f>-SUMIFS(Lancamentos!$Y:$Y,Lancamentos!$AF:$AF,Fluxo_de_Caixa_Semanal!AS$8,Lancamentos!$F:$F,"Realizado",Lancamentos!$J:$J,Fluxo_de_Caixa_Semanal!$A42)-SUMIFS(Lancamentos!$Y:$Y,Lancamentos!$AF:$AF,Fluxo_de_Caixa_Semanal!AS$8,Lancamentos!$F:$F,"Contratado",Lancamentos!$J:$J,Fluxo_de_Caixa_Semanal!$A42)</f>
        <v>0</v>
      </c>
      <c r="AT42" s="122">
        <f>-SUMIFS(Lancamentos!$Y:$Y,Lancamentos!$AF:$AF,Fluxo_de_Caixa_Semanal!AT$8,Lancamentos!$F:$F,"Realizado",Lancamentos!$J:$J,Fluxo_de_Caixa_Semanal!$A42)-SUMIFS(Lancamentos!$Y:$Y,Lancamentos!$AF:$AF,Fluxo_de_Caixa_Semanal!AT$8,Lancamentos!$F:$F,"Contratado",Lancamentos!$J:$J,Fluxo_de_Caixa_Semanal!$A42)</f>
        <v>0</v>
      </c>
      <c r="AU42" s="123">
        <f>-SUMIFS(Lancamentos!$Y:$Y,Lancamentos!$AF:$AF,Fluxo_de_Caixa_Semanal!AU$8,Lancamentos!$F:$F,"Realizado",Lancamentos!$J:$J,Fluxo_de_Caixa_Semanal!$A42)-SUMIFS(Lancamentos!$Y:$Y,Lancamentos!$AF:$AF,Fluxo_de_Caixa_Semanal!AU$8,Lancamentos!$F:$F,"Contratado",Lancamentos!$J:$J,Fluxo_de_Caixa_Semanal!$A42)</f>
        <v>0</v>
      </c>
      <c r="AV42" s="121">
        <f>-SUMIFS(Lancamentos!$Y:$Y,Lancamentos!$AF:$AF,Fluxo_de_Caixa_Semanal!AV$8,Lancamentos!$F:$F,"Realizado",Lancamentos!$J:$J,Fluxo_de_Caixa_Semanal!$A42)-SUMIFS(Lancamentos!$Y:$Y,Lancamentos!$AF:$AF,Fluxo_de_Caixa_Semanal!AV$8,Lancamentos!$F:$F,"Contratado",Lancamentos!$J:$J,Fluxo_de_Caixa_Semanal!$A42)</f>
        <v>0</v>
      </c>
      <c r="AW42" s="122">
        <f>-SUMIFS(Lancamentos!$Y:$Y,Lancamentos!$AF:$AF,Fluxo_de_Caixa_Semanal!AW$8,Lancamentos!$F:$F,"Realizado",Lancamentos!$J:$J,Fluxo_de_Caixa_Semanal!$A42)-SUMIFS(Lancamentos!$Y:$Y,Lancamentos!$AF:$AF,Fluxo_de_Caixa_Semanal!AW$8,Lancamentos!$F:$F,"Contratado",Lancamentos!$J:$J,Fluxo_de_Caixa_Semanal!$A42)</f>
        <v>0</v>
      </c>
      <c r="AX42" s="123">
        <f>-SUMIFS(Lancamentos!$Y:$Y,Lancamentos!$AF:$AF,Fluxo_de_Caixa_Semanal!AX$8,Lancamentos!$F:$F,"Realizado",Lancamentos!$J:$J,Fluxo_de_Caixa_Semanal!$A42)-SUMIFS(Lancamentos!$Y:$Y,Lancamentos!$AF:$AF,Fluxo_de_Caixa_Semanal!AX$8,Lancamentos!$F:$F,"Contratado",Lancamentos!$J:$J,Fluxo_de_Caixa_Semanal!$A42)</f>
        <v>0</v>
      </c>
      <c r="AY42" s="121">
        <f>-SUMIFS(Lancamentos!$Y:$Y,Lancamentos!$AF:$AF,Fluxo_de_Caixa_Semanal!AY$8,Lancamentos!$F:$F,"Realizado",Lancamentos!$J:$J,Fluxo_de_Caixa_Semanal!$A42)-SUMIFS(Lancamentos!$Y:$Y,Lancamentos!$AF:$AF,Fluxo_de_Caixa_Semanal!AY$8,Lancamentos!$F:$F,"Contratado",Lancamentos!$J:$J,Fluxo_de_Caixa_Semanal!$A42)</f>
        <v>0</v>
      </c>
      <c r="AZ42" s="122">
        <f>-SUMIFS(Lancamentos!$Y:$Y,Lancamentos!$AF:$AF,Fluxo_de_Caixa_Semanal!AZ$8,Lancamentos!$F:$F,"Realizado",Lancamentos!$J:$J,Fluxo_de_Caixa_Semanal!$A42)-SUMIFS(Lancamentos!$Y:$Y,Lancamentos!$AF:$AF,Fluxo_de_Caixa_Semanal!AZ$8,Lancamentos!$F:$F,"Contratado",Lancamentos!$J:$J,Fluxo_de_Caixa_Semanal!$A42)</f>
        <v>0</v>
      </c>
      <c r="BA42" s="123">
        <f>-SUMIFS(Lancamentos!$Y:$Y,Lancamentos!$AF:$AF,Fluxo_de_Caixa_Semanal!BA$8,Lancamentos!$F:$F,"Realizado",Lancamentos!$J:$J,Fluxo_de_Caixa_Semanal!$A42)-SUMIFS(Lancamentos!$Y:$Y,Lancamentos!$AF:$AF,Fluxo_de_Caixa_Semanal!BA$8,Lancamentos!$F:$F,"Contratado",Lancamentos!$J:$J,Fluxo_de_Caixa_Semanal!$A42)</f>
        <v>0</v>
      </c>
      <c r="BB42" s="121">
        <f>-SUMIFS(Lancamentos!$Y:$Y,Lancamentos!$AF:$AF,Fluxo_de_Caixa_Semanal!BB$8,Lancamentos!$F:$F,"Realizado",Lancamentos!$J:$J,Fluxo_de_Caixa_Semanal!$A42)-SUMIFS(Lancamentos!$Y:$Y,Lancamentos!$AF:$AF,Fluxo_de_Caixa_Semanal!BB$8,Lancamentos!$F:$F,"Contratado",Lancamentos!$J:$J,Fluxo_de_Caixa_Semanal!$A42)</f>
        <v>0</v>
      </c>
      <c r="BC42" s="122">
        <f>-SUMIFS(Lancamentos!$Y:$Y,Lancamentos!$AF:$AF,Fluxo_de_Caixa_Semanal!BC$8,Lancamentos!$F:$F,"Realizado",Lancamentos!$J:$J,Fluxo_de_Caixa_Semanal!$A42)-SUMIFS(Lancamentos!$Y:$Y,Lancamentos!$AF:$AF,Fluxo_de_Caixa_Semanal!BC$8,Lancamentos!$F:$F,"Contratado",Lancamentos!$J:$J,Fluxo_de_Caixa_Semanal!$A42)</f>
        <v>0</v>
      </c>
      <c r="BD42" s="123">
        <f>-SUMIFS(Lancamentos!$Y:$Y,Lancamentos!$AF:$AF,Fluxo_de_Caixa_Semanal!BD$8,Lancamentos!$F:$F,"Realizado",Lancamentos!$J:$J,Fluxo_de_Caixa_Semanal!$A42)-SUMIFS(Lancamentos!$Y:$Y,Lancamentos!$AF:$AF,Fluxo_de_Caixa_Semanal!BD$8,Lancamentos!$F:$F,"Contratado",Lancamentos!$J:$J,Fluxo_de_Caixa_Semanal!$A42)</f>
        <v>0</v>
      </c>
      <c r="BE42" s="121">
        <f>-SUMIFS(Lancamentos!$Y:$Y,Lancamentos!$AF:$AF,Fluxo_de_Caixa_Semanal!BE$8,Lancamentos!$F:$F,"Realizado",Lancamentos!$J:$J,Fluxo_de_Caixa_Semanal!$A42)-SUMIFS(Lancamentos!$Y:$Y,Lancamentos!$AF:$AF,Fluxo_de_Caixa_Semanal!BE$8,Lancamentos!$F:$F,"Contratado",Lancamentos!$J:$J,Fluxo_de_Caixa_Semanal!$A42)</f>
        <v>0</v>
      </c>
      <c r="BF42" s="122">
        <f>-SUMIFS(Lancamentos!$Y:$Y,Lancamentos!$AF:$AF,Fluxo_de_Caixa_Semanal!BF$8,Lancamentos!$F:$F,"Realizado",Lancamentos!$J:$J,Fluxo_de_Caixa_Semanal!$A42)-SUMIFS(Lancamentos!$Y:$Y,Lancamentos!$AF:$AF,Fluxo_de_Caixa_Semanal!BF$8,Lancamentos!$F:$F,"Contratado",Lancamentos!$J:$J,Fluxo_de_Caixa_Semanal!$A42)</f>
        <v>0</v>
      </c>
      <c r="BG42" s="123">
        <f>-SUMIFS(Lancamentos!$Y:$Y,Lancamentos!$AF:$AF,Fluxo_de_Caixa_Semanal!BG$8,Lancamentos!$F:$F,"Realizado",Lancamentos!$J:$J,Fluxo_de_Caixa_Semanal!$A42)-SUMIFS(Lancamentos!$Y:$Y,Lancamentos!$AF:$AF,Fluxo_de_Caixa_Semanal!BG$8,Lancamentos!$F:$F,"Contratado",Lancamentos!$J:$J,Fluxo_de_Caixa_Semanal!$A42)</f>
        <v>0</v>
      </c>
      <c r="BH42" s="121">
        <f>-SUMIFS(Lancamentos!$Y:$Y,Lancamentos!$AF:$AF,Fluxo_de_Caixa_Semanal!BH$8,Lancamentos!$F:$F,"Realizado",Lancamentos!$J:$J,Fluxo_de_Caixa_Semanal!$A42)-SUMIFS(Lancamentos!$Y:$Y,Lancamentos!$AF:$AF,Fluxo_de_Caixa_Semanal!BH$8,Lancamentos!$F:$F,"Contratado",Lancamentos!$J:$J,Fluxo_de_Caixa_Semanal!$A42)</f>
        <v>0</v>
      </c>
      <c r="BI42" s="122">
        <f>-SUMIFS(Lancamentos!$Y:$Y,Lancamentos!$AF:$AF,Fluxo_de_Caixa_Semanal!BI$8,Lancamentos!$F:$F,"Realizado",Lancamentos!$J:$J,Fluxo_de_Caixa_Semanal!$A42)-SUMIFS(Lancamentos!$Y:$Y,Lancamentos!$AF:$AF,Fluxo_de_Caixa_Semanal!BI$8,Lancamentos!$F:$F,"Contratado",Lancamentos!$J:$J,Fluxo_de_Caixa_Semanal!$A42)</f>
        <v>0</v>
      </c>
      <c r="BJ42" s="123">
        <f>-SUMIFS(Lancamentos!$Y:$Y,Lancamentos!$AF:$AF,Fluxo_de_Caixa_Semanal!BJ$8,Lancamentos!$F:$F,"Realizado",Lancamentos!$J:$J,Fluxo_de_Caixa_Semanal!$A42)-SUMIFS(Lancamentos!$Y:$Y,Lancamentos!$AF:$AF,Fluxo_de_Caixa_Semanal!BJ$8,Lancamentos!$F:$F,"Contratado",Lancamentos!$J:$J,Fluxo_de_Caixa_Semanal!$A42)</f>
        <v>0</v>
      </c>
      <c r="BK42" s="121">
        <f>-SUMIFS(Lancamentos!$Y:$Y,Lancamentos!$AF:$AF,Fluxo_de_Caixa_Semanal!BK$8,Lancamentos!$F:$F,"Realizado",Lancamentos!$J:$J,Fluxo_de_Caixa_Semanal!$A42)-SUMIFS(Lancamentos!$Y:$Y,Lancamentos!$AF:$AF,Fluxo_de_Caixa_Semanal!BK$8,Lancamentos!$F:$F,"Contratado",Lancamentos!$J:$J,Fluxo_de_Caixa_Semanal!$A42)</f>
        <v>0</v>
      </c>
      <c r="BL42" s="122">
        <f>-SUMIFS(Lancamentos!$Y:$Y,Lancamentos!$AF:$AF,Fluxo_de_Caixa_Semanal!BL$8,Lancamentos!$F:$F,"Realizado",Lancamentos!$J:$J,Fluxo_de_Caixa_Semanal!$A42)-SUMIFS(Lancamentos!$Y:$Y,Lancamentos!$AF:$AF,Fluxo_de_Caixa_Semanal!BL$8,Lancamentos!$F:$F,"Contratado",Lancamentos!$J:$J,Fluxo_de_Caixa_Semanal!$A42)</f>
        <v>0</v>
      </c>
      <c r="BM42" s="123">
        <f>-SUMIFS(Lancamentos!$Y:$Y,Lancamentos!$AF:$AF,Fluxo_de_Caixa_Semanal!BM$8,Lancamentos!$F:$F,"Realizado",Lancamentos!$J:$J,Fluxo_de_Caixa_Semanal!$A42)-SUMIFS(Lancamentos!$Y:$Y,Lancamentos!$AF:$AF,Fluxo_de_Caixa_Semanal!BM$8,Lancamentos!$F:$F,"Contratado",Lancamentos!$J:$J,Fluxo_de_Caixa_Semanal!$A42)</f>
        <v>0</v>
      </c>
      <c r="BN42" s="121">
        <f>-SUMIFS(Lancamentos!$Y:$Y,Lancamentos!$AF:$AF,Fluxo_de_Caixa_Semanal!BN$8,Lancamentos!$F:$F,"Realizado",Lancamentos!$J:$J,Fluxo_de_Caixa_Semanal!$A42)-SUMIFS(Lancamentos!$Y:$Y,Lancamentos!$AF:$AF,Fluxo_de_Caixa_Semanal!BN$8,Lancamentos!$F:$F,"Contratado",Lancamentos!$J:$J,Fluxo_de_Caixa_Semanal!$A42)</f>
        <v>0</v>
      </c>
      <c r="BO42" s="122">
        <f>-SUMIFS(Lancamentos!$Y:$Y,Lancamentos!$AF:$AF,Fluxo_de_Caixa_Semanal!BO$8,Lancamentos!$F:$F,"Realizado",Lancamentos!$J:$J,Fluxo_de_Caixa_Semanal!$A42)-SUMIFS(Lancamentos!$Y:$Y,Lancamentos!$AF:$AF,Fluxo_de_Caixa_Semanal!BO$8,Lancamentos!$F:$F,"Contratado",Lancamentos!$J:$J,Fluxo_de_Caixa_Semanal!$A42)</f>
        <v>0</v>
      </c>
      <c r="BP42" s="123">
        <f>-SUMIFS(Lancamentos!$Y:$Y,Lancamentos!$AF:$AF,Fluxo_de_Caixa_Semanal!BP$8,Lancamentos!$F:$F,"Realizado",Lancamentos!$J:$J,Fluxo_de_Caixa_Semanal!$A42)-SUMIFS(Lancamentos!$Y:$Y,Lancamentos!$AF:$AF,Fluxo_de_Caixa_Semanal!BP$8,Lancamentos!$F:$F,"Contratado",Lancamentos!$J:$J,Fluxo_de_Caixa_Semanal!$A42)</f>
        <v>0</v>
      </c>
      <c r="BQ42" s="121">
        <f>-SUMIFS(Lancamentos!$Y:$Y,Lancamentos!$AF:$AF,Fluxo_de_Caixa_Semanal!BQ$8,Lancamentos!$F:$F,"Realizado",Lancamentos!$J:$J,Fluxo_de_Caixa_Semanal!$A42)-SUMIFS(Lancamentos!$Y:$Y,Lancamentos!$AF:$AF,Fluxo_de_Caixa_Semanal!BQ$8,Lancamentos!$F:$F,"Contratado",Lancamentos!$J:$J,Fluxo_de_Caixa_Semanal!$A42)</f>
        <v>0</v>
      </c>
      <c r="BR42" s="122">
        <f>-SUMIFS(Lancamentos!$Y:$Y,Lancamentos!$AF:$AF,Fluxo_de_Caixa_Semanal!BR$8,Lancamentos!$F:$F,"Realizado",Lancamentos!$J:$J,Fluxo_de_Caixa_Semanal!$A42)-SUMIFS(Lancamentos!$Y:$Y,Lancamentos!$AF:$AF,Fluxo_de_Caixa_Semanal!BR$8,Lancamentos!$F:$F,"Contratado",Lancamentos!$J:$J,Fluxo_de_Caixa_Semanal!$A42)</f>
        <v>0</v>
      </c>
      <c r="BS42" s="123">
        <f>-SUMIFS(Lancamentos!$Y:$Y,Lancamentos!$AF:$AF,Fluxo_de_Caixa_Semanal!BS$8,Lancamentos!$F:$F,"Realizado",Lancamentos!$J:$J,Fluxo_de_Caixa_Semanal!$A42)-SUMIFS(Lancamentos!$Y:$Y,Lancamentos!$AF:$AF,Fluxo_de_Caixa_Semanal!BS$8,Lancamentos!$F:$F,"Contratado",Lancamentos!$J:$J,Fluxo_de_Caixa_Semanal!$A42)</f>
        <v>0</v>
      </c>
      <c r="BT42" s="121">
        <f>-SUMIFS(Lancamentos!$Y:$Y,Lancamentos!$AF:$AF,Fluxo_de_Caixa_Semanal!BT$8,Lancamentos!$F:$F,"Realizado",Lancamentos!$J:$J,Fluxo_de_Caixa_Semanal!$A42)-SUMIFS(Lancamentos!$Y:$Y,Lancamentos!$AF:$AF,Fluxo_de_Caixa_Semanal!BT$8,Lancamentos!$F:$F,"Contratado",Lancamentos!$J:$J,Fluxo_de_Caixa_Semanal!$A42)</f>
        <v>0</v>
      </c>
      <c r="BU42" s="122">
        <f>-SUMIFS(Lancamentos!$Y:$Y,Lancamentos!$AF:$AF,Fluxo_de_Caixa_Semanal!BU$8,Lancamentos!$F:$F,"Realizado",Lancamentos!$J:$J,Fluxo_de_Caixa_Semanal!$A42)-SUMIFS(Lancamentos!$Y:$Y,Lancamentos!$AF:$AF,Fluxo_de_Caixa_Semanal!BU$8,Lancamentos!$F:$F,"Contratado",Lancamentos!$J:$J,Fluxo_de_Caixa_Semanal!$A42)</f>
        <v>0</v>
      </c>
      <c r="BV42" s="123">
        <f>-SUMIFS(Lancamentos!$Y:$Y,Lancamentos!$AF:$AF,Fluxo_de_Caixa_Semanal!BV$8,Lancamentos!$F:$F,"Realizado",Lancamentos!$J:$J,Fluxo_de_Caixa_Semanal!$A42)-SUMIFS(Lancamentos!$Y:$Y,Lancamentos!$AF:$AF,Fluxo_de_Caixa_Semanal!BV$8,Lancamentos!$F:$F,"Contratado",Lancamentos!$J:$J,Fluxo_de_Caixa_Semanal!$A42)</f>
        <v>0</v>
      </c>
      <c r="BW42" s="121">
        <f>-SUMIFS(Lancamentos!$Y:$Y,Lancamentos!$AF:$AF,Fluxo_de_Caixa_Semanal!BW$8,Lancamentos!$F:$F,"Realizado",Lancamentos!$J:$J,Fluxo_de_Caixa_Semanal!$A42)-SUMIFS(Lancamentos!$Y:$Y,Lancamentos!$AF:$AF,Fluxo_de_Caixa_Semanal!BW$8,Lancamentos!$F:$F,"Contratado",Lancamentos!$J:$J,Fluxo_de_Caixa_Semanal!$A42)</f>
        <v>0</v>
      </c>
      <c r="BX42" s="122">
        <f>-SUMIFS(Lancamentos!$Y:$Y,Lancamentos!$AF:$AF,Fluxo_de_Caixa_Semanal!BX$8,Lancamentos!$F:$F,"Realizado",Lancamentos!$J:$J,Fluxo_de_Caixa_Semanal!$A42)-SUMIFS(Lancamentos!$Y:$Y,Lancamentos!$AF:$AF,Fluxo_de_Caixa_Semanal!BX$8,Lancamentos!$F:$F,"Contratado",Lancamentos!$J:$J,Fluxo_de_Caixa_Semanal!$A42)</f>
        <v>0</v>
      </c>
      <c r="BY42" s="123">
        <f>-SUMIFS(Lancamentos!$Y:$Y,Lancamentos!$AF:$AF,Fluxo_de_Caixa_Semanal!BY$8,Lancamentos!$F:$F,"Realizado",Lancamentos!$J:$J,Fluxo_de_Caixa_Semanal!$A42)-SUMIFS(Lancamentos!$Y:$Y,Lancamentos!$AF:$AF,Fluxo_de_Caixa_Semanal!BY$8,Lancamentos!$F:$F,"Contratado",Lancamentos!$J:$J,Fluxo_de_Caixa_Semanal!$A42)</f>
        <v>0</v>
      </c>
      <c r="BZ42" s="121">
        <f>-SUMIFS(Lancamentos!$Y:$Y,Lancamentos!$AF:$AF,Fluxo_de_Caixa_Semanal!BZ$8,Lancamentos!$F:$F,"Realizado",Lancamentos!$J:$J,Fluxo_de_Caixa_Semanal!$A42)-SUMIFS(Lancamentos!$Y:$Y,Lancamentos!$AF:$AF,Fluxo_de_Caixa_Semanal!BZ$8,Lancamentos!$F:$F,"Contratado",Lancamentos!$J:$J,Fluxo_de_Caixa_Semanal!$A42)</f>
        <v>0</v>
      </c>
      <c r="CA42" s="122">
        <f>-SUMIFS(Lancamentos!$Y:$Y,Lancamentos!$AF:$AF,Fluxo_de_Caixa_Semanal!CA$8,Lancamentos!$F:$F,"Realizado",Lancamentos!$J:$J,Fluxo_de_Caixa_Semanal!$A42)-SUMIFS(Lancamentos!$Y:$Y,Lancamentos!$AF:$AF,Fluxo_de_Caixa_Semanal!CA$8,Lancamentos!$F:$F,"Contratado",Lancamentos!$J:$J,Fluxo_de_Caixa_Semanal!$A42)</f>
        <v>0</v>
      </c>
      <c r="CB42" s="123">
        <f>-SUMIFS(Lancamentos!$Y:$Y,Lancamentos!$AF:$AF,Fluxo_de_Caixa_Semanal!CB$8,Lancamentos!$F:$F,"Realizado",Lancamentos!$J:$J,Fluxo_de_Caixa_Semanal!$A42)-SUMIFS(Lancamentos!$Y:$Y,Lancamentos!$AF:$AF,Fluxo_de_Caixa_Semanal!CB$8,Lancamentos!$F:$F,"Contratado",Lancamentos!$J:$J,Fluxo_de_Caixa_Semanal!$A42)</f>
        <v>0</v>
      </c>
      <c r="CC42" s="121">
        <f>-SUMIFS(Lancamentos!$Y:$Y,Lancamentos!$AF:$AF,Fluxo_de_Caixa_Semanal!CC$8,Lancamentos!$F:$F,"Realizado",Lancamentos!$J:$J,Fluxo_de_Caixa_Semanal!$A42)-SUMIFS(Lancamentos!$Y:$Y,Lancamentos!$AF:$AF,Fluxo_de_Caixa_Semanal!CC$8,Lancamentos!$F:$F,"Contratado",Lancamentos!$J:$J,Fluxo_de_Caixa_Semanal!$A42)</f>
        <v>0</v>
      </c>
      <c r="CD42" s="122">
        <f>-SUMIFS(Lancamentos!$Y:$Y,Lancamentos!$AF:$AF,Fluxo_de_Caixa_Semanal!CD$8,Lancamentos!$F:$F,"Realizado",Lancamentos!$J:$J,Fluxo_de_Caixa_Semanal!$A42)-SUMIFS(Lancamentos!$Y:$Y,Lancamentos!$AF:$AF,Fluxo_de_Caixa_Semanal!CD$8,Lancamentos!$F:$F,"Contratado",Lancamentos!$J:$J,Fluxo_de_Caixa_Semanal!$A42)</f>
        <v>0</v>
      </c>
      <c r="CE42" s="123">
        <f>-SUMIFS(Lancamentos!$Y:$Y,Lancamentos!$AF:$AF,Fluxo_de_Caixa_Semanal!CE$8,Lancamentos!$F:$F,"Realizado",Lancamentos!$J:$J,Fluxo_de_Caixa_Semanal!$A42)-SUMIFS(Lancamentos!$Y:$Y,Lancamentos!$AF:$AF,Fluxo_de_Caixa_Semanal!CE$8,Lancamentos!$F:$F,"Contratado",Lancamentos!$J:$J,Fluxo_de_Caixa_Semanal!$A42)</f>
        <v>0</v>
      </c>
      <c r="CF42" s="121">
        <f>-SUMIFS(Lancamentos!$Y:$Y,Lancamentos!$AF:$AF,Fluxo_de_Caixa_Semanal!CF$8,Lancamentos!$F:$F,"Realizado",Lancamentos!$J:$J,Fluxo_de_Caixa_Semanal!$A42)-SUMIFS(Lancamentos!$Y:$Y,Lancamentos!$AF:$AF,Fluxo_de_Caixa_Semanal!CF$8,Lancamentos!$F:$F,"Contratado",Lancamentos!$J:$J,Fluxo_de_Caixa_Semanal!$A42)</f>
        <v>0</v>
      </c>
      <c r="CG42" s="122">
        <f>-SUMIFS(Lancamentos!$Y:$Y,Lancamentos!$AF:$AF,Fluxo_de_Caixa_Semanal!CG$8,Lancamentos!$F:$F,"Realizado",Lancamentos!$J:$J,Fluxo_de_Caixa_Semanal!$A42)-SUMIFS(Lancamentos!$Y:$Y,Lancamentos!$AF:$AF,Fluxo_de_Caixa_Semanal!CG$8,Lancamentos!$F:$F,"Contratado",Lancamentos!$J:$J,Fluxo_de_Caixa_Semanal!$A42)</f>
        <v>0</v>
      </c>
      <c r="CH42" s="123">
        <f>-SUMIFS(Lancamentos!$Y:$Y,Lancamentos!$AF:$AF,Fluxo_de_Caixa_Semanal!CH$8,Lancamentos!$F:$F,"Realizado",Lancamentos!$J:$J,Fluxo_de_Caixa_Semanal!$A42)-SUMIFS(Lancamentos!$Y:$Y,Lancamentos!$AF:$AF,Fluxo_de_Caixa_Semanal!CH$8,Lancamentos!$F:$F,"Contratado",Lancamentos!$J:$J,Fluxo_de_Caixa_Semanal!$A42)</f>
        <v>0</v>
      </c>
      <c r="CI42" s="121">
        <f>-SUMIFS(Lancamentos!$Y:$Y,Lancamentos!$AF:$AF,Fluxo_de_Caixa_Semanal!CI$8,Lancamentos!$F:$F,"Realizado",Lancamentos!$J:$J,Fluxo_de_Caixa_Semanal!$A42)-SUMIFS(Lancamentos!$Y:$Y,Lancamentos!$AF:$AF,Fluxo_de_Caixa_Semanal!CI$8,Lancamentos!$F:$F,"Contratado",Lancamentos!$J:$J,Fluxo_de_Caixa_Semanal!$A42)</f>
        <v>0</v>
      </c>
      <c r="CJ42" s="122">
        <f>-SUMIFS(Lancamentos!$Y:$Y,Lancamentos!$AF:$AF,Fluxo_de_Caixa_Semanal!CJ$8,Lancamentos!$F:$F,"Realizado",Lancamentos!$J:$J,Fluxo_de_Caixa_Semanal!$A42)-SUMIFS(Lancamentos!$Y:$Y,Lancamentos!$AF:$AF,Fluxo_de_Caixa_Semanal!CJ$8,Lancamentos!$F:$F,"Contratado",Lancamentos!$J:$J,Fluxo_de_Caixa_Semanal!$A42)</f>
        <v>0</v>
      </c>
      <c r="CK42" s="123">
        <f>-SUMIFS(Lancamentos!$Y:$Y,Lancamentos!$AF:$AF,Fluxo_de_Caixa_Semanal!CK$8,Lancamentos!$F:$F,"Realizado",Lancamentos!$J:$J,Fluxo_de_Caixa_Semanal!$A42)-SUMIFS(Lancamentos!$Y:$Y,Lancamentos!$AF:$AF,Fluxo_de_Caixa_Semanal!CK$8,Lancamentos!$F:$F,"Contratado",Lancamentos!$J:$J,Fluxo_de_Caixa_Semanal!$A42)</f>
        <v>0</v>
      </c>
      <c r="CL42" s="121">
        <f>-SUMIFS(Lancamentos!$Y:$Y,Lancamentos!$AF:$AF,Fluxo_de_Caixa_Semanal!CL$8,Lancamentos!$F:$F,"Realizado",Lancamentos!$J:$J,Fluxo_de_Caixa_Semanal!$A42)-SUMIFS(Lancamentos!$Y:$Y,Lancamentos!$AF:$AF,Fluxo_de_Caixa_Semanal!CL$8,Lancamentos!$F:$F,"Contratado",Lancamentos!$J:$J,Fluxo_de_Caixa_Semanal!$A42)</f>
        <v>0</v>
      </c>
      <c r="CM42" s="122">
        <f>-SUMIFS(Lancamentos!$Y:$Y,Lancamentos!$AF:$AF,Fluxo_de_Caixa_Semanal!CM$8,Lancamentos!$F:$F,"Realizado",Lancamentos!$J:$J,Fluxo_de_Caixa_Semanal!$A42)-SUMIFS(Lancamentos!$Y:$Y,Lancamentos!$AF:$AF,Fluxo_de_Caixa_Semanal!CM$8,Lancamentos!$F:$F,"Contratado",Lancamentos!$J:$J,Fluxo_de_Caixa_Semanal!$A42)</f>
        <v>0</v>
      </c>
      <c r="CN42" s="123">
        <f>-SUMIFS(Lancamentos!$Y:$Y,Lancamentos!$AF:$AF,Fluxo_de_Caixa_Semanal!CN$8,Lancamentos!$F:$F,"Realizado",Lancamentos!$J:$J,Fluxo_de_Caixa_Semanal!$A42)-SUMIFS(Lancamentos!$Y:$Y,Lancamentos!$AF:$AF,Fluxo_de_Caixa_Semanal!CN$8,Lancamentos!$F:$F,"Contratado",Lancamentos!$J:$J,Fluxo_de_Caixa_Semanal!$A42)</f>
        <v>0</v>
      </c>
      <c r="CO42" s="121">
        <f>-SUMIFS(Lancamentos!$Y:$Y,Lancamentos!$AF:$AF,Fluxo_de_Caixa_Semanal!CO$8,Lancamentos!$F:$F,"Realizado",Lancamentos!$J:$J,Fluxo_de_Caixa_Semanal!$A42)-SUMIFS(Lancamentos!$Y:$Y,Lancamentos!$AF:$AF,Fluxo_de_Caixa_Semanal!CO$8,Lancamentos!$F:$F,"Contratado",Lancamentos!$J:$J,Fluxo_de_Caixa_Semanal!$A42)</f>
        <v>0</v>
      </c>
      <c r="CP42" s="122">
        <f>-SUMIFS(Lancamentos!$Y:$Y,Lancamentos!$AF:$AF,Fluxo_de_Caixa_Semanal!CP$8,Lancamentos!$F:$F,"Realizado",Lancamentos!$J:$J,Fluxo_de_Caixa_Semanal!$A42)-SUMIFS(Lancamentos!$Y:$Y,Lancamentos!$AF:$AF,Fluxo_de_Caixa_Semanal!CP$8,Lancamentos!$F:$F,"Contratado",Lancamentos!$J:$J,Fluxo_de_Caixa_Semanal!$A42)</f>
        <v>0</v>
      </c>
      <c r="CQ42" s="123">
        <f>-SUMIFS(Lancamentos!$Y:$Y,Lancamentos!$AF:$AF,Fluxo_de_Caixa_Semanal!CQ$8,Lancamentos!$F:$F,"Realizado",Lancamentos!$J:$J,Fluxo_de_Caixa_Semanal!$A42)-SUMIFS(Lancamentos!$Y:$Y,Lancamentos!$AF:$AF,Fluxo_de_Caixa_Semanal!CQ$8,Lancamentos!$F:$F,"Contratado",Lancamentos!$J:$J,Fluxo_de_Caixa_Semanal!$A42)</f>
        <v>0</v>
      </c>
      <c r="CR42" s="121">
        <f>-SUMIFS(Lancamentos!$Y:$Y,Lancamentos!$AF:$AF,Fluxo_de_Caixa_Semanal!CR$8,Lancamentos!$F:$F,"Realizado",Lancamentos!$J:$J,Fluxo_de_Caixa_Semanal!$A42)-SUMIFS(Lancamentos!$Y:$Y,Lancamentos!$AF:$AF,Fluxo_de_Caixa_Semanal!CR$8,Lancamentos!$F:$F,"Contratado",Lancamentos!$J:$J,Fluxo_de_Caixa_Semanal!$A42)</f>
        <v>0</v>
      </c>
      <c r="CS42" s="122">
        <f>-SUMIFS(Lancamentos!$Y:$Y,Lancamentos!$AF:$AF,Fluxo_de_Caixa_Semanal!CS$8,Lancamentos!$F:$F,"Realizado",Lancamentos!$J:$J,Fluxo_de_Caixa_Semanal!$A42)-SUMIFS(Lancamentos!$Y:$Y,Lancamentos!$AF:$AF,Fluxo_de_Caixa_Semanal!CS$8,Lancamentos!$F:$F,"Contratado",Lancamentos!$J:$J,Fluxo_de_Caixa_Semanal!$A42)</f>
        <v>0</v>
      </c>
      <c r="CT42" s="123">
        <f>-SUMIFS(Lancamentos!$Y:$Y,Lancamentos!$AF:$AF,Fluxo_de_Caixa_Semanal!CT$8,Lancamentos!$F:$F,"Realizado",Lancamentos!$J:$J,Fluxo_de_Caixa_Semanal!$A42)-SUMIFS(Lancamentos!$Y:$Y,Lancamentos!$AF:$AF,Fluxo_de_Caixa_Semanal!CT$8,Lancamentos!$F:$F,"Contratado",Lancamentos!$J:$J,Fluxo_de_Caixa_Semanal!$A42)</f>
        <v>0</v>
      </c>
      <c r="CU42" s="121">
        <f>-SUMIFS(Lancamentos!$Y:$Y,Lancamentos!$AF:$AF,Fluxo_de_Caixa_Semanal!CU$8,Lancamentos!$F:$F,"Realizado",Lancamentos!$J:$J,Fluxo_de_Caixa_Semanal!$A42)-SUMIFS(Lancamentos!$Y:$Y,Lancamentos!$AF:$AF,Fluxo_de_Caixa_Semanal!CU$8,Lancamentos!$F:$F,"Contratado",Lancamentos!$J:$J,Fluxo_de_Caixa_Semanal!$A42)</f>
        <v>0</v>
      </c>
      <c r="CV42" s="122">
        <f>-SUMIFS(Lancamentos!$Y:$Y,Lancamentos!$AF:$AF,Fluxo_de_Caixa_Semanal!CV$8,Lancamentos!$F:$F,"Realizado",Lancamentos!$J:$J,Fluxo_de_Caixa_Semanal!$A42)-SUMIFS(Lancamentos!$Y:$Y,Lancamentos!$AF:$AF,Fluxo_de_Caixa_Semanal!CV$8,Lancamentos!$F:$F,"Contratado",Lancamentos!$J:$J,Fluxo_de_Caixa_Semanal!$A42)</f>
        <v>0</v>
      </c>
      <c r="CW42" s="123">
        <f>-SUMIFS(Lancamentos!$Y:$Y,Lancamentos!$AF:$AF,Fluxo_de_Caixa_Semanal!CW$8,Lancamentos!$F:$F,"Realizado",Lancamentos!$J:$J,Fluxo_de_Caixa_Semanal!$A42)-SUMIFS(Lancamentos!$Y:$Y,Lancamentos!$AF:$AF,Fluxo_de_Caixa_Semanal!CW$8,Lancamentos!$F:$F,"Contratado",Lancamentos!$J:$J,Fluxo_de_Caixa_Semanal!$A42)</f>
        <v>0</v>
      </c>
      <c r="CX42" s="121">
        <f>-SUMIFS(Lancamentos!$Y:$Y,Lancamentos!$AF:$AF,Fluxo_de_Caixa_Semanal!CX$8,Lancamentos!$F:$F,"Realizado",Lancamentos!$J:$J,Fluxo_de_Caixa_Semanal!$A42)-SUMIFS(Lancamentos!$Y:$Y,Lancamentos!$AF:$AF,Fluxo_de_Caixa_Semanal!CX$8,Lancamentos!$F:$F,"Contratado",Lancamentos!$J:$J,Fluxo_de_Caixa_Semanal!$A42)</f>
        <v>0</v>
      </c>
      <c r="CY42" s="122">
        <f>-SUMIFS(Lancamentos!$Y:$Y,Lancamentos!$AF:$AF,Fluxo_de_Caixa_Semanal!CY$8,Lancamentos!$F:$F,"Realizado",Lancamentos!$J:$J,Fluxo_de_Caixa_Semanal!$A42)-SUMIFS(Lancamentos!$Y:$Y,Lancamentos!$AF:$AF,Fluxo_de_Caixa_Semanal!CY$8,Lancamentos!$F:$F,"Contratado",Lancamentos!$J:$J,Fluxo_de_Caixa_Semanal!$A42)</f>
        <v>0</v>
      </c>
      <c r="CZ42" s="123">
        <f>-SUMIFS(Lancamentos!$Y:$Y,Lancamentos!$AF:$AF,Fluxo_de_Caixa_Semanal!CZ$8,Lancamentos!$F:$F,"Realizado",Lancamentos!$J:$J,Fluxo_de_Caixa_Semanal!$A42)-SUMIFS(Lancamentos!$Y:$Y,Lancamentos!$AF:$AF,Fluxo_de_Caixa_Semanal!CZ$8,Lancamentos!$F:$F,"Contratado",Lancamentos!$J:$J,Fluxo_de_Caixa_Semanal!$A42)</f>
        <v>0</v>
      </c>
      <c r="DA42" s="121">
        <f>-SUMIFS(Lancamentos!$Y:$Y,Lancamentos!$AF:$AF,Fluxo_de_Caixa_Semanal!DA$8,Lancamentos!$F:$F,"Realizado",Lancamentos!$J:$J,Fluxo_de_Caixa_Semanal!$A42)-SUMIFS(Lancamentos!$Y:$Y,Lancamentos!$AF:$AF,Fluxo_de_Caixa_Semanal!DA$8,Lancamentos!$F:$F,"Contratado",Lancamentos!$J:$J,Fluxo_de_Caixa_Semanal!$A42)</f>
        <v>0</v>
      </c>
      <c r="DB42" s="122">
        <f>-SUMIFS(Lancamentos!$Y:$Y,Lancamentos!$AF:$AF,Fluxo_de_Caixa_Semanal!DB$8,Lancamentos!$F:$F,"Realizado",Lancamentos!$J:$J,Fluxo_de_Caixa_Semanal!$A42)-SUMIFS(Lancamentos!$Y:$Y,Lancamentos!$AF:$AF,Fluxo_de_Caixa_Semanal!DB$8,Lancamentos!$F:$F,"Contratado",Lancamentos!$J:$J,Fluxo_de_Caixa_Semanal!$A42)</f>
        <v>0</v>
      </c>
      <c r="DC42" s="123">
        <f>-SUMIFS(Lancamentos!$Y:$Y,Lancamentos!$AF:$AF,Fluxo_de_Caixa_Semanal!DC$8,Lancamentos!$F:$F,"Realizado",Lancamentos!$J:$J,Fluxo_de_Caixa_Semanal!$A42)-SUMIFS(Lancamentos!$Y:$Y,Lancamentos!$AF:$AF,Fluxo_de_Caixa_Semanal!DC$8,Lancamentos!$F:$F,"Contratado",Lancamentos!$J:$J,Fluxo_de_Caixa_Semanal!$A42)</f>
        <v>0</v>
      </c>
      <c r="DD42" s="121">
        <f>-SUMIFS(Lancamentos!$Y:$Y,Lancamentos!$AF:$AF,Fluxo_de_Caixa_Semanal!DD$8,Lancamentos!$F:$F,"Realizado",Lancamentos!$J:$J,Fluxo_de_Caixa_Semanal!$A42)-SUMIFS(Lancamentos!$Y:$Y,Lancamentos!$AF:$AF,Fluxo_de_Caixa_Semanal!DD$8,Lancamentos!$F:$F,"Contratado",Lancamentos!$J:$J,Fluxo_de_Caixa_Semanal!$A42)</f>
        <v>0</v>
      </c>
      <c r="DE42" s="122">
        <f>-SUMIFS(Lancamentos!$Y:$Y,Lancamentos!$AF:$AF,Fluxo_de_Caixa_Semanal!DE$8,Lancamentos!$F:$F,"Realizado",Lancamentos!$J:$J,Fluxo_de_Caixa_Semanal!$A42)-SUMIFS(Lancamentos!$Y:$Y,Lancamentos!$AF:$AF,Fluxo_de_Caixa_Semanal!DE$8,Lancamentos!$F:$F,"Contratado",Lancamentos!$J:$J,Fluxo_de_Caixa_Semanal!$A42)</f>
        <v>0</v>
      </c>
      <c r="DF42" s="123">
        <f>-SUMIFS(Lancamentos!$Y:$Y,Lancamentos!$AF:$AF,Fluxo_de_Caixa_Semanal!DF$8,Lancamentos!$F:$F,"Realizado",Lancamentos!$J:$J,Fluxo_de_Caixa_Semanal!$A42)-SUMIFS(Lancamentos!$Y:$Y,Lancamentos!$AF:$AF,Fluxo_de_Caixa_Semanal!DF$8,Lancamentos!$F:$F,"Contratado",Lancamentos!$J:$J,Fluxo_de_Caixa_Semanal!$A42)</f>
        <v>0</v>
      </c>
      <c r="DG42" s="121">
        <f>-SUMIFS(Lancamentos!$Y:$Y,Lancamentos!$AF:$AF,Fluxo_de_Caixa_Semanal!DG$8,Lancamentos!$F:$F,"Realizado",Lancamentos!$J:$J,Fluxo_de_Caixa_Semanal!$A42)-SUMIFS(Lancamentos!$Y:$Y,Lancamentos!$AF:$AF,Fluxo_de_Caixa_Semanal!DG$8,Lancamentos!$F:$F,"Contratado",Lancamentos!$J:$J,Fluxo_de_Caixa_Semanal!$A42)</f>
        <v>0</v>
      </c>
      <c r="DH42" s="122">
        <f>-SUMIFS(Lancamentos!$Y:$Y,Lancamentos!$AF:$AF,Fluxo_de_Caixa_Semanal!DH$8,Lancamentos!$F:$F,"Realizado",Lancamentos!$J:$J,Fluxo_de_Caixa_Semanal!$A42)-SUMIFS(Lancamentos!$Y:$Y,Lancamentos!$AF:$AF,Fluxo_de_Caixa_Semanal!DH$8,Lancamentos!$F:$F,"Contratado",Lancamentos!$J:$J,Fluxo_de_Caixa_Semanal!$A42)</f>
        <v>0</v>
      </c>
      <c r="DI42" s="123">
        <f>-SUMIFS(Lancamentos!$Y:$Y,Lancamentos!$AF:$AF,Fluxo_de_Caixa_Semanal!DI$8,Lancamentos!$F:$F,"Realizado",Lancamentos!$J:$J,Fluxo_de_Caixa_Semanal!$A42)-SUMIFS(Lancamentos!$Y:$Y,Lancamentos!$AF:$AF,Fluxo_de_Caixa_Semanal!DI$8,Lancamentos!$F:$F,"Contratado",Lancamentos!$J:$J,Fluxo_de_Caixa_Semanal!$A42)</f>
        <v>0</v>
      </c>
      <c r="DJ42" s="121">
        <f>-SUMIFS(Lancamentos!$Y:$Y,Lancamentos!$AF:$AF,Fluxo_de_Caixa_Semanal!DJ$8,Lancamentos!$F:$F,"Realizado",Lancamentos!$J:$J,Fluxo_de_Caixa_Semanal!$A42)-SUMIFS(Lancamentos!$Y:$Y,Lancamentos!$AF:$AF,Fluxo_de_Caixa_Semanal!DJ$8,Lancamentos!$F:$F,"Contratado",Lancamentos!$J:$J,Fluxo_de_Caixa_Semanal!$A42)</f>
        <v>0</v>
      </c>
      <c r="DK42" s="122">
        <f>-SUMIFS(Lancamentos!$Y:$Y,Lancamentos!$AF:$AF,Fluxo_de_Caixa_Semanal!DK$8,Lancamentos!$F:$F,"Realizado",Lancamentos!$J:$J,Fluxo_de_Caixa_Semanal!$A42)-SUMIFS(Lancamentos!$Y:$Y,Lancamentos!$AF:$AF,Fluxo_de_Caixa_Semanal!DK$8,Lancamentos!$F:$F,"Contratado",Lancamentos!$J:$J,Fluxo_de_Caixa_Semanal!$A42)</f>
        <v>0</v>
      </c>
      <c r="DL42" s="123">
        <f>-SUMIFS(Lancamentos!$Y:$Y,Lancamentos!$AF:$AF,Fluxo_de_Caixa_Semanal!DL$8,Lancamentos!$F:$F,"Realizado",Lancamentos!$J:$J,Fluxo_de_Caixa_Semanal!$A42)-SUMIFS(Lancamentos!$Y:$Y,Lancamentos!$AF:$AF,Fluxo_de_Caixa_Semanal!DL$8,Lancamentos!$F:$F,"Contratado",Lancamentos!$J:$J,Fluxo_de_Caixa_Semanal!$A42)</f>
        <v>0</v>
      </c>
      <c r="DM42" s="121">
        <f>-SUMIFS(Lancamentos!$Y:$Y,Lancamentos!$AF:$AF,Fluxo_de_Caixa_Semanal!DM$8,Lancamentos!$F:$F,"Realizado",Lancamentos!$J:$J,Fluxo_de_Caixa_Semanal!$A42)-SUMIFS(Lancamentos!$Y:$Y,Lancamentos!$AF:$AF,Fluxo_de_Caixa_Semanal!DM$8,Lancamentos!$F:$F,"Contratado",Lancamentos!$J:$J,Fluxo_de_Caixa_Semanal!$A42)</f>
        <v>0</v>
      </c>
      <c r="DN42" s="122">
        <f>-SUMIFS(Lancamentos!$Y:$Y,Lancamentos!$AF:$AF,Fluxo_de_Caixa_Semanal!DN$8,Lancamentos!$F:$F,"Realizado",Lancamentos!$J:$J,Fluxo_de_Caixa_Semanal!$A42)-SUMIFS(Lancamentos!$Y:$Y,Lancamentos!$AF:$AF,Fluxo_de_Caixa_Semanal!DN$8,Lancamentos!$F:$F,"Contratado",Lancamentos!$J:$J,Fluxo_de_Caixa_Semanal!$A42)</f>
        <v>0</v>
      </c>
      <c r="DO42" s="123">
        <f>-SUMIFS(Lancamentos!$Y:$Y,Lancamentos!$AF:$AF,Fluxo_de_Caixa_Semanal!DO$8,Lancamentos!$F:$F,"Realizado",Lancamentos!$J:$J,Fluxo_de_Caixa_Semanal!$A42)-SUMIFS(Lancamentos!$Y:$Y,Lancamentos!$AF:$AF,Fluxo_de_Caixa_Semanal!DO$8,Lancamentos!$F:$F,"Contratado",Lancamentos!$J:$J,Fluxo_de_Caixa_Semanal!$A42)</f>
        <v>0</v>
      </c>
      <c r="DP42" s="121">
        <f>-SUMIFS(Lancamentos!$Y:$Y,Lancamentos!$AF:$AF,Fluxo_de_Caixa_Semanal!DP$8,Lancamentos!$F:$F,"Realizado",Lancamentos!$J:$J,Fluxo_de_Caixa_Semanal!$A42)-SUMIFS(Lancamentos!$Y:$Y,Lancamentos!$AF:$AF,Fluxo_de_Caixa_Semanal!DP$8,Lancamentos!$F:$F,"Contratado",Lancamentos!$J:$J,Fluxo_de_Caixa_Semanal!$A42)</f>
        <v>0</v>
      </c>
      <c r="DQ42" s="122">
        <f>-SUMIFS(Lancamentos!$Y:$Y,Lancamentos!$AF:$AF,Fluxo_de_Caixa_Semanal!DQ$8,Lancamentos!$F:$F,"Realizado",Lancamentos!$J:$J,Fluxo_de_Caixa_Semanal!$A42)-SUMIFS(Lancamentos!$Y:$Y,Lancamentos!$AF:$AF,Fluxo_de_Caixa_Semanal!DQ$8,Lancamentos!$F:$F,"Contratado",Lancamentos!$J:$J,Fluxo_de_Caixa_Semanal!$A42)</f>
        <v>0</v>
      </c>
      <c r="DR42" s="123">
        <f>-SUMIFS(Lancamentos!$Y:$Y,Lancamentos!$AF:$AF,Fluxo_de_Caixa_Semanal!DR$8,Lancamentos!$F:$F,"Realizado",Lancamentos!$J:$J,Fluxo_de_Caixa_Semanal!$A42)-SUMIFS(Lancamentos!$Y:$Y,Lancamentos!$AF:$AF,Fluxo_de_Caixa_Semanal!DR$8,Lancamentos!$F:$F,"Contratado",Lancamentos!$J:$J,Fluxo_de_Caixa_Semanal!$A42)</f>
        <v>0</v>
      </c>
      <c r="DS42" s="121">
        <f>-SUMIFS(Lancamentos!$Y:$Y,Lancamentos!$AF:$AF,Fluxo_de_Caixa_Semanal!DS$8,Lancamentos!$F:$F,"Realizado",Lancamentos!$J:$J,Fluxo_de_Caixa_Semanal!$A42)-SUMIFS(Lancamentos!$Y:$Y,Lancamentos!$AF:$AF,Fluxo_de_Caixa_Semanal!DS$8,Lancamentos!$F:$F,"Contratado",Lancamentos!$J:$J,Fluxo_de_Caixa_Semanal!$A42)</f>
        <v>0</v>
      </c>
      <c r="DT42" s="122">
        <f>-SUMIFS(Lancamentos!$Y:$Y,Lancamentos!$AF:$AF,Fluxo_de_Caixa_Semanal!DT$8,Lancamentos!$F:$F,"Realizado",Lancamentos!$J:$J,Fluxo_de_Caixa_Semanal!$A42)-SUMIFS(Lancamentos!$Y:$Y,Lancamentos!$AF:$AF,Fluxo_de_Caixa_Semanal!DT$8,Lancamentos!$F:$F,"Contratado",Lancamentos!$J:$J,Fluxo_de_Caixa_Semanal!$A42)</f>
        <v>0</v>
      </c>
      <c r="DU42" s="123">
        <f>-SUMIFS(Lancamentos!$Y:$Y,Lancamentos!$AF:$AF,Fluxo_de_Caixa_Semanal!DU$8,Lancamentos!$F:$F,"Realizado",Lancamentos!$J:$J,Fluxo_de_Caixa_Semanal!$A42)-SUMIFS(Lancamentos!$Y:$Y,Lancamentos!$AF:$AF,Fluxo_de_Caixa_Semanal!DU$8,Lancamentos!$F:$F,"Contratado",Lancamentos!$J:$J,Fluxo_de_Caixa_Semanal!$A42)</f>
        <v>0</v>
      </c>
      <c r="DV42" s="121">
        <f>-SUMIFS(Lancamentos!$Y:$Y,Lancamentos!$AF:$AF,Fluxo_de_Caixa_Semanal!DV$8,Lancamentos!$F:$F,"Realizado",Lancamentos!$J:$J,Fluxo_de_Caixa_Semanal!$A42)-SUMIFS(Lancamentos!$Y:$Y,Lancamentos!$AF:$AF,Fluxo_de_Caixa_Semanal!DV$8,Lancamentos!$F:$F,"Contratado",Lancamentos!$J:$J,Fluxo_de_Caixa_Semanal!$A42)</f>
        <v>0</v>
      </c>
      <c r="DW42" s="122">
        <f>-SUMIFS(Lancamentos!$Y:$Y,Lancamentos!$AF:$AF,Fluxo_de_Caixa_Semanal!DW$8,Lancamentos!$F:$F,"Realizado",Lancamentos!$J:$J,Fluxo_de_Caixa_Semanal!$A42)-SUMIFS(Lancamentos!$Y:$Y,Lancamentos!$AF:$AF,Fluxo_de_Caixa_Semanal!DW$8,Lancamentos!$F:$F,"Contratado",Lancamentos!$J:$J,Fluxo_de_Caixa_Semanal!$A42)</f>
        <v>0</v>
      </c>
      <c r="DX42" s="123">
        <f>-SUMIFS(Lancamentos!$Y:$Y,Lancamentos!$AF:$AF,Fluxo_de_Caixa_Semanal!DX$8,Lancamentos!$F:$F,"Realizado",Lancamentos!$J:$J,Fluxo_de_Caixa_Semanal!$A42)-SUMIFS(Lancamentos!$Y:$Y,Lancamentos!$AF:$AF,Fluxo_de_Caixa_Semanal!DX$8,Lancamentos!$F:$F,"Contratado",Lancamentos!$J:$J,Fluxo_de_Caixa_Semanal!$A42)</f>
        <v>0</v>
      </c>
      <c r="DY42" s="121">
        <f>-SUMIFS(Lancamentos!$Y:$Y,Lancamentos!$AF:$AF,Fluxo_de_Caixa_Semanal!DY$8,Lancamentos!$F:$F,"Realizado",Lancamentos!$J:$J,Fluxo_de_Caixa_Semanal!$A42)-SUMIFS(Lancamentos!$Y:$Y,Lancamentos!$AF:$AF,Fluxo_de_Caixa_Semanal!DY$8,Lancamentos!$F:$F,"Contratado",Lancamentos!$J:$J,Fluxo_de_Caixa_Semanal!$A42)</f>
        <v>0</v>
      </c>
      <c r="DZ42" s="122">
        <f>-SUMIFS(Lancamentos!$Y:$Y,Lancamentos!$AF:$AF,Fluxo_de_Caixa_Semanal!DZ$8,Lancamentos!$F:$F,"Realizado",Lancamentos!$J:$J,Fluxo_de_Caixa_Semanal!$A42)-SUMIFS(Lancamentos!$Y:$Y,Lancamentos!$AF:$AF,Fluxo_de_Caixa_Semanal!DZ$8,Lancamentos!$F:$F,"Contratado",Lancamentos!$J:$J,Fluxo_de_Caixa_Semanal!$A42)</f>
        <v>0</v>
      </c>
      <c r="EA42" s="123">
        <f>-SUMIFS(Lancamentos!$Y:$Y,Lancamentos!$AF:$AF,Fluxo_de_Caixa_Semanal!EA$8,Lancamentos!$F:$F,"Realizado",Lancamentos!$J:$J,Fluxo_de_Caixa_Semanal!$A42)-SUMIFS(Lancamentos!$Y:$Y,Lancamentos!$AF:$AF,Fluxo_de_Caixa_Semanal!EA$8,Lancamentos!$F:$F,"Contratado",Lancamentos!$J:$J,Fluxo_de_Caixa_Semanal!$A42)</f>
        <v>0</v>
      </c>
      <c r="EB42" s="121">
        <f>-SUMIFS(Lancamentos!$Y:$Y,Lancamentos!$AF:$AF,Fluxo_de_Caixa_Semanal!EB$8,Lancamentos!$F:$F,"Realizado",Lancamentos!$J:$J,Fluxo_de_Caixa_Semanal!$A42)-SUMIFS(Lancamentos!$Y:$Y,Lancamentos!$AF:$AF,Fluxo_de_Caixa_Semanal!EB$8,Lancamentos!$F:$F,"Contratado",Lancamentos!$J:$J,Fluxo_de_Caixa_Semanal!$A42)</f>
        <v>0</v>
      </c>
      <c r="EC42" s="122">
        <f>-SUMIFS(Lancamentos!$Y:$Y,Lancamentos!$AF:$AF,Fluxo_de_Caixa_Semanal!EC$8,Lancamentos!$F:$F,"Realizado",Lancamentos!$J:$J,Fluxo_de_Caixa_Semanal!$A42)-SUMIFS(Lancamentos!$Y:$Y,Lancamentos!$AF:$AF,Fluxo_de_Caixa_Semanal!EC$8,Lancamentos!$F:$F,"Contratado",Lancamentos!$J:$J,Fluxo_de_Caixa_Semanal!$A42)</f>
        <v>0</v>
      </c>
      <c r="ED42" s="123">
        <f>-SUMIFS(Lancamentos!$Y:$Y,Lancamentos!$AF:$AF,Fluxo_de_Caixa_Semanal!ED$8,Lancamentos!$F:$F,"Realizado",Lancamentos!$J:$J,Fluxo_de_Caixa_Semanal!$A42)-SUMIFS(Lancamentos!$Y:$Y,Lancamentos!$AF:$AF,Fluxo_de_Caixa_Semanal!ED$8,Lancamentos!$F:$F,"Contratado",Lancamentos!$J:$J,Fluxo_de_Caixa_Semanal!$A42)</f>
        <v>0</v>
      </c>
      <c r="EE42" s="121">
        <f>-SUMIFS(Lancamentos!$Y:$Y,Lancamentos!$AF:$AF,Fluxo_de_Caixa_Semanal!EE$8,Lancamentos!$F:$F,"Realizado",Lancamentos!$J:$J,Fluxo_de_Caixa_Semanal!$A42)-SUMIFS(Lancamentos!$Y:$Y,Lancamentos!$AF:$AF,Fluxo_de_Caixa_Semanal!EE$8,Lancamentos!$F:$F,"Contratado",Lancamentos!$J:$J,Fluxo_de_Caixa_Semanal!$A42)</f>
        <v>0</v>
      </c>
      <c r="EF42" s="122">
        <f>-SUMIFS(Lancamentos!$Y:$Y,Lancamentos!$AF:$AF,Fluxo_de_Caixa_Semanal!EF$8,Lancamentos!$F:$F,"Realizado",Lancamentos!$J:$J,Fluxo_de_Caixa_Semanal!$A42)-SUMIFS(Lancamentos!$Y:$Y,Lancamentos!$AF:$AF,Fluxo_de_Caixa_Semanal!EF$8,Lancamentos!$F:$F,"Contratado",Lancamentos!$J:$J,Fluxo_de_Caixa_Semanal!$A42)</f>
        <v>0</v>
      </c>
      <c r="EG42" s="123">
        <f>-SUMIFS(Lancamentos!$Y:$Y,Lancamentos!$AF:$AF,Fluxo_de_Caixa_Semanal!EG$8,Lancamentos!$F:$F,"Realizado",Lancamentos!$J:$J,Fluxo_de_Caixa_Semanal!$A42)-SUMIFS(Lancamentos!$Y:$Y,Lancamentos!$AF:$AF,Fluxo_de_Caixa_Semanal!EG$8,Lancamentos!$F:$F,"Contratado",Lancamentos!$J:$J,Fluxo_de_Caixa_Semanal!$A42)</f>
        <v>0</v>
      </c>
      <c r="EH42" s="121">
        <f>-SUMIFS(Lancamentos!$Y:$Y,Lancamentos!$AF:$AF,Fluxo_de_Caixa_Semanal!EH$8,Lancamentos!$F:$F,"Realizado",Lancamentos!$J:$J,Fluxo_de_Caixa_Semanal!$A42)-SUMIFS(Lancamentos!$Y:$Y,Lancamentos!$AF:$AF,Fluxo_de_Caixa_Semanal!EH$8,Lancamentos!$F:$F,"Contratado",Lancamentos!$J:$J,Fluxo_de_Caixa_Semanal!$A42)</f>
        <v>0</v>
      </c>
      <c r="EI42" s="122">
        <f>-SUMIFS(Lancamentos!$Y:$Y,Lancamentos!$AF:$AF,Fluxo_de_Caixa_Semanal!EI$8,Lancamentos!$F:$F,"Realizado",Lancamentos!$J:$J,Fluxo_de_Caixa_Semanal!$A42)-SUMIFS(Lancamentos!$Y:$Y,Lancamentos!$AF:$AF,Fluxo_de_Caixa_Semanal!EI$8,Lancamentos!$F:$F,"Contratado",Lancamentos!$J:$J,Fluxo_de_Caixa_Semanal!$A42)</f>
        <v>0</v>
      </c>
      <c r="EJ42" s="123">
        <f>-SUMIFS(Lancamentos!$Y:$Y,Lancamentos!$AF:$AF,Fluxo_de_Caixa_Semanal!EJ$8,Lancamentos!$F:$F,"Realizado",Lancamentos!$J:$J,Fluxo_de_Caixa_Semanal!$A42)-SUMIFS(Lancamentos!$Y:$Y,Lancamentos!$AF:$AF,Fluxo_de_Caixa_Semanal!EJ$8,Lancamentos!$F:$F,"Contratado",Lancamentos!$J:$J,Fluxo_de_Caixa_Semanal!$A42)</f>
        <v>0</v>
      </c>
      <c r="EK42" s="121">
        <f>-SUMIFS(Lancamentos!$Y:$Y,Lancamentos!$AF:$AF,Fluxo_de_Caixa_Semanal!EK$8,Lancamentos!$F:$F,"Realizado",Lancamentos!$J:$J,Fluxo_de_Caixa_Semanal!$A42)-SUMIFS(Lancamentos!$Y:$Y,Lancamentos!$AF:$AF,Fluxo_de_Caixa_Semanal!EK$8,Lancamentos!$F:$F,"Contratado",Lancamentos!$J:$J,Fluxo_de_Caixa_Semanal!$A42)</f>
        <v>0</v>
      </c>
      <c r="EL42" s="122">
        <f>-SUMIFS(Lancamentos!$Y:$Y,Lancamentos!$AF:$AF,Fluxo_de_Caixa_Semanal!EL$8,Lancamentos!$F:$F,"Realizado",Lancamentos!$J:$J,Fluxo_de_Caixa_Semanal!$A42)-SUMIFS(Lancamentos!$Y:$Y,Lancamentos!$AF:$AF,Fluxo_de_Caixa_Semanal!EL$8,Lancamentos!$F:$F,"Contratado",Lancamentos!$J:$J,Fluxo_de_Caixa_Semanal!$A42)</f>
        <v>0</v>
      </c>
      <c r="EM42" s="123">
        <f>-SUMIFS(Lancamentos!$Y:$Y,Lancamentos!$AF:$AF,Fluxo_de_Caixa_Semanal!EM$8,Lancamentos!$F:$F,"Realizado",Lancamentos!$J:$J,Fluxo_de_Caixa_Semanal!$A42)-SUMIFS(Lancamentos!$Y:$Y,Lancamentos!$AF:$AF,Fluxo_de_Caixa_Semanal!EM$8,Lancamentos!$F:$F,"Contratado",Lancamentos!$J:$J,Fluxo_de_Caixa_Semanal!$A42)</f>
        <v>0</v>
      </c>
      <c r="EN42" s="121">
        <f>-SUMIFS(Lancamentos!$Y:$Y,Lancamentos!$AF:$AF,Fluxo_de_Caixa_Semanal!EN$8,Lancamentos!$F:$F,"Realizado",Lancamentos!$J:$J,Fluxo_de_Caixa_Semanal!$A42)-SUMIFS(Lancamentos!$Y:$Y,Lancamentos!$AF:$AF,Fluxo_de_Caixa_Semanal!EN$8,Lancamentos!$F:$F,"Contratado",Lancamentos!$J:$J,Fluxo_de_Caixa_Semanal!$A42)</f>
        <v>0</v>
      </c>
      <c r="EO42" s="122">
        <f>-SUMIFS(Lancamentos!$Y:$Y,Lancamentos!$AF:$AF,Fluxo_de_Caixa_Semanal!EO$8,Lancamentos!$F:$F,"Realizado",Lancamentos!$J:$J,Fluxo_de_Caixa_Semanal!$A42)-SUMIFS(Lancamentos!$Y:$Y,Lancamentos!$AF:$AF,Fluxo_de_Caixa_Semanal!EO$8,Lancamentos!$F:$F,"Contratado",Lancamentos!$J:$J,Fluxo_de_Caixa_Semanal!$A42)</f>
        <v>0</v>
      </c>
      <c r="EP42" s="123">
        <f>-SUMIFS(Lancamentos!$Y:$Y,Lancamentos!$AF:$AF,Fluxo_de_Caixa_Semanal!EP$8,Lancamentos!$F:$F,"Realizado",Lancamentos!$J:$J,Fluxo_de_Caixa_Semanal!$A42)-SUMIFS(Lancamentos!$Y:$Y,Lancamentos!$AF:$AF,Fluxo_de_Caixa_Semanal!EP$8,Lancamentos!$F:$F,"Contratado",Lancamentos!$J:$J,Fluxo_de_Caixa_Semanal!$A42)</f>
        <v>0</v>
      </c>
      <c r="EQ42" s="121">
        <f>-SUMIFS(Lancamentos!$Y:$Y,Lancamentos!$AF:$AF,Fluxo_de_Caixa_Semanal!EQ$8,Lancamentos!$F:$F,"Realizado",Lancamentos!$J:$J,Fluxo_de_Caixa_Semanal!$A42)-SUMIFS(Lancamentos!$Y:$Y,Lancamentos!$AF:$AF,Fluxo_de_Caixa_Semanal!EQ$8,Lancamentos!$F:$F,"Contratado",Lancamentos!$J:$J,Fluxo_de_Caixa_Semanal!$A42)</f>
        <v>0</v>
      </c>
      <c r="ER42" s="122">
        <f>-SUMIFS(Lancamentos!$Y:$Y,Lancamentos!$AF:$AF,Fluxo_de_Caixa_Semanal!ER$8,Lancamentos!$F:$F,"Realizado",Lancamentos!$J:$J,Fluxo_de_Caixa_Semanal!$A42)-SUMIFS(Lancamentos!$Y:$Y,Lancamentos!$AF:$AF,Fluxo_de_Caixa_Semanal!ER$8,Lancamentos!$F:$F,"Contratado",Lancamentos!$J:$J,Fluxo_de_Caixa_Semanal!$A42)</f>
        <v>0</v>
      </c>
      <c r="ES42" s="123">
        <f>-SUMIFS(Lancamentos!$Y:$Y,Lancamentos!$AF:$AF,Fluxo_de_Caixa_Semanal!ES$8,Lancamentos!$F:$F,"Realizado",Lancamentos!$J:$J,Fluxo_de_Caixa_Semanal!$A42)-SUMIFS(Lancamentos!$Y:$Y,Lancamentos!$AF:$AF,Fluxo_de_Caixa_Semanal!ES$8,Lancamentos!$F:$F,"Contratado",Lancamentos!$J:$J,Fluxo_de_Caixa_Semanal!$A42)</f>
        <v>0</v>
      </c>
    </row>
    <row r="43" spans="1:149" s="2" customFormat="1" outlineLevel="1" x14ac:dyDescent="0.25">
      <c r="A43" t="s">
        <v>119</v>
      </c>
      <c r="B43" t="s">
        <v>120</v>
      </c>
      <c r="C43" s="165">
        <f>-SUMIFS(Lancamentos!$Y:$Y,Lancamentos!$AF:$AF,Fluxo_de_Caixa_Semanal!C$8,Lancamentos!$F:$F,"Realizado",Lancamentos!$J:$J,Fluxo_de_Caixa_Semanal!$A43)</f>
        <v>0</v>
      </c>
      <c r="D43" s="165">
        <f>-SUMIFS(Lancamentos!$Y:$Y,Lancamentos!$AF:$AF,Fluxo_de_Caixa_Semanal!D$8,Lancamentos!$F:$F,"Realizado",Lancamentos!$J:$J,Fluxo_de_Caixa_Semanal!$A43)</f>
        <v>0</v>
      </c>
      <c r="E43" s="166">
        <f>-SUMIFS(Lancamentos!$Y:$Y,Lancamentos!$AF:$AF,Fluxo_de_Caixa_Semanal!E$8,Lancamentos!$F:$F,"Realizado",Lancamentos!$J:$J,Fluxo_de_Caixa_Semanal!$A43)</f>
        <v>0</v>
      </c>
      <c r="F43" s="167">
        <f>-SUMIFS(Lancamentos!$Y:$Y,Lancamentos!$AF:$AF,Fluxo_de_Caixa_Semanal!F$8,Lancamentos!$F:$F,"Realizado",Lancamentos!$J:$J,Fluxo_de_Caixa_Semanal!$A43)</f>
        <v>0</v>
      </c>
      <c r="G43" s="165">
        <f>-SUMIFS(Lancamentos!$Y:$Y,Lancamentos!$AF:$AF,Fluxo_de_Caixa_Semanal!G$8,Lancamentos!$F:$F,"Realizado",Lancamentos!$J:$J,Fluxo_de_Caixa_Semanal!$A43)</f>
        <v>0</v>
      </c>
      <c r="H43" s="166">
        <f>-SUMIFS(Lancamentos!$Y:$Y,Lancamentos!$AF:$AF,Fluxo_de_Caixa_Semanal!H$8,Lancamentos!$F:$F,"Realizado",Lancamentos!$J:$J,Fluxo_de_Caixa_Semanal!$A43)</f>
        <v>0</v>
      </c>
      <c r="I43" s="167">
        <f>-SUMIFS(Lancamentos!$Y:$Y,Lancamentos!$AF:$AF,Fluxo_de_Caixa_Semanal!I$8,Lancamentos!$F:$F,"Realizado",Lancamentos!$J:$J,Fluxo_de_Caixa_Semanal!$A43)</f>
        <v>0</v>
      </c>
      <c r="J43" s="165">
        <f>-SUMIFS(Lancamentos!$Y:$Y,Lancamentos!$AF:$AF,Fluxo_de_Caixa_Semanal!J$8,Lancamentos!$F:$F,"Realizado",Lancamentos!$J:$J,Fluxo_de_Caixa_Semanal!$A43)</f>
        <v>0</v>
      </c>
      <c r="K43" s="166">
        <f>-SUMIFS(Lancamentos!$Y:$Y,Lancamentos!$AF:$AF,Fluxo_de_Caixa_Semanal!K$8,Lancamentos!$F:$F,"Realizado",Lancamentos!$J:$J,Fluxo_de_Caixa_Semanal!$A43)</f>
        <v>0</v>
      </c>
      <c r="L43" s="167">
        <f>-SUMIFS(Lancamentos!$Y:$Y,Lancamentos!$AF:$AF,Fluxo_de_Caixa_Semanal!L$8,Lancamentos!$F:$F,"Realizado",Lancamentos!$J:$J,Fluxo_de_Caixa_Semanal!$A43)</f>
        <v>0</v>
      </c>
      <c r="M43" s="165">
        <f>-SUMIFS(Lancamentos!$Y:$Y,Lancamentos!$AF:$AF,Fluxo_de_Caixa_Semanal!M$8,Lancamentos!$F:$F,"Realizado",Lancamentos!$J:$J,Fluxo_de_Caixa_Semanal!$A43)</f>
        <v>0</v>
      </c>
      <c r="N43" s="166">
        <f>-SUMIFS(Lancamentos!$Y:$Y,Lancamentos!$AF:$AF,Fluxo_de_Caixa_Semanal!N$8,Lancamentos!$F:$F,"Realizado",Lancamentos!$J:$J,Fluxo_de_Caixa_Semanal!$A43)</f>
        <v>0</v>
      </c>
      <c r="O43" s="167">
        <f>-SUMIFS(Lancamentos!$Y:$Y,Lancamentos!$AF:$AF,Fluxo_de_Caixa_Semanal!O$8,Lancamentos!$F:$F,"Realizado",Lancamentos!$J:$J,Fluxo_de_Caixa_Semanal!$A43)</f>
        <v>0</v>
      </c>
      <c r="P43" s="165">
        <f>-SUMIFS(Lancamentos!$Y:$Y,Lancamentos!$AF:$AF,Fluxo_de_Caixa_Semanal!P$8,Lancamentos!$F:$F,"Realizado",Lancamentos!$J:$J,Fluxo_de_Caixa_Semanal!$A43)</f>
        <v>0</v>
      </c>
      <c r="Q43" s="166">
        <f>-SUMIFS(Lancamentos!$Y:$Y,Lancamentos!$AF:$AF,Fluxo_de_Caixa_Semanal!Q$8,Lancamentos!$F:$F,"Realizado",Lancamentos!$J:$J,Fluxo_de_Caixa_Semanal!$A43)</f>
        <v>0</v>
      </c>
      <c r="R43" s="167">
        <f>-SUMIFS(Lancamentos!$Y:$Y,Lancamentos!$AF:$AF,Fluxo_de_Caixa_Semanal!R$8,Lancamentos!$F:$F,"Realizado",Lancamentos!$J:$J,Fluxo_de_Caixa_Semanal!$A43)</f>
        <v>0</v>
      </c>
      <c r="S43" s="165">
        <f>-SUMIFS(Lancamentos!$Y:$Y,Lancamentos!$AF:$AF,Fluxo_de_Caixa_Semanal!S$8,Lancamentos!$F:$F,"Realizado",Lancamentos!$J:$J,Fluxo_de_Caixa_Semanal!$A43)</f>
        <v>0</v>
      </c>
      <c r="T43" s="166">
        <f>-SUMIFS(Lancamentos!$Y:$Y,Lancamentos!$AF:$AF,Fluxo_de_Caixa_Semanal!T$8,Lancamentos!$F:$F,"Realizado",Lancamentos!$J:$J,Fluxo_de_Caixa_Semanal!$A43)</f>
        <v>0</v>
      </c>
      <c r="U43" s="167">
        <f>-SUMIFS(Lancamentos!$Y:$Y,Lancamentos!$AF:$AF,Fluxo_de_Caixa_Semanal!U$8,Lancamentos!$F:$F,"Realizado",Lancamentos!$J:$J,Fluxo_de_Caixa_Semanal!$A43)</f>
        <v>0</v>
      </c>
      <c r="V43" s="165">
        <f>-SUMIFS(Lancamentos!$Y:$Y,Lancamentos!$AF:$AF,Fluxo_de_Caixa_Semanal!V$8,Lancamentos!$F:$F,"Realizado",Lancamentos!$J:$J,Fluxo_de_Caixa_Semanal!$A43)</f>
        <v>0</v>
      </c>
      <c r="W43" s="166">
        <f>-SUMIFS(Lancamentos!$Y:$Y,Lancamentos!$AF:$AF,Fluxo_de_Caixa_Semanal!W$8,Lancamentos!$F:$F,"Realizado",Lancamentos!$J:$J,Fluxo_de_Caixa_Semanal!$A43)</f>
        <v>0</v>
      </c>
      <c r="X43" s="121">
        <f>-SUMIFS(Lancamentos!$Y:$Y,Lancamentos!$AF:$AF,Fluxo_de_Caixa_Semanal!X$8,Lancamentos!$F:$F,"Realizado",Lancamentos!$J:$J,Fluxo_de_Caixa_Semanal!$A43)-SUMIFS(Lancamentos!$Y:$Y,Lancamentos!$AF:$AF,Fluxo_de_Caixa_Semanal!X$8,Lancamentos!$F:$F,"Contratado",Lancamentos!$J:$J,Fluxo_de_Caixa_Semanal!$A43)</f>
        <v>0</v>
      </c>
      <c r="Y43" s="122">
        <f>-SUMIFS(Lancamentos!$Y:$Y,Lancamentos!$AF:$AF,Fluxo_de_Caixa_Semanal!Y$8,Lancamentos!$F:$F,"Realizado",Lancamentos!$J:$J,Fluxo_de_Caixa_Semanal!$A43)-SUMIFS(Lancamentos!$Y:$Y,Lancamentos!$AF:$AF,Fluxo_de_Caixa_Semanal!Y$8,Lancamentos!$F:$F,"Contratado",Lancamentos!$J:$J,Fluxo_de_Caixa_Semanal!$A43)</f>
        <v>0</v>
      </c>
      <c r="Z43" s="123">
        <f>-SUMIFS(Lancamentos!$Y:$Y,Lancamentos!$AF:$AF,Fluxo_de_Caixa_Semanal!Z$8,Lancamentos!$F:$F,"Realizado",Lancamentos!$J:$J,Fluxo_de_Caixa_Semanal!$A43)-SUMIFS(Lancamentos!$Y:$Y,Lancamentos!$AF:$AF,Fluxo_de_Caixa_Semanal!Z$8,Lancamentos!$F:$F,"Contratado",Lancamentos!$J:$J,Fluxo_de_Caixa_Semanal!$A43)</f>
        <v>0</v>
      </c>
      <c r="AA43" s="121">
        <f>-SUMIFS(Lancamentos!$Y:$Y,Lancamentos!$AF:$AF,Fluxo_de_Caixa_Semanal!AA$8,Lancamentos!$F:$F,"Realizado",Lancamentos!$J:$J,Fluxo_de_Caixa_Semanal!$A43)-SUMIFS(Lancamentos!$Y:$Y,Lancamentos!$AF:$AF,Fluxo_de_Caixa_Semanal!AA$8,Lancamentos!$F:$F,"Contratado",Lancamentos!$J:$J,Fluxo_de_Caixa_Semanal!$A43)</f>
        <v>0</v>
      </c>
      <c r="AB43" s="122">
        <f>-SUMIFS(Lancamentos!$Y:$Y,Lancamentos!$AF:$AF,Fluxo_de_Caixa_Semanal!AB$8,Lancamentos!$F:$F,"Realizado",Lancamentos!$J:$J,Fluxo_de_Caixa_Semanal!$A43)-SUMIFS(Lancamentos!$Y:$Y,Lancamentos!$AF:$AF,Fluxo_de_Caixa_Semanal!AB$8,Lancamentos!$F:$F,"Contratado",Lancamentos!$J:$J,Fluxo_de_Caixa_Semanal!$A43)</f>
        <v>0</v>
      </c>
      <c r="AC43" s="123">
        <f>-SUMIFS(Lancamentos!$Y:$Y,Lancamentos!$AF:$AF,Fluxo_de_Caixa_Semanal!AC$8,Lancamentos!$F:$F,"Realizado",Lancamentos!$J:$J,Fluxo_de_Caixa_Semanal!$A43)-SUMIFS(Lancamentos!$Y:$Y,Lancamentos!$AF:$AF,Fluxo_de_Caixa_Semanal!AC$8,Lancamentos!$F:$F,"Contratado",Lancamentos!$J:$J,Fluxo_de_Caixa_Semanal!$A43)</f>
        <v>0</v>
      </c>
      <c r="AD43" s="121">
        <f>-SUMIFS(Lancamentos!$Y:$Y,Lancamentos!$AF:$AF,Fluxo_de_Caixa_Semanal!AD$8,Lancamentos!$F:$F,"Realizado",Lancamentos!$J:$J,Fluxo_de_Caixa_Semanal!$A43)-SUMIFS(Lancamentos!$Y:$Y,Lancamentos!$AF:$AF,Fluxo_de_Caixa_Semanal!AD$8,Lancamentos!$F:$F,"Contratado",Lancamentos!$J:$J,Fluxo_de_Caixa_Semanal!$A43)</f>
        <v>0</v>
      </c>
      <c r="AE43" s="122">
        <f>-SUMIFS(Lancamentos!$Y:$Y,Lancamentos!$AF:$AF,Fluxo_de_Caixa_Semanal!AE$8,Lancamentos!$F:$F,"Realizado",Lancamentos!$J:$J,Fluxo_de_Caixa_Semanal!$A43)-SUMIFS(Lancamentos!$Y:$Y,Lancamentos!$AF:$AF,Fluxo_de_Caixa_Semanal!AE$8,Lancamentos!$F:$F,"Contratado",Lancamentos!$J:$J,Fluxo_de_Caixa_Semanal!$A43)</f>
        <v>0</v>
      </c>
      <c r="AF43" s="123">
        <f>-SUMIFS(Lancamentos!$Y:$Y,Lancamentos!$AF:$AF,Fluxo_de_Caixa_Semanal!AF$8,Lancamentos!$F:$F,"Realizado",Lancamentos!$J:$J,Fluxo_de_Caixa_Semanal!$A43)-SUMIFS(Lancamentos!$Y:$Y,Lancamentos!$AF:$AF,Fluxo_de_Caixa_Semanal!AF$8,Lancamentos!$F:$F,"Contratado",Lancamentos!$J:$J,Fluxo_de_Caixa_Semanal!$A43)</f>
        <v>0</v>
      </c>
      <c r="AG43" s="121">
        <f>-SUMIFS(Lancamentos!$Y:$Y,Lancamentos!$AF:$AF,Fluxo_de_Caixa_Semanal!AG$8,Lancamentos!$F:$F,"Realizado",Lancamentos!$J:$J,Fluxo_de_Caixa_Semanal!$A43)-SUMIFS(Lancamentos!$Y:$Y,Lancamentos!$AF:$AF,Fluxo_de_Caixa_Semanal!AG$8,Lancamentos!$F:$F,"Contratado",Lancamentos!$J:$J,Fluxo_de_Caixa_Semanal!$A43)</f>
        <v>0</v>
      </c>
      <c r="AH43" s="122">
        <f>-SUMIFS(Lancamentos!$Y:$Y,Lancamentos!$AF:$AF,Fluxo_de_Caixa_Semanal!AH$8,Lancamentos!$F:$F,"Realizado",Lancamentos!$J:$J,Fluxo_de_Caixa_Semanal!$A43)-SUMIFS(Lancamentos!$Y:$Y,Lancamentos!$AF:$AF,Fluxo_de_Caixa_Semanal!AH$8,Lancamentos!$F:$F,"Contratado",Lancamentos!$J:$J,Fluxo_de_Caixa_Semanal!$A43)</f>
        <v>0</v>
      </c>
      <c r="AI43" s="123">
        <f>-SUMIFS(Lancamentos!$Y:$Y,Lancamentos!$AF:$AF,Fluxo_de_Caixa_Semanal!AI$8,Lancamentos!$F:$F,"Realizado",Lancamentos!$J:$J,Fluxo_de_Caixa_Semanal!$A43)-SUMIFS(Lancamentos!$Y:$Y,Lancamentos!$AF:$AF,Fluxo_de_Caixa_Semanal!AI$8,Lancamentos!$F:$F,"Contratado",Lancamentos!$J:$J,Fluxo_de_Caixa_Semanal!$A43)</f>
        <v>0</v>
      </c>
      <c r="AJ43" s="121">
        <f>-SUMIFS(Lancamentos!$Y:$Y,Lancamentos!$AF:$AF,Fluxo_de_Caixa_Semanal!AJ$8,Lancamentos!$F:$F,"Realizado",Lancamentos!$J:$J,Fluxo_de_Caixa_Semanal!$A43)-SUMIFS(Lancamentos!$Y:$Y,Lancamentos!$AF:$AF,Fluxo_de_Caixa_Semanal!AJ$8,Lancamentos!$F:$F,"Contratado",Lancamentos!$J:$J,Fluxo_de_Caixa_Semanal!$A43)</f>
        <v>0</v>
      </c>
      <c r="AK43" s="122">
        <f>-SUMIFS(Lancamentos!$Y:$Y,Lancamentos!$AF:$AF,Fluxo_de_Caixa_Semanal!AK$8,Lancamentos!$F:$F,"Realizado",Lancamentos!$J:$J,Fluxo_de_Caixa_Semanal!$A43)-SUMIFS(Lancamentos!$Y:$Y,Lancamentos!$AF:$AF,Fluxo_de_Caixa_Semanal!AK$8,Lancamentos!$F:$F,"Contratado",Lancamentos!$J:$J,Fluxo_de_Caixa_Semanal!$A43)</f>
        <v>0</v>
      </c>
      <c r="AL43" s="123">
        <f>-SUMIFS(Lancamentos!$Y:$Y,Lancamentos!$AF:$AF,Fluxo_de_Caixa_Semanal!AL$8,Lancamentos!$F:$F,"Realizado",Lancamentos!$J:$J,Fluxo_de_Caixa_Semanal!$A43)-SUMIFS(Lancamentos!$Y:$Y,Lancamentos!$AF:$AF,Fluxo_de_Caixa_Semanal!AL$8,Lancamentos!$F:$F,"Contratado",Lancamentos!$J:$J,Fluxo_de_Caixa_Semanal!$A43)</f>
        <v>0</v>
      </c>
      <c r="AM43" s="121">
        <f>-SUMIFS(Lancamentos!$Y:$Y,Lancamentos!$AF:$AF,Fluxo_de_Caixa_Semanal!AM$8,Lancamentos!$F:$F,"Realizado",Lancamentos!$J:$J,Fluxo_de_Caixa_Semanal!$A43)-SUMIFS(Lancamentos!$Y:$Y,Lancamentos!$AF:$AF,Fluxo_de_Caixa_Semanal!AM$8,Lancamentos!$F:$F,"Contratado",Lancamentos!$J:$J,Fluxo_de_Caixa_Semanal!$A43)</f>
        <v>0</v>
      </c>
      <c r="AN43" s="122">
        <f>-SUMIFS(Lancamentos!$Y:$Y,Lancamentos!$AF:$AF,Fluxo_de_Caixa_Semanal!AN$8,Lancamentos!$F:$F,"Realizado",Lancamentos!$J:$J,Fluxo_de_Caixa_Semanal!$A43)-SUMIFS(Lancamentos!$Y:$Y,Lancamentos!$AF:$AF,Fluxo_de_Caixa_Semanal!AN$8,Lancamentos!$F:$F,"Contratado",Lancamentos!$J:$J,Fluxo_de_Caixa_Semanal!$A43)</f>
        <v>0</v>
      </c>
      <c r="AO43" s="123">
        <f>-SUMIFS(Lancamentos!$Y:$Y,Lancamentos!$AF:$AF,Fluxo_de_Caixa_Semanal!AO$8,Lancamentos!$F:$F,"Realizado",Lancamentos!$J:$J,Fluxo_de_Caixa_Semanal!$A43)-SUMIFS(Lancamentos!$Y:$Y,Lancamentos!$AF:$AF,Fluxo_de_Caixa_Semanal!AO$8,Lancamentos!$F:$F,"Contratado",Lancamentos!$J:$J,Fluxo_de_Caixa_Semanal!$A43)</f>
        <v>0</v>
      </c>
      <c r="AP43" s="121">
        <f>-SUMIFS(Lancamentos!$Y:$Y,Lancamentos!$AF:$AF,Fluxo_de_Caixa_Semanal!AP$8,Lancamentos!$F:$F,"Realizado",Lancamentos!$J:$J,Fluxo_de_Caixa_Semanal!$A43)-SUMIFS(Lancamentos!$Y:$Y,Lancamentos!$AF:$AF,Fluxo_de_Caixa_Semanal!AP$8,Lancamentos!$F:$F,"Contratado",Lancamentos!$J:$J,Fluxo_de_Caixa_Semanal!$A43)</f>
        <v>0</v>
      </c>
      <c r="AQ43" s="122">
        <f>-SUMIFS(Lancamentos!$Y:$Y,Lancamentos!$AF:$AF,Fluxo_de_Caixa_Semanal!AQ$8,Lancamentos!$F:$F,"Realizado",Lancamentos!$J:$J,Fluxo_de_Caixa_Semanal!$A43)-SUMIFS(Lancamentos!$Y:$Y,Lancamentos!$AF:$AF,Fluxo_de_Caixa_Semanal!AQ$8,Lancamentos!$F:$F,"Contratado",Lancamentos!$J:$J,Fluxo_de_Caixa_Semanal!$A43)</f>
        <v>0</v>
      </c>
      <c r="AR43" s="123">
        <f>-SUMIFS(Lancamentos!$Y:$Y,Lancamentos!$AF:$AF,Fluxo_de_Caixa_Semanal!AR$8,Lancamentos!$F:$F,"Realizado",Lancamentos!$J:$J,Fluxo_de_Caixa_Semanal!$A43)-SUMIFS(Lancamentos!$Y:$Y,Lancamentos!$AF:$AF,Fluxo_de_Caixa_Semanal!AR$8,Lancamentos!$F:$F,"Contratado",Lancamentos!$J:$J,Fluxo_de_Caixa_Semanal!$A43)</f>
        <v>0</v>
      </c>
      <c r="AS43" s="121">
        <f>-SUMIFS(Lancamentos!$Y:$Y,Lancamentos!$AF:$AF,Fluxo_de_Caixa_Semanal!AS$8,Lancamentos!$F:$F,"Realizado",Lancamentos!$J:$J,Fluxo_de_Caixa_Semanal!$A43)-SUMIFS(Lancamentos!$Y:$Y,Lancamentos!$AF:$AF,Fluxo_de_Caixa_Semanal!AS$8,Lancamentos!$F:$F,"Contratado",Lancamentos!$J:$J,Fluxo_de_Caixa_Semanal!$A43)</f>
        <v>0</v>
      </c>
      <c r="AT43" s="122">
        <f>-SUMIFS(Lancamentos!$Y:$Y,Lancamentos!$AF:$AF,Fluxo_de_Caixa_Semanal!AT$8,Lancamentos!$F:$F,"Realizado",Lancamentos!$J:$J,Fluxo_de_Caixa_Semanal!$A43)-SUMIFS(Lancamentos!$Y:$Y,Lancamentos!$AF:$AF,Fluxo_de_Caixa_Semanal!AT$8,Lancamentos!$F:$F,"Contratado",Lancamentos!$J:$J,Fluxo_de_Caixa_Semanal!$A43)</f>
        <v>0</v>
      </c>
      <c r="AU43" s="123">
        <f>-SUMIFS(Lancamentos!$Y:$Y,Lancamentos!$AF:$AF,Fluxo_de_Caixa_Semanal!AU$8,Lancamentos!$F:$F,"Realizado",Lancamentos!$J:$J,Fluxo_de_Caixa_Semanal!$A43)-SUMIFS(Lancamentos!$Y:$Y,Lancamentos!$AF:$AF,Fluxo_de_Caixa_Semanal!AU$8,Lancamentos!$F:$F,"Contratado",Lancamentos!$J:$J,Fluxo_de_Caixa_Semanal!$A43)</f>
        <v>0</v>
      </c>
      <c r="AV43" s="121">
        <f>-SUMIFS(Lancamentos!$Y:$Y,Lancamentos!$AF:$AF,Fluxo_de_Caixa_Semanal!AV$8,Lancamentos!$F:$F,"Realizado",Lancamentos!$J:$J,Fluxo_de_Caixa_Semanal!$A43)-SUMIFS(Lancamentos!$Y:$Y,Lancamentos!$AF:$AF,Fluxo_de_Caixa_Semanal!AV$8,Lancamentos!$F:$F,"Contratado",Lancamentos!$J:$J,Fluxo_de_Caixa_Semanal!$A43)</f>
        <v>0</v>
      </c>
      <c r="AW43" s="122">
        <f>-SUMIFS(Lancamentos!$Y:$Y,Lancamentos!$AF:$AF,Fluxo_de_Caixa_Semanal!AW$8,Lancamentos!$F:$F,"Realizado",Lancamentos!$J:$J,Fluxo_de_Caixa_Semanal!$A43)-SUMIFS(Lancamentos!$Y:$Y,Lancamentos!$AF:$AF,Fluxo_de_Caixa_Semanal!AW$8,Lancamentos!$F:$F,"Contratado",Lancamentos!$J:$J,Fluxo_de_Caixa_Semanal!$A43)</f>
        <v>0</v>
      </c>
      <c r="AX43" s="123">
        <f>-SUMIFS(Lancamentos!$Y:$Y,Lancamentos!$AF:$AF,Fluxo_de_Caixa_Semanal!AX$8,Lancamentos!$F:$F,"Realizado",Lancamentos!$J:$J,Fluxo_de_Caixa_Semanal!$A43)-SUMIFS(Lancamentos!$Y:$Y,Lancamentos!$AF:$AF,Fluxo_de_Caixa_Semanal!AX$8,Lancamentos!$F:$F,"Contratado",Lancamentos!$J:$J,Fluxo_de_Caixa_Semanal!$A43)</f>
        <v>0</v>
      </c>
      <c r="AY43" s="121">
        <f>-SUMIFS(Lancamentos!$Y:$Y,Lancamentos!$AF:$AF,Fluxo_de_Caixa_Semanal!AY$8,Lancamentos!$F:$F,"Realizado",Lancamentos!$J:$J,Fluxo_de_Caixa_Semanal!$A43)-SUMIFS(Lancamentos!$Y:$Y,Lancamentos!$AF:$AF,Fluxo_de_Caixa_Semanal!AY$8,Lancamentos!$F:$F,"Contratado",Lancamentos!$J:$J,Fluxo_de_Caixa_Semanal!$A43)</f>
        <v>0</v>
      </c>
      <c r="AZ43" s="122">
        <f>-SUMIFS(Lancamentos!$Y:$Y,Lancamentos!$AF:$AF,Fluxo_de_Caixa_Semanal!AZ$8,Lancamentos!$F:$F,"Realizado",Lancamentos!$J:$J,Fluxo_de_Caixa_Semanal!$A43)-SUMIFS(Lancamentos!$Y:$Y,Lancamentos!$AF:$AF,Fluxo_de_Caixa_Semanal!AZ$8,Lancamentos!$F:$F,"Contratado",Lancamentos!$J:$J,Fluxo_de_Caixa_Semanal!$A43)</f>
        <v>0</v>
      </c>
      <c r="BA43" s="123">
        <f>-SUMIFS(Lancamentos!$Y:$Y,Lancamentos!$AF:$AF,Fluxo_de_Caixa_Semanal!BA$8,Lancamentos!$F:$F,"Realizado",Lancamentos!$J:$J,Fluxo_de_Caixa_Semanal!$A43)-SUMIFS(Lancamentos!$Y:$Y,Lancamentos!$AF:$AF,Fluxo_de_Caixa_Semanal!BA$8,Lancamentos!$F:$F,"Contratado",Lancamentos!$J:$J,Fluxo_de_Caixa_Semanal!$A43)</f>
        <v>0</v>
      </c>
      <c r="BB43" s="121">
        <f>-SUMIFS(Lancamentos!$Y:$Y,Lancamentos!$AF:$AF,Fluxo_de_Caixa_Semanal!BB$8,Lancamentos!$F:$F,"Realizado",Lancamentos!$J:$J,Fluxo_de_Caixa_Semanal!$A43)-SUMIFS(Lancamentos!$Y:$Y,Lancamentos!$AF:$AF,Fluxo_de_Caixa_Semanal!BB$8,Lancamentos!$F:$F,"Contratado",Lancamentos!$J:$J,Fluxo_de_Caixa_Semanal!$A43)</f>
        <v>0</v>
      </c>
      <c r="BC43" s="122">
        <f>-SUMIFS(Lancamentos!$Y:$Y,Lancamentos!$AF:$AF,Fluxo_de_Caixa_Semanal!BC$8,Lancamentos!$F:$F,"Realizado",Lancamentos!$J:$J,Fluxo_de_Caixa_Semanal!$A43)-SUMIFS(Lancamentos!$Y:$Y,Lancamentos!$AF:$AF,Fluxo_de_Caixa_Semanal!BC$8,Lancamentos!$F:$F,"Contratado",Lancamentos!$J:$J,Fluxo_de_Caixa_Semanal!$A43)</f>
        <v>0</v>
      </c>
      <c r="BD43" s="123">
        <f>-SUMIFS(Lancamentos!$Y:$Y,Lancamentos!$AF:$AF,Fluxo_de_Caixa_Semanal!BD$8,Lancamentos!$F:$F,"Realizado",Lancamentos!$J:$J,Fluxo_de_Caixa_Semanal!$A43)-SUMIFS(Lancamentos!$Y:$Y,Lancamentos!$AF:$AF,Fluxo_de_Caixa_Semanal!BD$8,Lancamentos!$F:$F,"Contratado",Lancamentos!$J:$J,Fluxo_de_Caixa_Semanal!$A43)</f>
        <v>0</v>
      </c>
      <c r="BE43" s="121">
        <f>-SUMIFS(Lancamentos!$Y:$Y,Lancamentos!$AF:$AF,Fluxo_de_Caixa_Semanal!BE$8,Lancamentos!$F:$F,"Realizado",Lancamentos!$J:$J,Fluxo_de_Caixa_Semanal!$A43)-SUMIFS(Lancamentos!$Y:$Y,Lancamentos!$AF:$AF,Fluxo_de_Caixa_Semanal!BE$8,Lancamentos!$F:$F,"Contratado",Lancamentos!$J:$J,Fluxo_de_Caixa_Semanal!$A43)</f>
        <v>0</v>
      </c>
      <c r="BF43" s="122">
        <f>-SUMIFS(Lancamentos!$Y:$Y,Lancamentos!$AF:$AF,Fluxo_de_Caixa_Semanal!BF$8,Lancamentos!$F:$F,"Realizado",Lancamentos!$J:$J,Fluxo_de_Caixa_Semanal!$A43)-SUMIFS(Lancamentos!$Y:$Y,Lancamentos!$AF:$AF,Fluxo_de_Caixa_Semanal!BF$8,Lancamentos!$F:$F,"Contratado",Lancamentos!$J:$J,Fluxo_de_Caixa_Semanal!$A43)</f>
        <v>0</v>
      </c>
      <c r="BG43" s="123">
        <f>-SUMIFS(Lancamentos!$Y:$Y,Lancamentos!$AF:$AF,Fluxo_de_Caixa_Semanal!BG$8,Lancamentos!$F:$F,"Realizado",Lancamentos!$J:$J,Fluxo_de_Caixa_Semanal!$A43)-SUMIFS(Lancamentos!$Y:$Y,Lancamentos!$AF:$AF,Fluxo_de_Caixa_Semanal!BG$8,Lancamentos!$F:$F,"Contratado",Lancamentos!$J:$J,Fluxo_de_Caixa_Semanal!$A43)</f>
        <v>0</v>
      </c>
      <c r="BH43" s="121">
        <f>-SUMIFS(Lancamentos!$Y:$Y,Lancamentos!$AF:$AF,Fluxo_de_Caixa_Semanal!BH$8,Lancamentos!$F:$F,"Realizado",Lancamentos!$J:$J,Fluxo_de_Caixa_Semanal!$A43)-SUMIFS(Lancamentos!$Y:$Y,Lancamentos!$AF:$AF,Fluxo_de_Caixa_Semanal!BH$8,Lancamentos!$F:$F,"Contratado",Lancamentos!$J:$J,Fluxo_de_Caixa_Semanal!$A43)</f>
        <v>0</v>
      </c>
      <c r="BI43" s="122">
        <f>-SUMIFS(Lancamentos!$Y:$Y,Lancamentos!$AF:$AF,Fluxo_de_Caixa_Semanal!BI$8,Lancamentos!$F:$F,"Realizado",Lancamentos!$J:$J,Fluxo_de_Caixa_Semanal!$A43)-SUMIFS(Lancamentos!$Y:$Y,Lancamentos!$AF:$AF,Fluxo_de_Caixa_Semanal!BI$8,Lancamentos!$F:$F,"Contratado",Lancamentos!$J:$J,Fluxo_de_Caixa_Semanal!$A43)</f>
        <v>0</v>
      </c>
      <c r="BJ43" s="123">
        <f>-SUMIFS(Lancamentos!$Y:$Y,Lancamentos!$AF:$AF,Fluxo_de_Caixa_Semanal!BJ$8,Lancamentos!$F:$F,"Realizado",Lancamentos!$J:$J,Fluxo_de_Caixa_Semanal!$A43)-SUMIFS(Lancamentos!$Y:$Y,Lancamentos!$AF:$AF,Fluxo_de_Caixa_Semanal!BJ$8,Lancamentos!$F:$F,"Contratado",Lancamentos!$J:$J,Fluxo_de_Caixa_Semanal!$A43)</f>
        <v>0</v>
      </c>
      <c r="BK43" s="121">
        <f>-SUMIFS(Lancamentos!$Y:$Y,Lancamentos!$AF:$AF,Fluxo_de_Caixa_Semanal!BK$8,Lancamentos!$F:$F,"Realizado",Lancamentos!$J:$J,Fluxo_de_Caixa_Semanal!$A43)-SUMIFS(Lancamentos!$Y:$Y,Lancamentos!$AF:$AF,Fluxo_de_Caixa_Semanal!BK$8,Lancamentos!$F:$F,"Contratado",Lancamentos!$J:$J,Fluxo_de_Caixa_Semanal!$A43)</f>
        <v>0</v>
      </c>
      <c r="BL43" s="122">
        <f>-SUMIFS(Lancamentos!$Y:$Y,Lancamentos!$AF:$AF,Fluxo_de_Caixa_Semanal!BL$8,Lancamentos!$F:$F,"Realizado",Lancamentos!$J:$J,Fluxo_de_Caixa_Semanal!$A43)-SUMIFS(Lancamentos!$Y:$Y,Lancamentos!$AF:$AF,Fluxo_de_Caixa_Semanal!BL$8,Lancamentos!$F:$F,"Contratado",Lancamentos!$J:$J,Fluxo_de_Caixa_Semanal!$A43)</f>
        <v>0</v>
      </c>
      <c r="BM43" s="123">
        <f>-SUMIFS(Lancamentos!$Y:$Y,Lancamentos!$AF:$AF,Fluxo_de_Caixa_Semanal!BM$8,Lancamentos!$F:$F,"Realizado",Lancamentos!$J:$J,Fluxo_de_Caixa_Semanal!$A43)-SUMIFS(Lancamentos!$Y:$Y,Lancamentos!$AF:$AF,Fluxo_de_Caixa_Semanal!BM$8,Lancamentos!$F:$F,"Contratado",Lancamentos!$J:$J,Fluxo_de_Caixa_Semanal!$A43)</f>
        <v>0</v>
      </c>
      <c r="BN43" s="121">
        <f>-SUMIFS(Lancamentos!$Y:$Y,Lancamentos!$AF:$AF,Fluxo_de_Caixa_Semanal!BN$8,Lancamentos!$F:$F,"Realizado",Lancamentos!$J:$J,Fluxo_de_Caixa_Semanal!$A43)-SUMIFS(Lancamentos!$Y:$Y,Lancamentos!$AF:$AF,Fluxo_de_Caixa_Semanal!BN$8,Lancamentos!$F:$F,"Contratado",Lancamentos!$J:$J,Fluxo_de_Caixa_Semanal!$A43)</f>
        <v>0</v>
      </c>
      <c r="BO43" s="122">
        <f>-SUMIFS(Lancamentos!$Y:$Y,Lancamentos!$AF:$AF,Fluxo_de_Caixa_Semanal!BO$8,Lancamentos!$F:$F,"Realizado",Lancamentos!$J:$J,Fluxo_de_Caixa_Semanal!$A43)-SUMIFS(Lancamentos!$Y:$Y,Lancamentos!$AF:$AF,Fluxo_de_Caixa_Semanal!BO$8,Lancamentos!$F:$F,"Contratado",Lancamentos!$J:$J,Fluxo_de_Caixa_Semanal!$A43)</f>
        <v>0</v>
      </c>
      <c r="BP43" s="123">
        <f>-SUMIFS(Lancamentos!$Y:$Y,Lancamentos!$AF:$AF,Fluxo_de_Caixa_Semanal!BP$8,Lancamentos!$F:$F,"Realizado",Lancamentos!$J:$J,Fluxo_de_Caixa_Semanal!$A43)-SUMIFS(Lancamentos!$Y:$Y,Lancamentos!$AF:$AF,Fluxo_de_Caixa_Semanal!BP$8,Lancamentos!$F:$F,"Contratado",Lancamentos!$J:$J,Fluxo_de_Caixa_Semanal!$A43)</f>
        <v>0</v>
      </c>
      <c r="BQ43" s="121">
        <f>-SUMIFS(Lancamentos!$Y:$Y,Lancamentos!$AF:$AF,Fluxo_de_Caixa_Semanal!BQ$8,Lancamentos!$F:$F,"Realizado",Lancamentos!$J:$J,Fluxo_de_Caixa_Semanal!$A43)-SUMIFS(Lancamentos!$Y:$Y,Lancamentos!$AF:$AF,Fluxo_de_Caixa_Semanal!BQ$8,Lancamentos!$F:$F,"Contratado",Lancamentos!$J:$J,Fluxo_de_Caixa_Semanal!$A43)</f>
        <v>0</v>
      </c>
      <c r="BR43" s="122">
        <f>-SUMIFS(Lancamentos!$Y:$Y,Lancamentos!$AF:$AF,Fluxo_de_Caixa_Semanal!BR$8,Lancamentos!$F:$F,"Realizado",Lancamentos!$J:$J,Fluxo_de_Caixa_Semanal!$A43)-SUMIFS(Lancamentos!$Y:$Y,Lancamentos!$AF:$AF,Fluxo_de_Caixa_Semanal!BR$8,Lancamentos!$F:$F,"Contratado",Lancamentos!$J:$J,Fluxo_de_Caixa_Semanal!$A43)</f>
        <v>0</v>
      </c>
      <c r="BS43" s="123">
        <f>-SUMIFS(Lancamentos!$Y:$Y,Lancamentos!$AF:$AF,Fluxo_de_Caixa_Semanal!BS$8,Lancamentos!$F:$F,"Realizado",Lancamentos!$J:$J,Fluxo_de_Caixa_Semanal!$A43)-SUMIFS(Lancamentos!$Y:$Y,Lancamentos!$AF:$AF,Fluxo_de_Caixa_Semanal!BS$8,Lancamentos!$F:$F,"Contratado",Lancamentos!$J:$J,Fluxo_de_Caixa_Semanal!$A43)</f>
        <v>0</v>
      </c>
      <c r="BT43" s="121">
        <f>-SUMIFS(Lancamentos!$Y:$Y,Lancamentos!$AF:$AF,Fluxo_de_Caixa_Semanal!BT$8,Lancamentos!$F:$F,"Realizado",Lancamentos!$J:$J,Fluxo_de_Caixa_Semanal!$A43)-SUMIFS(Lancamentos!$Y:$Y,Lancamentos!$AF:$AF,Fluxo_de_Caixa_Semanal!BT$8,Lancamentos!$F:$F,"Contratado",Lancamentos!$J:$J,Fluxo_de_Caixa_Semanal!$A43)</f>
        <v>0</v>
      </c>
      <c r="BU43" s="122">
        <f>-SUMIFS(Lancamentos!$Y:$Y,Lancamentos!$AF:$AF,Fluxo_de_Caixa_Semanal!BU$8,Lancamentos!$F:$F,"Realizado",Lancamentos!$J:$J,Fluxo_de_Caixa_Semanal!$A43)-SUMIFS(Lancamentos!$Y:$Y,Lancamentos!$AF:$AF,Fluxo_de_Caixa_Semanal!BU$8,Lancamentos!$F:$F,"Contratado",Lancamentos!$J:$J,Fluxo_de_Caixa_Semanal!$A43)</f>
        <v>0</v>
      </c>
      <c r="BV43" s="123">
        <f>-SUMIFS(Lancamentos!$Y:$Y,Lancamentos!$AF:$AF,Fluxo_de_Caixa_Semanal!BV$8,Lancamentos!$F:$F,"Realizado",Lancamentos!$J:$J,Fluxo_de_Caixa_Semanal!$A43)-SUMIFS(Lancamentos!$Y:$Y,Lancamentos!$AF:$AF,Fluxo_de_Caixa_Semanal!BV$8,Lancamentos!$F:$F,"Contratado",Lancamentos!$J:$J,Fluxo_de_Caixa_Semanal!$A43)</f>
        <v>0</v>
      </c>
      <c r="BW43" s="121">
        <f>-SUMIFS(Lancamentos!$Y:$Y,Lancamentos!$AF:$AF,Fluxo_de_Caixa_Semanal!BW$8,Lancamentos!$F:$F,"Realizado",Lancamentos!$J:$J,Fluxo_de_Caixa_Semanal!$A43)-SUMIFS(Lancamentos!$Y:$Y,Lancamentos!$AF:$AF,Fluxo_de_Caixa_Semanal!BW$8,Lancamentos!$F:$F,"Contratado",Lancamentos!$J:$J,Fluxo_de_Caixa_Semanal!$A43)</f>
        <v>0</v>
      </c>
      <c r="BX43" s="122">
        <f>-SUMIFS(Lancamentos!$Y:$Y,Lancamentos!$AF:$AF,Fluxo_de_Caixa_Semanal!BX$8,Lancamentos!$F:$F,"Realizado",Lancamentos!$J:$J,Fluxo_de_Caixa_Semanal!$A43)-SUMIFS(Lancamentos!$Y:$Y,Lancamentos!$AF:$AF,Fluxo_de_Caixa_Semanal!BX$8,Lancamentos!$F:$F,"Contratado",Lancamentos!$J:$J,Fluxo_de_Caixa_Semanal!$A43)</f>
        <v>0</v>
      </c>
      <c r="BY43" s="123">
        <f>-SUMIFS(Lancamentos!$Y:$Y,Lancamentos!$AF:$AF,Fluxo_de_Caixa_Semanal!BY$8,Lancamentos!$F:$F,"Realizado",Lancamentos!$J:$J,Fluxo_de_Caixa_Semanal!$A43)-SUMIFS(Lancamentos!$Y:$Y,Lancamentos!$AF:$AF,Fluxo_de_Caixa_Semanal!BY$8,Lancamentos!$F:$F,"Contratado",Lancamentos!$J:$J,Fluxo_de_Caixa_Semanal!$A43)</f>
        <v>0</v>
      </c>
      <c r="BZ43" s="121">
        <f>-SUMIFS(Lancamentos!$Y:$Y,Lancamentos!$AF:$AF,Fluxo_de_Caixa_Semanal!BZ$8,Lancamentos!$F:$F,"Realizado",Lancamentos!$J:$J,Fluxo_de_Caixa_Semanal!$A43)-SUMIFS(Lancamentos!$Y:$Y,Lancamentos!$AF:$AF,Fluxo_de_Caixa_Semanal!BZ$8,Lancamentos!$F:$F,"Contratado",Lancamentos!$J:$J,Fluxo_de_Caixa_Semanal!$A43)</f>
        <v>0</v>
      </c>
      <c r="CA43" s="122">
        <f>-SUMIFS(Lancamentos!$Y:$Y,Lancamentos!$AF:$AF,Fluxo_de_Caixa_Semanal!CA$8,Lancamentos!$F:$F,"Realizado",Lancamentos!$J:$J,Fluxo_de_Caixa_Semanal!$A43)-SUMIFS(Lancamentos!$Y:$Y,Lancamentos!$AF:$AF,Fluxo_de_Caixa_Semanal!CA$8,Lancamentos!$F:$F,"Contratado",Lancamentos!$J:$J,Fluxo_de_Caixa_Semanal!$A43)</f>
        <v>0</v>
      </c>
      <c r="CB43" s="123">
        <f>-SUMIFS(Lancamentos!$Y:$Y,Lancamentos!$AF:$AF,Fluxo_de_Caixa_Semanal!CB$8,Lancamentos!$F:$F,"Realizado",Lancamentos!$J:$J,Fluxo_de_Caixa_Semanal!$A43)-SUMIFS(Lancamentos!$Y:$Y,Lancamentos!$AF:$AF,Fluxo_de_Caixa_Semanal!CB$8,Lancamentos!$F:$F,"Contratado",Lancamentos!$J:$J,Fluxo_de_Caixa_Semanal!$A43)</f>
        <v>0</v>
      </c>
      <c r="CC43" s="121">
        <f>-SUMIFS(Lancamentos!$Y:$Y,Lancamentos!$AF:$AF,Fluxo_de_Caixa_Semanal!CC$8,Lancamentos!$F:$F,"Realizado",Lancamentos!$J:$J,Fluxo_de_Caixa_Semanal!$A43)-SUMIFS(Lancamentos!$Y:$Y,Lancamentos!$AF:$AF,Fluxo_de_Caixa_Semanal!CC$8,Lancamentos!$F:$F,"Contratado",Lancamentos!$J:$J,Fluxo_de_Caixa_Semanal!$A43)</f>
        <v>0</v>
      </c>
      <c r="CD43" s="122">
        <f>-SUMIFS(Lancamentos!$Y:$Y,Lancamentos!$AF:$AF,Fluxo_de_Caixa_Semanal!CD$8,Lancamentos!$F:$F,"Realizado",Lancamentos!$J:$J,Fluxo_de_Caixa_Semanal!$A43)-SUMIFS(Lancamentos!$Y:$Y,Lancamentos!$AF:$AF,Fluxo_de_Caixa_Semanal!CD$8,Lancamentos!$F:$F,"Contratado",Lancamentos!$J:$J,Fluxo_de_Caixa_Semanal!$A43)</f>
        <v>0</v>
      </c>
      <c r="CE43" s="123">
        <f>-SUMIFS(Lancamentos!$Y:$Y,Lancamentos!$AF:$AF,Fluxo_de_Caixa_Semanal!CE$8,Lancamentos!$F:$F,"Realizado",Lancamentos!$J:$J,Fluxo_de_Caixa_Semanal!$A43)-SUMIFS(Lancamentos!$Y:$Y,Lancamentos!$AF:$AF,Fluxo_de_Caixa_Semanal!CE$8,Lancamentos!$F:$F,"Contratado",Lancamentos!$J:$J,Fluxo_de_Caixa_Semanal!$A43)</f>
        <v>0</v>
      </c>
      <c r="CF43" s="121">
        <f>-SUMIFS(Lancamentos!$Y:$Y,Lancamentos!$AF:$AF,Fluxo_de_Caixa_Semanal!CF$8,Lancamentos!$F:$F,"Realizado",Lancamentos!$J:$J,Fluxo_de_Caixa_Semanal!$A43)-SUMIFS(Lancamentos!$Y:$Y,Lancamentos!$AF:$AF,Fluxo_de_Caixa_Semanal!CF$8,Lancamentos!$F:$F,"Contratado",Lancamentos!$J:$J,Fluxo_de_Caixa_Semanal!$A43)</f>
        <v>0</v>
      </c>
      <c r="CG43" s="122">
        <f>-SUMIFS(Lancamentos!$Y:$Y,Lancamentos!$AF:$AF,Fluxo_de_Caixa_Semanal!CG$8,Lancamentos!$F:$F,"Realizado",Lancamentos!$J:$J,Fluxo_de_Caixa_Semanal!$A43)-SUMIFS(Lancamentos!$Y:$Y,Lancamentos!$AF:$AF,Fluxo_de_Caixa_Semanal!CG$8,Lancamentos!$F:$F,"Contratado",Lancamentos!$J:$J,Fluxo_de_Caixa_Semanal!$A43)</f>
        <v>0</v>
      </c>
      <c r="CH43" s="123">
        <f>-SUMIFS(Lancamentos!$Y:$Y,Lancamentos!$AF:$AF,Fluxo_de_Caixa_Semanal!CH$8,Lancamentos!$F:$F,"Realizado",Lancamentos!$J:$J,Fluxo_de_Caixa_Semanal!$A43)-SUMIFS(Lancamentos!$Y:$Y,Lancamentos!$AF:$AF,Fluxo_de_Caixa_Semanal!CH$8,Lancamentos!$F:$F,"Contratado",Lancamentos!$J:$J,Fluxo_de_Caixa_Semanal!$A43)</f>
        <v>0</v>
      </c>
      <c r="CI43" s="121">
        <f>-SUMIFS(Lancamentos!$Y:$Y,Lancamentos!$AF:$AF,Fluxo_de_Caixa_Semanal!CI$8,Lancamentos!$F:$F,"Realizado",Lancamentos!$J:$J,Fluxo_de_Caixa_Semanal!$A43)-SUMIFS(Lancamentos!$Y:$Y,Lancamentos!$AF:$AF,Fluxo_de_Caixa_Semanal!CI$8,Lancamentos!$F:$F,"Contratado",Lancamentos!$J:$J,Fluxo_de_Caixa_Semanal!$A43)</f>
        <v>0</v>
      </c>
      <c r="CJ43" s="122">
        <f>-SUMIFS(Lancamentos!$Y:$Y,Lancamentos!$AF:$AF,Fluxo_de_Caixa_Semanal!CJ$8,Lancamentos!$F:$F,"Realizado",Lancamentos!$J:$J,Fluxo_de_Caixa_Semanal!$A43)-SUMIFS(Lancamentos!$Y:$Y,Lancamentos!$AF:$AF,Fluxo_de_Caixa_Semanal!CJ$8,Lancamentos!$F:$F,"Contratado",Lancamentos!$J:$J,Fluxo_de_Caixa_Semanal!$A43)</f>
        <v>0</v>
      </c>
      <c r="CK43" s="123">
        <f>-SUMIFS(Lancamentos!$Y:$Y,Lancamentos!$AF:$AF,Fluxo_de_Caixa_Semanal!CK$8,Lancamentos!$F:$F,"Realizado",Lancamentos!$J:$J,Fluxo_de_Caixa_Semanal!$A43)-SUMIFS(Lancamentos!$Y:$Y,Lancamentos!$AF:$AF,Fluxo_de_Caixa_Semanal!CK$8,Lancamentos!$F:$F,"Contratado",Lancamentos!$J:$J,Fluxo_de_Caixa_Semanal!$A43)</f>
        <v>0</v>
      </c>
      <c r="CL43" s="121">
        <f>-SUMIFS(Lancamentos!$Y:$Y,Lancamentos!$AF:$AF,Fluxo_de_Caixa_Semanal!CL$8,Lancamentos!$F:$F,"Realizado",Lancamentos!$J:$J,Fluxo_de_Caixa_Semanal!$A43)-SUMIFS(Lancamentos!$Y:$Y,Lancamentos!$AF:$AF,Fluxo_de_Caixa_Semanal!CL$8,Lancamentos!$F:$F,"Contratado",Lancamentos!$J:$J,Fluxo_de_Caixa_Semanal!$A43)</f>
        <v>0</v>
      </c>
      <c r="CM43" s="122">
        <f>-SUMIFS(Lancamentos!$Y:$Y,Lancamentos!$AF:$AF,Fluxo_de_Caixa_Semanal!CM$8,Lancamentos!$F:$F,"Realizado",Lancamentos!$J:$J,Fluxo_de_Caixa_Semanal!$A43)-SUMIFS(Lancamentos!$Y:$Y,Lancamentos!$AF:$AF,Fluxo_de_Caixa_Semanal!CM$8,Lancamentos!$F:$F,"Contratado",Lancamentos!$J:$J,Fluxo_de_Caixa_Semanal!$A43)</f>
        <v>0</v>
      </c>
      <c r="CN43" s="123">
        <f>-SUMIFS(Lancamentos!$Y:$Y,Lancamentos!$AF:$AF,Fluxo_de_Caixa_Semanal!CN$8,Lancamentos!$F:$F,"Realizado",Lancamentos!$J:$J,Fluxo_de_Caixa_Semanal!$A43)-SUMIFS(Lancamentos!$Y:$Y,Lancamentos!$AF:$AF,Fluxo_de_Caixa_Semanal!CN$8,Lancamentos!$F:$F,"Contratado",Lancamentos!$J:$J,Fluxo_de_Caixa_Semanal!$A43)</f>
        <v>0</v>
      </c>
      <c r="CO43" s="121">
        <f>-SUMIFS(Lancamentos!$Y:$Y,Lancamentos!$AF:$AF,Fluxo_de_Caixa_Semanal!CO$8,Lancamentos!$F:$F,"Realizado",Lancamentos!$J:$J,Fluxo_de_Caixa_Semanal!$A43)-SUMIFS(Lancamentos!$Y:$Y,Lancamentos!$AF:$AF,Fluxo_de_Caixa_Semanal!CO$8,Lancamentos!$F:$F,"Contratado",Lancamentos!$J:$J,Fluxo_de_Caixa_Semanal!$A43)</f>
        <v>0</v>
      </c>
      <c r="CP43" s="122">
        <f>-SUMIFS(Lancamentos!$Y:$Y,Lancamentos!$AF:$AF,Fluxo_de_Caixa_Semanal!CP$8,Lancamentos!$F:$F,"Realizado",Lancamentos!$J:$J,Fluxo_de_Caixa_Semanal!$A43)-SUMIFS(Lancamentos!$Y:$Y,Lancamentos!$AF:$AF,Fluxo_de_Caixa_Semanal!CP$8,Lancamentos!$F:$F,"Contratado",Lancamentos!$J:$J,Fluxo_de_Caixa_Semanal!$A43)</f>
        <v>0</v>
      </c>
      <c r="CQ43" s="123">
        <f>-SUMIFS(Lancamentos!$Y:$Y,Lancamentos!$AF:$AF,Fluxo_de_Caixa_Semanal!CQ$8,Lancamentos!$F:$F,"Realizado",Lancamentos!$J:$J,Fluxo_de_Caixa_Semanal!$A43)-SUMIFS(Lancamentos!$Y:$Y,Lancamentos!$AF:$AF,Fluxo_de_Caixa_Semanal!CQ$8,Lancamentos!$F:$F,"Contratado",Lancamentos!$J:$J,Fluxo_de_Caixa_Semanal!$A43)</f>
        <v>0</v>
      </c>
      <c r="CR43" s="121">
        <f>-SUMIFS(Lancamentos!$Y:$Y,Lancamentos!$AF:$AF,Fluxo_de_Caixa_Semanal!CR$8,Lancamentos!$F:$F,"Realizado",Lancamentos!$J:$J,Fluxo_de_Caixa_Semanal!$A43)-SUMIFS(Lancamentos!$Y:$Y,Lancamentos!$AF:$AF,Fluxo_de_Caixa_Semanal!CR$8,Lancamentos!$F:$F,"Contratado",Lancamentos!$J:$J,Fluxo_de_Caixa_Semanal!$A43)</f>
        <v>0</v>
      </c>
      <c r="CS43" s="122">
        <f>-SUMIFS(Lancamentos!$Y:$Y,Lancamentos!$AF:$AF,Fluxo_de_Caixa_Semanal!CS$8,Lancamentos!$F:$F,"Realizado",Lancamentos!$J:$J,Fluxo_de_Caixa_Semanal!$A43)-SUMIFS(Lancamentos!$Y:$Y,Lancamentos!$AF:$AF,Fluxo_de_Caixa_Semanal!CS$8,Lancamentos!$F:$F,"Contratado",Lancamentos!$J:$J,Fluxo_de_Caixa_Semanal!$A43)</f>
        <v>0</v>
      </c>
      <c r="CT43" s="123">
        <f>-SUMIFS(Lancamentos!$Y:$Y,Lancamentos!$AF:$AF,Fluxo_de_Caixa_Semanal!CT$8,Lancamentos!$F:$F,"Realizado",Lancamentos!$J:$J,Fluxo_de_Caixa_Semanal!$A43)-SUMIFS(Lancamentos!$Y:$Y,Lancamentos!$AF:$AF,Fluxo_de_Caixa_Semanal!CT$8,Lancamentos!$F:$F,"Contratado",Lancamentos!$J:$J,Fluxo_de_Caixa_Semanal!$A43)</f>
        <v>0</v>
      </c>
      <c r="CU43" s="121">
        <f>-SUMIFS(Lancamentos!$Y:$Y,Lancamentos!$AF:$AF,Fluxo_de_Caixa_Semanal!CU$8,Lancamentos!$F:$F,"Realizado",Lancamentos!$J:$J,Fluxo_de_Caixa_Semanal!$A43)-SUMIFS(Lancamentos!$Y:$Y,Lancamentos!$AF:$AF,Fluxo_de_Caixa_Semanal!CU$8,Lancamentos!$F:$F,"Contratado",Lancamentos!$J:$J,Fluxo_de_Caixa_Semanal!$A43)</f>
        <v>0</v>
      </c>
      <c r="CV43" s="122">
        <f>-SUMIFS(Lancamentos!$Y:$Y,Lancamentos!$AF:$AF,Fluxo_de_Caixa_Semanal!CV$8,Lancamentos!$F:$F,"Realizado",Lancamentos!$J:$J,Fluxo_de_Caixa_Semanal!$A43)-SUMIFS(Lancamentos!$Y:$Y,Lancamentos!$AF:$AF,Fluxo_de_Caixa_Semanal!CV$8,Lancamentos!$F:$F,"Contratado",Lancamentos!$J:$J,Fluxo_de_Caixa_Semanal!$A43)</f>
        <v>0</v>
      </c>
      <c r="CW43" s="123">
        <f>-SUMIFS(Lancamentos!$Y:$Y,Lancamentos!$AF:$AF,Fluxo_de_Caixa_Semanal!CW$8,Lancamentos!$F:$F,"Realizado",Lancamentos!$J:$J,Fluxo_de_Caixa_Semanal!$A43)-SUMIFS(Lancamentos!$Y:$Y,Lancamentos!$AF:$AF,Fluxo_de_Caixa_Semanal!CW$8,Lancamentos!$F:$F,"Contratado",Lancamentos!$J:$J,Fluxo_de_Caixa_Semanal!$A43)</f>
        <v>0</v>
      </c>
      <c r="CX43" s="121">
        <f>-SUMIFS(Lancamentos!$Y:$Y,Lancamentos!$AF:$AF,Fluxo_de_Caixa_Semanal!CX$8,Lancamentos!$F:$F,"Realizado",Lancamentos!$J:$J,Fluxo_de_Caixa_Semanal!$A43)-SUMIFS(Lancamentos!$Y:$Y,Lancamentos!$AF:$AF,Fluxo_de_Caixa_Semanal!CX$8,Lancamentos!$F:$F,"Contratado",Lancamentos!$J:$J,Fluxo_de_Caixa_Semanal!$A43)</f>
        <v>0</v>
      </c>
      <c r="CY43" s="122">
        <f>-SUMIFS(Lancamentos!$Y:$Y,Lancamentos!$AF:$AF,Fluxo_de_Caixa_Semanal!CY$8,Lancamentos!$F:$F,"Realizado",Lancamentos!$J:$J,Fluxo_de_Caixa_Semanal!$A43)-SUMIFS(Lancamentos!$Y:$Y,Lancamentos!$AF:$AF,Fluxo_de_Caixa_Semanal!CY$8,Lancamentos!$F:$F,"Contratado",Lancamentos!$J:$J,Fluxo_de_Caixa_Semanal!$A43)</f>
        <v>0</v>
      </c>
      <c r="CZ43" s="123">
        <f>-SUMIFS(Lancamentos!$Y:$Y,Lancamentos!$AF:$AF,Fluxo_de_Caixa_Semanal!CZ$8,Lancamentos!$F:$F,"Realizado",Lancamentos!$J:$J,Fluxo_de_Caixa_Semanal!$A43)-SUMIFS(Lancamentos!$Y:$Y,Lancamentos!$AF:$AF,Fluxo_de_Caixa_Semanal!CZ$8,Lancamentos!$F:$F,"Contratado",Lancamentos!$J:$J,Fluxo_de_Caixa_Semanal!$A43)</f>
        <v>0</v>
      </c>
      <c r="DA43" s="121">
        <f>-SUMIFS(Lancamentos!$Y:$Y,Lancamentos!$AF:$AF,Fluxo_de_Caixa_Semanal!DA$8,Lancamentos!$F:$F,"Realizado",Lancamentos!$J:$J,Fluxo_de_Caixa_Semanal!$A43)-SUMIFS(Lancamentos!$Y:$Y,Lancamentos!$AF:$AF,Fluxo_de_Caixa_Semanal!DA$8,Lancamentos!$F:$F,"Contratado",Lancamentos!$J:$J,Fluxo_de_Caixa_Semanal!$A43)</f>
        <v>0</v>
      </c>
      <c r="DB43" s="122">
        <f>-SUMIFS(Lancamentos!$Y:$Y,Lancamentos!$AF:$AF,Fluxo_de_Caixa_Semanal!DB$8,Lancamentos!$F:$F,"Realizado",Lancamentos!$J:$J,Fluxo_de_Caixa_Semanal!$A43)-SUMIFS(Lancamentos!$Y:$Y,Lancamentos!$AF:$AF,Fluxo_de_Caixa_Semanal!DB$8,Lancamentos!$F:$F,"Contratado",Lancamentos!$J:$J,Fluxo_de_Caixa_Semanal!$A43)</f>
        <v>0</v>
      </c>
      <c r="DC43" s="123">
        <f>-SUMIFS(Lancamentos!$Y:$Y,Lancamentos!$AF:$AF,Fluxo_de_Caixa_Semanal!DC$8,Lancamentos!$F:$F,"Realizado",Lancamentos!$J:$J,Fluxo_de_Caixa_Semanal!$A43)-SUMIFS(Lancamentos!$Y:$Y,Lancamentos!$AF:$AF,Fluxo_de_Caixa_Semanal!DC$8,Lancamentos!$F:$F,"Contratado",Lancamentos!$J:$J,Fluxo_de_Caixa_Semanal!$A43)</f>
        <v>0</v>
      </c>
      <c r="DD43" s="121">
        <f>-SUMIFS(Lancamentos!$Y:$Y,Lancamentos!$AF:$AF,Fluxo_de_Caixa_Semanal!DD$8,Lancamentos!$F:$F,"Realizado",Lancamentos!$J:$J,Fluxo_de_Caixa_Semanal!$A43)-SUMIFS(Lancamentos!$Y:$Y,Lancamentos!$AF:$AF,Fluxo_de_Caixa_Semanal!DD$8,Lancamentos!$F:$F,"Contratado",Lancamentos!$J:$J,Fluxo_de_Caixa_Semanal!$A43)</f>
        <v>0</v>
      </c>
      <c r="DE43" s="122">
        <f>-SUMIFS(Lancamentos!$Y:$Y,Lancamentos!$AF:$AF,Fluxo_de_Caixa_Semanal!DE$8,Lancamentos!$F:$F,"Realizado",Lancamentos!$J:$J,Fluxo_de_Caixa_Semanal!$A43)-SUMIFS(Lancamentos!$Y:$Y,Lancamentos!$AF:$AF,Fluxo_de_Caixa_Semanal!DE$8,Lancamentos!$F:$F,"Contratado",Lancamentos!$J:$J,Fluxo_de_Caixa_Semanal!$A43)</f>
        <v>0</v>
      </c>
      <c r="DF43" s="123">
        <f>-SUMIFS(Lancamentos!$Y:$Y,Lancamentos!$AF:$AF,Fluxo_de_Caixa_Semanal!DF$8,Lancamentos!$F:$F,"Realizado",Lancamentos!$J:$J,Fluxo_de_Caixa_Semanal!$A43)-SUMIFS(Lancamentos!$Y:$Y,Lancamentos!$AF:$AF,Fluxo_de_Caixa_Semanal!DF$8,Lancamentos!$F:$F,"Contratado",Lancamentos!$J:$J,Fluxo_de_Caixa_Semanal!$A43)</f>
        <v>0</v>
      </c>
      <c r="DG43" s="121">
        <f>-SUMIFS(Lancamentos!$Y:$Y,Lancamentos!$AF:$AF,Fluxo_de_Caixa_Semanal!DG$8,Lancamentos!$F:$F,"Realizado",Lancamentos!$J:$J,Fluxo_de_Caixa_Semanal!$A43)-SUMIFS(Lancamentos!$Y:$Y,Lancamentos!$AF:$AF,Fluxo_de_Caixa_Semanal!DG$8,Lancamentos!$F:$F,"Contratado",Lancamentos!$J:$J,Fluxo_de_Caixa_Semanal!$A43)</f>
        <v>0</v>
      </c>
      <c r="DH43" s="122">
        <f>-SUMIFS(Lancamentos!$Y:$Y,Lancamentos!$AF:$AF,Fluxo_de_Caixa_Semanal!DH$8,Lancamentos!$F:$F,"Realizado",Lancamentos!$J:$J,Fluxo_de_Caixa_Semanal!$A43)-SUMIFS(Lancamentos!$Y:$Y,Lancamentos!$AF:$AF,Fluxo_de_Caixa_Semanal!DH$8,Lancamentos!$F:$F,"Contratado",Lancamentos!$J:$J,Fluxo_de_Caixa_Semanal!$A43)</f>
        <v>0</v>
      </c>
      <c r="DI43" s="123">
        <f>-SUMIFS(Lancamentos!$Y:$Y,Lancamentos!$AF:$AF,Fluxo_de_Caixa_Semanal!DI$8,Lancamentos!$F:$F,"Realizado",Lancamentos!$J:$J,Fluxo_de_Caixa_Semanal!$A43)-SUMIFS(Lancamentos!$Y:$Y,Lancamentos!$AF:$AF,Fluxo_de_Caixa_Semanal!DI$8,Lancamentos!$F:$F,"Contratado",Lancamentos!$J:$J,Fluxo_de_Caixa_Semanal!$A43)</f>
        <v>0</v>
      </c>
      <c r="DJ43" s="121">
        <f>-SUMIFS(Lancamentos!$Y:$Y,Lancamentos!$AF:$AF,Fluxo_de_Caixa_Semanal!DJ$8,Lancamentos!$F:$F,"Realizado",Lancamentos!$J:$J,Fluxo_de_Caixa_Semanal!$A43)-SUMIFS(Lancamentos!$Y:$Y,Lancamentos!$AF:$AF,Fluxo_de_Caixa_Semanal!DJ$8,Lancamentos!$F:$F,"Contratado",Lancamentos!$J:$J,Fluxo_de_Caixa_Semanal!$A43)</f>
        <v>0</v>
      </c>
      <c r="DK43" s="122">
        <f>-SUMIFS(Lancamentos!$Y:$Y,Lancamentos!$AF:$AF,Fluxo_de_Caixa_Semanal!DK$8,Lancamentos!$F:$F,"Realizado",Lancamentos!$J:$J,Fluxo_de_Caixa_Semanal!$A43)-SUMIFS(Lancamentos!$Y:$Y,Lancamentos!$AF:$AF,Fluxo_de_Caixa_Semanal!DK$8,Lancamentos!$F:$F,"Contratado",Lancamentos!$J:$J,Fluxo_de_Caixa_Semanal!$A43)</f>
        <v>0</v>
      </c>
      <c r="DL43" s="123">
        <f>-SUMIFS(Lancamentos!$Y:$Y,Lancamentos!$AF:$AF,Fluxo_de_Caixa_Semanal!DL$8,Lancamentos!$F:$F,"Realizado",Lancamentos!$J:$J,Fluxo_de_Caixa_Semanal!$A43)-SUMIFS(Lancamentos!$Y:$Y,Lancamentos!$AF:$AF,Fluxo_de_Caixa_Semanal!DL$8,Lancamentos!$F:$F,"Contratado",Lancamentos!$J:$J,Fluxo_de_Caixa_Semanal!$A43)</f>
        <v>0</v>
      </c>
      <c r="DM43" s="121">
        <f>-SUMIFS(Lancamentos!$Y:$Y,Lancamentos!$AF:$AF,Fluxo_de_Caixa_Semanal!DM$8,Lancamentos!$F:$F,"Realizado",Lancamentos!$J:$J,Fluxo_de_Caixa_Semanal!$A43)-SUMIFS(Lancamentos!$Y:$Y,Lancamentos!$AF:$AF,Fluxo_de_Caixa_Semanal!DM$8,Lancamentos!$F:$F,"Contratado",Lancamentos!$J:$J,Fluxo_de_Caixa_Semanal!$A43)</f>
        <v>0</v>
      </c>
      <c r="DN43" s="122">
        <f>-SUMIFS(Lancamentos!$Y:$Y,Lancamentos!$AF:$AF,Fluxo_de_Caixa_Semanal!DN$8,Lancamentos!$F:$F,"Realizado",Lancamentos!$J:$J,Fluxo_de_Caixa_Semanal!$A43)-SUMIFS(Lancamentos!$Y:$Y,Lancamentos!$AF:$AF,Fluxo_de_Caixa_Semanal!DN$8,Lancamentos!$F:$F,"Contratado",Lancamentos!$J:$J,Fluxo_de_Caixa_Semanal!$A43)</f>
        <v>0</v>
      </c>
      <c r="DO43" s="123">
        <f>-SUMIFS(Lancamentos!$Y:$Y,Lancamentos!$AF:$AF,Fluxo_de_Caixa_Semanal!DO$8,Lancamentos!$F:$F,"Realizado",Lancamentos!$J:$J,Fluxo_de_Caixa_Semanal!$A43)-SUMIFS(Lancamentos!$Y:$Y,Lancamentos!$AF:$AF,Fluxo_de_Caixa_Semanal!DO$8,Lancamentos!$F:$F,"Contratado",Lancamentos!$J:$J,Fluxo_de_Caixa_Semanal!$A43)</f>
        <v>0</v>
      </c>
      <c r="DP43" s="121">
        <f>-SUMIFS(Lancamentos!$Y:$Y,Lancamentos!$AF:$AF,Fluxo_de_Caixa_Semanal!DP$8,Lancamentos!$F:$F,"Realizado",Lancamentos!$J:$J,Fluxo_de_Caixa_Semanal!$A43)-SUMIFS(Lancamentos!$Y:$Y,Lancamentos!$AF:$AF,Fluxo_de_Caixa_Semanal!DP$8,Lancamentos!$F:$F,"Contratado",Lancamentos!$J:$J,Fluxo_de_Caixa_Semanal!$A43)</f>
        <v>0</v>
      </c>
      <c r="DQ43" s="122">
        <f>-SUMIFS(Lancamentos!$Y:$Y,Lancamentos!$AF:$AF,Fluxo_de_Caixa_Semanal!DQ$8,Lancamentos!$F:$F,"Realizado",Lancamentos!$J:$J,Fluxo_de_Caixa_Semanal!$A43)-SUMIFS(Lancamentos!$Y:$Y,Lancamentos!$AF:$AF,Fluxo_de_Caixa_Semanal!DQ$8,Lancamentos!$F:$F,"Contratado",Lancamentos!$J:$J,Fluxo_de_Caixa_Semanal!$A43)</f>
        <v>0</v>
      </c>
      <c r="DR43" s="123">
        <f>-SUMIFS(Lancamentos!$Y:$Y,Lancamentos!$AF:$AF,Fluxo_de_Caixa_Semanal!DR$8,Lancamentos!$F:$F,"Realizado",Lancamentos!$J:$J,Fluxo_de_Caixa_Semanal!$A43)-SUMIFS(Lancamentos!$Y:$Y,Lancamentos!$AF:$AF,Fluxo_de_Caixa_Semanal!DR$8,Lancamentos!$F:$F,"Contratado",Lancamentos!$J:$J,Fluxo_de_Caixa_Semanal!$A43)</f>
        <v>0</v>
      </c>
      <c r="DS43" s="121">
        <f>-SUMIFS(Lancamentos!$Y:$Y,Lancamentos!$AF:$AF,Fluxo_de_Caixa_Semanal!DS$8,Lancamentos!$F:$F,"Realizado",Lancamentos!$J:$J,Fluxo_de_Caixa_Semanal!$A43)-SUMIFS(Lancamentos!$Y:$Y,Lancamentos!$AF:$AF,Fluxo_de_Caixa_Semanal!DS$8,Lancamentos!$F:$F,"Contratado",Lancamentos!$J:$J,Fluxo_de_Caixa_Semanal!$A43)</f>
        <v>0</v>
      </c>
      <c r="DT43" s="122">
        <f>-SUMIFS(Lancamentos!$Y:$Y,Lancamentos!$AF:$AF,Fluxo_de_Caixa_Semanal!DT$8,Lancamentos!$F:$F,"Realizado",Lancamentos!$J:$J,Fluxo_de_Caixa_Semanal!$A43)-SUMIFS(Lancamentos!$Y:$Y,Lancamentos!$AF:$AF,Fluxo_de_Caixa_Semanal!DT$8,Lancamentos!$F:$F,"Contratado",Lancamentos!$J:$J,Fluxo_de_Caixa_Semanal!$A43)</f>
        <v>0</v>
      </c>
      <c r="DU43" s="123">
        <f>-SUMIFS(Lancamentos!$Y:$Y,Lancamentos!$AF:$AF,Fluxo_de_Caixa_Semanal!DU$8,Lancamentos!$F:$F,"Realizado",Lancamentos!$J:$J,Fluxo_de_Caixa_Semanal!$A43)-SUMIFS(Lancamentos!$Y:$Y,Lancamentos!$AF:$AF,Fluxo_de_Caixa_Semanal!DU$8,Lancamentos!$F:$F,"Contratado",Lancamentos!$J:$J,Fluxo_de_Caixa_Semanal!$A43)</f>
        <v>0</v>
      </c>
      <c r="DV43" s="121">
        <f>-SUMIFS(Lancamentos!$Y:$Y,Lancamentos!$AF:$AF,Fluxo_de_Caixa_Semanal!DV$8,Lancamentos!$F:$F,"Realizado",Lancamentos!$J:$J,Fluxo_de_Caixa_Semanal!$A43)-SUMIFS(Lancamentos!$Y:$Y,Lancamentos!$AF:$AF,Fluxo_de_Caixa_Semanal!DV$8,Lancamentos!$F:$F,"Contratado",Lancamentos!$J:$J,Fluxo_de_Caixa_Semanal!$A43)</f>
        <v>0</v>
      </c>
      <c r="DW43" s="122">
        <f>-SUMIFS(Lancamentos!$Y:$Y,Lancamentos!$AF:$AF,Fluxo_de_Caixa_Semanal!DW$8,Lancamentos!$F:$F,"Realizado",Lancamentos!$J:$J,Fluxo_de_Caixa_Semanal!$A43)-SUMIFS(Lancamentos!$Y:$Y,Lancamentos!$AF:$AF,Fluxo_de_Caixa_Semanal!DW$8,Lancamentos!$F:$F,"Contratado",Lancamentos!$J:$J,Fluxo_de_Caixa_Semanal!$A43)</f>
        <v>0</v>
      </c>
      <c r="DX43" s="123">
        <f>-SUMIFS(Lancamentos!$Y:$Y,Lancamentos!$AF:$AF,Fluxo_de_Caixa_Semanal!DX$8,Lancamentos!$F:$F,"Realizado",Lancamentos!$J:$J,Fluxo_de_Caixa_Semanal!$A43)-SUMIFS(Lancamentos!$Y:$Y,Lancamentos!$AF:$AF,Fluxo_de_Caixa_Semanal!DX$8,Lancamentos!$F:$F,"Contratado",Lancamentos!$J:$J,Fluxo_de_Caixa_Semanal!$A43)</f>
        <v>0</v>
      </c>
      <c r="DY43" s="121">
        <f>-SUMIFS(Lancamentos!$Y:$Y,Lancamentos!$AF:$AF,Fluxo_de_Caixa_Semanal!DY$8,Lancamentos!$F:$F,"Realizado",Lancamentos!$J:$J,Fluxo_de_Caixa_Semanal!$A43)-SUMIFS(Lancamentos!$Y:$Y,Lancamentos!$AF:$AF,Fluxo_de_Caixa_Semanal!DY$8,Lancamentos!$F:$F,"Contratado",Lancamentos!$J:$J,Fluxo_de_Caixa_Semanal!$A43)</f>
        <v>0</v>
      </c>
      <c r="DZ43" s="122">
        <f>-SUMIFS(Lancamentos!$Y:$Y,Lancamentos!$AF:$AF,Fluxo_de_Caixa_Semanal!DZ$8,Lancamentos!$F:$F,"Realizado",Lancamentos!$J:$J,Fluxo_de_Caixa_Semanal!$A43)-SUMIFS(Lancamentos!$Y:$Y,Lancamentos!$AF:$AF,Fluxo_de_Caixa_Semanal!DZ$8,Lancamentos!$F:$F,"Contratado",Lancamentos!$J:$J,Fluxo_de_Caixa_Semanal!$A43)</f>
        <v>0</v>
      </c>
      <c r="EA43" s="123">
        <f>-SUMIFS(Lancamentos!$Y:$Y,Lancamentos!$AF:$AF,Fluxo_de_Caixa_Semanal!EA$8,Lancamentos!$F:$F,"Realizado",Lancamentos!$J:$J,Fluxo_de_Caixa_Semanal!$A43)-SUMIFS(Lancamentos!$Y:$Y,Lancamentos!$AF:$AF,Fluxo_de_Caixa_Semanal!EA$8,Lancamentos!$F:$F,"Contratado",Lancamentos!$J:$J,Fluxo_de_Caixa_Semanal!$A43)</f>
        <v>0</v>
      </c>
      <c r="EB43" s="121">
        <f>-SUMIFS(Lancamentos!$Y:$Y,Lancamentos!$AF:$AF,Fluxo_de_Caixa_Semanal!EB$8,Lancamentos!$F:$F,"Realizado",Lancamentos!$J:$J,Fluxo_de_Caixa_Semanal!$A43)-SUMIFS(Lancamentos!$Y:$Y,Lancamentos!$AF:$AF,Fluxo_de_Caixa_Semanal!EB$8,Lancamentos!$F:$F,"Contratado",Lancamentos!$J:$J,Fluxo_de_Caixa_Semanal!$A43)</f>
        <v>0</v>
      </c>
      <c r="EC43" s="122">
        <f>-SUMIFS(Lancamentos!$Y:$Y,Lancamentos!$AF:$AF,Fluxo_de_Caixa_Semanal!EC$8,Lancamentos!$F:$F,"Realizado",Lancamentos!$J:$J,Fluxo_de_Caixa_Semanal!$A43)-SUMIFS(Lancamentos!$Y:$Y,Lancamentos!$AF:$AF,Fluxo_de_Caixa_Semanal!EC$8,Lancamentos!$F:$F,"Contratado",Lancamentos!$J:$J,Fluxo_de_Caixa_Semanal!$A43)</f>
        <v>0</v>
      </c>
      <c r="ED43" s="123">
        <f>-SUMIFS(Lancamentos!$Y:$Y,Lancamentos!$AF:$AF,Fluxo_de_Caixa_Semanal!ED$8,Lancamentos!$F:$F,"Realizado",Lancamentos!$J:$J,Fluxo_de_Caixa_Semanal!$A43)-SUMIFS(Lancamentos!$Y:$Y,Lancamentos!$AF:$AF,Fluxo_de_Caixa_Semanal!ED$8,Lancamentos!$F:$F,"Contratado",Lancamentos!$J:$J,Fluxo_de_Caixa_Semanal!$A43)</f>
        <v>0</v>
      </c>
      <c r="EE43" s="121">
        <f>-SUMIFS(Lancamentos!$Y:$Y,Lancamentos!$AF:$AF,Fluxo_de_Caixa_Semanal!EE$8,Lancamentos!$F:$F,"Realizado",Lancamentos!$J:$J,Fluxo_de_Caixa_Semanal!$A43)-SUMIFS(Lancamentos!$Y:$Y,Lancamentos!$AF:$AF,Fluxo_de_Caixa_Semanal!EE$8,Lancamentos!$F:$F,"Contratado",Lancamentos!$J:$J,Fluxo_de_Caixa_Semanal!$A43)</f>
        <v>0</v>
      </c>
      <c r="EF43" s="122">
        <f>-SUMIFS(Lancamentos!$Y:$Y,Lancamentos!$AF:$AF,Fluxo_de_Caixa_Semanal!EF$8,Lancamentos!$F:$F,"Realizado",Lancamentos!$J:$J,Fluxo_de_Caixa_Semanal!$A43)-SUMIFS(Lancamentos!$Y:$Y,Lancamentos!$AF:$AF,Fluxo_de_Caixa_Semanal!EF$8,Lancamentos!$F:$F,"Contratado",Lancamentos!$J:$J,Fluxo_de_Caixa_Semanal!$A43)</f>
        <v>0</v>
      </c>
      <c r="EG43" s="123">
        <f>-SUMIFS(Lancamentos!$Y:$Y,Lancamentos!$AF:$AF,Fluxo_de_Caixa_Semanal!EG$8,Lancamentos!$F:$F,"Realizado",Lancamentos!$J:$J,Fluxo_de_Caixa_Semanal!$A43)-SUMIFS(Lancamentos!$Y:$Y,Lancamentos!$AF:$AF,Fluxo_de_Caixa_Semanal!EG$8,Lancamentos!$F:$F,"Contratado",Lancamentos!$J:$J,Fluxo_de_Caixa_Semanal!$A43)</f>
        <v>0</v>
      </c>
      <c r="EH43" s="121">
        <f>-SUMIFS(Lancamentos!$Y:$Y,Lancamentos!$AF:$AF,Fluxo_de_Caixa_Semanal!EH$8,Lancamentos!$F:$F,"Realizado",Lancamentos!$J:$J,Fluxo_de_Caixa_Semanal!$A43)-SUMIFS(Lancamentos!$Y:$Y,Lancamentos!$AF:$AF,Fluxo_de_Caixa_Semanal!EH$8,Lancamentos!$F:$F,"Contratado",Lancamentos!$J:$J,Fluxo_de_Caixa_Semanal!$A43)</f>
        <v>0</v>
      </c>
      <c r="EI43" s="122">
        <f>-SUMIFS(Lancamentos!$Y:$Y,Lancamentos!$AF:$AF,Fluxo_de_Caixa_Semanal!EI$8,Lancamentos!$F:$F,"Realizado",Lancamentos!$J:$J,Fluxo_de_Caixa_Semanal!$A43)-SUMIFS(Lancamentos!$Y:$Y,Lancamentos!$AF:$AF,Fluxo_de_Caixa_Semanal!EI$8,Lancamentos!$F:$F,"Contratado",Lancamentos!$J:$J,Fluxo_de_Caixa_Semanal!$A43)</f>
        <v>0</v>
      </c>
      <c r="EJ43" s="123">
        <f>-SUMIFS(Lancamentos!$Y:$Y,Lancamentos!$AF:$AF,Fluxo_de_Caixa_Semanal!EJ$8,Lancamentos!$F:$F,"Realizado",Lancamentos!$J:$J,Fluxo_de_Caixa_Semanal!$A43)-SUMIFS(Lancamentos!$Y:$Y,Lancamentos!$AF:$AF,Fluxo_de_Caixa_Semanal!EJ$8,Lancamentos!$F:$F,"Contratado",Lancamentos!$J:$J,Fluxo_de_Caixa_Semanal!$A43)</f>
        <v>0</v>
      </c>
      <c r="EK43" s="121">
        <f>-SUMIFS(Lancamentos!$Y:$Y,Lancamentos!$AF:$AF,Fluxo_de_Caixa_Semanal!EK$8,Lancamentos!$F:$F,"Realizado",Lancamentos!$J:$J,Fluxo_de_Caixa_Semanal!$A43)-SUMIFS(Lancamentos!$Y:$Y,Lancamentos!$AF:$AF,Fluxo_de_Caixa_Semanal!EK$8,Lancamentos!$F:$F,"Contratado",Lancamentos!$J:$J,Fluxo_de_Caixa_Semanal!$A43)</f>
        <v>0</v>
      </c>
      <c r="EL43" s="122">
        <f>-SUMIFS(Lancamentos!$Y:$Y,Lancamentos!$AF:$AF,Fluxo_de_Caixa_Semanal!EL$8,Lancamentos!$F:$F,"Realizado",Lancamentos!$J:$J,Fluxo_de_Caixa_Semanal!$A43)-SUMIFS(Lancamentos!$Y:$Y,Lancamentos!$AF:$AF,Fluxo_de_Caixa_Semanal!EL$8,Lancamentos!$F:$F,"Contratado",Lancamentos!$J:$J,Fluxo_de_Caixa_Semanal!$A43)</f>
        <v>0</v>
      </c>
      <c r="EM43" s="123">
        <f>-SUMIFS(Lancamentos!$Y:$Y,Lancamentos!$AF:$AF,Fluxo_de_Caixa_Semanal!EM$8,Lancamentos!$F:$F,"Realizado",Lancamentos!$J:$J,Fluxo_de_Caixa_Semanal!$A43)-SUMIFS(Lancamentos!$Y:$Y,Lancamentos!$AF:$AF,Fluxo_de_Caixa_Semanal!EM$8,Lancamentos!$F:$F,"Contratado",Lancamentos!$J:$J,Fluxo_de_Caixa_Semanal!$A43)</f>
        <v>0</v>
      </c>
      <c r="EN43" s="121">
        <f>-SUMIFS(Lancamentos!$Y:$Y,Lancamentos!$AF:$AF,Fluxo_de_Caixa_Semanal!EN$8,Lancamentos!$F:$F,"Realizado",Lancamentos!$J:$J,Fluxo_de_Caixa_Semanal!$A43)-SUMIFS(Lancamentos!$Y:$Y,Lancamentos!$AF:$AF,Fluxo_de_Caixa_Semanal!EN$8,Lancamentos!$F:$F,"Contratado",Lancamentos!$J:$J,Fluxo_de_Caixa_Semanal!$A43)</f>
        <v>0</v>
      </c>
      <c r="EO43" s="122">
        <f>-SUMIFS(Lancamentos!$Y:$Y,Lancamentos!$AF:$AF,Fluxo_de_Caixa_Semanal!EO$8,Lancamentos!$F:$F,"Realizado",Lancamentos!$J:$J,Fluxo_de_Caixa_Semanal!$A43)-SUMIFS(Lancamentos!$Y:$Y,Lancamentos!$AF:$AF,Fluxo_de_Caixa_Semanal!EO$8,Lancamentos!$F:$F,"Contratado",Lancamentos!$J:$J,Fluxo_de_Caixa_Semanal!$A43)</f>
        <v>0</v>
      </c>
      <c r="EP43" s="123">
        <f>-SUMIFS(Lancamentos!$Y:$Y,Lancamentos!$AF:$AF,Fluxo_de_Caixa_Semanal!EP$8,Lancamentos!$F:$F,"Realizado",Lancamentos!$J:$J,Fluxo_de_Caixa_Semanal!$A43)-SUMIFS(Lancamentos!$Y:$Y,Lancamentos!$AF:$AF,Fluxo_de_Caixa_Semanal!EP$8,Lancamentos!$F:$F,"Contratado",Lancamentos!$J:$J,Fluxo_de_Caixa_Semanal!$A43)</f>
        <v>0</v>
      </c>
      <c r="EQ43" s="121">
        <f>-SUMIFS(Lancamentos!$Y:$Y,Lancamentos!$AF:$AF,Fluxo_de_Caixa_Semanal!EQ$8,Lancamentos!$F:$F,"Realizado",Lancamentos!$J:$J,Fluxo_de_Caixa_Semanal!$A43)-SUMIFS(Lancamentos!$Y:$Y,Lancamentos!$AF:$AF,Fluxo_de_Caixa_Semanal!EQ$8,Lancamentos!$F:$F,"Contratado",Lancamentos!$J:$J,Fluxo_de_Caixa_Semanal!$A43)</f>
        <v>0</v>
      </c>
      <c r="ER43" s="122">
        <f>-SUMIFS(Lancamentos!$Y:$Y,Lancamentos!$AF:$AF,Fluxo_de_Caixa_Semanal!ER$8,Lancamentos!$F:$F,"Realizado",Lancamentos!$J:$J,Fluxo_de_Caixa_Semanal!$A43)-SUMIFS(Lancamentos!$Y:$Y,Lancamentos!$AF:$AF,Fluxo_de_Caixa_Semanal!ER$8,Lancamentos!$F:$F,"Contratado",Lancamentos!$J:$J,Fluxo_de_Caixa_Semanal!$A43)</f>
        <v>0</v>
      </c>
      <c r="ES43" s="123">
        <f>-SUMIFS(Lancamentos!$Y:$Y,Lancamentos!$AF:$AF,Fluxo_de_Caixa_Semanal!ES$8,Lancamentos!$F:$F,"Realizado",Lancamentos!$J:$J,Fluxo_de_Caixa_Semanal!$A43)-SUMIFS(Lancamentos!$Y:$Y,Lancamentos!$AF:$AF,Fluxo_de_Caixa_Semanal!ES$8,Lancamentos!$F:$F,"Contratado",Lancamentos!$J:$J,Fluxo_de_Caixa_Semanal!$A43)</f>
        <v>0</v>
      </c>
    </row>
    <row r="44" spans="1:149" s="2" customFormat="1" outlineLevel="1" x14ac:dyDescent="0.25">
      <c r="A44" t="s">
        <v>121</v>
      </c>
      <c r="B44" t="s">
        <v>122</v>
      </c>
      <c r="C44" s="165">
        <f>-SUMIFS(Lancamentos!$Y:$Y,Lancamentos!$AF:$AF,Fluxo_de_Caixa_Semanal!C$8,Lancamentos!$F:$F,"Realizado",Lancamentos!$J:$J,Fluxo_de_Caixa_Semanal!$A44)</f>
        <v>0</v>
      </c>
      <c r="D44" s="165">
        <f>-SUMIFS(Lancamentos!$Y:$Y,Lancamentos!$AF:$AF,Fluxo_de_Caixa_Semanal!D$8,Lancamentos!$F:$F,"Realizado",Lancamentos!$J:$J,Fluxo_de_Caixa_Semanal!$A44)</f>
        <v>0</v>
      </c>
      <c r="E44" s="166">
        <f>-SUMIFS(Lancamentos!$Y:$Y,Lancamentos!$AF:$AF,Fluxo_de_Caixa_Semanal!E$8,Lancamentos!$F:$F,"Realizado",Lancamentos!$J:$J,Fluxo_de_Caixa_Semanal!$A44)</f>
        <v>0</v>
      </c>
      <c r="F44" s="167">
        <f>-SUMIFS(Lancamentos!$Y:$Y,Lancamentos!$AF:$AF,Fluxo_de_Caixa_Semanal!F$8,Lancamentos!$F:$F,"Realizado",Lancamentos!$J:$J,Fluxo_de_Caixa_Semanal!$A44)</f>
        <v>0</v>
      </c>
      <c r="G44" s="165">
        <f>-SUMIFS(Lancamentos!$Y:$Y,Lancamentos!$AF:$AF,Fluxo_de_Caixa_Semanal!G$8,Lancamentos!$F:$F,"Realizado",Lancamentos!$J:$J,Fluxo_de_Caixa_Semanal!$A44)</f>
        <v>0</v>
      </c>
      <c r="H44" s="166">
        <f>-SUMIFS(Lancamentos!$Y:$Y,Lancamentos!$AF:$AF,Fluxo_de_Caixa_Semanal!H$8,Lancamentos!$F:$F,"Realizado",Lancamentos!$J:$J,Fluxo_de_Caixa_Semanal!$A44)</f>
        <v>0</v>
      </c>
      <c r="I44" s="167">
        <f>-SUMIFS(Lancamentos!$Y:$Y,Lancamentos!$AF:$AF,Fluxo_de_Caixa_Semanal!I$8,Lancamentos!$F:$F,"Realizado",Lancamentos!$J:$J,Fluxo_de_Caixa_Semanal!$A44)</f>
        <v>0</v>
      </c>
      <c r="J44" s="165">
        <f>-SUMIFS(Lancamentos!$Y:$Y,Lancamentos!$AF:$AF,Fluxo_de_Caixa_Semanal!J$8,Lancamentos!$F:$F,"Realizado",Lancamentos!$J:$J,Fluxo_de_Caixa_Semanal!$A44)</f>
        <v>0</v>
      </c>
      <c r="K44" s="166">
        <f>-SUMIFS(Lancamentos!$Y:$Y,Lancamentos!$AF:$AF,Fluxo_de_Caixa_Semanal!K$8,Lancamentos!$F:$F,"Realizado",Lancamentos!$J:$J,Fluxo_de_Caixa_Semanal!$A44)</f>
        <v>0</v>
      </c>
      <c r="L44" s="167">
        <f>-SUMIFS(Lancamentos!$Y:$Y,Lancamentos!$AF:$AF,Fluxo_de_Caixa_Semanal!L$8,Lancamentos!$F:$F,"Realizado",Lancamentos!$J:$J,Fluxo_de_Caixa_Semanal!$A44)</f>
        <v>0</v>
      </c>
      <c r="M44" s="165">
        <f>-SUMIFS(Lancamentos!$Y:$Y,Lancamentos!$AF:$AF,Fluxo_de_Caixa_Semanal!M$8,Lancamentos!$F:$F,"Realizado",Lancamentos!$J:$J,Fluxo_de_Caixa_Semanal!$A44)</f>
        <v>0</v>
      </c>
      <c r="N44" s="166">
        <f>-SUMIFS(Lancamentos!$Y:$Y,Lancamentos!$AF:$AF,Fluxo_de_Caixa_Semanal!N$8,Lancamentos!$F:$F,"Realizado",Lancamentos!$J:$J,Fluxo_de_Caixa_Semanal!$A44)</f>
        <v>0</v>
      </c>
      <c r="O44" s="167">
        <f>-SUMIFS(Lancamentos!$Y:$Y,Lancamentos!$AF:$AF,Fluxo_de_Caixa_Semanal!O$8,Lancamentos!$F:$F,"Realizado",Lancamentos!$J:$J,Fluxo_de_Caixa_Semanal!$A44)</f>
        <v>0</v>
      </c>
      <c r="P44" s="165">
        <f>-SUMIFS(Lancamentos!$Y:$Y,Lancamentos!$AF:$AF,Fluxo_de_Caixa_Semanal!P$8,Lancamentos!$F:$F,"Realizado",Lancamentos!$J:$J,Fluxo_de_Caixa_Semanal!$A44)</f>
        <v>0</v>
      </c>
      <c r="Q44" s="166">
        <f>-SUMIFS(Lancamentos!$Y:$Y,Lancamentos!$AF:$AF,Fluxo_de_Caixa_Semanal!Q$8,Lancamentos!$F:$F,"Realizado",Lancamentos!$J:$J,Fluxo_de_Caixa_Semanal!$A44)</f>
        <v>0</v>
      </c>
      <c r="R44" s="167">
        <f>-SUMIFS(Lancamentos!$Y:$Y,Lancamentos!$AF:$AF,Fluxo_de_Caixa_Semanal!R$8,Lancamentos!$F:$F,"Realizado",Lancamentos!$J:$J,Fluxo_de_Caixa_Semanal!$A44)</f>
        <v>0</v>
      </c>
      <c r="S44" s="165">
        <f>-SUMIFS(Lancamentos!$Y:$Y,Lancamentos!$AF:$AF,Fluxo_de_Caixa_Semanal!S$8,Lancamentos!$F:$F,"Realizado",Lancamentos!$J:$J,Fluxo_de_Caixa_Semanal!$A44)</f>
        <v>0</v>
      </c>
      <c r="T44" s="166">
        <f>-SUMIFS(Lancamentos!$Y:$Y,Lancamentos!$AF:$AF,Fluxo_de_Caixa_Semanal!T$8,Lancamentos!$F:$F,"Realizado",Lancamentos!$J:$J,Fluxo_de_Caixa_Semanal!$A44)</f>
        <v>0</v>
      </c>
      <c r="U44" s="167">
        <f>-SUMIFS(Lancamentos!$Y:$Y,Lancamentos!$AF:$AF,Fluxo_de_Caixa_Semanal!U$8,Lancamentos!$F:$F,"Realizado",Lancamentos!$J:$J,Fluxo_de_Caixa_Semanal!$A44)</f>
        <v>0</v>
      </c>
      <c r="V44" s="165">
        <f>-SUMIFS(Lancamentos!$Y:$Y,Lancamentos!$AF:$AF,Fluxo_de_Caixa_Semanal!V$8,Lancamentos!$F:$F,"Realizado",Lancamentos!$J:$J,Fluxo_de_Caixa_Semanal!$A44)</f>
        <v>0</v>
      </c>
      <c r="W44" s="166">
        <f>-SUMIFS(Lancamentos!$Y:$Y,Lancamentos!$AF:$AF,Fluxo_de_Caixa_Semanal!W$8,Lancamentos!$F:$F,"Realizado",Lancamentos!$J:$J,Fluxo_de_Caixa_Semanal!$A44)</f>
        <v>0</v>
      </c>
      <c r="X44" s="121">
        <f>-SUMIFS(Lancamentos!$Y:$Y,Lancamentos!$AF:$AF,Fluxo_de_Caixa_Semanal!X$8,Lancamentos!$F:$F,"Realizado",Lancamentos!$J:$J,Fluxo_de_Caixa_Semanal!$A44)-SUMIFS(Lancamentos!$Y:$Y,Lancamentos!$AF:$AF,Fluxo_de_Caixa_Semanal!X$8,Lancamentos!$F:$F,"Contratado",Lancamentos!$J:$J,Fluxo_de_Caixa_Semanal!$A44)</f>
        <v>0</v>
      </c>
      <c r="Y44" s="122">
        <f>-SUMIFS(Lancamentos!$Y:$Y,Lancamentos!$AF:$AF,Fluxo_de_Caixa_Semanal!Y$8,Lancamentos!$F:$F,"Realizado",Lancamentos!$J:$J,Fluxo_de_Caixa_Semanal!$A44)-SUMIFS(Lancamentos!$Y:$Y,Lancamentos!$AF:$AF,Fluxo_de_Caixa_Semanal!Y$8,Lancamentos!$F:$F,"Contratado",Lancamentos!$J:$J,Fluxo_de_Caixa_Semanal!$A44)</f>
        <v>0</v>
      </c>
      <c r="Z44" s="123">
        <f>-SUMIFS(Lancamentos!$Y:$Y,Lancamentos!$AF:$AF,Fluxo_de_Caixa_Semanal!Z$8,Lancamentos!$F:$F,"Realizado",Lancamentos!$J:$J,Fluxo_de_Caixa_Semanal!$A44)-SUMIFS(Lancamentos!$Y:$Y,Lancamentos!$AF:$AF,Fluxo_de_Caixa_Semanal!Z$8,Lancamentos!$F:$F,"Contratado",Lancamentos!$J:$J,Fluxo_de_Caixa_Semanal!$A44)</f>
        <v>0</v>
      </c>
      <c r="AA44" s="121">
        <f>-SUMIFS(Lancamentos!$Y:$Y,Lancamentos!$AF:$AF,Fluxo_de_Caixa_Semanal!AA$8,Lancamentos!$F:$F,"Realizado",Lancamentos!$J:$J,Fluxo_de_Caixa_Semanal!$A44)-SUMIFS(Lancamentos!$Y:$Y,Lancamentos!$AF:$AF,Fluxo_de_Caixa_Semanal!AA$8,Lancamentos!$F:$F,"Contratado",Lancamentos!$J:$J,Fluxo_de_Caixa_Semanal!$A44)</f>
        <v>0</v>
      </c>
      <c r="AB44" s="122">
        <f>-SUMIFS(Lancamentos!$Y:$Y,Lancamentos!$AF:$AF,Fluxo_de_Caixa_Semanal!AB$8,Lancamentos!$F:$F,"Realizado",Lancamentos!$J:$J,Fluxo_de_Caixa_Semanal!$A44)-SUMIFS(Lancamentos!$Y:$Y,Lancamentos!$AF:$AF,Fluxo_de_Caixa_Semanal!AB$8,Lancamentos!$F:$F,"Contratado",Lancamentos!$J:$J,Fluxo_de_Caixa_Semanal!$A44)</f>
        <v>0</v>
      </c>
      <c r="AC44" s="123">
        <f>-SUMIFS(Lancamentos!$Y:$Y,Lancamentos!$AF:$AF,Fluxo_de_Caixa_Semanal!AC$8,Lancamentos!$F:$F,"Realizado",Lancamentos!$J:$J,Fluxo_de_Caixa_Semanal!$A44)-SUMIFS(Lancamentos!$Y:$Y,Lancamentos!$AF:$AF,Fluxo_de_Caixa_Semanal!AC$8,Lancamentos!$F:$F,"Contratado",Lancamentos!$J:$J,Fluxo_de_Caixa_Semanal!$A44)</f>
        <v>0</v>
      </c>
      <c r="AD44" s="121">
        <f>-SUMIFS(Lancamentos!$Y:$Y,Lancamentos!$AF:$AF,Fluxo_de_Caixa_Semanal!AD$8,Lancamentos!$F:$F,"Realizado",Lancamentos!$J:$J,Fluxo_de_Caixa_Semanal!$A44)-SUMIFS(Lancamentos!$Y:$Y,Lancamentos!$AF:$AF,Fluxo_de_Caixa_Semanal!AD$8,Lancamentos!$F:$F,"Contratado",Lancamentos!$J:$J,Fluxo_de_Caixa_Semanal!$A44)</f>
        <v>0</v>
      </c>
      <c r="AE44" s="122">
        <f>-SUMIFS(Lancamentos!$Y:$Y,Lancamentos!$AF:$AF,Fluxo_de_Caixa_Semanal!AE$8,Lancamentos!$F:$F,"Realizado",Lancamentos!$J:$J,Fluxo_de_Caixa_Semanal!$A44)-SUMIFS(Lancamentos!$Y:$Y,Lancamentos!$AF:$AF,Fluxo_de_Caixa_Semanal!AE$8,Lancamentos!$F:$F,"Contratado",Lancamentos!$J:$J,Fluxo_de_Caixa_Semanal!$A44)</f>
        <v>0</v>
      </c>
      <c r="AF44" s="123">
        <f>-SUMIFS(Lancamentos!$Y:$Y,Lancamentos!$AF:$AF,Fluxo_de_Caixa_Semanal!AF$8,Lancamentos!$F:$F,"Realizado",Lancamentos!$J:$J,Fluxo_de_Caixa_Semanal!$A44)-SUMIFS(Lancamentos!$Y:$Y,Lancamentos!$AF:$AF,Fluxo_de_Caixa_Semanal!AF$8,Lancamentos!$F:$F,"Contratado",Lancamentos!$J:$J,Fluxo_de_Caixa_Semanal!$A44)</f>
        <v>0</v>
      </c>
      <c r="AG44" s="121">
        <f>-SUMIFS(Lancamentos!$Y:$Y,Lancamentos!$AF:$AF,Fluxo_de_Caixa_Semanal!AG$8,Lancamentos!$F:$F,"Realizado",Lancamentos!$J:$J,Fluxo_de_Caixa_Semanal!$A44)-SUMIFS(Lancamentos!$Y:$Y,Lancamentos!$AF:$AF,Fluxo_de_Caixa_Semanal!AG$8,Lancamentos!$F:$F,"Contratado",Lancamentos!$J:$J,Fluxo_de_Caixa_Semanal!$A44)</f>
        <v>0</v>
      </c>
      <c r="AH44" s="122">
        <f>-SUMIFS(Lancamentos!$Y:$Y,Lancamentos!$AF:$AF,Fluxo_de_Caixa_Semanal!AH$8,Lancamentos!$F:$F,"Realizado",Lancamentos!$J:$J,Fluxo_de_Caixa_Semanal!$A44)-SUMIFS(Lancamentos!$Y:$Y,Lancamentos!$AF:$AF,Fluxo_de_Caixa_Semanal!AH$8,Lancamentos!$F:$F,"Contratado",Lancamentos!$J:$J,Fluxo_de_Caixa_Semanal!$A44)</f>
        <v>0</v>
      </c>
      <c r="AI44" s="123">
        <f>-SUMIFS(Lancamentos!$Y:$Y,Lancamentos!$AF:$AF,Fluxo_de_Caixa_Semanal!AI$8,Lancamentos!$F:$F,"Realizado",Lancamentos!$J:$J,Fluxo_de_Caixa_Semanal!$A44)-SUMIFS(Lancamentos!$Y:$Y,Lancamentos!$AF:$AF,Fluxo_de_Caixa_Semanal!AI$8,Lancamentos!$F:$F,"Contratado",Lancamentos!$J:$J,Fluxo_de_Caixa_Semanal!$A44)</f>
        <v>0</v>
      </c>
      <c r="AJ44" s="121">
        <f>-SUMIFS(Lancamentos!$Y:$Y,Lancamentos!$AF:$AF,Fluxo_de_Caixa_Semanal!AJ$8,Lancamentos!$F:$F,"Realizado",Lancamentos!$J:$J,Fluxo_de_Caixa_Semanal!$A44)-SUMIFS(Lancamentos!$Y:$Y,Lancamentos!$AF:$AF,Fluxo_de_Caixa_Semanal!AJ$8,Lancamentos!$F:$F,"Contratado",Lancamentos!$J:$J,Fluxo_de_Caixa_Semanal!$A44)</f>
        <v>0</v>
      </c>
      <c r="AK44" s="122">
        <f>-SUMIFS(Lancamentos!$Y:$Y,Lancamentos!$AF:$AF,Fluxo_de_Caixa_Semanal!AK$8,Lancamentos!$F:$F,"Realizado",Lancamentos!$J:$J,Fluxo_de_Caixa_Semanal!$A44)-SUMIFS(Lancamentos!$Y:$Y,Lancamentos!$AF:$AF,Fluxo_de_Caixa_Semanal!AK$8,Lancamentos!$F:$F,"Contratado",Lancamentos!$J:$J,Fluxo_de_Caixa_Semanal!$A44)</f>
        <v>0</v>
      </c>
      <c r="AL44" s="123">
        <f>-SUMIFS(Lancamentos!$Y:$Y,Lancamentos!$AF:$AF,Fluxo_de_Caixa_Semanal!AL$8,Lancamentos!$F:$F,"Realizado",Lancamentos!$J:$J,Fluxo_de_Caixa_Semanal!$A44)-SUMIFS(Lancamentos!$Y:$Y,Lancamentos!$AF:$AF,Fluxo_de_Caixa_Semanal!AL$8,Lancamentos!$F:$F,"Contratado",Lancamentos!$J:$J,Fluxo_de_Caixa_Semanal!$A44)</f>
        <v>0</v>
      </c>
      <c r="AM44" s="121">
        <f>-SUMIFS(Lancamentos!$Y:$Y,Lancamentos!$AF:$AF,Fluxo_de_Caixa_Semanal!AM$8,Lancamentos!$F:$F,"Realizado",Lancamentos!$J:$J,Fluxo_de_Caixa_Semanal!$A44)-SUMIFS(Lancamentos!$Y:$Y,Lancamentos!$AF:$AF,Fluxo_de_Caixa_Semanal!AM$8,Lancamentos!$F:$F,"Contratado",Lancamentos!$J:$J,Fluxo_de_Caixa_Semanal!$A44)</f>
        <v>0</v>
      </c>
      <c r="AN44" s="122">
        <f>-SUMIFS(Lancamentos!$Y:$Y,Lancamentos!$AF:$AF,Fluxo_de_Caixa_Semanal!AN$8,Lancamentos!$F:$F,"Realizado",Lancamentos!$J:$J,Fluxo_de_Caixa_Semanal!$A44)-SUMIFS(Lancamentos!$Y:$Y,Lancamentos!$AF:$AF,Fluxo_de_Caixa_Semanal!AN$8,Lancamentos!$F:$F,"Contratado",Lancamentos!$J:$J,Fluxo_de_Caixa_Semanal!$A44)</f>
        <v>0</v>
      </c>
      <c r="AO44" s="123">
        <f>-SUMIFS(Lancamentos!$Y:$Y,Lancamentos!$AF:$AF,Fluxo_de_Caixa_Semanal!AO$8,Lancamentos!$F:$F,"Realizado",Lancamentos!$J:$J,Fluxo_de_Caixa_Semanal!$A44)-SUMIFS(Lancamentos!$Y:$Y,Lancamentos!$AF:$AF,Fluxo_de_Caixa_Semanal!AO$8,Lancamentos!$F:$F,"Contratado",Lancamentos!$J:$J,Fluxo_de_Caixa_Semanal!$A44)</f>
        <v>0</v>
      </c>
      <c r="AP44" s="121">
        <f>-SUMIFS(Lancamentos!$Y:$Y,Lancamentos!$AF:$AF,Fluxo_de_Caixa_Semanal!AP$8,Lancamentos!$F:$F,"Realizado",Lancamentos!$J:$J,Fluxo_de_Caixa_Semanal!$A44)-SUMIFS(Lancamentos!$Y:$Y,Lancamentos!$AF:$AF,Fluxo_de_Caixa_Semanal!AP$8,Lancamentos!$F:$F,"Contratado",Lancamentos!$J:$J,Fluxo_de_Caixa_Semanal!$A44)</f>
        <v>0</v>
      </c>
      <c r="AQ44" s="122">
        <f>-SUMIFS(Lancamentos!$Y:$Y,Lancamentos!$AF:$AF,Fluxo_de_Caixa_Semanal!AQ$8,Lancamentos!$F:$F,"Realizado",Lancamentos!$J:$J,Fluxo_de_Caixa_Semanal!$A44)-SUMIFS(Lancamentos!$Y:$Y,Lancamentos!$AF:$AF,Fluxo_de_Caixa_Semanal!AQ$8,Lancamentos!$F:$F,"Contratado",Lancamentos!$J:$J,Fluxo_de_Caixa_Semanal!$A44)</f>
        <v>0</v>
      </c>
      <c r="AR44" s="123">
        <f>-SUMIFS(Lancamentos!$Y:$Y,Lancamentos!$AF:$AF,Fluxo_de_Caixa_Semanal!AR$8,Lancamentos!$F:$F,"Realizado",Lancamentos!$J:$J,Fluxo_de_Caixa_Semanal!$A44)-SUMIFS(Lancamentos!$Y:$Y,Lancamentos!$AF:$AF,Fluxo_de_Caixa_Semanal!AR$8,Lancamentos!$F:$F,"Contratado",Lancamentos!$J:$J,Fluxo_de_Caixa_Semanal!$A44)</f>
        <v>0</v>
      </c>
      <c r="AS44" s="121">
        <f>-SUMIFS(Lancamentos!$Y:$Y,Lancamentos!$AF:$AF,Fluxo_de_Caixa_Semanal!AS$8,Lancamentos!$F:$F,"Realizado",Lancamentos!$J:$J,Fluxo_de_Caixa_Semanal!$A44)-SUMIFS(Lancamentos!$Y:$Y,Lancamentos!$AF:$AF,Fluxo_de_Caixa_Semanal!AS$8,Lancamentos!$F:$F,"Contratado",Lancamentos!$J:$J,Fluxo_de_Caixa_Semanal!$A44)</f>
        <v>0</v>
      </c>
      <c r="AT44" s="122">
        <f>-SUMIFS(Lancamentos!$Y:$Y,Lancamentos!$AF:$AF,Fluxo_de_Caixa_Semanal!AT$8,Lancamentos!$F:$F,"Realizado",Lancamentos!$J:$J,Fluxo_de_Caixa_Semanal!$A44)-SUMIFS(Lancamentos!$Y:$Y,Lancamentos!$AF:$AF,Fluxo_de_Caixa_Semanal!AT$8,Lancamentos!$F:$F,"Contratado",Lancamentos!$J:$J,Fluxo_de_Caixa_Semanal!$A44)</f>
        <v>0</v>
      </c>
      <c r="AU44" s="123">
        <f>-SUMIFS(Lancamentos!$Y:$Y,Lancamentos!$AF:$AF,Fluxo_de_Caixa_Semanal!AU$8,Lancamentos!$F:$F,"Realizado",Lancamentos!$J:$J,Fluxo_de_Caixa_Semanal!$A44)-SUMIFS(Lancamentos!$Y:$Y,Lancamentos!$AF:$AF,Fluxo_de_Caixa_Semanal!AU$8,Lancamentos!$F:$F,"Contratado",Lancamentos!$J:$J,Fluxo_de_Caixa_Semanal!$A44)</f>
        <v>0</v>
      </c>
      <c r="AV44" s="121">
        <f>-SUMIFS(Lancamentos!$Y:$Y,Lancamentos!$AF:$AF,Fluxo_de_Caixa_Semanal!AV$8,Lancamentos!$F:$F,"Realizado",Lancamentos!$J:$J,Fluxo_de_Caixa_Semanal!$A44)-SUMIFS(Lancamentos!$Y:$Y,Lancamentos!$AF:$AF,Fluxo_de_Caixa_Semanal!AV$8,Lancamentos!$F:$F,"Contratado",Lancamentos!$J:$J,Fluxo_de_Caixa_Semanal!$A44)</f>
        <v>0</v>
      </c>
      <c r="AW44" s="122">
        <f>-SUMIFS(Lancamentos!$Y:$Y,Lancamentos!$AF:$AF,Fluxo_de_Caixa_Semanal!AW$8,Lancamentos!$F:$F,"Realizado",Lancamentos!$J:$J,Fluxo_de_Caixa_Semanal!$A44)-SUMIFS(Lancamentos!$Y:$Y,Lancamentos!$AF:$AF,Fluxo_de_Caixa_Semanal!AW$8,Lancamentos!$F:$F,"Contratado",Lancamentos!$J:$J,Fluxo_de_Caixa_Semanal!$A44)</f>
        <v>0</v>
      </c>
      <c r="AX44" s="123">
        <f>-SUMIFS(Lancamentos!$Y:$Y,Lancamentos!$AF:$AF,Fluxo_de_Caixa_Semanal!AX$8,Lancamentos!$F:$F,"Realizado",Lancamentos!$J:$J,Fluxo_de_Caixa_Semanal!$A44)-SUMIFS(Lancamentos!$Y:$Y,Lancamentos!$AF:$AF,Fluxo_de_Caixa_Semanal!AX$8,Lancamentos!$F:$F,"Contratado",Lancamentos!$J:$J,Fluxo_de_Caixa_Semanal!$A44)</f>
        <v>0</v>
      </c>
      <c r="AY44" s="121">
        <f>-SUMIFS(Lancamentos!$Y:$Y,Lancamentos!$AF:$AF,Fluxo_de_Caixa_Semanal!AY$8,Lancamentos!$F:$F,"Realizado",Lancamentos!$J:$J,Fluxo_de_Caixa_Semanal!$A44)-SUMIFS(Lancamentos!$Y:$Y,Lancamentos!$AF:$AF,Fluxo_de_Caixa_Semanal!AY$8,Lancamentos!$F:$F,"Contratado",Lancamentos!$J:$J,Fluxo_de_Caixa_Semanal!$A44)</f>
        <v>0</v>
      </c>
      <c r="AZ44" s="122">
        <f>-SUMIFS(Lancamentos!$Y:$Y,Lancamentos!$AF:$AF,Fluxo_de_Caixa_Semanal!AZ$8,Lancamentos!$F:$F,"Realizado",Lancamentos!$J:$J,Fluxo_de_Caixa_Semanal!$A44)-SUMIFS(Lancamentos!$Y:$Y,Lancamentos!$AF:$AF,Fluxo_de_Caixa_Semanal!AZ$8,Lancamentos!$F:$F,"Contratado",Lancamentos!$J:$J,Fluxo_de_Caixa_Semanal!$A44)</f>
        <v>0</v>
      </c>
      <c r="BA44" s="123">
        <f>-SUMIFS(Lancamentos!$Y:$Y,Lancamentos!$AF:$AF,Fluxo_de_Caixa_Semanal!BA$8,Lancamentos!$F:$F,"Realizado",Lancamentos!$J:$J,Fluxo_de_Caixa_Semanal!$A44)-SUMIFS(Lancamentos!$Y:$Y,Lancamentos!$AF:$AF,Fluxo_de_Caixa_Semanal!BA$8,Lancamentos!$F:$F,"Contratado",Lancamentos!$J:$J,Fluxo_de_Caixa_Semanal!$A44)</f>
        <v>0</v>
      </c>
      <c r="BB44" s="121">
        <f>-SUMIFS(Lancamentos!$Y:$Y,Lancamentos!$AF:$AF,Fluxo_de_Caixa_Semanal!BB$8,Lancamentos!$F:$F,"Realizado",Lancamentos!$J:$J,Fluxo_de_Caixa_Semanal!$A44)-SUMIFS(Lancamentos!$Y:$Y,Lancamentos!$AF:$AF,Fluxo_de_Caixa_Semanal!BB$8,Lancamentos!$F:$F,"Contratado",Lancamentos!$J:$J,Fluxo_de_Caixa_Semanal!$A44)</f>
        <v>0</v>
      </c>
      <c r="BC44" s="122">
        <f>-SUMIFS(Lancamentos!$Y:$Y,Lancamentos!$AF:$AF,Fluxo_de_Caixa_Semanal!BC$8,Lancamentos!$F:$F,"Realizado",Lancamentos!$J:$J,Fluxo_de_Caixa_Semanal!$A44)-SUMIFS(Lancamentos!$Y:$Y,Lancamentos!$AF:$AF,Fluxo_de_Caixa_Semanal!BC$8,Lancamentos!$F:$F,"Contratado",Lancamentos!$J:$J,Fluxo_de_Caixa_Semanal!$A44)</f>
        <v>0</v>
      </c>
      <c r="BD44" s="123">
        <f>-SUMIFS(Lancamentos!$Y:$Y,Lancamentos!$AF:$AF,Fluxo_de_Caixa_Semanal!BD$8,Lancamentos!$F:$F,"Realizado",Lancamentos!$J:$J,Fluxo_de_Caixa_Semanal!$A44)-SUMIFS(Lancamentos!$Y:$Y,Lancamentos!$AF:$AF,Fluxo_de_Caixa_Semanal!BD$8,Lancamentos!$F:$F,"Contratado",Lancamentos!$J:$J,Fluxo_de_Caixa_Semanal!$A44)</f>
        <v>0</v>
      </c>
      <c r="BE44" s="121">
        <f>-SUMIFS(Lancamentos!$Y:$Y,Lancamentos!$AF:$AF,Fluxo_de_Caixa_Semanal!BE$8,Lancamentos!$F:$F,"Realizado",Lancamentos!$J:$J,Fluxo_de_Caixa_Semanal!$A44)-SUMIFS(Lancamentos!$Y:$Y,Lancamentos!$AF:$AF,Fluxo_de_Caixa_Semanal!BE$8,Lancamentos!$F:$F,"Contratado",Lancamentos!$J:$J,Fluxo_de_Caixa_Semanal!$A44)</f>
        <v>0</v>
      </c>
      <c r="BF44" s="122">
        <f>-SUMIFS(Lancamentos!$Y:$Y,Lancamentos!$AF:$AF,Fluxo_de_Caixa_Semanal!BF$8,Lancamentos!$F:$F,"Realizado",Lancamentos!$J:$J,Fluxo_de_Caixa_Semanal!$A44)-SUMIFS(Lancamentos!$Y:$Y,Lancamentos!$AF:$AF,Fluxo_de_Caixa_Semanal!BF$8,Lancamentos!$F:$F,"Contratado",Lancamentos!$J:$J,Fluxo_de_Caixa_Semanal!$A44)</f>
        <v>0</v>
      </c>
      <c r="BG44" s="123">
        <f>-SUMIFS(Lancamentos!$Y:$Y,Lancamentos!$AF:$AF,Fluxo_de_Caixa_Semanal!BG$8,Lancamentos!$F:$F,"Realizado",Lancamentos!$J:$J,Fluxo_de_Caixa_Semanal!$A44)-SUMIFS(Lancamentos!$Y:$Y,Lancamentos!$AF:$AF,Fluxo_de_Caixa_Semanal!BG$8,Lancamentos!$F:$F,"Contratado",Lancamentos!$J:$J,Fluxo_de_Caixa_Semanal!$A44)</f>
        <v>0</v>
      </c>
      <c r="BH44" s="121">
        <f>-SUMIFS(Lancamentos!$Y:$Y,Lancamentos!$AF:$AF,Fluxo_de_Caixa_Semanal!BH$8,Lancamentos!$F:$F,"Realizado",Lancamentos!$J:$J,Fluxo_de_Caixa_Semanal!$A44)-SUMIFS(Lancamentos!$Y:$Y,Lancamentos!$AF:$AF,Fluxo_de_Caixa_Semanal!BH$8,Lancamentos!$F:$F,"Contratado",Lancamentos!$J:$J,Fluxo_de_Caixa_Semanal!$A44)</f>
        <v>0</v>
      </c>
      <c r="BI44" s="122">
        <f>-SUMIFS(Lancamentos!$Y:$Y,Lancamentos!$AF:$AF,Fluxo_de_Caixa_Semanal!BI$8,Lancamentos!$F:$F,"Realizado",Lancamentos!$J:$J,Fluxo_de_Caixa_Semanal!$A44)-SUMIFS(Lancamentos!$Y:$Y,Lancamentos!$AF:$AF,Fluxo_de_Caixa_Semanal!BI$8,Lancamentos!$F:$F,"Contratado",Lancamentos!$J:$J,Fluxo_de_Caixa_Semanal!$A44)</f>
        <v>0</v>
      </c>
      <c r="BJ44" s="123">
        <f>-SUMIFS(Lancamentos!$Y:$Y,Lancamentos!$AF:$AF,Fluxo_de_Caixa_Semanal!BJ$8,Lancamentos!$F:$F,"Realizado",Lancamentos!$J:$J,Fluxo_de_Caixa_Semanal!$A44)-SUMIFS(Lancamentos!$Y:$Y,Lancamentos!$AF:$AF,Fluxo_de_Caixa_Semanal!BJ$8,Lancamentos!$F:$F,"Contratado",Lancamentos!$J:$J,Fluxo_de_Caixa_Semanal!$A44)</f>
        <v>0</v>
      </c>
      <c r="BK44" s="121">
        <f>-SUMIFS(Lancamentos!$Y:$Y,Lancamentos!$AF:$AF,Fluxo_de_Caixa_Semanal!BK$8,Lancamentos!$F:$F,"Realizado",Lancamentos!$J:$J,Fluxo_de_Caixa_Semanal!$A44)-SUMIFS(Lancamentos!$Y:$Y,Lancamentos!$AF:$AF,Fluxo_de_Caixa_Semanal!BK$8,Lancamentos!$F:$F,"Contratado",Lancamentos!$J:$J,Fluxo_de_Caixa_Semanal!$A44)</f>
        <v>0</v>
      </c>
      <c r="BL44" s="122">
        <f>-SUMIFS(Lancamentos!$Y:$Y,Lancamentos!$AF:$AF,Fluxo_de_Caixa_Semanal!BL$8,Lancamentos!$F:$F,"Realizado",Lancamentos!$J:$J,Fluxo_de_Caixa_Semanal!$A44)-SUMIFS(Lancamentos!$Y:$Y,Lancamentos!$AF:$AF,Fluxo_de_Caixa_Semanal!BL$8,Lancamentos!$F:$F,"Contratado",Lancamentos!$J:$J,Fluxo_de_Caixa_Semanal!$A44)</f>
        <v>0</v>
      </c>
      <c r="BM44" s="123">
        <f>-SUMIFS(Lancamentos!$Y:$Y,Lancamentos!$AF:$AF,Fluxo_de_Caixa_Semanal!BM$8,Lancamentos!$F:$F,"Realizado",Lancamentos!$J:$J,Fluxo_de_Caixa_Semanal!$A44)-SUMIFS(Lancamentos!$Y:$Y,Lancamentos!$AF:$AF,Fluxo_de_Caixa_Semanal!BM$8,Lancamentos!$F:$F,"Contratado",Lancamentos!$J:$J,Fluxo_de_Caixa_Semanal!$A44)</f>
        <v>0</v>
      </c>
      <c r="BN44" s="121">
        <f>-SUMIFS(Lancamentos!$Y:$Y,Lancamentos!$AF:$AF,Fluxo_de_Caixa_Semanal!BN$8,Lancamentos!$F:$F,"Realizado",Lancamentos!$J:$J,Fluxo_de_Caixa_Semanal!$A44)-SUMIFS(Lancamentos!$Y:$Y,Lancamentos!$AF:$AF,Fluxo_de_Caixa_Semanal!BN$8,Lancamentos!$F:$F,"Contratado",Lancamentos!$J:$J,Fluxo_de_Caixa_Semanal!$A44)</f>
        <v>0</v>
      </c>
      <c r="BO44" s="122">
        <f>-SUMIFS(Lancamentos!$Y:$Y,Lancamentos!$AF:$AF,Fluxo_de_Caixa_Semanal!BO$8,Lancamentos!$F:$F,"Realizado",Lancamentos!$J:$J,Fluxo_de_Caixa_Semanal!$A44)-SUMIFS(Lancamentos!$Y:$Y,Lancamentos!$AF:$AF,Fluxo_de_Caixa_Semanal!BO$8,Lancamentos!$F:$F,"Contratado",Lancamentos!$J:$J,Fluxo_de_Caixa_Semanal!$A44)</f>
        <v>0</v>
      </c>
      <c r="BP44" s="123">
        <f>-SUMIFS(Lancamentos!$Y:$Y,Lancamentos!$AF:$AF,Fluxo_de_Caixa_Semanal!BP$8,Lancamentos!$F:$F,"Realizado",Lancamentos!$J:$J,Fluxo_de_Caixa_Semanal!$A44)-SUMIFS(Lancamentos!$Y:$Y,Lancamentos!$AF:$AF,Fluxo_de_Caixa_Semanal!BP$8,Lancamentos!$F:$F,"Contratado",Lancamentos!$J:$J,Fluxo_de_Caixa_Semanal!$A44)</f>
        <v>0</v>
      </c>
      <c r="BQ44" s="121">
        <f>-SUMIFS(Lancamentos!$Y:$Y,Lancamentos!$AF:$AF,Fluxo_de_Caixa_Semanal!BQ$8,Lancamentos!$F:$F,"Realizado",Lancamentos!$J:$J,Fluxo_de_Caixa_Semanal!$A44)-SUMIFS(Lancamentos!$Y:$Y,Lancamentos!$AF:$AF,Fluxo_de_Caixa_Semanal!BQ$8,Lancamentos!$F:$F,"Contratado",Lancamentos!$J:$J,Fluxo_de_Caixa_Semanal!$A44)</f>
        <v>0</v>
      </c>
      <c r="BR44" s="122">
        <f>-SUMIFS(Lancamentos!$Y:$Y,Lancamentos!$AF:$AF,Fluxo_de_Caixa_Semanal!BR$8,Lancamentos!$F:$F,"Realizado",Lancamentos!$J:$J,Fluxo_de_Caixa_Semanal!$A44)-SUMIFS(Lancamentos!$Y:$Y,Lancamentos!$AF:$AF,Fluxo_de_Caixa_Semanal!BR$8,Lancamentos!$F:$F,"Contratado",Lancamentos!$J:$J,Fluxo_de_Caixa_Semanal!$A44)</f>
        <v>0</v>
      </c>
      <c r="BS44" s="123">
        <f>-SUMIFS(Lancamentos!$Y:$Y,Lancamentos!$AF:$AF,Fluxo_de_Caixa_Semanal!BS$8,Lancamentos!$F:$F,"Realizado",Lancamentos!$J:$J,Fluxo_de_Caixa_Semanal!$A44)-SUMIFS(Lancamentos!$Y:$Y,Lancamentos!$AF:$AF,Fluxo_de_Caixa_Semanal!BS$8,Lancamentos!$F:$F,"Contratado",Lancamentos!$J:$J,Fluxo_de_Caixa_Semanal!$A44)</f>
        <v>0</v>
      </c>
      <c r="BT44" s="121">
        <f>-SUMIFS(Lancamentos!$Y:$Y,Lancamentos!$AF:$AF,Fluxo_de_Caixa_Semanal!BT$8,Lancamentos!$F:$F,"Realizado",Lancamentos!$J:$J,Fluxo_de_Caixa_Semanal!$A44)-SUMIFS(Lancamentos!$Y:$Y,Lancamentos!$AF:$AF,Fluxo_de_Caixa_Semanal!BT$8,Lancamentos!$F:$F,"Contratado",Lancamentos!$J:$J,Fluxo_de_Caixa_Semanal!$A44)</f>
        <v>0</v>
      </c>
      <c r="BU44" s="122">
        <f>-SUMIFS(Lancamentos!$Y:$Y,Lancamentos!$AF:$AF,Fluxo_de_Caixa_Semanal!BU$8,Lancamentos!$F:$F,"Realizado",Lancamentos!$J:$J,Fluxo_de_Caixa_Semanal!$A44)-SUMIFS(Lancamentos!$Y:$Y,Lancamentos!$AF:$AF,Fluxo_de_Caixa_Semanal!BU$8,Lancamentos!$F:$F,"Contratado",Lancamentos!$J:$J,Fluxo_de_Caixa_Semanal!$A44)</f>
        <v>0</v>
      </c>
      <c r="BV44" s="123">
        <f>-SUMIFS(Lancamentos!$Y:$Y,Lancamentos!$AF:$AF,Fluxo_de_Caixa_Semanal!BV$8,Lancamentos!$F:$F,"Realizado",Lancamentos!$J:$J,Fluxo_de_Caixa_Semanal!$A44)-SUMIFS(Lancamentos!$Y:$Y,Lancamentos!$AF:$AF,Fluxo_de_Caixa_Semanal!BV$8,Lancamentos!$F:$F,"Contratado",Lancamentos!$J:$J,Fluxo_de_Caixa_Semanal!$A44)</f>
        <v>0</v>
      </c>
      <c r="BW44" s="121">
        <f>-SUMIFS(Lancamentos!$Y:$Y,Lancamentos!$AF:$AF,Fluxo_de_Caixa_Semanal!BW$8,Lancamentos!$F:$F,"Realizado",Lancamentos!$J:$J,Fluxo_de_Caixa_Semanal!$A44)-SUMIFS(Lancamentos!$Y:$Y,Lancamentos!$AF:$AF,Fluxo_de_Caixa_Semanal!BW$8,Lancamentos!$F:$F,"Contratado",Lancamentos!$J:$J,Fluxo_de_Caixa_Semanal!$A44)</f>
        <v>0</v>
      </c>
      <c r="BX44" s="122">
        <f>-SUMIFS(Lancamentos!$Y:$Y,Lancamentos!$AF:$AF,Fluxo_de_Caixa_Semanal!BX$8,Lancamentos!$F:$F,"Realizado",Lancamentos!$J:$J,Fluxo_de_Caixa_Semanal!$A44)-SUMIFS(Lancamentos!$Y:$Y,Lancamentos!$AF:$AF,Fluxo_de_Caixa_Semanal!BX$8,Lancamentos!$F:$F,"Contratado",Lancamentos!$J:$J,Fluxo_de_Caixa_Semanal!$A44)</f>
        <v>0</v>
      </c>
      <c r="BY44" s="123">
        <f>-SUMIFS(Lancamentos!$Y:$Y,Lancamentos!$AF:$AF,Fluxo_de_Caixa_Semanal!BY$8,Lancamentos!$F:$F,"Realizado",Lancamentos!$J:$J,Fluxo_de_Caixa_Semanal!$A44)-SUMIFS(Lancamentos!$Y:$Y,Lancamentos!$AF:$AF,Fluxo_de_Caixa_Semanal!BY$8,Lancamentos!$F:$F,"Contratado",Lancamentos!$J:$J,Fluxo_de_Caixa_Semanal!$A44)</f>
        <v>0</v>
      </c>
      <c r="BZ44" s="121">
        <f>-SUMIFS(Lancamentos!$Y:$Y,Lancamentos!$AF:$AF,Fluxo_de_Caixa_Semanal!BZ$8,Lancamentos!$F:$F,"Realizado",Lancamentos!$J:$J,Fluxo_de_Caixa_Semanal!$A44)-SUMIFS(Lancamentos!$Y:$Y,Lancamentos!$AF:$AF,Fluxo_de_Caixa_Semanal!BZ$8,Lancamentos!$F:$F,"Contratado",Lancamentos!$J:$J,Fluxo_de_Caixa_Semanal!$A44)</f>
        <v>0</v>
      </c>
      <c r="CA44" s="122">
        <f>-SUMIFS(Lancamentos!$Y:$Y,Lancamentos!$AF:$AF,Fluxo_de_Caixa_Semanal!CA$8,Lancamentos!$F:$F,"Realizado",Lancamentos!$J:$J,Fluxo_de_Caixa_Semanal!$A44)-SUMIFS(Lancamentos!$Y:$Y,Lancamentos!$AF:$AF,Fluxo_de_Caixa_Semanal!CA$8,Lancamentos!$F:$F,"Contratado",Lancamentos!$J:$J,Fluxo_de_Caixa_Semanal!$A44)</f>
        <v>0</v>
      </c>
      <c r="CB44" s="123">
        <f>-SUMIFS(Lancamentos!$Y:$Y,Lancamentos!$AF:$AF,Fluxo_de_Caixa_Semanal!CB$8,Lancamentos!$F:$F,"Realizado",Lancamentos!$J:$J,Fluxo_de_Caixa_Semanal!$A44)-SUMIFS(Lancamentos!$Y:$Y,Lancamentos!$AF:$AF,Fluxo_de_Caixa_Semanal!CB$8,Lancamentos!$F:$F,"Contratado",Lancamentos!$J:$J,Fluxo_de_Caixa_Semanal!$A44)</f>
        <v>0</v>
      </c>
      <c r="CC44" s="121">
        <f>-SUMIFS(Lancamentos!$Y:$Y,Lancamentos!$AF:$AF,Fluxo_de_Caixa_Semanal!CC$8,Lancamentos!$F:$F,"Realizado",Lancamentos!$J:$J,Fluxo_de_Caixa_Semanal!$A44)-SUMIFS(Lancamentos!$Y:$Y,Lancamentos!$AF:$AF,Fluxo_de_Caixa_Semanal!CC$8,Lancamentos!$F:$F,"Contratado",Lancamentos!$J:$J,Fluxo_de_Caixa_Semanal!$A44)</f>
        <v>0</v>
      </c>
      <c r="CD44" s="122">
        <f>-SUMIFS(Lancamentos!$Y:$Y,Lancamentos!$AF:$AF,Fluxo_de_Caixa_Semanal!CD$8,Lancamentos!$F:$F,"Realizado",Lancamentos!$J:$J,Fluxo_de_Caixa_Semanal!$A44)-SUMIFS(Lancamentos!$Y:$Y,Lancamentos!$AF:$AF,Fluxo_de_Caixa_Semanal!CD$8,Lancamentos!$F:$F,"Contratado",Lancamentos!$J:$J,Fluxo_de_Caixa_Semanal!$A44)</f>
        <v>0</v>
      </c>
      <c r="CE44" s="123">
        <f>-SUMIFS(Lancamentos!$Y:$Y,Lancamentos!$AF:$AF,Fluxo_de_Caixa_Semanal!CE$8,Lancamentos!$F:$F,"Realizado",Lancamentos!$J:$J,Fluxo_de_Caixa_Semanal!$A44)-SUMIFS(Lancamentos!$Y:$Y,Lancamentos!$AF:$AF,Fluxo_de_Caixa_Semanal!CE$8,Lancamentos!$F:$F,"Contratado",Lancamentos!$J:$J,Fluxo_de_Caixa_Semanal!$A44)</f>
        <v>0</v>
      </c>
      <c r="CF44" s="121">
        <f>-SUMIFS(Lancamentos!$Y:$Y,Lancamentos!$AF:$AF,Fluxo_de_Caixa_Semanal!CF$8,Lancamentos!$F:$F,"Realizado",Lancamentos!$J:$J,Fluxo_de_Caixa_Semanal!$A44)-SUMIFS(Lancamentos!$Y:$Y,Lancamentos!$AF:$AF,Fluxo_de_Caixa_Semanal!CF$8,Lancamentos!$F:$F,"Contratado",Lancamentos!$J:$J,Fluxo_de_Caixa_Semanal!$A44)</f>
        <v>0</v>
      </c>
      <c r="CG44" s="122">
        <f>-SUMIFS(Lancamentos!$Y:$Y,Lancamentos!$AF:$AF,Fluxo_de_Caixa_Semanal!CG$8,Lancamentos!$F:$F,"Realizado",Lancamentos!$J:$J,Fluxo_de_Caixa_Semanal!$A44)-SUMIFS(Lancamentos!$Y:$Y,Lancamentos!$AF:$AF,Fluxo_de_Caixa_Semanal!CG$8,Lancamentos!$F:$F,"Contratado",Lancamentos!$J:$J,Fluxo_de_Caixa_Semanal!$A44)</f>
        <v>0</v>
      </c>
      <c r="CH44" s="123">
        <f>-SUMIFS(Lancamentos!$Y:$Y,Lancamentos!$AF:$AF,Fluxo_de_Caixa_Semanal!CH$8,Lancamentos!$F:$F,"Realizado",Lancamentos!$J:$J,Fluxo_de_Caixa_Semanal!$A44)-SUMIFS(Lancamentos!$Y:$Y,Lancamentos!$AF:$AF,Fluxo_de_Caixa_Semanal!CH$8,Lancamentos!$F:$F,"Contratado",Lancamentos!$J:$J,Fluxo_de_Caixa_Semanal!$A44)</f>
        <v>0</v>
      </c>
      <c r="CI44" s="121">
        <f>-SUMIFS(Lancamentos!$Y:$Y,Lancamentos!$AF:$AF,Fluxo_de_Caixa_Semanal!CI$8,Lancamentos!$F:$F,"Realizado",Lancamentos!$J:$J,Fluxo_de_Caixa_Semanal!$A44)-SUMIFS(Lancamentos!$Y:$Y,Lancamentos!$AF:$AF,Fluxo_de_Caixa_Semanal!CI$8,Lancamentos!$F:$F,"Contratado",Lancamentos!$J:$J,Fluxo_de_Caixa_Semanal!$A44)</f>
        <v>0</v>
      </c>
      <c r="CJ44" s="122">
        <f>-SUMIFS(Lancamentos!$Y:$Y,Lancamentos!$AF:$AF,Fluxo_de_Caixa_Semanal!CJ$8,Lancamentos!$F:$F,"Realizado",Lancamentos!$J:$J,Fluxo_de_Caixa_Semanal!$A44)-SUMIFS(Lancamentos!$Y:$Y,Lancamentos!$AF:$AF,Fluxo_de_Caixa_Semanal!CJ$8,Lancamentos!$F:$F,"Contratado",Lancamentos!$J:$J,Fluxo_de_Caixa_Semanal!$A44)</f>
        <v>0</v>
      </c>
      <c r="CK44" s="123">
        <f>-SUMIFS(Lancamentos!$Y:$Y,Lancamentos!$AF:$AF,Fluxo_de_Caixa_Semanal!CK$8,Lancamentos!$F:$F,"Realizado",Lancamentos!$J:$J,Fluxo_de_Caixa_Semanal!$A44)-SUMIFS(Lancamentos!$Y:$Y,Lancamentos!$AF:$AF,Fluxo_de_Caixa_Semanal!CK$8,Lancamentos!$F:$F,"Contratado",Lancamentos!$J:$J,Fluxo_de_Caixa_Semanal!$A44)</f>
        <v>0</v>
      </c>
      <c r="CL44" s="121">
        <f>-SUMIFS(Lancamentos!$Y:$Y,Lancamentos!$AF:$AF,Fluxo_de_Caixa_Semanal!CL$8,Lancamentos!$F:$F,"Realizado",Lancamentos!$J:$J,Fluxo_de_Caixa_Semanal!$A44)-SUMIFS(Lancamentos!$Y:$Y,Lancamentos!$AF:$AF,Fluxo_de_Caixa_Semanal!CL$8,Lancamentos!$F:$F,"Contratado",Lancamentos!$J:$J,Fluxo_de_Caixa_Semanal!$A44)</f>
        <v>0</v>
      </c>
      <c r="CM44" s="122">
        <f>-SUMIFS(Lancamentos!$Y:$Y,Lancamentos!$AF:$AF,Fluxo_de_Caixa_Semanal!CM$8,Lancamentos!$F:$F,"Realizado",Lancamentos!$J:$J,Fluxo_de_Caixa_Semanal!$A44)-SUMIFS(Lancamentos!$Y:$Y,Lancamentos!$AF:$AF,Fluxo_de_Caixa_Semanal!CM$8,Lancamentos!$F:$F,"Contratado",Lancamentos!$J:$J,Fluxo_de_Caixa_Semanal!$A44)</f>
        <v>0</v>
      </c>
      <c r="CN44" s="123">
        <f>-SUMIFS(Lancamentos!$Y:$Y,Lancamentos!$AF:$AF,Fluxo_de_Caixa_Semanal!CN$8,Lancamentos!$F:$F,"Realizado",Lancamentos!$J:$J,Fluxo_de_Caixa_Semanal!$A44)-SUMIFS(Lancamentos!$Y:$Y,Lancamentos!$AF:$AF,Fluxo_de_Caixa_Semanal!CN$8,Lancamentos!$F:$F,"Contratado",Lancamentos!$J:$J,Fluxo_de_Caixa_Semanal!$A44)</f>
        <v>0</v>
      </c>
      <c r="CO44" s="121">
        <f>-SUMIFS(Lancamentos!$Y:$Y,Lancamentos!$AF:$AF,Fluxo_de_Caixa_Semanal!CO$8,Lancamentos!$F:$F,"Realizado",Lancamentos!$J:$J,Fluxo_de_Caixa_Semanal!$A44)-SUMIFS(Lancamentos!$Y:$Y,Lancamentos!$AF:$AF,Fluxo_de_Caixa_Semanal!CO$8,Lancamentos!$F:$F,"Contratado",Lancamentos!$J:$J,Fluxo_de_Caixa_Semanal!$A44)</f>
        <v>0</v>
      </c>
      <c r="CP44" s="122">
        <f>-SUMIFS(Lancamentos!$Y:$Y,Lancamentos!$AF:$AF,Fluxo_de_Caixa_Semanal!CP$8,Lancamentos!$F:$F,"Realizado",Lancamentos!$J:$J,Fluxo_de_Caixa_Semanal!$A44)-SUMIFS(Lancamentos!$Y:$Y,Lancamentos!$AF:$AF,Fluxo_de_Caixa_Semanal!CP$8,Lancamentos!$F:$F,"Contratado",Lancamentos!$J:$J,Fluxo_de_Caixa_Semanal!$A44)</f>
        <v>0</v>
      </c>
      <c r="CQ44" s="123">
        <f>-SUMIFS(Lancamentos!$Y:$Y,Lancamentos!$AF:$AF,Fluxo_de_Caixa_Semanal!CQ$8,Lancamentos!$F:$F,"Realizado",Lancamentos!$J:$J,Fluxo_de_Caixa_Semanal!$A44)-SUMIFS(Lancamentos!$Y:$Y,Lancamentos!$AF:$AF,Fluxo_de_Caixa_Semanal!CQ$8,Lancamentos!$F:$F,"Contratado",Lancamentos!$J:$J,Fluxo_de_Caixa_Semanal!$A44)</f>
        <v>0</v>
      </c>
      <c r="CR44" s="121">
        <f>-SUMIFS(Lancamentos!$Y:$Y,Lancamentos!$AF:$AF,Fluxo_de_Caixa_Semanal!CR$8,Lancamentos!$F:$F,"Realizado",Lancamentos!$J:$J,Fluxo_de_Caixa_Semanal!$A44)-SUMIFS(Lancamentos!$Y:$Y,Lancamentos!$AF:$AF,Fluxo_de_Caixa_Semanal!CR$8,Lancamentos!$F:$F,"Contratado",Lancamentos!$J:$J,Fluxo_de_Caixa_Semanal!$A44)</f>
        <v>0</v>
      </c>
      <c r="CS44" s="122">
        <f>-SUMIFS(Lancamentos!$Y:$Y,Lancamentos!$AF:$AF,Fluxo_de_Caixa_Semanal!CS$8,Lancamentos!$F:$F,"Realizado",Lancamentos!$J:$J,Fluxo_de_Caixa_Semanal!$A44)-SUMIFS(Lancamentos!$Y:$Y,Lancamentos!$AF:$AF,Fluxo_de_Caixa_Semanal!CS$8,Lancamentos!$F:$F,"Contratado",Lancamentos!$J:$J,Fluxo_de_Caixa_Semanal!$A44)</f>
        <v>0</v>
      </c>
      <c r="CT44" s="123">
        <f>-SUMIFS(Lancamentos!$Y:$Y,Lancamentos!$AF:$AF,Fluxo_de_Caixa_Semanal!CT$8,Lancamentos!$F:$F,"Realizado",Lancamentos!$J:$J,Fluxo_de_Caixa_Semanal!$A44)-SUMIFS(Lancamentos!$Y:$Y,Lancamentos!$AF:$AF,Fluxo_de_Caixa_Semanal!CT$8,Lancamentos!$F:$F,"Contratado",Lancamentos!$J:$J,Fluxo_de_Caixa_Semanal!$A44)</f>
        <v>0</v>
      </c>
      <c r="CU44" s="121">
        <f>-SUMIFS(Lancamentos!$Y:$Y,Lancamentos!$AF:$AF,Fluxo_de_Caixa_Semanal!CU$8,Lancamentos!$F:$F,"Realizado",Lancamentos!$J:$J,Fluxo_de_Caixa_Semanal!$A44)-SUMIFS(Lancamentos!$Y:$Y,Lancamentos!$AF:$AF,Fluxo_de_Caixa_Semanal!CU$8,Lancamentos!$F:$F,"Contratado",Lancamentos!$J:$J,Fluxo_de_Caixa_Semanal!$A44)</f>
        <v>0</v>
      </c>
      <c r="CV44" s="122">
        <f>-SUMIFS(Lancamentos!$Y:$Y,Lancamentos!$AF:$AF,Fluxo_de_Caixa_Semanal!CV$8,Lancamentos!$F:$F,"Realizado",Lancamentos!$J:$J,Fluxo_de_Caixa_Semanal!$A44)-SUMIFS(Lancamentos!$Y:$Y,Lancamentos!$AF:$AF,Fluxo_de_Caixa_Semanal!CV$8,Lancamentos!$F:$F,"Contratado",Lancamentos!$J:$J,Fluxo_de_Caixa_Semanal!$A44)</f>
        <v>0</v>
      </c>
      <c r="CW44" s="123">
        <f>-SUMIFS(Lancamentos!$Y:$Y,Lancamentos!$AF:$AF,Fluxo_de_Caixa_Semanal!CW$8,Lancamentos!$F:$F,"Realizado",Lancamentos!$J:$J,Fluxo_de_Caixa_Semanal!$A44)-SUMIFS(Lancamentos!$Y:$Y,Lancamentos!$AF:$AF,Fluxo_de_Caixa_Semanal!CW$8,Lancamentos!$F:$F,"Contratado",Lancamentos!$J:$J,Fluxo_de_Caixa_Semanal!$A44)</f>
        <v>0</v>
      </c>
      <c r="CX44" s="121">
        <f>-SUMIFS(Lancamentos!$Y:$Y,Lancamentos!$AF:$AF,Fluxo_de_Caixa_Semanal!CX$8,Lancamentos!$F:$F,"Realizado",Lancamentos!$J:$J,Fluxo_de_Caixa_Semanal!$A44)-SUMIFS(Lancamentos!$Y:$Y,Lancamentos!$AF:$AF,Fluxo_de_Caixa_Semanal!CX$8,Lancamentos!$F:$F,"Contratado",Lancamentos!$J:$J,Fluxo_de_Caixa_Semanal!$A44)</f>
        <v>0</v>
      </c>
      <c r="CY44" s="122">
        <f>-SUMIFS(Lancamentos!$Y:$Y,Lancamentos!$AF:$AF,Fluxo_de_Caixa_Semanal!CY$8,Lancamentos!$F:$F,"Realizado",Lancamentos!$J:$J,Fluxo_de_Caixa_Semanal!$A44)-SUMIFS(Lancamentos!$Y:$Y,Lancamentos!$AF:$AF,Fluxo_de_Caixa_Semanal!CY$8,Lancamentos!$F:$F,"Contratado",Lancamentos!$J:$J,Fluxo_de_Caixa_Semanal!$A44)</f>
        <v>0</v>
      </c>
      <c r="CZ44" s="123">
        <f>-SUMIFS(Lancamentos!$Y:$Y,Lancamentos!$AF:$AF,Fluxo_de_Caixa_Semanal!CZ$8,Lancamentos!$F:$F,"Realizado",Lancamentos!$J:$J,Fluxo_de_Caixa_Semanal!$A44)-SUMIFS(Lancamentos!$Y:$Y,Lancamentos!$AF:$AF,Fluxo_de_Caixa_Semanal!CZ$8,Lancamentos!$F:$F,"Contratado",Lancamentos!$J:$J,Fluxo_de_Caixa_Semanal!$A44)</f>
        <v>0</v>
      </c>
      <c r="DA44" s="121">
        <f>-SUMIFS(Lancamentos!$Y:$Y,Lancamentos!$AF:$AF,Fluxo_de_Caixa_Semanal!DA$8,Lancamentos!$F:$F,"Realizado",Lancamentos!$J:$J,Fluxo_de_Caixa_Semanal!$A44)-SUMIFS(Lancamentos!$Y:$Y,Lancamentos!$AF:$AF,Fluxo_de_Caixa_Semanal!DA$8,Lancamentos!$F:$F,"Contratado",Lancamentos!$J:$J,Fluxo_de_Caixa_Semanal!$A44)</f>
        <v>0</v>
      </c>
      <c r="DB44" s="122">
        <f>-SUMIFS(Lancamentos!$Y:$Y,Lancamentos!$AF:$AF,Fluxo_de_Caixa_Semanal!DB$8,Lancamentos!$F:$F,"Realizado",Lancamentos!$J:$J,Fluxo_de_Caixa_Semanal!$A44)-SUMIFS(Lancamentos!$Y:$Y,Lancamentos!$AF:$AF,Fluxo_de_Caixa_Semanal!DB$8,Lancamentos!$F:$F,"Contratado",Lancamentos!$J:$J,Fluxo_de_Caixa_Semanal!$A44)</f>
        <v>0</v>
      </c>
      <c r="DC44" s="123">
        <f>-SUMIFS(Lancamentos!$Y:$Y,Lancamentos!$AF:$AF,Fluxo_de_Caixa_Semanal!DC$8,Lancamentos!$F:$F,"Realizado",Lancamentos!$J:$J,Fluxo_de_Caixa_Semanal!$A44)-SUMIFS(Lancamentos!$Y:$Y,Lancamentos!$AF:$AF,Fluxo_de_Caixa_Semanal!DC$8,Lancamentos!$F:$F,"Contratado",Lancamentos!$J:$J,Fluxo_de_Caixa_Semanal!$A44)</f>
        <v>0</v>
      </c>
      <c r="DD44" s="121">
        <f>-SUMIFS(Lancamentos!$Y:$Y,Lancamentos!$AF:$AF,Fluxo_de_Caixa_Semanal!DD$8,Lancamentos!$F:$F,"Realizado",Lancamentos!$J:$J,Fluxo_de_Caixa_Semanal!$A44)-SUMIFS(Lancamentos!$Y:$Y,Lancamentos!$AF:$AF,Fluxo_de_Caixa_Semanal!DD$8,Lancamentos!$F:$F,"Contratado",Lancamentos!$J:$J,Fluxo_de_Caixa_Semanal!$A44)</f>
        <v>0</v>
      </c>
      <c r="DE44" s="122">
        <f>-SUMIFS(Lancamentos!$Y:$Y,Lancamentos!$AF:$AF,Fluxo_de_Caixa_Semanal!DE$8,Lancamentos!$F:$F,"Realizado",Lancamentos!$J:$J,Fluxo_de_Caixa_Semanal!$A44)-SUMIFS(Lancamentos!$Y:$Y,Lancamentos!$AF:$AF,Fluxo_de_Caixa_Semanal!DE$8,Lancamentos!$F:$F,"Contratado",Lancamentos!$J:$J,Fluxo_de_Caixa_Semanal!$A44)</f>
        <v>0</v>
      </c>
      <c r="DF44" s="123">
        <f>-SUMIFS(Lancamentos!$Y:$Y,Lancamentos!$AF:$AF,Fluxo_de_Caixa_Semanal!DF$8,Lancamentos!$F:$F,"Realizado",Lancamentos!$J:$J,Fluxo_de_Caixa_Semanal!$A44)-SUMIFS(Lancamentos!$Y:$Y,Lancamentos!$AF:$AF,Fluxo_de_Caixa_Semanal!DF$8,Lancamentos!$F:$F,"Contratado",Lancamentos!$J:$J,Fluxo_de_Caixa_Semanal!$A44)</f>
        <v>0</v>
      </c>
      <c r="DG44" s="121">
        <f>-SUMIFS(Lancamentos!$Y:$Y,Lancamentos!$AF:$AF,Fluxo_de_Caixa_Semanal!DG$8,Lancamentos!$F:$F,"Realizado",Lancamentos!$J:$J,Fluxo_de_Caixa_Semanal!$A44)-SUMIFS(Lancamentos!$Y:$Y,Lancamentos!$AF:$AF,Fluxo_de_Caixa_Semanal!DG$8,Lancamentos!$F:$F,"Contratado",Lancamentos!$J:$J,Fluxo_de_Caixa_Semanal!$A44)</f>
        <v>0</v>
      </c>
      <c r="DH44" s="122">
        <f>-SUMIFS(Lancamentos!$Y:$Y,Lancamentos!$AF:$AF,Fluxo_de_Caixa_Semanal!DH$8,Lancamentos!$F:$F,"Realizado",Lancamentos!$J:$J,Fluxo_de_Caixa_Semanal!$A44)-SUMIFS(Lancamentos!$Y:$Y,Lancamentos!$AF:$AF,Fluxo_de_Caixa_Semanal!DH$8,Lancamentos!$F:$F,"Contratado",Lancamentos!$J:$J,Fluxo_de_Caixa_Semanal!$A44)</f>
        <v>0</v>
      </c>
      <c r="DI44" s="123">
        <f>-SUMIFS(Lancamentos!$Y:$Y,Lancamentos!$AF:$AF,Fluxo_de_Caixa_Semanal!DI$8,Lancamentos!$F:$F,"Realizado",Lancamentos!$J:$J,Fluxo_de_Caixa_Semanal!$A44)-SUMIFS(Lancamentos!$Y:$Y,Lancamentos!$AF:$AF,Fluxo_de_Caixa_Semanal!DI$8,Lancamentos!$F:$F,"Contratado",Lancamentos!$J:$J,Fluxo_de_Caixa_Semanal!$A44)</f>
        <v>0</v>
      </c>
      <c r="DJ44" s="121">
        <f>-SUMIFS(Lancamentos!$Y:$Y,Lancamentos!$AF:$AF,Fluxo_de_Caixa_Semanal!DJ$8,Lancamentos!$F:$F,"Realizado",Lancamentos!$J:$J,Fluxo_de_Caixa_Semanal!$A44)-SUMIFS(Lancamentos!$Y:$Y,Lancamentos!$AF:$AF,Fluxo_de_Caixa_Semanal!DJ$8,Lancamentos!$F:$F,"Contratado",Lancamentos!$J:$J,Fluxo_de_Caixa_Semanal!$A44)</f>
        <v>0</v>
      </c>
      <c r="DK44" s="122">
        <f>-SUMIFS(Lancamentos!$Y:$Y,Lancamentos!$AF:$AF,Fluxo_de_Caixa_Semanal!DK$8,Lancamentos!$F:$F,"Realizado",Lancamentos!$J:$J,Fluxo_de_Caixa_Semanal!$A44)-SUMIFS(Lancamentos!$Y:$Y,Lancamentos!$AF:$AF,Fluxo_de_Caixa_Semanal!DK$8,Lancamentos!$F:$F,"Contratado",Lancamentos!$J:$J,Fluxo_de_Caixa_Semanal!$A44)</f>
        <v>0</v>
      </c>
      <c r="DL44" s="123">
        <f>-SUMIFS(Lancamentos!$Y:$Y,Lancamentos!$AF:$AF,Fluxo_de_Caixa_Semanal!DL$8,Lancamentos!$F:$F,"Realizado",Lancamentos!$J:$J,Fluxo_de_Caixa_Semanal!$A44)-SUMIFS(Lancamentos!$Y:$Y,Lancamentos!$AF:$AF,Fluxo_de_Caixa_Semanal!DL$8,Lancamentos!$F:$F,"Contratado",Lancamentos!$J:$J,Fluxo_de_Caixa_Semanal!$A44)</f>
        <v>0</v>
      </c>
      <c r="DM44" s="121">
        <f>-SUMIFS(Lancamentos!$Y:$Y,Lancamentos!$AF:$AF,Fluxo_de_Caixa_Semanal!DM$8,Lancamentos!$F:$F,"Realizado",Lancamentos!$J:$J,Fluxo_de_Caixa_Semanal!$A44)-SUMIFS(Lancamentos!$Y:$Y,Lancamentos!$AF:$AF,Fluxo_de_Caixa_Semanal!DM$8,Lancamentos!$F:$F,"Contratado",Lancamentos!$J:$J,Fluxo_de_Caixa_Semanal!$A44)</f>
        <v>0</v>
      </c>
      <c r="DN44" s="122">
        <f>-SUMIFS(Lancamentos!$Y:$Y,Lancamentos!$AF:$AF,Fluxo_de_Caixa_Semanal!DN$8,Lancamentos!$F:$F,"Realizado",Lancamentos!$J:$J,Fluxo_de_Caixa_Semanal!$A44)-SUMIFS(Lancamentos!$Y:$Y,Lancamentos!$AF:$AF,Fluxo_de_Caixa_Semanal!DN$8,Lancamentos!$F:$F,"Contratado",Lancamentos!$J:$J,Fluxo_de_Caixa_Semanal!$A44)</f>
        <v>0</v>
      </c>
      <c r="DO44" s="123">
        <f>-SUMIFS(Lancamentos!$Y:$Y,Lancamentos!$AF:$AF,Fluxo_de_Caixa_Semanal!DO$8,Lancamentos!$F:$F,"Realizado",Lancamentos!$J:$J,Fluxo_de_Caixa_Semanal!$A44)-SUMIFS(Lancamentos!$Y:$Y,Lancamentos!$AF:$AF,Fluxo_de_Caixa_Semanal!DO$8,Lancamentos!$F:$F,"Contratado",Lancamentos!$J:$J,Fluxo_de_Caixa_Semanal!$A44)</f>
        <v>0</v>
      </c>
      <c r="DP44" s="121">
        <f>-SUMIFS(Lancamentos!$Y:$Y,Lancamentos!$AF:$AF,Fluxo_de_Caixa_Semanal!DP$8,Lancamentos!$F:$F,"Realizado",Lancamentos!$J:$J,Fluxo_de_Caixa_Semanal!$A44)-SUMIFS(Lancamentos!$Y:$Y,Lancamentos!$AF:$AF,Fluxo_de_Caixa_Semanal!DP$8,Lancamentos!$F:$F,"Contratado",Lancamentos!$J:$J,Fluxo_de_Caixa_Semanal!$A44)</f>
        <v>0</v>
      </c>
      <c r="DQ44" s="122">
        <f>-SUMIFS(Lancamentos!$Y:$Y,Lancamentos!$AF:$AF,Fluxo_de_Caixa_Semanal!DQ$8,Lancamentos!$F:$F,"Realizado",Lancamentos!$J:$J,Fluxo_de_Caixa_Semanal!$A44)-SUMIFS(Lancamentos!$Y:$Y,Lancamentos!$AF:$AF,Fluxo_de_Caixa_Semanal!DQ$8,Lancamentos!$F:$F,"Contratado",Lancamentos!$J:$J,Fluxo_de_Caixa_Semanal!$A44)</f>
        <v>0</v>
      </c>
      <c r="DR44" s="123">
        <f>-SUMIFS(Lancamentos!$Y:$Y,Lancamentos!$AF:$AF,Fluxo_de_Caixa_Semanal!DR$8,Lancamentos!$F:$F,"Realizado",Lancamentos!$J:$J,Fluxo_de_Caixa_Semanal!$A44)-SUMIFS(Lancamentos!$Y:$Y,Lancamentos!$AF:$AF,Fluxo_de_Caixa_Semanal!DR$8,Lancamentos!$F:$F,"Contratado",Lancamentos!$J:$J,Fluxo_de_Caixa_Semanal!$A44)</f>
        <v>0</v>
      </c>
      <c r="DS44" s="121">
        <f>-SUMIFS(Lancamentos!$Y:$Y,Lancamentos!$AF:$AF,Fluxo_de_Caixa_Semanal!DS$8,Lancamentos!$F:$F,"Realizado",Lancamentos!$J:$J,Fluxo_de_Caixa_Semanal!$A44)-SUMIFS(Lancamentos!$Y:$Y,Lancamentos!$AF:$AF,Fluxo_de_Caixa_Semanal!DS$8,Lancamentos!$F:$F,"Contratado",Lancamentos!$J:$J,Fluxo_de_Caixa_Semanal!$A44)</f>
        <v>0</v>
      </c>
      <c r="DT44" s="122">
        <f>-SUMIFS(Lancamentos!$Y:$Y,Lancamentos!$AF:$AF,Fluxo_de_Caixa_Semanal!DT$8,Lancamentos!$F:$F,"Realizado",Lancamentos!$J:$J,Fluxo_de_Caixa_Semanal!$A44)-SUMIFS(Lancamentos!$Y:$Y,Lancamentos!$AF:$AF,Fluxo_de_Caixa_Semanal!DT$8,Lancamentos!$F:$F,"Contratado",Lancamentos!$J:$J,Fluxo_de_Caixa_Semanal!$A44)</f>
        <v>0</v>
      </c>
      <c r="DU44" s="123">
        <f>-SUMIFS(Lancamentos!$Y:$Y,Lancamentos!$AF:$AF,Fluxo_de_Caixa_Semanal!DU$8,Lancamentos!$F:$F,"Realizado",Lancamentos!$J:$J,Fluxo_de_Caixa_Semanal!$A44)-SUMIFS(Lancamentos!$Y:$Y,Lancamentos!$AF:$AF,Fluxo_de_Caixa_Semanal!DU$8,Lancamentos!$F:$F,"Contratado",Lancamentos!$J:$J,Fluxo_de_Caixa_Semanal!$A44)</f>
        <v>0</v>
      </c>
      <c r="DV44" s="121">
        <f>-SUMIFS(Lancamentos!$Y:$Y,Lancamentos!$AF:$AF,Fluxo_de_Caixa_Semanal!DV$8,Lancamentos!$F:$F,"Realizado",Lancamentos!$J:$J,Fluxo_de_Caixa_Semanal!$A44)-SUMIFS(Lancamentos!$Y:$Y,Lancamentos!$AF:$AF,Fluxo_de_Caixa_Semanal!DV$8,Lancamentos!$F:$F,"Contratado",Lancamentos!$J:$J,Fluxo_de_Caixa_Semanal!$A44)</f>
        <v>0</v>
      </c>
      <c r="DW44" s="122">
        <f>-SUMIFS(Lancamentos!$Y:$Y,Lancamentos!$AF:$AF,Fluxo_de_Caixa_Semanal!DW$8,Lancamentos!$F:$F,"Realizado",Lancamentos!$J:$J,Fluxo_de_Caixa_Semanal!$A44)-SUMIFS(Lancamentos!$Y:$Y,Lancamentos!$AF:$AF,Fluxo_de_Caixa_Semanal!DW$8,Lancamentos!$F:$F,"Contratado",Lancamentos!$J:$J,Fluxo_de_Caixa_Semanal!$A44)</f>
        <v>0</v>
      </c>
      <c r="DX44" s="123">
        <f>-SUMIFS(Lancamentos!$Y:$Y,Lancamentos!$AF:$AF,Fluxo_de_Caixa_Semanal!DX$8,Lancamentos!$F:$F,"Realizado",Lancamentos!$J:$J,Fluxo_de_Caixa_Semanal!$A44)-SUMIFS(Lancamentos!$Y:$Y,Lancamentos!$AF:$AF,Fluxo_de_Caixa_Semanal!DX$8,Lancamentos!$F:$F,"Contratado",Lancamentos!$J:$J,Fluxo_de_Caixa_Semanal!$A44)</f>
        <v>0</v>
      </c>
      <c r="DY44" s="121">
        <f>-SUMIFS(Lancamentos!$Y:$Y,Lancamentos!$AF:$AF,Fluxo_de_Caixa_Semanal!DY$8,Lancamentos!$F:$F,"Realizado",Lancamentos!$J:$J,Fluxo_de_Caixa_Semanal!$A44)-SUMIFS(Lancamentos!$Y:$Y,Lancamentos!$AF:$AF,Fluxo_de_Caixa_Semanal!DY$8,Lancamentos!$F:$F,"Contratado",Lancamentos!$J:$J,Fluxo_de_Caixa_Semanal!$A44)</f>
        <v>0</v>
      </c>
      <c r="DZ44" s="122">
        <f>-SUMIFS(Lancamentos!$Y:$Y,Lancamentos!$AF:$AF,Fluxo_de_Caixa_Semanal!DZ$8,Lancamentos!$F:$F,"Realizado",Lancamentos!$J:$J,Fluxo_de_Caixa_Semanal!$A44)-SUMIFS(Lancamentos!$Y:$Y,Lancamentos!$AF:$AF,Fluxo_de_Caixa_Semanal!DZ$8,Lancamentos!$F:$F,"Contratado",Lancamentos!$J:$J,Fluxo_de_Caixa_Semanal!$A44)</f>
        <v>0</v>
      </c>
      <c r="EA44" s="123">
        <f>-SUMIFS(Lancamentos!$Y:$Y,Lancamentos!$AF:$AF,Fluxo_de_Caixa_Semanal!EA$8,Lancamentos!$F:$F,"Realizado",Lancamentos!$J:$J,Fluxo_de_Caixa_Semanal!$A44)-SUMIFS(Lancamentos!$Y:$Y,Lancamentos!$AF:$AF,Fluxo_de_Caixa_Semanal!EA$8,Lancamentos!$F:$F,"Contratado",Lancamentos!$J:$J,Fluxo_de_Caixa_Semanal!$A44)</f>
        <v>0</v>
      </c>
      <c r="EB44" s="121">
        <f>-SUMIFS(Lancamentos!$Y:$Y,Lancamentos!$AF:$AF,Fluxo_de_Caixa_Semanal!EB$8,Lancamentos!$F:$F,"Realizado",Lancamentos!$J:$J,Fluxo_de_Caixa_Semanal!$A44)-SUMIFS(Lancamentos!$Y:$Y,Lancamentos!$AF:$AF,Fluxo_de_Caixa_Semanal!EB$8,Lancamentos!$F:$F,"Contratado",Lancamentos!$J:$J,Fluxo_de_Caixa_Semanal!$A44)</f>
        <v>0</v>
      </c>
      <c r="EC44" s="122">
        <f>-SUMIFS(Lancamentos!$Y:$Y,Lancamentos!$AF:$AF,Fluxo_de_Caixa_Semanal!EC$8,Lancamentos!$F:$F,"Realizado",Lancamentos!$J:$J,Fluxo_de_Caixa_Semanal!$A44)-SUMIFS(Lancamentos!$Y:$Y,Lancamentos!$AF:$AF,Fluxo_de_Caixa_Semanal!EC$8,Lancamentos!$F:$F,"Contratado",Lancamentos!$J:$J,Fluxo_de_Caixa_Semanal!$A44)</f>
        <v>0</v>
      </c>
      <c r="ED44" s="123">
        <f>-SUMIFS(Lancamentos!$Y:$Y,Lancamentos!$AF:$AF,Fluxo_de_Caixa_Semanal!ED$8,Lancamentos!$F:$F,"Realizado",Lancamentos!$J:$J,Fluxo_de_Caixa_Semanal!$A44)-SUMIFS(Lancamentos!$Y:$Y,Lancamentos!$AF:$AF,Fluxo_de_Caixa_Semanal!ED$8,Lancamentos!$F:$F,"Contratado",Lancamentos!$J:$J,Fluxo_de_Caixa_Semanal!$A44)</f>
        <v>0</v>
      </c>
      <c r="EE44" s="121">
        <f>-SUMIFS(Lancamentos!$Y:$Y,Lancamentos!$AF:$AF,Fluxo_de_Caixa_Semanal!EE$8,Lancamentos!$F:$F,"Realizado",Lancamentos!$J:$J,Fluxo_de_Caixa_Semanal!$A44)-SUMIFS(Lancamentos!$Y:$Y,Lancamentos!$AF:$AF,Fluxo_de_Caixa_Semanal!EE$8,Lancamentos!$F:$F,"Contratado",Lancamentos!$J:$J,Fluxo_de_Caixa_Semanal!$A44)</f>
        <v>0</v>
      </c>
      <c r="EF44" s="122">
        <f>-SUMIFS(Lancamentos!$Y:$Y,Lancamentos!$AF:$AF,Fluxo_de_Caixa_Semanal!EF$8,Lancamentos!$F:$F,"Realizado",Lancamentos!$J:$J,Fluxo_de_Caixa_Semanal!$A44)-SUMIFS(Lancamentos!$Y:$Y,Lancamentos!$AF:$AF,Fluxo_de_Caixa_Semanal!EF$8,Lancamentos!$F:$F,"Contratado",Lancamentos!$J:$J,Fluxo_de_Caixa_Semanal!$A44)</f>
        <v>0</v>
      </c>
      <c r="EG44" s="123">
        <f>-SUMIFS(Lancamentos!$Y:$Y,Lancamentos!$AF:$AF,Fluxo_de_Caixa_Semanal!EG$8,Lancamentos!$F:$F,"Realizado",Lancamentos!$J:$J,Fluxo_de_Caixa_Semanal!$A44)-SUMIFS(Lancamentos!$Y:$Y,Lancamentos!$AF:$AF,Fluxo_de_Caixa_Semanal!EG$8,Lancamentos!$F:$F,"Contratado",Lancamentos!$J:$J,Fluxo_de_Caixa_Semanal!$A44)</f>
        <v>0</v>
      </c>
      <c r="EH44" s="121">
        <f>-SUMIFS(Lancamentos!$Y:$Y,Lancamentos!$AF:$AF,Fluxo_de_Caixa_Semanal!EH$8,Lancamentos!$F:$F,"Realizado",Lancamentos!$J:$J,Fluxo_de_Caixa_Semanal!$A44)-SUMIFS(Lancamentos!$Y:$Y,Lancamentos!$AF:$AF,Fluxo_de_Caixa_Semanal!EH$8,Lancamentos!$F:$F,"Contratado",Lancamentos!$J:$J,Fluxo_de_Caixa_Semanal!$A44)</f>
        <v>0</v>
      </c>
      <c r="EI44" s="122">
        <f>-SUMIFS(Lancamentos!$Y:$Y,Lancamentos!$AF:$AF,Fluxo_de_Caixa_Semanal!EI$8,Lancamentos!$F:$F,"Realizado",Lancamentos!$J:$J,Fluxo_de_Caixa_Semanal!$A44)-SUMIFS(Lancamentos!$Y:$Y,Lancamentos!$AF:$AF,Fluxo_de_Caixa_Semanal!EI$8,Lancamentos!$F:$F,"Contratado",Lancamentos!$J:$J,Fluxo_de_Caixa_Semanal!$A44)</f>
        <v>0</v>
      </c>
      <c r="EJ44" s="123">
        <f>-SUMIFS(Lancamentos!$Y:$Y,Lancamentos!$AF:$AF,Fluxo_de_Caixa_Semanal!EJ$8,Lancamentos!$F:$F,"Realizado",Lancamentos!$J:$J,Fluxo_de_Caixa_Semanal!$A44)-SUMIFS(Lancamentos!$Y:$Y,Lancamentos!$AF:$AF,Fluxo_de_Caixa_Semanal!EJ$8,Lancamentos!$F:$F,"Contratado",Lancamentos!$J:$J,Fluxo_de_Caixa_Semanal!$A44)</f>
        <v>0</v>
      </c>
      <c r="EK44" s="121">
        <f>-SUMIFS(Lancamentos!$Y:$Y,Lancamentos!$AF:$AF,Fluxo_de_Caixa_Semanal!EK$8,Lancamentos!$F:$F,"Realizado",Lancamentos!$J:$J,Fluxo_de_Caixa_Semanal!$A44)-SUMIFS(Lancamentos!$Y:$Y,Lancamentos!$AF:$AF,Fluxo_de_Caixa_Semanal!EK$8,Lancamentos!$F:$F,"Contratado",Lancamentos!$J:$J,Fluxo_de_Caixa_Semanal!$A44)</f>
        <v>0</v>
      </c>
      <c r="EL44" s="122">
        <f>-SUMIFS(Lancamentos!$Y:$Y,Lancamentos!$AF:$AF,Fluxo_de_Caixa_Semanal!EL$8,Lancamentos!$F:$F,"Realizado",Lancamentos!$J:$J,Fluxo_de_Caixa_Semanal!$A44)-SUMIFS(Lancamentos!$Y:$Y,Lancamentos!$AF:$AF,Fluxo_de_Caixa_Semanal!EL$8,Lancamentos!$F:$F,"Contratado",Lancamentos!$J:$J,Fluxo_de_Caixa_Semanal!$A44)</f>
        <v>0</v>
      </c>
      <c r="EM44" s="123">
        <f>-SUMIFS(Lancamentos!$Y:$Y,Lancamentos!$AF:$AF,Fluxo_de_Caixa_Semanal!EM$8,Lancamentos!$F:$F,"Realizado",Lancamentos!$J:$J,Fluxo_de_Caixa_Semanal!$A44)-SUMIFS(Lancamentos!$Y:$Y,Lancamentos!$AF:$AF,Fluxo_de_Caixa_Semanal!EM$8,Lancamentos!$F:$F,"Contratado",Lancamentos!$J:$J,Fluxo_de_Caixa_Semanal!$A44)</f>
        <v>0</v>
      </c>
      <c r="EN44" s="121">
        <f>-SUMIFS(Lancamentos!$Y:$Y,Lancamentos!$AF:$AF,Fluxo_de_Caixa_Semanal!EN$8,Lancamentos!$F:$F,"Realizado",Lancamentos!$J:$J,Fluxo_de_Caixa_Semanal!$A44)-SUMIFS(Lancamentos!$Y:$Y,Lancamentos!$AF:$AF,Fluxo_de_Caixa_Semanal!EN$8,Lancamentos!$F:$F,"Contratado",Lancamentos!$J:$J,Fluxo_de_Caixa_Semanal!$A44)</f>
        <v>0</v>
      </c>
      <c r="EO44" s="122">
        <f>-SUMIFS(Lancamentos!$Y:$Y,Lancamentos!$AF:$AF,Fluxo_de_Caixa_Semanal!EO$8,Lancamentos!$F:$F,"Realizado",Lancamentos!$J:$J,Fluxo_de_Caixa_Semanal!$A44)-SUMIFS(Lancamentos!$Y:$Y,Lancamentos!$AF:$AF,Fluxo_de_Caixa_Semanal!EO$8,Lancamentos!$F:$F,"Contratado",Lancamentos!$J:$J,Fluxo_de_Caixa_Semanal!$A44)</f>
        <v>0</v>
      </c>
      <c r="EP44" s="123">
        <f>-SUMIFS(Lancamentos!$Y:$Y,Lancamentos!$AF:$AF,Fluxo_de_Caixa_Semanal!EP$8,Lancamentos!$F:$F,"Realizado",Lancamentos!$J:$J,Fluxo_de_Caixa_Semanal!$A44)-SUMIFS(Lancamentos!$Y:$Y,Lancamentos!$AF:$AF,Fluxo_de_Caixa_Semanal!EP$8,Lancamentos!$F:$F,"Contratado",Lancamentos!$J:$J,Fluxo_de_Caixa_Semanal!$A44)</f>
        <v>0</v>
      </c>
      <c r="EQ44" s="121">
        <f>-SUMIFS(Lancamentos!$Y:$Y,Lancamentos!$AF:$AF,Fluxo_de_Caixa_Semanal!EQ$8,Lancamentos!$F:$F,"Realizado",Lancamentos!$J:$J,Fluxo_de_Caixa_Semanal!$A44)-SUMIFS(Lancamentos!$Y:$Y,Lancamentos!$AF:$AF,Fluxo_de_Caixa_Semanal!EQ$8,Lancamentos!$F:$F,"Contratado",Lancamentos!$J:$J,Fluxo_de_Caixa_Semanal!$A44)</f>
        <v>0</v>
      </c>
      <c r="ER44" s="122">
        <f>-SUMIFS(Lancamentos!$Y:$Y,Lancamentos!$AF:$AF,Fluxo_de_Caixa_Semanal!ER$8,Lancamentos!$F:$F,"Realizado",Lancamentos!$J:$J,Fluxo_de_Caixa_Semanal!$A44)-SUMIFS(Lancamentos!$Y:$Y,Lancamentos!$AF:$AF,Fluxo_de_Caixa_Semanal!ER$8,Lancamentos!$F:$F,"Contratado",Lancamentos!$J:$J,Fluxo_de_Caixa_Semanal!$A44)</f>
        <v>0</v>
      </c>
      <c r="ES44" s="123">
        <f>-SUMIFS(Lancamentos!$Y:$Y,Lancamentos!$AF:$AF,Fluxo_de_Caixa_Semanal!ES$8,Lancamentos!$F:$F,"Realizado",Lancamentos!$J:$J,Fluxo_de_Caixa_Semanal!$A44)-SUMIFS(Lancamentos!$Y:$Y,Lancamentos!$AF:$AF,Fluxo_de_Caixa_Semanal!ES$8,Lancamentos!$F:$F,"Contratado",Lancamentos!$J:$J,Fluxo_de_Caixa_Semanal!$A44)</f>
        <v>0</v>
      </c>
    </row>
    <row r="45" spans="1:149" s="2" customFormat="1" outlineLevel="1" x14ac:dyDescent="0.25">
      <c r="A45" t="s">
        <v>123</v>
      </c>
      <c r="B45" t="s">
        <v>124</v>
      </c>
      <c r="C45" s="165">
        <f>-SUMIFS(Lancamentos!$Y:$Y,Lancamentos!$AF:$AF,Fluxo_de_Caixa_Semanal!C$8,Lancamentos!$F:$F,"Realizado",Lancamentos!$J:$J,Fluxo_de_Caixa_Semanal!$A45)</f>
        <v>0</v>
      </c>
      <c r="D45" s="165">
        <f>-SUMIFS(Lancamentos!$Y:$Y,Lancamentos!$AF:$AF,Fluxo_de_Caixa_Semanal!D$8,Lancamentos!$F:$F,"Realizado",Lancamentos!$J:$J,Fluxo_de_Caixa_Semanal!$A45)</f>
        <v>0</v>
      </c>
      <c r="E45" s="166">
        <f>-SUMIFS(Lancamentos!$Y:$Y,Lancamentos!$AF:$AF,Fluxo_de_Caixa_Semanal!E$8,Lancamentos!$F:$F,"Realizado",Lancamentos!$J:$J,Fluxo_de_Caixa_Semanal!$A45)</f>
        <v>0</v>
      </c>
      <c r="F45" s="167">
        <f>-SUMIFS(Lancamentos!$Y:$Y,Lancamentos!$AF:$AF,Fluxo_de_Caixa_Semanal!F$8,Lancamentos!$F:$F,"Realizado",Lancamentos!$J:$J,Fluxo_de_Caixa_Semanal!$A45)</f>
        <v>0</v>
      </c>
      <c r="G45" s="165">
        <f>-SUMIFS(Lancamentos!$Y:$Y,Lancamentos!$AF:$AF,Fluxo_de_Caixa_Semanal!G$8,Lancamentos!$F:$F,"Realizado",Lancamentos!$J:$J,Fluxo_de_Caixa_Semanal!$A45)</f>
        <v>0</v>
      </c>
      <c r="H45" s="166">
        <f>-SUMIFS(Lancamentos!$Y:$Y,Lancamentos!$AF:$AF,Fluxo_de_Caixa_Semanal!H$8,Lancamentos!$F:$F,"Realizado",Lancamentos!$J:$J,Fluxo_de_Caixa_Semanal!$A45)</f>
        <v>0</v>
      </c>
      <c r="I45" s="167">
        <f>-SUMIFS(Lancamentos!$Y:$Y,Lancamentos!$AF:$AF,Fluxo_de_Caixa_Semanal!I$8,Lancamentos!$F:$F,"Realizado",Lancamentos!$J:$J,Fluxo_de_Caixa_Semanal!$A45)</f>
        <v>0</v>
      </c>
      <c r="J45" s="165">
        <f>-SUMIFS(Lancamentos!$Y:$Y,Lancamentos!$AF:$AF,Fluxo_de_Caixa_Semanal!J$8,Lancamentos!$F:$F,"Realizado",Lancamentos!$J:$J,Fluxo_de_Caixa_Semanal!$A45)</f>
        <v>0</v>
      </c>
      <c r="K45" s="166">
        <f>-SUMIFS(Lancamentos!$Y:$Y,Lancamentos!$AF:$AF,Fluxo_de_Caixa_Semanal!K$8,Lancamentos!$F:$F,"Realizado",Lancamentos!$J:$J,Fluxo_de_Caixa_Semanal!$A45)</f>
        <v>0</v>
      </c>
      <c r="L45" s="167">
        <f>-SUMIFS(Lancamentos!$Y:$Y,Lancamentos!$AF:$AF,Fluxo_de_Caixa_Semanal!L$8,Lancamentos!$F:$F,"Realizado",Lancamentos!$J:$J,Fluxo_de_Caixa_Semanal!$A45)</f>
        <v>0</v>
      </c>
      <c r="M45" s="165">
        <f>-SUMIFS(Lancamentos!$Y:$Y,Lancamentos!$AF:$AF,Fluxo_de_Caixa_Semanal!M$8,Lancamentos!$F:$F,"Realizado",Lancamentos!$J:$J,Fluxo_de_Caixa_Semanal!$A45)</f>
        <v>0</v>
      </c>
      <c r="N45" s="166">
        <f>-SUMIFS(Lancamentos!$Y:$Y,Lancamentos!$AF:$AF,Fluxo_de_Caixa_Semanal!N$8,Lancamentos!$F:$F,"Realizado",Lancamentos!$J:$J,Fluxo_de_Caixa_Semanal!$A45)</f>
        <v>0</v>
      </c>
      <c r="O45" s="167">
        <f>-SUMIFS(Lancamentos!$Y:$Y,Lancamentos!$AF:$AF,Fluxo_de_Caixa_Semanal!O$8,Lancamentos!$F:$F,"Realizado",Lancamentos!$J:$J,Fluxo_de_Caixa_Semanal!$A45)</f>
        <v>0</v>
      </c>
      <c r="P45" s="165">
        <f>-SUMIFS(Lancamentos!$Y:$Y,Lancamentos!$AF:$AF,Fluxo_de_Caixa_Semanal!P$8,Lancamentos!$F:$F,"Realizado",Lancamentos!$J:$J,Fluxo_de_Caixa_Semanal!$A45)</f>
        <v>0</v>
      </c>
      <c r="Q45" s="166">
        <f>-SUMIFS(Lancamentos!$Y:$Y,Lancamentos!$AF:$AF,Fluxo_de_Caixa_Semanal!Q$8,Lancamentos!$F:$F,"Realizado",Lancamentos!$J:$J,Fluxo_de_Caixa_Semanal!$A45)</f>
        <v>0</v>
      </c>
      <c r="R45" s="167">
        <f>-SUMIFS(Lancamentos!$Y:$Y,Lancamentos!$AF:$AF,Fluxo_de_Caixa_Semanal!R$8,Lancamentos!$F:$F,"Realizado",Lancamentos!$J:$J,Fluxo_de_Caixa_Semanal!$A45)</f>
        <v>0</v>
      </c>
      <c r="S45" s="165">
        <f>-SUMIFS(Lancamentos!$Y:$Y,Lancamentos!$AF:$AF,Fluxo_de_Caixa_Semanal!S$8,Lancamentos!$F:$F,"Realizado",Lancamentos!$J:$J,Fluxo_de_Caixa_Semanal!$A45)</f>
        <v>0</v>
      </c>
      <c r="T45" s="166">
        <f>-SUMIFS(Lancamentos!$Y:$Y,Lancamentos!$AF:$AF,Fluxo_de_Caixa_Semanal!T$8,Lancamentos!$F:$F,"Realizado",Lancamentos!$J:$J,Fluxo_de_Caixa_Semanal!$A45)</f>
        <v>0</v>
      </c>
      <c r="U45" s="167">
        <f>-SUMIFS(Lancamentos!$Y:$Y,Lancamentos!$AF:$AF,Fluxo_de_Caixa_Semanal!U$8,Lancamentos!$F:$F,"Realizado",Lancamentos!$J:$J,Fluxo_de_Caixa_Semanal!$A45)</f>
        <v>0</v>
      </c>
      <c r="V45" s="165">
        <f>-SUMIFS(Lancamentos!$Y:$Y,Lancamentos!$AF:$AF,Fluxo_de_Caixa_Semanal!V$8,Lancamentos!$F:$F,"Realizado",Lancamentos!$J:$J,Fluxo_de_Caixa_Semanal!$A45)</f>
        <v>0</v>
      </c>
      <c r="W45" s="166">
        <f>-SUMIFS(Lancamentos!$Y:$Y,Lancamentos!$AF:$AF,Fluxo_de_Caixa_Semanal!W$8,Lancamentos!$F:$F,"Realizado",Lancamentos!$J:$J,Fluxo_de_Caixa_Semanal!$A45)</f>
        <v>0</v>
      </c>
      <c r="X45" s="121">
        <f>-SUMIFS(Lancamentos!$Y:$Y,Lancamentos!$AF:$AF,Fluxo_de_Caixa_Semanal!X$8,Lancamentos!$F:$F,"Realizado",Lancamentos!$J:$J,Fluxo_de_Caixa_Semanal!$A45)-SUMIFS(Lancamentos!$Y:$Y,Lancamentos!$AF:$AF,Fluxo_de_Caixa_Semanal!X$8,Lancamentos!$F:$F,"Contratado",Lancamentos!$J:$J,Fluxo_de_Caixa_Semanal!$A45)</f>
        <v>0</v>
      </c>
      <c r="Y45" s="122">
        <f>-SUMIFS(Lancamentos!$Y:$Y,Lancamentos!$AF:$AF,Fluxo_de_Caixa_Semanal!Y$8,Lancamentos!$F:$F,"Realizado",Lancamentos!$J:$J,Fluxo_de_Caixa_Semanal!$A45)-SUMIFS(Lancamentos!$Y:$Y,Lancamentos!$AF:$AF,Fluxo_de_Caixa_Semanal!Y$8,Lancamentos!$F:$F,"Contratado",Lancamentos!$J:$J,Fluxo_de_Caixa_Semanal!$A45)</f>
        <v>0</v>
      </c>
      <c r="Z45" s="123">
        <f>-SUMIFS(Lancamentos!$Y:$Y,Lancamentos!$AF:$AF,Fluxo_de_Caixa_Semanal!Z$8,Lancamentos!$F:$F,"Realizado",Lancamentos!$J:$J,Fluxo_de_Caixa_Semanal!$A45)-SUMIFS(Lancamentos!$Y:$Y,Lancamentos!$AF:$AF,Fluxo_de_Caixa_Semanal!Z$8,Lancamentos!$F:$F,"Contratado",Lancamentos!$J:$J,Fluxo_de_Caixa_Semanal!$A45)</f>
        <v>0</v>
      </c>
      <c r="AA45" s="121">
        <f>-SUMIFS(Lancamentos!$Y:$Y,Lancamentos!$AF:$AF,Fluxo_de_Caixa_Semanal!AA$8,Lancamentos!$F:$F,"Realizado",Lancamentos!$J:$J,Fluxo_de_Caixa_Semanal!$A45)-SUMIFS(Lancamentos!$Y:$Y,Lancamentos!$AF:$AF,Fluxo_de_Caixa_Semanal!AA$8,Lancamentos!$F:$F,"Contratado",Lancamentos!$J:$J,Fluxo_de_Caixa_Semanal!$A45)</f>
        <v>0</v>
      </c>
      <c r="AB45" s="122">
        <f>-SUMIFS(Lancamentos!$Y:$Y,Lancamentos!$AF:$AF,Fluxo_de_Caixa_Semanal!AB$8,Lancamentos!$F:$F,"Realizado",Lancamentos!$J:$J,Fluxo_de_Caixa_Semanal!$A45)-SUMIFS(Lancamentos!$Y:$Y,Lancamentos!$AF:$AF,Fluxo_de_Caixa_Semanal!AB$8,Lancamentos!$F:$F,"Contratado",Lancamentos!$J:$J,Fluxo_de_Caixa_Semanal!$A45)</f>
        <v>0</v>
      </c>
      <c r="AC45" s="123">
        <f>-SUMIFS(Lancamentos!$Y:$Y,Lancamentos!$AF:$AF,Fluxo_de_Caixa_Semanal!AC$8,Lancamentos!$F:$F,"Realizado",Lancamentos!$J:$J,Fluxo_de_Caixa_Semanal!$A45)-SUMIFS(Lancamentos!$Y:$Y,Lancamentos!$AF:$AF,Fluxo_de_Caixa_Semanal!AC$8,Lancamentos!$F:$F,"Contratado",Lancamentos!$J:$J,Fluxo_de_Caixa_Semanal!$A45)</f>
        <v>0</v>
      </c>
      <c r="AD45" s="121">
        <f>-SUMIFS(Lancamentos!$Y:$Y,Lancamentos!$AF:$AF,Fluxo_de_Caixa_Semanal!AD$8,Lancamentos!$F:$F,"Realizado",Lancamentos!$J:$J,Fluxo_de_Caixa_Semanal!$A45)-SUMIFS(Lancamentos!$Y:$Y,Lancamentos!$AF:$AF,Fluxo_de_Caixa_Semanal!AD$8,Lancamentos!$F:$F,"Contratado",Lancamentos!$J:$J,Fluxo_de_Caixa_Semanal!$A45)</f>
        <v>0</v>
      </c>
      <c r="AE45" s="122">
        <f>-SUMIFS(Lancamentos!$Y:$Y,Lancamentos!$AF:$AF,Fluxo_de_Caixa_Semanal!AE$8,Lancamentos!$F:$F,"Realizado",Lancamentos!$J:$J,Fluxo_de_Caixa_Semanal!$A45)-SUMIFS(Lancamentos!$Y:$Y,Lancamentos!$AF:$AF,Fluxo_de_Caixa_Semanal!AE$8,Lancamentos!$F:$F,"Contratado",Lancamentos!$J:$J,Fluxo_de_Caixa_Semanal!$A45)</f>
        <v>0</v>
      </c>
      <c r="AF45" s="123">
        <f>-SUMIFS(Lancamentos!$Y:$Y,Lancamentos!$AF:$AF,Fluxo_de_Caixa_Semanal!AF$8,Lancamentos!$F:$F,"Realizado",Lancamentos!$J:$J,Fluxo_de_Caixa_Semanal!$A45)-SUMIFS(Lancamentos!$Y:$Y,Lancamentos!$AF:$AF,Fluxo_de_Caixa_Semanal!AF$8,Lancamentos!$F:$F,"Contratado",Lancamentos!$J:$J,Fluxo_de_Caixa_Semanal!$A45)</f>
        <v>0</v>
      </c>
      <c r="AG45" s="121">
        <f>-SUMIFS(Lancamentos!$Y:$Y,Lancamentos!$AF:$AF,Fluxo_de_Caixa_Semanal!AG$8,Lancamentos!$F:$F,"Realizado",Lancamentos!$J:$J,Fluxo_de_Caixa_Semanal!$A45)-SUMIFS(Lancamentos!$Y:$Y,Lancamentos!$AF:$AF,Fluxo_de_Caixa_Semanal!AG$8,Lancamentos!$F:$F,"Contratado",Lancamentos!$J:$J,Fluxo_de_Caixa_Semanal!$A45)</f>
        <v>0</v>
      </c>
      <c r="AH45" s="122">
        <f>-SUMIFS(Lancamentos!$Y:$Y,Lancamentos!$AF:$AF,Fluxo_de_Caixa_Semanal!AH$8,Lancamentos!$F:$F,"Realizado",Lancamentos!$J:$J,Fluxo_de_Caixa_Semanal!$A45)-SUMIFS(Lancamentos!$Y:$Y,Lancamentos!$AF:$AF,Fluxo_de_Caixa_Semanal!AH$8,Lancamentos!$F:$F,"Contratado",Lancamentos!$J:$J,Fluxo_de_Caixa_Semanal!$A45)</f>
        <v>0</v>
      </c>
      <c r="AI45" s="123">
        <f>-SUMIFS(Lancamentos!$Y:$Y,Lancamentos!$AF:$AF,Fluxo_de_Caixa_Semanal!AI$8,Lancamentos!$F:$F,"Realizado",Lancamentos!$J:$J,Fluxo_de_Caixa_Semanal!$A45)-SUMIFS(Lancamentos!$Y:$Y,Lancamentos!$AF:$AF,Fluxo_de_Caixa_Semanal!AI$8,Lancamentos!$F:$F,"Contratado",Lancamentos!$J:$J,Fluxo_de_Caixa_Semanal!$A45)</f>
        <v>0</v>
      </c>
      <c r="AJ45" s="121">
        <f>-SUMIFS(Lancamentos!$Y:$Y,Lancamentos!$AF:$AF,Fluxo_de_Caixa_Semanal!AJ$8,Lancamentos!$F:$F,"Realizado",Lancamentos!$J:$J,Fluxo_de_Caixa_Semanal!$A45)-SUMIFS(Lancamentos!$Y:$Y,Lancamentos!$AF:$AF,Fluxo_de_Caixa_Semanal!AJ$8,Lancamentos!$F:$F,"Contratado",Lancamentos!$J:$J,Fluxo_de_Caixa_Semanal!$A45)</f>
        <v>0</v>
      </c>
      <c r="AK45" s="122">
        <f>-SUMIFS(Lancamentos!$Y:$Y,Lancamentos!$AF:$AF,Fluxo_de_Caixa_Semanal!AK$8,Lancamentos!$F:$F,"Realizado",Lancamentos!$J:$J,Fluxo_de_Caixa_Semanal!$A45)-SUMIFS(Lancamentos!$Y:$Y,Lancamentos!$AF:$AF,Fluxo_de_Caixa_Semanal!AK$8,Lancamentos!$F:$F,"Contratado",Lancamentos!$J:$J,Fluxo_de_Caixa_Semanal!$A45)</f>
        <v>0</v>
      </c>
      <c r="AL45" s="123">
        <f>-SUMIFS(Lancamentos!$Y:$Y,Lancamentos!$AF:$AF,Fluxo_de_Caixa_Semanal!AL$8,Lancamentos!$F:$F,"Realizado",Lancamentos!$J:$J,Fluxo_de_Caixa_Semanal!$A45)-SUMIFS(Lancamentos!$Y:$Y,Lancamentos!$AF:$AF,Fluxo_de_Caixa_Semanal!AL$8,Lancamentos!$F:$F,"Contratado",Lancamentos!$J:$J,Fluxo_de_Caixa_Semanal!$A45)</f>
        <v>0</v>
      </c>
      <c r="AM45" s="121">
        <f>-SUMIFS(Lancamentos!$Y:$Y,Lancamentos!$AF:$AF,Fluxo_de_Caixa_Semanal!AM$8,Lancamentos!$F:$F,"Realizado",Lancamentos!$J:$J,Fluxo_de_Caixa_Semanal!$A45)-SUMIFS(Lancamentos!$Y:$Y,Lancamentos!$AF:$AF,Fluxo_de_Caixa_Semanal!AM$8,Lancamentos!$F:$F,"Contratado",Lancamentos!$J:$J,Fluxo_de_Caixa_Semanal!$A45)</f>
        <v>0</v>
      </c>
      <c r="AN45" s="122">
        <f>-SUMIFS(Lancamentos!$Y:$Y,Lancamentos!$AF:$AF,Fluxo_de_Caixa_Semanal!AN$8,Lancamentos!$F:$F,"Realizado",Lancamentos!$J:$J,Fluxo_de_Caixa_Semanal!$A45)-SUMIFS(Lancamentos!$Y:$Y,Lancamentos!$AF:$AF,Fluxo_de_Caixa_Semanal!AN$8,Lancamentos!$F:$F,"Contratado",Lancamentos!$J:$J,Fluxo_de_Caixa_Semanal!$A45)</f>
        <v>0</v>
      </c>
      <c r="AO45" s="123">
        <f>-SUMIFS(Lancamentos!$Y:$Y,Lancamentos!$AF:$AF,Fluxo_de_Caixa_Semanal!AO$8,Lancamentos!$F:$F,"Realizado",Lancamentos!$J:$J,Fluxo_de_Caixa_Semanal!$A45)-SUMIFS(Lancamentos!$Y:$Y,Lancamentos!$AF:$AF,Fluxo_de_Caixa_Semanal!AO$8,Lancamentos!$F:$F,"Contratado",Lancamentos!$J:$J,Fluxo_de_Caixa_Semanal!$A45)</f>
        <v>0</v>
      </c>
      <c r="AP45" s="121">
        <f>-SUMIFS(Lancamentos!$Y:$Y,Lancamentos!$AF:$AF,Fluxo_de_Caixa_Semanal!AP$8,Lancamentos!$F:$F,"Realizado",Lancamentos!$J:$J,Fluxo_de_Caixa_Semanal!$A45)-SUMIFS(Lancamentos!$Y:$Y,Lancamentos!$AF:$AF,Fluxo_de_Caixa_Semanal!AP$8,Lancamentos!$F:$F,"Contratado",Lancamentos!$J:$J,Fluxo_de_Caixa_Semanal!$A45)</f>
        <v>0</v>
      </c>
      <c r="AQ45" s="122">
        <f>-SUMIFS(Lancamentos!$Y:$Y,Lancamentos!$AF:$AF,Fluxo_de_Caixa_Semanal!AQ$8,Lancamentos!$F:$F,"Realizado",Lancamentos!$J:$J,Fluxo_de_Caixa_Semanal!$A45)-SUMIFS(Lancamentos!$Y:$Y,Lancamentos!$AF:$AF,Fluxo_de_Caixa_Semanal!AQ$8,Lancamentos!$F:$F,"Contratado",Lancamentos!$J:$J,Fluxo_de_Caixa_Semanal!$A45)</f>
        <v>0</v>
      </c>
      <c r="AR45" s="123">
        <f>-SUMIFS(Lancamentos!$Y:$Y,Lancamentos!$AF:$AF,Fluxo_de_Caixa_Semanal!AR$8,Lancamentos!$F:$F,"Realizado",Lancamentos!$J:$J,Fluxo_de_Caixa_Semanal!$A45)-SUMIFS(Lancamentos!$Y:$Y,Lancamentos!$AF:$AF,Fluxo_de_Caixa_Semanal!AR$8,Lancamentos!$F:$F,"Contratado",Lancamentos!$J:$J,Fluxo_de_Caixa_Semanal!$A45)</f>
        <v>0</v>
      </c>
      <c r="AS45" s="121">
        <f>-SUMIFS(Lancamentos!$Y:$Y,Lancamentos!$AF:$AF,Fluxo_de_Caixa_Semanal!AS$8,Lancamentos!$F:$F,"Realizado",Lancamentos!$J:$J,Fluxo_de_Caixa_Semanal!$A45)-SUMIFS(Lancamentos!$Y:$Y,Lancamentos!$AF:$AF,Fluxo_de_Caixa_Semanal!AS$8,Lancamentos!$F:$F,"Contratado",Lancamentos!$J:$J,Fluxo_de_Caixa_Semanal!$A45)</f>
        <v>0</v>
      </c>
      <c r="AT45" s="122">
        <f>-SUMIFS(Lancamentos!$Y:$Y,Lancamentos!$AF:$AF,Fluxo_de_Caixa_Semanal!AT$8,Lancamentos!$F:$F,"Realizado",Lancamentos!$J:$J,Fluxo_de_Caixa_Semanal!$A45)-SUMIFS(Lancamentos!$Y:$Y,Lancamentos!$AF:$AF,Fluxo_de_Caixa_Semanal!AT$8,Lancamentos!$F:$F,"Contratado",Lancamentos!$J:$J,Fluxo_de_Caixa_Semanal!$A45)</f>
        <v>0</v>
      </c>
      <c r="AU45" s="123">
        <f>-SUMIFS(Lancamentos!$Y:$Y,Lancamentos!$AF:$AF,Fluxo_de_Caixa_Semanal!AU$8,Lancamentos!$F:$F,"Realizado",Lancamentos!$J:$J,Fluxo_de_Caixa_Semanal!$A45)-SUMIFS(Lancamentos!$Y:$Y,Lancamentos!$AF:$AF,Fluxo_de_Caixa_Semanal!AU$8,Lancamentos!$F:$F,"Contratado",Lancamentos!$J:$J,Fluxo_de_Caixa_Semanal!$A45)</f>
        <v>0</v>
      </c>
      <c r="AV45" s="121">
        <f>-SUMIFS(Lancamentos!$Y:$Y,Lancamentos!$AF:$AF,Fluxo_de_Caixa_Semanal!AV$8,Lancamentos!$F:$F,"Realizado",Lancamentos!$J:$J,Fluxo_de_Caixa_Semanal!$A45)-SUMIFS(Lancamentos!$Y:$Y,Lancamentos!$AF:$AF,Fluxo_de_Caixa_Semanal!AV$8,Lancamentos!$F:$F,"Contratado",Lancamentos!$J:$J,Fluxo_de_Caixa_Semanal!$A45)</f>
        <v>0</v>
      </c>
      <c r="AW45" s="122">
        <f>-SUMIFS(Lancamentos!$Y:$Y,Lancamentos!$AF:$AF,Fluxo_de_Caixa_Semanal!AW$8,Lancamentos!$F:$F,"Realizado",Lancamentos!$J:$J,Fluxo_de_Caixa_Semanal!$A45)-SUMIFS(Lancamentos!$Y:$Y,Lancamentos!$AF:$AF,Fluxo_de_Caixa_Semanal!AW$8,Lancamentos!$F:$F,"Contratado",Lancamentos!$J:$J,Fluxo_de_Caixa_Semanal!$A45)</f>
        <v>0</v>
      </c>
      <c r="AX45" s="123">
        <f>-SUMIFS(Lancamentos!$Y:$Y,Lancamentos!$AF:$AF,Fluxo_de_Caixa_Semanal!AX$8,Lancamentos!$F:$F,"Realizado",Lancamentos!$J:$J,Fluxo_de_Caixa_Semanal!$A45)-SUMIFS(Lancamentos!$Y:$Y,Lancamentos!$AF:$AF,Fluxo_de_Caixa_Semanal!AX$8,Lancamentos!$F:$F,"Contratado",Lancamentos!$J:$J,Fluxo_de_Caixa_Semanal!$A45)</f>
        <v>0</v>
      </c>
      <c r="AY45" s="121">
        <f>-SUMIFS(Lancamentos!$Y:$Y,Lancamentos!$AF:$AF,Fluxo_de_Caixa_Semanal!AY$8,Lancamentos!$F:$F,"Realizado",Lancamentos!$J:$J,Fluxo_de_Caixa_Semanal!$A45)-SUMIFS(Lancamentos!$Y:$Y,Lancamentos!$AF:$AF,Fluxo_de_Caixa_Semanal!AY$8,Lancamentos!$F:$F,"Contratado",Lancamentos!$J:$J,Fluxo_de_Caixa_Semanal!$A45)</f>
        <v>0</v>
      </c>
      <c r="AZ45" s="122">
        <f>-SUMIFS(Lancamentos!$Y:$Y,Lancamentos!$AF:$AF,Fluxo_de_Caixa_Semanal!AZ$8,Lancamentos!$F:$F,"Realizado",Lancamentos!$J:$J,Fluxo_de_Caixa_Semanal!$A45)-SUMIFS(Lancamentos!$Y:$Y,Lancamentos!$AF:$AF,Fluxo_de_Caixa_Semanal!AZ$8,Lancamentos!$F:$F,"Contratado",Lancamentos!$J:$J,Fluxo_de_Caixa_Semanal!$A45)</f>
        <v>0</v>
      </c>
      <c r="BA45" s="123">
        <f>-SUMIFS(Lancamentos!$Y:$Y,Lancamentos!$AF:$AF,Fluxo_de_Caixa_Semanal!BA$8,Lancamentos!$F:$F,"Realizado",Lancamentos!$J:$J,Fluxo_de_Caixa_Semanal!$A45)-SUMIFS(Lancamentos!$Y:$Y,Lancamentos!$AF:$AF,Fluxo_de_Caixa_Semanal!BA$8,Lancamentos!$F:$F,"Contratado",Lancamentos!$J:$J,Fluxo_de_Caixa_Semanal!$A45)</f>
        <v>0</v>
      </c>
      <c r="BB45" s="121">
        <f>-SUMIFS(Lancamentos!$Y:$Y,Lancamentos!$AF:$AF,Fluxo_de_Caixa_Semanal!BB$8,Lancamentos!$F:$F,"Realizado",Lancamentos!$J:$J,Fluxo_de_Caixa_Semanal!$A45)-SUMIFS(Lancamentos!$Y:$Y,Lancamentos!$AF:$AF,Fluxo_de_Caixa_Semanal!BB$8,Lancamentos!$F:$F,"Contratado",Lancamentos!$J:$J,Fluxo_de_Caixa_Semanal!$A45)</f>
        <v>0</v>
      </c>
      <c r="BC45" s="122">
        <f>-SUMIFS(Lancamentos!$Y:$Y,Lancamentos!$AF:$AF,Fluxo_de_Caixa_Semanal!BC$8,Lancamentos!$F:$F,"Realizado",Lancamentos!$J:$J,Fluxo_de_Caixa_Semanal!$A45)-SUMIFS(Lancamentos!$Y:$Y,Lancamentos!$AF:$AF,Fluxo_de_Caixa_Semanal!BC$8,Lancamentos!$F:$F,"Contratado",Lancamentos!$J:$J,Fluxo_de_Caixa_Semanal!$A45)</f>
        <v>0</v>
      </c>
      <c r="BD45" s="123">
        <f>-SUMIFS(Lancamentos!$Y:$Y,Lancamentos!$AF:$AF,Fluxo_de_Caixa_Semanal!BD$8,Lancamentos!$F:$F,"Realizado",Lancamentos!$J:$J,Fluxo_de_Caixa_Semanal!$A45)-SUMIFS(Lancamentos!$Y:$Y,Lancamentos!$AF:$AF,Fluxo_de_Caixa_Semanal!BD$8,Lancamentos!$F:$F,"Contratado",Lancamentos!$J:$J,Fluxo_de_Caixa_Semanal!$A45)</f>
        <v>0</v>
      </c>
      <c r="BE45" s="121">
        <f>-SUMIFS(Lancamentos!$Y:$Y,Lancamentos!$AF:$AF,Fluxo_de_Caixa_Semanal!BE$8,Lancamentos!$F:$F,"Realizado",Lancamentos!$J:$J,Fluxo_de_Caixa_Semanal!$A45)-SUMIFS(Lancamentos!$Y:$Y,Lancamentos!$AF:$AF,Fluxo_de_Caixa_Semanal!BE$8,Lancamentos!$F:$F,"Contratado",Lancamentos!$J:$J,Fluxo_de_Caixa_Semanal!$A45)</f>
        <v>0</v>
      </c>
      <c r="BF45" s="122">
        <f>-SUMIFS(Lancamentos!$Y:$Y,Lancamentos!$AF:$AF,Fluxo_de_Caixa_Semanal!BF$8,Lancamentos!$F:$F,"Realizado",Lancamentos!$J:$J,Fluxo_de_Caixa_Semanal!$A45)-SUMIFS(Lancamentos!$Y:$Y,Lancamentos!$AF:$AF,Fluxo_de_Caixa_Semanal!BF$8,Lancamentos!$F:$F,"Contratado",Lancamentos!$J:$J,Fluxo_de_Caixa_Semanal!$A45)</f>
        <v>0</v>
      </c>
      <c r="BG45" s="123">
        <f>-SUMIFS(Lancamentos!$Y:$Y,Lancamentos!$AF:$AF,Fluxo_de_Caixa_Semanal!BG$8,Lancamentos!$F:$F,"Realizado",Lancamentos!$J:$J,Fluxo_de_Caixa_Semanal!$A45)-SUMIFS(Lancamentos!$Y:$Y,Lancamentos!$AF:$AF,Fluxo_de_Caixa_Semanal!BG$8,Lancamentos!$F:$F,"Contratado",Lancamentos!$J:$J,Fluxo_de_Caixa_Semanal!$A45)</f>
        <v>0</v>
      </c>
      <c r="BH45" s="121">
        <f>-SUMIFS(Lancamentos!$Y:$Y,Lancamentos!$AF:$AF,Fluxo_de_Caixa_Semanal!BH$8,Lancamentos!$F:$F,"Realizado",Lancamentos!$J:$J,Fluxo_de_Caixa_Semanal!$A45)-SUMIFS(Lancamentos!$Y:$Y,Lancamentos!$AF:$AF,Fluxo_de_Caixa_Semanal!BH$8,Lancamentos!$F:$F,"Contratado",Lancamentos!$J:$J,Fluxo_de_Caixa_Semanal!$A45)</f>
        <v>0</v>
      </c>
      <c r="BI45" s="122">
        <f>-SUMIFS(Lancamentos!$Y:$Y,Lancamentos!$AF:$AF,Fluxo_de_Caixa_Semanal!BI$8,Lancamentos!$F:$F,"Realizado",Lancamentos!$J:$J,Fluxo_de_Caixa_Semanal!$A45)-SUMIFS(Lancamentos!$Y:$Y,Lancamentos!$AF:$AF,Fluxo_de_Caixa_Semanal!BI$8,Lancamentos!$F:$F,"Contratado",Lancamentos!$J:$J,Fluxo_de_Caixa_Semanal!$A45)</f>
        <v>0</v>
      </c>
      <c r="BJ45" s="123">
        <f>-SUMIFS(Lancamentos!$Y:$Y,Lancamentos!$AF:$AF,Fluxo_de_Caixa_Semanal!BJ$8,Lancamentos!$F:$F,"Realizado",Lancamentos!$J:$J,Fluxo_de_Caixa_Semanal!$A45)-SUMIFS(Lancamentos!$Y:$Y,Lancamentos!$AF:$AF,Fluxo_de_Caixa_Semanal!BJ$8,Lancamentos!$F:$F,"Contratado",Lancamentos!$J:$J,Fluxo_de_Caixa_Semanal!$A45)</f>
        <v>0</v>
      </c>
      <c r="BK45" s="121">
        <f>-SUMIFS(Lancamentos!$Y:$Y,Lancamentos!$AF:$AF,Fluxo_de_Caixa_Semanal!BK$8,Lancamentos!$F:$F,"Realizado",Lancamentos!$J:$J,Fluxo_de_Caixa_Semanal!$A45)-SUMIFS(Lancamentos!$Y:$Y,Lancamentos!$AF:$AF,Fluxo_de_Caixa_Semanal!BK$8,Lancamentos!$F:$F,"Contratado",Lancamentos!$J:$J,Fluxo_de_Caixa_Semanal!$A45)</f>
        <v>0</v>
      </c>
      <c r="BL45" s="122">
        <f>-SUMIFS(Lancamentos!$Y:$Y,Lancamentos!$AF:$AF,Fluxo_de_Caixa_Semanal!BL$8,Lancamentos!$F:$F,"Realizado",Lancamentos!$J:$J,Fluxo_de_Caixa_Semanal!$A45)-SUMIFS(Lancamentos!$Y:$Y,Lancamentos!$AF:$AF,Fluxo_de_Caixa_Semanal!BL$8,Lancamentos!$F:$F,"Contratado",Lancamentos!$J:$J,Fluxo_de_Caixa_Semanal!$A45)</f>
        <v>0</v>
      </c>
      <c r="BM45" s="123">
        <f>-SUMIFS(Lancamentos!$Y:$Y,Lancamentos!$AF:$AF,Fluxo_de_Caixa_Semanal!BM$8,Lancamentos!$F:$F,"Realizado",Lancamentos!$J:$J,Fluxo_de_Caixa_Semanal!$A45)-SUMIFS(Lancamentos!$Y:$Y,Lancamentos!$AF:$AF,Fluxo_de_Caixa_Semanal!BM$8,Lancamentos!$F:$F,"Contratado",Lancamentos!$J:$J,Fluxo_de_Caixa_Semanal!$A45)</f>
        <v>0</v>
      </c>
      <c r="BN45" s="121">
        <f>-SUMIFS(Lancamentos!$Y:$Y,Lancamentos!$AF:$AF,Fluxo_de_Caixa_Semanal!BN$8,Lancamentos!$F:$F,"Realizado",Lancamentos!$J:$J,Fluxo_de_Caixa_Semanal!$A45)-SUMIFS(Lancamentos!$Y:$Y,Lancamentos!$AF:$AF,Fluxo_de_Caixa_Semanal!BN$8,Lancamentos!$F:$F,"Contratado",Lancamentos!$J:$J,Fluxo_de_Caixa_Semanal!$A45)</f>
        <v>0</v>
      </c>
      <c r="BO45" s="122">
        <f>-SUMIFS(Lancamentos!$Y:$Y,Lancamentos!$AF:$AF,Fluxo_de_Caixa_Semanal!BO$8,Lancamentos!$F:$F,"Realizado",Lancamentos!$J:$J,Fluxo_de_Caixa_Semanal!$A45)-SUMIFS(Lancamentos!$Y:$Y,Lancamentos!$AF:$AF,Fluxo_de_Caixa_Semanal!BO$8,Lancamentos!$F:$F,"Contratado",Lancamentos!$J:$J,Fluxo_de_Caixa_Semanal!$A45)</f>
        <v>0</v>
      </c>
      <c r="BP45" s="123">
        <f>-SUMIFS(Lancamentos!$Y:$Y,Lancamentos!$AF:$AF,Fluxo_de_Caixa_Semanal!BP$8,Lancamentos!$F:$F,"Realizado",Lancamentos!$J:$J,Fluxo_de_Caixa_Semanal!$A45)-SUMIFS(Lancamentos!$Y:$Y,Lancamentos!$AF:$AF,Fluxo_de_Caixa_Semanal!BP$8,Lancamentos!$F:$F,"Contratado",Lancamentos!$J:$J,Fluxo_de_Caixa_Semanal!$A45)</f>
        <v>0</v>
      </c>
      <c r="BQ45" s="121">
        <f>-SUMIFS(Lancamentos!$Y:$Y,Lancamentos!$AF:$AF,Fluxo_de_Caixa_Semanal!BQ$8,Lancamentos!$F:$F,"Realizado",Lancamentos!$J:$J,Fluxo_de_Caixa_Semanal!$A45)-SUMIFS(Lancamentos!$Y:$Y,Lancamentos!$AF:$AF,Fluxo_de_Caixa_Semanal!BQ$8,Lancamentos!$F:$F,"Contratado",Lancamentos!$J:$J,Fluxo_de_Caixa_Semanal!$A45)</f>
        <v>0</v>
      </c>
      <c r="BR45" s="122">
        <f>-SUMIFS(Lancamentos!$Y:$Y,Lancamentos!$AF:$AF,Fluxo_de_Caixa_Semanal!BR$8,Lancamentos!$F:$F,"Realizado",Lancamentos!$J:$J,Fluxo_de_Caixa_Semanal!$A45)-SUMIFS(Lancamentos!$Y:$Y,Lancamentos!$AF:$AF,Fluxo_de_Caixa_Semanal!BR$8,Lancamentos!$F:$F,"Contratado",Lancamentos!$J:$J,Fluxo_de_Caixa_Semanal!$A45)</f>
        <v>0</v>
      </c>
      <c r="BS45" s="123">
        <f>-SUMIFS(Lancamentos!$Y:$Y,Lancamentos!$AF:$AF,Fluxo_de_Caixa_Semanal!BS$8,Lancamentos!$F:$F,"Realizado",Lancamentos!$J:$J,Fluxo_de_Caixa_Semanal!$A45)-SUMIFS(Lancamentos!$Y:$Y,Lancamentos!$AF:$AF,Fluxo_de_Caixa_Semanal!BS$8,Lancamentos!$F:$F,"Contratado",Lancamentos!$J:$J,Fluxo_de_Caixa_Semanal!$A45)</f>
        <v>0</v>
      </c>
      <c r="BT45" s="121">
        <f>-SUMIFS(Lancamentos!$Y:$Y,Lancamentos!$AF:$AF,Fluxo_de_Caixa_Semanal!BT$8,Lancamentos!$F:$F,"Realizado",Lancamentos!$J:$J,Fluxo_de_Caixa_Semanal!$A45)-SUMIFS(Lancamentos!$Y:$Y,Lancamentos!$AF:$AF,Fluxo_de_Caixa_Semanal!BT$8,Lancamentos!$F:$F,"Contratado",Lancamentos!$J:$J,Fluxo_de_Caixa_Semanal!$A45)</f>
        <v>0</v>
      </c>
      <c r="BU45" s="122">
        <f>-SUMIFS(Lancamentos!$Y:$Y,Lancamentos!$AF:$AF,Fluxo_de_Caixa_Semanal!BU$8,Lancamentos!$F:$F,"Realizado",Lancamentos!$J:$J,Fluxo_de_Caixa_Semanal!$A45)-SUMIFS(Lancamentos!$Y:$Y,Lancamentos!$AF:$AF,Fluxo_de_Caixa_Semanal!BU$8,Lancamentos!$F:$F,"Contratado",Lancamentos!$J:$J,Fluxo_de_Caixa_Semanal!$A45)</f>
        <v>0</v>
      </c>
      <c r="BV45" s="123">
        <f>-SUMIFS(Lancamentos!$Y:$Y,Lancamentos!$AF:$AF,Fluxo_de_Caixa_Semanal!BV$8,Lancamentos!$F:$F,"Realizado",Lancamentos!$J:$J,Fluxo_de_Caixa_Semanal!$A45)-SUMIFS(Lancamentos!$Y:$Y,Lancamentos!$AF:$AF,Fluxo_de_Caixa_Semanal!BV$8,Lancamentos!$F:$F,"Contratado",Lancamentos!$J:$J,Fluxo_de_Caixa_Semanal!$A45)</f>
        <v>0</v>
      </c>
      <c r="BW45" s="121">
        <f>-SUMIFS(Lancamentos!$Y:$Y,Lancamentos!$AF:$AF,Fluxo_de_Caixa_Semanal!BW$8,Lancamentos!$F:$F,"Realizado",Lancamentos!$J:$J,Fluxo_de_Caixa_Semanal!$A45)-SUMIFS(Lancamentos!$Y:$Y,Lancamentos!$AF:$AF,Fluxo_de_Caixa_Semanal!BW$8,Lancamentos!$F:$F,"Contratado",Lancamentos!$J:$J,Fluxo_de_Caixa_Semanal!$A45)</f>
        <v>0</v>
      </c>
      <c r="BX45" s="122">
        <f>-SUMIFS(Lancamentos!$Y:$Y,Lancamentos!$AF:$AF,Fluxo_de_Caixa_Semanal!BX$8,Lancamentos!$F:$F,"Realizado",Lancamentos!$J:$J,Fluxo_de_Caixa_Semanal!$A45)-SUMIFS(Lancamentos!$Y:$Y,Lancamentos!$AF:$AF,Fluxo_de_Caixa_Semanal!BX$8,Lancamentos!$F:$F,"Contratado",Lancamentos!$J:$J,Fluxo_de_Caixa_Semanal!$A45)</f>
        <v>0</v>
      </c>
      <c r="BY45" s="123">
        <f>-SUMIFS(Lancamentos!$Y:$Y,Lancamentos!$AF:$AF,Fluxo_de_Caixa_Semanal!BY$8,Lancamentos!$F:$F,"Realizado",Lancamentos!$J:$J,Fluxo_de_Caixa_Semanal!$A45)-SUMIFS(Lancamentos!$Y:$Y,Lancamentos!$AF:$AF,Fluxo_de_Caixa_Semanal!BY$8,Lancamentos!$F:$F,"Contratado",Lancamentos!$J:$J,Fluxo_de_Caixa_Semanal!$A45)</f>
        <v>0</v>
      </c>
      <c r="BZ45" s="121">
        <f>-SUMIFS(Lancamentos!$Y:$Y,Lancamentos!$AF:$AF,Fluxo_de_Caixa_Semanal!BZ$8,Lancamentos!$F:$F,"Realizado",Lancamentos!$J:$J,Fluxo_de_Caixa_Semanal!$A45)-SUMIFS(Lancamentos!$Y:$Y,Lancamentos!$AF:$AF,Fluxo_de_Caixa_Semanal!BZ$8,Lancamentos!$F:$F,"Contratado",Lancamentos!$J:$J,Fluxo_de_Caixa_Semanal!$A45)</f>
        <v>0</v>
      </c>
      <c r="CA45" s="122">
        <f>-SUMIFS(Lancamentos!$Y:$Y,Lancamentos!$AF:$AF,Fluxo_de_Caixa_Semanal!CA$8,Lancamentos!$F:$F,"Realizado",Lancamentos!$J:$J,Fluxo_de_Caixa_Semanal!$A45)-SUMIFS(Lancamentos!$Y:$Y,Lancamentos!$AF:$AF,Fluxo_de_Caixa_Semanal!CA$8,Lancamentos!$F:$F,"Contratado",Lancamentos!$J:$J,Fluxo_de_Caixa_Semanal!$A45)</f>
        <v>0</v>
      </c>
      <c r="CB45" s="123">
        <f>-SUMIFS(Lancamentos!$Y:$Y,Lancamentos!$AF:$AF,Fluxo_de_Caixa_Semanal!CB$8,Lancamentos!$F:$F,"Realizado",Lancamentos!$J:$J,Fluxo_de_Caixa_Semanal!$A45)-SUMIFS(Lancamentos!$Y:$Y,Lancamentos!$AF:$AF,Fluxo_de_Caixa_Semanal!CB$8,Lancamentos!$F:$F,"Contratado",Lancamentos!$J:$J,Fluxo_de_Caixa_Semanal!$A45)</f>
        <v>0</v>
      </c>
      <c r="CC45" s="121">
        <f>-SUMIFS(Lancamentos!$Y:$Y,Lancamentos!$AF:$AF,Fluxo_de_Caixa_Semanal!CC$8,Lancamentos!$F:$F,"Realizado",Lancamentos!$J:$J,Fluxo_de_Caixa_Semanal!$A45)-SUMIFS(Lancamentos!$Y:$Y,Lancamentos!$AF:$AF,Fluxo_de_Caixa_Semanal!CC$8,Lancamentos!$F:$F,"Contratado",Lancamentos!$J:$J,Fluxo_de_Caixa_Semanal!$A45)</f>
        <v>0</v>
      </c>
      <c r="CD45" s="122">
        <f>-SUMIFS(Lancamentos!$Y:$Y,Lancamentos!$AF:$AF,Fluxo_de_Caixa_Semanal!CD$8,Lancamentos!$F:$F,"Realizado",Lancamentos!$J:$J,Fluxo_de_Caixa_Semanal!$A45)-SUMIFS(Lancamentos!$Y:$Y,Lancamentos!$AF:$AF,Fluxo_de_Caixa_Semanal!CD$8,Lancamentos!$F:$F,"Contratado",Lancamentos!$J:$J,Fluxo_de_Caixa_Semanal!$A45)</f>
        <v>0</v>
      </c>
      <c r="CE45" s="123">
        <f>-SUMIFS(Lancamentos!$Y:$Y,Lancamentos!$AF:$AF,Fluxo_de_Caixa_Semanal!CE$8,Lancamentos!$F:$F,"Realizado",Lancamentos!$J:$J,Fluxo_de_Caixa_Semanal!$A45)-SUMIFS(Lancamentos!$Y:$Y,Lancamentos!$AF:$AF,Fluxo_de_Caixa_Semanal!CE$8,Lancamentos!$F:$F,"Contratado",Lancamentos!$J:$J,Fluxo_de_Caixa_Semanal!$A45)</f>
        <v>0</v>
      </c>
      <c r="CF45" s="121">
        <f>-SUMIFS(Lancamentos!$Y:$Y,Lancamentos!$AF:$AF,Fluxo_de_Caixa_Semanal!CF$8,Lancamentos!$F:$F,"Realizado",Lancamentos!$J:$J,Fluxo_de_Caixa_Semanal!$A45)-SUMIFS(Lancamentos!$Y:$Y,Lancamentos!$AF:$AF,Fluxo_de_Caixa_Semanal!CF$8,Lancamentos!$F:$F,"Contratado",Lancamentos!$J:$J,Fluxo_de_Caixa_Semanal!$A45)</f>
        <v>0</v>
      </c>
      <c r="CG45" s="122">
        <f>-SUMIFS(Lancamentos!$Y:$Y,Lancamentos!$AF:$AF,Fluxo_de_Caixa_Semanal!CG$8,Lancamentos!$F:$F,"Realizado",Lancamentos!$J:$J,Fluxo_de_Caixa_Semanal!$A45)-SUMIFS(Lancamentos!$Y:$Y,Lancamentos!$AF:$AF,Fluxo_de_Caixa_Semanal!CG$8,Lancamentos!$F:$F,"Contratado",Lancamentos!$J:$J,Fluxo_de_Caixa_Semanal!$A45)</f>
        <v>0</v>
      </c>
      <c r="CH45" s="123">
        <f>-SUMIFS(Lancamentos!$Y:$Y,Lancamentos!$AF:$AF,Fluxo_de_Caixa_Semanal!CH$8,Lancamentos!$F:$F,"Realizado",Lancamentos!$J:$J,Fluxo_de_Caixa_Semanal!$A45)-SUMIFS(Lancamentos!$Y:$Y,Lancamentos!$AF:$AF,Fluxo_de_Caixa_Semanal!CH$8,Lancamentos!$F:$F,"Contratado",Lancamentos!$J:$J,Fluxo_de_Caixa_Semanal!$A45)</f>
        <v>0</v>
      </c>
      <c r="CI45" s="121">
        <f>-SUMIFS(Lancamentos!$Y:$Y,Lancamentos!$AF:$AF,Fluxo_de_Caixa_Semanal!CI$8,Lancamentos!$F:$F,"Realizado",Lancamentos!$J:$J,Fluxo_de_Caixa_Semanal!$A45)-SUMIFS(Lancamentos!$Y:$Y,Lancamentos!$AF:$AF,Fluxo_de_Caixa_Semanal!CI$8,Lancamentos!$F:$F,"Contratado",Lancamentos!$J:$J,Fluxo_de_Caixa_Semanal!$A45)</f>
        <v>0</v>
      </c>
      <c r="CJ45" s="122">
        <f>-SUMIFS(Lancamentos!$Y:$Y,Lancamentos!$AF:$AF,Fluxo_de_Caixa_Semanal!CJ$8,Lancamentos!$F:$F,"Realizado",Lancamentos!$J:$J,Fluxo_de_Caixa_Semanal!$A45)-SUMIFS(Lancamentos!$Y:$Y,Lancamentos!$AF:$AF,Fluxo_de_Caixa_Semanal!CJ$8,Lancamentos!$F:$F,"Contratado",Lancamentos!$J:$J,Fluxo_de_Caixa_Semanal!$A45)</f>
        <v>0</v>
      </c>
      <c r="CK45" s="123">
        <f>-SUMIFS(Lancamentos!$Y:$Y,Lancamentos!$AF:$AF,Fluxo_de_Caixa_Semanal!CK$8,Lancamentos!$F:$F,"Realizado",Lancamentos!$J:$J,Fluxo_de_Caixa_Semanal!$A45)-SUMIFS(Lancamentos!$Y:$Y,Lancamentos!$AF:$AF,Fluxo_de_Caixa_Semanal!CK$8,Lancamentos!$F:$F,"Contratado",Lancamentos!$J:$J,Fluxo_de_Caixa_Semanal!$A45)</f>
        <v>0</v>
      </c>
      <c r="CL45" s="121">
        <f>-SUMIFS(Lancamentos!$Y:$Y,Lancamentos!$AF:$AF,Fluxo_de_Caixa_Semanal!CL$8,Lancamentos!$F:$F,"Realizado",Lancamentos!$J:$J,Fluxo_de_Caixa_Semanal!$A45)-SUMIFS(Lancamentos!$Y:$Y,Lancamentos!$AF:$AF,Fluxo_de_Caixa_Semanal!CL$8,Lancamentos!$F:$F,"Contratado",Lancamentos!$J:$J,Fluxo_de_Caixa_Semanal!$A45)</f>
        <v>0</v>
      </c>
      <c r="CM45" s="122">
        <f>-SUMIFS(Lancamentos!$Y:$Y,Lancamentos!$AF:$AF,Fluxo_de_Caixa_Semanal!CM$8,Lancamentos!$F:$F,"Realizado",Lancamentos!$J:$J,Fluxo_de_Caixa_Semanal!$A45)-SUMIFS(Lancamentos!$Y:$Y,Lancamentos!$AF:$AF,Fluxo_de_Caixa_Semanal!CM$8,Lancamentos!$F:$F,"Contratado",Lancamentos!$J:$J,Fluxo_de_Caixa_Semanal!$A45)</f>
        <v>0</v>
      </c>
      <c r="CN45" s="123">
        <f>-SUMIFS(Lancamentos!$Y:$Y,Lancamentos!$AF:$AF,Fluxo_de_Caixa_Semanal!CN$8,Lancamentos!$F:$F,"Realizado",Lancamentos!$J:$J,Fluxo_de_Caixa_Semanal!$A45)-SUMIFS(Lancamentos!$Y:$Y,Lancamentos!$AF:$AF,Fluxo_de_Caixa_Semanal!CN$8,Lancamentos!$F:$F,"Contratado",Lancamentos!$J:$J,Fluxo_de_Caixa_Semanal!$A45)</f>
        <v>0</v>
      </c>
      <c r="CO45" s="121">
        <f>-SUMIFS(Lancamentos!$Y:$Y,Lancamentos!$AF:$AF,Fluxo_de_Caixa_Semanal!CO$8,Lancamentos!$F:$F,"Realizado",Lancamentos!$J:$J,Fluxo_de_Caixa_Semanal!$A45)-SUMIFS(Lancamentos!$Y:$Y,Lancamentos!$AF:$AF,Fluxo_de_Caixa_Semanal!CO$8,Lancamentos!$F:$F,"Contratado",Lancamentos!$J:$J,Fluxo_de_Caixa_Semanal!$A45)</f>
        <v>0</v>
      </c>
      <c r="CP45" s="122">
        <f>-SUMIFS(Lancamentos!$Y:$Y,Lancamentos!$AF:$AF,Fluxo_de_Caixa_Semanal!CP$8,Lancamentos!$F:$F,"Realizado",Lancamentos!$J:$J,Fluxo_de_Caixa_Semanal!$A45)-SUMIFS(Lancamentos!$Y:$Y,Lancamentos!$AF:$AF,Fluxo_de_Caixa_Semanal!CP$8,Lancamentos!$F:$F,"Contratado",Lancamentos!$J:$J,Fluxo_de_Caixa_Semanal!$A45)</f>
        <v>0</v>
      </c>
      <c r="CQ45" s="123">
        <f>-SUMIFS(Lancamentos!$Y:$Y,Lancamentos!$AF:$AF,Fluxo_de_Caixa_Semanal!CQ$8,Lancamentos!$F:$F,"Realizado",Lancamentos!$J:$J,Fluxo_de_Caixa_Semanal!$A45)-SUMIFS(Lancamentos!$Y:$Y,Lancamentos!$AF:$AF,Fluxo_de_Caixa_Semanal!CQ$8,Lancamentos!$F:$F,"Contratado",Lancamentos!$J:$J,Fluxo_de_Caixa_Semanal!$A45)</f>
        <v>0</v>
      </c>
      <c r="CR45" s="121">
        <f>-SUMIFS(Lancamentos!$Y:$Y,Lancamentos!$AF:$AF,Fluxo_de_Caixa_Semanal!CR$8,Lancamentos!$F:$F,"Realizado",Lancamentos!$J:$J,Fluxo_de_Caixa_Semanal!$A45)-SUMIFS(Lancamentos!$Y:$Y,Lancamentos!$AF:$AF,Fluxo_de_Caixa_Semanal!CR$8,Lancamentos!$F:$F,"Contratado",Lancamentos!$J:$J,Fluxo_de_Caixa_Semanal!$A45)</f>
        <v>0</v>
      </c>
      <c r="CS45" s="122">
        <f>-SUMIFS(Lancamentos!$Y:$Y,Lancamentos!$AF:$AF,Fluxo_de_Caixa_Semanal!CS$8,Lancamentos!$F:$F,"Realizado",Lancamentos!$J:$J,Fluxo_de_Caixa_Semanal!$A45)-SUMIFS(Lancamentos!$Y:$Y,Lancamentos!$AF:$AF,Fluxo_de_Caixa_Semanal!CS$8,Lancamentos!$F:$F,"Contratado",Lancamentos!$J:$J,Fluxo_de_Caixa_Semanal!$A45)</f>
        <v>0</v>
      </c>
      <c r="CT45" s="123">
        <f>-SUMIFS(Lancamentos!$Y:$Y,Lancamentos!$AF:$AF,Fluxo_de_Caixa_Semanal!CT$8,Lancamentos!$F:$F,"Realizado",Lancamentos!$J:$J,Fluxo_de_Caixa_Semanal!$A45)-SUMIFS(Lancamentos!$Y:$Y,Lancamentos!$AF:$AF,Fluxo_de_Caixa_Semanal!CT$8,Lancamentos!$F:$F,"Contratado",Lancamentos!$J:$J,Fluxo_de_Caixa_Semanal!$A45)</f>
        <v>0</v>
      </c>
      <c r="CU45" s="121">
        <f>-SUMIFS(Lancamentos!$Y:$Y,Lancamentos!$AF:$AF,Fluxo_de_Caixa_Semanal!CU$8,Lancamentos!$F:$F,"Realizado",Lancamentos!$J:$J,Fluxo_de_Caixa_Semanal!$A45)-SUMIFS(Lancamentos!$Y:$Y,Lancamentos!$AF:$AF,Fluxo_de_Caixa_Semanal!CU$8,Lancamentos!$F:$F,"Contratado",Lancamentos!$J:$J,Fluxo_de_Caixa_Semanal!$A45)</f>
        <v>0</v>
      </c>
      <c r="CV45" s="122">
        <f>-SUMIFS(Lancamentos!$Y:$Y,Lancamentos!$AF:$AF,Fluxo_de_Caixa_Semanal!CV$8,Lancamentos!$F:$F,"Realizado",Lancamentos!$J:$J,Fluxo_de_Caixa_Semanal!$A45)-SUMIFS(Lancamentos!$Y:$Y,Lancamentos!$AF:$AF,Fluxo_de_Caixa_Semanal!CV$8,Lancamentos!$F:$F,"Contratado",Lancamentos!$J:$J,Fluxo_de_Caixa_Semanal!$A45)</f>
        <v>0</v>
      </c>
      <c r="CW45" s="123">
        <f>-SUMIFS(Lancamentos!$Y:$Y,Lancamentos!$AF:$AF,Fluxo_de_Caixa_Semanal!CW$8,Lancamentos!$F:$F,"Realizado",Lancamentos!$J:$J,Fluxo_de_Caixa_Semanal!$A45)-SUMIFS(Lancamentos!$Y:$Y,Lancamentos!$AF:$AF,Fluxo_de_Caixa_Semanal!CW$8,Lancamentos!$F:$F,"Contratado",Lancamentos!$J:$J,Fluxo_de_Caixa_Semanal!$A45)</f>
        <v>0</v>
      </c>
      <c r="CX45" s="121">
        <f>-SUMIFS(Lancamentos!$Y:$Y,Lancamentos!$AF:$AF,Fluxo_de_Caixa_Semanal!CX$8,Lancamentos!$F:$F,"Realizado",Lancamentos!$J:$J,Fluxo_de_Caixa_Semanal!$A45)-SUMIFS(Lancamentos!$Y:$Y,Lancamentos!$AF:$AF,Fluxo_de_Caixa_Semanal!CX$8,Lancamentos!$F:$F,"Contratado",Lancamentos!$J:$J,Fluxo_de_Caixa_Semanal!$A45)</f>
        <v>0</v>
      </c>
      <c r="CY45" s="122">
        <f>-SUMIFS(Lancamentos!$Y:$Y,Lancamentos!$AF:$AF,Fluxo_de_Caixa_Semanal!CY$8,Lancamentos!$F:$F,"Realizado",Lancamentos!$J:$J,Fluxo_de_Caixa_Semanal!$A45)-SUMIFS(Lancamentos!$Y:$Y,Lancamentos!$AF:$AF,Fluxo_de_Caixa_Semanal!CY$8,Lancamentos!$F:$F,"Contratado",Lancamentos!$J:$J,Fluxo_de_Caixa_Semanal!$A45)</f>
        <v>0</v>
      </c>
      <c r="CZ45" s="123">
        <f>-SUMIFS(Lancamentos!$Y:$Y,Lancamentos!$AF:$AF,Fluxo_de_Caixa_Semanal!CZ$8,Lancamentos!$F:$F,"Realizado",Lancamentos!$J:$J,Fluxo_de_Caixa_Semanal!$A45)-SUMIFS(Lancamentos!$Y:$Y,Lancamentos!$AF:$AF,Fluxo_de_Caixa_Semanal!CZ$8,Lancamentos!$F:$F,"Contratado",Lancamentos!$J:$J,Fluxo_de_Caixa_Semanal!$A45)</f>
        <v>0</v>
      </c>
      <c r="DA45" s="121">
        <f>-SUMIFS(Lancamentos!$Y:$Y,Lancamentos!$AF:$AF,Fluxo_de_Caixa_Semanal!DA$8,Lancamentos!$F:$F,"Realizado",Lancamentos!$J:$J,Fluxo_de_Caixa_Semanal!$A45)-SUMIFS(Lancamentos!$Y:$Y,Lancamentos!$AF:$AF,Fluxo_de_Caixa_Semanal!DA$8,Lancamentos!$F:$F,"Contratado",Lancamentos!$J:$J,Fluxo_de_Caixa_Semanal!$A45)</f>
        <v>0</v>
      </c>
      <c r="DB45" s="122">
        <f>-SUMIFS(Lancamentos!$Y:$Y,Lancamentos!$AF:$AF,Fluxo_de_Caixa_Semanal!DB$8,Lancamentos!$F:$F,"Realizado",Lancamentos!$J:$J,Fluxo_de_Caixa_Semanal!$A45)-SUMIFS(Lancamentos!$Y:$Y,Lancamentos!$AF:$AF,Fluxo_de_Caixa_Semanal!DB$8,Lancamentos!$F:$F,"Contratado",Lancamentos!$J:$J,Fluxo_de_Caixa_Semanal!$A45)</f>
        <v>0</v>
      </c>
      <c r="DC45" s="123">
        <f>-SUMIFS(Lancamentos!$Y:$Y,Lancamentos!$AF:$AF,Fluxo_de_Caixa_Semanal!DC$8,Lancamentos!$F:$F,"Realizado",Lancamentos!$J:$J,Fluxo_de_Caixa_Semanal!$A45)-SUMIFS(Lancamentos!$Y:$Y,Lancamentos!$AF:$AF,Fluxo_de_Caixa_Semanal!DC$8,Lancamentos!$F:$F,"Contratado",Lancamentos!$J:$J,Fluxo_de_Caixa_Semanal!$A45)</f>
        <v>0</v>
      </c>
      <c r="DD45" s="121">
        <f>-SUMIFS(Lancamentos!$Y:$Y,Lancamentos!$AF:$AF,Fluxo_de_Caixa_Semanal!DD$8,Lancamentos!$F:$F,"Realizado",Lancamentos!$J:$J,Fluxo_de_Caixa_Semanal!$A45)-SUMIFS(Lancamentos!$Y:$Y,Lancamentos!$AF:$AF,Fluxo_de_Caixa_Semanal!DD$8,Lancamentos!$F:$F,"Contratado",Lancamentos!$J:$J,Fluxo_de_Caixa_Semanal!$A45)</f>
        <v>0</v>
      </c>
      <c r="DE45" s="122">
        <f>-SUMIFS(Lancamentos!$Y:$Y,Lancamentos!$AF:$AF,Fluxo_de_Caixa_Semanal!DE$8,Lancamentos!$F:$F,"Realizado",Lancamentos!$J:$J,Fluxo_de_Caixa_Semanal!$A45)-SUMIFS(Lancamentos!$Y:$Y,Lancamentos!$AF:$AF,Fluxo_de_Caixa_Semanal!DE$8,Lancamentos!$F:$F,"Contratado",Lancamentos!$J:$J,Fluxo_de_Caixa_Semanal!$A45)</f>
        <v>0</v>
      </c>
      <c r="DF45" s="123">
        <f>-SUMIFS(Lancamentos!$Y:$Y,Lancamentos!$AF:$AF,Fluxo_de_Caixa_Semanal!DF$8,Lancamentos!$F:$F,"Realizado",Lancamentos!$J:$J,Fluxo_de_Caixa_Semanal!$A45)-SUMIFS(Lancamentos!$Y:$Y,Lancamentos!$AF:$AF,Fluxo_de_Caixa_Semanal!DF$8,Lancamentos!$F:$F,"Contratado",Lancamentos!$J:$J,Fluxo_de_Caixa_Semanal!$A45)</f>
        <v>0</v>
      </c>
      <c r="DG45" s="121">
        <f>-SUMIFS(Lancamentos!$Y:$Y,Lancamentos!$AF:$AF,Fluxo_de_Caixa_Semanal!DG$8,Lancamentos!$F:$F,"Realizado",Lancamentos!$J:$J,Fluxo_de_Caixa_Semanal!$A45)-SUMIFS(Lancamentos!$Y:$Y,Lancamentos!$AF:$AF,Fluxo_de_Caixa_Semanal!DG$8,Lancamentos!$F:$F,"Contratado",Lancamentos!$J:$J,Fluxo_de_Caixa_Semanal!$A45)</f>
        <v>0</v>
      </c>
      <c r="DH45" s="122">
        <f>-SUMIFS(Lancamentos!$Y:$Y,Lancamentos!$AF:$AF,Fluxo_de_Caixa_Semanal!DH$8,Lancamentos!$F:$F,"Realizado",Lancamentos!$J:$J,Fluxo_de_Caixa_Semanal!$A45)-SUMIFS(Lancamentos!$Y:$Y,Lancamentos!$AF:$AF,Fluxo_de_Caixa_Semanal!DH$8,Lancamentos!$F:$F,"Contratado",Lancamentos!$J:$J,Fluxo_de_Caixa_Semanal!$A45)</f>
        <v>0</v>
      </c>
      <c r="DI45" s="123">
        <f>-SUMIFS(Lancamentos!$Y:$Y,Lancamentos!$AF:$AF,Fluxo_de_Caixa_Semanal!DI$8,Lancamentos!$F:$F,"Realizado",Lancamentos!$J:$J,Fluxo_de_Caixa_Semanal!$A45)-SUMIFS(Lancamentos!$Y:$Y,Lancamentos!$AF:$AF,Fluxo_de_Caixa_Semanal!DI$8,Lancamentos!$F:$F,"Contratado",Lancamentos!$J:$J,Fluxo_de_Caixa_Semanal!$A45)</f>
        <v>0</v>
      </c>
      <c r="DJ45" s="121">
        <f>-SUMIFS(Lancamentos!$Y:$Y,Lancamentos!$AF:$AF,Fluxo_de_Caixa_Semanal!DJ$8,Lancamentos!$F:$F,"Realizado",Lancamentos!$J:$J,Fluxo_de_Caixa_Semanal!$A45)-SUMIFS(Lancamentos!$Y:$Y,Lancamentos!$AF:$AF,Fluxo_de_Caixa_Semanal!DJ$8,Lancamentos!$F:$F,"Contratado",Lancamentos!$J:$J,Fluxo_de_Caixa_Semanal!$A45)</f>
        <v>0</v>
      </c>
      <c r="DK45" s="122">
        <f>-SUMIFS(Lancamentos!$Y:$Y,Lancamentos!$AF:$AF,Fluxo_de_Caixa_Semanal!DK$8,Lancamentos!$F:$F,"Realizado",Lancamentos!$J:$J,Fluxo_de_Caixa_Semanal!$A45)-SUMIFS(Lancamentos!$Y:$Y,Lancamentos!$AF:$AF,Fluxo_de_Caixa_Semanal!DK$8,Lancamentos!$F:$F,"Contratado",Lancamentos!$J:$J,Fluxo_de_Caixa_Semanal!$A45)</f>
        <v>0</v>
      </c>
      <c r="DL45" s="123">
        <f>-SUMIFS(Lancamentos!$Y:$Y,Lancamentos!$AF:$AF,Fluxo_de_Caixa_Semanal!DL$8,Lancamentos!$F:$F,"Realizado",Lancamentos!$J:$J,Fluxo_de_Caixa_Semanal!$A45)-SUMIFS(Lancamentos!$Y:$Y,Lancamentos!$AF:$AF,Fluxo_de_Caixa_Semanal!DL$8,Lancamentos!$F:$F,"Contratado",Lancamentos!$J:$J,Fluxo_de_Caixa_Semanal!$A45)</f>
        <v>0</v>
      </c>
      <c r="DM45" s="121">
        <f>-SUMIFS(Lancamentos!$Y:$Y,Lancamentos!$AF:$AF,Fluxo_de_Caixa_Semanal!DM$8,Lancamentos!$F:$F,"Realizado",Lancamentos!$J:$J,Fluxo_de_Caixa_Semanal!$A45)-SUMIFS(Lancamentos!$Y:$Y,Lancamentos!$AF:$AF,Fluxo_de_Caixa_Semanal!DM$8,Lancamentos!$F:$F,"Contratado",Lancamentos!$J:$J,Fluxo_de_Caixa_Semanal!$A45)</f>
        <v>0</v>
      </c>
      <c r="DN45" s="122">
        <f>-SUMIFS(Lancamentos!$Y:$Y,Lancamentos!$AF:$AF,Fluxo_de_Caixa_Semanal!DN$8,Lancamentos!$F:$F,"Realizado",Lancamentos!$J:$J,Fluxo_de_Caixa_Semanal!$A45)-SUMIFS(Lancamentos!$Y:$Y,Lancamentos!$AF:$AF,Fluxo_de_Caixa_Semanal!DN$8,Lancamentos!$F:$F,"Contratado",Lancamentos!$J:$J,Fluxo_de_Caixa_Semanal!$A45)</f>
        <v>0</v>
      </c>
      <c r="DO45" s="123">
        <f>-SUMIFS(Lancamentos!$Y:$Y,Lancamentos!$AF:$AF,Fluxo_de_Caixa_Semanal!DO$8,Lancamentos!$F:$F,"Realizado",Lancamentos!$J:$J,Fluxo_de_Caixa_Semanal!$A45)-SUMIFS(Lancamentos!$Y:$Y,Lancamentos!$AF:$AF,Fluxo_de_Caixa_Semanal!DO$8,Lancamentos!$F:$F,"Contratado",Lancamentos!$J:$J,Fluxo_de_Caixa_Semanal!$A45)</f>
        <v>0</v>
      </c>
      <c r="DP45" s="121">
        <f>-SUMIFS(Lancamentos!$Y:$Y,Lancamentos!$AF:$AF,Fluxo_de_Caixa_Semanal!DP$8,Lancamentos!$F:$F,"Realizado",Lancamentos!$J:$J,Fluxo_de_Caixa_Semanal!$A45)-SUMIFS(Lancamentos!$Y:$Y,Lancamentos!$AF:$AF,Fluxo_de_Caixa_Semanal!DP$8,Lancamentos!$F:$F,"Contratado",Lancamentos!$J:$J,Fluxo_de_Caixa_Semanal!$A45)</f>
        <v>0</v>
      </c>
      <c r="DQ45" s="122">
        <f>-SUMIFS(Lancamentos!$Y:$Y,Lancamentos!$AF:$AF,Fluxo_de_Caixa_Semanal!DQ$8,Lancamentos!$F:$F,"Realizado",Lancamentos!$J:$J,Fluxo_de_Caixa_Semanal!$A45)-SUMIFS(Lancamentos!$Y:$Y,Lancamentos!$AF:$AF,Fluxo_de_Caixa_Semanal!DQ$8,Lancamentos!$F:$F,"Contratado",Lancamentos!$J:$J,Fluxo_de_Caixa_Semanal!$A45)</f>
        <v>0</v>
      </c>
      <c r="DR45" s="123">
        <f>-SUMIFS(Lancamentos!$Y:$Y,Lancamentos!$AF:$AF,Fluxo_de_Caixa_Semanal!DR$8,Lancamentos!$F:$F,"Realizado",Lancamentos!$J:$J,Fluxo_de_Caixa_Semanal!$A45)-SUMIFS(Lancamentos!$Y:$Y,Lancamentos!$AF:$AF,Fluxo_de_Caixa_Semanal!DR$8,Lancamentos!$F:$F,"Contratado",Lancamentos!$J:$J,Fluxo_de_Caixa_Semanal!$A45)</f>
        <v>0</v>
      </c>
      <c r="DS45" s="121">
        <f>-SUMIFS(Lancamentos!$Y:$Y,Lancamentos!$AF:$AF,Fluxo_de_Caixa_Semanal!DS$8,Lancamentos!$F:$F,"Realizado",Lancamentos!$J:$J,Fluxo_de_Caixa_Semanal!$A45)-SUMIFS(Lancamentos!$Y:$Y,Lancamentos!$AF:$AF,Fluxo_de_Caixa_Semanal!DS$8,Lancamentos!$F:$F,"Contratado",Lancamentos!$J:$J,Fluxo_de_Caixa_Semanal!$A45)</f>
        <v>0</v>
      </c>
      <c r="DT45" s="122">
        <f>-SUMIFS(Lancamentos!$Y:$Y,Lancamentos!$AF:$AF,Fluxo_de_Caixa_Semanal!DT$8,Lancamentos!$F:$F,"Realizado",Lancamentos!$J:$J,Fluxo_de_Caixa_Semanal!$A45)-SUMIFS(Lancamentos!$Y:$Y,Lancamentos!$AF:$AF,Fluxo_de_Caixa_Semanal!DT$8,Lancamentos!$F:$F,"Contratado",Lancamentos!$J:$J,Fluxo_de_Caixa_Semanal!$A45)</f>
        <v>0</v>
      </c>
      <c r="DU45" s="123">
        <f>-SUMIFS(Lancamentos!$Y:$Y,Lancamentos!$AF:$AF,Fluxo_de_Caixa_Semanal!DU$8,Lancamentos!$F:$F,"Realizado",Lancamentos!$J:$J,Fluxo_de_Caixa_Semanal!$A45)-SUMIFS(Lancamentos!$Y:$Y,Lancamentos!$AF:$AF,Fluxo_de_Caixa_Semanal!DU$8,Lancamentos!$F:$F,"Contratado",Lancamentos!$J:$J,Fluxo_de_Caixa_Semanal!$A45)</f>
        <v>0</v>
      </c>
      <c r="DV45" s="121">
        <f>-SUMIFS(Lancamentos!$Y:$Y,Lancamentos!$AF:$AF,Fluxo_de_Caixa_Semanal!DV$8,Lancamentos!$F:$F,"Realizado",Lancamentos!$J:$J,Fluxo_de_Caixa_Semanal!$A45)-SUMIFS(Lancamentos!$Y:$Y,Lancamentos!$AF:$AF,Fluxo_de_Caixa_Semanal!DV$8,Lancamentos!$F:$F,"Contratado",Lancamentos!$J:$J,Fluxo_de_Caixa_Semanal!$A45)</f>
        <v>0</v>
      </c>
      <c r="DW45" s="122">
        <f>-SUMIFS(Lancamentos!$Y:$Y,Lancamentos!$AF:$AF,Fluxo_de_Caixa_Semanal!DW$8,Lancamentos!$F:$F,"Realizado",Lancamentos!$J:$J,Fluxo_de_Caixa_Semanal!$A45)-SUMIFS(Lancamentos!$Y:$Y,Lancamentos!$AF:$AF,Fluxo_de_Caixa_Semanal!DW$8,Lancamentos!$F:$F,"Contratado",Lancamentos!$J:$J,Fluxo_de_Caixa_Semanal!$A45)</f>
        <v>0</v>
      </c>
      <c r="DX45" s="123">
        <f>-SUMIFS(Lancamentos!$Y:$Y,Lancamentos!$AF:$AF,Fluxo_de_Caixa_Semanal!DX$8,Lancamentos!$F:$F,"Realizado",Lancamentos!$J:$J,Fluxo_de_Caixa_Semanal!$A45)-SUMIFS(Lancamentos!$Y:$Y,Lancamentos!$AF:$AF,Fluxo_de_Caixa_Semanal!DX$8,Lancamentos!$F:$F,"Contratado",Lancamentos!$J:$J,Fluxo_de_Caixa_Semanal!$A45)</f>
        <v>0</v>
      </c>
      <c r="DY45" s="121">
        <f>-SUMIFS(Lancamentos!$Y:$Y,Lancamentos!$AF:$AF,Fluxo_de_Caixa_Semanal!DY$8,Lancamentos!$F:$F,"Realizado",Lancamentos!$J:$J,Fluxo_de_Caixa_Semanal!$A45)-SUMIFS(Lancamentos!$Y:$Y,Lancamentos!$AF:$AF,Fluxo_de_Caixa_Semanal!DY$8,Lancamentos!$F:$F,"Contratado",Lancamentos!$J:$J,Fluxo_de_Caixa_Semanal!$A45)</f>
        <v>0</v>
      </c>
      <c r="DZ45" s="122">
        <f>-SUMIFS(Lancamentos!$Y:$Y,Lancamentos!$AF:$AF,Fluxo_de_Caixa_Semanal!DZ$8,Lancamentos!$F:$F,"Realizado",Lancamentos!$J:$J,Fluxo_de_Caixa_Semanal!$A45)-SUMIFS(Lancamentos!$Y:$Y,Lancamentos!$AF:$AF,Fluxo_de_Caixa_Semanal!DZ$8,Lancamentos!$F:$F,"Contratado",Lancamentos!$J:$J,Fluxo_de_Caixa_Semanal!$A45)</f>
        <v>0</v>
      </c>
      <c r="EA45" s="123">
        <f>-SUMIFS(Lancamentos!$Y:$Y,Lancamentos!$AF:$AF,Fluxo_de_Caixa_Semanal!EA$8,Lancamentos!$F:$F,"Realizado",Lancamentos!$J:$J,Fluxo_de_Caixa_Semanal!$A45)-SUMIFS(Lancamentos!$Y:$Y,Lancamentos!$AF:$AF,Fluxo_de_Caixa_Semanal!EA$8,Lancamentos!$F:$F,"Contratado",Lancamentos!$J:$J,Fluxo_de_Caixa_Semanal!$A45)</f>
        <v>0</v>
      </c>
      <c r="EB45" s="121">
        <f>-SUMIFS(Lancamentos!$Y:$Y,Lancamentos!$AF:$AF,Fluxo_de_Caixa_Semanal!EB$8,Lancamentos!$F:$F,"Realizado",Lancamentos!$J:$J,Fluxo_de_Caixa_Semanal!$A45)-SUMIFS(Lancamentos!$Y:$Y,Lancamentos!$AF:$AF,Fluxo_de_Caixa_Semanal!EB$8,Lancamentos!$F:$F,"Contratado",Lancamentos!$J:$J,Fluxo_de_Caixa_Semanal!$A45)</f>
        <v>0</v>
      </c>
      <c r="EC45" s="122">
        <f>-SUMIFS(Lancamentos!$Y:$Y,Lancamentos!$AF:$AF,Fluxo_de_Caixa_Semanal!EC$8,Lancamentos!$F:$F,"Realizado",Lancamentos!$J:$J,Fluxo_de_Caixa_Semanal!$A45)-SUMIFS(Lancamentos!$Y:$Y,Lancamentos!$AF:$AF,Fluxo_de_Caixa_Semanal!EC$8,Lancamentos!$F:$F,"Contratado",Lancamentos!$J:$J,Fluxo_de_Caixa_Semanal!$A45)</f>
        <v>0</v>
      </c>
      <c r="ED45" s="123">
        <f>-SUMIFS(Lancamentos!$Y:$Y,Lancamentos!$AF:$AF,Fluxo_de_Caixa_Semanal!ED$8,Lancamentos!$F:$F,"Realizado",Lancamentos!$J:$J,Fluxo_de_Caixa_Semanal!$A45)-SUMIFS(Lancamentos!$Y:$Y,Lancamentos!$AF:$AF,Fluxo_de_Caixa_Semanal!ED$8,Lancamentos!$F:$F,"Contratado",Lancamentos!$J:$J,Fluxo_de_Caixa_Semanal!$A45)</f>
        <v>0</v>
      </c>
      <c r="EE45" s="121">
        <f>-SUMIFS(Lancamentos!$Y:$Y,Lancamentos!$AF:$AF,Fluxo_de_Caixa_Semanal!EE$8,Lancamentos!$F:$F,"Realizado",Lancamentos!$J:$J,Fluxo_de_Caixa_Semanal!$A45)-SUMIFS(Lancamentos!$Y:$Y,Lancamentos!$AF:$AF,Fluxo_de_Caixa_Semanal!EE$8,Lancamentos!$F:$F,"Contratado",Lancamentos!$J:$J,Fluxo_de_Caixa_Semanal!$A45)</f>
        <v>0</v>
      </c>
      <c r="EF45" s="122">
        <f>-SUMIFS(Lancamentos!$Y:$Y,Lancamentos!$AF:$AF,Fluxo_de_Caixa_Semanal!EF$8,Lancamentos!$F:$F,"Realizado",Lancamentos!$J:$J,Fluxo_de_Caixa_Semanal!$A45)-SUMIFS(Lancamentos!$Y:$Y,Lancamentos!$AF:$AF,Fluxo_de_Caixa_Semanal!EF$8,Lancamentos!$F:$F,"Contratado",Lancamentos!$J:$J,Fluxo_de_Caixa_Semanal!$A45)</f>
        <v>0</v>
      </c>
      <c r="EG45" s="123">
        <f>-SUMIFS(Lancamentos!$Y:$Y,Lancamentos!$AF:$AF,Fluxo_de_Caixa_Semanal!EG$8,Lancamentos!$F:$F,"Realizado",Lancamentos!$J:$J,Fluxo_de_Caixa_Semanal!$A45)-SUMIFS(Lancamentos!$Y:$Y,Lancamentos!$AF:$AF,Fluxo_de_Caixa_Semanal!EG$8,Lancamentos!$F:$F,"Contratado",Lancamentos!$J:$J,Fluxo_de_Caixa_Semanal!$A45)</f>
        <v>0</v>
      </c>
      <c r="EH45" s="121">
        <f>-SUMIFS(Lancamentos!$Y:$Y,Lancamentos!$AF:$AF,Fluxo_de_Caixa_Semanal!EH$8,Lancamentos!$F:$F,"Realizado",Lancamentos!$J:$J,Fluxo_de_Caixa_Semanal!$A45)-SUMIFS(Lancamentos!$Y:$Y,Lancamentos!$AF:$AF,Fluxo_de_Caixa_Semanal!EH$8,Lancamentos!$F:$F,"Contratado",Lancamentos!$J:$J,Fluxo_de_Caixa_Semanal!$A45)</f>
        <v>0</v>
      </c>
      <c r="EI45" s="122">
        <f>-SUMIFS(Lancamentos!$Y:$Y,Lancamentos!$AF:$AF,Fluxo_de_Caixa_Semanal!EI$8,Lancamentos!$F:$F,"Realizado",Lancamentos!$J:$J,Fluxo_de_Caixa_Semanal!$A45)-SUMIFS(Lancamentos!$Y:$Y,Lancamentos!$AF:$AF,Fluxo_de_Caixa_Semanal!EI$8,Lancamentos!$F:$F,"Contratado",Lancamentos!$J:$J,Fluxo_de_Caixa_Semanal!$A45)</f>
        <v>0</v>
      </c>
      <c r="EJ45" s="123">
        <f>-SUMIFS(Lancamentos!$Y:$Y,Lancamentos!$AF:$AF,Fluxo_de_Caixa_Semanal!EJ$8,Lancamentos!$F:$F,"Realizado",Lancamentos!$J:$J,Fluxo_de_Caixa_Semanal!$A45)-SUMIFS(Lancamentos!$Y:$Y,Lancamentos!$AF:$AF,Fluxo_de_Caixa_Semanal!EJ$8,Lancamentos!$F:$F,"Contratado",Lancamentos!$J:$J,Fluxo_de_Caixa_Semanal!$A45)</f>
        <v>0</v>
      </c>
      <c r="EK45" s="121">
        <f>-SUMIFS(Lancamentos!$Y:$Y,Lancamentos!$AF:$AF,Fluxo_de_Caixa_Semanal!EK$8,Lancamentos!$F:$F,"Realizado",Lancamentos!$J:$J,Fluxo_de_Caixa_Semanal!$A45)-SUMIFS(Lancamentos!$Y:$Y,Lancamentos!$AF:$AF,Fluxo_de_Caixa_Semanal!EK$8,Lancamentos!$F:$F,"Contratado",Lancamentos!$J:$J,Fluxo_de_Caixa_Semanal!$A45)</f>
        <v>0</v>
      </c>
      <c r="EL45" s="122">
        <f>-SUMIFS(Lancamentos!$Y:$Y,Lancamentos!$AF:$AF,Fluxo_de_Caixa_Semanal!EL$8,Lancamentos!$F:$F,"Realizado",Lancamentos!$J:$J,Fluxo_de_Caixa_Semanal!$A45)-SUMIFS(Lancamentos!$Y:$Y,Lancamentos!$AF:$AF,Fluxo_de_Caixa_Semanal!EL$8,Lancamentos!$F:$F,"Contratado",Lancamentos!$J:$J,Fluxo_de_Caixa_Semanal!$A45)</f>
        <v>0</v>
      </c>
      <c r="EM45" s="123">
        <f>-SUMIFS(Lancamentos!$Y:$Y,Lancamentos!$AF:$AF,Fluxo_de_Caixa_Semanal!EM$8,Lancamentos!$F:$F,"Realizado",Lancamentos!$J:$J,Fluxo_de_Caixa_Semanal!$A45)-SUMIFS(Lancamentos!$Y:$Y,Lancamentos!$AF:$AF,Fluxo_de_Caixa_Semanal!EM$8,Lancamentos!$F:$F,"Contratado",Lancamentos!$J:$J,Fluxo_de_Caixa_Semanal!$A45)</f>
        <v>0</v>
      </c>
      <c r="EN45" s="121">
        <f>-SUMIFS(Lancamentos!$Y:$Y,Lancamentos!$AF:$AF,Fluxo_de_Caixa_Semanal!EN$8,Lancamentos!$F:$F,"Realizado",Lancamentos!$J:$J,Fluxo_de_Caixa_Semanal!$A45)-SUMIFS(Lancamentos!$Y:$Y,Lancamentos!$AF:$AF,Fluxo_de_Caixa_Semanal!EN$8,Lancamentos!$F:$F,"Contratado",Lancamentos!$J:$J,Fluxo_de_Caixa_Semanal!$A45)</f>
        <v>0</v>
      </c>
      <c r="EO45" s="122">
        <f>-SUMIFS(Lancamentos!$Y:$Y,Lancamentos!$AF:$AF,Fluxo_de_Caixa_Semanal!EO$8,Lancamentos!$F:$F,"Realizado",Lancamentos!$J:$J,Fluxo_de_Caixa_Semanal!$A45)-SUMIFS(Lancamentos!$Y:$Y,Lancamentos!$AF:$AF,Fluxo_de_Caixa_Semanal!EO$8,Lancamentos!$F:$F,"Contratado",Lancamentos!$J:$J,Fluxo_de_Caixa_Semanal!$A45)</f>
        <v>0</v>
      </c>
      <c r="EP45" s="123">
        <f>-SUMIFS(Lancamentos!$Y:$Y,Lancamentos!$AF:$AF,Fluxo_de_Caixa_Semanal!EP$8,Lancamentos!$F:$F,"Realizado",Lancamentos!$J:$J,Fluxo_de_Caixa_Semanal!$A45)-SUMIFS(Lancamentos!$Y:$Y,Lancamentos!$AF:$AF,Fluxo_de_Caixa_Semanal!EP$8,Lancamentos!$F:$F,"Contratado",Lancamentos!$J:$J,Fluxo_de_Caixa_Semanal!$A45)</f>
        <v>0</v>
      </c>
      <c r="EQ45" s="121">
        <f>-SUMIFS(Lancamentos!$Y:$Y,Lancamentos!$AF:$AF,Fluxo_de_Caixa_Semanal!EQ$8,Lancamentos!$F:$F,"Realizado",Lancamentos!$J:$J,Fluxo_de_Caixa_Semanal!$A45)-SUMIFS(Lancamentos!$Y:$Y,Lancamentos!$AF:$AF,Fluxo_de_Caixa_Semanal!EQ$8,Lancamentos!$F:$F,"Contratado",Lancamentos!$J:$J,Fluxo_de_Caixa_Semanal!$A45)</f>
        <v>0</v>
      </c>
      <c r="ER45" s="122">
        <f>-SUMIFS(Lancamentos!$Y:$Y,Lancamentos!$AF:$AF,Fluxo_de_Caixa_Semanal!ER$8,Lancamentos!$F:$F,"Realizado",Lancamentos!$J:$J,Fluxo_de_Caixa_Semanal!$A45)-SUMIFS(Lancamentos!$Y:$Y,Lancamentos!$AF:$AF,Fluxo_de_Caixa_Semanal!ER$8,Lancamentos!$F:$F,"Contratado",Lancamentos!$J:$J,Fluxo_de_Caixa_Semanal!$A45)</f>
        <v>0</v>
      </c>
      <c r="ES45" s="123">
        <f>-SUMIFS(Lancamentos!$Y:$Y,Lancamentos!$AF:$AF,Fluxo_de_Caixa_Semanal!ES$8,Lancamentos!$F:$F,"Realizado",Lancamentos!$J:$J,Fluxo_de_Caixa_Semanal!$A45)-SUMIFS(Lancamentos!$Y:$Y,Lancamentos!$AF:$AF,Fluxo_de_Caixa_Semanal!ES$8,Lancamentos!$F:$F,"Contratado",Lancamentos!$J:$J,Fluxo_de_Caixa_Semanal!$A45)</f>
        <v>0</v>
      </c>
    </row>
    <row r="46" spans="1:149" s="2" customFormat="1" outlineLevel="1" x14ac:dyDescent="0.25">
      <c r="A46" t="s">
        <v>125</v>
      </c>
      <c r="B46" t="s">
        <v>126</v>
      </c>
      <c r="C46" s="165">
        <f>-SUMIFS(Lancamentos!$Y:$Y,Lancamentos!$AF:$AF,Fluxo_de_Caixa_Semanal!C$8,Lancamentos!$F:$F,"Realizado",Lancamentos!$J:$J,Fluxo_de_Caixa_Semanal!$A46)</f>
        <v>0</v>
      </c>
      <c r="D46" s="165">
        <f>-SUMIFS(Lancamentos!$Y:$Y,Lancamentos!$AF:$AF,Fluxo_de_Caixa_Semanal!D$8,Lancamentos!$F:$F,"Realizado",Lancamentos!$J:$J,Fluxo_de_Caixa_Semanal!$A46)</f>
        <v>0</v>
      </c>
      <c r="E46" s="166">
        <f>-SUMIFS(Lancamentos!$Y:$Y,Lancamentos!$AF:$AF,Fluxo_de_Caixa_Semanal!E$8,Lancamentos!$F:$F,"Realizado",Lancamentos!$J:$J,Fluxo_de_Caixa_Semanal!$A46)</f>
        <v>0</v>
      </c>
      <c r="F46" s="167">
        <f>-SUMIFS(Lancamentos!$Y:$Y,Lancamentos!$AF:$AF,Fluxo_de_Caixa_Semanal!F$8,Lancamentos!$F:$F,"Realizado",Lancamentos!$J:$J,Fluxo_de_Caixa_Semanal!$A46)</f>
        <v>0</v>
      </c>
      <c r="G46" s="165">
        <f>-SUMIFS(Lancamentos!$Y:$Y,Lancamentos!$AF:$AF,Fluxo_de_Caixa_Semanal!G$8,Lancamentos!$F:$F,"Realizado",Lancamentos!$J:$J,Fluxo_de_Caixa_Semanal!$A46)</f>
        <v>0</v>
      </c>
      <c r="H46" s="166">
        <f>-SUMIFS(Lancamentos!$Y:$Y,Lancamentos!$AF:$AF,Fluxo_de_Caixa_Semanal!H$8,Lancamentos!$F:$F,"Realizado",Lancamentos!$J:$J,Fluxo_de_Caixa_Semanal!$A46)</f>
        <v>0</v>
      </c>
      <c r="I46" s="167">
        <f>-SUMIFS(Lancamentos!$Y:$Y,Lancamentos!$AF:$AF,Fluxo_de_Caixa_Semanal!I$8,Lancamentos!$F:$F,"Realizado",Lancamentos!$J:$J,Fluxo_de_Caixa_Semanal!$A46)</f>
        <v>0</v>
      </c>
      <c r="J46" s="165">
        <f>-SUMIFS(Lancamentos!$Y:$Y,Lancamentos!$AF:$AF,Fluxo_de_Caixa_Semanal!J$8,Lancamentos!$F:$F,"Realizado",Lancamentos!$J:$J,Fluxo_de_Caixa_Semanal!$A46)</f>
        <v>0</v>
      </c>
      <c r="K46" s="166">
        <f>-SUMIFS(Lancamentos!$Y:$Y,Lancamentos!$AF:$AF,Fluxo_de_Caixa_Semanal!K$8,Lancamentos!$F:$F,"Realizado",Lancamentos!$J:$J,Fluxo_de_Caixa_Semanal!$A46)</f>
        <v>0</v>
      </c>
      <c r="L46" s="167">
        <f>-SUMIFS(Lancamentos!$Y:$Y,Lancamentos!$AF:$AF,Fluxo_de_Caixa_Semanal!L$8,Lancamentos!$F:$F,"Realizado",Lancamentos!$J:$J,Fluxo_de_Caixa_Semanal!$A46)</f>
        <v>0</v>
      </c>
      <c r="M46" s="165">
        <f>-SUMIFS(Lancamentos!$Y:$Y,Lancamentos!$AF:$AF,Fluxo_de_Caixa_Semanal!M$8,Lancamentos!$F:$F,"Realizado",Lancamentos!$J:$J,Fluxo_de_Caixa_Semanal!$A46)</f>
        <v>0</v>
      </c>
      <c r="N46" s="166">
        <f>-SUMIFS(Lancamentos!$Y:$Y,Lancamentos!$AF:$AF,Fluxo_de_Caixa_Semanal!N$8,Lancamentos!$F:$F,"Realizado",Lancamentos!$J:$J,Fluxo_de_Caixa_Semanal!$A46)</f>
        <v>0</v>
      </c>
      <c r="O46" s="167">
        <f>-SUMIFS(Lancamentos!$Y:$Y,Lancamentos!$AF:$AF,Fluxo_de_Caixa_Semanal!O$8,Lancamentos!$F:$F,"Realizado",Lancamentos!$J:$J,Fluxo_de_Caixa_Semanal!$A46)</f>
        <v>0</v>
      </c>
      <c r="P46" s="165">
        <f>-SUMIFS(Lancamentos!$Y:$Y,Lancamentos!$AF:$AF,Fluxo_de_Caixa_Semanal!P$8,Lancamentos!$F:$F,"Realizado",Lancamentos!$J:$J,Fluxo_de_Caixa_Semanal!$A46)</f>
        <v>0</v>
      </c>
      <c r="Q46" s="166">
        <f>-SUMIFS(Lancamentos!$Y:$Y,Lancamentos!$AF:$AF,Fluxo_de_Caixa_Semanal!Q$8,Lancamentos!$F:$F,"Realizado",Lancamentos!$J:$J,Fluxo_de_Caixa_Semanal!$A46)</f>
        <v>0</v>
      </c>
      <c r="R46" s="167">
        <f>-SUMIFS(Lancamentos!$Y:$Y,Lancamentos!$AF:$AF,Fluxo_de_Caixa_Semanal!R$8,Lancamentos!$F:$F,"Realizado",Lancamentos!$J:$J,Fluxo_de_Caixa_Semanal!$A46)</f>
        <v>0</v>
      </c>
      <c r="S46" s="165">
        <f>-SUMIFS(Lancamentos!$Y:$Y,Lancamentos!$AF:$AF,Fluxo_de_Caixa_Semanal!S$8,Lancamentos!$F:$F,"Realizado",Lancamentos!$J:$J,Fluxo_de_Caixa_Semanal!$A46)</f>
        <v>0</v>
      </c>
      <c r="T46" s="166">
        <f>-SUMIFS(Lancamentos!$Y:$Y,Lancamentos!$AF:$AF,Fluxo_de_Caixa_Semanal!T$8,Lancamentos!$F:$F,"Realizado",Lancamentos!$J:$J,Fluxo_de_Caixa_Semanal!$A46)</f>
        <v>0</v>
      </c>
      <c r="U46" s="167">
        <f>-SUMIFS(Lancamentos!$Y:$Y,Lancamentos!$AF:$AF,Fluxo_de_Caixa_Semanal!U$8,Lancamentos!$F:$F,"Realizado",Lancamentos!$J:$J,Fluxo_de_Caixa_Semanal!$A46)</f>
        <v>0</v>
      </c>
      <c r="V46" s="165">
        <f>-SUMIFS(Lancamentos!$Y:$Y,Lancamentos!$AF:$AF,Fluxo_de_Caixa_Semanal!V$8,Lancamentos!$F:$F,"Realizado",Lancamentos!$J:$J,Fluxo_de_Caixa_Semanal!$A46)</f>
        <v>0</v>
      </c>
      <c r="W46" s="166">
        <f>-SUMIFS(Lancamentos!$Y:$Y,Lancamentos!$AF:$AF,Fluxo_de_Caixa_Semanal!W$8,Lancamentos!$F:$F,"Realizado",Lancamentos!$J:$J,Fluxo_de_Caixa_Semanal!$A46)</f>
        <v>0</v>
      </c>
      <c r="X46" s="121">
        <f>-SUMIFS(Lancamentos!$Y:$Y,Lancamentos!$AF:$AF,Fluxo_de_Caixa_Semanal!X$8,Lancamentos!$F:$F,"Realizado",Lancamentos!$J:$J,Fluxo_de_Caixa_Semanal!$A46)-SUMIFS(Lancamentos!$Y:$Y,Lancamentos!$AF:$AF,Fluxo_de_Caixa_Semanal!X$8,Lancamentos!$F:$F,"Contratado",Lancamentos!$J:$J,Fluxo_de_Caixa_Semanal!$A46)</f>
        <v>0</v>
      </c>
      <c r="Y46" s="122">
        <f>-SUMIFS(Lancamentos!$Y:$Y,Lancamentos!$AF:$AF,Fluxo_de_Caixa_Semanal!Y$8,Lancamentos!$F:$F,"Realizado",Lancamentos!$J:$J,Fluxo_de_Caixa_Semanal!$A46)-SUMIFS(Lancamentos!$Y:$Y,Lancamentos!$AF:$AF,Fluxo_de_Caixa_Semanal!Y$8,Lancamentos!$F:$F,"Contratado",Lancamentos!$J:$J,Fluxo_de_Caixa_Semanal!$A46)</f>
        <v>0</v>
      </c>
      <c r="Z46" s="123">
        <f>-SUMIFS(Lancamentos!$Y:$Y,Lancamentos!$AF:$AF,Fluxo_de_Caixa_Semanal!Z$8,Lancamentos!$F:$F,"Realizado",Lancamentos!$J:$J,Fluxo_de_Caixa_Semanal!$A46)-SUMIFS(Lancamentos!$Y:$Y,Lancamentos!$AF:$AF,Fluxo_de_Caixa_Semanal!Z$8,Lancamentos!$F:$F,"Contratado",Lancamentos!$J:$J,Fluxo_de_Caixa_Semanal!$A46)</f>
        <v>0</v>
      </c>
      <c r="AA46" s="121">
        <f>-SUMIFS(Lancamentos!$Y:$Y,Lancamentos!$AF:$AF,Fluxo_de_Caixa_Semanal!AA$8,Lancamentos!$F:$F,"Realizado",Lancamentos!$J:$J,Fluxo_de_Caixa_Semanal!$A46)-SUMIFS(Lancamentos!$Y:$Y,Lancamentos!$AF:$AF,Fluxo_de_Caixa_Semanal!AA$8,Lancamentos!$F:$F,"Contratado",Lancamentos!$J:$J,Fluxo_de_Caixa_Semanal!$A46)</f>
        <v>0</v>
      </c>
      <c r="AB46" s="122">
        <f>-SUMIFS(Lancamentos!$Y:$Y,Lancamentos!$AF:$AF,Fluxo_de_Caixa_Semanal!AB$8,Lancamentos!$F:$F,"Realizado",Lancamentos!$J:$J,Fluxo_de_Caixa_Semanal!$A46)-SUMIFS(Lancamentos!$Y:$Y,Lancamentos!$AF:$AF,Fluxo_de_Caixa_Semanal!AB$8,Lancamentos!$F:$F,"Contratado",Lancamentos!$J:$J,Fluxo_de_Caixa_Semanal!$A46)</f>
        <v>0</v>
      </c>
      <c r="AC46" s="123">
        <f>-SUMIFS(Lancamentos!$Y:$Y,Lancamentos!$AF:$AF,Fluxo_de_Caixa_Semanal!AC$8,Lancamentos!$F:$F,"Realizado",Lancamentos!$J:$J,Fluxo_de_Caixa_Semanal!$A46)-SUMIFS(Lancamentos!$Y:$Y,Lancamentos!$AF:$AF,Fluxo_de_Caixa_Semanal!AC$8,Lancamentos!$F:$F,"Contratado",Lancamentos!$J:$J,Fluxo_de_Caixa_Semanal!$A46)</f>
        <v>0</v>
      </c>
      <c r="AD46" s="121">
        <f>-SUMIFS(Lancamentos!$Y:$Y,Lancamentos!$AF:$AF,Fluxo_de_Caixa_Semanal!AD$8,Lancamentos!$F:$F,"Realizado",Lancamentos!$J:$J,Fluxo_de_Caixa_Semanal!$A46)-SUMIFS(Lancamentos!$Y:$Y,Lancamentos!$AF:$AF,Fluxo_de_Caixa_Semanal!AD$8,Lancamentos!$F:$F,"Contratado",Lancamentos!$J:$J,Fluxo_de_Caixa_Semanal!$A46)</f>
        <v>0</v>
      </c>
      <c r="AE46" s="122">
        <f>-SUMIFS(Lancamentos!$Y:$Y,Lancamentos!$AF:$AF,Fluxo_de_Caixa_Semanal!AE$8,Lancamentos!$F:$F,"Realizado",Lancamentos!$J:$J,Fluxo_de_Caixa_Semanal!$A46)-SUMIFS(Lancamentos!$Y:$Y,Lancamentos!$AF:$AF,Fluxo_de_Caixa_Semanal!AE$8,Lancamentos!$F:$F,"Contratado",Lancamentos!$J:$J,Fluxo_de_Caixa_Semanal!$A46)</f>
        <v>0</v>
      </c>
      <c r="AF46" s="123">
        <f>-SUMIFS(Lancamentos!$Y:$Y,Lancamentos!$AF:$AF,Fluxo_de_Caixa_Semanal!AF$8,Lancamentos!$F:$F,"Realizado",Lancamentos!$J:$J,Fluxo_de_Caixa_Semanal!$A46)-SUMIFS(Lancamentos!$Y:$Y,Lancamentos!$AF:$AF,Fluxo_de_Caixa_Semanal!AF$8,Lancamentos!$F:$F,"Contratado",Lancamentos!$J:$J,Fluxo_de_Caixa_Semanal!$A46)</f>
        <v>0</v>
      </c>
      <c r="AG46" s="121">
        <f>-SUMIFS(Lancamentos!$Y:$Y,Lancamentos!$AF:$AF,Fluxo_de_Caixa_Semanal!AG$8,Lancamentos!$F:$F,"Realizado",Lancamentos!$J:$J,Fluxo_de_Caixa_Semanal!$A46)-SUMIFS(Lancamentos!$Y:$Y,Lancamentos!$AF:$AF,Fluxo_de_Caixa_Semanal!AG$8,Lancamentos!$F:$F,"Contratado",Lancamentos!$J:$J,Fluxo_de_Caixa_Semanal!$A46)</f>
        <v>0</v>
      </c>
      <c r="AH46" s="122">
        <f>-SUMIFS(Lancamentos!$Y:$Y,Lancamentos!$AF:$AF,Fluxo_de_Caixa_Semanal!AH$8,Lancamentos!$F:$F,"Realizado",Lancamentos!$J:$J,Fluxo_de_Caixa_Semanal!$A46)-SUMIFS(Lancamentos!$Y:$Y,Lancamentos!$AF:$AF,Fluxo_de_Caixa_Semanal!AH$8,Lancamentos!$F:$F,"Contratado",Lancamentos!$J:$J,Fluxo_de_Caixa_Semanal!$A46)</f>
        <v>0</v>
      </c>
      <c r="AI46" s="123">
        <f>-SUMIFS(Lancamentos!$Y:$Y,Lancamentos!$AF:$AF,Fluxo_de_Caixa_Semanal!AI$8,Lancamentos!$F:$F,"Realizado",Lancamentos!$J:$J,Fluxo_de_Caixa_Semanal!$A46)-SUMIFS(Lancamentos!$Y:$Y,Lancamentos!$AF:$AF,Fluxo_de_Caixa_Semanal!AI$8,Lancamentos!$F:$F,"Contratado",Lancamentos!$J:$J,Fluxo_de_Caixa_Semanal!$A46)</f>
        <v>0</v>
      </c>
      <c r="AJ46" s="121">
        <f>-SUMIFS(Lancamentos!$Y:$Y,Lancamentos!$AF:$AF,Fluxo_de_Caixa_Semanal!AJ$8,Lancamentos!$F:$F,"Realizado",Lancamentos!$J:$J,Fluxo_de_Caixa_Semanal!$A46)-SUMIFS(Lancamentos!$Y:$Y,Lancamentos!$AF:$AF,Fluxo_de_Caixa_Semanal!AJ$8,Lancamentos!$F:$F,"Contratado",Lancamentos!$J:$J,Fluxo_de_Caixa_Semanal!$A46)</f>
        <v>0</v>
      </c>
      <c r="AK46" s="122">
        <f>-SUMIFS(Lancamentos!$Y:$Y,Lancamentos!$AF:$AF,Fluxo_de_Caixa_Semanal!AK$8,Lancamentos!$F:$F,"Realizado",Lancamentos!$J:$J,Fluxo_de_Caixa_Semanal!$A46)-SUMIFS(Lancamentos!$Y:$Y,Lancamentos!$AF:$AF,Fluxo_de_Caixa_Semanal!AK$8,Lancamentos!$F:$F,"Contratado",Lancamentos!$J:$J,Fluxo_de_Caixa_Semanal!$A46)</f>
        <v>0</v>
      </c>
      <c r="AL46" s="123">
        <f>-SUMIFS(Lancamentos!$Y:$Y,Lancamentos!$AF:$AF,Fluxo_de_Caixa_Semanal!AL$8,Lancamentos!$F:$F,"Realizado",Lancamentos!$J:$J,Fluxo_de_Caixa_Semanal!$A46)-SUMIFS(Lancamentos!$Y:$Y,Lancamentos!$AF:$AF,Fluxo_de_Caixa_Semanal!AL$8,Lancamentos!$F:$F,"Contratado",Lancamentos!$J:$J,Fluxo_de_Caixa_Semanal!$A46)</f>
        <v>0</v>
      </c>
      <c r="AM46" s="121">
        <f>-SUMIFS(Lancamentos!$Y:$Y,Lancamentos!$AF:$AF,Fluxo_de_Caixa_Semanal!AM$8,Lancamentos!$F:$F,"Realizado",Lancamentos!$J:$J,Fluxo_de_Caixa_Semanal!$A46)-SUMIFS(Lancamentos!$Y:$Y,Lancamentos!$AF:$AF,Fluxo_de_Caixa_Semanal!AM$8,Lancamentos!$F:$F,"Contratado",Lancamentos!$J:$J,Fluxo_de_Caixa_Semanal!$A46)</f>
        <v>0</v>
      </c>
      <c r="AN46" s="122">
        <f>-SUMIFS(Lancamentos!$Y:$Y,Lancamentos!$AF:$AF,Fluxo_de_Caixa_Semanal!AN$8,Lancamentos!$F:$F,"Realizado",Lancamentos!$J:$J,Fluxo_de_Caixa_Semanal!$A46)-SUMIFS(Lancamentos!$Y:$Y,Lancamentos!$AF:$AF,Fluxo_de_Caixa_Semanal!AN$8,Lancamentos!$F:$F,"Contratado",Lancamentos!$J:$J,Fluxo_de_Caixa_Semanal!$A46)</f>
        <v>0</v>
      </c>
      <c r="AO46" s="123">
        <f>-SUMIFS(Lancamentos!$Y:$Y,Lancamentos!$AF:$AF,Fluxo_de_Caixa_Semanal!AO$8,Lancamentos!$F:$F,"Realizado",Lancamentos!$J:$J,Fluxo_de_Caixa_Semanal!$A46)-SUMIFS(Lancamentos!$Y:$Y,Lancamentos!$AF:$AF,Fluxo_de_Caixa_Semanal!AO$8,Lancamentos!$F:$F,"Contratado",Lancamentos!$J:$J,Fluxo_de_Caixa_Semanal!$A46)</f>
        <v>0</v>
      </c>
      <c r="AP46" s="121">
        <f>-SUMIFS(Lancamentos!$Y:$Y,Lancamentos!$AF:$AF,Fluxo_de_Caixa_Semanal!AP$8,Lancamentos!$F:$F,"Realizado",Lancamentos!$J:$J,Fluxo_de_Caixa_Semanal!$A46)-SUMIFS(Lancamentos!$Y:$Y,Lancamentos!$AF:$AF,Fluxo_de_Caixa_Semanal!AP$8,Lancamentos!$F:$F,"Contratado",Lancamentos!$J:$J,Fluxo_de_Caixa_Semanal!$A46)</f>
        <v>0</v>
      </c>
      <c r="AQ46" s="122">
        <f>-SUMIFS(Lancamentos!$Y:$Y,Lancamentos!$AF:$AF,Fluxo_de_Caixa_Semanal!AQ$8,Lancamentos!$F:$F,"Realizado",Lancamentos!$J:$J,Fluxo_de_Caixa_Semanal!$A46)-SUMIFS(Lancamentos!$Y:$Y,Lancamentos!$AF:$AF,Fluxo_de_Caixa_Semanal!AQ$8,Lancamentos!$F:$F,"Contratado",Lancamentos!$J:$J,Fluxo_de_Caixa_Semanal!$A46)</f>
        <v>0</v>
      </c>
      <c r="AR46" s="123">
        <f>-SUMIFS(Lancamentos!$Y:$Y,Lancamentos!$AF:$AF,Fluxo_de_Caixa_Semanal!AR$8,Lancamentos!$F:$F,"Realizado",Lancamentos!$J:$J,Fluxo_de_Caixa_Semanal!$A46)-SUMIFS(Lancamentos!$Y:$Y,Lancamentos!$AF:$AF,Fluxo_de_Caixa_Semanal!AR$8,Lancamentos!$F:$F,"Contratado",Lancamentos!$J:$J,Fluxo_de_Caixa_Semanal!$A46)</f>
        <v>0</v>
      </c>
      <c r="AS46" s="121">
        <f>-SUMIFS(Lancamentos!$Y:$Y,Lancamentos!$AF:$AF,Fluxo_de_Caixa_Semanal!AS$8,Lancamentos!$F:$F,"Realizado",Lancamentos!$J:$J,Fluxo_de_Caixa_Semanal!$A46)-SUMIFS(Lancamentos!$Y:$Y,Lancamentos!$AF:$AF,Fluxo_de_Caixa_Semanal!AS$8,Lancamentos!$F:$F,"Contratado",Lancamentos!$J:$J,Fluxo_de_Caixa_Semanal!$A46)</f>
        <v>0</v>
      </c>
      <c r="AT46" s="122">
        <f>-SUMIFS(Lancamentos!$Y:$Y,Lancamentos!$AF:$AF,Fluxo_de_Caixa_Semanal!AT$8,Lancamentos!$F:$F,"Realizado",Lancamentos!$J:$J,Fluxo_de_Caixa_Semanal!$A46)-SUMIFS(Lancamentos!$Y:$Y,Lancamentos!$AF:$AF,Fluxo_de_Caixa_Semanal!AT$8,Lancamentos!$F:$F,"Contratado",Lancamentos!$J:$J,Fluxo_de_Caixa_Semanal!$A46)</f>
        <v>0</v>
      </c>
      <c r="AU46" s="123">
        <f>-SUMIFS(Lancamentos!$Y:$Y,Lancamentos!$AF:$AF,Fluxo_de_Caixa_Semanal!AU$8,Lancamentos!$F:$F,"Realizado",Lancamentos!$J:$J,Fluxo_de_Caixa_Semanal!$A46)-SUMIFS(Lancamentos!$Y:$Y,Lancamentos!$AF:$AF,Fluxo_de_Caixa_Semanal!AU$8,Lancamentos!$F:$F,"Contratado",Lancamentos!$J:$J,Fluxo_de_Caixa_Semanal!$A46)</f>
        <v>0</v>
      </c>
      <c r="AV46" s="121">
        <f>-SUMIFS(Lancamentos!$Y:$Y,Lancamentos!$AF:$AF,Fluxo_de_Caixa_Semanal!AV$8,Lancamentos!$F:$F,"Realizado",Lancamentos!$J:$J,Fluxo_de_Caixa_Semanal!$A46)-SUMIFS(Lancamentos!$Y:$Y,Lancamentos!$AF:$AF,Fluxo_de_Caixa_Semanal!AV$8,Lancamentos!$F:$F,"Contratado",Lancamentos!$J:$J,Fluxo_de_Caixa_Semanal!$A46)</f>
        <v>0</v>
      </c>
      <c r="AW46" s="122">
        <f>-SUMIFS(Lancamentos!$Y:$Y,Lancamentos!$AF:$AF,Fluxo_de_Caixa_Semanal!AW$8,Lancamentos!$F:$F,"Realizado",Lancamentos!$J:$J,Fluxo_de_Caixa_Semanal!$A46)-SUMIFS(Lancamentos!$Y:$Y,Lancamentos!$AF:$AF,Fluxo_de_Caixa_Semanal!AW$8,Lancamentos!$F:$F,"Contratado",Lancamentos!$J:$J,Fluxo_de_Caixa_Semanal!$A46)</f>
        <v>0</v>
      </c>
      <c r="AX46" s="123">
        <f>-SUMIFS(Lancamentos!$Y:$Y,Lancamentos!$AF:$AF,Fluxo_de_Caixa_Semanal!AX$8,Lancamentos!$F:$F,"Realizado",Lancamentos!$J:$J,Fluxo_de_Caixa_Semanal!$A46)-SUMIFS(Lancamentos!$Y:$Y,Lancamentos!$AF:$AF,Fluxo_de_Caixa_Semanal!AX$8,Lancamentos!$F:$F,"Contratado",Lancamentos!$J:$J,Fluxo_de_Caixa_Semanal!$A46)</f>
        <v>0</v>
      </c>
      <c r="AY46" s="121">
        <f>-SUMIFS(Lancamentos!$Y:$Y,Lancamentos!$AF:$AF,Fluxo_de_Caixa_Semanal!AY$8,Lancamentos!$F:$F,"Realizado",Lancamentos!$J:$J,Fluxo_de_Caixa_Semanal!$A46)-SUMIFS(Lancamentos!$Y:$Y,Lancamentos!$AF:$AF,Fluxo_de_Caixa_Semanal!AY$8,Lancamentos!$F:$F,"Contratado",Lancamentos!$J:$J,Fluxo_de_Caixa_Semanal!$A46)</f>
        <v>0</v>
      </c>
      <c r="AZ46" s="122">
        <f>-SUMIFS(Lancamentos!$Y:$Y,Lancamentos!$AF:$AF,Fluxo_de_Caixa_Semanal!AZ$8,Lancamentos!$F:$F,"Realizado",Lancamentos!$J:$J,Fluxo_de_Caixa_Semanal!$A46)-SUMIFS(Lancamentos!$Y:$Y,Lancamentos!$AF:$AF,Fluxo_de_Caixa_Semanal!AZ$8,Lancamentos!$F:$F,"Contratado",Lancamentos!$J:$J,Fluxo_de_Caixa_Semanal!$A46)</f>
        <v>0</v>
      </c>
      <c r="BA46" s="123">
        <f>-SUMIFS(Lancamentos!$Y:$Y,Lancamentos!$AF:$AF,Fluxo_de_Caixa_Semanal!BA$8,Lancamentos!$F:$F,"Realizado",Lancamentos!$J:$J,Fluxo_de_Caixa_Semanal!$A46)-SUMIFS(Lancamentos!$Y:$Y,Lancamentos!$AF:$AF,Fluxo_de_Caixa_Semanal!BA$8,Lancamentos!$F:$F,"Contratado",Lancamentos!$J:$J,Fluxo_de_Caixa_Semanal!$A46)</f>
        <v>0</v>
      </c>
      <c r="BB46" s="121">
        <f>-SUMIFS(Lancamentos!$Y:$Y,Lancamentos!$AF:$AF,Fluxo_de_Caixa_Semanal!BB$8,Lancamentos!$F:$F,"Realizado",Lancamentos!$J:$J,Fluxo_de_Caixa_Semanal!$A46)-SUMIFS(Lancamentos!$Y:$Y,Lancamentos!$AF:$AF,Fluxo_de_Caixa_Semanal!BB$8,Lancamentos!$F:$F,"Contratado",Lancamentos!$J:$J,Fluxo_de_Caixa_Semanal!$A46)</f>
        <v>0</v>
      </c>
      <c r="BC46" s="122">
        <f>-SUMIFS(Lancamentos!$Y:$Y,Lancamentos!$AF:$AF,Fluxo_de_Caixa_Semanal!BC$8,Lancamentos!$F:$F,"Realizado",Lancamentos!$J:$J,Fluxo_de_Caixa_Semanal!$A46)-SUMIFS(Lancamentos!$Y:$Y,Lancamentos!$AF:$AF,Fluxo_de_Caixa_Semanal!BC$8,Lancamentos!$F:$F,"Contratado",Lancamentos!$J:$J,Fluxo_de_Caixa_Semanal!$A46)</f>
        <v>0</v>
      </c>
      <c r="BD46" s="123">
        <f>-SUMIFS(Lancamentos!$Y:$Y,Lancamentos!$AF:$AF,Fluxo_de_Caixa_Semanal!BD$8,Lancamentos!$F:$F,"Realizado",Lancamentos!$J:$J,Fluxo_de_Caixa_Semanal!$A46)-SUMIFS(Lancamentos!$Y:$Y,Lancamentos!$AF:$AF,Fluxo_de_Caixa_Semanal!BD$8,Lancamentos!$F:$F,"Contratado",Lancamentos!$J:$J,Fluxo_de_Caixa_Semanal!$A46)</f>
        <v>0</v>
      </c>
      <c r="BE46" s="121">
        <f>-SUMIFS(Lancamentos!$Y:$Y,Lancamentos!$AF:$AF,Fluxo_de_Caixa_Semanal!BE$8,Lancamentos!$F:$F,"Realizado",Lancamentos!$J:$J,Fluxo_de_Caixa_Semanal!$A46)-SUMIFS(Lancamentos!$Y:$Y,Lancamentos!$AF:$AF,Fluxo_de_Caixa_Semanal!BE$8,Lancamentos!$F:$F,"Contratado",Lancamentos!$J:$J,Fluxo_de_Caixa_Semanal!$A46)</f>
        <v>0</v>
      </c>
      <c r="BF46" s="122">
        <f>-SUMIFS(Lancamentos!$Y:$Y,Lancamentos!$AF:$AF,Fluxo_de_Caixa_Semanal!BF$8,Lancamentos!$F:$F,"Realizado",Lancamentos!$J:$J,Fluxo_de_Caixa_Semanal!$A46)-SUMIFS(Lancamentos!$Y:$Y,Lancamentos!$AF:$AF,Fluxo_de_Caixa_Semanal!BF$8,Lancamentos!$F:$F,"Contratado",Lancamentos!$J:$J,Fluxo_de_Caixa_Semanal!$A46)</f>
        <v>0</v>
      </c>
      <c r="BG46" s="123">
        <f>-SUMIFS(Lancamentos!$Y:$Y,Lancamentos!$AF:$AF,Fluxo_de_Caixa_Semanal!BG$8,Lancamentos!$F:$F,"Realizado",Lancamentos!$J:$J,Fluxo_de_Caixa_Semanal!$A46)-SUMIFS(Lancamentos!$Y:$Y,Lancamentos!$AF:$AF,Fluxo_de_Caixa_Semanal!BG$8,Lancamentos!$F:$F,"Contratado",Lancamentos!$J:$J,Fluxo_de_Caixa_Semanal!$A46)</f>
        <v>0</v>
      </c>
      <c r="BH46" s="121">
        <f>-SUMIFS(Lancamentos!$Y:$Y,Lancamentos!$AF:$AF,Fluxo_de_Caixa_Semanal!BH$8,Lancamentos!$F:$F,"Realizado",Lancamentos!$J:$J,Fluxo_de_Caixa_Semanal!$A46)-SUMIFS(Lancamentos!$Y:$Y,Lancamentos!$AF:$AF,Fluxo_de_Caixa_Semanal!BH$8,Lancamentos!$F:$F,"Contratado",Lancamentos!$J:$J,Fluxo_de_Caixa_Semanal!$A46)</f>
        <v>0</v>
      </c>
      <c r="BI46" s="122">
        <f>-SUMIFS(Lancamentos!$Y:$Y,Lancamentos!$AF:$AF,Fluxo_de_Caixa_Semanal!BI$8,Lancamentos!$F:$F,"Realizado",Lancamentos!$J:$J,Fluxo_de_Caixa_Semanal!$A46)-SUMIFS(Lancamentos!$Y:$Y,Lancamentos!$AF:$AF,Fluxo_de_Caixa_Semanal!BI$8,Lancamentos!$F:$F,"Contratado",Lancamentos!$J:$J,Fluxo_de_Caixa_Semanal!$A46)</f>
        <v>0</v>
      </c>
      <c r="BJ46" s="123">
        <f>-SUMIFS(Lancamentos!$Y:$Y,Lancamentos!$AF:$AF,Fluxo_de_Caixa_Semanal!BJ$8,Lancamentos!$F:$F,"Realizado",Lancamentos!$J:$J,Fluxo_de_Caixa_Semanal!$A46)-SUMIFS(Lancamentos!$Y:$Y,Lancamentos!$AF:$AF,Fluxo_de_Caixa_Semanal!BJ$8,Lancamentos!$F:$F,"Contratado",Lancamentos!$J:$J,Fluxo_de_Caixa_Semanal!$A46)</f>
        <v>0</v>
      </c>
      <c r="BK46" s="121">
        <f>-SUMIFS(Lancamentos!$Y:$Y,Lancamentos!$AF:$AF,Fluxo_de_Caixa_Semanal!BK$8,Lancamentos!$F:$F,"Realizado",Lancamentos!$J:$J,Fluxo_de_Caixa_Semanal!$A46)-SUMIFS(Lancamentos!$Y:$Y,Lancamentos!$AF:$AF,Fluxo_de_Caixa_Semanal!BK$8,Lancamentos!$F:$F,"Contratado",Lancamentos!$J:$J,Fluxo_de_Caixa_Semanal!$A46)</f>
        <v>0</v>
      </c>
      <c r="BL46" s="122">
        <f>-SUMIFS(Lancamentos!$Y:$Y,Lancamentos!$AF:$AF,Fluxo_de_Caixa_Semanal!BL$8,Lancamentos!$F:$F,"Realizado",Lancamentos!$J:$J,Fluxo_de_Caixa_Semanal!$A46)-SUMIFS(Lancamentos!$Y:$Y,Lancamentos!$AF:$AF,Fluxo_de_Caixa_Semanal!BL$8,Lancamentos!$F:$F,"Contratado",Lancamentos!$J:$J,Fluxo_de_Caixa_Semanal!$A46)</f>
        <v>0</v>
      </c>
      <c r="BM46" s="123">
        <f>-SUMIFS(Lancamentos!$Y:$Y,Lancamentos!$AF:$AF,Fluxo_de_Caixa_Semanal!BM$8,Lancamentos!$F:$F,"Realizado",Lancamentos!$J:$J,Fluxo_de_Caixa_Semanal!$A46)-SUMIFS(Lancamentos!$Y:$Y,Lancamentos!$AF:$AF,Fluxo_de_Caixa_Semanal!BM$8,Lancamentos!$F:$F,"Contratado",Lancamentos!$J:$J,Fluxo_de_Caixa_Semanal!$A46)</f>
        <v>0</v>
      </c>
      <c r="BN46" s="121">
        <f>-SUMIFS(Lancamentos!$Y:$Y,Lancamentos!$AF:$AF,Fluxo_de_Caixa_Semanal!BN$8,Lancamentos!$F:$F,"Realizado",Lancamentos!$J:$J,Fluxo_de_Caixa_Semanal!$A46)-SUMIFS(Lancamentos!$Y:$Y,Lancamentos!$AF:$AF,Fluxo_de_Caixa_Semanal!BN$8,Lancamentos!$F:$F,"Contratado",Lancamentos!$J:$J,Fluxo_de_Caixa_Semanal!$A46)</f>
        <v>0</v>
      </c>
      <c r="BO46" s="122">
        <f>-SUMIFS(Lancamentos!$Y:$Y,Lancamentos!$AF:$AF,Fluxo_de_Caixa_Semanal!BO$8,Lancamentos!$F:$F,"Realizado",Lancamentos!$J:$J,Fluxo_de_Caixa_Semanal!$A46)-SUMIFS(Lancamentos!$Y:$Y,Lancamentos!$AF:$AF,Fluxo_de_Caixa_Semanal!BO$8,Lancamentos!$F:$F,"Contratado",Lancamentos!$J:$J,Fluxo_de_Caixa_Semanal!$A46)</f>
        <v>0</v>
      </c>
      <c r="BP46" s="123">
        <f>-SUMIFS(Lancamentos!$Y:$Y,Lancamentos!$AF:$AF,Fluxo_de_Caixa_Semanal!BP$8,Lancamentos!$F:$F,"Realizado",Lancamentos!$J:$J,Fluxo_de_Caixa_Semanal!$A46)-SUMIFS(Lancamentos!$Y:$Y,Lancamentos!$AF:$AF,Fluxo_de_Caixa_Semanal!BP$8,Lancamentos!$F:$F,"Contratado",Lancamentos!$J:$J,Fluxo_de_Caixa_Semanal!$A46)</f>
        <v>0</v>
      </c>
      <c r="BQ46" s="121">
        <f>-SUMIFS(Lancamentos!$Y:$Y,Lancamentos!$AF:$AF,Fluxo_de_Caixa_Semanal!BQ$8,Lancamentos!$F:$F,"Realizado",Lancamentos!$J:$J,Fluxo_de_Caixa_Semanal!$A46)-SUMIFS(Lancamentos!$Y:$Y,Lancamentos!$AF:$AF,Fluxo_de_Caixa_Semanal!BQ$8,Lancamentos!$F:$F,"Contratado",Lancamentos!$J:$J,Fluxo_de_Caixa_Semanal!$A46)</f>
        <v>0</v>
      </c>
      <c r="BR46" s="122">
        <f>-SUMIFS(Lancamentos!$Y:$Y,Lancamentos!$AF:$AF,Fluxo_de_Caixa_Semanal!BR$8,Lancamentos!$F:$F,"Realizado",Lancamentos!$J:$J,Fluxo_de_Caixa_Semanal!$A46)-SUMIFS(Lancamentos!$Y:$Y,Lancamentos!$AF:$AF,Fluxo_de_Caixa_Semanal!BR$8,Lancamentos!$F:$F,"Contratado",Lancamentos!$J:$J,Fluxo_de_Caixa_Semanal!$A46)</f>
        <v>0</v>
      </c>
      <c r="BS46" s="123">
        <f>-SUMIFS(Lancamentos!$Y:$Y,Lancamentos!$AF:$AF,Fluxo_de_Caixa_Semanal!BS$8,Lancamentos!$F:$F,"Realizado",Lancamentos!$J:$J,Fluxo_de_Caixa_Semanal!$A46)-SUMIFS(Lancamentos!$Y:$Y,Lancamentos!$AF:$AF,Fluxo_de_Caixa_Semanal!BS$8,Lancamentos!$F:$F,"Contratado",Lancamentos!$J:$J,Fluxo_de_Caixa_Semanal!$A46)</f>
        <v>0</v>
      </c>
      <c r="BT46" s="121">
        <f>-SUMIFS(Lancamentos!$Y:$Y,Lancamentos!$AF:$AF,Fluxo_de_Caixa_Semanal!BT$8,Lancamentos!$F:$F,"Realizado",Lancamentos!$J:$J,Fluxo_de_Caixa_Semanal!$A46)-SUMIFS(Lancamentos!$Y:$Y,Lancamentos!$AF:$AF,Fluxo_de_Caixa_Semanal!BT$8,Lancamentos!$F:$F,"Contratado",Lancamentos!$J:$J,Fluxo_de_Caixa_Semanal!$A46)</f>
        <v>0</v>
      </c>
      <c r="BU46" s="122">
        <f>-SUMIFS(Lancamentos!$Y:$Y,Lancamentos!$AF:$AF,Fluxo_de_Caixa_Semanal!BU$8,Lancamentos!$F:$F,"Realizado",Lancamentos!$J:$J,Fluxo_de_Caixa_Semanal!$A46)-SUMIFS(Lancamentos!$Y:$Y,Lancamentos!$AF:$AF,Fluxo_de_Caixa_Semanal!BU$8,Lancamentos!$F:$F,"Contratado",Lancamentos!$J:$J,Fluxo_de_Caixa_Semanal!$A46)</f>
        <v>0</v>
      </c>
      <c r="BV46" s="123">
        <f>-SUMIFS(Lancamentos!$Y:$Y,Lancamentos!$AF:$AF,Fluxo_de_Caixa_Semanal!BV$8,Lancamentos!$F:$F,"Realizado",Lancamentos!$J:$J,Fluxo_de_Caixa_Semanal!$A46)-SUMIFS(Lancamentos!$Y:$Y,Lancamentos!$AF:$AF,Fluxo_de_Caixa_Semanal!BV$8,Lancamentos!$F:$F,"Contratado",Lancamentos!$J:$J,Fluxo_de_Caixa_Semanal!$A46)</f>
        <v>0</v>
      </c>
      <c r="BW46" s="121">
        <f>-SUMIFS(Lancamentos!$Y:$Y,Lancamentos!$AF:$AF,Fluxo_de_Caixa_Semanal!BW$8,Lancamentos!$F:$F,"Realizado",Lancamentos!$J:$J,Fluxo_de_Caixa_Semanal!$A46)-SUMIFS(Lancamentos!$Y:$Y,Lancamentos!$AF:$AF,Fluxo_de_Caixa_Semanal!BW$8,Lancamentos!$F:$F,"Contratado",Lancamentos!$J:$J,Fluxo_de_Caixa_Semanal!$A46)</f>
        <v>0</v>
      </c>
      <c r="BX46" s="122">
        <f>-SUMIFS(Lancamentos!$Y:$Y,Lancamentos!$AF:$AF,Fluxo_de_Caixa_Semanal!BX$8,Lancamentos!$F:$F,"Realizado",Lancamentos!$J:$J,Fluxo_de_Caixa_Semanal!$A46)-SUMIFS(Lancamentos!$Y:$Y,Lancamentos!$AF:$AF,Fluxo_de_Caixa_Semanal!BX$8,Lancamentos!$F:$F,"Contratado",Lancamentos!$J:$J,Fluxo_de_Caixa_Semanal!$A46)</f>
        <v>0</v>
      </c>
      <c r="BY46" s="123">
        <f>-SUMIFS(Lancamentos!$Y:$Y,Lancamentos!$AF:$AF,Fluxo_de_Caixa_Semanal!BY$8,Lancamentos!$F:$F,"Realizado",Lancamentos!$J:$J,Fluxo_de_Caixa_Semanal!$A46)-SUMIFS(Lancamentos!$Y:$Y,Lancamentos!$AF:$AF,Fluxo_de_Caixa_Semanal!BY$8,Lancamentos!$F:$F,"Contratado",Lancamentos!$J:$J,Fluxo_de_Caixa_Semanal!$A46)</f>
        <v>0</v>
      </c>
      <c r="BZ46" s="121">
        <f>-SUMIFS(Lancamentos!$Y:$Y,Lancamentos!$AF:$AF,Fluxo_de_Caixa_Semanal!BZ$8,Lancamentos!$F:$F,"Realizado",Lancamentos!$J:$J,Fluxo_de_Caixa_Semanal!$A46)-SUMIFS(Lancamentos!$Y:$Y,Lancamentos!$AF:$AF,Fluxo_de_Caixa_Semanal!BZ$8,Lancamentos!$F:$F,"Contratado",Lancamentos!$J:$J,Fluxo_de_Caixa_Semanal!$A46)</f>
        <v>0</v>
      </c>
      <c r="CA46" s="122">
        <f>-SUMIFS(Lancamentos!$Y:$Y,Lancamentos!$AF:$AF,Fluxo_de_Caixa_Semanal!CA$8,Lancamentos!$F:$F,"Realizado",Lancamentos!$J:$J,Fluxo_de_Caixa_Semanal!$A46)-SUMIFS(Lancamentos!$Y:$Y,Lancamentos!$AF:$AF,Fluxo_de_Caixa_Semanal!CA$8,Lancamentos!$F:$F,"Contratado",Lancamentos!$J:$J,Fluxo_de_Caixa_Semanal!$A46)</f>
        <v>0</v>
      </c>
      <c r="CB46" s="123">
        <f>-SUMIFS(Lancamentos!$Y:$Y,Lancamentos!$AF:$AF,Fluxo_de_Caixa_Semanal!CB$8,Lancamentos!$F:$F,"Realizado",Lancamentos!$J:$J,Fluxo_de_Caixa_Semanal!$A46)-SUMIFS(Lancamentos!$Y:$Y,Lancamentos!$AF:$AF,Fluxo_de_Caixa_Semanal!CB$8,Lancamentos!$F:$F,"Contratado",Lancamentos!$J:$J,Fluxo_de_Caixa_Semanal!$A46)</f>
        <v>0</v>
      </c>
      <c r="CC46" s="121">
        <f>-SUMIFS(Lancamentos!$Y:$Y,Lancamentos!$AF:$AF,Fluxo_de_Caixa_Semanal!CC$8,Lancamentos!$F:$F,"Realizado",Lancamentos!$J:$J,Fluxo_de_Caixa_Semanal!$A46)-SUMIFS(Lancamentos!$Y:$Y,Lancamentos!$AF:$AF,Fluxo_de_Caixa_Semanal!CC$8,Lancamentos!$F:$F,"Contratado",Lancamentos!$J:$J,Fluxo_de_Caixa_Semanal!$A46)</f>
        <v>0</v>
      </c>
      <c r="CD46" s="122">
        <f>-SUMIFS(Lancamentos!$Y:$Y,Lancamentos!$AF:$AF,Fluxo_de_Caixa_Semanal!CD$8,Lancamentos!$F:$F,"Realizado",Lancamentos!$J:$J,Fluxo_de_Caixa_Semanal!$A46)-SUMIFS(Lancamentos!$Y:$Y,Lancamentos!$AF:$AF,Fluxo_de_Caixa_Semanal!CD$8,Lancamentos!$F:$F,"Contratado",Lancamentos!$J:$J,Fluxo_de_Caixa_Semanal!$A46)</f>
        <v>0</v>
      </c>
      <c r="CE46" s="123">
        <f>-SUMIFS(Lancamentos!$Y:$Y,Lancamentos!$AF:$AF,Fluxo_de_Caixa_Semanal!CE$8,Lancamentos!$F:$F,"Realizado",Lancamentos!$J:$J,Fluxo_de_Caixa_Semanal!$A46)-SUMIFS(Lancamentos!$Y:$Y,Lancamentos!$AF:$AF,Fluxo_de_Caixa_Semanal!CE$8,Lancamentos!$F:$F,"Contratado",Lancamentos!$J:$J,Fluxo_de_Caixa_Semanal!$A46)</f>
        <v>0</v>
      </c>
      <c r="CF46" s="121">
        <f>-SUMIFS(Lancamentos!$Y:$Y,Lancamentos!$AF:$AF,Fluxo_de_Caixa_Semanal!CF$8,Lancamentos!$F:$F,"Realizado",Lancamentos!$J:$J,Fluxo_de_Caixa_Semanal!$A46)-SUMIFS(Lancamentos!$Y:$Y,Lancamentos!$AF:$AF,Fluxo_de_Caixa_Semanal!CF$8,Lancamentos!$F:$F,"Contratado",Lancamentos!$J:$J,Fluxo_de_Caixa_Semanal!$A46)</f>
        <v>0</v>
      </c>
      <c r="CG46" s="122">
        <f>-SUMIFS(Lancamentos!$Y:$Y,Lancamentos!$AF:$AF,Fluxo_de_Caixa_Semanal!CG$8,Lancamentos!$F:$F,"Realizado",Lancamentos!$J:$J,Fluxo_de_Caixa_Semanal!$A46)-SUMIFS(Lancamentos!$Y:$Y,Lancamentos!$AF:$AF,Fluxo_de_Caixa_Semanal!CG$8,Lancamentos!$F:$F,"Contratado",Lancamentos!$J:$J,Fluxo_de_Caixa_Semanal!$A46)</f>
        <v>0</v>
      </c>
      <c r="CH46" s="123">
        <f>-SUMIFS(Lancamentos!$Y:$Y,Lancamentos!$AF:$AF,Fluxo_de_Caixa_Semanal!CH$8,Lancamentos!$F:$F,"Realizado",Lancamentos!$J:$J,Fluxo_de_Caixa_Semanal!$A46)-SUMIFS(Lancamentos!$Y:$Y,Lancamentos!$AF:$AF,Fluxo_de_Caixa_Semanal!CH$8,Lancamentos!$F:$F,"Contratado",Lancamentos!$J:$J,Fluxo_de_Caixa_Semanal!$A46)</f>
        <v>0</v>
      </c>
      <c r="CI46" s="121">
        <f>-SUMIFS(Lancamentos!$Y:$Y,Lancamentos!$AF:$AF,Fluxo_de_Caixa_Semanal!CI$8,Lancamentos!$F:$F,"Realizado",Lancamentos!$J:$J,Fluxo_de_Caixa_Semanal!$A46)-SUMIFS(Lancamentos!$Y:$Y,Lancamentos!$AF:$AF,Fluxo_de_Caixa_Semanal!CI$8,Lancamentos!$F:$F,"Contratado",Lancamentos!$J:$J,Fluxo_de_Caixa_Semanal!$A46)</f>
        <v>0</v>
      </c>
      <c r="CJ46" s="122">
        <f>-SUMIFS(Lancamentos!$Y:$Y,Lancamentos!$AF:$AF,Fluxo_de_Caixa_Semanal!CJ$8,Lancamentos!$F:$F,"Realizado",Lancamentos!$J:$J,Fluxo_de_Caixa_Semanal!$A46)-SUMIFS(Lancamentos!$Y:$Y,Lancamentos!$AF:$AF,Fluxo_de_Caixa_Semanal!CJ$8,Lancamentos!$F:$F,"Contratado",Lancamentos!$J:$J,Fluxo_de_Caixa_Semanal!$A46)</f>
        <v>0</v>
      </c>
      <c r="CK46" s="123">
        <f>-SUMIFS(Lancamentos!$Y:$Y,Lancamentos!$AF:$AF,Fluxo_de_Caixa_Semanal!CK$8,Lancamentos!$F:$F,"Realizado",Lancamentos!$J:$J,Fluxo_de_Caixa_Semanal!$A46)-SUMIFS(Lancamentos!$Y:$Y,Lancamentos!$AF:$AF,Fluxo_de_Caixa_Semanal!CK$8,Lancamentos!$F:$F,"Contratado",Lancamentos!$J:$J,Fluxo_de_Caixa_Semanal!$A46)</f>
        <v>0</v>
      </c>
      <c r="CL46" s="121">
        <f>-SUMIFS(Lancamentos!$Y:$Y,Lancamentos!$AF:$AF,Fluxo_de_Caixa_Semanal!CL$8,Lancamentos!$F:$F,"Realizado",Lancamentos!$J:$J,Fluxo_de_Caixa_Semanal!$A46)-SUMIFS(Lancamentos!$Y:$Y,Lancamentos!$AF:$AF,Fluxo_de_Caixa_Semanal!CL$8,Lancamentos!$F:$F,"Contratado",Lancamentos!$J:$J,Fluxo_de_Caixa_Semanal!$A46)</f>
        <v>0</v>
      </c>
      <c r="CM46" s="122">
        <f>-SUMIFS(Lancamentos!$Y:$Y,Lancamentos!$AF:$AF,Fluxo_de_Caixa_Semanal!CM$8,Lancamentos!$F:$F,"Realizado",Lancamentos!$J:$J,Fluxo_de_Caixa_Semanal!$A46)-SUMIFS(Lancamentos!$Y:$Y,Lancamentos!$AF:$AF,Fluxo_de_Caixa_Semanal!CM$8,Lancamentos!$F:$F,"Contratado",Lancamentos!$J:$J,Fluxo_de_Caixa_Semanal!$A46)</f>
        <v>0</v>
      </c>
      <c r="CN46" s="123">
        <f>-SUMIFS(Lancamentos!$Y:$Y,Lancamentos!$AF:$AF,Fluxo_de_Caixa_Semanal!CN$8,Lancamentos!$F:$F,"Realizado",Lancamentos!$J:$J,Fluxo_de_Caixa_Semanal!$A46)-SUMIFS(Lancamentos!$Y:$Y,Lancamentos!$AF:$AF,Fluxo_de_Caixa_Semanal!CN$8,Lancamentos!$F:$F,"Contratado",Lancamentos!$J:$J,Fluxo_de_Caixa_Semanal!$A46)</f>
        <v>0</v>
      </c>
      <c r="CO46" s="121">
        <f>-SUMIFS(Lancamentos!$Y:$Y,Lancamentos!$AF:$AF,Fluxo_de_Caixa_Semanal!CO$8,Lancamentos!$F:$F,"Realizado",Lancamentos!$J:$J,Fluxo_de_Caixa_Semanal!$A46)-SUMIFS(Lancamentos!$Y:$Y,Lancamentos!$AF:$AF,Fluxo_de_Caixa_Semanal!CO$8,Lancamentos!$F:$F,"Contratado",Lancamentos!$J:$J,Fluxo_de_Caixa_Semanal!$A46)</f>
        <v>0</v>
      </c>
      <c r="CP46" s="122">
        <f>-SUMIFS(Lancamentos!$Y:$Y,Lancamentos!$AF:$AF,Fluxo_de_Caixa_Semanal!CP$8,Lancamentos!$F:$F,"Realizado",Lancamentos!$J:$J,Fluxo_de_Caixa_Semanal!$A46)-SUMIFS(Lancamentos!$Y:$Y,Lancamentos!$AF:$AF,Fluxo_de_Caixa_Semanal!CP$8,Lancamentos!$F:$F,"Contratado",Lancamentos!$J:$J,Fluxo_de_Caixa_Semanal!$A46)</f>
        <v>0</v>
      </c>
      <c r="CQ46" s="123">
        <f>-SUMIFS(Lancamentos!$Y:$Y,Lancamentos!$AF:$AF,Fluxo_de_Caixa_Semanal!CQ$8,Lancamentos!$F:$F,"Realizado",Lancamentos!$J:$J,Fluxo_de_Caixa_Semanal!$A46)-SUMIFS(Lancamentos!$Y:$Y,Lancamentos!$AF:$AF,Fluxo_de_Caixa_Semanal!CQ$8,Lancamentos!$F:$F,"Contratado",Lancamentos!$J:$J,Fluxo_de_Caixa_Semanal!$A46)</f>
        <v>0</v>
      </c>
      <c r="CR46" s="121">
        <f>-SUMIFS(Lancamentos!$Y:$Y,Lancamentos!$AF:$AF,Fluxo_de_Caixa_Semanal!CR$8,Lancamentos!$F:$F,"Realizado",Lancamentos!$J:$J,Fluxo_de_Caixa_Semanal!$A46)-SUMIFS(Lancamentos!$Y:$Y,Lancamentos!$AF:$AF,Fluxo_de_Caixa_Semanal!CR$8,Lancamentos!$F:$F,"Contratado",Lancamentos!$J:$J,Fluxo_de_Caixa_Semanal!$A46)</f>
        <v>0</v>
      </c>
      <c r="CS46" s="122">
        <f>-SUMIFS(Lancamentos!$Y:$Y,Lancamentos!$AF:$AF,Fluxo_de_Caixa_Semanal!CS$8,Lancamentos!$F:$F,"Realizado",Lancamentos!$J:$J,Fluxo_de_Caixa_Semanal!$A46)-SUMIFS(Lancamentos!$Y:$Y,Lancamentos!$AF:$AF,Fluxo_de_Caixa_Semanal!CS$8,Lancamentos!$F:$F,"Contratado",Lancamentos!$J:$J,Fluxo_de_Caixa_Semanal!$A46)</f>
        <v>0</v>
      </c>
      <c r="CT46" s="123">
        <f>-SUMIFS(Lancamentos!$Y:$Y,Lancamentos!$AF:$AF,Fluxo_de_Caixa_Semanal!CT$8,Lancamentos!$F:$F,"Realizado",Lancamentos!$J:$J,Fluxo_de_Caixa_Semanal!$A46)-SUMIFS(Lancamentos!$Y:$Y,Lancamentos!$AF:$AF,Fluxo_de_Caixa_Semanal!CT$8,Lancamentos!$F:$F,"Contratado",Lancamentos!$J:$J,Fluxo_de_Caixa_Semanal!$A46)</f>
        <v>0</v>
      </c>
      <c r="CU46" s="121">
        <f>-SUMIFS(Lancamentos!$Y:$Y,Lancamentos!$AF:$AF,Fluxo_de_Caixa_Semanal!CU$8,Lancamentos!$F:$F,"Realizado",Lancamentos!$J:$J,Fluxo_de_Caixa_Semanal!$A46)-SUMIFS(Lancamentos!$Y:$Y,Lancamentos!$AF:$AF,Fluxo_de_Caixa_Semanal!CU$8,Lancamentos!$F:$F,"Contratado",Lancamentos!$J:$J,Fluxo_de_Caixa_Semanal!$A46)</f>
        <v>0</v>
      </c>
      <c r="CV46" s="122">
        <f>-SUMIFS(Lancamentos!$Y:$Y,Lancamentos!$AF:$AF,Fluxo_de_Caixa_Semanal!CV$8,Lancamentos!$F:$F,"Realizado",Lancamentos!$J:$J,Fluxo_de_Caixa_Semanal!$A46)-SUMIFS(Lancamentos!$Y:$Y,Lancamentos!$AF:$AF,Fluxo_de_Caixa_Semanal!CV$8,Lancamentos!$F:$F,"Contratado",Lancamentos!$J:$J,Fluxo_de_Caixa_Semanal!$A46)</f>
        <v>0</v>
      </c>
      <c r="CW46" s="123">
        <f>-SUMIFS(Lancamentos!$Y:$Y,Lancamentos!$AF:$AF,Fluxo_de_Caixa_Semanal!CW$8,Lancamentos!$F:$F,"Realizado",Lancamentos!$J:$J,Fluxo_de_Caixa_Semanal!$A46)-SUMIFS(Lancamentos!$Y:$Y,Lancamentos!$AF:$AF,Fluxo_de_Caixa_Semanal!CW$8,Lancamentos!$F:$F,"Contratado",Lancamentos!$J:$J,Fluxo_de_Caixa_Semanal!$A46)</f>
        <v>0</v>
      </c>
      <c r="CX46" s="121">
        <f>-SUMIFS(Lancamentos!$Y:$Y,Lancamentos!$AF:$AF,Fluxo_de_Caixa_Semanal!CX$8,Lancamentos!$F:$F,"Realizado",Lancamentos!$J:$J,Fluxo_de_Caixa_Semanal!$A46)-SUMIFS(Lancamentos!$Y:$Y,Lancamentos!$AF:$AF,Fluxo_de_Caixa_Semanal!CX$8,Lancamentos!$F:$F,"Contratado",Lancamentos!$J:$J,Fluxo_de_Caixa_Semanal!$A46)</f>
        <v>0</v>
      </c>
      <c r="CY46" s="122">
        <f>-SUMIFS(Lancamentos!$Y:$Y,Lancamentos!$AF:$AF,Fluxo_de_Caixa_Semanal!CY$8,Lancamentos!$F:$F,"Realizado",Lancamentos!$J:$J,Fluxo_de_Caixa_Semanal!$A46)-SUMIFS(Lancamentos!$Y:$Y,Lancamentos!$AF:$AF,Fluxo_de_Caixa_Semanal!CY$8,Lancamentos!$F:$F,"Contratado",Lancamentos!$J:$J,Fluxo_de_Caixa_Semanal!$A46)</f>
        <v>0</v>
      </c>
      <c r="CZ46" s="123">
        <f>-SUMIFS(Lancamentos!$Y:$Y,Lancamentos!$AF:$AF,Fluxo_de_Caixa_Semanal!CZ$8,Lancamentos!$F:$F,"Realizado",Lancamentos!$J:$J,Fluxo_de_Caixa_Semanal!$A46)-SUMIFS(Lancamentos!$Y:$Y,Lancamentos!$AF:$AF,Fluxo_de_Caixa_Semanal!CZ$8,Lancamentos!$F:$F,"Contratado",Lancamentos!$J:$J,Fluxo_de_Caixa_Semanal!$A46)</f>
        <v>0</v>
      </c>
      <c r="DA46" s="121">
        <f>-SUMIFS(Lancamentos!$Y:$Y,Lancamentos!$AF:$AF,Fluxo_de_Caixa_Semanal!DA$8,Lancamentos!$F:$F,"Realizado",Lancamentos!$J:$J,Fluxo_de_Caixa_Semanal!$A46)-SUMIFS(Lancamentos!$Y:$Y,Lancamentos!$AF:$AF,Fluxo_de_Caixa_Semanal!DA$8,Lancamentos!$F:$F,"Contratado",Lancamentos!$J:$J,Fluxo_de_Caixa_Semanal!$A46)</f>
        <v>0</v>
      </c>
      <c r="DB46" s="122">
        <f>-SUMIFS(Lancamentos!$Y:$Y,Lancamentos!$AF:$AF,Fluxo_de_Caixa_Semanal!DB$8,Lancamentos!$F:$F,"Realizado",Lancamentos!$J:$J,Fluxo_de_Caixa_Semanal!$A46)-SUMIFS(Lancamentos!$Y:$Y,Lancamentos!$AF:$AF,Fluxo_de_Caixa_Semanal!DB$8,Lancamentos!$F:$F,"Contratado",Lancamentos!$J:$J,Fluxo_de_Caixa_Semanal!$A46)</f>
        <v>0</v>
      </c>
      <c r="DC46" s="123">
        <f>-SUMIFS(Lancamentos!$Y:$Y,Lancamentos!$AF:$AF,Fluxo_de_Caixa_Semanal!DC$8,Lancamentos!$F:$F,"Realizado",Lancamentos!$J:$J,Fluxo_de_Caixa_Semanal!$A46)-SUMIFS(Lancamentos!$Y:$Y,Lancamentos!$AF:$AF,Fluxo_de_Caixa_Semanal!DC$8,Lancamentos!$F:$F,"Contratado",Lancamentos!$J:$J,Fluxo_de_Caixa_Semanal!$A46)</f>
        <v>0</v>
      </c>
      <c r="DD46" s="121">
        <f>-SUMIFS(Lancamentos!$Y:$Y,Lancamentos!$AF:$AF,Fluxo_de_Caixa_Semanal!DD$8,Lancamentos!$F:$F,"Realizado",Lancamentos!$J:$J,Fluxo_de_Caixa_Semanal!$A46)-SUMIFS(Lancamentos!$Y:$Y,Lancamentos!$AF:$AF,Fluxo_de_Caixa_Semanal!DD$8,Lancamentos!$F:$F,"Contratado",Lancamentos!$J:$J,Fluxo_de_Caixa_Semanal!$A46)</f>
        <v>0</v>
      </c>
      <c r="DE46" s="122">
        <f>-SUMIFS(Lancamentos!$Y:$Y,Lancamentos!$AF:$AF,Fluxo_de_Caixa_Semanal!DE$8,Lancamentos!$F:$F,"Realizado",Lancamentos!$J:$J,Fluxo_de_Caixa_Semanal!$A46)-SUMIFS(Lancamentos!$Y:$Y,Lancamentos!$AF:$AF,Fluxo_de_Caixa_Semanal!DE$8,Lancamentos!$F:$F,"Contratado",Lancamentos!$J:$J,Fluxo_de_Caixa_Semanal!$A46)</f>
        <v>0</v>
      </c>
      <c r="DF46" s="123">
        <f>-SUMIFS(Lancamentos!$Y:$Y,Lancamentos!$AF:$AF,Fluxo_de_Caixa_Semanal!DF$8,Lancamentos!$F:$F,"Realizado",Lancamentos!$J:$J,Fluxo_de_Caixa_Semanal!$A46)-SUMIFS(Lancamentos!$Y:$Y,Lancamentos!$AF:$AF,Fluxo_de_Caixa_Semanal!DF$8,Lancamentos!$F:$F,"Contratado",Lancamentos!$J:$J,Fluxo_de_Caixa_Semanal!$A46)</f>
        <v>0</v>
      </c>
      <c r="DG46" s="121">
        <f>-SUMIFS(Lancamentos!$Y:$Y,Lancamentos!$AF:$AF,Fluxo_de_Caixa_Semanal!DG$8,Lancamentos!$F:$F,"Realizado",Lancamentos!$J:$J,Fluxo_de_Caixa_Semanal!$A46)-SUMIFS(Lancamentos!$Y:$Y,Lancamentos!$AF:$AF,Fluxo_de_Caixa_Semanal!DG$8,Lancamentos!$F:$F,"Contratado",Lancamentos!$J:$J,Fluxo_de_Caixa_Semanal!$A46)</f>
        <v>0</v>
      </c>
      <c r="DH46" s="122">
        <f>-SUMIFS(Lancamentos!$Y:$Y,Lancamentos!$AF:$AF,Fluxo_de_Caixa_Semanal!DH$8,Lancamentos!$F:$F,"Realizado",Lancamentos!$J:$J,Fluxo_de_Caixa_Semanal!$A46)-SUMIFS(Lancamentos!$Y:$Y,Lancamentos!$AF:$AF,Fluxo_de_Caixa_Semanal!DH$8,Lancamentos!$F:$F,"Contratado",Lancamentos!$J:$J,Fluxo_de_Caixa_Semanal!$A46)</f>
        <v>0</v>
      </c>
      <c r="DI46" s="123">
        <f>-SUMIFS(Lancamentos!$Y:$Y,Lancamentos!$AF:$AF,Fluxo_de_Caixa_Semanal!DI$8,Lancamentos!$F:$F,"Realizado",Lancamentos!$J:$J,Fluxo_de_Caixa_Semanal!$A46)-SUMIFS(Lancamentos!$Y:$Y,Lancamentos!$AF:$AF,Fluxo_de_Caixa_Semanal!DI$8,Lancamentos!$F:$F,"Contratado",Lancamentos!$J:$J,Fluxo_de_Caixa_Semanal!$A46)</f>
        <v>0</v>
      </c>
      <c r="DJ46" s="121">
        <f>-SUMIFS(Lancamentos!$Y:$Y,Lancamentos!$AF:$AF,Fluxo_de_Caixa_Semanal!DJ$8,Lancamentos!$F:$F,"Realizado",Lancamentos!$J:$J,Fluxo_de_Caixa_Semanal!$A46)-SUMIFS(Lancamentos!$Y:$Y,Lancamentos!$AF:$AF,Fluxo_de_Caixa_Semanal!DJ$8,Lancamentos!$F:$F,"Contratado",Lancamentos!$J:$J,Fluxo_de_Caixa_Semanal!$A46)</f>
        <v>0</v>
      </c>
      <c r="DK46" s="122">
        <f>-SUMIFS(Lancamentos!$Y:$Y,Lancamentos!$AF:$AF,Fluxo_de_Caixa_Semanal!DK$8,Lancamentos!$F:$F,"Realizado",Lancamentos!$J:$J,Fluxo_de_Caixa_Semanal!$A46)-SUMIFS(Lancamentos!$Y:$Y,Lancamentos!$AF:$AF,Fluxo_de_Caixa_Semanal!DK$8,Lancamentos!$F:$F,"Contratado",Lancamentos!$J:$J,Fluxo_de_Caixa_Semanal!$A46)</f>
        <v>0</v>
      </c>
      <c r="DL46" s="123">
        <f>-SUMIFS(Lancamentos!$Y:$Y,Lancamentos!$AF:$AF,Fluxo_de_Caixa_Semanal!DL$8,Lancamentos!$F:$F,"Realizado",Lancamentos!$J:$J,Fluxo_de_Caixa_Semanal!$A46)-SUMIFS(Lancamentos!$Y:$Y,Lancamentos!$AF:$AF,Fluxo_de_Caixa_Semanal!DL$8,Lancamentos!$F:$F,"Contratado",Lancamentos!$J:$J,Fluxo_de_Caixa_Semanal!$A46)</f>
        <v>0</v>
      </c>
      <c r="DM46" s="121">
        <f>-SUMIFS(Lancamentos!$Y:$Y,Lancamentos!$AF:$AF,Fluxo_de_Caixa_Semanal!DM$8,Lancamentos!$F:$F,"Realizado",Lancamentos!$J:$J,Fluxo_de_Caixa_Semanal!$A46)-SUMIFS(Lancamentos!$Y:$Y,Lancamentos!$AF:$AF,Fluxo_de_Caixa_Semanal!DM$8,Lancamentos!$F:$F,"Contratado",Lancamentos!$J:$J,Fluxo_de_Caixa_Semanal!$A46)</f>
        <v>0</v>
      </c>
      <c r="DN46" s="122">
        <f>-SUMIFS(Lancamentos!$Y:$Y,Lancamentos!$AF:$AF,Fluxo_de_Caixa_Semanal!DN$8,Lancamentos!$F:$F,"Realizado",Lancamentos!$J:$J,Fluxo_de_Caixa_Semanal!$A46)-SUMIFS(Lancamentos!$Y:$Y,Lancamentos!$AF:$AF,Fluxo_de_Caixa_Semanal!DN$8,Lancamentos!$F:$F,"Contratado",Lancamentos!$J:$J,Fluxo_de_Caixa_Semanal!$A46)</f>
        <v>0</v>
      </c>
      <c r="DO46" s="123">
        <f>-SUMIFS(Lancamentos!$Y:$Y,Lancamentos!$AF:$AF,Fluxo_de_Caixa_Semanal!DO$8,Lancamentos!$F:$F,"Realizado",Lancamentos!$J:$J,Fluxo_de_Caixa_Semanal!$A46)-SUMIFS(Lancamentos!$Y:$Y,Lancamentos!$AF:$AF,Fluxo_de_Caixa_Semanal!DO$8,Lancamentos!$F:$F,"Contratado",Lancamentos!$J:$J,Fluxo_de_Caixa_Semanal!$A46)</f>
        <v>0</v>
      </c>
      <c r="DP46" s="121">
        <f>-SUMIFS(Lancamentos!$Y:$Y,Lancamentos!$AF:$AF,Fluxo_de_Caixa_Semanal!DP$8,Lancamentos!$F:$F,"Realizado",Lancamentos!$J:$J,Fluxo_de_Caixa_Semanal!$A46)-SUMIFS(Lancamentos!$Y:$Y,Lancamentos!$AF:$AF,Fluxo_de_Caixa_Semanal!DP$8,Lancamentos!$F:$F,"Contratado",Lancamentos!$J:$J,Fluxo_de_Caixa_Semanal!$A46)</f>
        <v>0</v>
      </c>
      <c r="DQ46" s="122">
        <f>-SUMIFS(Lancamentos!$Y:$Y,Lancamentos!$AF:$AF,Fluxo_de_Caixa_Semanal!DQ$8,Lancamentos!$F:$F,"Realizado",Lancamentos!$J:$J,Fluxo_de_Caixa_Semanal!$A46)-SUMIFS(Lancamentos!$Y:$Y,Lancamentos!$AF:$AF,Fluxo_de_Caixa_Semanal!DQ$8,Lancamentos!$F:$F,"Contratado",Lancamentos!$J:$J,Fluxo_de_Caixa_Semanal!$A46)</f>
        <v>0</v>
      </c>
      <c r="DR46" s="123">
        <f>-SUMIFS(Lancamentos!$Y:$Y,Lancamentos!$AF:$AF,Fluxo_de_Caixa_Semanal!DR$8,Lancamentos!$F:$F,"Realizado",Lancamentos!$J:$J,Fluxo_de_Caixa_Semanal!$A46)-SUMIFS(Lancamentos!$Y:$Y,Lancamentos!$AF:$AF,Fluxo_de_Caixa_Semanal!DR$8,Lancamentos!$F:$F,"Contratado",Lancamentos!$J:$J,Fluxo_de_Caixa_Semanal!$A46)</f>
        <v>0</v>
      </c>
      <c r="DS46" s="121">
        <f>-SUMIFS(Lancamentos!$Y:$Y,Lancamentos!$AF:$AF,Fluxo_de_Caixa_Semanal!DS$8,Lancamentos!$F:$F,"Realizado",Lancamentos!$J:$J,Fluxo_de_Caixa_Semanal!$A46)-SUMIFS(Lancamentos!$Y:$Y,Lancamentos!$AF:$AF,Fluxo_de_Caixa_Semanal!DS$8,Lancamentos!$F:$F,"Contratado",Lancamentos!$J:$J,Fluxo_de_Caixa_Semanal!$A46)</f>
        <v>0</v>
      </c>
      <c r="DT46" s="122">
        <f>-SUMIFS(Lancamentos!$Y:$Y,Lancamentos!$AF:$AF,Fluxo_de_Caixa_Semanal!DT$8,Lancamentos!$F:$F,"Realizado",Lancamentos!$J:$J,Fluxo_de_Caixa_Semanal!$A46)-SUMIFS(Lancamentos!$Y:$Y,Lancamentos!$AF:$AF,Fluxo_de_Caixa_Semanal!DT$8,Lancamentos!$F:$F,"Contratado",Lancamentos!$J:$J,Fluxo_de_Caixa_Semanal!$A46)</f>
        <v>0</v>
      </c>
      <c r="DU46" s="123">
        <f>-SUMIFS(Lancamentos!$Y:$Y,Lancamentos!$AF:$AF,Fluxo_de_Caixa_Semanal!DU$8,Lancamentos!$F:$F,"Realizado",Lancamentos!$J:$J,Fluxo_de_Caixa_Semanal!$A46)-SUMIFS(Lancamentos!$Y:$Y,Lancamentos!$AF:$AF,Fluxo_de_Caixa_Semanal!DU$8,Lancamentos!$F:$F,"Contratado",Lancamentos!$J:$J,Fluxo_de_Caixa_Semanal!$A46)</f>
        <v>0</v>
      </c>
      <c r="DV46" s="121">
        <f>-SUMIFS(Lancamentos!$Y:$Y,Lancamentos!$AF:$AF,Fluxo_de_Caixa_Semanal!DV$8,Lancamentos!$F:$F,"Realizado",Lancamentos!$J:$J,Fluxo_de_Caixa_Semanal!$A46)-SUMIFS(Lancamentos!$Y:$Y,Lancamentos!$AF:$AF,Fluxo_de_Caixa_Semanal!DV$8,Lancamentos!$F:$F,"Contratado",Lancamentos!$J:$J,Fluxo_de_Caixa_Semanal!$A46)</f>
        <v>0</v>
      </c>
      <c r="DW46" s="122">
        <f>-SUMIFS(Lancamentos!$Y:$Y,Lancamentos!$AF:$AF,Fluxo_de_Caixa_Semanal!DW$8,Lancamentos!$F:$F,"Realizado",Lancamentos!$J:$J,Fluxo_de_Caixa_Semanal!$A46)-SUMIFS(Lancamentos!$Y:$Y,Lancamentos!$AF:$AF,Fluxo_de_Caixa_Semanal!DW$8,Lancamentos!$F:$F,"Contratado",Lancamentos!$J:$J,Fluxo_de_Caixa_Semanal!$A46)</f>
        <v>0</v>
      </c>
      <c r="DX46" s="123">
        <f>-SUMIFS(Lancamentos!$Y:$Y,Lancamentos!$AF:$AF,Fluxo_de_Caixa_Semanal!DX$8,Lancamentos!$F:$F,"Realizado",Lancamentos!$J:$J,Fluxo_de_Caixa_Semanal!$A46)-SUMIFS(Lancamentos!$Y:$Y,Lancamentos!$AF:$AF,Fluxo_de_Caixa_Semanal!DX$8,Lancamentos!$F:$F,"Contratado",Lancamentos!$J:$J,Fluxo_de_Caixa_Semanal!$A46)</f>
        <v>0</v>
      </c>
      <c r="DY46" s="121">
        <f>-SUMIFS(Lancamentos!$Y:$Y,Lancamentos!$AF:$AF,Fluxo_de_Caixa_Semanal!DY$8,Lancamentos!$F:$F,"Realizado",Lancamentos!$J:$J,Fluxo_de_Caixa_Semanal!$A46)-SUMIFS(Lancamentos!$Y:$Y,Lancamentos!$AF:$AF,Fluxo_de_Caixa_Semanal!DY$8,Lancamentos!$F:$F,"Contratado",Lancamentos!$J:$J,Fluxo_de_Caixa_Semanal!$A46)</f>
        <v>0</v>
      </c>
      <c r="DZ46" s="122">
        <f>-SUMIFS(Lancamentos!$Y:$Y,Lancamentos!$AF:$AF,Fluxo_de_Caixa_Semanal!DZ$8,Lancamentos!$F:$F,"Realizado",Lancamentos!$J:$J,Fluxo_de_Caixa_Semanal!$A46)-SUMIFS(Lancamentos!$Y:$Y,Lancamentos!$AF:$AF,Fluxo_de_Caixa_Semanal!DZ$8,Lancamentos!$F:$F,"Contratado",Lancamentos!$J:$J,Fluxo_de_Caixa_Semanal!$A46)</f>
        <v>0</v>
      </c>
      <c r="EA46" s="123">
        <f>-SUMIFS(Lancamentos!$Y:$Y,Lancamentos!$AF:$AF,Fluxo_de_Caixa_Semanal!EA$8,Lancamentos!$F:$F,"Realizado",Lancamentos!$J:$J,Fluxo_de_Caixa_Semanal!$A46)-SUMIFS(Lancamentos!$Y:$Y,Lancamentos!$AF:$AF,Fluxo_de_Caixa_Semanal!EA$8,Lancamentos!$F:$F,"Contratado",Lancamentos!$J:$J,Fluxo_de_Caixa_Semanal!$A46)</f>
        <v>0</v>
      </c>
      <c r="EB46" s="121">
        <f>-SUMIFS(Lancamentos!$Y:$Y,Lancamentos!$AF:$AF,Fluxo_de_Caixa_Semanal!EB$8,Lancamentos!$F:$F,"Realizado",Lancamentos!$J:$J,Fluxo_de_Caixa_Semanal!$A46)-SUMIFS(Lancamentos!$Y:$Y,Lancamentos!$AF:$AF,Fluxo_de_Caixa_Semanal!EB$8,Lancamentos!$F:$F,"Contratado",Lancamentos!$J:$J,Fluxo_de_Caixa_Semanal!$A46)</f>
        <v>0</v>
      </c>
      <c r="EC46" s="122">
        <f>-SUMIFS(Lancamentos!$Y:$Y,Lancamentos!$AF:$AF,Fluxo_de_Caixa_Semanal!EC$8,Lancamentos!$F:$F,"Realizado",Lancamentos!$J:$J,Fluxo_de_Caixa_Semanal!$A46)-SUMIFS(Lancamentos!$Y:$Y,Lancamentos!$AF:$AF,Fluxo_de_Caixa_Semanal!EC$8,Lancamentos!$F:$F,"Contratado",Lancamentos!$J:$J,Fluxo_de_Caixa_Semanal!$A46)</f>
        <v>0</v>
      </c>
      <c r="ED46" s="123">
        <f>-SUMIFS(Lancamentos!$Y:$Y,Lancamentos!$AF:$AF,Fluxo_de_Caixa_Semanal!ED$8,Lancamentos!$F:$F,"Realizado",Lancamentos!$J:$J,Fluxo_de_Caixa_Semanal!$A46)-SUMIFS(Lancamentos!$Y:$Y,Lancamentos!$AF:$AF,Fluxo_de_Caixa_Semanal!ED$8,Lancamentos!$F:$F,"Contratado",Lancamentos!$J:$J,Fluxo_de_Caixa_Semanal!$A46)</f>
        <v>0</v>
      </c>
      <c r="EE46" s="121">
        <f>-SUMIFS(Lancamentos!$Y:$Y,Lancamentos!$AF:$AF,Fluxo_de_Caixa_Semanal!EE$8,Lancamentos!$F:$F,"Realizado",Lancamentos!$J:$J,Fluxo_de_Caixa_Semanal!$A46)-SUMIFS(Lancamentos!$Y:$Y,Lancamentos!$AF:$AF,Fluxo_de_Caixa_Semanal!EE$8,Lancamentos!$F:$F,"Contratado",Lancamentos!$J:$J,Fluxo_de_Caixa_Semanal!$A46)</f>
        <v>0</v>
      </c>
      <c r="EF46" s="122">
        <f>-SUMIFS(Lancamentos!$Y:$Y,Lancamentos!$AF:$AF,Fluxo_de_Caixa_Semanal!EF$8,Lancamentos!$F:$F,"Realizado",Lancamentos!$J:$J,Fluxo_de_Caixa_Semanal!$A46)-SUMIFS(Lancamentos!$Y:$Y,Lancamentos!$AF:$AF,Fluxo_de_Caixa_Semanal!EF$8,Lancamentos!$F:$F,"Contratado",Lancamentos!$J:$J,Fluxo_de_Caixa_Semanal!$A46)</f>
        <v>0</v>
      </c>
      <c r="EG46" s="123">
        <f>-SUMIFS(Lancamentos!$Y:$Y,Lancamentos!$AF:$AF,Fluxo_de_Caixa_Semanal!EG$8,Lancamentos!$F:$F,"Realizado",Lancamentos!$J:$J,Fluxo_de_Caixa_Semanal!$A46)-SUMIFS(Lancamentos!$Y:$Y,Lancamentos!$AF:$AF,Fluxo_de_Caixa_Semanal!EG$8,Lancamentos!$F:$F,"Contratado",Lancamentos!$J:$J,Fluxo_de_Caixa_Semanal!$A46)</f>
        <v>0</v>
      </c>
      <c r="EH46" s="121">
        <f>-SUMIFS(Lancamentos!$Y:$Y,Lancamentos!$AF:$AF,Fluxo_de_Caixa_Semanal!EH$8,Lancamentos!$F:$F,"Realizado",Lancamentos!$J:$J,Fluxo_de_Caixa_Semanal!$A46)-SUMIFS(Lancamentos!$Y:$Y,Lancamentos!$AF:$AF,Fluxo_de_Caixa_Semanal!EH$8,Lancamentos!$F:$F,"Contratado",Lancamentos!$J:$J,Fluxo_de_Caixa_Semanal!$A46)</f>
        <v>0</v>
      </c>
      <c r="EI46" s="122">
        <f>-SUMIFS(Lancamentos!$Y:$Y,Lancamentos!$AF:$AF,Fluxo_de_Caixa_Semanal!EI$8,Lancamentos!$F:$F,"Realizado",Lancamentos!$J:$J,Fluxo_de_Caixa_Semanal!$A46)-SUMIFS(Lancamentos!$Y:$Y,Lancamentos!$AF:$AF,Fluxo_de_Caixa_Semanal!EI$8,Lancamentos!$F:$F,"Contratado",Lancamentos!$J:$J,Fluxo_de_Caixa_Semanal!$A46)</f>
        <v>0</v>
      </c>
      <c r="EJ46" s="123">
        <f>-SUMIFS(Lancamentos!$Y:$Y,Lancamentos!$AF:$AF,Fluxo_de_Caixa_Semanal!EJ$8,Lancamentos!$F:$F,"Realizado",Lancamentos!$J:$J,Fluxo_de_Caixa_Semanal!$A46)-SUMIFS(Lancamentos!$Y:$Y,Lancamentos!$AF:$AF,Fluxo_de_Caixa_Semanal!EJ$8,Lancamentos!$F:$F,"Contratado",Lancamentos!$J:$J,Fluxo_de_Caixa_Semanal!$A46)</f>
        <v>0</v>
      </c>
      <c r="EK46" s="121">
        <f>-SUMIFS(Lancamentos!$Y:$Y,Lancamentos!$AF:$AF,Fluxo_de_Caixa_Semanal!EK$8,Lancamentos!$F:$F,"Realizado",Lancamentos!$J:$J,Fluxo_de_Caixa_Semanal!$A46)-SUMIFS(Lancamentos!$Y:$Y,Lancamentos!$AF:$AF,Fluxo_de_Caixa_Semanal!EK$8,Lancamentos!$F:$F,"Contratado",Lancamentos!$J:$J,Fluxo_de_Caixa_Semanal!$A46)</f>
        <v>0</v>
      </c>
      <c r="EL46" s="122">
        <f>-SUMIFS(Lancamentos!$Y:$Y,Lancamentos!$AF:$AF,Fluxo_de_Caixa_Semanal!EL$8,Lancamentos!$F:$F,"Realizado",Lancamentos!$J:$J,Fluxo_de_Caixa_Semanal!$A46)-SUMIFS(Lancamentos!$Y:$Y,Lancamentos!$AF:$AF,Fluxo_de_Caixa_Semanal!EL$8,Lancamentos!$F:$F,"Contratado",Lancamentos!$J:$J,Fluxo_de_Caixa_Semanal!$A46)</f>
        <v>0</v>
      </c>
      <c r="EM46" s="123">
        <f>-SUMIFS(Lancamentos!$Y:$Y,Lancamentos!$AF:$AF,Fluxo_de_Caixa_Semanal!EM$8,Lancamentos!$F:$F,"Realizado",Lancamentos!$J:$J,Fluxo_de_Caixa_Semanal!$A46)-SUMIFS(Lancamentos!$Y:$Y,Lancamentos!$AF:$AF,Fluxo_de_Caixa_Semanal!EM$8,Lancamentos!$F:$F,"Contratado",Lancamentos!$J:$J,Fluxo_de_Caixa_Semanal!$A46)</f>
        <v>0</v>
      </c>
      <c r="EN46" s="121">
        <f>-SUMIFS(Lancamentos!$Y:$Y,Lancamentos!$AF:$AF,Fluxo_de_Caixa_Semanal!EN$8,Lancamentos!$F:$F,"Realizado",Lancamentos!$J:$J,Fluxo_de_Caixa_Semanal!$A46)-SUMIFS(Lancamentos!$Y:$Y,Lancamentos!$AF:$AF,Fluxo_de_Caixa_Semanal!EN$8,Lancamentos!$F:$F,"Contratado",Lancamentos!$J:$J,Fluxo_de_Caixa_Semanal!$A46)</f>
        <v>0</v>
      </c>
      <c r="EO46" s="122">
        <f>-SUMIFS(Lancamentos!$Y:$Y,Lancamentos!$AF:$AF,Fluxo_de_Caixa_Semanal!EO$8,Lancamentos!$F:$F,"Realizado",Lancamentos!$J:$J,Fluxo_de_Caixa_Semanal!$A46)-SUMIFS(Lancamentos!$Y:$Y,Lancamentos!$AF:$AF,Fluxo_de_Caixa_Semanal!EO$8,Lancamentos!$F:$F,"Contratado",Lancamentos!$J:$J,Fluxo_de_Caixa_Semanal!$A46)</f>
        <v>0</v>
      </c>
      <c r="EP46" s="123">
        <f>-SUMIFS(Lancamentos!$Y:$Y,Lancamentos!$AF:$AF,Fluxo_de_Caixa_Semanal!EP$8,Lancamentos!$F:$F,"Realizado",Lancamentos!$J:$J,Fluxo_de_Caixa_Semanal!$A46)-SUMIFS(Lancamentos!$Y:$Y,Lancamentos!$AF:$AF,Fluxo_de_Caixa_Semanal!EP$8,Lancamentos!$F:$F,"Contratado",Lancamentos!$J:$J,Fluxo_de_Caixa_Semanal!$A46)</f>
        <v>0</v>
      </c>
      <c r="EQ46" s="121">
        <f>-SUMIFS(Lancamentos!$Y:$Y,Lancamentos!$AF:$AF,Fluxo_de_Caixa_Semanal!EQ$8,Lancamentos!$F:$F,"Realizado",Lancamentos!$J:$J,Fluxo_de_Caixa_Semanal!$A46)-SUMIFS(Lancamentos!$Y:$Y,Lancamentos!$AF:$AF,Fluxo_de_Caixa_Semanal!EQ$8,Lancamentos!$F:$F,"Contratado",Lancamentos!$J:$J,Fluxo_de_Caixa_Semanal!$A46)</f>
        <v>0</v>
      </c>
      <c r="ER46" s="122">
        <f>-SUMIFS(Lancamentos!$Y:$Y,Lancamentos!$AF:$AF,Fluxo_de_Caixa_Semanal!ER$8,Lancamentos!$F:$F,"Realizado",Lancamentos!$J:$J,Fluxo_de_Caixa_Semanal!$A46)-SUMIFS(Lancamentos!$Y:$Y,Lancamentos!$AF:$AF,Fluxo_de_Caixa_Semanal!ER$8,Lancamentos!$F:$F,"Contratado",Lancamentos!$J:$J,Fluxo_de_Caixa_Semanal!$A46)</f>
        <v>0</v>
      </c>
      <c r="ES46" s="123">
        <f>-SUMIFS(Lancamentos!$Y:$Y,Lancamentos!$AF:$AF,Fluxo_de_Caixa_Semanal!ES$8,Lancamentos!$F:$F,"Realizado",Lancamentos!$J:$J,Fluxo_de_Caixa_Semanal!$A46)-SUMIFS(Lancamentos!$Y:$Y,Lancamentos!$AF:$AF,Fluxo_de_Caixa_Semanal!ES$8,Lancamentos!$F:$F,"Contratado",Lancamentos!$J:$J,Fluxo_de_Caixa_Semanal!$A46)</f>
        <v>0</v>
      </c>
    </row>
    <row r="47" spans="1:149" s="2" customFormat="1" outlineLevel="1" x14ac:dyDescent="0.25">
      <c r="A47" t="s">
        <v>127</v>
      </c>
      <c r="B47" t="s">
        <v>128</v>
      </c>
      <c r="C47" s="165">
        <f>-SUMIFS(Lancamentos!$Y:$Y,Lancamentos!$AF:$AF,Fluxo_de_Caixa_Semanal!C$8,Lancamentos!$F:$F,"Realizado",Lancamentos!$J:$J,Fluxo_de_Caixa_Semanal!$A47)</f>
        <v>0</v>
      </c>
      <c r="D47" s="165">
        <f>-SUMIFS(Lancamentos!$Y:$Y,Lancamentos!$AF:$AF,Fluxo_de_Caixa_Semanal!D$8,Lancamentos!$F:$F,"Realizado",Lancamentos!$J:$J,Fluxo_de_Caixa_Semanal!$A47)</f>
        <v>0</v>
      </c>
      <c r="E47" s="166">
        <f>-SUMIFS(Lancamentos!$Y:$Y,Lancamentos!$AF:$AF,Fluxo_de_Caixa_Semanal!E$8,Lancamentos!$F:$F,"Realizado",Lancamentos!$J:$J,Fluxo_de_Caixa_Semanal!$A47)</f>
        <v>0</v>
      </c>
      <c r="F47" s="167">
        <f>-SUMIFS(Lancamentos!$Y:$Y,Lancamentos!$AF:$AF,Fluxo_de_Caixa_Semanal!F$8,Lancamentos!$F:$F,"Realizado",Lancamentos!$J:$J,Fluxo_de_Caixa_Semanal!$A47)</f>
        <v>0</v>
      </c>
      <c r="G47" s="165">
        <f>-SUMIFS(Lancamentos!$Y:$Y,Lancamentos!$AF:$AF,Fluxo_de_Caixa_Semanal!G$8,Lancamentos!$F:$F,"Realizado",Lancamentos!$J:$J,Fluxo_de_Caixa_Semanal!$A47)</f>
        <v>0</v>
      </c>
      <c r="H47" s="166">
        <f>-SUMIFS(Lancamentos!$Y:$Y,Lancamentos!$AF:$AF,Fluxo_de_Caixa_Semanal!H$8,Lancamentos!$F:$F,"Realizado",Lancamentos!$J:$J,Fluxo_de_Caixa_Semanal!$A47)</f>
        <v>0</v>
      </c>
      <c r="I47" s="167">
        <f>-SUMIFS(Lancamentos!$Y:$Y,Lancamentos!$AF:$AF,Fluxo_de_Caixa_Semanal!I$8,Lancamentos!$F:$F,"Realizado",Lancamentos!$J:$J,Fluxo_de_Caixa_Semanal!$A47)</f>
        <v>0</v>
      </c>
      <c r="J47" s="165">
        <f>-SUMIFS(Lancamentos!$Y:$Y,Lancamentos!$AF:$AF,Fluxo_de_Caixa_Semanal!J$8,Lancamentos!$F:$F,"Realizado",Lancamentos!$J:$J,Fluxo_de_Caixa_Semanal!$A47)</f>
        <v>0</v>
      </c>
      <c r="K47" s="166">
        <f>-SUMIFS(Lancamentos!$Y:$Y,Lancamentos!$AF:$AF,Fluxo_de_Caixa_Semanal!K$8,Lancamentos!$F:$F,"Realizado",Lancamentos!$J:$J,Fluxo_de_Caixa_Semanal!$A47)</f>
        <v>0</v>
      </c>
      <c r="L47" s="167">
        <f>-SUMIFS(Lancamentos!$Y:$Y,Lancamentos!$AF:$AF,Fluxo_de_Caixa_Semanal!L$8,Lancamentos!$F:$F,"Realizado",Lancamentos!$J:$J,Fluxo_de_Caixa_Semanal!$A47)</f>
        <v>0</v>
      </c>
      <c r="M47" s="165">
        <f>-SUMIFS(Lancamentos!$Y:$Y,Lancamentos!$AF:$AF,Fluxo_de_Caixa_Semanal!M$8,Lancamentos!$F:$F,"Realizado",Lancamentos!$J:$J,Fluxo_de_Caixa_Semanal!$A47)</f>
        <v>0</v>
      </c>
      <c r="N47" s="166">
        <f>-SUMIFS(Lancamentos!$Y:$Y,Lancamentos!$AF:$AF,Fluxo_de_Caixa_Semanal!N$8,Lancamentos!$F:$F,"Realizado",Lancamentos!$J:$J,Fluxo_de_Caixa_Semanal!$A47)</f>
        <v>0</v>
      </c>
      <c r="O47" s="167">
        <f>-SUMIFS(Lancamentos!$Y:$Y,Lancamentos!$AF:$AF,Fluxo_de_Caixa_Semanal!O$8,Lancamentos!$F:$F,"Realizado",Lancamentos!$J:$J,Fluxo_de_Caixa_Semanal!$A47)</f>
        <v>0</v>
      </c>
      <c r="P47" s="165">
        <f>-SUMIFS(Lancamentos!$Y:$Y,Lancamentos!$AF:$AF,Fluxo_de_Caixa_Semanal!P$8,Lancamentos!$F:$F,"Realizado",Lancamentos!$J:$J,Fluxo_de_Caixa_Semanal!$A47)</f>
        <v>0</v>
      </c>
      <c r="Q47" s="166">
        <f>-SUMIFS(Lancamentos!$Y:$Y,Lancamentos!$AF:$AF,Fluxo_de_Caixa_Semanal!Q$8,Lancamentos!$F:$F,"Realizado",Lancamentos!$J:$J,Fluxo_de_Caixa_Semanal!$A47)</f>
        <v>0</v>
      </c>
      <c r="R47" s="167">
        <f>-SUMIFS(Lancamentos!$Y:$Y,Lancamentos!$AF:$AF,Fluxo_de_Caixa_Semanal!R$8,Lancamentos!$F:$F,"Realizado",Lancamentos!$J:$J,Fluxo_de_Caixa_Semanal!$A47)</f>
        <v>0</v>
      </c>
      <c r="S47" s="165">
        <f>-SUMIFS(Lancamentos!$Y:$Y,Lancamentos!$AF:$AF,Fluxo_de_Caixa_Semanal!S$8,Lancamentos!$F:$F,"Realizado",Lancamentos!$J:$J,Fluxo_de_Caixa_Semanal!$A47)</f>
        <v>0</v>
      </c>
      <c r="T47" s="166">
        <f>-SUMIFS(Lancamentos!$Y:$Y,Lancamentos!$AF:$AF,Fluxo_de_Caixa_Semanal!T$8,Lancamentos!$F:$F,"Realizado",Lancamentos!$J:$J,Fluxo_de_Caixa_Semanal!$A47)</f>
        <v>0</v>
      </c>
      <c r="U47" s="167">
        <f>-SUMIFS(Lancamentos!$Y:$Y,Lancamentos!$AF:$AF,Fluxo_de_Caixa_Semanal!U$8,Lancamentos!$F:$F,"Realizado",Lancamentos!$J:$J,Fluxo_de_Caixa_Semanal!$A47)</f>
        <v>0</v>
      </c>
      <c r="V47" s="165">
        <f>-SUMIFS(Lancamentos!$Y:$Y,Lancamentos!$AF:$AF,Fluxo_de_Caixa_Semanal!V$8,Lancamentos!$F:$F,"Realizado",Lancamentos!$J:$J,Fluxo_de_Caixa_Semanal!$A47)</f>
        <v>0</v>
      </c>
      <c r="W47" s="166">
        <f>-SUMIFS(Lancamentos!$Y:$Y,Lancamentos!$AF:$AF,Fluxo_de_Caixa_Semanal!W$8,Lancamentos!$F:$F,"Realizado",Lancamentos!$J:$J,Fluxo_de_Caixa_Semanal!$A47)</f>
        <v>0</v>
      </c>
      <c r="X47" s="121">
        <f>-SUMIFS(Lancamentos!$Y:$Y,Lancamentos!$AF:$AF,Fluxo_de_Caixa_Semanal!X$8,Lancamentos!$F:$F,"Realizado",Lancamentos!$J:$J,Fluxo_de_Caixa_Semanal!$A47)-SUMIFS(Lancamentos!$Y:$Y,Lancamentos!$AF:$AF,Fluxo_de_Caixa_Semanal!X$8,Lancamentos!$F:$F,"Contratado",Lancamentos!$J:$J,Fluxo_de_Caixa_Semanal!$A47)</f>
        <v>0</v>
      </c>
      <c r="Y47" s="122">
        <f>-SUMIFS(Lancamentos!$Y:$Y,Lancamentos!$AF:$AF,Fluxo_de_Caixa_Semanal!Y$8,Lancamentos!$F:$F,"Realizado",Lancamentos!$J:$J,Fluxo_de_Caixa_Semanal!$A47)-SUMIFS(Lancamentos!$Y:$Y,Lancamentos!$AF:$AF,Fluxo_de_Caixa_Semanal!Y$8,Lancamentos!$F:$F,"Contratado",Lancamentos!$J:$J,Fluxo_de_Caixa_Semanal!$A47)</f>
        <v>0</v>
      </c>
      <c r="Z47" s="123">
        <f>-SUMIFS(Lancamentos!$Y:$Y,Lancamentos!$AF:$AF,Fluxo_de_Caixa_Semanal!Z$8,Lancamentos!$F:$F,"Realizado",Lancamentos!$J:$J,Fluxo_de_Caixa_Semanal!$A47)-SUMIFS(Lancamentos!$Y:$Y,Lancamentos!$AF:$AF,Fluxo_de_Caixa_Semanal!Z$8,Lancamentos!$F:$F,"Contratado",Lancamentos!$J:$J,Fluxo_de_Caixa_Semanal!$A47)</f>
        <v>0</v>
      </c>
      <c r="AA47" s="121">
        <f>-SUMIFS(Lancamentos!$Y:$Y,Lancamentos!$AF:$AF,Fluxo_de_Caixa_Semanal!AA$8,Lancamentos!$F:$F,"Realizado",Lancamentos!$J:$J,Fluxo_de_Caixa_Semanal!$A47)-SUMIFS(Lancamentos!$Y:$Y,Lancamentos!$AF:$AF,Fluxo_de_Caixa_Semanal!AA$8,Lancamentos!$F:$F,"Contratado",Lancamentos!$J:$J,Fluxo_de_Caixa_Semanal!$A47)</f>
        <v>0</v>
      </c>
      <c r="AB47" s="122">
        <f>-SUMIFS(Lancamentos!$Y:$Y,Lancamentos!$AF:$AF,Fluxo_de_Caixa_Semanal!AB$8,Lancamentos!$F:$F,"Realizado",Lancamentos!$J:$J,Fluxo_de_Caixa_Semanal!$A47)-SUMIFS(Lancamentos!$Y:$Y,Lancamentos!$AF:$AF,Fluxo_de_Caixa_Semanal!AB$8,Lancamentos!$F:$F,"Contratado",Lancamentos!$J:$J,Fluxo_de_Caixa_Semanal!$A47)</f>
        <v>0</v>
      </c>
      <c r="AC47" s="123">
        <f>-SUMIFS(Lancamentos!$Y:$Y,Lancamentos!$AF:$AF,Fluxo_de_Caixa_Semanal!AC$8,Lancamentos!$F:$F,"Realizado",Lancamentos!$J:$J,Fluxo_de_Caixa_Semanal!$A47)-SUMIFS(Lancamentos!$Y:$Y,Lancamentos!$AF:$AF,Fluxo_de_Caixa_Semanal!AC$8,Lancamentos!$F:$F,"Contratado",Lancamentos!$J:$J,Fluxo_de_Caixa_Semanal!$A47)</f>
        <v>0</v>
      </c>
      <c r="AD47" s="121">
        <f>-SUMIFS(Lancamentos!$Y:$Y,Lancamentos!$AF:$AF,Fluxo_de_Caixa_Semanal!AD$8,Lancamentos!$F:$F,"Realizado",Lancamentos!$J:$J,Fluxo_de_Caixa_Semanal!$A47)-SUMIFS(Lancamentos!$Y:$Y,Lancamentos!$AF:$AF,Fluxo_de_Caixa_Semanal!AD$8,Lancamentos!$F:$F,"Contratado",Lancamentos!$J:$J,Fluxo_de_Caixa_Semanal!$A47)</f>
        <v>0</v>
      </c>
      <c r="AE47" s="122">
        <f>-SUMIFS(Lancamentos!$Y:$Y,Lancamentos!$AF:$AF,Fluxo_de_Caixa_Semanal!AE$8,Lancamentos!$F:$F,"Realizado",Lancamentos!$J:$J,Fluxo_de_Caixa_Semanal!$A47)-SUMIFS(Lancamentos!$Y:$Y,Lancamentos!$AF:$AF,Fluxo_de_Caixa_Semanal!AE$8,Lancamentos!$F:$F,"Contratado",Lancamentos!$J:$J,Fluxo_de_Caixa_Semanal!$A47)</f>
        <v>0</v>
      </c>
      <c r="AF47" s="123">
        <f>-SUMIFS(Lancamentos!$Y:$Y,Lancamentos!$AF:$AF,Fluxo_de_Caixa_Semanal!AF$8,Lancamentos!$F:$F,"Realizado",Lancamentos!$J:$J,Fluxo_de_Caixa_Semanal!$A47)-SUMIFS(Lancamentos!$Y:$Y,Lancamentos!$AF:$AF,Fluxo_de_Caixa_Semanal!AF$8,Lancamentos!$F:$F,"Contratado",Lancamentos!$J:$J,Fluxo_de_Caixa_Semanal!$A47)</f>
        <v>0</v>
      </c>
      <c r="AG47" s="121">
        <f>-SUMIFS(Lancamentos!$Y:$Y,Lancamentos!$AF:$AF,Fluxo_de_Caixa_Semanal!AG$8,Lancamentos!$F:$F,"Realizado",Lancamentos!$J:$J,Fluxo_de_Caixa_Semanal!$A47)-SUMIFS(Lancamentos!$Y:$Y,Lancamentos!$AF:$AF,Fluxo_de_Caixa_Semanal!AG$8,Lancamentos!$F:$F,"Contratado",Lancamentos!$J:$J,Fluxo_de_Caixa_Semanal!$A47)</f>
        <v>0</v>
      </c>
      <c r="AH47" s="122">
        <f>-SUMIFS(Lancamentos!$Y:$Y,Lancamentos!$AF:$AF,Fluxo_de_Caixa_Semanal!AH$8,Lancamentos!$F:$F,"Realizado",Lancamentos!$J:$J,Fluxo_de_Caixa_Semanal!$A47)-SUMIFS(Lancamentos!$Y:$Y,Lancamentos!$AF:$AF,Fluxo_de_Caixa_Semanal!AH$8,Lancamentos!$F:$F,"Contratado",Lancamentos!$J:$J,Fluxo_de_Caixa_Semanal!$A47)</f>
        <v>0</v>
      </c>
      <c r="AI47" s="123">
        <f>-SUMIFS(Lancamentos!$Y:$Y,Lancamentos!$AF:$AF,Fluxo_de_Caixa_Semanal!AI$8,Lancamentos!$F:$F,"Realizado",Lancamentos!$J:$J,Fluxo_de_Caixa_Semanal!$A47)-SUMIFS(Lancamentos!$Y:$Y,Lancamentos!$AF:$AF,Fluxo_de_Caixa_Semanal!AI$8,Lancamentos!$F:$F,"Contratado",Lancamentos!$J:$J,Fluxo_de_Caixa_Semanal!$A47)</f>
        <v>0</v>
      </c>
      <c r="AJ47" s="121">
        <f>-SUMIFS(Lancamentos!$Y:$Y,Lancamentos!$AF:$AF,Fluxo_de_Caixa_Semanal!AJ$8,Lancamentos!$F:$F,"Realizado",Lancamentos!$J:$J,Fluxo_de_Caixa_Semanal!$A47)-SUMIFS(Lancamentos!$Y:$Y,Lancamentos!$AF:$AF,Fluxo_de_Caixa_Semanal!AJ$8,Lancamentos!$F:$F,"Contratado",Lancamentos!$J:$J,Fluxo_de_Caixa_Semanal!$A47)</f>
        <v>0</v>
      </c>
      <c r="AK47" s="122">
        <f>-SUMIFS(Lancamentos!$Y:$Y,Lancamentos!$AF:$AF,Fluxo_de_Caixa_Semanal!AK$8,Lancamentos!$F:$F,"Realizado",Lancamentos!$J:$J,Fluxo_de_Caixa_Semanal!$A47)-SUMIFS(Lancamentos!$Y:$Y,Lancamentos!$AF:$AF,Fluxo_de_Caixa_Semanal!AK$8,Lancamentos!$F:$F,"Contratado",Lancamentos!$J:$J,Fluxo_de_Caixa_Semanal!$A47)</f>
        <v>0</v>
      </c>
      <c r="AL47" s="123">
        <f>-SUMIFS(Lancamentos!$Y:$Y,Lancamentos!$AF:$AF,Fluxo_de_Caixa_Semanal!AL$8,Lancamentos!$F:$F,"Realizado",Lancamentos!$J:$J,Fluxo_de_Caixa_Semanal!$A47)-SUMIFS(Lancamentos!$Y:$Y,Lancamentos!$AF:$AF,Fluxo_de_Caixa_Semanal!AL$8,Lancamentos!$F:$F,"Contratado",Lancamentos!$J:$J,Fluxo_de_Caixa_Semanal!$A47)</f>
        <v>0</v>
      </c>
      <c r="AM47" s="121">
        <f>-SUMIFS(Lancamentos!$Y:$Y,Lancamentos!$AF:$AF,Fluxo_de_Caixa_Semanal!AM$8,Lancamentos!$F:$F,"Realizado",Lancamentos!$J:$J,Fluxo_de_Caixa_Semanal!$A47)-SUMIFS(Lancamentos!$Y:$Y,Lancamentos!$AF:$AF,Fluxo_de_Caixa_Semanal!AM$8,Lancamentos!$F:$F,"Contratado",Lancamentos!$J:$J,Fluxo_de_Caixa_Semanal!$A47)</f>
        <v>0</v>
      </c>
      <c r="AN47" s="122">
        <f>-SUMIFS(Lancamentos!$Y:$Y,Lancamentos!$AF:$AF,Fluxo_de_Caixa_Semanal!AN$8,Lancamentos!$F:$F,"Realizado",Lancamentos!$J:$J,Fluxo_de_Caixa_Semanal!$A47)-SUMIFS(Lancamentos!$Y:$Y,Lancamentos!$AF:$AF,Fluxo_de_Caixa_Semanal!AN$8,Lancamentos!$F:$F,"Contratado",Lancamentos!$J:$J,Fluxo_de_Caixa_Semanal!$A47)</f>
        <v>0</v>
      </c>
      <c r="AO47" s="123">
        <f>-SUMIFS(Lancamentos!$Y:$Y,Lancamentos!$AF:$AF,Fluxo_de_Caixa_Semanal!AO$8,Lancamentos!$F:$F,"Realizado",Lancamentos!$J:$J,Fluxo_de_Caixa_Semanal!$A47)-SUMIFS(Lancamentos!$Y:$Y,Lancamentos!$AF:$AF,Fluxo_de_Caixa_Semanal!AO$8,Lancamentos!$F:$F,"Contratado",Lancamentos!$J:$J,Fluxo_de_Caixa_Semanal!$A47)</f>
        <v>0</v>
      </c>
      <c r="AP47" s="121">
        <f>-SUMIFS(Lancamentos!$Y:$Y,Lancamentos!$AF:$AF,Fluxo_de_Caixa_Semanal!AP$8,Lancamentos!$F:$F,"Realizado",Lancamentos!$J:$J,Fluxo_de_Caixa_Semanal!$A47)-SUMIFS(Lancamentos!$Y:$Y,Lancamentos!$AF:$AF,Fluxo_de_Caixa_Semanal!AP$8,Lancamentos!$F:$F,"Contratado",Lancamentos!$J:$J,Fluxo_de_Caixa_Semanal!$A47)</f>
        <v>0</v>
      </c>
      <c r="AQ47" s="122">
        <f>-SUMIFS(Lancamentos!$Y:$Y,Lancamentos!$AF:$AF,Fluxo_de_Caixa_Semanal!AQ$8,Lancamentos!$F:$F,"Realizado",Lancamentos!$J:$J,Fluxo_de_Caixa_Semanal!$A47)-SUMIFS(Lancamentos!$Y:$Y,Lancamentos!$AF:$AF,Fluxo_de_Caixa_Semanal!AQ$8,Lancamentos!$F:$F,"Contratado",Lancamentos!$J:$J,Fluxo_de_Caixa_Semanal!$A47)</f>
        <v>0</v>
      </c>
      <c r="AR47" s="123">
        <f>-SUMIFS(Lancamentos!$Y:$Y,Lancamentos!$AF:$AF,Fluxo_de_Caixa_Semanal!AR$8,Lancamentos!$F:$F,"Realizado",Lancamentos!$J:$J,Fluxo_de_Caixa_Semanal!$A47)-SUMIFS(Lancamentos!$Y:$Y,Lancamentos!$AF:$AF,Fluxo_de_Caixa_Semanal!AR$8,Lancamentos!$F:$F,"Contratado",Lancamentos!$J:$J,Fluxo_de_Caixa_Semanal!$A47)</f>
        <v>0</v>
      </c>
      <c r="AS47" s="121">
        <f>-SUMIFS(Lancamentos!$Y:$Y,Lancamentos!$AF:$AF,Fluxo_de_Caixa_Semanal!AS$8,Lancamentos!$F:$F,"Realizado",Lancamentos!$J:$J,Fluxo_de_Caixa_Semanal!$A47)-SUMIFS(Lancamentos!$Y:$Y,Lancamentos!$AF:$AF,Fluxo_de_Caixa_Semanal!AS$8,Lancamentos!$F:$F,"Contratado",Lancamentos!$J:$J,Fluxo_de_Caixa_Semanal!$A47)</f>
        <v>0</v>
      </c>
      <c r="AT47" s="122">
        <f>-SUMIFS(Lancamentos!$Y:$Y,Lancamentos!$AF:$AF,Fluxo_de_Caixa_Semanal!AT$8,Lancamentos!$F:$F,"Realizado",Lancamentos!$J:$J,Fluxo_de_Caixa_Semanal!$A47)-SUMIFS(Lancamentos!$Y:$Y,Lancamentos!$AF:$AF,Fluxo_de_Caixa_Semanal!AT$8,Lancamentos!$F:$F,"Contratado",Lancamentos!$J:$J,Fluxo_de_Caixa_Semanal!$A47)</f>
        <v>0</v>
      </c>
      <c r="AU47" s="123">
        <f>-SUMIFS(Lancamentos!$Y:$Y,Lancamentos!$AF:$AF,Fluxo_de_Caixa_Semanal!AU$8,Lancamentos!$F:$F,"Realizado",Lancamentos!$J:$J,Fluxo_de_Caixa_Semanal!$A47)-SUMIFS(Lancamentos!$Y:$Y,Lancamentos!$AF:$AF,Fluxo_de_Caixa_Semanal!AU$8,Lancamentos!$F:$F,"Contratado",Lancamentos!$J:$J,Fluxo_de_Caixa_Semanal!$A47)</f>
        <v>0</v>
      </c>
      <c r="AV47" s="121">
        <f>-SUMIFS(Lancamentos!$Y:$Y,Lancamentos!$AF:$AF,Fluxo_de_Caixa_Semanal!AV$8,Lancamentos!$F:$F,"Realizado",Lancamentos!$J:$J,Fluxo_de_Caixa_Semanal!$A47)-SUMIFS(Lancamentos!$Y:$Y,Lancamentos!$AF:$AF,Fluxo_de_Caixa_Semanal!AV$8,Lancamentos!$F:$F,"Contratado",Lancamentos!$J:$J,Fluxo_de_Caixa_Semanal!$A47)</f>
        <v>0</v>
      </c>
      <c r="AW47" s="122">
        <f>-SUMIFS(Lancamentos!$Y:$Y,Lancamentos!$AF:$AF,Fluxo_de_Caixa_Semanal!AW$8,Lancamentos!$F:$F,"Realizado",Lancamentos!$J:$J,Fluxo_de_Caixa_Semanal!$A47)-SUMIFS(Lancamentos!$Y:$Y,Lancamentos!$AF:$AF,Fluxo_de_Caixa_Semanal!AW$8,Lancamentos!$F:$F,"Contratado",Lancamentos!$J:$J,Fluxo_de_Caixa_Semanal!$A47)</f>
        <v>0</v>
      </c>
      <c r="AX47" s="123">
        <f>-SUMIFS(Lancamentos!$Y:$Y,Lancamentos!$AF:$AF,Fluxo_de_Caixa_Semanal!AX$8,Lancamentos!$F:$F,"Realizado",Lancamentos!$J:$J,Fluxo_de_Caixa_Semanal!$A47)-SUMIFS(Lancamentos!$Y:$Y,Lancamentos!$AF:$AF,Fluxo_de_Caixa_Semanal!AX$8,Lancamentos!$F:$F,"Contratado",Lancamentos!$J:$J,Fluxo_de_Caixa_Semanal!$A47)</f>
        <v>0</v>
      </c>
      <c r="AY47" s="121">
        <f>-SUMIFS(Lancamentos!$Y:$Y,Lancamentos!$AF:$AF,Fluxo_de_Caixa_Semanal!AY$8,Lancamentos!$F:$F,"Realizado",Lancamentos!$J:$J,Fluxo_de_Caixa_Semanal!$A47)-SUMIFS(Lancamentos!$Y:$Y,Lancamentos!$AF:$AF,Fluxo_de_Caixa_Semanal!AY$8,Lancamentos!$F:$F,"Contratado",Lancamentos!$J:$J,Fluxo_de_Caixa_Semanal!$A47)</f>
        <v>0</v>
      </c>
      <c r="AZ47" s="122">
        <f>-SUMIFS(Lancamentos!$Y:$Y,Lancamentos!$AF:$AF,Fluxo_de_Caixa_Semanal!AZ$8,Lancamentos!$F:$F,"Realizado",Lancamentos!$J:$J,Fluxo_de_Caixa_Semanal!$A47)-SUMIFS(Lancamentos!$Y:$Y,Lancamentos!$AF:$AF,Fluxo_de_Caixa_Semanal!AZ$8,Lancamentos!$F:$F,"Contratado",Lancamentos!$J:$J,Fluxo_de_Caixa_Semanal!$A47)</f>
        <v>0</v>
      </c>
      <c r="BA47" s="123">
        <f>-SUMIFS(Lancamentos!$Y:$Y,Lancamentos!$AF:$AF,Fluxo_de_Caixa_Semanal!BA$8,Lancamentos!$F:$F,"Realizado",Lancamentos!$J:$J,Fluxo_de_Caixa_Semanal!$A47)-SUMIFS(Lancamentos!$Y:$Y,Lancamentos!$AF:$AF,Fluxo_de_Caixa_Semanal!BA$8,Lancamentos!$F:$F,"Contratado",Lancamentos!$J:$J,Fluxo_de_Caixa_Semanal!$A47)</f>
        <v>0</v>
      </c>
      <c r="BB47" s="121">
        <f>-SUMIFS(Lancamentos!$Y:$Y,Lancamentos!$AF:$AF,Fluxo_de_Caixa_Semanal!BB$8,Lancamentos!$F:$F,"Realizado",Lancamentos!$J:$J,Fluxo_de_Caixa_Semanal!$A47)-SUMIFS(Lancamentos!$Y:$Y,Lancamentos!$AF:$AF,Fluxo_de_Caixa_Semanal!BB$8,Lancamentos!$F:$F,"Contratado",Lancamentos!$J:$J,Fluxo_de_Caixa_Semanal!$A47)</f>
        <v>0</v>
      </c>
      <c r="BC47" s="122">
        <f>-SUMIFS(Lancamentos!$Y:$Y,Lancamentos!$AF:$AF,Fluxo_de_Caixa_Semanal!BC$8,Lancamentos!$F:$F,"Realizado",Lancamentos!$J:$J,Fluxo_de_Caixa_Semanal!$A47)-SUMIFS(Lancamentos!$Y:$Y,Lancamentos!$AF:$AF,Fluxo_de_Caixa_Semanal!BC$8,Lancamentos!$F:$F,"Contratado",Lancamentos!$J:$J,Fluxo_de_Caixa_Semanal!$A47)</f>
        <v>0</v>
      </c>
      <c r="BD47" s="123">
        <f>-SUMIFS(Lancamentos!$Y:$Y,Lancamentos!$AF:$AF,Fluxo_de_Caixa_Semanal!BD$8,Lancamentos!$F:$F,"Realizado",Lancamentos!$J:$J,Fluxo_de_Caixa_Semanal!$A47)-SUMIFS(Lancamentos!$Y:$Y,Lancamentos!$AF:$AF,Fluxo_de_Caixa_Semanal!BD$8,Lancamentos!$F:$F,"Contratado",Lancamentos!$J:$J,Fluxo_de_Caixa_Semanal!$A47)</f>
        <v>0</v>
      </c>
      <c r="BE47" s="121">
        <f>-SUMIFS(Lancamentos!$Y:$Y,Lancamentos!$AF:$AF,Fluxo_de_Caixa_Semanal!BE$8,Lancamentos!$F:$F,"Realizado",Lancamentos!$J:$J,Fluxo_de_Caixa_Semanal!$A47)-SUMIFS(Lancamentos!$Y:$Y,Lancamentos!$AF:$AF,Fluxo_de_Caixa_Semanal!BE$8,Lancamentos!$F:$F,"Contratado",Lancamentos!$J:$J,Fluxo_de_Caixa_Semanal!$A47)</f>
        <v>0</v>
      </c>
      <c r="BF47" s="122">
        <f>-SUMIFS(Lancamentos!$Y:$Y,Lancamentos!$AF:$AF,Fluxo_de_Caixa_Semanal!BF$8,Lancamentos!$F:$F,"Realizado",Lancamentos!$J:$J,Fluxo_de_Caixa_Semanal!$A47)-SUMIFS(Lancamentos!$Y:$Y,Lancamentos!$AF:$AF,Fluxo_de_Caixa_Semanal!BF$8,Lancamentos!$F:$F,"Contratado",Lancamentos!$J:$J,Fluxo_de_Caixa_Semanal!$A47)</f>
        <v>0</v>
      </c>
      <c r="BG47" s="123">
        <f>-SUMIFS(Lancamentos!$Y:$Y,Lancamentos!$AF:$AF,Fluxo_de_Caixa_Semanal!BG$8,Lancamentos!$F:$F,"Realizado",Lancamentos!$J:$J,Fluxo_de_Caixa_Semanal!$A47)-SUMIFS(Lancamentos!$Y:$Y,Lancamentos!$AF:$AF,Fluxo_de_Caixa_Semanal!BG$8,Lancamentos!$F:$F,"Contratado",Lancamentos!$J:$J,Fluxo_de_Caixa_Semanal!$A47)</f>
        <v>0</v>
      </c>
      <c r="BH47" s="121">
        <f>-SUMIFS(Lancamentos!$Y:$Y,Lancamentos!$AF:$AF,Fluxo_de_Caixa_Semanal!BH$8,Lancamentos!$F:$F,"Realizado",Lancamentos!$J:$J,Fluxo_de_Caixa_Semanal!$A47)-SUMIFS(Lancamentos!$Y:$Y,Lancamentos!$AF:$AF,Fluxo_de_Caixa_Semanal!BH$8,Lancamentos!$F:$F,"Contratado",Lancamentos!$J:$J,Fluxo_de_Caixa_Semanal!$A47)</f>
        <v>0</v>
      </c>
      <c r="BI47" s="122">
        <f>-SUMIFS(Lancamentos!$Y:$Y,Lancamentos!$AF:$AF,Fluxo_de_Caixa_Semanal!BI$8,Lancamentos!$F:$F,"Realizado",Lancamentos!$J:$J,Fluxo_de_Caixa_Semanal!$A47)-SUMIFS(Lancamentos!$Y:$Y,Lancamentos!$AF:$AF,Fluxo_de_Caixa_Semanal!BI$8,Lancamentos!$F:$F,"Contratado",Lancamentos!$J:$J,Fluxo_de_Caixa_Semanal!$A47)</f>
        <v>0</v>
      </c>
      <c r="BJ47" s="123">
        <f>-SUMIFS(Lancamentos!$Y:$Y,Lancamentos!$AF:$AF,Fluxo_de_Caixa_Semanal!BJ$8,Lancamentos!$F:$F,"Realizado",Lancamentos!$J:$J,Fluxo_de_Caixa_Semanal!$A47)-SUMIFS(Lancamentos!$Y:$Y,Lancamentos!$AF:$AF,Fluxo_de_Caixa_Semanal!BJ$8,Lancamentos!$F:$F,"Contratado",Lancamentos!$J:$J,Fluxo_de_Caixa_Semanal!$A47)</f>
        <v>0</v>
      </c>
      <c r="BK47" s="121">
        <f>-SUMIFS(Lancamentos!$Y:$Y,Lancamentos!$AF:$AF,Fluxo_de_Caixa_Semanal!BK$8,Lancamentos!$F:$F,"Realizado",Lancamentos!$J:$J,Fluxo_de_Caixa_Semanal!$A47)-SUMIFS(Lancamentos!$Y:$Y,Lancamentos!$AF:$AF,Fluxo_de_Caixa_Semanal!BK$8,Lancamentos!$F:$F,"Contratado",Lancamentos!$J:$J,Fluxo_de_Caixa_Semanal!$A47)</f>
        <v>0</v>
      </c>
      <c r="BL47" s="122">
        <f>-SUMIFS(Lancamentos!$Y:$Y,Lancamentos!$AF:$AF,Fluxo_de_Caixa_Semanal!BL$8,Lancamentos!$F:$F,"Realizado",Lancamentos!$J:$J,Fluxo_de_Caixa_Semanal!$A47)-SUMIFS(Lancamentos!$Y:$Y,Lancamentos!$AF:$AF,Fluxo_de_Caixa_Semanal!BL$8,Lancamentos!$F:$F,"Contratado",Lancamentos!$J:$J,Fluxo_de_Caixa_Semanal!$A47)</f>
        <v>0</v>
      </c>
      <c r="BM47" s="123">
        <f>-SUMIFS(Lancamentos!$Y:$Y,Lancamentos!$AF:$AF,Fluxo_de_Caixa_Semanal!BM$8,Lancamentos!$F:$F,"Realizado",Lancamentos!$J:$J,Fluxo_de_Caixa_Semanal!$A47)-SUMIFS(Lancamentos!$Y:$Y,Lancamentos!$AF:$AF,Fluxo_de_Caixa_Semanal!BM$8,Lancamentos!$F:$F,"Contratado",Lancamentos!$J:$J,Fluxo_de_Caixa_Semanal!$A47)</f>
        <v>0</v>
      </c>
      <c r="BN47" s="121">
        <f>-SUMIFS(Lancamentos!$Y:$Y,Lancamentos!$AF:$AF,Fluxo_de_Caixa_Semanal!BN$8,Lancamentos!$F:$F,"Realizado",Lancamentos!$J:$J,Fluxo_de_Caixa_Semanal!$A47)-SUMIFS(Lancamentos!$Y:$Y,Lancamentos!$AF:$AF,Fluxo_de_Caixa_Semanal!BN$8,Lancamentos!$F:$F,"Contratado",Lancamentos!$J:$J,Fluxo_de_Caixa_Semanal!$A47)</f>
        <v>0</v>
      </c>
      <c r="BO47" s="122">
        <f>-SUMIFS(Lancamentos!$Y:$Y,Lancamentos!$AF:$AF,Fluxo_de_Caixa_Semanal!BO$8,Lancamentos!$F:$F,"Realizado",Lancamentos!$J:$J,Fluxo_de_Caixa_Semanal!$A47)-SUMIFS(Lancamentos!$Y:$Y,Lancamentos!$AF:$AF,Fluxo_de_Caixa_Semanal!BO$8,Lancamentos!$F:$F,"Contratado",Lancamentos!$J:$J,Fluxo_de_Caixa_Semanal!$A47)</f>
        <v>0</v>
      </c>
      <c r="BP47" s="123">
        <f>-SUMIFS(Lancamentos!$Y:$Y,Lancamentos!$AF:$AF,Fluxo_de_Caixa_Semanal!BP$8,Lancamentos!$F:$F,"Realizado",Lancamentos!$J:$J,Fluxo_de_Caixa_Semanal!$A47)-SUMIFS(Lancamentos!$Y:$Y,Lancamentos!$AF:$AF,Fluxo_de_Caixa_Semanal!BP$8,Lancamentos!$F:$F,"Contratado",Lancamentos!$J:$J,Fluxo_de_Caixa_Semanal!$A47)</f>
        <v>0</v>
      </c>
      <c r="BQ47" s="121">
        <f>-SUMIFS(Lancamentos!$Y:$Y,Lancamentos!$AF:$AF,Fluxo_de_Caixa_Semanal!BQ$8,Lancamentos!$F:$F,"Realizado",Lancamentos!$J:$J,Fluxo_de_Caixa_Semanal!$A47)-SUMIFS(Lancamentos!$Y:$Y,Lancamentos!$AF:$AF,Fluxo_de_Caixa_Semanal!BQ$8,Lancamentos!$F:$F,"Contratado",Lancamentos!$J:$J,Fluxo_de_Caixa_Semanal!$A47)</f>
        <v>0</v>
      </c>
      <c r="BR47" s="122">
        <f>-SUMIFS(Lancamentos!$Y:$Y,Lancamentos!$AF:$AF,Fluxo_de_Caixa_Semanal!BR$8,Lancamentos!$F:$F,"Realizado",Lancamentos!$J:$J,Fluxo_de_Caixa_Semanal!$A47)-SUMIFS(Lancamentos!$Y:$Y,Lancamentos!$AF:$AF,Fluxo_de_Caixa_Semanal!BR$8,Lancamentos!$F:$F,"Contratado",Lancamentos!$J:$J,Fluxo_de_Caixa_Semanal!$A47)</f>
        <v>0</v>
      </c>
      <c r="BS47" s="123">
        <f>-SUMIFS(Lancamentos!$Y:$Y,Lancamentos!$AF:$AF,Fluxo_de_Caixa_Semanal!BS$8,Lancamentos!$F:$F,"Realizado",Lancamentos!$J:$J,Fluxo_de_Caixa_Semanal!$A47)-SUMIFS(Lancamentos!$Y:$Y,Lancamentos!$AF:$AF,Fluxo_de_Caixa_Semanal!BS$8,Lancamentos!$F:$F,"Contratado",Lancamentos!$J:$J,Fluxo_de_Caixa_Semanal!$A47)</f>
        <v>0</v>
      </c>
      <c r="BT47" s="121">
        <f>-SUMIFS(Lancamentos!$Y:$Y,Lancamentos!$AF:$AF,Fluxo_de_Caixa_Semanal!BT$8,Lancamentos!$F:$F,"Realizado",Lancamentos!$J:$J,Fluxo_de_Caixa_Semanal!$A47)-SUMIFS(Lancamentos!$Y:$Y,Lancamentos!$AF:$AF,Fluxo_de_Caixa_Semanal!BT$8,Lancamentos!$F:$F,"Contratado",Lancamentos!$J:$J,Fluxo_de_Caixa_Semanal!$A47)</f>
        <v>0</v>
      </c>
      <c r="BU47" s="122">
        <f>-SUMIFS(Lancamentos!$Y:$Y,Lancamentos!$AF:$AF,Fluxo_de_Caixa_Semanal!BU$8,Lancamentos!$F:$F,"Realizado",Lancamentos!$J:$J,Fluxo_de_Caixa_Semanal!$A47)-SUMIFS(Lancamentos!$Y:$Y,Lancamentos!$AF:$AF,Fluxo_de_Caixa_Semanal!BU$8,Lancamentos!$F:$F,"Contratado",Lancamentos!$J:$J,Fluxo_de_Caixa_Semanal!$A47)</f>
        <v>0</v>
      </c>
      <c r="BV47" s="123">
        <f>-SUMIFS(Lancamentos!$Y:$Y,Lancamentos!$AF:$AF,Fluxo_de_Caixa_Semanal!BV$8,Lancamentos!$F:$F,"Realizado",Lancamentos!$J:$J,Fluxo_de_Caixa_Semanal!$A47)-SUMIFS(Lancamentos!$Y:$Y,Lancamentos!$AF:$AF,Fluxo_de_Caixa_Semanal!BV$8,Lancamentos!$F:$F,"Contratado",Lancamentos!$J:$J,Fluxo_de_Caixa_Semanal!$A47)</f>
        <v>0</v>
      </c>
      <c r="BW47" s="121">
        <f>-SUMIFS(Lancamentos!$Y:$Y,Lancamentos!$AF:$AF,Fluxo_de_Caixa_Semanal!BW$8,Lancamentos!$F:$F,"Realizado",Lancamentos!$J:$J,Fluxo_de_Caixa_Semanal!$A47)-SUMIFS(Lancamentos!$Y:$Y,Lancamentos!$AF:$AF,Fluxo_de_Caixa_Semanal!BW$8,Lancamentos!$F:$F,"Contratado",Lancamentos!$J:$J,Fluxo_de_Caixa_Semanal!$A47)</f>
        <v>0</v>
      </c>
      <c r="BX47" s="122">
        <f>-SUMIFS(Lancamentos!$Y:$Y,Lancamentos!$AF:$AF,Fluxo_de_Caixa_Semanal!BX$8,Lancamentos!$F:$F,"Realizado",Lancamentos!$J:$J,Fluxo_de_Caixa_Semanal!$A47)-SUMIFS(Lancamentos!$Y:$Y,Lancamentos!$AF:$AF,Fluxo_de_Caixa_Semanal!BX$8,Lancamentos!$F:$F,"Contratado",Lancamentos!$J:$J,Fluxo_de_Caixa_Semanal!$A47)</f>
        <v>0</v>
      </c>
      <c r="BY47" s="123">
        <f>-SUMIFS(Lancamentos!$Y:$Y,Lancamentos!$AF:$AF,Fluxo_de_Caixa_Semanal!BY$8,Lancamentos!$F:$F,"Realizado",Lancamentos!$J:$J,Fluxo_de_Caixa_Semanal!$A47)-SUMIFS(Lancamentos!$Y:$Y,Lancamentos!$AF:$AF,Fluxo_de_Caixa_Semanal!BY$8,Lancamentos!$F:$F,"Contratado",Lancamentos!$J:$J,Fluxo_de_Caixa_Semanal!$A47)</f>
        <v>0</v>
      </c>
      <c r="BZ47" s="121">
        <f>-SUMIFS(Lancamentos!$Y:$Y,Lancamentos!$AF:$AF,Fluxo_de_Caixa_Semanal!BZ$8,Lancamentos!$F:$F,"Realizado",Lancamentos!$J:$J,Fluxo_de_Caixa_Semanal!$A47)-SUMIFS(Lancamentos!$Y:$Y,Lancamentos!$AF:$AF,Fluxo_de_Caixa_Semanal!BZ$8,Lancamentos!$F:$F,"Contratado",Lancamentos!$J:$J,Fluxo_de_Caixa_Semanal!$A47)</f>
        <v>0</v>
      </c>
      <c r="CA47" s="122">
        <f>-SUMIFS(Lancamentos!$Y:$Y,Lancamentos!$AF:$AF,Fluxo_de_Caixa_Semanal!CA$8,Lancamentos!$F:$F,"Realizado",Lancamentos!$J:$J,Fluxo_de_Caixa_Semanal!$A47)-SUMIFS(Lancamentos!$Y:$Y,Lancamentos!$AF:$AF,Fluxo_de_Caixa_Semanal!CA$8,Lancamentos!$F:$F,"Contratado",Lancamentos!$J:$J,Fluxo_de_Caixa_Semanal!$A47)</f>
        <v>0</v>
      </c>
      <c r="CB47" s="123">
        <f>-SUMIFS(Lancamentos!$Y:$Y,Lancamentos!$AF:$AF,Fluxo_de_Caixa_Semanal!CB$8,Lancamentos!$F:$F,"Realizado",Lancamentos!$J:$J,Fluxo_de_Caixa_Semanal!$A47)-SUMIFS(Lancamentos!$Y:$Y,Lancamentos!$AF:$AF,Fluxo_de_Caixa_Semanal!CB$8,Lancamentos!$F:$F,"Contratado",Lancamentos!$J:$J,Fluxo_de_Caixa_Semanal!$A47)</f>
        <v>0</v>
      </c>
      <c r="CC47" s="121">
        <f>-SUMIFS(Lancamentos!$Y:$Y,Lancamentos!$AF:$AF,Fluxo_de_Caixa_Semanal!CC$8,Lancamentos!$F:$F,"Realizado",Lancamentos!$J:$J,Fluxo_de_Caixa_Semanal!$A47)-SUMIFS(Lancamentos!$Y:$Y,Lancamentos!$AF:$AF,Fluxo_de_Caixa_Semanal!CC$8,Lancamentos!$F:$F,"Contratado",Lancamentos!$J:$J,Fluxo_de_Caixa_Semanal!$A47)</f>
        <v>0</v>
      </c>
      <c r="CD47" s="122">
        <f>-SUMIFS(Lancamentos!$Y:$Y,Lancamentos!$AF:$AF,Fluxo_de_Caixa_Semanal!CD$8,Lancamentos!$F:$F,"Realizado",Lancamentos!$J:$J,Fluxo_de_Caixa_Semanal!$A47)-SUMIFS(Lancamentos!$Y:$Y,Lancamentos!$AF:$AF,Fluxo_de_Caixa_Semanal!CD$8,Lancamentos!$F:$F,"Contratado",Lancamentos!$J:$J,Fluxo_de_Caixa_Semanal!$A47)</f>
        <v>0</v>
      </c>
      <c r="CE47" s="123">
        <f>-SUMIFS(Lancamentos!$Y:$Y,Lancamentos!$AF:$AF,Fluxo_de_Caixa_Semanal!CE$8,Lancamentos!$F:$F,"Realizado",Lancamentos!$J:$J,Fluxo_de_Caixa_Semanal!$A47)-SUMIFS(Lancamentos!$Y:$Y,Lancamentos!$AF:$AF,Fluxo_de_Caixa_Semanal!CE$8,Lancamentos!$F:$F,"Contratado",Lancamentos!$J:$J,Fluxo_de_Caixa_Semanal!$A47)</f>
        <v>0</v>
      </c>
      <c r="CF47" s="121">
        <f>-SUMIFS(Lancamentos!$Y:$Y,Lancamentos!$AF:$AF,Fluxo_de_Caixa_Semanal!CF$8,Lancamentos!$F:$F,"Realizado",Lancamentos!$J:$J,Fluxo_de_Caixa_Semanal!$A47)-SUMIFS(Lancamentos!$Y:$Y,Lancamentos!$AF:$AF,Fluxo_de_Caixa_Semanal!CF$8,Lancamentos!$F:$F,"Contratado",Lancamentos!$J:$J,Fluxo_de_Caixa_Semanal!$A47)</f>
        <v>0</v>
      </c>
      <c r="CG47" s="122">
        <f>-SUMIFS(Lancamentos!$Y:$Y,Lancamentos!$AF:$AF,Fluxo_de_Caixa_Semanal!CG$8,Lancamentos!$F:$F,"Realizado",Lancamentos!$J:$J,Fluxo_de_Caixa_Semanal!$A47)-SUMIFS(Lancamentos!$Y:$Y,Lancamentos!$AF:$AF,Fluxo_de_Caixa_Semanal!CG$8,Lancamentos!$F:$F,"Contratado",Lancamentos!$J:$J,Fluxo_de_Caixa_Semanal!$A47)</f>
        <v>0</v>
      </c>
      <c r="CH47" s="123">
        <f>-SUMIFS(Lancamentos!$Y:$Y,Lancamentos!$AF:$AF,Fluxo_de_Caixa_Semanal!CH$8,Lancamentos!$F:$F,"Realizado",Lancamentos!$J:$J,Fluxo_de_Caixa_Semanal!$A47)-SUMIFS(Lancamentos!$Y:$Y,Lancamentos!$AF:$AF,Fluxo_de_Caixa_Semanal!CH$8,Lancamentos!$F:$F,"Contratado",Lancamentos!$J:$J,Fluxo_de_Caixa_Semanal!$A47)</f>
        <v>0</v>
      </c>
      <c r="CI47" s="121">
        <f>-SUMIFS(Lancamentos!$Y:$Y,Lancamentos!$AF:$AF,Fluxo_de_Caixa_Semanal!CI$8,Lancamentos!$F:$F,"Realizado",Lancamentos!$J:$J,Fluxo_de_Caixa_Semanal!$A47)-SUMIFS(Lancamentos!$Y:$Y,Lancamentos!$AF:$AF,Fluxo_de_Caixa_Semanal!CI$8,Lancamentos!$F:$F,"Contratado",Lancamentos!$J:$J,Fluxo_de_Caixa_Semanal!$A47)</f>
        <v>0</v>
      </c>
      <c r="CJ47" s="122">
        <f>-SUMIFS(Lancamentos!$Y:$Y,Lancamentos!$AF:$AF,Fluxo_de_Caixa_Semanal!CJ$8,Lancamentos!$F:$F,"Realizado",Lancamentos!$J:$J,Fluxo_de_Caixa_Semanal!$A47)-SUMIFS(Lancamentos!$Y:$Y,Lancamentos!$AF:$AF,Fluxo_de_Caixa_Semanal!CJ$8,Lancamentos!$F:$F,"Contratado",Lancamentos!$J:$J,Fluxo_de_Caixa_Semanal!$A47)</f>
        <v>0</v>
      </c>
      <c r="CK47" s="123">
        <f>-SUMIFS(Lancamentos!$Y:$Y,Lancamentos!$AF:$AF,Fluxo_de_Caixa_Semanal!CK$8,Lancamentos!$F:$F,"Realizado",Lancamentos!$J:$J,Fluxo_de_Caixa_Semanal!$A47)-SUMIFS(Lancamentos!$Y:$Y,Lancamentos!$AF:$AF,Fluxo_de_Caixa_Semanal!CK$8,Lancamentos!$F:$F,"Contratado",Lancamentos!$J:$J,Fluxo_de_Caixa_Semanal!$A47)</f>
        <v>0</v>
      </c>
      <c r="CL47" s="121">
        <f>-SUMIFS(Lancamentos!$Y:$Y,Lancamentos!$AF:$AF,Fluxo_de_Caixa_Semanal!CL$8,Lancamentos!$F:$F,"Realizado",Lancamentos!$J:$J,Fluxo_de_Caixa_Semanal!$A47)-SUMIFS(Lancamentos!$Y:$Y,Lancamentos!$AF:$AF,Fluxo_de_Caixa_Semanal!CL$8,Lancamentos!$F:$F,"Contratado",Lancamentos!$J:$J,Fluxo_de_Caixa_Semanal!$A47)</f>
        <v>0</v>
      </c>
      <c r="CM47" s="122">
        <f>-SUMIFS(Lancamentos!$Y:$Y,Lancamentos!$AF:$AF,Fluxo_de_Caixa_Semanal!CM$8,Lancamentos!$F:$F,"Realizado",Lancamentos!$J:$J,Fluxo_de_Caixa_Semanal!$A47)-SUMIFS(Lancamentos!$Y:$Y,Lancamentos!$AF:$AF,Fluxo_de_Caixa_Semanal!CM$8,Lancamentos!$F:$F,"Contratado",Lancamentos!$J:$J,Fluxo_de_Caixa_Semanal!$A47)</f>
        <v>0</v>
      </c>
      <c r="CN47" s="123">
        <f>-SUMIFS(Lancamentos!$Y:$Y,Lancamentos!$AF:$AF,Fluxo_de_Caixa_Semanal!CN$8,Lancamentos!$F:$F,"Realizado",Lancamentos!$J:$J,Fluxo_de_Caixa_Semanal!$A47)-SUMIFS(Lancamentos!$Y:$Y,Lancamentos!$AF:$AF,Fluxo_de_Caixa_Semanal!CN$8,Lancamentos!$F:$F,"Contratado",Lancamentos!$J:$J,Fluxo_de_Caixa_Semanal!$A47)</f>
        <v>0</v>
      </c>
      <c r="CO47" s="121">
        <f>-SUMIFS(Lancamentos!$Y:$Y,Lancamentos!$AF:$AF,Fluxo_de_Caixa_Semanal!CO$8,Lancamentos!$F:$F,"Realizado",Lancamentos!$J:$J,Fluxo_de_Caixa_Semanal!$A47)-SUMIFS(Lancamentos!$Y:$Y,Lancamentos!$AF:$AF,Fluxo_de_Caixa_Semanal!CO$8,Lancamentos!$F:$F,"Contratado",Lancamentos!$J:$J,Fluxo_de_Caixa_Semanal!$A47)</f>
        <v>0</v>
      </c>
      <c r="CP47" s="122">
        <f>-SUMIFS(Lancamentos!$Y:$Y,Lancamentos!$AF:$AF,Fluxo_de_Caixa_Semanal!CP$8,Lancamentos!$F:$F,"Realizado",Lancamentos!$J:$J,Fluxo_de_Caixa_Semanal!$A47)-SUMIFS(Lancamentos!$Y:$Y,Lancamentos!$AF:$AF,Fluxo_de_Caixa_Semanal!CP$8,Lancamentos!$F:$F,"Contratado",Lancamentos!$J:$J,Fluxo_de_Caixa_Semanal!$A47)</f>
        <v>0</v>
      </c>
      <c r="CQ47" s="123">
        <f>-SUMIFS(Lancamentos!$Y:$Y,Lancamentos!$AF:$AF,Fluxo_de_Caixa_Semanal!CQ$8,Lancamentos!$F:$F,"Realizado",Lancamentos!$J:$J,Fluxo_de_Caixa_Semanal!$A47)-SUMIFS(Lancamentos!$Y:$Y,Lancamentos!$AF:$AF,Fluxo_de_Caixa_Semanal!CQ$8,Lancamentos!$F:$F,"Contratado",Lancamentos!$J:$J,Fluxo_de_Caixa_Semanal!$A47)</f>
        <v>0</v>
      </c>
      <c r="CR47" s="121">
        <f>-SUMIFS(Lancamentos!$Y:$Y,Lancamentos!$AF:$AF,Fluxo_de_Caixa_Semanal!CR$8,Lancamentos!$F:$F,"Realizado",Lancamentos!$J:$J,Fluxo_de_Caixa_Semanal!$A47)-SUMIFS(Lancamentos!$Y:$Y,Lancamentos!$AF:$AF,Fluxo_de_Caixa_Semanal!CR$8,Lancamentos!$F:$F,"Contratado",Lancamentos!$J:$J,Fluxo_de_Caixa_Semanal!$A47)</f>
        <v>0</v>
      </c>
      <c r="CS47" s="122">
        <f>-SUMIFS(Lancamentos!$Y:$Y,Lancamentos!$AF:$AF,Fluxo_de_Caixa_Semanal!CS$8,Lancamentos!$F:$F,"Realizado",Lancamentos!$J:$J,Fluxo_de_Caixa_Semanal!$A47)-SUMIFS(Lancamentos!$Y:$Y,Lancamentos!$AF:$AF,Fluxo_de_Caixa_Semanal!CS$8,Lancamentos!$F:$F,"Contratado",Lancamentos!$J:$J,Fluxo_de_Caixa_Semanal!$A47)</f>
        <v>0</v>
      </c>
      <c r="CT47" s="123">
        <f>-SUMIFS(Lancamentos!$Y:$Y,Lancamentos!$AF:$AF,Fluxo_de_Caixa_Semanal!CT$8,Lancamentos!$F:$F,"Realizado",Lancamentos!$J:$J,Fluxo_de_Caixa_Semanal!$A47)-SUMIFS(Lancamentos!$Y:$Y,Lancamentos!$AF:$AF,Fluxo_de_Caixa_Semanal!CT$8,Lancamentos!$F:$F,"Contratado",Lancamentos!$J:$J,Fluxo_de_Caixa_Semanal!$A47)</f>
        <v>0</v>
      </c>
      <c r="CU47" s="121">
        <f>-SUMIFS(Lancamentos!$Y:$Y,Lancamentos!$AF:$AF,Fluxo_de_Caixa_Semanal!CU$8,Lancamentos!$F:$F,"Realizado",Lancamentos!$J:$J,Fluxo_de_Caixa_Semanal!$A47)-SUMIFS(Lancamentos!$Y:$Y,Lancamentos!$AF:$AF,Fluxo_de_Caixa_Semanal!CU$8,Lancamentos!$F:$F,"Contratado",Lancamentos!$J:$J,Fluxo_de_Caixa_Semanal!$A47)</f>
        <v>0</v>
      </c>
      <c r="CV47" s="122">
        <f>-SUMIFS(Lancamentos!$Y:$Y,Lancamentos!$AF:$AF,Fluxo_de_Caixa_Semanal!CV$8,Lancamentos!$F:$F,"Realizado",Lancamentos!$J:$J,Fluxo_de_Caixa_Semanal!$A47)-SUMIFS(Lancamentos!$Y:$Y,Lancamentos!$AF:$AF,Fluxo_de_Caixa_Semanal!CV$8,Lancamentos!$F:$F,"Contratado",Lancamentos!$J:$J,Fluxo_de_Caixa_Semanal!$A47)</f>
        <v>0</v>
      </c>
      <c r="CW47" s="123">
        <f>-SUMIFS(Lancamentos!$Y:$Y,Lancamentos!$AF:$AF,Fluxo_de_Caixa_Semanal!CW$8,Lancamentos!$F:$F,"Realizado",Lancamentos!$J:$J,Fluxo_de_Caixa_Semanal!$A47)-SUMIFS(Lancamentos!$Y:$Y,Lancamentos!$AF:$AF,Fluxo_de_Caixa_Semanal!CW$8,Lancamentos!$F:$F,"Contratado",Lancamentos!$J:$J,Fluxo_de_Caixa_Semanal!$A47)</f>
        <v>0</v>
      </c>
      <c r="CX47" s="121">
        <f>-SUMIFS(Lancamentos!$Y:$Y,Lancamentos!$AF:$AF,Fluxo_de_Caixa_Semanal!CX$8,Lancamentos!$F:$F,"Realizado",Lancamentos!$J:$J,Fluxo_de_Caixa_Semanal!$A47)-SUMIFS(Lancamentos!$Y:$Y,Lancamentos!$AF:$AF,Fluxo_de_Caixa_Semanal!CX$8,Lancamentos!$F:$F,"Contratado",Lancamentos!$J:$J,Fluxo_de_Caixa_Semanal!$A47)</f>
        <v>0</v>
      </c>
      <c r="CY47" s="122">
        <f>-SUMIFS(Lancamentos!$Y:$Y,Lancamentos!$AF:$AF,Fluxo_de_Caixa_Semanal!CY$8,Lancamentos!$F:$F,"Realizado",Lancamentos!$J:$J,Fluxo_de_Caixa_Semanal!$A47)-SUMIFS(Lancamentos!$Y:$Y,Lancamentos!$AF:$AF,Fluxo_de_Caixa_Semanal!CY$8,Lancamentos!$F:$F,"Contratado",Lancamentos!$J:$J,Fluxo_de_Caixa_Semanal!$A47)</f>
        <v>0</v>
      </c>
      <c r="CZ47" s="123">
        <f>-SUMIFS(Lancamentos!$Y:$Y,Lancamentos!$AF:$AF,Fluxo_de_Caixa_Semanal!CZ$8,Lancamentos!$F:$F,"Realizado",Lancamentos!$J:$J,Fluxo_de_Caixa_Semanal!$A47)-SUMIFS(Lancamentos!$Y:$Y,Lancamentos!$AF:$AF,Fluxo_de_Caixa_Semanal!CZ$8,Lancamentos!$F:$F,"Contratado",Lancamentos!$J:$J,Fluxo_de_Caixa_Semanal!$A47)</f>
        <v>0</v>
      </c>
      <c r="DA47" s="121">
        <f>-SUMIFS(Lancamentos!$Y:$Y,Lancamentos!$AF:$AF,Fluxo_de_Caixa_Semanal!DA$8,Lancamentos!$F:$F,"Realizado",Lancamentos!$J:$J,Fluxo_de_Caixa_Semanal!$A47)-SUMIFS(Lancamentos!$Y:$Y,Lancamentos!$AF:$AF,Fluxo_de_Caixa_Semanal!DA$8,Lancamentos!$F:$F,"Contratado",Lancamentos!$J:$J,Fluxo_de_Caixa_Semanal!$A47)</f>
        <v>0</v>
      </c>
      <c r="DB47" s="122">
        <f>-SUMIFS(Lancamentos!$Y:$Y,Lancamentos!$AF:$AF,Fluxo_de_Caixa_Semanal!DB$8,Lancamentos!$F:$F,"Realizado",Lancamentos!$J:$J,Fluxo_de_Caixa_Semanal!$A47)-SUMIFS(Lancamentos!$Y:$Y,Lancamentos!$AF:$AF,Fluxo_de_Caixa_Semanal!DB$8,Lancamentos!$F:$F,"Contratado",Lancamentos!$J:$J,Fluxo_de_Caixa_Semanal!$A47)</f>
        <v>0</v>
      </c>
      <c r="DC47" s="123">
        <f>-SUMIFS(Lancamentos!$Y:$Y,Lancamentos!$AF:$AF,Fluxo_de_Caixa_Semanal!DC$8,Lancamentos!$F:$F,"Realizado",Lancamentos!$J:$J,Fluxo_de_Caixa_Semanal!$A47)-SUMIFS(Lancamentos!$Y:$Y,Lancamentos!$AF:$AF,Fluxo_de_Caixa_Semanal!DC$8,Lancamentos!$F:$F,"Contratado",Lancamentos!$J:$J,Fluxo_de_Caixa_Semanal!$A47)</f>
        <v>0</v>
      </c>
      <c r="DD47" s="121">
        <f>-SUMIFS(Lancamentos!$Y:$Y,Lancamentos!$AF:$AF,Fluxo_de_Caixa_Semanal!DD$8,Lancamentos!$F:$F,"Realizado",Lancamentos!$J:$J,Fluxo_de_Caixa_Semanal!$A47)-SUMIFS(Lancamentos!$Y:$Y,Lancamentos!$AF:$AF,Fluxo_de_Caixa_Semanal!DD$8,Lancamentos!$F:$F,"Contratado",Lancamentos!$J:$J,Fluxo_de_Caixa_Semanal!$A47)</f>
        <v>0</v>
      </c>
      <c r="DE47" s="122">
        <f>-SUMIFS(Lancamentos!$Y:$Y,Lancamentos!$AF:$AF,Fluxo_de_Caixa_Semanal!DE$8,Lancamentos!$F:$F,"Realizado",Lancamentos!$J:$J,Fluxo_de_Caixa_Semanal!$A47)-SUMIFS(Lancamentos!$Y:$Y,Lancamentos!$AF:$AF,Fluxo_de_Caixa_Semanal!DE$8,Lancamentos!$F:$F,"Contratado",Lancamentos!$J:$J,Fluxo_de_Caixa_Semanal!$A47)</f>
        <v>0</v>
      </c>
      <c r="DF47" s="123">
        <f>-SUMIFS(Lancamentos!$Y:$Y,Lancamentos!$AF:$AF,Fluxo_de_Caixa_Semanal!DF$8,Lancamentos!$F:$F,"Realizado",Lancamentos!$J:$J,Fluxo_de_Caixa_Semanal!$A47)-SUMIFS(Lancamentos!$Y:$Y,Lancamentos!$AF:$AF,Fluxo_de_Caixa_Semanal!DF$8,Lancamentos!$F:$F,"Contratado",Lancamentos!$J:$J,Fluxo_de_Caixa_Semanal!$A47)</f>
        <v>0</v>
      </c>
      <c r="DG47" s="121">
        <f>-SUMIFS(Lancamentos!$Y:$Y,Lancamentos!$AF:$AF,Fluxo_de_Caixa_Semanal!DG$8,Lancamentos!$F:$F,"Realizado",Lancamentos!$J:$J,Fluxo_de_Caixa_Semanal!$A47)-SUMIFS(Lancamentos!$Y:$Y,Lancamentos!$AF:$AF,Fluxo_de_Caixa_Semanal!DG$8,Lancamentos!$F:$F,"Contratado",Lancamentos!$J:$J,Fluxo_de_Caixa_Semanal!$A47)</f>
        <v>0</v>
      </c>
      <c r="DH47" s="122">
        <f>-SUMIFS(Lancamentos!$Y:$Y,Lancamentos!$AF:$AF,Fluxo_de_Caixa_Semanal!DH$8,Lancamentos!$F:$F,"Realizado",Lancamentos!$J:$J,Fluxo_de_Caixa_Semanal!$A47)-SUMIFS(Lancamentos!$Y:$Y,Lancamentos!$AF:$AF,Fluxo_de_Caixa_Semanal!DH$8,Lancamentos!$F:$F,"Contratado",Lancamentos!$J:$J,Fluxo_de_Caixa_Semanal!$A47)</f>
        <v>0</v>
      </c>
      <c r="DI47" s="123">
        <f>-SUMIFS(Lancamentos!$Y:$Y,Lancamentos!$AF:$AF,Fluxo_de_Caixa_Semanal!DI$8,Lancamentos!$F:$F,"Realizado",Lancamentos!$J:$J,Fluxo_de_Caixa_Semanal!$A47)-SUMIFS(Lancamentos!$Y:$Y,Lancamentos!$AF:$AF,Fluxo_de_Caixa_Semanal!DI$8,Lancamentos!$F:$F,"Contratado",Lancamentos!$J:$J,Fluxo_de_Caixa_Semanal!$A47)</f>
        <v>0</v>
      </c>
      <c r="DJ47" s="121">
        <f>-SUMIFS(Lancamentos!$Y:$Y,Lancamentos!$AF:$AF,Fluxo_de_Caixa_Semanal!DJ$8,Lancamentos!$F:$F,"Realizado",Lancamentos!$J:$J,Fluxo_de_Caixa_Semanal!$A47)-SUMIFS(Lancamentos!$Y:$Y,Lancamentos!$AF:$AF,Fluxo_de_Caixa_Semanal!DJ$8,Lancamentos!$F:$F,"Contratado",Lancamentos!$J:$J,Fluxo_de_Caixa_Semanal!$A47)</f>
        <v>0</v>
      </c>
      <c r="DK47" s="122">
        <f>-SUMIFS(Lancamentos!$Y:$Y,Lancamentos!$AF:$AF,Fluxo_de_Caixa_Semanal!DK$8,Lancamentos!$F:$F,"Realizado",Lancamentos!$J:$J,Fluxo_de_Caixa_Semanal!$A47)-SUMIFS(Lancamentos!$Y:$Y,Lancamentos!$AF:$AF,Fluxo_de_Caixa_Semanal!DK$8,Lancamentos!$F:$F,"Contratado",Lancamentos!$J:$J,Fluxo_de_Caixa_Semanal!$A47)</f>
        <v>0</v>
      </c>
      <c r="DL47" s="123">
        <f>-SUMIFS(Lancamentos!$Y:$Y,Lancamentos!$AF:$AF,Fluxo_de_Caixa_Semanal!DL$8,Lancamentos!$F:$F,"Realizado",Lancamentos!$J:$J,Fluxo_de_Caixa_Semanal!$A47)-SUMIFS(Lancamentos!$Y:$Y,Lancamentos!$AF:$AF,Fluxo_de_Caixa_Semanal!DL$8,Lancamentos!$F:$F,"Contratado",Lancamentos!$J:$J,Fluxo_de_Caixa_Semanal!$A47)</f>
        <v>0</v>
      </c>
      <c r="DM47" s="121">
        <f>-SUMIFS(Lancamentos!$Y:$Y,Lancamentos!$AF:$AF,Fluxo_de_Caixa_Semanal!DM$8,Lancamentos!$F:$F,"Realizado",Lancamentos!$J:$J,Fluxo_de_Caixa_Semanal!$A47)-SUMIFS(Lancamentos!$Y:$Y,Lancamentos!$AF:$AF,Fluxo_de_Caixa_Semanal!DM$8,Lancamentos!$F:$F,"Contratado",Lancamentos!$J:$J,Fluxo_de_Caixa_Semanal!$A47)</f>
        <v>0</v>
      </c>
      <c r="DN47" s="122">
        <f>-SUMIFS(Lancamentos!$Y:$Y,Lancamentos!$AF:$AF,Fluxo_de_Caixa_Semanal!DN$8,Lancamentos!$F:$F,"Realizado",Lancamentos!$J:$J,Fluxo_de_Caixa_Semanal!$A47)-SUMIFS(Lancamentos!$Y:$Y,Lancamentos!$AF:$AF,Fluxo_de_Caixa_Semanal!DN$8,Lancamentos!$F:$F,"Contratado",Lancamentos!$J:$J,Fluxo_de_Caixa_Semanal!$A47)</f>
        <v>0</v>
      </c>
      <c r="DO47" s="123">
        <f>-SUMIFS(Lancamentos!$Y:$Y,Lancamentos!$AF:$AF,Fluxo_de_Caixa_Semanal!DO$8,Lancamentos!$F:$F,"Realizado",Lancamentos!$J:$J,Fluxo_de_Caixa_Semanal!$A47)-SUMIFS(Lancamentos!$Y:$Y,Lancamentos!$AF:$AF,Fluxo_de_Caixa_Semanal!DO$8,Lancamentos!$F:$F,"Contratado",Lancamentos!$J:$J,Fluxo_de_Caixa_Semanal!$A47)</f>
        <v>0</v>
      </c>
      <c r="DP47" s="121">
        <f>-SUMIFS(Lancamentos!$Y:$Y,Lancamentos!$AF:$AF,Fluxo_de_Caixa_Semanal!DP$8,Lancamentos!$F:$F,"Realizado",Lancamentos!$J:$J,Fluxo_de_Caixa_Semanal!$A47)-SUMIFS(Lancamentos!$Y:$Y,Lancamentos!$AF:$AF,Fluxo_de_Caixa_Semanal!DP$8,Lancamentos!$F:$F,"Contratado",Lancamentos!$J:$J,Fluxo_de_Caixa_Semanal!$A47)</f>
        <v>0</v>
      </c>
      <c r="DQ47" s="122">
        <f>-SUMIFS(Lancamentos!$Y:$Y,Lancamentos!$AF:$AF,Fluxo_de_Caixa_Semanal!DQ$8,Lancamentos!$F:$F,"Realizado",Lancamentos!$J:$J,Fluxo_de_Caixa_Semanal!$A47)-SUMIFS(Lancamentos!$Y:$Y,Lancamentos!$AF:$AF,Fluxo_de_Caixa_Semanal!DQ$8,Lancamentos!$F:$F,"Contratado",Lancamentos!$J:$J,Fluxo_de_Caixa_Semanal!$A47)</f>
        <v>0</v>
      </c>
      <c r="DR47" s="123">
        <f>-SUMIFS(Lancamentos!$Y:$Y,Lancamentos!$AF:$AF,Fluxo_de_Caixa_Semanal!DR$8,Lancamentos!$F:$F,"Realizado",Lancamentos!$J:$J,Fluxo_de_Caixa_Semanal!$A47)-SUMIFS(Lancamentos!$Y:$Y,Lancamentos!$AF:$AF,Fluxo_de_Caixa_Semanal!DR$8,Lancamentos!$F:$F,"Contratado",Lancamentos!$J:$J,Fluxo_de_Caixa_Semanal!$A47)</f>
        <v>0</v>
      </c>
      <c r="DS47" s="121">
        <f>-SUMIFS(Lancamentos!$Y:$Y,Lancamentos!$AF:$AF,Fluxo_de_Caixa_Semanal!DS$8,Lancamentos!$F:$F,"Realizado",Lancamentos!$J:$J,Fluxo_de_Caixa_Semanal!$A47)-SUMIFS(Lancamentos!$Y:$Y,Lancamentos!$AF:$AF,Fluxo_de_Caixa_Semanal!DS$8,Lancamentos!$F:$F,"Contratado",Lancamentos!$J:$J,Fluxo_de_Caixa_Semanal!$A47)</f>
        <v>0</v>
      </c>
      <c r="DT47" s="122">
        <f>-SUMIFS(Lancamentos!$Y:$Y,Lancamentos!$AF:$AF,Fluxo_de_Caixa_Semanal!DT$8,Lancamentos!$F:$F,"Realizado",Lancamentos!$J:$J,Fluxo_de_Caixa_Semanal!$A47)-SUMIFS(Lancamentos!$Y:$Y,Lancamentos!$AF:$AF,Fluxo_de_Caixa_Semanal!DT$8,Lancamentos!$F:$F,"Contratado",Lancamentos!$J:$J,Fluxo_de_Caixa_Semanal!$A47)</f>
        <v>0</v>
      </c>
      <c r="DU47" s="123">
        <f>-SUMIFS(Lancamentos!$Y:$Y,Lancamentos!$AF:$AF,Fluxo_de_Caixa_Semanal!DU$8,Lancamentos!$F:$F,"Realizado",Lancamentos!$J:$J,Fluxo_de_Caixa_Semanal!$A47)-SUMIFS(Lancamentos!$Y:$Y,Lancamentos!$AF:$AF,Fluxo_de_Caixa_Semanal!DU$8,Lancamentos!$F:$F,"Contratado",Lancamentos!$J:$J,Fluxo_de_Caixa_Semanal!$A47)</f>
        <v>0</v>
      </c>
      <c r="DV47" s="121">
        <f>-SUMIFS(Lancamentos!$Y:$Y,Lancamentos!$AF:$AF,Fluxo_de_Caixa_Semanal!DV$8,Lancamentos!$F:$F,"Realizado",Lancamentos!$J:$J,Fluxo_de_Caixa_Semanal!$A47)-SUMIFS(Lancamentos!$Y:$Y,Lancamentos!$AF:$AF,Fluxo_de_Caixa_Semanal!DV$8,Lancamentos!$F:$F,"Contratado",Lancamentos!$J:$J,Fluxo_de_Caixa_Semanal!$A47)</f>
        <v>0</v>
      </c>
      <c r="DW47" s="122">
        <f>-SUMIFS(Lancamentos!$Y:$Y,Lancamentos!$AF:$AF,Fluxo_de_Caixa_Semanal!DW$8,Lancamentos!$F:$F,"Realizado",Lancamentos!$J:$J,Fluxo_de_Caixa_Semanal!$A47)-SUMIFS(Lancamentos!$Y:$Y,Lancamentos!$AF:$AF,Fluxo_de_Caixa_Semanal!DW$8,Lancamentos!$F:$F,"Contratado",Lancamentos!$J:$J,Fluxo_de_Caixa_Semanal!$A47)</f>
        <v>0</v>
      </c>
      <c r="DX47" s="123">
        <f>-SUMIFS(Lancamentos!$Y:$Y,Lancamentos!$AF:$AF,Fluxo_de_Caixa_Semanal!DX$8,Lancamentos!$F:$F,"Realizado",Lancamentos!$J:$J,Fluxo_de_Caixa_Semanal!$A47)-SUMIFS(Lancamentos!$Y:$Y,Lancamentos!$AF:$AF,Fluxo_de_Caixa_Semanal!DX$8,Lancamentos!$F:$F,"Contratado",Lancamentos!$J:$J,Fluxo_de_Caixa_Semanal!$A47)</f>
        <v>0</v>
      </c>
      <c r="DY47" s="121">
        <f>-SUMIFS(Lancamentos!$Y:$Y,Lancamentos!$AF:$AF,Fluxo_de_Caixa_Semanal!DY$8,Lancamentos!$F:$F,"Realizado",Lancamentos!$J:$J,Fluxo_de_Caixa_Semanal!$A47)-SUMIFS(Lancamentos!$Y:$Y,Lancamentos!$AF:$AF,Fluxo_de_Caixa_Semanal!DY$8,Lancamentos!$F:$F,"Contratado",Lancamentos!$J:$J,Fluxo_de_Caixa_Semanal!$A47)</f>
        <v>0</v>
      </c>
      <c r="DZ47" s="122">
        <f>-SUMIFS(Lancamentos!$Y:$Y,Lancamentos!$AF:$AF,Fluxo_de_Caixa_Semanal!DZ$8,Lancamentos!$F:$F,"Realizado",Lancamentos!$J:$J,Fluxo_de_Caixa_Semanal!$A47)-SUMIFS(Lancamentos!$Y:$Y,Lancamentos!$AF:$AF,Fluxo_de_Caixa_Semanal!DZ$8,Lancamentos!$F:$F,"Contratado",Lancamentos!$J:$J,Fluxo_de_Caixa_Semanal!$A47)</f>
        <v>0</v>
      </c>
      <c r="EA47" s="123">
        <f>-SUMIFS(Lancamentos!$Y:$Y,Lancamentos!$AF:$AF,Fluxo_de_Caixa_Semanal!EA$8,Lancamentos!$F:$F,"Realizado",Lancamentos!$J:$J,Fluxo_de_Caixa_Semanal!$A47)-SUMIFS(Lancamentos!$Y:$Y,Lancamentos!$AF:$AF,Fluxo_de_Caixa_Semanal!EA$8,Lancamentos!$F:$F,"Contratado",Lancamentos!$J:$J,Fluxo_de_Caixa_Semanal!$A47)</f>
        <v>0</v>
      </c>
      <c r="EB47" s="121">
        <f>-SUMIFS(Lancamentos!$Y:$Y,Lancamentos!$AF:$AF,Fluxo_de_Caixa_Semanal!EB$8,Lancamentos!$F:$F,"Realizado",Lancamentos!$J:$J,Fluxo_de_Caixa_Semanal!$A47)-SUMIFS(Lancamentos!$Y:$Y,Lancamentos!$AF:$AF,Fluxo_de_Caixa_Semanal!EB$8,Lancamentos!$F:$F,"Contratado",Lancamentos!$J:$J,Fluxo_de_Caixa_Semanal!$A47)</f>
        <v>0</v>
      </c>
      <c r="EC47" s="122">
        <f>-SUMIFS(Lancamentos!$Y:$Y,Lancamentos!$AF:$AF,Fluxo_de_Caixa_Semanal!EC$8,Lancamentos!$F:$F,"Realizado",Lancamentos!$J:$J,Fluxo_de_Caixa_Semanal!$A47)-SUMIFS(Lancamentos!$Y:$Y,Lancamentos!$AF:$AF,Fluxo_de_Caixa_Semanal!EC$8,Lancamentos!$F:$F,"Contratado",Lancamentos!$J:$J,Fluxo_de_Caixa_Semanal!$A47)</f>
        <v>0</v>
      </c>
      <c r="ED47" s="123">
        <f>-SUMIFS(Lancamentos!$Y:$Y,Lancamentos!$AF:$AF,Fluxo_de_Caixa_Semanal!ED$8,Lancamentos!$F:$F,"Realizado",Lancamentos!$J:$J,Fluxo_de_Caixa_Semanal!$A47)-SUMIFS(Lancamentos!$Y:$Y,Lancamentos!$AF:$AF,Fluxo_de_Caixa_Semanal!ED$8,Lancamentos!$F:$F,"Contratado",Lancamentos!$J:$J,Fluxo_de_Caixa_Semanal!$A47)</f>
        <v>0</v>
      </c>
      <c r="EE47" s="121">
        <f>-SUMIFS(Lancamentos!$Y:$Y,Lancamentos!$AF:$AF,Fluxo_de_Caixa_Semanal!EE$8,Lancamentos!$F:$F,"Realizado",Lancamentos!$J:$J,Fluxo_de_Caixa_Semanal!$A47)-SUMIFS(Lancamentos!$Y:$Y,Lancamentos!$AF:$AF,Fluxo_de_Caixa_Semanal!EE$8,Lancamentos!$F:$F,"Contratado",Lancamentos!$J:$J,Fluxo_de_Caixa_Semanal!$A47)</f>
        <v>0</v>
      </c>
      <c r="EF47" s="122">
        <f>-SUMIFS(Lancamentos!$Y:$Y,Lancamentos!$AF:$AF,Fluxo_de_Caixa_Semanal!EF$8,Lancamentos!$F:$F,"Realizado",Lancamentos!$J:$J,Fluxo_de_Caixa_Semanal!$A47)-SUMIFS(Lancamentos!$Y:$Y,Lancamentos!$AF:$AF,Fluxo_de_Caixa_Semanal!EF$8,Lancamentos!$F:$F,"Contratado",Lancamentos!$J:$J,Fluxo_de_Caixa_Semanal!$A47)</f>
        <v>0</v>
      </c>
      <c r="EG47" s="123">
        <f>-SUMIFS(Lancamentos!$Y:$Y,Lancamentos!$AF:$AF,Fluxo_de_Caixa_Semanal!EG$8,Lancamentos!$F:$F,"Realizado",Lancamentos!$J:$J,Fluxo_de_Caixa_Semanal!$A47)-SUMIFS(Lancamentos!$Y:$Y,Lancamentos!$AF:$AF,Fluxo_de_Caixa_Semanal!EG$8,Lancamentos!$F:$F,"Contratado",Lancamentos!$J:$J,Fluxo_de_Caixa_Semanal!$A47)</f>
        <v>0</v>
      </c>
      <c r="EH47" s="121">
        <f>-SUMIFS(Lancamentos!$Y:$Y,Lancamentos!$AF:$AF,Fluxo_de_Caixa_Semanal!EH$8,Lancamentos!$F:$F,"Realizado",Lancamentos!$J:$J,Fluxo_de_Caixa_Semanal!$A47)-SUMIFS(Lancamentos!$Y:$Y,Lancamentos!$AF:$AF,Fluxo_de_Caixa_Semanal!EH$8,Lancamentos!$F:$F,"Contratado",Lancamentos!$J:$J,Fluxo_de_Caixa_Semanal!$A47)</f>
        <v>0</v>
      </c>
      <c r="EI47" s="122">
        <f>-SUMIFS(Lancamentos!$Y:$Y,Lancamentos!$AF:$AF,Fluxo_de_Caixa_Semanal!EI$8,Lancamentos!$F:$F,"Realizado",Lancamentos!$J:$J,Fluxo_de_Caixa_Semanal!$A47)-SUMIFS(Lancamentos!$Y:$Y,Lancamentos!$AF:$AF,Fluxo_de_Caixa_Semanal!EI$8,Lancamentos!$F:$F,"Contratado",Lancamentos!$J:$J,Fluxo_de_Caixa_Semanal!$A47)</f>
        <v>0</v>
      </c>
      <c r="EJ47" s="123">
        <f>-SUMIFS(Lancamentos!$Y:$Y,Lancamentos!$AF:$AF,Fluxo_de_Caixa_Semanal!EJ$8,Lancamentos!$F:$F,"Realizado",Lancamentos!$J:$J,Fluxo_de_Caixa_Semanal!$A47)-SUMIFS(Lancamentos!$Y:$Y,Lancamentos!$AF:$AF,Fluxo_de_Caixa_Semanal!EJ$8,Lancamentos!$F:$F,"Contratado",Lancamentos!$J:$J,Fluxo_de_Caixa_Semanal!$A47)</f>
        <v>0</v>
      </c>
      <c r="EK47" s="121">
        <f>-SUMIFS(Lancamentos!$Y:$Y,Lancamentos!$AF:$AF,Fluxo_de_Caixa_Semanal!EK$8,Lancamentos!$F:$F,"Realizado",Lancamentos!$J:$J,Fluxo_de_Caixa_Semanal!$A47)-SUMIFS(Lancamentos!$Y:$Y,Lancamentos!$AF:$AF,Fluxo_de_Caixa_Semanal!EK$8,Lancamentos!$F:$F,"Contratado",Lancamentos!$J:$J,Fluxo_de_Caixa_Semanal!$A47)</f>
        <v>0</v>
      </c>
      <c r="EL47" s="122">
        <f>-SUMIFS(Lancamentos!$Y:$Y,Lancamentos!$AF:$AF,Fluxo_de_Caixa_Semanal!EL$8,Lancamentos!$F:$F,"Realizado",Lancamentos!$J:$J,Fluxo_de_Caixa_Semanal!$A47)-SUMIFS(Lancamentos!$Y:$Y,Lancamentos!$AF:$AF,Fluxo_de_Caixa_Semanal!EL$8,Lancamentos!$F:$F,"Contratado",Lancamentos!$J:$J,Fluxo_de_Caixa_Semanal!$A47)</f>
        <v>0</v>
      </c>
      <c r="EM47" s="123">
        <f>-SUMIFS(Lancamentos!$Y:$Y,Lancamentos!$AF:$AF,Fluxo_de_Caixa_Semanal!EM$8,Lancamentos!$F:$F,"Realizado",Lancamentos!$J:$J,Fluxo_de_Caixa_Semanal!$A47)-SUMIFS(Lancamentos!$Y:$Y,Lancamentos!$AF:$AF,Fluxo_de_Caixa_Semanal!EM$8,Lancamentos!$F:$F,"Contratado",Lancamentos!$J:$J,Fluxo_de_Caixa_Semanal!$A47)</f>
        <v>0</v>
      </c>
      <c r="EN47" s="121">
        <f>-SUMIFS(Lancamentos!$Y:$Y,Lancamentos!$AF:$AF,Fluxo_de_Caixa_Semanal!EN$8,Lancamentos!$F:$F,"Realizado",Lancamentos!$J:$J,Fluxo_de_Caixa_Semanal!$A47)-SUMIFS(Lancamentos!$Y:$Y,Lancamentos!$AF:$AF,Fluxo_de_Caixa_Semanal!EN$8,Lancamentos!$F:$F,"Contratado",Lancamentos!$J:$J,Fluxo_de_Caixa_Semanal!$A47)</f>
        <v>0</v>
      </c>
      <c r="EO47" s="122">
        <f>-SUMIFS(Lancamentos!$Y:$Y,Lancamentos!$AF:$AF,Fluxo_de_Caixa_Semanal!EO$8,Lancamentos!$F:$F,"Realizado",Lancamentos!$J:$J,Fluxo_de_Caixa_Semanal!$A47)-SUMIFS(Lancamentos!$Y:$Y,Lancamentos!$AF:$AF,Fluxo_de_Caixa_Semanal!EO$8,Lancamentos!$F:$F,"Contratado",Lancamentos!$J:$J,Fluxo_de_Caixa_Semanal!$A47)</f>
        <v>0</v>
      </c>
      <c r="EP47" s="123">
        <f>-SUMIFS(Lancamentos!$Y:$Y,Lancamentos!$AF:$AF,Fluxo_de_Caixa_Semanal!EP$8,Lancamentos!$F:$F,"Realizado",Lancamentos!$J:$J,Fluxo_de_Caixa_Semanal!$A47)-SUMIFS(Lancamentos!$Y:$Y,Lancamentos!$AF:$AF,Fluxo_de_Caixa_Semanal!EP$8,Lancamentos!$F:$F,"Contratado",Lancamentos!$J:$J,Fluxo_de_Caixa_Semanal!$A47)</f>
        <v>0</v>
      </c>
      <c r="EQ47" s="121">
        <f>-SUMIFS(Lancamentos!$Y:$Y,Lancamentos!$AF:$AF,Fluxo_de_Caixa_Semanal!EQ$8,Lancamentos!$F:$F,"Realizado",Lancamentos!$J:$J,Fluxo_de_Caixa_Semanal!$A47)-SUMIFS(Lancamentos!$Y:$Y,Lancamentos!$AF:$AF,Fluxo_de_Caixa_Semanal!EQ$8,Lancamentos!$F:$F,"Contratado",Lancamentos!$J:$J,Fluxo_de_Caixa_Semanal!$A47)</f>
        <v>0</v>
      </c>
      <c r="ER47" s="122">
        <f>-SUMIFS(Lancamentos!$Y:$Y,Lancamentos!$AF:$AF,Fluxo_de_Caixa_Semanal!ER$8,Lancamentos!$F:$F,"Realizado",Lancamentos!$J:$J,Fluxo_de_Caixa_Semanal!$A47)-SUMIFS(Lancamentos!$Y:$Y,Lancamentos!$AF:$AF,Fluxo_de_Caixa_Semanal!ER$8,Lancamentos!$F:$F,"Contratado",Lancamentos!$J:$J,Fluxo_de_Caixa_Semanal!$A47)</f>
        <v>0</v>
      </c>
      <c r="ES47" s="123">
        <f>-SUMIFS(Lancamentos!$Y:$Y,Lancamentos!$AF:$AF,Fluxo_de_Caixa_Semanal!ES$8,Lancamentos!$F:$F,"Realizado",Lancamentos!$J:$J,Fluxo_de_Caixa_Semanal!$A47)-SUMIFS(Lancamentos!$Y:$Y,Lancamentos!$AF:$AF,Fluxo_de_Caixa_Semanal!ES$8,Lancamentos!$F:$F,"Contratado",Lancamentos!$J:$J,Fluxo_de_Caixa_Semanal!$A47)</f>
        <v>0</v>
      </c>
    </row>
    <row r="49" spans="1:149" s="20" customFormat="1" x14ac:dyDescent="0.25">
      <c r="A49" s="88"/>
      <c r="B49" s="88" t="s">
        <v>53</v>
      </c>
      <c r="C49" s="125">
        <f>SUM(C50:C74)</f>
        <v>0</v>
      </c>
      <c r="D49" s="125">
        <f t="shared" ref="D49:BO49" si="54">SUM(D50:D74)</f>
        <v>0</v>
      </c>
      <c r="E49" s="126">
        <f t="shared" si="54"/>
        <v>0</v>
      </c>
      <c r="F49" s="124">
        <f t="shared" si="54"/>
        <v>0</v>
      </c>
      <c r="G49" s="125">
        <f t="shared" ref="G49:H49" si="55">SUM(G50:G74)</f>
        <v>0</v>
      </c>
      <c r="H49" s="126">
        <f t="shared" si="55"/>
        <v>0</v>
      </c>
      <c r="I49" s="124">
        <f t="shared" si="54"/>
        <v>0</v>
      </c>
      <c r="J49" s="125">
        <f t="shared" si="54"/>
        <v>0</v>
      </c>
      <c r="K49" s="126">
        <f t="shared" si="54"/>
        <v>0</v>
      </c>
      <c r="L49" s="124">
        <f t="shared" ref="L49:M49" si="56">SUM(L50:L74)</f>
        <v>0</v>
      </c>
      <c r="M49" s="125">
        <f t="shared" si="56"/>
        <v>0</v>
      </c>
      <c r="N49" s="126">
        <f t="shared" si="54"/>
        <v>0</v>
      </c>
      <c r="O49" s="124">
        <f t="shared" si="54"/>
        <v>0</v>
      </c>
      <c r="P49" s="125">
        <f t="shared" si="54"/>
        <v>0</v>
      </c>
      <c r="Q49" s="126">
        <f t="shared" ref="Q49:S49" si="57">SUM(Q50:Q74)</f>
        <v>0</v>
      </c>
      <c r="R49" s="124">
        <f t="shared" si="57"/>
        <v>0</v>
      </c>
      <c r="S49" s="125">
        <f t="shared" si="57"/>
        <v>0</v>
      </c>
      <c r="T49" s="126">
        <f t="shared" ref="T49:V49" si="58">SUM(T50:T74)</f>
        <v>0</v>
      </c>
      <c r="U49" s="124">
        <f t="shared" si="58"/>
        <v>0</v>
      </c>
      <c r="V49" s="125">
        <f t="shared" si="58"/>
        <v>0</v>
      </c>
      <c r="W49" s="126">
        <f t="shared" ref="W49" si="59">SUM(W50:W74)</f>
        <v>0</v>
      </c>
      <c r="X49" s="124">
        <f t="shared" si="54"/>
        <v>0</v>
      </c>
      <c r="Y49" s="125">
        <f t="shared" si="54"/>
        <v>0</v>
      </c>
      <c r="Z49" s="126">
        <f t="shared" si="54"/>
        <v>0</v>
      </c>
      <c r="AA49" s="124">
        <f t="shared" si="54"/>
        <v>0</v>
      </c>
      <c r="AB49" s="125">
        <f t="shared" si="54"/>
        <v>0</v>
      </c>
      <c r="AC49" s="126">
        <f t="shared" si="54"/>
        <v>0</v>
      </c>
      <c r="AD49" s="124">
        <f t="shared" si="54"/>
        <v>0</v>
      </c>
      <c r="AE49" s="125">
        <f t="shared" si="54"/>
        <v>0</v>
      </c>
      <c r="AF49" s="126">
        <f t="shared" si="54"/>
        <v>0</v>
      </c>
      <c r="AG49" s="124">
        <f t="shared" si="54"/>
        <v>0</v>
      </c>
      <c r="AH49" s="125">
        <f t="shared" si="54"/>
        <v>0</v>
      </c>
      <c r="AI49" s="126">
        <f t="shared" si="54"/>
        <v>0</v>
      </c>
      <c r="AJ49" s="124">
        <f t="shared" si="54"/>
        <v>0</v>
      </c>
      <c r="AK49" s="125">
        <f t="shared" si="54"/>
        <v>0</v>
      </c>
      <c r="AL49" s="126">
        <f t="shared" si="54"/>
        <v>0</v>
      </c>
      <c r="AM49" s="124">
        <f t="shared" si="54"/>
        <v>0</v>
      </c>
      <c r="AN49" s="125">
        <f t="shared" si="54"/>
        <v>0</v>
      </c>
      <c r="AO49" s="126">
        <f t="shared" si="54"/>
        <v>0</v>
      </c>
      <c r="AP49" s="124">
        <f t="shared" si="54"/>
        <v>0</v>
      </c>
      <c r="AQ49" s="125">
        <f t="shared" si="54"/>
        <v>0</v>
      </c>
      <c r="AR49" s="126">
        <f t="shared" si="54"/>
        <v>0</v>
      </c>
      <c r="AS49" s="124">
        <f t="shared" si="54"/>
        <v>0</v>
      </c>
      <c r="AT49" s="125">
        <f t="shared" si="54"/>
        <v>0</v>
      </c>
      <c r="AU49" s="126">
        <f t="shared" si="54"/>
        <v>0</v>
      </c>
      <c r="AV49" s="124">
        <f t="shared" si="54"/>
        <v>0</v>
      </c>
      <c r="AW49" s="125">
        <f t="shared" si="54"/>
        <v>0</v>
      </c>
      <c r="AX49" s="126">
        <f t="shared" si="54"/>
        <v>0</v>
      </c>
      <c r="AY49" s="124">
        <f t="shared" si="54"/>
        <v>0</v>
      </c>
      <c r="AZ49" s="125">
        <f t="shared" si="54"/>
        <v>0</v>
      </c>
      <c r="BA49" s="126">
        <f t="shared" si="54"/>
        <v>0</v>
      </c>
      <c r="BB49" s="124">
        <f t="shared" si="54"/>
        <v>0</v>
      </c>
      <c r="BC49" s="125">
        <f t="shared" si="54"/>
        <v>0</v>
      </c>
      <c r="BD49" s="126">
        <f t="shared" si="54"/>
        <v>0</v>
      </c>
      <c r="BE49" s="124">
        <f t="shared" si="54"/>
        <v>0</v>
      </c>
      <c r="BF49" s="125">
        <f t="shared" si="54"/>
        <v>0</v>
      </c>
      <c r="BG49" s="126">
        <f t="shared" si="54"/>
        <v>0</v>
      </c>
      <c r="BH49" s="124">
        <f t="shared" si="54"/>
        <v>0</v>
      </c>
      <c r="BI49" s="125">
        <f t="shared" si="54"/>
        <v>0</v>
      </c>
      <c r="BJ49" s="126">
        <f t="shared" si="54"/>
        <v>0</v>
      </c>
      <c r="BK49" s="124">
        <f t="shared" si="54"/>
        <v>0</v>
      </c>
      <c r="BL49" s="125">
        <f t="shared" si="54"/>
        <v>0</v>
      </c>
      <c r="BM49" s="126">
        <f t="shared" si="54"/>
        <v>0</v>
      </c>
      <c r="BN49" s="124">
        <f t="shared" si="54"/>
        <v>0</v>
      </c>
      <c r="BO49" s="125">
        <f t="shared" si="54"/>
        <v>0</v>
      </c>
      <c r="BP49" s="126">
        <f t="shared" ref="BP49:EC49" si="60">SUM(BP50:BP74)</f>
        <v>0</v>
      </c>
      <c r="BQ49" s="124">
        <f t="shared" si="60"/>
        <v>0</v>
      </c>
      <c r="BR49" s="125">
        <f t="shared" si="60"/>
        <v>0</v>
      </c>
      <c r="BS49" s="126">
        <f t="shared" si="60"/>
        <v>0</v>
      </c>
      <c r="BT49" s="124">
        <f t="shared" si="60"/>
        <v>0</v>
      </c>
      <c r="BU49" s="125">
        <f t="shared" si="60"/>
        <v>0</v>
      </c>
      <c r="BV49" s="126">
        <f t="shared" si="60"/>
        <v>0</v>
      </c>
      <c r="BW49" s="124">
        <f t="shared" si="60"/>
        <v>0</v>
      </c>
      <c r="BX49" s="125">
        <f t="shared" si="60"/>
        <v>0</v>
      </c>
      <c r="BY49" s="126">
        <f t="shared" si="60"/>
        <v>0</v>
      </c>
      <c r="BZ49" s="124">
        <f t="shared" si="60"/>
        <v>0</v>
      </c>
      <c r="CA49" s="125">
        <f t="shared" si="60"/>
        <v>0</v>
      </c>
      <c r="CB49" s="126">
        <f t="shared" si="60"/>
        <v>0</v>
      </c>
      <c r="CC49" s="124">
        <f t="shared" si="60"/>
        <v>0</v>
      </c>
      <c r="CD49" s="125">
        <f t="shared" si="60"/>
        <v>0</v>
      </c>
      <c r="CE49" s="126">
        <f t="shared" si="60"/>
        <v>0</v>
      </c>
      <c r="CF49" s="124">
        <f t="shared" si="60"/>
        <v>0</v>
      </c>
      <c r="CG49" s="125">
        <f t="shared" si="60"/>
        <v>0</v>
      </c>
      <c r="CH49" s="126">
        <f t="shared" si="60"/>
        <v>0</v>
      </c>
      <c r="CI49" s="124">
        <f t="shared" si="60"/>
        <v>0</v>
      </c>
      <c r="CJ49" s="125">
        <f t="shared" si="60"/>
        <v>0</v>
      </c>
      <c r="CK49" s="126">
        <f t="shared" si="60"/>
        <v>0</v>
      </c>
      <c r="CL49" s="124">
        <f t="shared" si="60"/>
        <v>0</v>
      </c>
      <c r="CM49" s="125">
        <f t="shared" si="60"/>
        <v>0</v>
      </c>
      <c r="CN49" s="126">
        <f t="shared" si="60"/>
        <v>0</v>
      </c>
      <c r="CO49" s="124">
        <f>SUM(CO50:CO74)</f>
        <v>0</v>
      </c>
      <c r="CP49" s="125">
        <f t="shared" si="60"/>
        <v>0</v>
      </c>
      <c r="CQ49" s="126">
        <f t="shared" si="60"/>
        <v>0</v>
      </c>
      <c r="CR49" s="124">
        <f t="shared" si="60"/>
        <v>0</v>
      </c>
      <c r="CS49" s="125">
        <f t="shared" si="60"/>
        <v>0</v>
      </c>
      <c r="CT49" s="126">
        <f t="shared" si="60"/>
        <v>0</v>
      </c>
      <c r="CU49" s="124">
        <f t="shared" si="60"/>
        <v>0</v>
      </c>
      <c r="CV49" s="125">
        <f t="shared" si="60"/>
        <v>0</v>
      </c>
      <c r="CW49" s="126">
        <f t="shared" si="60"/>
        <v>0</v>
      </c>
      <c r="CX49" s="124">
        <f t="shared" si="60"/>
        <v>0</v>
      </c>
      <c r="CY49" s="125">
        <f t="shared" si="60"/>
        <v>0</v>
      </c>
      <c r="CZ49" s="126">
        <f t="shared" si="60"/>
        <v>0</v>
      </c>
      <c r="DA49" s="124">
        <f t="shared" si="60"/>
        <v>0</v>
      </c>
      <c r="DB49" s="125">
        <f t="shared" si="60"/>
        <v>0</v>
      </c>
      <c r="DC49" s="126">
        <f t="shared" si="60"/>
        <v>0</v>
      </c>
      <c r="DD49" s="124">
        <f t="shared" si="60"/>
        <v>0</v>
      </c>
      <c r="DE49" s="125">
        <f t="shared" si="60"/>
        <v>0</v>
      </c>
      <c r="DF49" s="126">
        <f t="shared" si="60"/>
        <v>0</v>
      </c>
      <c r="DG49" s="124">
        <f t="shared" si="60"/>
        <v>0</v>
      </c>
      <c r="DH49" s="125">
        <f t="shared" si="60"/>
        <v>0</v>
      </c>
      <c r="DI49" s="126">
        <f t="shared" si="60"/>
        <v>0</v>
      </c>
      <c r="DJ49" s="124">
        <f t="shared" si="60"/>
        <v>0</v>
      </c>
      <c r="DK49" s="125">
        <f t="shared" si="60"/>
        <v>0</v>
      </c>
      <c r="DL49" s="126">
        <f t="shared" si="60"/>
        <v>0</v>
      </c>
      <c r="DM49" s="124">
        <f t="shared" si="60"/>
        <v>0</v>
      </c>
      <c r="DN49" s="125">
        <f t="shared" si="60"/>
        <v>0</v>
      </c>
      <c r="DO49" s="126">
        <f t="shared" si="60"/>
        <v>0</v>
      </c>
      <c r="DP49" s="124">
        <f t="shared" si="60"/>
        <v>0</v>
      </c>
      <c r="DQ49" s="125">
        <f t="shared" si="60"/>
        <v>0</v>
      </c>
      <c r="DR49" s="126">
        <f t="shared" si="60"/>
        <v>0</v>
      </c>
      <c r="DS49" s="124">
        <f t="shared" si="60"/>
        <v>0</v>
      </c>
      <c r="DT49" s="125">
        <f>SUM(DT50:DT74)</f>
        <v>0</v>
      </c>
      <c r="DU49" s="126">
        <f t="shared" si="60"/>
        <v>0</v>
      </c>
      <c r="DV49" s="124">
        <f t="shared" si="60"/>
        <v>0</v>
      </c>
      <c r="DW49" s="125">
        <f t="shared" si="60"/>
        <v>0</v>
      </c>
      <c r="DX49" s="126">
        <f t="shared" si="60"/>
        <v>0</v>
      </c>
      <c r="DY49" s="124">
        <f t="shared" si="60"/>
        <v>0</v>
      </c>
      <c r="DZ49" s="125">
        <f t="shared" si="60"/>
        <v>0</v>
      </c>
      <c r="EA49" s="126">
        <f t="shared" si="60"/>
        <v>0</v>
      </c>
      <c r="EB49" s="124">
        <f t="shared" si="60"/>
        <v>0</v>
      </c>
      <c r="EC49" s="125">
        <f t="shared" si="60"/>
        <v>0</v>
      </c>
      <c r="ED49" s="126">
        <f t="shared" ref="ED49:ES49" si="61">SUM(ED50:ED74)</f>
        <v>0</v>
      </c>
      <c r="EE49" s="124">
        <f t="shared" si="61"/>
        <v>0</v>
      </c>
      <c r="EF49" s="125">
        <f t="shared" si="61"/>
        <v>0</v>
      </c>
      <c r="EG49" s="126">
        <f t="shared" si="61"/>
        <v>0</v>
      </c>
      <c r="EH49" s="124">
        <f t="shared" si="61"/>
        <v>0</v>
      </c>
      <c r="EI49" s="125">
        <f t="shared" si="61"/>
        <v>0</v>
      </c>
      <c r="EJ49" s="126">
        <f t="shared" si="61"/>
        <v>0</v>
      </c>
      <c r="EK49" s="124">
        <f t="shared" si="61"/>
        <v>0</v>
      </c>
      <c r="EL49" s="125">
        <f t="shared" si="61"/>
        <v>0</v>
      </c>
      <c r="EM49" s="126">
        <f t="shared" si="61"/>
        <v>0</v>
      </c>
      <c r="EN49" s="124">
        <f t="shared" si="61"/>
        <v>0</v>
      </c>
      <c r="EO49" s="125">
        <f t="shared" si="61"/>
        <v>0</v>
      </c>
      <c r="EP49" s="126">
        <f t="shared" si="61"/>
        <v>0</v>
      </c>
      <c r="EQ49" s="124">
        <f t="shared" si="61"/>
        <v>0</v>
      </c>
      <c r="ER49" s="125">
        <f t="shared" si="61"/>
        <v>0</v>
      </c>
      <c r="ES49" s="126">
        <f t="shared" si="61"/>
        <v>0</v>
      </c>
    </row>
    <row r="50" spans="1:149" s="2" customFormat="1" outlineLevel="1" x14ac:dyDescent="0.25">
      <c r="A50" t="s">
        <v>129</v>
      </c>
      <c r="B50" t="s">
        <v>130</v>
      </c>
      <c r="C50" s="165">
        <f>-SUMIFS(Lancamentos!$Y:$Y,Lancamentos!$AF:$AF,Fluxo_de_Caixa_Semanal!C$8,Lancamentos!$F:$F,"Realizado",Lancamentos!$J:$J,Fluxo_de_Caixa_Semanal!$A50)</f>
        <v>0</v>
      </c>
      <c r="D50" s="165">
        <f>-SUMIFS(Lancamentos!$Y:$Y,Lancamentos!$AF:$AF,Fluxo_de_Caixa_Semanal!D$8,Lancamentos!$F:$F,"Realizado",Lancamentos!$J:$J,Fluxo_de_Caixa_Semanal!$A50)</f>
        <v>0</v>
      </c>
      <c r="E50" s="166">
        <f>-SUMIFS(Lancamentos!$Y:$Y,Lancamentos!$AF:$AF,Fluxo_de_Caixa_Semanal!E$8,Lancamentos!$F:$F,"Realizado",Lancamentos!$J:$J,Fluxo_de_Caixa_Semanal!$A50)</f>
        <v>0</v>
      </c>
      <c r="F50" s="167">
        <f>-SUMIFS(Lancamentos!$Y:$Y,Lancamentos!$AF:$AF,Fluxo_de_Caixa_Semanal!F$8,Lancamentos!$F:$F,"Realizado",Lancamentos!$J:$J,Fluxo_de_Caixa_Semanal!$A50)</f>
        <v>0</v>
      </c>
      <c r="G50" s="165">
        <f>-SUMIFS(Lancamentos!$Y:$Y,Lancamentos!$AF:$AF,Fluxo_de_Caixa_Semanal!G$8,Lancamentos!$F:$F,"Realizado",Lancamentos!$J:$J,Fluxo_de_Caixa_Semanal!$A50)</f>
        <v>0</v>
      </c>
      <c r="H50" s="166">
        <f>-SUMIFS(Lancamentos!$Y:$Y,Lancamentos!$AF:$AF,Fluxo_de_Caixa_Semanal!H$8,Lancamentos!$F:$F,"Realizado",Lancamentos!$J:$J,Fluxo_de_Caixa_Semanal!$A50)</f>
        <v>0</v>
      </c>
      <c r="I50" s="167">
        <f>-SUMIFS(Lancamentos!$Y:$Y,Lancamentos!$AF:$AF,Fluxo_de_Caixa_Semanal!I$8,Lancamentos!$F:$F,"Realizado",Lancamentos!$J:$J,Fluxo_de_Caixa_Semanal!$A50)</f>
        <v>0</v>
      </c>
      <c r="J50" s="165">
        <f>-SUMIFS(Lancamentos!$Y:$Y,Lancamentos!$AF:$AF,Fluxo_de_Caixa_Semanal!J$8,Lancamentos!$F:$F,"Realizado",Lancamentos!$J:$J,Fluxo_de_Caixa_Semanal!$A50)</f>
        <v>0</v>
      </c>
      <c r="K50" s="166">
        <f>-SUMIFS(Lancamentos!$Y:$Y,Lancamentos!$AF:$AF,Fluxo_de_Caixa_Semanal!K$8,Lancamentos!$F:$F,"Realizado",Lancamentos!$J:$J,Fluxo_de_Caixa_Semanal!$A50)</f>
        <v>0</v>
      </c>
      <c r="L50" s="167">
        <f>-SUMIFS(Lancamentos!$Y:$Y,Lancamentos!$AF:$AF,Fluxo_de_Caixa_Semanal!L$8,Lancamentos!$F:$F,"Realizado",Lancamentos!$J:$J,Fluxo_de_Caixa_Semanal!$A50)</f>
        <v>0</v>
      </c>
      <c r="M50" s="165">
        <f>-SUMIFS(Lancamentos!$Y:$Y,Lancamentos!$AF:$AF,Fluxo_de_Caixa_Semanal!M$8,Lancamentos!$F:$F,"Realizado",Lancamentos!$J:$J,Fluxo_de_Caixa_Semanal!$A50)</f>
        <v>0</v>
      </c>
      <c r="N50" s="166">
        <f>-SUMIFS(Lancamentos!$Y:$Y,Lancamentos!$AF:$AF,Fluxo_de_Caixa_Semanal!N$8,Lancamentos!$F:$F,"Realizado",Lancamentos!$J:$J,Fluxo_de_Caixa_Semanal!$A50)</f>
        <v>0</v>
      </c>
      <c r="O50" s="167">
        <f>-SUMIFS(Lancamentos!$Y:$Y,Lancamentos!$AF:$AF,Fluxo_de_Caixa_Semanal!O$8,Lancamentos!$F:$F,"Realizado",Lancamentos!$J:$J,Fluxo_de_Caixa_Semanal!$A50)</f>
        <v>0</v>
      </c>
      <c r="P50" s="165">
        <f>-SUMIFS(Lancamentos!$Y:$Y,Lancamentos!$AF:$AF,Fluxo_de_Caixa_Semanal!P$8,Lancamentos!$F:$F,"Realizado",Lancamentos!$J:$J,Fluxo_de_Caixa_Semanal!$A50)</f>
        <v>0</v>
      </c>
      <c r="Q50" s="166">
        <f>-SUMIFS(Lancamentos!$Y:$Y,Lancamentos!$AF:$AF,Fluxo_de_Caixa_Semanal!Q$8,Lancamentos!$F:$F,"Realizado",Lancamentos!$J:$J,Fluxo_de_Caixa_Semanal!$A50)</f>
        <v>0</v>
      </c>
      <c r="R50" s="167">
        <f>-SUMIFS(Lancamentos!$Y:$Y,Lancamentos!$AF:$AF,Fluxo_de_Caixa_Semanal!R$8,Lancamentos!$F:$F,"Realizado",Lancamentos!$J:$J,Fluxo_de_Caixa_Semanal!$A50)</f>
        <v>0</v>
      </c>
      <c r="S50" s="165">
        <f>-SUMIFS(Lancamentos!$Y:$Y,Lancamentos!$AF:$AF,Fluxo_de_Caixa_Semanal!S$8,Lancamentos!$F:$F,"Realizado",Lancamentos!$J:$J,Fluxo_de_Caixa_Semanal!$A50)</f>
        <v>0</v>
      </c>
      <c r="T50" s="166">
        <f>-SUMIFS(Lancamentos!$Y:$Y,Lancamentos!$AF:$AF,Fluxo_de_Caixa_Semanal!T$8,Lancamentos!$F:$F,"Realizado",Lancamentos!$J:$J,Fluxo_de_Caixa_Semanal!$A50)</f>
        <v>0</v>
      </c>
      <c r="U50" s="167">
        <f>-SUMIFS(Lancamentos!$Y:$Y,Lancamentos!$AF:$AF,Fluxo_de_Caixa_Semanal!U$8,Lancamentos!$F:$F,"Realizado",Lancamentos!$J:$J,Fluxo_de_Caixa_Semanal!$A50)</f>
        <v>0</v>
      </c>
      <c r="V50" s="165">
        <f>-SUMIFS(Lancamentos!$Y:$Y,Lancamentos!$AF:$AF,Fluxo_de_Caixa_Semanal!V$8,Lancamentos!$F:$F,"Realizado",Lancamentos!$J:$J,Fluxo_de_Caixa_Semanal!$A50)</f>
        <v>0</v>
      </c>
      <c r="W50" s="166">
        <f>-SUMIFS(Lancamentos!$Y:$Y,Lancamentos!$AF:$AF,Fluxo_de_Caixa_Semanal!W$8,Lancamentos!$F:$F,"Realizado",Lancamentos!$J:$J,Fluxo_de_Caixa_Semanal!$A50)</f>
        <v>0</v>
      </c>
      <c r="X50" s="121">
        <f>-SUMIFS(Lancamentos!$Y:$Y,Lancamentos!$AF:$AF,Fluxo_de_Caixa_Semanal!X$8,Lancamentos!$F:$F,"Realizado",Lancamentos!$J:$J,Fluxo_de_Caixa_Semanal!$A50)-SUMIFS(Lancamentos!$Y:$Y,Lancamentos!$AF:$AF,Fluxo_de_Caixa_Semanal!X$8,Lancamentos!$F:$F,"Contratado",Lancamentos!$J:$J,Fluxo_de_Caixa_Semanal!$A50)</f>
        <v>0</v>
      </c>
      <c r="Y50" s="122">
        <f>-SUMIFS(Lancamentos!$Y:$Y,Lancamentos!$AF:$AF,Fluxo_de_Caixa_Semanal!Y$8,Lancamentos!$F:$F,"Realizado",Lancamentos!$J:$J,Fluxo_de_Caixa_Semanal!$A50)-SUMIFS(Lancamentos!$Y:$Y,Lancamentos!$AF:$AF,Fluxo_de_Caixa_Semanal!Y$8,Lancamentos!$F:$F,"Contratado",Lancamentos!$J:$J,Fluxo_de_Caixa_Semanal!$A50)</f>
        <v>0</v>
      </c>
      <c r="Z50" s="123">
        <f>-SUMIFS(Lancamentos!$Y:$Y,Lancamentos!$AF:$AF,Fluxo_de_Caixa_Semanal!Z$8,Lancamentos!$F:$F,"Realizado",Lancamentos!$J:$J,Fluxo_de_Caixa_Semanal!$A50)-SUMIFS(Lancamentos!$Y:$Y,Lancamentos!$AF:$AF,Fluxo_de_Caixa_Semanal!Z$8,Lancamentos!$F:$F,"Contratado",Lancamentos!$J:$J,Fluxo_de_Caixa_Semanal!$A50)</f>
        <v>0</v>
      </c>
      <c r="AA50" s="121">
        <f>-SUMIFS(Lancamentos!$Y:$Y,Lancamentos!$AF:$AF,Fluxo_de_Caixa_Semanal!AA$8,Lancamentos!$F:$F,"Realizado",Lancamentos!$J:$J,Fluxo_de_Caixa_Semanal!$A50)-SUMIFS(Lancamentos!$Y:$Y,Lancamentos!$AF:$AF,Fluxo_de_Caixa_Semanal!AA$8,Lancamentos!$F:$F,"Contratado",Lancamentos!$J:$J,Fluxo_de_Caixa_Semanal!$A50)</f>
        <v>0</v>
      </c>
      <c r="AB50" s="122">
        <f>-SUMIFS(Lancamentos!$Y:$Y,Lancamentos!$AF:$AF,Fluxo_de_Caixa_Semanal!AB$8,Lancamentos!$F:$F,"Realizado",Lancamentos!$J:$J,Fluxo_de_Caixa_Semanal!$A50)-SUMIFS(Lancamentos!$Y:$Y,Lancamentos!$AF:$AF,Fluxo_de_Caixa_Semanal!AB$8,Lancamentos!$F:$F,"Contratado",Lancamentos!$J:$J,Fluxo_de_Caixa_Semanal!$A50)</f>
        <v>0</v>
      </c>
      <c r="AC50" s="123">
        <f>-SUMIFS(Lancamentos!$Y:$Y,Lancamentos!$AF:$AF,Fluxo_de_Caixa_Semanal!AC$8,Lancamentos!$F:$F,"Realizado",Lancamentos!$J:$J,Fluxo_de_Caixa_Semanal!$A50)-SUMIFS(Lancamentos!$Y:$Y,Lancamentos!$AF:$AF,Fluxo_de_Caixa_Semanal!AC$8,Lancamentos!$F:$F,"Contratado",Lancamentos!$J:$J,Fluxo_de_Caixa_Semanal!$A50)</f>
        <v>0</v>
      </c>
      <c r="AD50" s="121">
        <f>-SUMIFS(Lancamentos!$Y:$Y,Lancamentos!$AF:$AF,Fluxo_de_Caixa_Semanal!AD$8,Lancamentos!$F:$F,"Realizado",Lancamentos!$J:$J,Fluxo_de_Caixa_Semanal!$A50)-SUMIFS(Lancamentos!$Y:$Y,Lancamentos!$AF:$AF,Fluxo_de_Caixa_Semanal!AD$8,Lancamentos!$F:$F,"Contratado",Lancamentos!$J:$J,Fluxo_de_Caixa_Semanal!$A50)</f>
        <v>0</v>
      </c>
      <c r="AE50" s="122">
        <f>-SUMIFS(Lancamentos!$Y:$Y,Lancamentos!$AF:$AF,Fluxo_de_Caixa_Semanal!AE$8,Lancamentos!$F:$F,"Realizado",Lancamentos!$J:$J,Fluxo_de_Caixa_Semanal!$A50)-SUMIFS(Lancamentos!$Y:$Y,Lancamentos!$AF:$AF,Fluxo_de_Caixa_Semanal!AE$8,Lancamentos!$F:$F,"Contratado",Lancamentos!$J:$J,Fluxo_de_Caixa_Semanal!$A50)</f>
        <v>0</v>
      </c>
      <c r="AF50" s="123">
        <f>-SUMIFS(Lancamentos!$Y:$Y,Lancamentos!$AF:$AF,Fluxo_de_Caixa_Semanal!AF$8,Lancamentos!$F:$F,"Realizado",Lancamentos!$J:$J,Fluxo_de_Caixa_Semanal!$A50)-SUMIFS(Lancamentos!$Y:$Y,Lancamentos!$AF:$AF,Fluxo_de_Caixa_Semanal!AF$8,Lancamentos!$F:$F,"Contratado",Lancamentos!$J:$J,Fluxo_de_Caixa_Semanal!$A50)</f>
        <v>0</v>
      </c>
      <c r="AG50" s="121">
        <f>-SUMIFS(Lancamentos!$Y:$Y,Lancamentos!$AF:$AF,Fluxo_de_Caixa_Semanal!AG$8,Lancamentos!$F:$F,"Realizado",Lancamentos!$J:$J,Fluxo_de_Caixa_Semanal!$A50)-SUMIFS(Lancamentos!$Y:$Y,Lancamentos!$AF:$AF,Fluxo_de_Caixa_Semanal!AG$8,Lancamentos!$F:$F,"Contratado",Lancamentos!$J:$J,Fluxo_de_Caixa_Semanal!$A50)</f>
        <v>0</v>
      </c>
      <c r="AH50" s="122">
        <f>-SUMIFS(Lancamentos!$Y:$Y,Lancamentos!$AF:$AF,Fluxo_de_Caixa_Semanal!AH$8,Lancamentos!$F:$F,"Realizado",Lancamentos!$J:$J,Fluxo_de_Caixa_Semanal!$A50)-SUMIFS(Lancamentos!$Y:$Y,Lancamentos!$AF:$AF,Fluxo_de_Caixa_Semanal!AH$8,Lancamentos!$F:$F,"Contratado",Lancamentos!$J:$J,Fluxo_de_Caixa_Semanal!$A50)</f>
        <v>0</v>
      </c>
      <c r="AI50" s="123">
        <f>-SUMIFS(Lancamentos!$Y:$Y,Lancamentos!$AF:$AF,Fluxo_de_Caixa_Semanal!AI$8,Lancamentos!$F:$F,"Realizado",Lancamentos!$J:$J,Fluxo_de_Caixa_Semanal!$A50)-SUMIFS(Lancamentos!$Y:$Y,Lancamentos!$AF:$AF,Fluxo_de_Caixa_Semanal!AI$8,Lancamentos!$F:$F,"Contratado",Lancamentos!$J:$J,Fluxo_de_Caixa_Semanal!$A50)</f>
        <v>0</v>
      </c>
      <c r="AJ50" s="121">
        <f>-SUMIFS(Lancamentos!$Y:$Y,Lancamentos!$AF:$AF,Fluxo_de_Caixa_Semanal!AJ$8,Lancamentos!$F:$F,"Realizado",Lancamentos!$J:$J,Fluxo_de_Caixa_Semanal!$A50)-SUMIFS(Lancamentos!$Y:$Y,Lancamentos!$AF:$AF,Fluxo_de_Caixa_Semanal!AJ$8,Lancamentos!$F:$F,"Contratado",Lancamentos!$J:$J,Fluxo_de_Caixa_Semanal!$A50)</f>
        <v>0</v>
      </c>
      <c r="AK50" s="122">
        <f>-SUMIFS(Lancamentos!$Y:$Y,Lancamentos!$AF:$AF,Fluxo_de_Caixa_Semanal!AK$8,Lancamentos!$F:$F,"Realizado",Lancamentos!$J:$J,Fluxo_de_Caixa_Semanal!$A50)-SUMIFS(Lancamentos!$Y:$Y,Lancamentos!$AF:$AF,Fluxo_de_Caixa_Semanal!AK$8,Lancamentos!$F:$F,"Contratado",Lancamentos!$J:$J,Fluxo_de_Caixa_Semanal!$A50)</f>
        <v>0</v>
      </c>
      <c r="AL50" s="123">
        <f>-SUMIFS(Lancamentos!$Y:$Y,Lancamentos!$AF:$AF,Fluxo_de_Caixa_Semanal!AL$8,Lancamentos!$F:$F,"Realizado",Lancamentos!$J:$J,Fluxo_de_Caixa_Semanal!$A50)-SUMIFS(Lancamentos!$Y:$Y,Lancamentos!$AF:$AF,Fluxo_de_Caixa_Semanal!AL$8,Lancamentos!$F:$F,"Contratado",Lancamentos!$J:$J,Fluxo_de_Caixa_Semanal!$A50)</f>
        <v>0</v>
      </c>
      <c r="AM50" s="121">
        <f>-SUMIFS(Lancamentos!$Y:$Y,Lancamentos!$AF:$AF,Fluxo_de_Caixa_Semanal!AM$8,Lancamentos!$F:$F,"Realizado",Lancamentos!$J:$J,Fluxo_de_Caixa_Semanal!$A50)-SUMIFS(Lancamentos!$Y:$Y,Lancamentos!$AF:$AF,Fluxo_de_Caixa_Semanal!AM$8,Lancamentos!$F:$F,"Contratado",Lancamentos!$J:$J,Fluxo_de_Caixa_Semanal!$A50)</f>
        <v>0</v>
      </c>
      <c r="AN50" s="122">
        <f>-SUMIFS(Lancamentos!$Y:$Y,Lancamentos!$AF:$AF,Fluxo_de_Caixa_Semanal!AN$8,Lancamentos!$F:$F,"Realizado",Lancamentos!$J:$J,Fluxo_de_Caixa_Semanal!$A50)-SUMIFS(Lancamentos!$Y:$Y,Lancamentos!$AF:$AF,Fluxo_de_Caixa_Semanal!AN$8,Lancamentos!$F:$F,"Contratado",Lancamentos!$J:$J,Fluxo_de_Caixa_Semanal!$A50)</f>
        <v>0</v>
      </c>
      <c r="AO50" s="123">
        <f>-SUMIFS(Lancamentos!$Y:$Y,Lancamentos!$AF:$AF,Fluxo_de_Caixa_Semanal!AO$8,Lancamentos!$F:$F,"Realizado",Lancamentos!$J:$J,Fluxo_de_Caixa_Semanal!$A50)-SUMIFS(Lancamentos!$Y:$Y,Lancamentos!$AF:$AF,Fluxo_de_Caixa_Semanal!AO$8,Lancamentos!$F:$F,"Contratado",Lancamentos!$J:$J,Fluxo_de_Caixa_Semanal!$A50)</f>
        <v>0</v>
      </c>
      <c r="AP50" s="121">
        <f>-SUMIFS(Lancamentos!$Y:$Y,Lancamentos!$AF:$AF,Fluxo_de_Caixa_Semanal!AP$8,Lancamentos!$F:$F,"Realizado",Lancamentos!$J:$J,Fluxo_de_Caixa_Semanal!$A50)-SUMIFS(Lancamentos!$Y:$Y,Lancamentos!$AF:$AF,Fluxo_de_Caixa_Semanal!AP$8,Lancamentos!$F:$F,"Contratado",Lancamentos!$J:$J,Fluxo_de_Caixa_Semanal!$A50)</f>
        <v>0</v>
      </c>
      <c r="AQ50" s="122">
        <f>-SUMIFS(Lancamentos!$Y:$Y,Lancamentos!$AF:$AF,Fluxo_de_Caixa_Semanal!AQ$8,Lancamentos!$F:$F,"Realizado",Lancamentos!$J:$J,Fluxo_de_Caixa_Semanal!$A50)-SUMIFS(Lancamentos!$Y:$Y,Lancamentos!$AF:$AF,Fluxo_de_Caixa_Semanal!AQ$8,Lancamentos!$F:$F,"Contratado",Lancamentos!$J:$J,Fluxo_de_Caixa_Semanal!$A50)</f>
        <v>0</v>
      </c>
      <c r="AR50" s="123">
        <f>-SUMIFS(Lancamentos!$Y:$Y,Lancamentos!$AF:$AF,Fluxo_de_Caixa_Semanal!AR$8,Lancamentos!$F:$F,"Realizado",Lancamentos!$J:$J,Fluxo_de_Caixa_Semanal!$A50)-SUMIFS(Lancamentos!$Y:$Y,Lancamentos!$AF:$AF,Fluxo_de_Caixa_Semanal!AR$8,Lancamentos!$F:$F,"Contratado",Lancamentos!$J:$J,Fluxo_de_Caixa_Semanal!$A50)</f>
        <v>0</v>
      </c>
      <c r="AS50" s="121">
        <f>-SUMIFS(Lancamentos!$Y:$Y,Lancamentos!$AF:$AF,Fluxo_de_Caixa_Semanal!AS$8,Lancamentos!$F:$F,"Realizado",Lancamentos!$J:$J,Fluxo_de_Caixa_Semanal!$A50)-SUMIFS(Lancamentos!$Y:$Y,Lancamentos!$AF:$AF,Fluxo_de_Caixa_Semanal!AS$8,Lancamentos!$F:$F,"Contratado",Lancamentos!$J:$J,Fluxo_de_Caixa_Semanal!$A50)</f>
        <v>0</v>
      </c>
      <c r="AT50" s="122">
        <f>-SUMIFS(Lancamentos!$Y:$Y,Lancamentos!$AF:$AF,Fluxo_de_Caixa_Semanal!AT$8,Lancamentos!$F:$F,"Realizado",Lancamentos!$J:$J,Fluxo_de_Caixa_Semanal!$A50)-SUMIFS(Lancamentos!$Y:$Y,Lancamentos!$AF:$AF,Fluxo_de_Caixa_Semanal!AT$8,Lancamentos!$F:$F,"Contratado",Lancamentos!$J:$J,Fluxo_de_Caixa_Semanal!$A50)</f>
        <v>0</v>
      </c>
      <c r="AU50" s="123">
        <f>-SUMIFS(Lancamentos!$Y:$Y,Lancamentos!$AF:$AF,Fluxo_de_Caixa_Semanal!AU$8,Lancamentos!$F:$F,"Realizado",Lancamentos!$J:$J,Fluxo_de_Caixa_Semanal!$A50)-SUMIFS(Lancamentos!$Y:$Y,Lancamentos!$AF:$AF,Fluxo_de_Caixa_Semanal!AU$8,Lancamentos!$F:$F,"Contratado",Lancamentos!$J:$J,Fluxo_de_Caixa_Semanal!$A50)</f>
        <v>0</v>
      </c>
      <c r="AV50" s="121">
        <f>-SUMIFS(Lancamentos!$Y:$Y,Lancamentos!$AF:$AF,Fluxo_de_Caixa_Semanal!AV$8,Lancamentos!$F:$F,"Realizado",Lancamentos!$J:$J,Fluxo_de_Caixa_Semanal!$A50)-SUMIFS(Lancamentos!$Y:$Y,Lancamentos!$AF:$AF,Fluxo_de_Caixa_Semanal!AV$8,Lancamentos!$F:$F,"Contratado",Lancamentos!$J:$J,Fluxo_de_Caixa_Semanal!$A50)</f>
        <v>0</v>
      </c>
      <c r="AW50" s="122">
        <f>-SUMIFS(Lancamentos!$Y:$Y,Lancamentos!$AF:$AF,Fluxo_de_Caixa_Semanal!AW$8,Lancamentos!$F:$F,"Realizado",Lancamentos!$J:$J,Fluxo_de_Caixa_Semanal!$A50)-SUMIFS(Lancamentos!$Y:$Y,Lancamentos!$AF:$AF,Fluxo_de_Caixa_Semanal!AW$8,Lancamentos!$F:$F,"Contratado",Lancamentos!$J:$J,Fluxo_de_Caixa_Semanal!$A50)</f>
        <v>0</v>
      </c>
      <c r="AX50" s="123">
        <f>-SUMIFS(Lancamentos!$Y:$Y,Lancamentos!$AF:$AF,Fluxo_de_Caixa_Semanal!AX$8,Lancamentos!$F:$F,"Realizado",Lancamentos!$J:$J,Fluxo_de_Caixa_Semanal!$A50)-SUMIFS(Lancamentos!$Y:$Y,Lancamentos!$AF:$AF,Fluxo_de_Caixa_Semanal!AX$8,Lancamentos!$F:$F,"Contratado",Lancamentos!$J:$J,Fluxo_de_Caixa_Semanal!$A50)</f>
        <v>0</v>
      </c>
      <c r="AY50" s="121">
        <f>-SUMIFS(Lancamentos!$Y:$Y,Lancamentos!$AF:$AF,Fluxo_de_Caixa_Semanal!AY$8,Lancamentos!$F:$F,"Realizado",Lancamentos!$J:$J,Fluxo_de_Caixa_Semanal!$A50)-SUMIFS(Lancamentos!$Y:$Y,Lancamentos!$AF:$AF,Fluxo_de_Caixa_Semanal!AY$8,Lancamentos!$F:$F,"Contratado",Lancamentos!$J:$J,Fluxo_de_Caixa_Semanal!$A50)</f>
        <v>0</v>
      </c>
      <c r="AZ50" s="122">
        <f>-SUMIFS(Lancamentos!$Y:$Y,Lancamentos!$AF:$AF,Fluxo_de_Caixa_Semanal!AZ$8,Lancamentos!$F:$F,"Realizado",Lancamentos!$J:$J,Fluxo_de_Caixa_Semanal!$A50)-SUMIFS(Lancamentos!$Y:$Y,Lancamentos!$AF:$AF,Fluxo_de_Caixa_Semanal!AZ$8,Lancamentos!$F:$F,"Contratado",Lancamentos!$J:$J,Fluxo_de_Caixa_Semanal!$A50)</f>
        <v>0</v>
      </c>
      <c r="BA50" s="123">
        <f>-SUMIFS(Lancamentos!$Y:$Y,Lancamentos!$AF:$AF,Fluxo_de_Caixa_Semanal!BA$8,Lancamentos!$F:$F,"Realizado",Lancamentos!$J:$J,Fluxo_de_Caixa_Semanal!$A50)-SUMIFS(Lancamentos!$Y:$Y,Lancamentos!$AF:$AF,Fluxo_de_Caixa_Semanal!BA$8,Lancamentos!$F:$F,"Contratado",Lancamentos!$J:$J,Fluxo_de_Caixa_Semanal!$A50)</f>
        <v>0</v>
      </c>
      <c r="BB50" s="121">
        <f>-SUMIFS(Lancamentos!$Y:$Y,Lancamentos!$AF:$AF,Fluxo_de_Caixa_Semanal!BB$8,Lancamentos!$F:$F,"Realizado",Lancamentos!$J:$J,Fluxo_de_Caixa_Semanal!$A50)-SUMIFS(Lancamentos!$Y:$Y,Lancamentos!$AF:$AF,Fluxo_de_Caixa_Semanal!BB$8,Lancamentos!$F:$F,"Contratado",Lancamentos!$J:$J,Fluxo_de_Caixa_Semanal!$A50)</f>
        <v>0</v>
      </c>
      <c r="BC50" s="122">
        <f>-SUMIFS(Lancamentos!$Y:$Y,Lancamentos!$AF:$AF,Fluxo_de_Caixa_Semanal!BC$8,Lancamentos!$F:$F,"Realizado",Lancamentos!$J:$J,Fluxo_de_Caixa_Semanal!$A50)-SUMIFS(Lancamentos!$Y:$Y,Lancamentos!$AF:$AF,Fluxo_de_Caixa_Semanal!BC$8,Lancamentos!$F:$F,"Contratado",Lancamentos!$J:$J,Fluxo_de_Caixa_Semanal!$A50)</f>
        <v>0</v>
      </c>
      <c r="BD50" s="123">
        <f>-SUMIFS(Lancamentos!$Y:$Y,Lancamentos!$AF:$AF,Fluxo_de_Caixa_Semanal!BD$8,Lancamentos!$F:$F,"Realizado",Lancamentos!$J:$J,Fluxo_de_Caixa_Semanal!$A50)-SUMIFS(Lancamentos!$Y:$Y,Lancamentos!$AF:$AF,Fluxo_de_Caixa_Semanal!BD$8,Lancamentos!$F:$F,"Contratado",Lancamentos!$J:$J,Fluxo_de_Caixa_Semanal!$A50)</f>
        <v>0</v>
      </c>
      <c r="BE50" s="121">
        <f>-SUMIFS(Lancamentos!$Y:$Y,Lancamentos!$AF:$AF,Fluxo_de_Caixa_Semanal!BE$8,Lancamentos!$F:$F,"Realizado",Lancamentos!$J:$J,Fluxo_de_Caixa_Semanal!$A50)-SUMIFS(Lancamentos!$Y:$Y,Lancamentos!$AF:$AF,Fluxo_de_Caixa_Semanal!BE$8,Lancamentos!$F:$F,"Contratado",Lancamentos!$J:$J,Fluxo_de_Caixa_Semanal!$A50)</f>
        <v>0</v>
      </c>
      <c r="BF50" s="122">
        <f>-SUMIFS(Lancamentos!$Y:$Y,Lancamentos!$AF:$AF,Fluxo_de_Caixa_Semanal!BF$8,Lancamentos!$F:$F,"Realizado",Lancamentos!$J:$J,Fluxo_de_Caixa_Semanal!$A50)-SUMIFS(Lancamentos!$Y:$Y,Lancamentos!$AF:$AF,Fluxo_de_Caixa_Semanal!BF$8,Lancamentos!$F:$F,"Contratado",Lancamentos!$J:$J,Fluxo_de_Caixa_Semanal!$A50)</f>
        <v>0</v>
      </c>
      <c r="BG50" s="123">
        <f>-SUMIFS(Lancamentos!$Y:$Y,Lancamentos!$AF:$AF,Fluxo_de_Caixa_Semanal!BG$8,Lancamentos!$F:$F,"Realizado",Lancamentos!$J:$J,Fluxo_de_Caixa_Semanal!$A50)-SUMIFS(Lancamentos!$Y:$Y,Lancamentos!$AF:$AF,Fluxo_de_Caixa_Semanal!BG$8,Lancamentos!$F:$F,"Contratado",Lancamentos!$J:$J,Fluxo_de_Caixa_Semanal!$A50)</f>
        <v>0</v>
      </c>
      <c r="BH50" s="121">
        <f>-SUMIFS(Lancamentos!$Y:$Y,Lancamentos!$AF:$AF,Fluxo_de_Caixa_Semanal!BH$8,Lancamentos!$F:$F,"Realizado",Lancamentos!$J:$J,Fluxo_de_Caixa_Semanal!$A50)-SUMIFS(Lancamentos!$Y:$Y,Lancamentos!$AF:$AF,Fluxo_de_Caixa_Semanal!BH$8,Lancamentos!$F:$F,"Contratado",Lancamentos!$J:$J,Fluxo_de_Caixa_Semanal!$A50)</f>
        <v>0</v>
      </c>
      <c r="BI50" s="122">
        <f>-SUMIFS(Lancamentos!$Y:$Y,Lancamentos!$AF:$AF,Fluxo_de_Caixa_Semanal!BI$8,Lancamentos!$F:$F,"Realizado",Lancamentos!$J:$J,Fluxo_de_Caixa_Semanal!$A50)-SUMIFS(Lancamentos!$Y:$Y,Lancamentos!$AF:$AF,Fluxo_de_Caixa_Semanal!BI$8,Lancamentos!$F:$F,"Contratado",Lancamentos!$J:$J,Fluxo_de_Caixa_Semanal!$A50)</f>
        <v>0</v>
      </c>
      <c r="BJ50" s="123">
        <f>-SUMIFS(Lancamentos!$Y:$Y,Lancamentos!$AF:$AF,Fluxo_de_Caixa_Semanal!BJ$8,Lancamentos!$F:$F,"Realizado",Lancamentos!$J:$J,Fluxo_de_Caixa_Semanal!$A50)-SUMIFS(Lancamentos!$Y:$Y,Lancamentos!$AF:$AF,Fluxo_de_Caixa_Semanal!BJ$8,Lancamentos!$F:$F,"Contratado",Lancamentos!$J:$J,Fluxo_de_Caixa_Semanal!$A50)</f>
        <v>0</v>
      </c>
      <c r="BK50" s="121">
        <f>-SUMIFS(Lancamentos!$Y:$Y,Lancamentos!$AF:$AF,Fluxo_de_Caixa_Semanal!BK$8,Lancamentos!$F:$F,"Realizado",Lancamentos!$J:$J,Fluxo_de_Caixa_Semanal!$A50)-SUMIFS(Lancamentos!$Y:$Y,Lancamentos!$AF:$AF,Fluxo_de_Caixa_Semanal!BK$8,Lancamentos!$F:$F,"Contratado",Lancamentos!$J:$J,Fluxo_de_Caixa_Semanal!$A50)</f>
        <v>0</v>
      </c>
      <c r="BL50" s="122">
        <f>-SUMIFS(Lancamentos!$Y:$Y,Lancamentos!$AF:$AF,Fluxo_de_Caixa_Semanal!BL$8,Lancamentos!$F:$F,"Realizado",Lancamentos!$J:$J,Fluxo_de_Caixa_Semanal!$A50)-SUMIFS(Lancamentos!$Y:$Y,Lancamentos!$AF:$AF,Fluxo_de_Caixa_Semanal!BL$8,Lancamentos!$F:$F,"Contratado",Lancamentos!$J:$J,Fluxo_de_Caixa_Semanal!$A50)</f>
        <v>0</v>
      </c>
      <c r="BM50" s="123">
        <f>-SUMIFS(Lancamentos!$Y:$Y,Lancamentos!$AF:$AF,Fluxo_de_Caixa_Semanal!BM$8,Lancamentos!$F:$F,"Realizado",Lancamentos!$J:$J,Fluxo_de_Caixa_Semanal!$A50)-SUMIFS(Lancamentos!$Y:$Y,Lancamentos!$AF:$AF,Fluxo_de_Caixa_Semanal!BM$8,Lancamentos!$F:$F,"Contratado",Lancamentos!$J:$J,Fluxo_de_Caixa_Semanal!$A50)</f>
        <v>0</v>
      </c>
      <c r="BN50" s="121">
        <f>-SUMIFS(Lancamentos!$Y:$Y,Lancamentos!$AF:$AF,Fluxo_de_Caixa_Semanal!BN$8,Lancamentos!$F:$F,"Realizado",Lancamentos!$J:$J,Fluxo_de_Caixa_Semanal!$A50)-SUMIFS(Lancamentos!$Y:$Y,Lancamentos!$AF:$AF,Fluxo_de_Caixa_Semanal!BN$8,Lancamentos!$F:$F,"Contratado",Lancamentos!$J:$J,Fluxo_de_Caixa_Semanal!$A50)</f>
        <v>0</v>
      </c>
      <c r="BO50" s="122">
        <f>-SUMIFS(Lancamentos!$Y:$Y,Lancamentos!$AF:$AF,Fluxo_de_Caixa_Semanal!BO$8,Lancamentos!$F:$F,"Realizado",Lancamentos!$J:$J,Fluxo_de_Caixa_Semanal!$A50)-SUMIFS(Lancamentos!$Y:$Y,Lancamentos!$AF:$AF,Fluxo_de_Caixa_Semanal!BO$8,Lancamentos!$F:$F,"Contratado",Lancamentos!$J:$J,Fluxo_de_Caixa_Semanal!$A50)</f>
        <v>0</v>
      </c>
      <c r="BP50" s="123">
        <f>-SUMIFS(Lancamentos!$Y:$Y,Lancamentos!$AF:$AF,Fluxo_de_Caixa_Semanal!BP$8,Lancamentos!$F:$F,"Realizado",Lancamentos!$J:$J,Fluxo_de_Caixa_Semanal!$A50)-SUMIFS(Lancamentos!$Y:$Y,Lancamentos!$AF:$AF,Fluxo_de_Caixa_Semanal!BP$8,Lancamentos!$F:$F,"Contratado",Lancamentos!$J:$J,Fluxo_de_Caixa_Semanal!$A50)</f>
        <v>0</v>
      </c>
      <c r="BQ50" s="121">
        <f>-SUMIFS(Lancamentos!$Y:$Y,Lancamentos!$AF:$AF,Fluxo_de_Caixa_Semanal!BQ$8,Lancamentos!$F:$F,"Realizado",Lancamentos!$J:$J,Fluxo_de_Caixa_Semanal!$A50)-SUMIFS(Lancamentos!$Y:$Y,Lancamentos!$AF:$AF,Fluxo_de_Caixa_Semanal!BQ$8,Lancamentos!$F:$F,"Contratado",Lancamentos!$J:$J,Fluxo_de_Caixa_Semanal!$A50)</f>
        <v>0</v>
      </c>
      <c r="BR50" s="122">
        <f>-SUMIFS(Lancamentos!$Y:$Y,Lancamentos!$AF:$AF,Fluxo_de_Caixa_Semanal!BR$8,Lancamentos!$F:$F,"Realizado",Lancamentos!$J:$J,Fluxo_de_Caixa_Semanal!$A50)-SUMIFS(Lancamentos!$Y:$Y,Lancamentos!$AF:$AF,Fluxo_de_Caixa_Semanal!BR$8,Lancamentos!$F:$F,"Contratado",Lancamentos!$J:$J,Fluxo_de_Caixa_Semanal!$A50)</f>
        <v>0</v>
      </c>
      <c r="BS50" s="123">
        <f>-SUMIFS(Lancamentos!$Y:$Y,Lancamentos!$AF:$AF,Fluxo_de_Caixa_Semanal!BS$8,Lancamentos!$F:$F,"Realizado",Lancamentos!$J:$J,Fluxo_de_Caixa_Semanal!$A50)-SUMIFS(Lancamentos!$Y:$Y,Lancamentos!$AF:$AF,Fluxo_de_Caixa_Semanal!BS$8,Lancamentos!$F:$F,"Contratado",Lancamentos!$J:$J,Fluxo_de_Caixa_Semanal!$A50)</f>
        <v>0</v>
      </c>
      <c r="BT50" s="121">
        <f>-SUMIFS(Lancamentos!$Y:$Y,Lancamentos!$AF:$AF,Fluxo_de_Caixa_Semanal!BT$8,Lancamentos!$F:$F,"Realizado",Lancamentos!$J:$J,Fluxo_de_Caixa_Semanal!$A50)-SUMIFS(Lancamentos!$Y:$Y,Lancamentos!$AF:$AF,Fluxo_de_Caixa_Semanal!BT$8,Lancamentos!$F:$F,"Contratado",Lancamentos!$J:$J,Fluxo_de_Caixa_Semanal!$A50)</f>
        <v>0</v>
      </c>
      <c r="BU50" s="122">
        <f>-SUMIFS(Lancamentos!$Y:$Y,Lancamentos!$AF:$AF,Fluxo_de_Caixa_Semanal!BU$8,Lancamentos!$F:$F,"Realizado",Lancamentos!$J:$J,Fluxo_de_Caixa_Semanal!$A50)-SUMIFS(Lancamentos!$Y:$Y,Lancamentos!$AF:$AF,Fluxo_de_Caixa_Semanal!BU$8,Lancamentos!$F:$F,"Contratado",Lancamentos!$J:$J,Fluxo_de_Caixa_Semanal!$A50)</f>
        <v>0</v>
      </c>
      <c r="BV50" s="123">
        <f>-SUMIFS(Lancamentos!$Y:$Y,Lancamentos!$AF:$AF,Fluxo_de_Caixa_Semanal!BV$8,Lancamentos!$F:$F,"Realizado",Lancamentos!$J:$J,Fluxo_de_Caixa_Semanal!$A50)-SUMIFS(Lancamentos!$Y:$Y,Lancamentos!$AF:$AF,Fluxo_de_Caixa_Semanal!BV$8,Lancamentos!$F:$F,"Contratado",Lancamentos!$J:$J,Fluxo_de_Caixa_Semanal!$A50)</f>
        <v>0</v>
      </c>
      <c r="BW50" s="121">
        <f>-SUMIFS(Lancamentos!$Y:$Y,Lancamentos!$AF:$AF,Fluxo_de_Caixa_Semanal!BW$8,Lancamentos!$F:$F,"Realizado",Lancamentos!$J:$J,Fluxo_de_Caixa_Semanal!$A50)-SUMIFS(Lancamentos!$Y:$Y,Lancamentos!$AF:$AF,Fluxo_de_Caixa_Semanal!BW$8,Lancamentos!$F:$F,"Contratado",Lancamentos!$J:$J,Fluxo_de_Caixa_Semanal!$A50)</f>
        <v>0</v>
      </c>
      <c r="BX50" s="122">
        <f>-SUMIFS(Lancamentos!$Y:$Y,Lancamentos!$AF:$AF,Fluxo_de_Caixa_Semanal!BX$8,Lancamentos!$F:$F,"Realizado",Lancamentos!$J:$J,Fluxo_de_Caixa_Semanal!$A50)-SUMIFS(Lancamentos!$Y:$Y,Lancamentos!$AF:$AF,Fluxo_de_Caixa_Semanal!BX$8,Lancamentos!$F:$F,"Contratado",Lancamentos!$J:$J,Fluxo_de_Caixa_Semanal!$A50)</f>
        <v>0</v>
      </c>
      <c r="BY50" s="123">
        <f>-SUMIFS(Lancamentos!$Y:$Y,Lancamentos!$AF:$AF,Fluxo_de_Caixa_Semanal!BY$8,Lancamentos!$F:$F,"Realizado",Lancamentos!$J:$J,Fluxo_de_Caixa_Semanal!$A50)-SUMIFS(Lancamentos!$Y:$Y,Lancamentos!$AF:$AF,Fluxo_de_Caixa_Semanal!BY$8,Lancamentos!$F:$F,"Contratado",Lancamentos!$J:$J,Fluxo_de_Caixa_Semanal!$A50)</f>
        <v>0</v>
      </c>
      <c r="BZ50" s="121">
        <f>-SUMIFS(Lancamentos!$Y:$Y,Lancamentos!$AF:$AF,Fluxo_de_Caixa_Semanal!BZ$8,Lancamentos!$F:$F,"Realizado",Lancamentos!$J:$J,Fluxo_de_Caixa_Semanal!$A50)-SUMIFS(Lancamentos!$Y:$Y,Lancamentos!$AF:$AF,Fluxo_de_Caixa_Semanal!BZ$8,Lancamentos!$F:$F,"Contratado",Lancamentos!$J:$J,Fluxo_de_Caixa_Semanal!$A50)</f>
        <v>0</v>
      </c>
      <c r="CA50" s="122">
        <f>-SUMIFS(Lancamentos!$Y:$Y,Lancamentos!$AF:$AF,Fluxo_de_Caixa_Semanal!CA$8,Lancamentos!$F:$F,"Realizado",Lancamentos!$J:$J,Fluxo_de_Caixa_Semanal!$A50)-SUMIFS(Lancamentos!$Y:$Y,Lancamentos!$AF:$AF,Fluxo_de_Caixa_Semanal!CA$8,Lancamentos!$F:$F,"Contratado",Lancamentos!$J:$J,Fluxo_de_Caixa_Semanal!$A50)</f>
        <v>0</v>
      </c>
      <c r="CB50" s="123">
        <f>-SUMIFS(Lancamentos!$Y:$Y,Lancamentos!$AF:$AF,Fluxo_de_Caixa_Semanal!CB$8,Lancamentos!$F:$F,"Realizado",Lancamentos!$J:$J,Fluxo_de_Caixa_Semanal!$A50)-SUMIFS(Lancamentos!$Y:$Y,Lancamentos!$AF:$AF,Fluxo_de_Caixa_Semanal!CB$8,Lancamentos!$F:$F,"Contratado",Lancamentos!$J:$J,Fluxo_de_Caixa_Semanal!$A50)</f>
        <v>0</v>
      </c>
      <c r="CC50" s="121">
        <f>-SUMIFS(Lancamentos!$Y:$Y,Lancamentos!$AF:$AF,Fluxo_de_Caixa_Semanal!CC$8,Lancamentos!$F:$F,"Realizado",Lancamentos!$J:$J,Fluxo_de_Caixa_Semanal!$A50)-SUMIFS(Lancamentos!$Y:$Y,Lancamentos!$AF:$AF,Fluxo_de_Caixa_Semanal!CC$8,Lancamentos!$F:$F,"Contratado",Lancamentos!$J:$J,Fluxo_de_Caixa_Semanal!$A50)</f>
        <v>0</v>
      </c>
      <c r="CD50" s="122">
        <f>-SUMIFS(Lancamentos!$Y:$Y,Lancamentos!$AF:$AF,Fluxo_de_Caixa_Semanal!CD$8,Lancamentos!$F:$F,"Realizado",Lancamentos!$J:$J,Fluxo_de_Caixa_Semanal!$A50)-SUMIFS(Lancamentos!$Y:$Y,Lancamentos!$AF:$AF,Fluxo_de_Caixa_Semanal!CD$8,Lancamentos!$F:$F,"Contratado",Lancamentos!$J:$J,Fluxo_de_Caixa_Semanal!$A50)</f>
        <v>0</v>
      </c>
      <c r="CE50" s="123">
        <f>-SUMIFS(Lancamentos!$Y:$Y,Lancamentos!$AF:$AF,Fluxo_de_Caixa_Semanal!CE$8,Lancamentos!$F:$F,"Realizado",Lancamentos!$J:$J,Fluxo_de_Caixa_Semanal!$A50)-SUMIFS(Lancamentos!$Y:$Y,Lancamentos!$AF:$AF,Fluxo_de_Caixa_Semanal!CE$8,Lancamentos!$F:$F,"Contratado",Lancamentos!$J:$J,Fluxo_de_Caixa_Semanal!$A50)</f>
        <v>0</v>
      </c>
      <c r="CF50" s="121">
        <f>-SUMIFS(Lancamentos!$Y:$Y,Lancamentos!$AF:$AF,Fluxo_de_Caixa_Semanal!CF$8,Lancamentos!$F:$F,"Realizado",Lancamentos!$J:$J,Fluxo_de_Caixa_Semanal!$A50)-SUMIFS(Lancamentos!$Y:$Y,Lancamentos!$AF:$AF,Fluxo_de_Caixa_Semanal!CF$8,Lancamentos!$F:$F,"Contratado",Lancamentos!$J:$J,Fluxo_de_Caixa_Semanal!$A50)</f>
        <v>0</v>
      </c>
      <c r="CG50" s="122">
        <f>-SUMIFS(Lancamentos!$Y:$Y,Lancamentos!$AF:$AF,Fluxo_de_Caixa_Semanal!CG$8,Lancamentos!$F:$F,"Realizado",Lancamentos!$J:$J,Fluxo_de_Caixa_Semanal!$A50)-SUMIFS(Lancamentos!$Y:$Y,Lancamentos!$AF:$AF,Fluxo_de_Caixa_Semanal!CG$8,Lancamentos!$F:$F,"Contratado",Lancamentos!$J:$J,Fluxo_de_Caixa_Semanal!$A50)</f>
        <v>0</v>
      </c>
      <c r="CH50" s="123">
        <f>-SUMIFS(Lancamentos!$Y:$Y,Lancamentos!$AF:$AF,Fluxo_de_Caixa_Semanal!CH$8,Lancamentos!$F:$F,"Realizado",Lancamentos!$J:$J,Fluxo_de_Caixa_Semanal!$A50)-SUMIFS(Lancamentos!$Y:$Y,Lancamentos!$AF:$AF,Fluxo_de_Caixa_Semanal!CH$8,Lancamentos!$F:$F,"Contratado",Lancamentos!$J:$J,Fluxo_de_Caixa_Semanal!$A50)</f>
        <v>0</v>
      </c>
      <c r="CI50" s="121">
        <f>-SUMIFS(Lancamentos!$Y:$Y,Lancamentos!$AF:$AF,Fluxo_de_Caixa_Semanal!CI$8,Lancamentos!$F:$F,"Realizado",Lancamentos!$J:$J,Fluxo_de_Caixa_Semanal!$A50)-SUMIFS(Lancamentos!$Y:$Y,Lancamentos!$AF:$AF,Fluxo_de_Caixa_Semanal!CI$8,Lancamentos!$F:$F,"Contratado",Lancamentos!$J:$J,Fluxo_de_Caixa_Semanal!$A50)</f>
        <v>0</v>
      </c>
      <c r="CJ50" s="122">
        <f>-SUMIFS(Lancamentos!$Y:$Y,Lancamentos!$AF:$AF,Fluxo_de_Caixa_Semanal!CJ$8,Lancamentos!$F:$F,"Realizado",Lancamentos!$J:$J,Fluxo_de_Caixa_Semanal!$A50)-SUMIFS(Lancamentos!$Y:$Y,Lancamentos!$AF:$AF,Fluxo_de_Caixa_Semanal!CJ$8,Lancamentos!$F:$F,"Contratado",Lancamentos!$J:$J,Fluxo_de_Caixa_Semanal!$A50)</f>
        <v>0</v>
      </c>
      <c r="CK50" s="123">
        <f>-SUMIFS(Lancamentos!$Y:$Y,Lancamentos!$AF:$AF,Fluxo_de_Caixa_Semanal!CK$8,Lancamentos!$F:$F,"Realizado",Lancamentos!$J:$J,Fluxo_de_Caixa_Semanal!$A50)-SUMIFS(Lancamentos!$Y:$Y,Lancamentos!$AF:$AF,Fluxo_de_Caixa_Semanal!CK$8,Lancamentos!$F:$F,"Contratado",Lancamentos!$J:$J,Fluxo_de_Caixa_Semanal!$A50)</f>
        <v>0</v>
      </c>
      <c r="CL50" s="121">
        <f>-SUMIFS(Lancamentos!$Y:$Y,Lancamentos!$AF:$AF,Fluxo_de_Caixa_Semanal!CL$8,Lancamentos!$F:$F,"Realizado",Lancamentos!$J:$J,Fluxo_de_Caixa_Semanal!$A50)-SUMIFS(Lancamentos!$Y:$Y,Lancamentos!$AF:$AF,Fluxo_de_Caixa_Semanal!CL$8,Lancamentos!$F:$F,"Contratado",Lancamentos!$J:$J,Fluxo_de_Caixa_Semanal!$A50)</f>
        <v>0</v>
      </c>
      <c r="CM50" s="122">
        <f>-SUMIFS(Lancamentos!$Y:$Y,Lancamentos!$AF:$AF,Fluxo_de_Caixa_Semanal!CM$8,Lancamentos!$F:$F,"Realizado",Lancamentos!$J:$J,Fluxo_de_Caixa_Semanal!$A50)-SUMIFS(Lancamentos!$Y:$Y,Lancamentos!$AF:$AF,Fluxo_de_Caixa_Semanal!CM$8,Lancamentos!$F:$F,"Contratado",Lancamentos!$J:$J,Fluxo_de_Caixa_Semanal!$A50)</f>
        <v>0</v>
      </c>
      <c r="CN50" s="123">
        <f>-SUMIFS(Lancamentos!$Y:$Y,Lancamentos!$AF:$AF,Fluxo_de_Caixa_Semanal!CN$8,Lancamentos!$F:$F,"Realizado",Lancamentos!$J:$J,Fluxo_de_Caixa_Semanal!$A50)-SUMIFS(Lancamentos!$Y:$Y,Lancamentos!$AF:$AF,Fluxo_de_Caixa_Semanal!CN$8,Lancamentos!$F:$F,"Contratado",Lancamentos!$J:$J,Fluxo_de_Caixa_Semanal!$A50)</f>
        <v>0</v>
      </c>
      <c r="CO50" s="121">
        <f>-SUMIFS(Lancamentos!$Y:$Y,Lancamentos!$AF:$AF,Fluxo_de_Caixa_Semanal!CO$8,Lancamentos!$F:$F,"Realizado",Lancamentos!$J:$J,Fluxo_de_Caixa_Semanal!$A50)-SUMIFS(Lancamentos!$Y:$Y,Lancamentos!$AF:$AF,Fluxo_de_Caixa_Semanal!CO$8,Lancamentos!$F:$F,"Contratado",Lancamentos!$J:$J,Fluxo_de_Caixa_Semanal!$A50)</f>
        <v>0</v>
      </c>
      <c r="CP50" s="122">
        <f>-SUMIFS(Lancamentos!$Y:$Y,Lancamentos!$AF:$AF,Fluxo_de_Caixa_Semanal!CP$8,Lancamentos!$F:$F,"Realizado",Lancamentos!$J:$J,Fluxo_de_Caixa_Semanal!$A50)-SUMIFS(Lancamentos!$Y:$Y,Lancamentos!$AF:$AF,Fluxo_de_Caixa_Semanal!CP$8,Lancamentos!$F:$F,"Contratado",Lancamentos!$J:$J,Fluxo_de_Caixa_Semanal!$A50)</f>
        <v>0</v>
      </c>
      <c r="CQ50" s="123">
        <f>-SUMIFS(Lancamentos!$Y:$Y,Lancamentos!$AF:$AF,Fluxo_de_Caixa_Semanal!CQ$8,Lancamentos!$F:$F,"Realizado",Lancamentos!$J:$J,Fluxo_de_Caixa_Semanal!$A50)-SUMIFS(Lancamentos!$Y:$Y,Lancamentos!$AF:$AF,Fluxo_de_Caixa_Semanal!CQ$8,Lancamentos!$F:$F,"Contratado",Lancamentos!$J:$J,Fluxo_de_Caixa_Semanal!$A50)</f>
        <v>0</v>
      </c>
      <c r="CR50" s="121">
        <f>-SUMIFS(Lancamentos!$Y:$Y,Lancamentos!$AF:$AF,Fluxo_de_Caixa_Semanal!CR$8,Lancamentos!$F:$F,"Realizado",Lancamentos!$J:$J,Fluxo_de_Caixa_Semanal!$A50)-SUMIFS(Lancamentos!$Y:$Y,Lancamentos!$AF:$AF,Fluxo_de_Caixa_Semanal!CR$8,Lancamentos!$F:$F,"Contratado",Lancamentos!$J:$J,Fluxo_de_Caixa_Semanal!$A50)</f>
        <v>0</v>
      </c>
      <c r="CS50" s="122">
        <f>-SUMIFS(Lancamentos!$Y:$Y,Lancamentos!$AF:$AF,Fluxo_de_Caixa_Semanal!CS$8,Lancamentos!$F:$F,"Realizado",Lancamentos!$J:$J,Fluxo_de_Caixa_Semanal!$A50)-SUMIFS(Lancamentos!$Y:$Y,Lancamentos!$AF:$AF,Fluxo_de_Caixa_Semanal!CS$8,Lancamentos!$F:$F,"Contratado",Lancamentos!$J:$J,Fluxo_de_Caixa_Semanal!$A50)</f>
        <v>0</v>
      </c>
      <c r="CT50" s="123">
        <f>-SUMIFS(Lancamentos!$Y:$Y,Lancamentos!$AF:$AF,Fluxo_de_Caixa_Semanal!CT$8,Lancamentos!$F:$F,"Realizado",Lancamentos!$J:$J,Fluxo_de_Caixa_Semanal!$A50)-SUMIFS(Lancamentos!$Y:$Y,Lancamentos!$AF:$AF,Fluxo_de_Caixa_Semanal!CT$8,Lancamentos!$F:$F,"Contratado",Lancamentos!$J:$J,Fluxo_de_Caixa_Semanal!$A50)</f>
        <v>0</v>
      </c>
      <c r="CU50" s="121">
        <f>-SUMIFS(Lancamentos!$Y:$Y,Lancamentos!$AF:$AF,Fluxo_de_Caixa_Semanal!CU$8,Lancamentos!$F:$F,"Realizado",Lancamentos!$J:$J,Fluxo_de_Caixa_Semanal!$A50)-SUMIFS(Lancamentos!$Y:$Y,Lancamentos!$AF:$AF,Fluxo_de_Caixa_Semanal!CU$8,Lancamentos!$F:$F,"Contratado",Lancamentos!$J:$J,Fluxo_de_Caixa_Semanal!$A50)</f>
        <v>0</v>
      </c>
      <c r="CV50" s="122">
        <f>-SUMIFS(Lancamentos!$Y:$Y,Lancamentos!$AF:$AF,Fluxo_de_Caixa_Semanal!CV$8,Lancamentos!$F:$F,"Realizado",Lancamentos!$J:$J,Fluxo_de_Caixa_Semanal!$A50)-SUMIFS(Lancamentos!$Y:$Y,Lancamentos!$AF:$AF,Fluxo_de_Caixa_Semanal!CV$8,Lancamentos!$F:$F,"Contratado",Lancamentos!$J:$J,Fluxo_de_Caixa_Semanal!$A50)</f>
        <v>0</v>
      </c>
      <c r="CW50" s="123">
        <f>-SUMIFS(Lancamentos!$Y:$Y,Lancamentos!$AF:$AF,Fluxo_de_Caixa_Semanal!CW$8,Lancamentos!$F:$F,"Realizado",Lancamentos!$J:$J,Fluxo_de_Caixa_Semanal!$A50)-SUMIFS(Lancamentos!$Y:$Y,Lancamentos!$AF:$AF,Fluxo_de_Caixa_Semanal!CW$8,Lancamentos!$F:$F,"Contratado",Lancamentos!$J:$J,Fluxo_de_Caixa_Semanal!$A50)</f>
        <v>0</v>
      </c>
      <c r="CX50" s="121">
        <f>-SUMIFS(Lancamentos!$Y:$Y,Lancamentos!$AF:$AF,Fluxo_de_Caixa_Semanal!CX$8,Lancamentos!$F:$F,"Realizado",Lancamentos!$J:$J,Fluxo_de_Caixa_Semanal!$A50)-SUMIFS(Lancamentos!$Y:$Y,Lancamentos!$AF:$AF,Fluxo_de_Caixa_Semanal!CX$8,Lancamentos!$F:$F,"Contratado",Lancamentos!$J:$J,Fluxo_de_Caixa_Semanal!$A50)</f>
        <v>0</v>
      </c>
      <c r="CY50" s="122">
        <f>-SUMIFS(Lancamentos!$Y:$Y,Lancamentos!$AF:$AF,Fluxo_de_Caixa_Semanal!CY$8,Lancamentos!$F:$F,"Realizado",Lancamentos!$J:$J,Fluxo_de_Caixa_Semanal!$A50)-SUMIFS(Lancamentos!$Y:$Y,Lancamentos!$AF:$AF,Fluxo_de_Caixa_Semanal!CY$8,Lancamentos!$F:$F,"Contratado",Lancamentos!$J:$J,Fluxo_de_Caixa_Semanal!$A50)</f>
        <v>0</v>
      </c>
      <c r="CZ50" s="123">
        <f>-SUMIFS(Lancamentos!$Y:$Y,Lancamentos!$AF:$AF,Fluxo_de_Caixa_Semanal!CZ$8,Lancamentos!$F:$F,"Realizado",Lancamentos!$J:$J,Fluxo_de_Caixa_Semanal!$A50)-SUMIFS(Lancamentos!$Y:$Y,Lancamentos!$AF:$AF,Fluxo_de_Caixa_Semanal!CZ$8,Lancamentos!$F:$F,"Contratado",Lancamentos!$J:$J,Fluxo_de_Caixa_Semanal!$A50)</f>
        <v>0</v>
      </c>
      <c r="DA50" s="121">
        <f>-SUMIFS(Lancamentos!$Y:$Y,Lancamentos!$AF:$AF,Fluxo_de_Caixa_Semanal!DA$8,Lancamentos!$F:$F,"Realizado",Lancamentos!$J:$J,Fluxo_de_Caixa_Semanal!$A50)-SUMIFS(Lancamentos!$Y:$Y,Lancamentos!$AF:$AF,Fluxo_de_Caixa_Semanal!DA$8,Lancamentos!$F:$F,"Contratado",Lancamentos!$J:$J,Fluxo_de_Caixa_Semanal!$A50)</f>
        <v>0</v>
      </c>
      <c r="DB50" s="122">
        <f>-SUMIFS(Lancamentos!$Y:$Y,Lancamentos!$AF:$AF,Fluxo_de_Caixa_Semanal!DB$8,Lancamentos!$F:$F,"Realizado",Lancamentos!$J:$J,Fluxo_de_Caixa_Semanal!$A50)-SUMIFS(Lancamentos!$Y:$Y,Lancamentos!$AF:$AF,Fluxo_de_Caixa_Semanal!DB$8,Lancamentos!$F:$F,"Contratado",Lancamentos!$J:$J,Fluxo_de_Caixa_Semanal!$A50)</f>
        <v>0</v>
      </c>
      <c r="DC50" s="123">
        <f>-SUMIFS(Lancamentos!$Y:$Y,Lancamentos!$AF:$AF,Fluxo_de_Caixa_Semanal!DC$8,Lancamentos!$F:$F,"Realizado",Lancamentos!$J:$J,Fluxo_de_Caixa_Semanal!$A50)-SUMIFS(Lancamentos!$Y:$Y,Lancamentos!$AF:$AF,Fluxo_de_Caixa_Semanal!DC$8,Lancamentos!$F:$F,"Contratado",Lancamentos!$J:$J,Fluxo_de_Caixa_Semanal!$A50)</f>
        <v>0</v>
      </c>
      <c r="DD50" s="121">
        <f>-SUMIFS(Lancamentos!$Y:$Y,Lancamentos!$AF:$AF,Fluxo_de_Caixa_Semanal!DD$8,Lancamentos!$F:$F,"Realizado",Lancamentos!$J:$J,Fluxo_de_Caixa_Semanal!$A50)-SUMIFS(Lancamentos!$Y:$Y,Lancamentos!$AF:$AF,Fluxo_de_Caixa_Semanal!DD$8,Lancamentos!$F:$F,"Contratado",Lancamentos!$J:$J,Fluxo_de_Caixa_Semanal!$A50)</f>
        <v>0</v>
      </c>
      <c r="DE50" s="122">
        <f>-SUMIFS(Lancamentos!$Y:$Y,Lancamentos!$AF:$AF,Fluxo_de_Caixa_Semanal!DE$8,Lancamentos!$F:$F,"Realizado",Lancamentos!$J:$J,Fluxo_de_Caixa_Semanal!$A50)-SUMIFS(Lancamentos!$Y:$Y,Lancamentos!$AF:$AF,Fluxo_de_Caixa_Semanal!DE$8,Lancamentos!$F:$F,"Contratado",Lancamentos!$J:$J,Fluxo_de_Caixa_Semanal!$A50)</f>
        <v>0</v>
      </c>
      <c r="DF50" s="123">
        <f>-SUMIFS(Lancamentos!$Y:$Y,Lancamentos!$AF:$AF,Fluxo_de_Caixa_Semanal!DF$8,Lancamentos!$F:$F,"Realizado",Lancamentos!$J:$J,Fluxo_de_Caixa_Semanal!$A50)-SUMIFS(Lancamentos!$Y:$Y,Lancamentos!$AF:$AF,Fluxo_de_Caixa_Semanal!DF$8,Lancamentos!$F:$F,"Contratado",Lancamentos!$J:$J,Fluxo_de_Caixa_Semanal!$A50)</f>
        <v>0</v>
      </c>
      <c r="DG50" s="121">
        <f>-SUMIFS(Lancamentos!$Y:$Y,Lancamentos!$AF:$AF,Fluxo_de_Caixa_Semanal!DG$8,Lancamentos!$F:$F,"Realizado",Lancamentos!$J:$J,Fluxo_de_Caixa_Semanal!$A50)-SUMIFS(Lancamentos!$Y:$Y,Lancamentos!$AF:$AF,Fluxo_de_Caixa_Semanal!DG$8,Lancamentos!$F:$F,"Contratado",Lancamentos!$J:$J,Fluxo_de_Caixa_Semanal!$A50)</f>
        <v>0</v>
      </c>
      <c r="DH50" s="122">
        <f>-SUMIFS(Lancamentos!$Y:$Y,Lancamentos!$AF:$AF,Fluxo_de_Caixa_Semanal!DH$8,Lancamentos!$F:$F,"Realizado",Lancamentos!$J:$J,Fluxo_de_Caixa_Semanal!$A50)-SUMIFS(Lancamentos!$Y:$Y,Lancamentos!$AF:$AF,Fluxo_de_Caixa_Semanal!DH$8,Lancamentos!$F:$F,"Contratado",Lancamentos!$J:$J,Fluxo_de_Caixa_Semanal!$A50)</f>
        <v>0</v>
      </c>
      <c r="DI50" s="123">
        <f>-SUMIFS(Lancamentos!$Y:$Y,Lancamentos!$AF:$AF,Fluxo_de_Caixa_Semanal!DI$8,Lancamentos!$F:$F,"Realizado",Lancamentos!$J:$J,Fluxo_de_Caixa_Semanal!$A50)-SUMIFS(Lancamentos!$Y:$Y,Lancamentos!$AF:$AF,Fluxo_de_Caixa_Semanal!DI$8,Lancamentos!$F:$F,"Contratado",Lancamentos!$J:$J,Fluxo_de_Caixa_Semanal!$A50)</f>
        <v>0</v>
      </c>
      <c r="DJ50" s="121">
        <f>-SUMIFS(Lancamentos!$Y:$Y,Lancamentos!$AF:$AF,Fluxo_de_Caixa_Semanal!DJ$8,Lancamentos!$F:$F,"Realizado",Lancamentos!$J:$J,Fluxo_de_Caixa_Semanal!$A50)-SUMIFS(Lancamentos!$Y:$Y,Lancamentos!$AF:$AF,Fluxo_de_Caixa_Semanal!DJ$8,Lancamentos!$F:$F,"Contratado",Lancamentos!$J:$J,Fluxo_de_Caixa_Semanal!$A50)</f>
        <v>0</v>
      </c>
      <c r="DK50" s="122">
        <f>-SUMIFS(Lancamentos!$Y:$Y,Lancamentos!$AF:$AF,Fluxo_de_Caixa_Semanal!DK$8,Lancamentos!$F:$F,"Realizado",Lancamentos!$J:$J,Fluxo_de_Caixa_Semanal!$A50)-SUMIFS(Lancamentos!$Y:$Y,Lancamentos!$AF:$AF,Fluxo_de_Caixa_Semanal!DK$8,Lancamentos!$F:$F,"Contratado",Lancamentos!$J:$J,Fluxo_de_Caixa_Semanal!$A50)</f>
        <v>0</v>
      </c>
      <c r="DL50" s="123">
        <f>-SUMIFS(Lancamentos!$Y:$Y,Lancamentos!$AF:$AF,Fluxo_de_Caixa_Semanal!DL$8,Lancamentos!$F:$F,"Realizado",Lancamentos!$J:$J,Fluxo_de_Caixa_Semanal!$A50)-SUMIFS(Lancamentos!$Y:$Y,Lancamentos!$AF:$AF,Fluxo_de_Caixa_Semanal!DL$8,Lancamentos!$F:$F,"Contratado",Lancamentos!$J:$J,Fluxo_de_Caixa_Semanal!$A50)</f>
        <v>0</v>
      </c>
      <c r="DM50" s="121">
        <f>-SUMIFS(Lancamentos!$Y:$Y,Lancamentos!$AF:$AF,Fluxo_de_Caixa_Semanal!DM$8,Lancamentos!$F:$F,"Realizado",Lancamentos!$J:$J,Fluxo_de_Caixa_Semanal!$A50)-SUMIFS(Lancamentos!$Y:$Y,Lancamentos!$AF:$AF,Fluxo_de_Caixa_Semanal!DM$8,Lancamentos!$F:$F,"Contratado",Lancamentos!$J:$J,Fluxo_de_Caixa_Semanal!$A50)</f>
        <v>0</v>
      </c>
      <c r="DN50" s="122">
        <f>-SUMIFS(Lancamentos!$Y:$Y,Lancamentos!$AF:$AF,Fluxo_de_Caixa_Semanal!DN$8,Lancamentos!$F:$F,"Realizado",Lancamentos!$J:$J,Fluxo_de_Caixa_Semanal!$A50)-SUMIFS(Lancamentos!$Y:$Y,Lancamentos!$AF:$AF,Fluxo_de_Caixa_Semanal!DN$8,Lancamentos!$F:$F,"Contratado",Lancamentos!$J:$J,Fluxo_de_Caixa_Semanal!$A50)</f>
        <v>0</v>
      </c>
      <c r="DO50" s="123">
        <f>-SUMIFS(Lancamentos!$Y:$Y,Lancamentos!$AF:$AF,Fluxo_de_Caixa_Semanal!DO$8,Lancamentos!$F:$F,"Realizado",Lancamentos!$J:$J,Fluxo_de_Caixa_Semanal!$A50)-SUMIFS(Lancamentos!$Y:$Y,Lancamentos!$AF:$AF,Fluxo_de_Caixa_Semanal!DO$8,Lancamentos!$F:$F,"Contratado",Lancamentos!$J:$J,Fluxo_de_Caixa_Semanal!$A50)</f>
        <v>0</v>
      </c>
      <c r="DP50" s="121">
        <f>-SUMIFS(Lancamentos!$Y:$Y,Lancamentos!$AF:$AF,Fluxo_de_Caixa_Semanal!DP$8,Lancamentos!$F:$F,"Realizado",Lancamentos!$J:$J,Fluxo_de_Caixa_Semanal!$A50)-SUMIFS(Lancamentos!$Y:$Y,Lancamentos!$AF:$AF,Fluxo_de_Caixa_Semanal!DP$8,Lancamentos!$F:$F,"Contratado",Lancamentos!$J:$J,Fluxo_de_Caixa_Semanal!$A50)</f>
        <v>0</v>
      </c>
      <c r="DQ50" s="122">
        <f>-SUMIFS(Lancamentos!$Y:$Y,Lancamentos!$AF:$AF,Fluxo_de_Caixa_Semanal!DQ$8,Lancamentos!$F:$F,"Realizado",Lancamentos!$J:$J,Fluxo_de_Caixa_Semanal!$A50)-SUMIFS(Lancamentos!$Y:$Y,Lancamentos!$AF:$AF,Fluxo_de_Caixa_Semanal!DQ$8,Lancamentos!$F:$F,"Contratado",Lancamentos!$J:$J,Fluxo_de_Caixa_Semanal!$A50)</f>
        <v>0</v>
      </c>
      <c r="DR50" s="123">
        <f>-SUMIFS(Lancamentos!$Y:$Y,Lancamentos!$AF:$AF,Fluxo_de_Caixa_Semanal!DR$8,Lancamentos!$F:$F,"Realizado",Lancamentos!$J:$J,Fluxo_de_Caixa_Semanal!$A50)-SUMIFS(Lancamentos!$Y:$Y,Lancamentos!$AF:$AF,Fluxo_de_Caixa_Semanal!DR$8,Lancamentos!$F:$F,"Contratado",Lancamentos!$J:$J,Fluxo_de_Caixa_Semanal!$A50)</f>
        <v>0</v>
      </c>
      <c r="DS50" s="121">
        <f>-SUMIFS(Lancamentos!$Y:$Y,Lancamentos!$AF:$AF,Fluxo_de_Caixa_Semanal!DS$8,Lancamentos!$F:$F,"Realizado",Lancamentos!$J:$J,Fluxo_de_Caixa_Semanal!$A50)-SUMIFS(Lancamentos!$Y:$Y,Lancamentos!$AF:$AF,Fluxo_de_Caixa_Semanal!DS$8,Lancamentos!$F:$F,"Contratado",Lancamentos!$J:$J,Fluxo_de_Caixa_Semanal!$A50)</f>
        <v>0</v>
      </c>
      <c r="DT50" s="122">
        <f>-SUMIFS(Lancamentos!$Y:$Y,Lancamentos!$AF:$AF,Fluxo_de_Caixa_Semanal!DT$8,Lancamentos!$F:$F,"Realizado",Lancamentos!$J:$J,Fluxo_de_Caixa_Semanal!$A50)-SUMIFS(Lancamentos!$Y:$Y,Lancamentos!$AF:$AF,Fluxo_de_Caixa_Semanal!DT$8,Lancamentos!$F:$F,"Contratado",Lancamentos!$J:$J,Fluxo_de_Caixa_Semanal!$A50)</f>
        <v>0</v>
      </c>
      <c r="DU50" s="123">
        <f>-SUMIFS(Lancamentos!$Y:$Y,Lancamentos!$AF:$AF,Fluxo_de_Caixa_Semanal!DU$8,Lancamentos!$F:$F,"Realizado",Lancamentos!$J:$J,Fluxo_de_Caixa_Semanal!$A50)-SUMIFS(Lancamentos!$Y:$Y,Lancamentos!$AF:$AF,Fluxo_de_Caixa_Semanal!DU$8,Lancamentos!$F:$F,"Contratado",Lancamentos!$J:$J,Fluxo_de_Caixa_Semanal!$A50)</f>
        <v>0</v>
      </c>
      <c r="DV50" s="121">
        <f>-SUMIFS(Lancamentos!$Y:$Y,Lancamentos!$AF:$AF,Fluxo_de_Caixa_Semanal!DV$8,Lancamentos!$F:$F,"Realizado",Lancamentos!$J:$J,Fluxo_de_Caixa_Semanal!$A50)-SUMIFS(Lancamentos!$Y:$Y,Lancamentos!$AF:$AF,Fluxo_de_Caixa_Semanal!DV$8,Lancamentos!$F:$F,"Contratado",Lancamentos!$J:$J,Fluxo_de_Caixa_Semanal!$A50)</f>
        <v>0</v>
      </c>
      <c r="DW50" s="122">
        <f>-SUMIFS(Lancamentos!$Y:$Y,Lancamentos!$AF:$AF,Fluxo_de_Caixa_Semanal!DW$8,Lancamentos!$F:$F,"Realizado",Lancamentos!$J:$J,Fluxo_de_Caixa_Semanal!$A50)-SUMIFS(Lancamentos!$Y:$Y,Lancamentos!$AF:$AF,Fluxo_de_Caixa_Semanal!DW$8,Lancamentos!$F:$F,"Contratado",Lancamentos!$J:$J,Fluxo_de_Caixa_Semanal!$A50)</f>
        <v>0</v>
      </c>
      <c r="DX50" s="123">
        <f>-SUMIFS(Lancamentos!$Y:$Y,Lancamentos!$AF:$AF,Fluxo_de_Caixa_Semanal!DX$8,Lancamentos!$F:$F,"Realizado",Lancamentos!$J:$J,Fluxo_de_Caixa_Semanal!$A50)-SUMIFS(Lancamentos!$Y:$Y,Lancamentos!$AF:$AF,Fluxo_de_Caixa_Semanal!DX$8,Lancamentos!$F:$F,"Contratado",Lancamentos!$J:$J,Fluxo_de_Caixa_Semanal!$A50)</f>
        <v>0</v>
      </c>
      <c r="DY50" s="121">
        <f>-SUMIFS(Lancamentos!$Y:$Y,Lancamentos!$AF:$AF,Fluxo_de_Caixa_Semanal!DY$8,Lancamentos!$F:$F,"Realizado",Lancamentos!$J:$J,Fluxo_de_Caixa_Semanal!$A50)-SUMIFS(Lancamentos!$Y:$Y,Lancamentos!$AF:$AF,Fluxo_de_Caixa_Semanal!DY$8,Lancamentos!$F:$F,"Contratado",Lancamentos!$J:$J,Fluxo_de_Caixa_Semanal!$A50)</f>
        <v>0</v>
      </c>
      <c r="DZ50" s="122">
        <f>-SUMIFS(Lancamentos!$Y:$Y,Lancamentos!$AF:$AF,Fluxo_de_Caixa_Semanal!DZ$8,Lancamentos!$F:$F,"Realizado",Lancamentos!$J:$J,Fluxo_de_Caixa_Semanal!$A50)-SUMIFS(Lancamentos!$Y:$Y,Lancamentos!$AF:$AF,Fluxo_de_Caixa_Semanal!DZ$8,Lancamentos!$F:$F,"Contratado",Lancamentos!$J:$J,Fluxo_de_Caixa_Semanal!$A50)</f>
        <v>0</v>
      </c>
      <c r="EA50" s="123">
        <f>-SUMIFS(Lancamentos!$Y:$Y,Lancamentos!$AF:$AF,Fluxo_de_Caixa_Semanal!EA$8,Lancamentos!$F:$F,"Realizado",Lancamentos!$J:$J,Fluxo_de_Caixa_Semanal!$A50)-SUMIFS(Lancamentos!$Y:$Y,Lancamentos!$AF:$AF,Fluxo_de_Caixa_Semanal!EA$8,Lancamentos!$F:$F,"Contratado",Lancamentos!$J:$J,Fluxo_de_Caixa_Semanal!$A50)</f>
        <v>0</v>
      </c>
      <c r="EB50" s="121">
        <f>-SUMIFS(Lancamentos!$Y:$Y,Lancamentos!$AF:$AF,Fluxo_de_Caixa_Semanal!EB$8,Lancamentos!$F:$F,"Realizado",Lancamentos!$J:$J,Fluxo_de_Caixa_Semanal!$A50)-SUMIFS(Lancamentos!$Y:$Y,Lancamentos!$AF:$AF,Fluxo_de_Caixa_Semanal!EB$8,Lancamentos!$F:$F,"Contratado",Lancamentos!$J:$J,Fluxo_de_Caixa_Semanal!$A50)</f>
        <v>0</v>
      </c>
      <c r="EC50" s="122">
        <f>-SUMIFS(Lancamentos!$Y:$Y,Lancamentos!$AF:$AF,Fluxo_de_Caixa_Semanal!EC$8,Lancamentos!$F:$F,"Realizado",Lancamentos!$J:$J,Fluxo_de_Caixa_Semanal!$A50)-SUMIFS(Lancamentos!$Y:$Y,Lancamentos!$AF:$AF,Fluxo_de_Caixa_Semanal!EC$8,Lancamentos!$F:$F,"Contratado",Lancamentos!$J:$J,Fluxo_de_Caixa_Semanal!$A50)</f>
        <v>0</v>
      </c>
      <c r="ED50" s="123">
        <f>-SUMIFS(Lancamentos!$Y:$Y,Lancamentos!$AF:$AF,Fluxo_de_Caixa_Semanal!ED$8,Lancamentos!$F:$F,"Realizado",Lancamentos!$J:$J,Fluxo_de_Caixa_Semanal!$A50)-SUMIFS(Lancamentos!$Y:$Y,Lancamentos!$AF:$AF,Fluxo_de_Caixa_Semanal!ED$8,Lancamentos!$F:$F,"Contratado",Lancamentos!$J:$J,Fluxo_de_Caixa_Semanal!$A50)</f>
        <v>0</v>
      </c>
      <c r="EE50" s="121">
        <f>-SUMIFS(Lancamentos!$Y:$Y,Lancamentos!$AF:$AF,Fluxo_de_Caixa_Semanal!EE$8,Lancamentos!$F:$F,"Realizado",Lancamentos!$J:$J,Fluxo_de_Caixa_Semanal!$A50)-SUMIFS(Lancamentos!$Y:$Y,Lancamentos!$AF:$AF,Fluxo_de_Caixa_Semanal!EE$8,Lancamentos!$F:$F,"Contratado",Lancamentos!$J:$J,Fluxo_de_Caixa_Semanal!$A50)</f>
        <v>0</v>
      </c>
      <c r="EF50" s="122">
        <f>-SUMIFS(Lancamentos!$Y:$Y,Lancamentos!$AF:$AF,Fluxo_de_Caixa_Semanal!EF$8,Lancamentos!$F:$F,"Realizado",Lancamentos!$J:$J,Fluxo_de_Caixa_Semanal!$A50)-SUMIFS(Lancamentos!$Y:$Y,Lancamentos!$AF:$AF,Fluxo_de_Caixa_Semanal!EF$8,Lancamentos!$F:$F,"Contratado",Lancamentos!$J:$J,Fluxo_de_Caixa_Semanal!$A50)</f>
        <v>0</v>
      </c>
      <c r="EG50" s="123">
        <f>-SUMIFS(Lancamentos!$Y:$Y,Lancamentos!$AF:$AF,Fluxo_de_Caixa_Semanal!EG$8,Lancamentos!$F:$F,"Realizado",Lancamentos!$J:$J,Fluxo_de_Caixa_Semanal!$A50)-SUMIFS(Lancamentos!$Y:$Y,Lancamentos!$AF:$AF,Fluxo_de_Caixa_Semanal!EG$8,Lancamentos!$F:$F,"Contratado",Lancamentos!$J:$J,Fluxo_de_Caixa_Semanal!$A50)</f>
        <v>0</v>
      </c>
      <c r="EH50" s="121">
        <f>-SUMIFS(Lancamentos!$Y:$Y,Lancamentos!$AF:$AF,Fluxo_de_Caixa_Semanal!EH$8,Lancamentos!$F:$F,"Realizado",Lancamentos!$J:$J,Fluxo_de_Caixa_Semanal!$A50)-SUMIFS(Lancamentos!$Y:$Y,Lancamentos!$AF:$AF,Fluxo_de_Caixa_Semanal!EH$8,Lancamentos!$F:$F,"Contratado",Lancamentos!$J:$J,Fluxo_de_Caixa_Semanal!$A50)</f>
        <v>0</v>
      </c>
      <c r="EI50" s="122">
        <f>-SUMIFS(Lancamentos!$Y:$Y,Lancamentos!$AF:$AF,Fluxo_de_Caixa_Semanal!EI$8,Lancamentos!$F:$F,"Realizado",Lancamentos!$J:$J,Fluxo_de_Caixa_Semanal!$A50)-SUMIFS(Lancamentos!$Y:$Y,Lancamentos!$AF:$AF,Fluxo_de_Caixa_Semanal!EI$8,Lancamentos!$F:$F,"Contratado",Lancamentos!$J:$J,Fluxo_de_Caixa_Semanal!$A50)</f>
        <v>0</v>
      </c>
      <c r="EJ50" s="123">
        <f>-SUMIFS(Lancamentos!$Y:$Y,Lancamentos!$AF:$AF,Fluxo_de_Caixa_Semanal!EJ$8,Lancamentos!$F:$F,"Realizado",Lancamentos!$J:$J,Fluxo_de_Caixa_Semanal!$A50)-SUMIFS(Lancamentos!$Y:$Y,Lancamentos!$AF:$AF,Fluxo_de_Caixa_Semanal!EJ$8,Lancamentos!$F:$F,"Contratado",Lancamentos!$J:$J,Fluxo_de_Caixa_Semanal!$A50)</f>
        <v>0</v>
      </c>
      <c r="EK50" s="121">
        <f>-SUMIFS(Lancamentos!$Y:$Y,Lancamentos!$AF:$AF,Fluxo_de_Caixa_Semanal!EK$8,Lancamentos!$F:$F,"Realizado",Lancamentos!$J:$J,Fluxo_de_Caixa_Semanal!$A50)-SUMIFS(Lancamentos!$Y:$Y,Lancamentos!$AF:$AF,Fluxo_de_Caixa_Semanal!EK$8,Lancamentos!$F:$F,"Contratado",Lancamentos!$J:$J,Fluxo_de_Caixa_Semanal!$A50)</f>
        <v>0</v>
      </c>
      <c r="EL50" s="122">
        <f>-SUMIFS(Lancamentos!$Y:$Y,Lancamentos!$AF:$AF,Fluxo_de_Caixa_Semanal!EL$8,Lancamentos!$F:$F,"Realizado",Lancamentos!$J:$J,Fluxo_de_Caixa_Semanal!$A50)-SUMIFS(Lancamentos!$Y:$Y,Lancamentos!$AF:$AF,Fluxo_de_Caixa_Semanal!EL$8,Lancamentos!$F:$F,"Contratado",Lancamentos!$J:$J,Fluxo_de_Caixa_Semanal!$A50)</f>
        <v>0</v>
      </c>
      <c r="EM50" s="123">
        <f>-SUMIFS(Lancamentos!$Y:$Y,Lancamentos!$AF:$AF,Fluxo_de_Caixa_Semanal!EM$8,Lancamentos!$F:$F,"Realizado",Lancamentos!$J:$J,Fluxo_de_Caixa_Semanal!$A50)-SUMIFS(Lancamentos!$Y:$Y,Lancamentos!$AF:$AF,Fluxo_de_Caixa_Semanal!EM$8,Lancamentos!$F:$F,"Contratado",Lancamentos!$J:$J,Fluxo_de_Caixa_Semanal!$A50)</f>
        <v>0</v>
      </c>
      <c r="EN50" s="121">
        <f>-SUMIFS(Lancamentos!$Y:$Y,Lancamentos!$AF:$AF,Fluxo_de_Caixa_Semanal!EN$8,Lancamentos!$F:$F,"Realizado",Lancamentos!$J:$J,Fluxo_de_Caixa_Semanal!$A50)-SUMIFS(Lancamentos!$Y:$Y,Lancamentos!$AF:$AF,Fluxo_de_Caixa_Semanal!EN$8,Lancamentos!$F:$F,"Contratado",Lancamentos!$J:$J,Fluxo_de_Caixa_Semanal!$A50)</f>
        <v>0</v>
      </c>
      <c r="EO50" s="122">
        <f>-SUMIFS(Lancamentos!$Y:$Y,Lancamentos!$AF:$AF,Fluxo_de_Caixa_Semanal!EO$8,Lancamentos!$F:$F,"Realizado",Lancamentos!$J:$J,Fluxo_de_Caixa_Semanal!$A50)-SUMIFS(Lancamentos!$Y:$Y,Lancamentos!$AF:$AF,Fluxo_de_Caixa_Semanal!EO$8,Lancamentos!$F:$F,"Contratado",Lancamentos!$J:$J,Fluxo_de_Caixa_Semanal!$A50)</f>
        <v>0</v>
      </c>
      <c r="EP50" s="123">
        <f>-SUMIFS(Lancamentos!$Y:$Y,Lancamentos!$AF:$AF,Fluxo_de_Caixa_Semanal!EP$8,Lancamentos!$F:$F,"Realizado",Lancamentos!$J:$J,Fluxo_de_Caixa_Semanal!$A50)-SUMIFS(Lancamentos!$Y:$Y,Lancamentos!$AF:$AF,Fluxo_de_Caixa_Semanal!EP$8,Lancamentos!$F:$F,"Contratado",Lancamentos!$J:$J,Fluxo_de_Caixa_Semanal!$A50)</f>
        <v>0</v>
      </c>
      <c r="EQ50" s="121">
        <f>-SUMIFS(Lancamentos!$Y:$Y,Lancamentos!$AF:$AF,Fluxo_de_Caixa_Semanal!EQ$8,Lancamentos!$F:$F,"Realizado",Lancamentos!$J:$J,Fluxo_de_Caixa_Semanal!$A50)-SUMIFS(Lancamentos!$Y:$Y,Lancamentos!$AF:$AF,Fluxo_de_Caixa_Semanal!EQ$8,Lancamentos!$F:$F,"Contratado",Lancamentos!$J:$J,Fluxo_de_Caixa_Semanal!$A50)</f>
        <v>0</v>
      </c>
      <c r="ER50" s="122">
        <f>-SUMIFS(Lancamentos!$Y:$Y,Lancamentos!$AF:$AF,Fluxo_de_Caixa_Semanal!ER$8,Lancamentos!$F:$F,"Realizado",Lancamentos!$J:$J,Fluxo_de_Caixa_Semanal!$A50)-SUMIFS(Lancamentos!$Y:$Y,Lancamentos!$AF:$AF,Fluxo_de_Caixa_Semanal!ER$8,Lancamentos!$F:$F,"Contratado",Lancamentos!$J:$J,Fluxo_de_Caixa_Semanal!$A50)</f>
        <v>0</v>
      </c>
      <c r="ES50" s="123">
        <f>-SUMIFS(Lancamentos!$Y:$Y,Lancamentos!$AF:$AF,Fluxo_de_Caixa_Semanal!ES$8,Lancamentos!$F:$F,"Realizado",Lancamentos!$J:$J,Fluxo_de_Caixa_Semanal!$A50)-SUMIFS(Lancamentos!$Y:$Y,Lancamentos!$AF:$AF,Fluxo_de_Caixa_Semanal!ES$8,Lancamentos!$F:$F,"Contratado",Lancamentos!$J:$J,Fluxo_de_Caixa_Semanal!$A50)</f>
        <v>0</v>
      </c>
    </row>
    <row r="51" spans="1:149" s="2" customFormat="1" outlineLevel="1" x14ac:dyDescent="0.25">
      <c r="A51" t="s">
        <v>131</v>
      </c>
      <c r="B51" t="s">
        <v>132</v>
      </c>
      <c r="C51" s="165">
        <f>-SUMIFS(Lancamentos!$Y:$Y,Lancamentos!$AF:$AF,Fluxo_de_Caixa_Semanal!C$8,Lancamentos!$F:$F,"Realizado",Lancamentos!$J:$J,Fluxo_de_Caixa_Semanal!$A51)</f>
        <v>0</v>
      </c>
      <c r="D51" s="165">
        <f>-SUMIFS(Lancamentos!$Y:$Y,Lancamentos!$AF:$AF,Fluxo_de_Caixa_Semanal!D$8,Lancamentos!$F:$F,"Realizado",Lancamentos!$J:$J,Fluxo_de_Caixa_Semanal!$A51)</f>
        <v>0</v>
      </c>
      <c r="E51" s="166">
        <f>-SUMIFS(Lancamentos!$Y:$Y,Lancamentos!$AF:$AF,Fluxo_de_Caixa_Semanal!E$8,Lancamentos!$F:$F,"Realizado",Lancamentos!$J:$J,Fluxo_de_Caixa_Semanal!$A51)</f>
        <v>0</v>
      </c>
      <c r="F51" s="167">
        <f>-SUMIFS(Lancamentos!$Y:$Y,Lancamentos!$AF:$AF,Fluxo_de_Caixa_Semanal!F$8,Lancamentos!$F:$F,"Realizado",Lancamentos!$J:$J,Fluxo_de_Caixa_Semanal!$A51)</f>
        <v>0</v>
      </c>
      <c r="G51" s="165">
        <f>-SUMIFS(Lancamentos!$Y:$Y,Lancamentos!$AF:$AF,Fluxo_de_Caixa_Semanal!G$8,Lancamentos!$F:$F,"Realizado",Lancamentos!$J:$J,Fluxo_de_Caixa_Semanal!$A51)</f>
        <v>0</v>
      </c>
      <c r="H51" s="166">
        <f>-SUMIFS(Lancamentos!$Y:$Y,Lancamentos!$AF:$AF,Fluxo_de_Caixa_Semanal!H$8,Lancamentos!$F:$F,"Realizado",Lancamentos!$J:$J,Fluxo_de_Caixa_Semanal!$A51)</f>
        <v>0</v>
      </c>
      <c r="I51" s="167">
        <f>-SUMIFS(Lancamentos!$Y:$Y,Lancamentos!$AF:$AF,Fluxo_de_Caixa_Semanal!I$8,Lancamentos!$F:$F,"Realizado",Lancamentos!$J:$J,Fluxo_de_Caixa_Semanal!$A51)</f>
        <v>0</v>
      </c>
      <c r="J51" s="165">
        <f>-SUMIFS(Lancamentos!$Y:$Y,Lancamentos!$AF:$AF,Fluxo_de_Caixa_Semanal!J$8,Lancamentos!$F:$F,"Realizado",Lancamentos!$J:$J,Fluxo_de_Caixa_Semanal!$A51)</f>
        <v>0</v>
      </c>
      <c r="K51" s="166">
        <f>-SUMIFS(Lancamentos!$Y:$Y,Lancamentos!$AF:$AF,Fluxo_de_Caixa_Semanal!K$8,Lancamentos!$F:$F,"Realizado",Lancamentos!$J:$J,Fluxo_de_Caixa_Semanal!$A51)</f>
        <v>0</v>
      </c>
      <c r="L51" s="167">
        <f>-SUMIFS(Lancamentos!$Y:$Y,Lancamentos!$AF:$AF,Fluxo_de_Caixa_Semanal!L$8,Lancamentos!$F:$F,"Realizado",Lancamentos!$J:$J,Fluxo_de_Caixa_Semanal!$A51)</f>
        <v>0</v>
      </c>
      <c r="M51" s="165">
        <f>-SUMIFS(Lancamentos!$Y:$Y,Lancamentos!$AF:$AF,Fluxo_de_Caixa_Semanal!M$8,Lancamentos!$F:$F,"Realizado",Lancamentos!$J:$J,Fluxo_de_Caixa_Semanal!$A51)</f>
        <v>0</v>
      </c>
      <c r="N51" s="166">
        <f>-SUMIFS(Lancamentos!$Y:$Y,Lancamentos!$AF:$AF,Fluxo_de_Caixa_Semanal!N$8,Lancamentos!$F:$F,"Realizado",Lancamentos!$J:$J,Fluxo_de_Caixa_Semanal!$A51)</f>
        <v>0</v>
      </c>
      <c r="O51" s="167">
        <f>-SUMIFS(Lancamentos!$Y:$Y,Lancamentos!$AF:$AF,Fluxo_de_Caixa_Semanal!O$8,Lancamentos!$F:$F,"Realizado",Lancamentos!$J:$J,Fluxo_de_Caixa_Semanal!$A51)</f>
        <v>0</v>
      </c>
      <c r="P51" s="165">
        <f>-SUMIFS(Lancamentos!$Y:$Y,Lancamentos!$AF:$AF,Fluxo_de_Caixa_Semanal!P$8,Lancamentos!$F:$F,"Realizado",Lancamentos!$J:$J,Fluxo_de_Caixa_Semanal!$A51)</f>
        <v>0</v>
      </c>
      <c r="Q51" s="166">
        <f>-SUMIFS(Lancamentos!$Y:$Y,Lancamentos!$AF:$AF,Fluxo_de_Caixa_Semanal!Q$8,Lancamentos!$F:$F,"Realizado",Lancamentos!$J:$J,Fluxo_de_Caixa_Semanal!$A51)</f>
        <v>0</v>
      </c>
      <c r="R51" s="167">
        <f>-SUMIFS(Lancamentos!$Y:$Y,Lancamentos!$AF:$AF,Fluxo_de_Caixa_Semanal!R$8,Lancamentos!$F:$F,"Realizado",Lancamentos!$J:$J,Fluxo_de_Caixa_Semanal!$A51)</f>
        <v>0</v>
      </c>
      <c r="S51" s="165">
        <f>-SUMIFS(Lancamentos!$Y:$Y,Lancamentos!$AF:$AF,Fluxo_de_Caixa_Semanal!S$8,Lancamentos!$F:$F,"Realizado",Lancamentos!$J:$J,Fluxo_de_Caixa_Semanal!$A51)</f>
        <v>0</v>
      </c>
      <c r="T51" s="166">
        <f>-SUMIFS(Lancamentos!$Y:$Y,Lancamentos!$AF:$AF,Fluxo_de_Caixa_Semanal!T$8,Lancamentos!$F:$F,"Realizado",Lancamentos!$J:$J,Fluxo_de_Caixa_Semanal!$A51)</f>
        <v>0</v>
      </c>
      <c r="U51" s="167">
        <f>-SUMIFS(Lancamentos!$Y:$Y,Lancamentos!$AF:$AF,Fluxo_de_Caixa_Semanal!U$8,Lancamentos!$F:$F,"Realizado",Lancamentos!$J:$J,Fluxo_de_Caixa_Semanal!$A51)</f>
        <v>0</v>
      </c>
      <c r="V51" s="165">
        <f>-SUMIFS(Lancamentos!$Y:$Y,Lancamentos!$AF:$AF,Fluxo_de_Caixa_Semanal!V$8,Lancamentos!$F:$F,"Realizado",Lancamentos!$J:$J,Fluxo_de_Caixa_Semanal!$A51)</f>
        <v>0</v>
      </c>
      <c r="W51" s="166">
        <f>-SUMIFS(Lancamentos!$Y:$Y,Lancamentos!$AF:$AF,Fluxo_de_Caixa_Semanal!W$8,Lancamentos!$F:$F,"Realizado",Lancamentos!$J:$J,Fluxo_de_Caixa_Semanal!$A51)</f>
        <v>0</v>
      </c>
      <c r="X51" s="121">
        <f>-SUMIFS(Lancamentos!$Y:$Y,Lancamentos!$AF:$AF,Fluxo_de_Caixa_Semanal!X$8,Lancamentos!$F:$F,"Realizado",Lancamentos!$J:$J,Fluxo_de_Caixa_Semanal!$A51)-SUMIFS(Lancamentos!$Y:$Y,Lancamentos!$AF:$AF,Fluxo_de_Caixa_Semanal!X$8,Lancamentos!$F:$F,"Contratado",Lancamentos!$J:$J,Fluxo_de_Caixa_Semanal!$A51)</f>
        <v>0</v>
      </c>
      <c r="Y51" s="122">
        <f>-SUMIFS(Lancamentos!$Y:$Y,Lancamentos!$AF:$AF,Fluxo_de_Caixa_Semanal!Y$8,Lancamentos!$F:$F,"Realizado",Lancamentos!$J:$J,Fluxo_de_Caixa_Semanal!$A51)-SUMIFS(Lancamentos!$Y:$Y,Lancamentos!$AF:$AF,Fluxo_de_Caixa_Semanal!Y$8,Lancamentos!$F:$F,"Contratado",Lancamentos!$J:$J,Fluxo_de_Caixa_Semanal!$A51)</f>
        <v>0</v>
      </c>
      <c r="Z51" s="123">
        <f>-SUMIFS(Lancamentos!$Y:$Y,Lancamentos!$AF:$AF,Fluxo_de_Caixa_Semanal!Z$8,Lancamentos!$F:$F,"Realizado",Lancamentos!$J:$J,Fluxo_de_Caixa_Semanal!$A51)-SUMIFS(Lancamentos!$Y:$Y,Lancamentos!$AF:$AF,Fluxo_de_Caixa_Semanal!Z$8,Lancamentos!$F:$F,"Contratado",Lancamentos!$J:$J,Fluxo_de_Caixa_Semanal!$A51)</f>
        <v>0</v>
      </c>
      <c r="AA51" s="121">
        <f>-SUMIFS(Lancamentos!$Y:$Y,Lancamentos!$AF:$AF,Fluxo_de_Caixa_Semanal!AA$8,Lancamentos!$F:$F,"Realizado",Lancamentos!$J:$J,Fluxo_de_Caixa_Semanal!$A51)-SUMIFS(Lancamentos!$Y:$Y,Lancamentos!$AF:$AF,Fluxo_de_Caixa_Semanal!AA$8,Lancamentos!$F:$F,"Contratado",Lancamentos!$J:$J,Fluxo_de_Caixa_Semanal!$A51)</f>
        <v>0</v>
      </c>
      <c r="AB51" s="122">
        <f>-SUMIFS(Lancamentos!$Y:$Y,Lancamentos!$AF:$AF,Fluxo_de_Caixa_Semanal!AB$8,Lancamentos!$F:$F,"Realizado",Lancamentos!$J:$J,Fluxo_de_Caixa_Semanal!$A51)-SUMIFS(Lancamentos!$Y:$Y,Lancamentos!$AF:$AF,Fluxo_de_Caixa_Semanal!AB$8,Lancamentos!$F:$F,"Contratado",Lancamentos!$J:$J,Fluxo_de_Caixa_Semanal!$A51)</f>
        <v>0</v>
      </c>
      <c r="AC51" s="123">
        <f>-SUMIFS(Lancamentos!$Y:$Y,Lancamentos!$AF:$AF,Fluxo_de_Caixa_Semanal!AC$8,Lancamentos!$F:$F,"Realizado",Lancamentos!$J:$J,Fluxo_de_Caixa_Semanal!$A51)-SUMIFS(Lancamentos!$Y:$Y,Lancamentos!$AF:$AF,Fluxo_de_Caixa_Semanal!AC$8,Lancamentos!$F:$F,"Contratado",Lancamentos!$J:$J,Fluxo_de_Caixa_Semanal!$A51)</f>
        <v>0</v>
      </c>
      <c r="AD51" s="121">
        <f>-SUMIFS(Lancamentos!$Y:$Y,Lancamentos!$AF:$AF,Fluxo_de_Caixa_Semanal!AD$8,Lancamentos!$F:$F,"Realizado",Lancamentos!$J:$J,Fluxo_de_Caixa_Semanal!$A51)-SUMIFS(Lancamentos!$Y:$Y,Lancamentos!$AF:$AF,Fluxo_de_Caixa_Semanal!AD$8,Lancamentos!$F:$F,"Contratado",Lancamentos!$J:$J,Fluxo_de_Caixa_Semanal!$A51)</f>
        <v>0</v>
      </c>
      <c r="AE51" s="122">
        <f>-SUMIFS(Lancamentos!$Y:$Y,Lancamentos!$AF:$AF,Fluxo_de_Caixa_Semanal!AE$8,Lancamentos!$F:$F,"Realizado",Lancamentos!$J:$J,Fluxo_de_Caixa_Semanal!$A51)-SUMIFS(Lancamentos!$Y:$Y,Lancamentos!$AF:$AF,Fluxo_de_Caixa_Semanal!AE$8,Lancamentos!$F:$F,"Contratado",Lancamentos!$J:$J,Fluxo_de_Caixa_Semanal!$A51)</f>
        <v>0</v>
      </c>
      <c r="AF51" s="123">
        <f>-SUMIFS(Lancamentos!$Y:$Y,Lancamentos!$AF:$AF,Fluxo_de_Caixa_Semanal!AF$8,Lancamentos!$F:$F,"Realizado",Lancamentos!$J:$J,Fluxo_de_Caixa_Semanal!$A51)-SUMIFS(Lancamentos!$Y:$Y,Lancamentos!$AF:$AF,Fluxo_de_Caixa_Semanal!AF$8,Lancamentos!$F:$F,"Contratado",Lancamentos!$J:$J,Fluxo_de_Caixa_Semanal!$A51)</f>
        <v>0</v>
      </c>
      <c r="AG51" s="121">
        <f>-SUMIFS(Lancamentos!$Y:$Y,Lancamentos!$AF:$AF,Fluxo_de_Caixa_Semanal!AG$8,Lancamentos!$F:$F,"Realizado",Lancamentos!$J:$J,Fluxo_de_Caixa_Semanal!$A51)-SUMIFS(Lancamentos!$Y:$Y,Lancamentos!$AF:$AF,Fluxo_de_Caixa_Semanal!AG$8,Lancamentos!$F:$F,"Contratado",Lancamentos!$J:$J,Fluxo_de_Caixa_Semanal!$A51)</f>
        <v>0</v>
      </c>
      <c r="AH51" s="122">
        <f>-SUMIFS(Lancamentos!$Y:$Y,Lancamentos!$AF:$AF,Fluxo_de_Caixa_Semanal!AH$8,Lancamentos!$F:$F,"Realizado",Lancamentos!$J:$J,Fluxo_de_Caixa_Semanal!$A51)-SUMIFS(Lancamentos!$Y:$Y,Lancamentos!$AF:$AF,Fluxo_de_Caixa_Semanal!AH$8,Lancamentos!$F:$F,"Contratado",Lancamentos!$J:$J,Fluxo_de_Caixa_Semanal!$A51)</f>
        <v>0</v>
      </c>
      <c r="AI51" s="123">
        <f>-SUMIFS(Lancamentos!$Y:$Y,Lancamentos!$AF:$AF,Fluxo_de_Caixa_Semanal!AI$8,Lancamentos!$F:$F,"Realizado",Lancamentos!$J:$J,Fluxo_de_Caixa_Semanal!$A51)-SUMIFS(Lancamentos!$Y:$Y,Lancamentos!$AF:$AF,Fluxo_de_Caixa_Semanal!AI$8,Lancamentos!$F:$F,"Contratado",Lancamentos!$J:$J,Fluxo_de_Caixa_Semanal!$A51)</f>
        <v>0</v>
      </c>
      <c r="AJ51" s="121">
        <f>-SUMIFS(Lancamentos!$Y:$Y,Lancamentos!$AF:$AF,Fluxo_de_Caixa_Semanal!AJ$8,Lancamentos!$F:$F,"Realizado",Lancamentos!$J:$J,Fluxo_de_Caixa_Semanal!$A51)-SUMIFS(Lancamentos!$Y:$Y,Lancamentos!$AF:$AF,Fluxo_de_Caixa_Semanal!AJ$8,Lancamentos!$F:$F,"Contratado",Lancamentos!$J:$J,Fluxo_de_Caixa_Semanal!$A51)</f>
        <v>0</v>
      </c>
      <c r="AK51" s="122">
        <f>-SUMIFS(Lancamentos!$Y:$Y,Lancamentos!$AF:$AF,Fluxo_de_Caixa_Semanal!AK$8,Lancamentos!$F:$F,"Realizado",Lancamentos!$J:$J,Fluxo_de_Caixa_Semanal!$A51)-SUMIFS(Lancamentos!$Y:$Y,Lancamentos!$AF:$AF,Fluxo_de_Caixa_Semanal!AK$8,Lancamentos!$F:$F,"Contratado",Lancamentos!$J:$J,Fluxo_de_Caixa_Semanal!$A51)</f>
        <v>0</v>
      </c>
      <c r="AL51" s="123">
        <f>-SUMIFS(Lancamentos!$Y:$Y,Lancamentos!$AF:$AF,Fluxo_de_Caixa_Semanal!AL$8,Lancamentos!$F:$F,"Realizado",Lancamentos!$J:$J,Fluxo_de_Caixa_Semanal!$A51)-SUMIFS(Lancamentos!$Y:$Y,Lancamentos!$AF:$AF,Fluxo_de_Caixa_Semanal!AL$8,Lancamentos!$F:$F,"Contratado",Lancamentos!$J:$J,Fluxo_de_Caixa_Semanal!$A51)</f>
        <v>0</v>
      </c>
      <c r="AM51" s="121">
        <f>-SUMIFS(Lancamentos!$Y:$Y,Lancamentos!$AF:$AF,Fluxo_de_Caixa_Semanal!AM$8,Lancamentos!$F:$F,"Realizado",Lancamentos!$J:$J,Fluxo_de_Caixa_Semanal!$A51)-SUMIFS(Lancamentos!$Y:$Y,Lancamentos!$AF:$AF,Fluxo_de_Caixa_Semanal!AM$8,Lancamentos!$F:$F,"Contratado",Lancamentos!$J:$J,Fluxo_de_Caixa_Semanal!$A51)</f>
        <v>0</v>
      </c>
      <c r="AN51" s="122">
        <f>-SUMIFS(Lancamentos!$Y:$Y,Lancamentos!$AF:$AF,Fluxo_de_Caixa_Semanal!AN$8,Lancamentos!$F:$F,"Realizado",Lancamentos!$J:$J,Fluxo_de_Caixa_Semanal!$A51)-SUMIFS(Lancamentos!$Y:$Y,Lancamentos!$AF:$AF,Fluxo_de_Caixa_Semanal!AN$8,Lancamentos!$F:$F,"Contratado",Lancamentos!$J:$J,Fluxo_de_Caixa_Semanal!$A51)</f>
        <v>0</v>
      </c>
      <c r="AO51" s="123">
        <f>-SUMIFS(Lancamentos!$Y:$Y,Lancamentos!$AF:$AF,Fluxo_de_Caixa_Semanal!AO$8,Lancamentos!$F:$F,"Realizado",Lancamentos!$J:$J,Fluxo_de_Caixa_Semanal!$A51)-SUMIFS(Lancamentos!$Y:$Y,Lancamentos!$AF:$AF,Fluxo_de_Caixa_Semanal!AO$8,Lancamentos!$F:$F,"Contratado",Lancamentos!$J:$J,Fluxo_de_Caixa_Semanal!$A51)</f>
        <v>0</v>
      </c>
      <c r="AP51" s="121">
        <f>-SUMIFS(Lancamentos!$Y:$Y,Lancamentos!$AF:$AF,Fluxo_de_Caixa_Semanal!AP$8,Lancamentos!$F:$F,"Realizado",Lancamentos!$J:$J,Fluxo_de_Caixa_Semanal!$A51)-SUMIFS(Lancamentos!$Y:$Y,Lancamentos!$AF:$AF,Fluxo_de_Caixa_Semanal!AP$8,Lancamentos!$F:$F,"Contratado",Lancamentos!$J:$J,Fluxo_de_Caixa_Semanal!$A51)</f>
        <v>0</v>
      </c>
      <c r="AQ51" s="122">
        <f>-SUMIFS(Lancamentos!$Y:$Y,Lancamentos!$AF:$AF,Fluxo_de_Caixa_Semanal!AQ$8,Lancamentos!$F:$F,"Realizado",Lancamentos!$J:$J,Fluxo_de_Caixa_Semanal!$A51)-SUMIFS(Lancamentos!$Y:$Y,Lancamentos!$AF:$AF,Fluxo_de_Caixa_Semanal!AQ$8,Lancamentos!$F:$F,"Contratado",Lancamentos!$J:$J,Fluxo_de_Caixa_Semanal!$A51)</f>
        <v>0</v>
      </c>
      <c r="AR51" s="123">
        <f>-SUMIFS(Lancamentos!$Y:$Y,Lancamentos!$AF:$AF,Fluxo_de_Caixa_Semanal!AR$8,Lancamentos!$F:$F,"Realizado",Lancamentos!$J:$J,Fluxo_de_Caixa_Semanal!$A51)-SUMIFS(Lancamentos!$Y:$Y,Lancamentos!$AF:$AF,Fluxo_de_Caixa_Semanal!AR$8,Lancamentos!$F:$F,"Contratado",Lancamentos!$J:$J,Fluxo_de_Caixa_Semanal!$A51)</f>
        <v>0</v>
      </c>
      <c r="AS51" s="121">
        <f>-SUMIFS(Lancamentos!$Y:$Y,Lancamentos!$AF:$AF,Fluxo_de_Caixa_Semanal!AS$8,Lancamentos!$F:$F,"Realizado",Lancamentos!$J:$J,Fluxo_de_Caixa_Semanal!$A51)-SUMIFS(Lancamentos!$Y:$Y,Lancamentos!$AF:$AF,Fluxo_de_Caixa_Semanal!AS$8,Lancamentos!$F:$F,"Contratado",Lancamentos!$J:$J,Fluxo_de_Caixa_Semanal!$A51)</f>
        <v>0</v>
      </c>
      <c r="AT51" s="122">
        <f>-SUMIFS(Lancamentos!$Y:$Y,Lancamentos!$AF:$AF,Fluxo_de_Caixa_Semanal!AT$8,Lancamentos!$F:$F,"Realizado",Lancamentos!$J:$J,Fluxo_de_Caixa_Semanal!$A51)-SUMIFS(Lancamentos!$Y:$Y,Lancamentos!$AF:$AF,Fluxo_de_Caixa_Semanal!AT$8,Lancamentos!$F:$F,"Contratado",Lancamentos!$J:$J,Fluxo_de_Caixa_Semanal!$A51)</f>
        <v>0</v>
      </c>
      <c r="AU51" s="123">
        <f>-SUMIFS(Lancamentos!$Y:$Y,Lancamentos!$AF:$AF,Fluxo_de_Caixa_Semanal!AU$8,Lancamentos!$F:$F,"Realizado",Lancamentos!$J:$J,Fluxo_de_Caixa_Semanal!$A51)-SUMIFS(Lancamentos!$Y:$Y,Lancamentos!$AF:$AF,Fluxo_de_Caixa_Semanal!AU$8,Lancamentos!$F:$F,"Contratado",Lancamentos!$J:$J,Fluxo_de_Caixa_Semanal!$A51)</f>
        <v>0</v>
      </c>
      <c r="AV51" s="121">
        <f>-SUMIFS(Lancamentos!$Y:$Y,Lancamentos!$AF:$AF,Fluxo_de_Caixa_Semanal!AV$8,Lancamentos!$F:$F,"Realizado",Lancamentos!$J:$J,Fluxo_de_Caixa_Semanal!$A51)-SUMIFS(Lancamentos!$Y:$Y,Lancamentos!$AF:$AF,Fluxo_de_Caixa_Semanal!AV$8,Lancamentos!$F:$F,"Contratado",Lancamentos!$J:$J,Fluxo_de_Caixa_Semanal!$A51)</f>
        <v>0</v>
      </c>
      <c r="AW51" s="122">
        <f>-SUMIFS(Lancamentos!$Y:$Y,Lancamentos!$AF:$AF,Fluxo_de_Caixa_Semanal!AW$8,Lancamentos!$F:$F,"Realizado",Lancamentos!$J:$J,Fluxo_de_Caixa_Semanal!$A51)-SUMIFS(Lancamentos!$Y:$Y,Lancamentos!$AF:$AF,Fluxo_de_Caixa_Semanal!AW$8,Lancamentos!$F:$F,"Contratado",Lancamentos!$J:$J,Fluxo_de_Caixa_Semanal!$A51)</f>
        <v>0</v>
      </c>
      <c r="AX51" s="123">
        <f>-SUMIFS(Lancamentos!$Y:$Y,Lancamentos!$AF:$AF,Fluxo_de_Caixa_Semanal!AX$8,Lancamentos!$F:$F,"Realizado",Lancamentos!$J:$J,Fluxo_de_Caixa_Semanal!$A51)-SUMIFS(Lancamentos!$Y:$Y,Lancamentos!$AF:$AF,Fluxo_de_Caixa_Semanal!AX$8,Lancamentos!$F:$F,"Contratado",Lancamentos!$J:$J,Fluxo_de_Caixa_Semanal!$A51)</f>
        <v>0</v>
      </c>
      <c r="AY51" s="121">
        <f>-SUMIFS(Lancamentos!$Y:$Y,Lancamentos!$AF:$AF,Fluxo_de_Caixa_Semanal!AY$8,Lancamentos!$F:$F,"Realizado",Lancamentos!$J:$J,Fluxo_de_Caixa_Semanal!$A51)-SUMIFS(Lancamentos!$Y:$Y,Lancamentos!$AF:$AF,Fluxo_de_Caixa_Semanal!AY$8,Lancamentos!$F:$F,"Contratado",Lancamentos!$J:$J,Fluxo_de_Caixa_Semanal!$A51)</f>
        <v>0</v>
      </c>
      <c r="AZ51" s="122">
        <f>-SUMIFS(Lancamentos!$Y:$Y,Lancamentos!$AF:$AF,Fluxo_de_Caixa_Semanal!AZ$8,Lancamentos!$F:$F,"Realizado",Lancamentos!$J:$J,Fluxo_de_Caixa_Semanal!$A51)-SUMIFS(Lancamentos!$Y:$Y,Lancamentos!$AF:$AF,Fluxo_de_Caixa_Semanal!AZ$8,Lancamentos!$F:$F,"Contratado",Lancamentos!$J:$J,Fluxo_de_Caixa_Semanal!$A51)</f>
        <v>0</v>
      </c>
      <c r="BA51" s="123">
        <f>-SUMIFS(Lancamentos!$Y:$Y,Lancamentos!$AF:$AF,Fluxo_de_Caixa_Semanal!BA$8,Lancamentos!$F:$F,"Realizado",Lancamentos!$J:$J,Fluxo_de_Caixa_Semanal!$A51)-SUMIFS(Lancamentos!$Y:$Y,Lancamentos!$AF:$AF,Fluxo_de_Caixa_Semanal!BA$8,Lancamentos!$F:$F,"Contratado",Lancamentos!$J:$J,Fluxo_de_Caixa_Semanal!$A51)</f>
        <v>0</v>
      </c>
      <c r="BB51" s="121">
        <f>-SUMIFS(Lancamentos!$Y:$Y,Lancamentos!$AF:$AF,Fluxo_de_Caixa_Semanal!BB$8,Lancamentos!$F:$F,"Realizado",Lancamentos!$J:$J,Fluxo_de_Caixa_Semanal!$A51)-SUMIFS(Lancamentos!$Y:$Y,Lancamentos!$AF:$AF,Fluxo_de_Caixa_Semanal!BB$8,Lancamentos!$F:$F,"Contratado",Lancamentos!$J:$J,Fluxo_de_Caixa_Semanal!$A51)</f>
        <v>0</v>
      </c>
      <c r="BC51" s="122">
        <f>-SUMIFS(Lancamentos!$Y:$Y,Lancamentos!$AF:$AF,Fluxo_de_Caixa_Semanal!BC$8,Lancamentos!$F:$F,"Realizado",Lancamentos!$J:$J,Fluxo_de_Caixa_Semanal!$A51)-SUMIFS(Lancamentos!$Y:$Y,Lancamentos!$AF:$AF,Fluxo_de_Caixa_Semanal!BC$8,Lancamentos!$F:$F,"Contratado",Lancamentos!$J:$J,Fluxo_de_Caixa_Semanal!$A51)</f>
        <v>0</v>
      </c>
      <c r="BD51" s="123">
        <f>-SUMIFS(Lancamentos!$Y:$Y,Lancamentos!$AF:$AF,Fluxo_de_Caixa_Semanal!BD$8,Lancamentos!$F:$F,"Realizado",Lancamentos!$J:$J,Fluxo_de_Caixa_Semanal!$A51)-SUMIFS(Lancamentos!$Y:$Y,Lancamentos!$AF:$AF,Fluxo_de_Caixa_Semanal!BD$8,Lancamentos!$F:$F,"Contratado",Lancamentos!$J:$J,Fluxo_de_Caixa_Semanal!$A51)</f>
        <v>0</v>
      </c>
      <c r="BE51" s="121">
        <f>-SUMIFS(Lancamentos!$Y:$Y,Lancamentos!$AF:$AF,Fluxo_de_Caixa_Semanal!BE$8,Lancamentos!$F:$F,"Realizado",Lancamentos!$J:$J,Fluxo_de_Caixa_Semanal!$A51)-SUMIFS(Lancamentos!$Y:$Y,Lancamentos!$AF:$AF,Fluxo_de_Caixa_Semanal!BE$8,Lancamentos!$F:$F,"Contratado",Lancamentos!$J:$J,Fluxo_de_Caixa_Semanal!$A51)</f>
        <v>0</v>
      </c>
      <c r="BF51" s="122">
        <f>-SUMIFS(Lancamentos!$Y:$Y,Lancamentos!$AF:$AF,Fluxo_de_Caixa_Semanal!BF$8,Lancamentos!$F:$F,"Realizado",Lancamentos!$J:$J,Fluxo_de_Caixa_Semanal!$A51)-SUMIFS(Lancamentos!$Y:$Y,Lancamentos!$AF:$AF,Fluxo_de_Caixa_Semanal!BF$8,Lancamentos!$F:$F,"Contratado",Lancamentos!$J:$J,Fluxo_de_Caixa_Semanal!$A51)</f>
        <v>0</v>
      </c>
      <c r="BG51" s="123">
        <f>-SUMIFS(Lancamentos!$Y:$Y,Lancamentos!$AF:$AF,Fluxo_de_Caixa_Semanal!BG$8,Lancamentos!$F:$F,"Realizado",Lancamentos!$J:$J,Fluxo_de_Caixa_Semanal!$A51)-SUMIFS(Lancamentos!$Y:$Y,Lancamentos!$AF:$AF,Fluxo_de_Caixa_Semanal!BG$8,Lancamentos!$F:$F,"Contratado",Lancamentos!$J:$J,Fluxo_de_Caixa_Semanal!$A51)</f>
        <v>0</v>
      </c>
      <c r="BH51" s="121">
        <f>-SUMIFS(Lancamentos!$Y:$Y,Lancamentos!$AF:$AF,Fluxo_de_Caixa_Semanal!BH$8,Lancamentos!$F:$F,"Realizado",Lancamentos!$J:$J,Fluxo_de_Caixa_Semanal!$A51)-SUMIFS(Lancamentos!$Y:$Y,Lancamentos!$AF:$AF,Fluxo_de_Caixa_Semanal!BH$8,Lancamentos!$F:$F,"Contratado",Lancamentos!$J:$J,Fluxo_de_Caixa_Semanal!$A51)</f>
        <v>0</v>
      </c>
      <c r="BI51" s="122">
        <f>-SUMIFS(Lancamentos!$Y:$Y,Lancamentos!$AF:$AF,Fluxo_de_Caixa_Semanal!BI$8,Lancamentos!$F:$F,"Realizado",Lancamentos!$J:$J,Fluxo_de_Caixa_Semanal!$A51)-SUMIFS(Lancamentos!$Y:$Y,Lancamentos!$AF:$AF,Fluxo_de_Caixa_Semanal!BI$8,Lancamentos!$F:$F,"Contratado",Lancamentos!$J:$J,Fluxo_de_Caixa_Semanal!$A51)</f>
        <v>0</v>
      </c>
      <c r="BJ51" s="123">
        <f>-SUMIFS(Lancamentos!$Y:$Y,Lancamentos!$AF:$AF,Fluxo_de_Caixa_Semanal!BJ$8,Lancamentos!$F:$F,"Realizado",Lancamentos!$J:$J,Fluxo_de_Caixa_Semanal!$A51)-SUMIFS(Lancamentos!$Y:$Y,Lancamentos!$AF:$AF,Fluxo_de_Caixa_Semanal!BJ$8,Lancamentos!$F:$F,"Contratado",Lancamentos!$J:$J,Fluxo_de_Caixa_Semanal!$A51)</f>
        <v>0</v>
      </c>
      <c r="BK51" s="121">
        <f>-SUMIFS(Lancamentos!$Y:$Y,Lancamentos!$AF:$AF,Fluxo_de_Caixa_Semanal!BK$8,Lancamentos!$F:$F,"Realizado",Lancamentos!$J:$J,Fluxo_de_Caixa_Semanal!$A51)-SUMIFS(Lancamentos!$Y:$Y,Lancamentos!$AF:$AF,Fluxo_de_Caixa_Semanal!BK$8,Lancamentos!$F:$F,"Contratado",Lancamentos!$J:$J,Fluxo_de_Caixa_Semanal!$A51)</f>
        <v>0</v>
      </c>
      <c r="BL51" s="122">
        <f>-SUMIFS(Lancamentos!$Y:$Y,Lancamentos!$AF:$AF,Fluxo_de_Caixa_Semanal!BL$8,Lancamentos!$F:$F,"Realizado",Lancamentos!$J:$J,Fluxo_de_Caixa_Semanal!$A51)-SUMIFS(Lancamentos!$Y:$Y,Lancamentos!$AF:$AF,Fluxo_de_Caixa_Semanal!BL$8,Lancamentos!$F:$F,"Contratado",Lancamentos!$J:$J,Fluxo_de_Caixa_Semanal!$A51)</f>
        <v>0</v>
      </c>
      <c r="BM51" s="123">
        <f>-SUMIFS(Lancamentos!$Y:$Y,Lancamentos!$AF:$AF,Fluxo_de_Caixa_Semanal!BM$8,Lancamentos!$F:$F,"Realizado",Lancamentos!$J:$J,Fluxo_de_Caixa_Semanal!$A51)-SUMIFS(Lancamentos!$Y:$Y,Lancamentos!$AF:$AF,Fluxo_de_Caixa_Semanal!BM$8,Lancamentos!$F:$F,"Contratado",Lancamentos!$J:$J,Fluxo_de_Caixa_Semanal!$A51)</f>
        <v>0</v>
      </c>
      <c r="BN51" s="121">
        <f>-SUMIFS(Lancamentos!$Y:$Y,Lancamentos!$AF:$AF,Fluxo_de_Caixa_Semanal!BN$8,Lancamentos!$F:$F,"Realizado",Lancamentos!$J:$J,Fluxo_de_Caixa_Semanal!$A51)-SUMIFS(Lancamentos!$Y:$Y,Lancamentos!$AF:$AF,Fluxo_de_Caixa_Semanal!BN$8,Lancamentos!$F:$F,"Contratado",Lancamentos!$J:$J,Fluxo_de_Caixa_Semanal!$A51)</f>
        <v>0</v>
      </c>
      <c r="BO51" s="122">
        <f>-SUMIFS(Lancamentos!$Y:$Y,Lancamentos!$AF:$AF,Fluxo_de_Caixa_Semanal!BO$8,Lancamentos!$F:$F,"Realizado",Lancamentos!$J:$J,Fluxo_de_Caixa_Semanal!$A51)-SUMIFS(Lancamentos!$Y:$Y,Lancamentos!$AF:$AF,Fluxo_de_Caixa_Semanal!BO$8,Lancamentos!$F:$F,"Contratado",Lancamentos!$J:$J,Fluxo_de_Caixa_Semanal!$A51)</f>
        <v>0</v>
      </c>
      <c r="BP51" s="123">
        <f>-SUMIFS(Lancamentos!$Y:$Y,Lancamentos!$AF:$AF,Fluxo_de_Caixa_Semanal!BP$8,Lancamentos!$F:$F,"Realizado",Lancamentos!$J:$J,Fluxo_de_Caixa_Semanal!$A51)-SUMIFS(Lancamentos!$Y:$Y,Lancamentos!$AF:$AF,Fluxo_de_Caixa_Semanal!BP$8,Lancamentos!$F:$F,"Contratado",Lancamentos!$J:$J,Fluxo_de_Caixa_Semanal!$A51)</f>
        <v>0</v>
      </c>
      <c r="BQ51" s="121">
        <f>-SUMIFS(Lancamentos!$Y:$Y,Lancamentos!$AF:$AF,Fluxo_de_Caixa_Semanal!BQ$8,Lancamentos!$F:$F,"Realizado",Lancamentos!$J:$J,Fluxo_de_Caixa_Semanal!$A51)-SUMIFS(Lancamentos!$Y:$Y,Lancamentos!$AF:$AF,Fluxo_de_Caixa_Semanal!BQ$8,Lancamentos!$F:$F,"Contratado",Lancamentos!$J:$J,Fluxo_de_Caixa_Semanal!$A51)</f>
        <v>0</v>
      </c>
      <c r="BR51" s="122">
        <f>-SUMIFS(Lancamentos!$Y:$Y,Lancamentos!$AF:$AF,Fluxo_de_Caixa_Semanal!BR$8,Lancamentos!$F:$F,"Realizado",Lancamentos!$J:$J,Fluxo_de_Caixa_Semanal!$A51)-SUMIFS(Lancamentos!$Y:$Y,Lancamentos!$AF:$AF,Fluxo_de_Caixa_Semanal!BR$8,Lancamentos!$F:$F,"Contratado",Lancamentos!$J:$J,Fluxo_de_Caixa_Semanal!$A51)</f>
        <v>0</v>
      </c>
      <c r="BS51" s="123">
        <f>-SUMIFS(Lancamentos!$Y:$Y,Lancamentos!$AF:$AF,Fluxo_de_Caixa_Semanal!BS$8,Lancamentos!$F:$F,"Realizado",Lancamentos!$J:$J,Fluxo_de_Caixa_Semanal!$A51)-SUMIFS(Lancamentos!$Y:$Y,Lancamentos!$AF:$AF,Fluxo_de_Caixa_Semanal!BS$8,Lancamentos!$F:$F,"Contratado",Lancamentos!$J:$J,Fluxo_de_Caixa_Semanal!$A51)</f>
        <v>0</v>
      </c>
      <c r="BT51" s="121">
        <f>-SUMIFS(Lancamentos!$Y:$Y,Lancamentos!$AF:$AF,Fluxo_de_Caixa_Semanal!BT$8,Lancamentos!$F:$F,"Realizado",Lancamentos!$J:$J,Fluxo_de_Caixa_Semanal!$A51)-SUMIFS(Lancamentos!$Y:$Y,Lancamentos!$AF:$AF,Fluxo_de_Caixa_Semanal!BT$8,Lancamentos!$F:$F,"Contratado",Lancamentos!$J:$J,Fluxo_de_Caixa_Semanal!$A51)</f>
        <v>0</v>
      </c>
      <c r="BU51" s="122">
        <f>-SUMIFS(Lancamentos!$Y:$Y,Lancamentos!$AF:$AF,Fluxo_de_Caixa_Semanal!BU$8,Lancamentos!$F:$F,"Realizado",Lancamentos!$J:$J,Fluxo_de_Caixa_Semanal!$A51)-SUMIFS(Lancamentos!$Y:$Y,Lancamentos!$AF:$AF,Fluxo_de_Caixa_Semanal!BU$8,Lancamentos!$F:$F,"Contratado",Lancamentos!$J:$J,Fluxo_de_Caixa_Semanal!$A51)</f>
        <v>0</v>
      </c>
      <c r="BV51" s="123">
        <f>-SUMIFS(Lancamentos!$Y:$Y,Lancamentos!$AF:$AF,Fluxo_de_Caixa_Semanal!BV$8,Lancamentos!$F:$F,"Realizado",Lancamentos!$J:$J,Fluxo_de_Caixa_Semanal!$A51)-SUMIFS(Lancamentos!$Y:$Y,Lancamentos!$AF:$AF,Fluxo_de_Caixa_Semanal!BV$8,Lancamentos!$F:$F,"Contratado",Lancamentos!$J:$J,Fluxo_de_Caixa_Semanal!$A51)</f>
        <v>0</v>
      </c>
      <c r="BW51" s="121">
        <f>-SUMIFS(Lancamentos!$Y:$Y,Lancamentos!$AF:$AF,Fluxo_de_Caixa_Semanal!BW$8,Lancamentos!$F:$F,"Realizado",Lancamentos!$J:$J,Fluxo_de_Caixa_Semanal!$A51)-SUMIFS(Lancamentos!$Y:$Y,Lancamentos!$AF:$AF,Fluxo_de_Caixa_Semanal!BW$8,Lancamentos!$F:$F,"Contratado",Lancamentos!$J:$J,Fluxo_de_Caixa_Semanal!$A51)</f>
        <v>0</v>
      </c>
      <c r="BX51" s="122">
        <f>-SUMIFS(Lancamentos!$Y:$Y,Lancamentos!$AF:$AF,Fluxo_de_Caixa_Semanal!BX$8,Lancamentos!$F:$F,"Realizado",Lancamentos!$J:$J,Fluxo_de_Caixa_Semanal!$A51)-SUMIFS(Lancamentos!$Y:$Y,Lancamentos!$AF:$AF,Fluxo_de_Caixa_Semanal!BX$8,Lancamentos!$F:$F,"Contratado",Lancamentos!$J:$J,Fluxo_de_Caixa_Semanal!$A51)</f>
        <v>0</v>
      </c>
      <c r="BY51" s="123">
        <f>-SUMIFS(Lancamentos!$Y:$Y,Lancamentos!$AF:$AF,Fluxo_de_Caixa_Semanal!BY$8,Lancamentos!$F:$F,"Realizado",Lancamentos!$J:$J,Fluxo_de_Caixa_Semanal!$A51)-SUMIFS(Lancamentos!$Y:$Y,Lancamentos!$AF:$AF,Fluxo_de_Caixa_Semanal!BY$8,Lancamentos!$F:$F,"Contratado",Lancamentos!$J:$J,Fluxo_de_Caixa_Semanal!$A51)</f>
        <v>0</v>
      </c>
      <c r="BZ51" s="121">
        <f>-SUMIFS(Lancamentos!$Y:$Y,Lancamentos!$AF:$AF,Fluxo_de_Caixa_Semanal!BZ$8,Lancamentos!$F:$F,"Realizado",Lancamentos!$J:$J,Fluxo_de_Caixa_Semanal!$A51)-SUMIFS(Lancamentos!$Y:$Y,Lancamentos!$AF:$AF,Fluxo_de_Caixa_Semanal!BZ$8,Lancamentos!$F:$F,"Contratado",Lancamentos!$J:$J,Fluxo_de_Caixa_Semanal!$A51)</f>
        <v>0</v>
      </c>
      <c r="CA51" s="122">
        <f>-SUMIFS(Lancamentos!$Y:$Y,Lancamentos!$AF:$AF,Fluxo_de_Caixa_Semanal!CA$8,Lancamentos!$F:$F,"Realizado",Lancamentos!$J:$J,Fluxo_de_Caixa_Semanal!$A51)-SUMIFS(Lancamentos!$Y:$Y,Lancamentos!$AF:$AF,Fluxo_de_Caixa_Semanal!CA$8,Lancamentos!$F:$F,"Contratado",Lancamentos!$J:$J,Fluxo_de_Caixa_Semanal!$A51)</f>
        <v>0</v>
      </c>
      <c r="CB51" s="123">
        <f>-SUMIFS(Lancamentos!$Y:$Y,Lancamentos!$AF:$AF,Fluxo_de_Caixa_Semanal!CB$8,Lancamentos!$F:$F,"Realizado",Lancamentos!$J:$J,Fluxo_de_Caixa_Semanal!$A51)-SUMIFS(Lancamentos!$Y:$Y,Lancamentos!$AF:$AF,Fluxo_de_Caixa_Semanal!CB$8,Lancamentos!$F:$F,"Contratado",Lancamentos!$J:$J,Fluxo_de_Caixa_Semanal!$A51)</f>
        <v>0</v>
      </c>
      <c r="CC51" s="121">
        <f>-SUMIFS(Lancamentos!$Y:$Y,Lancamentos!$AF:$AF,Fluxo_de_Caixa_Semanal!CC$8,Lancamentos!$F:$F,"Realizado",Lancamentos!$J:$J,Fluxo_de_Caixa_Semanal!$A51)-SUMIFS(Lancamentos!$Y:$Y,Lancamentos!$AF:$AF,Fluxo_de_Caixa_Semanal!CC$8,Lancamentos!$F:$F,"Contratado",Lancamentos!$J:$J,Fluxo_de_Caixa_Semanal!$A51)</f>
        <v>0</v>
      </c>
      <c r="CD51" s="122">
        <f>-SUMIFS(Lancamentos!$Y:$Y,Lancamentos!$AF:$AF,Fluxo_de_Caixa_Semanal!CD$8,Lancamentos!$F:$F,"Realizado",Lancamentos!$J:$J,Fluxo_de_Caixa_Semanal!$A51)-SUMIFS(Lancamentos!$Y:$Y,Lancamentos!$AF:$AF,Fluxo_de_Caixa_Semanal!CD$8,Lancamentos!$F:$F,"Contratado",Lancamentos!$J:$J,Fluxo_de_Caixa_Semanal!$A51)</f>
        <v>0</v>
      </c>
      <c r="CE51" s="123">
        <f>-SUMIFS(Lancamentos!$Y:$Y,Lancamentos!$AF:$AF,Fluxo_de_Caixa_Semanal!CE$8,Lancamentos!$F:$F,"Realizado",Lancamentos!$J:$J,Fluxo_de_Caixa_Semanal!$A51)-SUMIFS(Lancamentos!$Y:$Y,Lancamentos!$AF:$AF,Fluxo_de_Caixa_Semanal!CE$8,Lancamentos!$F:$F,"Contratado",Lancamentos!$J:$J,Fluxo_de_Caixa_Semanal!$A51)</f>
        <v>0</v>
      </c>
      <c r="CF51" s="121">
        <f>-SUMIFS(Lancamentos!$Y:$Y,Lancamentos!$AF:$AF,Fluxo_de_Caixa_Semanal!CF$8,Lancamentos!$F:$F,"Realizado",Lancamentos!$J:$J,Fluxo_de_Caixa_Semanal!$A51)-SUMIFS(Lancamentos!$Y:$Y,Lancamentos!$AF:$AF,Fluxo_de_Caixa_Semanal!CF$8,Lancamentos!$F:$F,"Contratado",Lancamentos!$J:$J,Fluxo_de_Caixa_Semanal!$A51)</f>
        <v>0</v>
      </c>
      <c r="CG51" s="122">
        <f>-SUMIFS(Lancamentos!$Y:$Y,Lancamentos!$AF:$AF,Fluxo_de_Caixa_Semanal!CG$8,Lancamentos!$F:$F,"Realizado",Lancamentos!$J:$J,Fluxo_de_Caixa_Semanal!$A51)-SUMIFS(Lancamentos!$Y:$Y,Lancamentos!$AF:$AF,Fluxo_de_Caixa_Semanal!CG$8,Lancamentos!$F:$F,"Contratado",Lancamentos!$J:$J,Fluxo_de_Caixa_Semanal!$A51)</f>
        <v>0</v>
      </c>
      <c r="CH51" s="123">
        <f>-SUMIFS(Lancamentos!$Y:$Y,Lancamentos!$AF:$AF,Fluxo_de_Caixa_Semanal!CH$8,Lancamentos!$F:$F,"Realizado",Lancamentos!$J:$J,Fluxo_de_Caixa_Semanal!$A51)-SUMIFS(Lancamentos!$Y:$Y,Lancamentos!$AF:$AF,Fluxo_de_Caixa_Semanal!CH$8,Lancamentos!$F:$F,"Contratado",Lancamentos!$J:$J,Fluxo_de_Caixa_Semanal!$A51)</f>
        <v>0</v>
      </c>
      <c r="CI51" s="121">
        <f>-SUMIFS(Lancamentos!$Y:$Y,Lancamentos!$AF:$AF,Fluxo_de_Caixa_Semanal!CI$8,Lancamentos!$F:$F,"Realizado",Lancamentos!$J:$J,Fluxo_de_Caixa_Semanal!$A51)-SUMIFS(Lancamentos!$Y:$Y,Lancamentos!$AF:$AF,Fluxo_de_Caixa_Semanal!CI$8,Lancamentos!$F:$F,"Contratado",Lancamentos!$J:$J,Fluxo_de_Caixa_Semanal!$A51)</f>
        <v>0</v>
      </c>
      <c r="CJ51" s="122">
        <f>-SUMIFS(Lancamentos!$Y:$Y,Lancamentos!$AF:$AF,Fluxo_de_Caixa_Semanal!CJ$8,Lancamentos!$F:$F,"Realizado",Lancamentos!$J:$J,Fluxo_de_Caixa_Semanal!$A51)-SUMIFS(Lancamentos!$Y:$Y,Lancamentos!$AF:$AF,Fluxo_de_Caixa_Semanal!CJ$8,Lancamentos!$F:$F,"Contratado",Lancamentos!$J:$J,Fluxo_de_Caixa_Semanal!$A51)</f>
        <v>0</v>
      </c>
      <c r="CK51" s="123">
        <f>-SUMIFS(Lancamentos!$Y:$Y,Lancamentos!$AF:$AF,Fluxo_de_Caixa_Semanal!CK$8,Lancamentos!$F:$F,"Realizado",Lancamentos!$J:$J,Fluxo_de_Caixa_Semanal!$A51)-SUMIFS(Lancamentos!$Y:$Y,Lancamentos!$AF:$AF,Fluxo_de_Caixa_Semanal!CK$8,Lancamentos!$F:$F,"Contratado",Lancamentos!$J:$J,Fluxo_de_Caixa_Semanal!$A51)</f>
        <v>0</v>
      </c>
      <c r="CL51" s="121">
        <f>-SUMIFS(Lancamentos!$Y:$Y,Lancamentos!$AF:$AF,Fluxo_de_Caixa_Semanal!CL$8,Lancamentos!$F:$F,"Realizado",Lancamentos!$J:$J,Fluxo_de_Caixa_Semanal!$A51)-SUMIFS(Lancamentos!$Y:$Y,Lancamentos!$AF:$AF,Fluxo_de_Caixa_Semanal!CL$8,Lancamentos!$F:$F,"Contratado",Lancamentos!$J:$J,Fluxo_de_Caixa_Semanal!$A51)</f>
        <v>0</v>
      </c>
      <c r="CM51" s="122">
        <f>-SUMIFS(Lancamentos!$Y:$Y,Lancamentos!$AF:$AF,Fluxo_de_Caixa_Semanal!CM$8,Lancamentos!$F:$F,"Realizado",Lancamentos!$J:$J,Fluxo_de_Caixa_Semanal!$A51)-SUMIFS(Lancamentos!$Y:$Y,Lancamentos!$AF:$AF,Fluxo_de_Caixa_Semanal!CM$8,Lancamentos!$F:$F,"Contratado",Lancamentos!$J:$J,Fluxo_de_Caixa_Semanal!$A51)</f>
        <v>0</v>
      </c>
      <c r="CN51" s="123">
        <f>-SUMIFS(Lancamentos!$Y:$Y,Lancamentos!$AF:$AF,Fluxo_de_Caixa_Semanal!CN$8,Lancamentos!$F:$F,"Realizado",Lancamentos!$J:$J,Fluxo_de_Caixa_Semanal!$A51)-SUMIFS(Lancamentos!$Y:$Y,Lancamentos!$AF:$AF,Fluxo_de_Caixa_Semanal!CN$8,Lancamentos!$F:$F,"Contratado",Lancamentos!$J:$J,Fluxo_de_Caixa_Semanal!$A51)</f>
        <v>0</v>
      </c>
      <c r="CO51" s="121">
        <f>-SUMIFS(Lancamentos!$Y:$Y,Lancamentos!$AF:$AF,Fluxo_de_Caixa_Semanal!CO$8,Lancamentos!$F:$F,"Realizado",Lancamentos!$J:$J,Fluxo_de_Caixa_Semanal!$A51)-SUMIFS(Lancamentos!$Y:$Y,Lancamentos!$AF:$AF,Fluxo_de_Caixa_Semanal!CO$8,Lancamentos!$F:$F,"Contratado",Lancamentos!$J:$J,Fluxo_de_Caixa_Semanal!$A51)</f>
        <v>0</v>
      </c>
      <c r="CP51" s="122">
        <f>-SUMIFS(Lancamentos!$Y:$Y,Lancamentos!$AF:$AF,Fluxo_de_Caixa_Semanal!CP$8,Lancamentos!$F:$F,"Realizado",Lancamentos!$J:$J,Fluxo_de_Caixa_Semanal!$A51)-SUMIFS(Lancamentos!$Y:$Y,Lancamentos!$AF:$AF,Fluxo_de_Caixa_Semanal!CP$8,Lancamentos!$F:$F,"Contratado",Lancamentos!$J:$J,Fluxo_de_Caixa_Semanal!$A51)</f>
        <v>0</v>
      </c>
      <c r="CQ51" s="123">
        <f>-SUMIFS(Lancamentos!$Y:$Y,Lancamentos!$AF:$AF,Fluxo_de_Caixa_Semanal!CQ$8,Lancamentos!$F:$F,"Realizado",Lancamentos!$J:$J,Fluxo_de_Caixa_Semanal!$A51)-SUMIFS(Lancamentos!$Y:$Y,Lancamentos!$AF:$AF,Fluxo_de_Caixa_Semanal!CQ$8,Lancamentos!$F:$F,"Contratado",Lancamentos!$J:$J,Fluxo_de_Caixa_Semanal!$A51)</f>
        <v>0</v>
      </c>
      <c r="CR51" s="121">
        <f>-SUMIFS(Lancamentos!$Y:$Y,Lancamentos!$AF:$AF,Fluxo_de_Caixa_Semanal!CR$8,Lancamentos!$F:$F,"Realizado",Lancamentos!$J:$J,Fluxo_de_Caixa_Semanal!$A51)-SUMIFS(Lancamentos!$Y:$Y,Lancamentos!$AF:$AF,Fluxo_de_Caixa_Semanal!CR$8,Lancamentos!$F:$F,"Contratado",Lancamentos!$J:$J,Fluxo_de_Caixa_Semanal!$A51)</f>
        <v>0</v>
      </c>
      <c r="CS51" s="122">
        <f>-SUMIFS(Lancamentos!$Y:$Y,Lancamentos!$AF:$AF,Fluxo_de_Caixa_Semanal!CS$8,Lancamentos!$F:$F,"Realizado",Lancamentos!$J:$J,Fluxo_de_Caixa_Semanal!$A51)-SUMIFS(Lancamentos!$Y:$Y,Lancamentos!$AF:$AF,Fluxo_de_Caixa_Semanal!CS$8,Lancamentos!$F:$F,"Contratado",Lancamentos!$J:$J,Fluxo_de_Caixa_Semanal!$A51)</f>
        <v>0</v>
      </c>
      <c r="CT51" s="123">
        <f>-SUMIFS(Lancamentos!$Y:$Y,Lancamentos!$AF:$AF,Fluxo_de_Caixa_Semanal!CT$8,Lancamentos!$F:$F,"Realizado",Lancamentos!$J:$J,Fluxo_de_Caixa_Semanal!$A51)-SUMIFS(Lancamentos!$Y:$Y,Lancamentos!$AF:$AF,Fluxo_de_Caixa_Semanal!CT$8,Lancamentos!$F:$F,"Contratado",Lancamentos!$J:$J,Fluxo_de_Caixa_Semanal!$A51)</f>
        <v>0</v>
      </c>
      <c r="CU51" s="121">
        <f>-SUMIFS(Lancamentos!$Y:$Y,Lancamentos!$AF:$AF,Fluxo_de_Caixa_Semanal!CU$8,Lancamentos!$F:$F,"Realizado",Lancamentos!$J:$J,Fluxo_de_Caixa_Semanal!$A51)-SUMIFS(Lancamentos!$Y:$Y,Lancamentos!$AF:$AF,Fluxo_de_Caixa_Semanal!CU$8,Lancamentos!$F:$F,"Contratado",Lancamentos!$J:$J,Fluxo_de_Caixa_Semanal!$A51)</f>
        <v>0</v>
      </c>
      <c r="CV51" s="122">
        <f>-SUMIFS(Lancamentos!$Y:$Y,Lancamentos!$AF:$AF,Fluxo_de_Caixa_Semanal!CV$8,Lancamentos!$F:$F,"Realizado",Lancamentos!$J:$J,Fluxo_de_Caixa_Semanal!$A51)-SUMIFS(Lancamentos!$Y:$Y,Lancamentos!$AF:$AF,Fluxo_de_Caixa_Semanal!CV$8,Lancamentos!$F:$F,"Contratado",Lancamentos!$J:$J,Fluxo_de_Caixa_Semanal!$A51)</f>
        <v>0</v>
      </c>
      <c r="CW51" s="123">
        <f>-SUMIFS(Lancamentos!$Y:$Y,Lancamentos!$AF:$AF,Fluxo_de_Caixa_Semanal!CW$8,Lancamentos!$F:$F,"Realizado",Lancamentos!$J:$J,Fluxo_de_Caixa_Semanal!$A51)-SUMIFS(Lancamentos!$Y:$Y,Lancamentos!$AF:$AF,Fluxo_de_Caixa_Semanal!CW$8,Lancamentos!$F:$F,"Contratado",Lancamentos!$J:$J,Fluxo_de_Caixa_Semanal!$A51)</f>
        <v>0</v>
      </c>
      <c r="CX51" s="121">
        <f>-SUMIFS(Lancamentos!$Y:$Y,Lancamentos!$AF:$AF,Fluxo_de_Caixa_Semanal!CX$8,Lancamentos!$F:$F,"Realizado",Lancamentos!$J:$J,Fluxo_de_Caixa_Semanal!$A51)-SUMIFS(Lancamentos!$Y:$Y,Lancamentos!$AF:$AF,Fluxo_de_Caixa_Semanal!CX$8,Lancamentos!$F:$F,"Contratado",Lancamentos!$J:$J,Fluxo_de_Caixa_Semanal!$A51)</f>
        <v>0</v>
      </c>
      <c r="CY51" s="122">
        <f>-SUMIFS(Lancamentos!$Y:$Y,Lancamentos!$AF:$AF,Fluxo_de_Caixa_Semanal!CY$8,Lancamentos!$F:$F,"Realizado",Lancamentos!$J:$J,Fluxo_de_Caixa_Semanal!$A51)-SUMIFS(Lancamentos!$Y:$Y,Lancamentos!$AF:$AF,Fluxo_de_Caixa_Semanal!CY$8,Lancamentos!$F:$F,"Contratado",Lancamentos!$J:$J,Fluxo_de_Caixa_Semanal!$A51)</f>
        <v>0</v>
      </c>
      <c r="CZ51" s="123">
        <f>-SUMIFS(Lancamentos!$Y:$Y,Lancamentos!$AF:$AF,Fluxo_de_Caixa_Semanal!CZ$8,Lancamentos!$F:$F,"Realizado",Lancamentos!$J:$J,Fluxo_de_Caixa_Semanal!$A51)-SUMIFS(Lancamentos!$Y:$Y,Lancamentos!$AF:$AF,Fluxo_de_Caixa_Semanal!CZ$8,Lancamentos!$F:$F,"Contratado",Lancamentos!$J:$J,Fluxo_de_Caixa_Semanal!$A51)</f>
        <v>0</v>
      </c>
      <c r="DA51" s="121">
        <f>-SUMIFS(Lancamentos!$Y:$Y,Lancamentos!$AF:$AF,Fluxo_de_Caixa_Semanal!DA$8,Lancamentos!$F:$F,"Realizado",Lancamentos!$J:$J,Fluxo_de_Caixa_Semanal!$A51)-SUMIFS(Lancamentos!$Y:$Y,Lancamentos!$AF:$AF,Fluxo_de_Caixa_Semanal!DA$8,Lancamentos!$F:$F,"Contratado",Lancamentos!$J:$J,Fluxo_de_Caixa_Semanal!$A51)</f>
        <v>0</v>
      </c>
      <c r="DB51" s="122">
        <f>-SUMIFS(Lancamentos!$Y:$Y,Lancamentos!$AF:$AF,Fluxo_de_Caixa_Semanal!DB$8,Lancamentos!$F:$F,"Realizado",Lancamentos!$J:$J,Fluxo_de_Caixa_Semanal!$A51)-SUMIFS(Lancamentos!$Y:$Y,Lancamentos!$AF:$AF,Fluxo_de_Caixa_Semanal!DB$8,Lancamentos!$F:$F,"Contratado",Lancamentos!$J:$J,Fluxo_de_Caixa_Semanal!$A51)</f>
        <v>0</v>
      </c>
      <c r="DC51" s="123">
        <f>-SUMIFS(Lancamentos!$Y:$Y,Lancamentos!$AF:$AF,Fluxo_de_Caixa_Semanal!DC$8,Lancamentos!$F:$F,"Realizado",Lancamentos!$J:$J,Fluxo_de_Caixa_Semanal!$A51)-SUMIFS(Lancamentos!$Y:$Y,Lancamentos!$AF:$AF,Fluxo_de_Caixa_Semanal!DC$8,Lancamentos!$F:$F,"Contratado",Lancamentos!$J:$J,Fluxo_de_Caixa_Semanal!$A51)</f>
        <v>0</v>
      </c>
      <c r="DD51" s="121">
        <f>-SUMIFS(Lancamentos!$Y:$Y,Lancamentos!$AF:$AF,Fluxo_de_Caixa_Semanal!DD$8,Lancamentos!$F:$F,"Realizado",Lancamentos!$J:$J,Fluxo_de_Caixa_Semanal!$A51)-SUMIFS(Lancamentos!$Y:$Y,Lancamentos!$AF:$AF,Fluxo_de_Caixa_Semanal!DD$8,Lancamentos!$F:$F,"Contratado",Lancamentos!$J:$J,Fluxo_de_Caixa_Semanal!$A51)</f>
        <v>0</v>
      </c>
      <c r="DE51" s="122">
        <f>-SUMIFS(Lancamentos!$Y:$Y,Lancamentos!$AF:$AF,Fluxo_de_Caixa_Semanal!DE$8,Lancamentos!$F:$F,"Realizado",Lancamentos!$J:$J,Fluxo_de_Caixa_Semanal!$A51)-SUMIFS(Lancamentos!$Y:$Y,Lancamentos!$AF:$AF,Fluxo_de_Caixa_Semanal!DE$8,Lancamentos!$F:$F,"Contratado",Lancamentos!$J:$J,Fluxo_de_Caixa_Semanal!$A51)</f>
        <v>0</v>
      </c>
      <c r="DF51" s="123">
        <f>-SUMIFS(Lancamentos!$Y:$Y,Lancamentos!$AF:$AF,Fluxo_de_Caixa_Semanal!DF$8,Lancamentos!$F:$F,"Realizado",Lancamentos!$J:$J,Fluxo_de_Caixa_Semanal!$A51)-SUMIFS(Lancamentos!$Y:$Y,Lancamentos!$AF:$AF,Fluxo_de_Caixa_Semanal!DF$8,Lancamentos!$F:$F,"Contratado",Lancamentos!$J:$J,Fluxo_de_Caixa_Semanal!$A51)</f>
        <v>0</v>
      </c>
      <c r="DG51" s="121">
        <f>-SUMIFS(Lancamentos!$Y:$Y,Lancamentos!$AF:$AF,Fluxo_de_Caixa_Semanal!DG$8,Lancamentos!$F:$F,"Realizado",Lancamentos!$J:$J,Fluxo_de_Caixa_Semanal!$A51)-SUMIFS(Lancamentos!$Y:$Y,Lancamentos!$AF:$AF,Fluxo_de_Caixa_Semanal!DG$8,Lancamentos!$F:$F,"Contratado",Lancamentos!$J:$J,Fluxo_de_Caixa_Semanal!$A51)</f>
        <v>0</v>
      </c>
      <c r="DH51" s="122">
        <f>-SUMIFS(Lancamentos!$Y:$Y,Lancamentos!$AF:$AF,Fluxo_de_Caixa_Semanal!DH$8,Lancamentos!$F:$F,"Realizado",Lancamentos!$J:$J,Fluxo_de_Caixa_Semanal!$A51)-SUMIFS(Lancamentos!$Y:$Y,Lancamentos!$AF:$AF,Fluxo_de_Caixa_Semanal!DH$8,Lancamentos!$F:$F,"Contratado",Lancamentos!$J:$J,Fluxo_de_Caixa_Semanal!$A51)</f>
        <v>0</v>
      </c>
      <c r="DI51" s="123">
        <f>-SUMIFS(Lancamentos!$Y:$Y,Lancamentos!$AF:$AF,Fluxo_de_Caixa_Semanal!DI$8,Lancamentos!$F:$F,"Realizado",Lancamentos!$J:$J,Fluxo_de_Caixa_Semanal!$A51)-SUMIFS(Lancamentos!$Y:$Y,Lancamentos!$AF:$AF,Fluxo_de_Caixa_Semanal!DI$8,Lancamentos!$F:$F,"Contratado",Lancamentos!$J:$J,Fluxo_de_Caixa_Semanal!$A51)</f>
        <v>0</v>
      </c>
      <c r="DJ51" s="121">
        <f>-SUMIFS(Lancamentos!$Y:$Y,Lancamentos!$AF:$AF,Fluxo_de_Caixa_Semanal!DJ$8,Lancamentos!$F:$F,"Realizado",Lancamentos!$J:$J,Fluxo_de_Caixa_Semanal!$A51)-SUMIFS(Lancamentos!$Y:$Y,Lancamentos!$AF:$AF,Fluxo_de_Caixa_Semanal!DJ$8,Lancamentos!$F:$F,"Contratado",Lancamentos!$J:$J,Fluxo_de_Caixa_Semanal!$A51)</f>
        <v>0</v>
      </c>
      <c r="DK51" s="122">
        <f>-SUMIFS(Lancamentos!$Y:$Y,Lancamentos!$AF:$AF,Fluxo_de_Caixa_Semanal!DK$8,Lancamentos!$F:$F,"Realizado",Lancamentos!$J:$J,Fluxo_de_Caixa_Semanal!$A51)-SUMIFS(Lancamentos!$Y:$Y,Lancamentos!$AF:$AF,Fluxo_de_Caixa_Semanal!DK$8,Lancamentos!$F:$F,"Contratado",Lancamentos!$J:$J,Fluxo_de_Caixa_Semanal!$A51)</f>
        <v>0</v>
      </c>
      <c r="DL51" s="123">
        <f>-SUMIFS(Lancamentos!$Y:$Y,Lancamentos!$AF:$AF,Fluxo_de_Caixa_Semanal!DL$8,Lancamentos!$F:$F,"Realizado",Lancamentos!$J:$J,Fluxo_de_Caixa_Semanal!$A51)-SUMIFS(Lancamentos!$Y:$Y,Lancamentos!$AF:$AF,Fluxo_de_Caixa_Semanal!DL$8,Lancamentos!$F:$F,"Contratado",Lancamentos!$J:$J,Fluxo_de_Caixa_Semanal!$A51)</f>
        <v>0</v>
      </c>
      <c r="DM51" s="121">
        <f>-SUMIFS(Lancamentos!$Y:$Y,Lancamentos!$AF:$AF,Fluxo_de_Caixa_Semanal!DM$8,Lancamentos!$F:$F,"Realizado",Lancamentos!$J:$J,Fluxo_de_Caixa_Semanal!$A51)-SUMIFS(Lancamentos!$Y:$Y,Lancamentos!$AF:$AF,Fluxo_de_Caixa_Semanal!DM$8,Lancamentos!$F:$F,"Contratado",Lancamentos!$J:$J,Fluxo_de_Caixa_Semanal!$A51)</f>
        <v>0</v>
      </c>
      <c r="DN51" s="122">
        <f>-SUMIFS(Lancamentos!$Y:$Y,Lancamentos!$AF:$AF,Fluxo_de_Caixa_Semanal!DN$8,Lancamentos!$F:$F,"Realizado",Lancamentos!$J:$J,Fluxo_de_Caixa_Semanal!$A51)-SUMIFS(Lancamentos!$Y:$Y,Lancamentos!$AF:$AF,Fluxo_de_Caixa_Semanal!DN$8,Lancamentos!$F:$F,"Contratado",Lancamentos!$J:$J,Fluxo_de_Caixa_Semanal!$A51)</f>
        <v>0</v>
      </c>
      <c r="DO51" s="123">
        <f>-SUMIFS(Lancamentos!$Y:$Y,Lancamentos!$AF:$AF,Fluxo_de_Caixa_Semanal!DO$8,Lancamentos!$F:$F,"Realizado",Lancamentos!$J:$J,Fluxo_de_Caixa_Semanal!$A51)-SUMIFS(Lancamentos!$Y:$Y,Lancamentos!$AF:$AF,Fluxo_de_Caixa_Semanal!DO$8,Lancamentos!$F:$F,"Contratado",Lancamentos!$J:$J,Fluxo_de_Caixa_Semanal!$A51)</f>
        <v>0</v>
      </c>
      <c r="DP51" s="121">
        <f>-SUMIFS(Lancamentos!$Y:$Y,Lancamentos!$AF:$AF,Fluxo_de_Caixa_Semanal!DP$8,Lancamentos!$F:$F,"Realizado",Lancamentos!$J:$J,Fluxo_de_Caixa_Semanal!$A51)-SUMIFS(Lancamentos!$Y:$Y,Lancamentos!$AF:$AF,Fluxo_de_Caixa_Semanal!DP$8,Lancamentos!$F:$F,"Contratado",Lancamentos!$J:$J,Fluxo_de_Caixa_Semanal!$A51)</f>
        <v>0</v>
      </c>
      <c r="DQ51" s="122">
        <f>-SUMIFS(Lancamentos!$Y:$Y,Lancamentos!$AF:$AF,Fluxo_de_Caixa_Semanal!DQ$8,Lancamentos!$F:$F,"Realizado",Lancamentos!$J:$J,Fluxo_de_Caixa_Semanal!$A51)-SUMIFS(Lancamentos!$Y:$Y,Lancamentos!$AF:$AF,Fluxo_de_Caixa_Semanal!DQ$8,Lancamentos!$F:$F,"Contratado",Lancamentos!$J:$J,Fluxo_de_Caixa_Semanal!$A51)</f>
        <v>0</v>
      </c>
      <c r="DR51" s="123">
        <f>-SUMIFS(Lancamentos!$Y:$Y,Lancamentos!$AF:$AF,Fluxo_de_Caixa_Semanal!DR$8,Lancamentos!$F:$F,"Realizado",Lancamentos!$J:$J,Fluxo_de_Caixa_Semanal!$A51)-SUMIFS(Lancamentos!$Y:$Y,Lancamentos!$AF:$AF,Fluxo_de_Caixa_Semanal!DR$8,Lancamentos!$F:$F,"Contratado",Lancamentos!$J:$J,Fluxo_de_Caixa_Semanal!$A51)</f>
        <v>0</v>
      </c>
      <c r="DS51" s="121">
        <f>-SUMIFS(Lancamentos!$Y:$Y,Lancamentos!$AF:$AF,Fluxo_de_Caixa_Semanal!DS$8,Lancamentos!$F:$F,"Realizado",Lancamentos!$J:$J,Fluxo_de_Caixa_Semanal!$A51)-SUMIFS(Lancamentos!$Y:$Y,Lancamentos!$AF:$AF,Fluxo_de_Caixa_Semanal!DS$8,Lancamentos!$F:$F,"Contratado",Lancamentos!$J:$J,Fluxo_de_Caixa_Semanal!$A51)</f>
        <v>0</v>
      </c>
      <c r="DT51" s="122">
        <f>-SUMIFS(Lancamentos!$Y:$Y,Lancamentos!$AF:$AF,Fluxo_de_Caixa_Semanal!DT$8,Lancamentos!$F:$F,"Realizado",Lancamentos!$J:$J,Fluxo_de_Caixa_Semanal!$A51)-SUMIFS(Lancamentos!$Y:$Y,Lancamentos!$AF:$AF,Fluxo_de_Caixa_Semanal!DT$8,Lancamentos!$F:$F,"Contratado",Lancamentos!$J:$J,Fluxo_de_Caixa_Semanal!$A51)</f>
        <v>0</v>
      </c>
      <c r="DU51" s="123">
        <f>-SUMIFS(Lancamentos!$Y:$Y,Lancamentos!$AF:$AF,Fluxo_de_Caixa_Semanal!DU$8,Lancamentos!$F:$F,"Realizado",Lancamentos!$J:$J,Fluxo_de_Caixa_Semanal!$A51)-SUMIFS(Lancamentos!$Y:$Y,Lancamentos!$AF:$AF,Fluxo_de_Caixa_Semanal!DU$8,Lancamentos!$F:$F,"Contratado",Lancamentos!$J:$J,Fluxo_de_Caixa_Semanal!$A51)</f>
        <v>0</v>
      </c>
      <c r="DV51" s="121">
        <f>-SUMIFS(Lancamentos!$Y:$Y,Lancamentos!$AF:$AF,Fluxo_de_Caixa_Semanal!DV$8,Lancamentos!$F:$F,"Realizado",Lancamentos!$J:$J,Fluxo_de_Caixa_Semanal!$A51)-SUMIFS(Lancamentos!$Y:$Y,Lancamentos!$AF:$AF,Fluxo_de_Caixa_Semanal!DV$8,Lancamentos!$F:$F,"Contratado",Lancamentos!$J:$J,Fluxo_de_Caixa_Semanal!$A51)</f>
        <v>0</v>
      </c>
      <c r="DW51" s="122">
        <f>-SUMIFS(Lancamentos!$Y:$Y,Lancamentos!$AF:$AF,Fluxo_de_Caixa_Semanal!DW$8,Lancamentos!$F:$F,"Realizado",Lancamentos!$J:$J,Fluxo_de_Caixa_Semanal!$A51)-SUMIFS(Lancamentos!$Y:$Y,Lancamentos!$AF:$AF,Fluxo_de_Caixa_Semanal!DW$8,Lancamentos!$F:$F,"Contratado",Lancamentos!$J:$J,Fluxo_de_Caixa_Semanal!$A51)</f>
        <v>0</v>
      </c>
      <c r="DX51" s="123">
        <f>-SUMIFS(Lancamentos!$Y:$Y,Lancamentos!$AF:$AF,Fluxo_de_Caixa_Semanal!DX$8,Lancamentos!$F:$F,"Realizado",Lancamentos!$J:$J,Fluxo_de_Caixa_Semanal!$A51)-SUMIFS(Lancamentos!$Y:$Y,Lancamentos!$AF:$AF,Fluxo_de_Caixa_Semanal!DX$8,Lancamentos!$F:$F,"Contratado",Lancamentos!$J:$J,Fluxo_de_Caixa_Semanal!$A51)</f>
        <v>0</v>
      </c>
      <c r="DY51" s="121">
        <f>-SUMIFS(Lancamentos!$Y:$Y,Lancamentos!$AF:$AF,Fluxo_de_Caixa_Semanal!DY$8,Lancamentos!$F:$F,"Realizado",Lancamentos!$J:$J,Fluxo_de_Caixa_Semanal!$A51)-SUMIFS(Lancamentos!$Y:$Y,Lancamentos!$AF:$AF,Fluxo_de_Caixa_Semanal!DY$8,Lancamentos!$F:$F,"Contratado",Lancamentos!$J:$J,Fluxo_de_Caixa_Semanal!$A51)</f>
        <v>0</v>
      </c>
      <c r="DZ51" s="122">
        <f>-SUMIFS(Lancamentos!$Y:$Y,Lancamentos!$AF:$AF,Fluxo_de_Caixa_Semanal!DZ$8,Lancamentos!$F:$F,"Realizado",Lancamentos!$J:$J,Fluxo_de_Caixa_Semanal!$A51)-SUMIFS(Lancamentos!$Y:$Y,Lancamentos!$AF:$AF,Fluxo_de_Caixa_Semanal!DZ$8,Lancamentos!$F:$F,"Contratado",Lancamentos!$J:$J,Fluxo_de_Caixa_Semanal!$A51)</f>
        <v>0</v>
      </c>
      <c r="EA51" s="123">
        <f>-SUMIFS(Lancamentos!$Y:$Y,Lancamentos!$AF:$AF,Fluxo_de_Caixa_Semanal!EA$8,Lancamentos!$F:$F,"Realizado",Lancamentos!$J:$J,Fluxo_de_Caixa_Semanal!$A51)-SUMIFS(Lancamentos!$Y:$Y,Lancamentos!$AF:$AF,Fluxo_de_Caixa_Semanal!EA$8,Lancamentos!$F:$F,"Contratado",Lancamentos!$J:$J,Fluxo_de_Caixa_Semanal!$A51)</f>
        <v>0</v>
      </c>
      <c r="EB51" s="121">
        <f>-SUMIFS(Lancamentos!$Y:$Y,Lancamentos!$AF:$AF,Fluxo_de_Caixa_Semanal!EB$8,Lancamentos!$F:$F,"Realizado",Lancamentos!$J:$J,Fluxo_de_Caixa_Semanal!$A51)-SUMIFS(Lancamentos!$Y:$Y,Lancamentos!$AF:$AF,Fluxo_de_Caixa_Semanal!EB$8,Lancamentos!$F:$F,"Contratado",Lancamentos!$J:$J,Fluxo_de_Caixa_Semanal!$A51)</f>
        <v>0</v>
      </c>
      <c r="EC51" s="122">
        <f>-SUMIFS(Lancamentos!$Y:$Y,Lancamentos!$AF:$AF,Fluxo_de_Caixa_Semanal!EC$8,Lancamentos!$F:$F,"Realizado",Lancamentos!$J:$J,Fluxo_de_Caixa_Semanal!$A51)-SUMIFS(Lancamentos!$Y:$Y,Lancamentos!$AF:$AF,Fluxo_de_Caixa_Semanal!EC$8,Lancamentos!$F:$F,"Contratado",Lancamentos!$J:$J,Fluxo_de_Caixa_Semanal!$A51)</f>
        <v>0</v>
      </c>
      <c r="ED51" s="123">
        <f>-SUMIFS(Lancamentos!$Y:$Y,Lancamentos!$AF:$AF,Fluxo_de_Caixa_Semanal!ED$8,Lancamentos!$F:$F,"Realizado",Lancamentos!$J:$J,Fluxo_de_Caixa_Semanal!$A51)-SUMIFS(Lancamentos!$Y:$Y,Lancamentos!$AF:$AF,Fluxo_de_Caixa_Semanal!ED$8,Lancamentos!$F:$F,"Contratado",Lancamentos!$J:$J,Fluxo_de_Caixa_Semanal!$A51)</f>
        <v>0</v>
      </c>
      <c r="EE51" s="121">
        <f>-SUMIFS(Lancamentos!$Y:$Y,Lancamentos!$AF:$AF,Fluxo_de_Caixa_Semanal!EE$8,Lancamentos!$F:$F,"Realizado",Lancamentos!$J:$J,Fluxo_de_Caixa_Semanal!$A51)-SUMIFS(Lancamentos!$Y:$Y,Lancamentos!$AF:$AF,Fluxo_de_Caixa_Semanal!EE$8,Lancamentos!$F:$F,"Contratado",Lancamentos!$J:$J,Fluxo_de_Caixa_Semanal!$A51)</f>
        <v>0</v>
      </c>
      <c r="EF51" s="122">
        <f>-SUMIFS(Lancamentos!$Y:$Y,Lancamentos!$AF:$AF,Fluxo_de_Caixa_Semanal!EF$8,Lancamentos!$F:$F,"Realizado",Lancamentos!$J:$J,Fluxo_de_Caixa_Semanal!$A51)-SUMIFS(Lancamentos!$Y:$Y,Lancamentos!$AF:$AF,Fluxo_de_Caixa_Semanal!EF$8,Lancamentos!$F:$F,"Contratado",Lancamentos!$J:$J,Fluxo_de_Caixa_Semanal!$A51)</f>
        <v>0</v>
      </c>
      <c r="EG51" s="123">
        <f>-SUMIFS(Lancamentos!$Y:$Y,Lancamentos!$AF:$AF,Fluxo_de_Caixa_Semanal!EG$8,Lancamentos!$F:$F,"Realizado",Lancamentos!$J:$J,Fluxo_de_Caixa_Semanal!$A51)-SUMIFS(Lancamentos!$Y:$Y,Lancamentos!$AF:$AF,Fluxo_de_Caixa_Semanal!EG$8,Lancamentos!$F:$F,"Contratado",Lancamentos!$J:$J,Fluxo_de_Caixa_Semanal!$A51)</f>
        <v>0</v>
      </c>
      <c r="EH51" s="121">
        <f>-SUMIFS(Lancamentos!$Y:$Y,Lancamentos!$AF:$AF,Fluxo_de_Caixa_Semanal!EH$8,Lancamentos!$F:$F,"Realizado",Lancamentos!$J:$J,Fluxo_de_Caixa_Semanal!$A51)-SUMIFS(Lancamentos!$Y:$Y,Lancamentos!$AF:$AF,Fluxo_de_Caixa_Semanal!EH$8,Lancamentos!$F:$F,"Contratado",Lancamentos!$J:$J,Fluxo_de_Caixa_Semanal!$A51)</f>
        <v>0</v>
      </c>
      <c r="EI51" s="122">
        <f>-SUMIFS(Lancamentos!$Y:$Y,Lancamentos!$AF:$AF,Fluxo_de_Caixa_Semanal!EI$8,Lancamentos!$F:$F,"Realizado",Lancamentos!$J:$J,Fluxo_de_Caixa_Semanal!$A51)-SUMIFS(Lancamentos!$Y:$Y,Lancamentos!$AF:$AF,Fluxo_de_Caixa_Semanal!EI$8,Lancamentos!$F:$F,"Contratado",Lancamentos!$J:$J,Fluxo_de_Caixa_Semanal!$A51)</f>
        <v>0</v>
      </c>
      <c r="EJ51" s="123">
        <f>-SUMIFS(Lancamentos!$Y:$Y,Lancamentos!$AF:$AF,Fluxo_de_Caixa_Semanal!EJ$8,Lancamentos!$F:$F,"Realizado",Lancamentos!$J:$J,Fluxo_de_Caixa_Semanal!$A51)-SUMIFS(Lancamentos!$Y:$Y,Lancamentos!$AF:$AF,Fluxo_de_Caixa_Semanal!EJ$8,Lancamentos!$F:$F,"Contratado",Lancamentos!$J:$J,Fluxo_de_Caixa_Semanal!$A51)</f>
        <v>0</v>
      </c>
      <c r="EK51" s="121">
        <f>-SUMIFS(Lancamentos!$Y:$Y,Lancamentos!$AF:$AF,Fluxo_de_Caixa_Semanal!EK$8,Lancamentos!$F:$F,"Realizado",Lancamentos!$J:$J,Fluxo_de_Caixa_Semanal!$A51)-SUMIFS(Lancamentos!$Y:$Y,Lancamentos!$AF:$AF,Fluxo_de_Caixa_Semanal!EK$8,Lancamentos!$F:$F,"Contratado",Lancamentos!$J:$J,Fluxo_de_Caixa_Semanal!$A51)</f>
        <v>0</v>
      </c>
      <c r="EL51" s="122">
        <f>-SUMIFS(Lancamentos!$Y:$Y,Lancamentos!$AF:$AF,Fluxo_de_Caixa_Semanal!EL$8,Lancamentos!$F:$F,"Realizado",Lancamentos!$J:$J,Fluxo_de_Caixa_Semanal!$A51)-SUMIFS(Lancamentos!$Y:$Y,Lancamentos!$AF:$AF,Fluxo_de_Caixa_Semanal!EL$8,Lancamentos!$F:$F,"Contratado",Lancamentos!$J:$J,Fluxo_de_Caixa_Semanal!$A51)</f>
        <v>0</v>
      </c>
      <c r="EM51" s="123">
        <f>-SUMIFS(Lancamentos!$Y:$Y,Lancamentos!$AF:$AF,Fluxo_de_Caixa_Semanal!EM$8,Lancamentos!$F:$F,"Realizado",Lancamentos!$J:$J,Fluxo_de_Caixa_Semanal!$A51)-SUMIFS(Lancamentos!$Y:$Y,Lancamentos!$AF:$AF,Fluxo_de_Caixa_Semanal!EM$8,Lancamentos!$F:$F,"Contratado",Lancamentos!$J:$J,Fluxo_de_Caixa_Semanal!$A51)</f>
        <v>0</v>
      </c>
      <c r="EN51" s="121">
        <f>-SUMIFS(Lancamentos!$Y:$Y,Lancamentos!$AF:$AF,Fluxo_de_Caixa_Semanal!EN$8,Lancamentos!$F:$F,"Realizado",Lancamentos!$J:$J,Fluxo_de_Caixa_Semanal!$A51)-SUMIFS(Lancamentos!$Y:$Y,Lancamentos!$AF:$AF,Fluxo_de_Caixa_Semanal!EN$8,Lancamentos!$F:$F,"Contratado",Lancamentos!$J:$J,Fluxo_de_Caixa_Semanal!$A51)</f>
        <v>0</v>
      </c>
      <c r="EO51" s="122">
        <f>-SUMIFS(Lancamentos!$Y:$Y,Lancamentos!$AF:$AF,Fluxo_de_Caixa_Semanal!EO$8,Lancamentos!$F:$F,"Realizado",Lancamentos!$J:$J,Fluxo_de_Caixa_Semanal!$A51)-SUMIFS(Lancamentos!$Y:$Y,Lancamentos!$AF:$AF,Fluxo_de_Caixa_Semanal!EO$8,Lancamentos!$F:$F,"Contratado",Lancamentos!$J:$J,Fluxo_de_Caixa_Semanal!$A51)</f>
        <v>0</v>
      </c>
      <c r="EP51" s="123">
        <f>-SUMIFS(Lancamentos!$Y:$Y,Lancamentos!$AF:$AF,Fluxo_de_Caixa_Semanal!EP$8,Lancamentos!$F:$F,"Realizado",Lancamentos!$J:$J,Fluxo_de_Caixa_Semanal!$A51)-SUMIFS(Lancamentos!$Y:$Y,Lancamentos!$AF:$AF,Fluxo_de_Caixa_Semanal!EP$8,Lancamentos!$F:$F,"Contratado",Lancamentos!$J:$J,Fluxo_de_Caixa_Semanal!$A51)</f>
        <v>0</v>
      </c>
      <c r="EQ51" s="121">
        <f>-SUMIFS(Lancamentos!$Y:$Y,Lancamentos!$AF:$AF,Fluxo_de_Caixa_Semanal!EQ$8,Lancamentos!$F:$F,"Realizado",Lancamentos!$J:$J,Fluxo_de_Caixa_Semanal!$A51)-SUMIFS(Lancamentos!$Y:$Y,Lancamentos!$AF:$AF,Fluxo_de_Caixa_Semanal!EQ$8,Lancamentos!$F:$F,"Contratado",Lancamentos!$J:$J,Fluxo_de_Caixa_Semanal!$A51)</f>
        <v>0</v>
      </c>
      <c r="ER51" s="122">
        <f>-SUMIFS(Lancamentos!$Y:$Y,Lancamentos!$AF:$AF,Fluxo_de_Caixa_Semanal!ER$8,Lancamentos!$F:$F,"Realizado",Lancamentos!$J:$J,Fluxo_de_Caixa_Semanal!$A51)-SUMIFS(Lancamentos!$Y:$Y,Lancamentos!$AF:$AF,Fluxo_de_Caixa_Semanal!ER$8,Lancamentos!$F:$F,"Contratado",Lancamentos!$J:$J,Fluxo_de_Caixa_Semanal!$A51)</f>
        <v>0</v>
      </c>
      <c r="ES51" s="123">
        <f>-SUMIFS(Lancamentos!$Y:$Y,Lancamentos!$AF:$AF,Fluxo_de_Caixa_Semanal!ES$8,Lancamentos!$F:$F,"Realizado",Lancamentos!$J:$J,Fluxo_de_Caixa_Semanal!$A51)-SUMIFS(Lancamentos!$Y:$Y,Lancamentos!$AF:$AF,Fluxo_de_Caixa_Semanal!ES$8,Lancamentos!$F:$F,"Contratado",Lancamentos!$J:$J,Fluxo_de_Caixa_Semanal!$A51)</f>
        <v>0</v>
      </c>
    </row>
    <row r="52" spans="1:149" s="2" customFormat="1" outlineLevel="1" x14ac:dyDescent="0.25">
      <c r="A52" t="s">
        <v>133</v>
      </c>
      <c r="B52" t="s">
        <v>134</v>
      </c>
      <c r="C52" s="165">
        <f>-SUMIFS(Lancamentos!$Y:$Y,Lancamentos!$AF:$AF,Fluxo_de_Caixa_Semanal!C$8,Lancamentos!$F:$F,"Realizado",Lancamentos!$J:$J,Fluxo_de_Caixa_Semanal!$A52)</f>
        <v>0</v>
      </c>
      <c r="D52" s="165">
        <f>-SUMIFS(Lancamentos!$Y:$Y,Lancamentos!$AF:$AF,Fluxo_de_Caixa_Semanal!D$8,Lancamentos!$F:$F,"Realizado",Lancamentos!$J:$J,Fluxo_de_Caixa_Semanal!$A52)</f>
        <v>0</v>
      </c>
      <c r="E52" s="166">
        <f>-SUMIFS(Lancamentos!$Y:$Y,Lancamentos!$AF:$AF,Fluxo_de_Caixa_Semanal!E$8,Lancamentos!$F:$F,"Realizado",Lancamentos!$J:$J,Fluxo_de_Caixa_Semanal!$A52)</f>
        <v>0</v>
      </c>
      <c r="F52" s="167">
        <f>-SUMIFS(Lancamentos!$Y:$Y,Lancamentos!$AF:$AF,Fluxo_de_Caixa_Semanal!F$8,Lancamentos!$F:$F,"Realizado",Lancamentos!$J:$J,Fluxo_de_Caixa_Semanal!$A52)</f>
        <v>0</v>
      </c>
      <c r="G52" s="165">
        <f>-SUMIFS(Lancamentos!$Y:$Y,Lancamentos!$AF:$AF,Fluxo_de_Caixa_Semanal!G$8,Lancamentos!$F:$F,"Realizado",Lancamentos!$J:$J,Fluxo_de_Caixa_Semanal!$A52)</f>
        <v>0</v>
      </c>
      <c r="H52" s="166">
        <f>-SUMIFS(Lancamentos!$Y:$Y,Lancamentos!$AF:$AF,Fluxo_de_Caixa_Semanal!H$8,Lancamentos!$F:$F,"Realizado",Lancamentos!$J:$J,Fluxo_de_Caixa_Semanal!$A52)</f>
        <v>0</v>
      </c>
      <c r="I52" s="167">
        <f>-SUMIFS(Lancamentos!$Y:$Y,Lancamentos!$AF:$AF,Fluxo_de_Caixa_Semanal!I$8,Lancamentos!$F:$F,"Realizado",Lancamentos!$J:$J,Fluxo_de_Caixa_Semanal!$A52)</f>
        <v>0</v>
      </c>
      <c r="J52" s="165">
        <f>-SUMIFS(Lancamentos!$Y:$Y,Lancamentos!$AF:$AF,Fluxo_de_Caixa_Semanal!J$8,Lancamentos!$F:$F,"Realizado",Lancamentos!$J:$J,Fluxo_de_Caixa_Semanal!$A52)</f>
        <v>0</v>
      </c>
      <c r="K52" s="166">
        <f>-SUMIFS(Lancamentos!$Y:$Y,Lancamentos!$AF:$AF,Fluxo_de_Caixa_Semanal!K$8,Lancamentos!$F:$F,"Realizado",Lancamentos!$J:$J,Fluxo_de_Caixa_Semanal!$A52)</f>
        <v>0</v>
      </c>
      <c r="L52" s="167">
        <f>-SUMIFS(Lancamentos!$Y:$Y,Lancamentos!$AF:$AF,Fluxo_de_Caixa_Semanal!L$8,Lancamentos!$F:$F,"Realizado",Lancamentos!$J:$J,Fluxo_de_Caixa_Semanal!$A52)</f>
        <v>0</v>
      </c>
      <c r="M52" s="165">
        <f>-SUMIFS(Lancamentos!$Y:$Y,Lancamentos!$AF:$AF,Fluxo_de_Caixa_Semanal!M$8,Lancamentos!$F:$F,"Realizado",Lancamentos!$J:$J,Fluxo_de_Caixa_Semanal!$A52)</f>
        <v>0</v>
      </c>
      <c r="N52" s="166">
        <f>-SUMIFS(Lancamentos!$Y:$Y,Lancamentos!$AF:$AF,Fluxo_de_Caixa_Semanal!N$8,Lancamentos!$F:$F,"Realizado",Lancamentos!$J:$J,Fluxo_de_Caixa_Semanal!$A52)</f>
        <v>0</v>
      </c>
      <c r="O52" s="167">
        <f>-SUMIFS(Lancamentos!$Y:$Y,Lancamentos!$AF:$AF,Fluxo_de_Caixa_Semanal!O$8,Lancamentos!$F:$F,"Realizado",Lancamentos!$J:$J,Fluxo_de_Caixa_Semanal!$A52)</f>
        <v>0</v>
      </c>
      <c r="P52" s="165">
        <f>-SUMIFS(Lancamentos!$Y:$Y,Lancamentos!$AF:$AF,Fluxo_de_Caixa_Semanal!P$8,Lancamentos!$F:$F,"Realizado",Lancamentos!$J:$J,Fluxo_de_Caixa_Semanal!$A52)</f>
        <v>0</v>
      </c>
      <c r="Q52" s="166">
        <f>-SUMIFS(Lancamentos!$Y:$Y,Lancamentos!$AF:$AF,Fluxo_de_Caixa_Semanal!Q$8,Lancamentos!$F:$F,"Realizado",Lancamentos!$J:$J,Fluxo_de_Caixa_Semanal!$A52)</f>
        <v>0</v>
      </c>
      <c r="R52" s="167">
        <f>-SUMIFS(Lancamentos!$Y:$Y,Lancamentos!$AF:$AF,Fluxo_de_Caixa_Semanal!R$8,Lancamentos!$F:$F,"Realizado",Lancamentos!$J:$J,Fluxo_de_Caixa_Semanal!$A52)</f>
        <v>0</v>
      </c>
      <c r="S52" s="165">
        <f>-SUMIFS(Lancamentos!$Y:$Y,Lancamentos!$AF:$AF,Fluxo_de_Caixa_Semanal!S$8,Lancamentos!$F:$F,"Realizado",Lancamentos!$J:$J,Fluxo_de_Caixa_Semanal!$A52)</f>
        <v>0</v>
      </c>
      <c r="T52" s="166">
        <f>-SUMIFS(Lancamentos!$Y:$Y,Lancamentos!$AF:$AF,Fluxo_de_Caixa_Semanal!T$8,Lancamentos!$F:$F,"Realizado",Lancamentos!$J:$J,Fluxo_de_Caixa_Semanal!$A52)</f>
        <v>0</v>
      </c>
      <c r="U52" s="167">
        <f>-SUMIFS(Lancamentos!$Y:$Y,Lancamentos!$AF:$AF,Fluxo_de_Caixa_Semanal!U$8,Lancamentos!$F:$F,"Realizado",Lancamentos!$J:$J,Fluxo_de_Caixa_Semanal!$A52)</f>
        <v>0</v>
      </c>
      <c r="V52" s="165">
        <f>-SUMIFS(Lancamentos!$Y:$Y,Lancamentos!$AF:$AF,Fluxo_de_Caixa_Semanal!V$8,Lancamentos!$F:$F,"Realizado",Lancamentos!$J:$J,Fluxo_de_Caixa_Semanal!$A52)</f>
        <v>0</v>
      </c>
      <c r="W52" s="166">
        <f>-SUMIFS(Lancamentos!$Y:$Y,Lancamentos!$AF:$AF,Fluxo_de_Caixa_Semanal!W$8,Lancamentos!$F:$F,"Realizado",Lancamentos!$J:$J,Fluxo_de_Caixa_Semanal!$A52)</f>
        <v>0</v>
      </c>
      <c r="X52" s="121">
        <f>-SUMIFS(Lancamentos!$Y:$Y,Lancamentos!$AF:$AF,Fluxo_de_Caixa_Semanal!X$8,Lancamentos!$F:$F,"Realizado",Lancamentos!$J:$J,Fluxo_de_Caixa_Semanal!$A52)-SUMIFS(Lancamentos!$Y:$Y,Lancamentos!$AF:$AF,Fluxo_de_Caixa_Semanal!X$8,Lancamentos!$F:$F,"Contratado",Lancamentos!$J:$J,Fluxo_de_Caixa_Semanal!$A52)</f>
        <v>0</v>
      </c>
      <c r="Y52" s="122">
        <f>-SUMIFS(Lancamentos!$Y:$Y,Lancamentos!$AF:$AF,Fluxo_de_Caixa_Semanal!Y$8,Lancamentos!$F:$F,"Realizado",Lancamentos!$J:$J,Fluxo_de_Caixa_Semanal!$A52)-SUMIFS(Lancamentos!$Y:$Y,Lancamentos!$AF:$AF,Fluxo_de_Caixa_Semanal!Y$8,Lancamentos!$F:$F,"Contratado",Lancamentos!$J:$J,Fluxo_de_Caixa_Semanal!$A52)</f>
        <v>0</v>
      </c>
      <c r="Z52" s="123">
        <f>-SUMIFS(Lancamentos!$Y:$Y,Lancamentos!$AF:$AF,Fluxo_de_Caixa_Semanal!Z$8,Lancamentos!$F:$F,"Realizado",Lancamentos!$J:$J,Fluxo_de_Caixa_Semanal!$A52)-SUMIFS(Lancamentos!$Y:$Y,Lancamentos!$AF:$AF,Fluxo_de_Caixa_Semanal!Z$8,Lancamentos!$F:$F,"Contratado",Lancamentos!$J:$J,Fluxo_de_Caixa_Semanal!$A52)</f>
        <v>0</v>
      </c>
      <c r="AA52" s="121">
        <f>-SUMIFS(Lancamentos!$Y:$Y,Lancamentos!$AF:$AF,Fluxo_de_Caixa_Semanal!AA$8,Lancamentos!$F:$F,"Realizado",Lancamentos!$J:$J,Fluxo_de_Caixa_Semanal!$A52)-SUMIFS(Lancamentos!$Y:$Y,Lancamentos!$AF:$AF,Fluxo_de_Caixa_Semanal!AA$8,Lancamentos!$F:$F,"Contratado",Lancamentos!$J:$J,Fluxo_de_Caixa_Semanal!$A52)</f>
        <v>0</v>
      </c>
      <c r="AB52" s="122">
        <f>-SUMIFS(Lancamentos!$Y:$Y,Lancamentos!$AF:$AF,Fluxo_de_Caixa_Semanal!AB$8,Lancamentos!$F:$F,"Realizado",Lancamentos!$J:$J,Fluxo_de_Caixa_Semanal!$A52)-SUMIFS(Lancamentos!$Y:$Y,Lancamentos!$AF:$AF,Fluxo_de_Caixa_Semanal!AB$8,Lancamentos!$F:$F,"Contratado",Lancamentos!$J:$J,Fluxo_de_Caixa_Semanal!$A52)</f>
        <v>0</v>
      </c>
      <c r="AC52" s="123">
        <f>-SUMIFS(Lancamentos!$Y:$Y,Lancamentos!$AF:$AF,Fluxo_de_Caixa_Semanal!AC$8,Lancamentos!$F:$F,"Realizado",Lancamentos!$J:$J,Fluxo_de_Caixa_Semanal!$A52)-SUMIFS(Lancamentos!$Y:$Y,Lancamentos!$AF:$AF,Fluxo_de_Caixa_Semanal!AC$8,Lancamentos!$F:$F,"Contratado",Lancamentos!$J:$J,Fluxo_de_Caixa_Semanal!$A52)</f>
        <v>0</v>
      </c>
      <c r="AD52" s="121">
        <f>-SUMIFS(Lancamentos!$Y:$Y,Lancamentos!$AF:$AF,Fluxo_de_Caixa_Semanal!AD$8,Lancamentos!$F:$F,"Realizado",Lancamentos!$J:$J,Fluxo_de_Caixa_Semanal!$A52)-SUMIFS(Lancamentos!$Y:$Y,Lancamentos!$AF:$AF,Fluxo_de_Caixa_Semanal!AD$8,Lancamentos!$F:$F,"Contratado",Lancamentos!$J:$J,Fluxo_de_Caixa_Semanal!$A52)</f>
        <v>0</v>
      </c>
      <c r="AE52" s="122">
        <f>-SUMIFS(Lancamentos!$Y:$Y,Lancamentos!$AF:$AF,Fluxo_de_Caixa_Semanal!AE$8,Lancamentos!$F:$F,"Realizado",Lancamentos!$J:$J,Fluxo_de_Caixa_Semanal!$A52)-SUMIFS(Lancamentos!$Y:$Y,Lancamentos!$AF:$AF,Fluxo_de_Caixa_Semanal!AE$8,Lancamentos!$F:$F,"Contratado",Lancamentos!$J:$J,Fluxo_de_Caixa_Semanal!$A52)</f>
        <v>0</v>
      </c>
      <c r="AF52" s="123">
        <f>-SUMIFS(Lancamentos!$Y:$Y,Lancamentos!$AF:$AF,Fluxo_de_Caixa_Semanal!AF$8,Lancamentos!$F:$F,"Realizado",Lancamentos!$J:$J,Fluxo_de_Caixa_Semanal!$A52)-SUMIFS(Lancamentos!$Y:$Y,Lancamentos!$AF:$AF,Fluxo_de_Caixa_Semanal!AF$8,Lancamentos!$F:$F,"Contratado",Lancamentos!$J:$J,Fluxo_de_Caixa_Semanal!$A52)</f>
        <v>0</v>
      </c>
      <c r="AG52" s="121">
        <f>-SUMIFS(Lancamentos!$Y:$Y,Lancamentos!$AF:$AF,Fluxo_de_Caixa_Semanal!AG$8,Lancamentos!$F:$F,"Realizado",Lancamentos!$J:$J,Fluxo_de_Caixa_Semanal!$A52)-SUMIFS(Lancamentos!$Y:$Y,Lancamentos!$AF:$AF,Fluxo_de_Caixa_Semanal!AG$8,Lancamentos!$F:$F,"Contratado",Lancamentos!$J:$J,Fluxo_de_Caixa_Semanal!$A52)</f>
        <v>0</v>
      </c>
      <c r="AH52" s="122">
        <f>-SUMIFS(Lancamentos!$Y:$Y,Lancamentos!$AF:$AF,Fluxo_de_Caixa_Semanal!AH$8,Lancamentos!$F:$F,"Realizado",Lancamentos!$J:$J,Fluxo_de_Caixa_Semanal!$A52)-SUMIFS(Lancamentos!$Y:$Y,Lancamentos!$AF:$AF,Fluxo_de_Caixa_Semanal!AH$8,Lancamentos!$F:$F,"Contratado",Lancamentos!$J:$J,Fluxo_de_Caixa_Semanal!$A52)</f>
        <v>0</v>
      </c>
      <c r="AI52" s="123">
        <f>-SUMIFS(Lancamentos!$Y:$Y,Lancamentos!$AF:$AF,Fluxo_de_Caixa_Semanal!AI$8,Lancamentos!$F:$F,"Realizado",Lancamentos!$J:$J,Fluxo_de_Caixa_Semanal!$A52)-SUMIFS(Lancamentos!$Y:$Y,Lancamentos!$AF:$AF,Fluxo_de_Caixa_Semanal!AI$8,Lancamentos!$F:$F,"Contratado",Lancamentos!$J:$J,Fluxo_de_Caixa_Semanal!$A52)</f>
        <v>0</v>
      </c>
      <c r="AJ52" s="121">
        <f>-SUMIFS(Lancamentos!$Y:$Y,Lancamentos!$AF:$AF,Fluxo_de_Caixa_Semanal!AJ$8,Lancamentos!$F:$F,"Realizado",Lancamentos!$J:$J,Fluxo_de_Caixa_Semanal!$A52)-SUMIFS(Lancamentos!$Y:$Y,Lancamentos!$AF:$AF,Fluxo_de_Caixa_Semanal!AJ$8,Lancamentos!$F:$F,"Contratado",Lancamentos!$J:$J,Fluxo_de_Caixa_Semanal!$A52)</f>
        <v>0</v>
      </c>
      <c r="AK52" s="122">
        <f>-SUMIFS(Lancamentos!$Y:$Y,Lancamentos!$AF:$AF,Fluxo_de_Caixa_Semanal!AK$8,Lancamentos!$F:$F,"Realizado",Lancamentos!$J:$J,Fluxo_de_Caixa_Semanal!$A52)-SUMIFS(Lancamentos!$Y:$Y,Lancamentos!$AF:$AF,Fluxo_de_Caixa_Semanal!AK$8,Lancamentos!$F:$F,"Contratado",Lancamentos!$J:$J,Fluxo_de_Caixa_Semanal!$A52)</f>
        <v>0</v>
      </c>
      <c r="AL52" s="123">
        <f>-SUMIFS(Lancamentos!$Y:$Y,Lancamentos!$AF:$AF,Fluxo_de_Caixa_Semanal!AL$8,Lancamentos!$F:$F,"Realizado",Lancamentos!$J:$J,Fluxo_de_Caixa_Semanal!$A52)-SUMIFS(Lancamentos!$Y:$Y,Lancamentos!$AF:$AF,Fluxo_de_Caixa_Semanal!AL$8,Lancamentos!$F:$F,"Contratado",Lancamentos!$J:$J,Fluxo_de_Caixa_Semanal!$A52)</f>
        <v>0</v>
      </c>
      <c r="AM52" s="121">
        <f>-SUMIFS(Lancamentos!$Y:$Y,Lancamentos!$AF:$AF,Fluxo_de_Caixa_Semanal!AM$8,Lancamentos!$F:$F,"Realizado",Lancamentos!$J:$J,Fluxo_de_Caixa_Semanal!$A52)-SUMIFS(Lancamentos!$Y:$Y,Lancamentos!$AF:$AF,Fluxo_de_Caixa_Semanal!AM$8,Lancamentos!$F:$F,"Contratado",Lancamentos!$J:$J,Fluxo_de_Caixa_Semanal!$A52)</f>
        <v>0</v>
      </c>
      <c r="AN52" s="122">
        <f>-SUMIFS(Lancamentos!$Y:$Y,Lancamentos!$AF:$AF,Fluxo_de_Caixa_Semanal!AN$8,Lancamentos!$F:$F,"Realizado",Lancamentos!$J:$J,Fluxo_de_Caixa_Semanal!$A52)-SUMIFS(Lancamentos!$Y:$Y,Lancamentos!$AF:$AF,Fluxo_de_Caixa_Semanal!AN$8,Lancamentos!$F:$F,"Contratado",Lancamentos!$J:$J,Fluxo_de_Caixa_Semanal!$A52)</f>
        <v>0</v>
      </c>
      <c r="AO52" s="123">
        <f>-SUMIFS(Lancamentos!$Y:$Y,Lancamentos!$AF:$AF,Fluxo_de_Caixa_Semanal!AO$8,Lancamentos!$F:$F,"Realizado",Lancamentos!$J:$J,Fluxo_de_Caixa_Semanal!$A52)-SUMIFS(Lancamentos!$Y:$Y,Lancamentos!$AF:$AF,Fluxo_de_Caixa_Semanal!AO$8,Lancamentos!$F:$F,"Contratado",Lancamentos!$J:$J,Fluxo_de_Caixa_Semanal!$A52)</f>
        <v>0</v>
      </c>
      <c r="AP52" s="121">
        <f>-SUMIFS(Lancamentos!$Y:$Y,Lancamentos!$AF:$AF,Fluxo_de_Caixa_Semanal!AP$8,Lancamentos!$F:$F,"Realizado",Lancamentos!$J:$J,Fluxo_de_Caixa_Semanal!$A52)-SUMIFS(Lancamentos!$Y:$Y,Lancamentos!$AF:$AF,Fluxo_de_Caixa_Semanal!AP$8,Lancamentos!$F:$F,"Contratado",Lancamentos!$J:$J,Fluxo_de_Caixa_Semanal!$A52)</f>
        <v>0</v>
      </c>
      <c r="AQ52" s="122">
        <f>-SUMIFS(Lancamentos!$Y:$Y,Lancamentos!$AF:$AF,Fluxo_de_Caixa_Semanal!AQ$8,Lancamentos!$F:$F,"Realizado",Lancamentos!$J:$J,Fluxo_de_Caixa_Semanal!$A52)-SUMIFS(Lancamentos!$Y:$Y,Lancamentos!$AF:$AF,Fluxo_de_Caixa_Semanal!AQ$8,Lancamentos!$F:$F,"Contratado",Lancamentos!$J:$J,Fluxo_de_Caixa_Semanal!$A52)</f>
        <v>0</v>
      </c>
      <c r="AR52" s="123">
        <f>-SUMIFS(Lancamentos!$Y:$Y,Lancamentos!$AF:$AF,Fluxo_de_Caixa_Semanal!AR$8,Lancamentos!$F:$F,"Realizado",Lancamentos!$J:$J,Fluxo_de_Caixa_Semanal!$A52)-SUMIFS(Lancamentos!$Y:$Y,Lancamentos!$AF:$AF,Fluxo_de_Caixa_Semanal!AR$8,Lancamentos!$F:$F,"Contratado",Lancamentos!$J:$J,Fluxo_de_Caixa_Semanal!$A52)</f>
        <v>0</v>
      </c>
      <c r="AS52" s="121">
        <f>-SUMIFS(Lancamentos!$Y:$Y,Lancamentos!$AF:$AF,Fluxo_de_Caixa_Semanal!AS$8,Lancamentos!$F:$F,"Realizado",Lancamentos!$J:$J,Fluxo_de_Caixa_Semanal!$A52)-SUMIFS(Lancamentos!$Y:$Y,Lancamentos!$AF:$AF,Fluxo_de_Caixa_Semanal!AS$8,Lancamentos!$F:$F,"Contratado",Lancamentos!$J:$J,Fluxo_de_Caixa_Semanal!$A52)</f>
        <v>0</v>
      </c>
      <c r="AT52" s="122">
        <f>-SUMIFS(Lancamentos!$Y:$Y,Lancamentos!$AF:$AF,Fluxo_de_Caixa_Semanal!AT$8,Lancamentos!$F:$F,"Realizado",Lancamentos!$J:$J,Fluxo_de_Caixa_Semanal!$A52)-SUMIFS(Lancamentos!$Y:$Y,Lancamentos!$AF:$AF,Fluxo_de_Caixa_Semanal!AT$8,Lancamentos!$F:$F,"Contratado",Lancamentos!$J:$J,Fluxo_de_Caixa_Semanal!$A52)</f>
        <v>0</v>
      </c>
      <c r="AU52" s="123">
        <f>-SUMIFS(Lancamentos!$Y:$Y,Lancamentos!$AF:$AF,Fluxo_de_Caixa_Semanal!AU$8,Lancamentos!$F:$F,"Realizado",Lancamentos!$J:$J,Fluxo_de_Caixa_Semanal!$A52)-SUMIFS(Lancamentos!$Y:$Y,Lancamentos!$AF:$AF,Fluxo_de_Caixa_Semanal!AU$8,Lancamentos!$F:$F,"Contratado",Lancamentos!$J:$J,Fluxo_de_Caixa_Semanal!$A52)</f>
        <v>0</v>
      </c>
      <c r="AV52" s="121">
        <f>-SUMIFS(Lancamentos!$Y:$Y,Lancamentos!$AF:$AF,Fluxo_de_Caixa_Semanal!AV$8,Lancamentos!$F:$F,"Realizado",Lancamentos!$J:$J,Fluxo_de_Caixa_Semanal!$A52)-SUMIFS(Lancamentos!$Y:$Y,Lancamentos!$AF:$AF,Fluxo_de_Caixa_Semanal!AV$8,Lancamentos!$F:$F,"Contratado",Lancamentos!$J:$J,Fluxo_de_Caixa_Semanal!$A52)</f>
        <v>0</v>
      </c>
      <c r="AW52" s="122">
        <f>-SUMIFS(Lancamentos!$Y:$Y,Lancamentos!$AF:$AF,Fluxo_de_Caixa_Semanal!AW$8,Lancamentos!$F:$F,"Realizado",Lancamentos!$J:$J,Fluxo_de_Caixa_Semanal!$A52)-SUMIFS(Lancamentos!$Y:$Y,Lancamentos!$AF:$AF,Fluxo_de_Caixa_Semanal!AW$8,Lancamentos!$F:$F,"Contratado",Lancamentos!$J:$J,Fluxo_de_Caixa_Semanal!$A52)</f>
        <v>0</v>
      </c>
      <c r="AX52" s="123">
        <f>-SUMIFS(Lancamentos!$Y:$Y,Lancamentos!$AF:$AF,Fluxo_de_Caixa_Semanal!AX$8,Lancamentos!$F:$F,"Realizado",Lancamentos!$J:$J,Fluxo_de_Caixa_Semanal!$A52)-SUMIFS(Lancamentos!$Y:$Y,Lancamentos!$AF:$AF,Fluxo_de_Caixa_Semanal!AX$8,Lancamentos!$F:$F,"Contratado",Lancamentos!$J:$J,Fluxo_de_Caixa_Semanal!$A52)</f>
        <v>0</v>
      </c>
      <c r="AY52" s="121">
        <f>-SUMIFS(Lancamentos!$Y:$Y,Lancamentos!$AF:$AF,Fluxo_de_Caixa_Semanal!AY$8,Lancamentos!$F:$F,"Realizado",Lancamentos!$J:$J,Fluxo_de_Caixa_Semanal!$A52)-SUMIFS(Lancamentos!$Y:$Y,Lancamentos!$AF:$AF,Fluxo_de_Caixa_Semanal!AY$8,Lancamentos!$F:$F,"Contratado",Lancamentos!$J:$J,Fluxo_de_Caixa_Semanal!$A52)</f>
        <v>0</v>
      </c>
      <c r="AZ52" s="122">
        <f>-SUMIFS(Lancamentos!$Y:$Y,Lancamentos!$AF:$AF,Fluxo_de_Caixa_Semanal!AZ$8,Lancamentos!$F:$F,"Realizado",Lancamentos!$J:$J,Fluxo_de_Caixa_Semanal!$A52)-SUMIFS(Lancamentos!$Y:$Y,Lancamentos!$AF:$AF,Fluxo_de_Caixa_Semanal!AZ$8,Lancamentos!$F:$F,"Contratado",Lancamentos!$J:$J,Fluxo_de_Caixa_Semanal!$A52)</f>
        <v>0</v>
      </c>
      <c r="BA52" s="123">
        <f>-SUMIFS(Lancamentos!$Y:$Y,Lancamentos!$AF:$AF,Fluxo_de_Caixa_Semanal!BA$8,Lancamentos!$F:$F,"Realizado",Lancamentos!$J:$J,Fluxo_de_Caixa_Semanal!$A52)-SUMIFS(Lancamentos!$Y:$Y,Lancamentos!$AF:$AF,Fluxo_de_Caixa_Semanal!BA$8,Lancamentos!$F:$F,"Contratado",Lancamentos!$J:$J,Fluxo_de_Caixa_Semanal!$A52)</f>
        <v>0</v>
      </c>
      <c r="BB52" s="121">
        <f>-SUMIFS(Lancamentos!$Y:$Y,Lancamentos!$AF:$AF,Fluxo_de_Caixa_Semanal!BB$8,Lancamentos!$F:$F,"Realizado",Lancamentos!$J:$J,Fluxo_de_Caixa_Semanal!$A52)-SUMIFS(Lancamentos!$Y:$Y,Lancamentos!$AF:$AF,Fluxo_de_Caixa_Semanal!BB$8,Lancamentos!$F:$F,"Contratado",Lancamentos!$J:$J,Fluxo_de_Caixa_Semanal!$A52)</f>
        <v>0</v>
      </c>
      <c r="BC52" s="122">
        <f>-SUMIFS(Lancamentos!$Y:$Y,Lancamentos!$AF:$AF,Fluxo_de_Caixa_Semanal!BC$8,Lancamentos!$F:$F,"Realizado",Lancamentos!$J:$J,Fluxo_de_Caixa_Semanal!$A52)-SUMIFS(Lancamentos!$Y:$Y,Lancamentos!$AF:$AF,Fluxo_de_Caixa_Semanal!BC$8,Lancamentos!$F:$F,"Contratado",Lancamentos!$J:$J,Fluxo_de_Caixa_Semanal!$A52)</f>
        <v>0</v>
      </c>
      <c r="BD52" s="123">
        <f>-SUMIFS(Lancamentos!$Y:$Y,Lancamentos!$AF:$AF,Fluxo_de_Caixa_Semanal!BD$8,Lancamentos!$F:$F,"Realizado",Lancamentos!$J:$J,Fluxo_de_Caixa_Semanal!$A52)-SUMIFS(Lancamentos!$Y:$Y,Lancamentos!$AF:$AF,Fluxo_de_Caixa_Semanal!BD$8,Lancamentos!$F:$F,"Contratado",Lancamentos!$J:$J,Fluxo_de_Caixa_Semanal!$A52)</f>
        <v>0</v>
      </c>
      <c r="BE52" s="121">
        <f>-SUMIFS(Lancamentos!$Y:$Y,Lancamentos!$AF:$AF,Fluxo_de_Caixa_Semanal!BE$8,Lancamentos!$F:$F,"Realizado",Lancamentos!$J:$J,Fluxo_de_Caixa_Semanal!$A52)-SUMIFS(Lancamentos!$Y:$Y,Lancamentos!$AF:$AF,Fluxo_de_Caixa_Semanal!BE$8,Lancamentos!$F:$F,"Contratado",Lancamentos!$J:$J,Fluxo_de_Caixa_Semanal!$A52)</f>
        <v>0</v>
      </c>
      <c r="BF52" s="122">
        <f>-SUMIFS(Lancamentos!$Y:$Y,Lancamentos!$AF:$AF,Fluxo_de_Caixa_Semanal!BF$8,Lancamentos!$F:$F,"Realizado",Lancamentos!$J:$J,Fluxo_de_Caixa_Semanal!$A52)-SUMIFS(Lancamentos!$Y:$Y,Lancamentos!$AF:$AF,Fluxo_de_Caixa_Semanal!BF$8,Lancamentos!$F:$F,"Contratado",Lancamentos!$J:$J,Fluxo_de_Caixa_Semanal!$A52)</f>
        <v>0</v>
      </c>
      <c r="BG52" s="123">
        <f>-SUMIFS(Lancamentos!$Y:$Y,Lancamentos!$AF:$AF,Fluxo_de_Caixa_Semanal!BG$8,Lancamentos!$F:$F,"Realizado",Lancamentos!$J:$J,Fluxo_de_Caixa_Semanal!$A52)-SUMIFS(Lancamentos!$Y:$Y,Lancamentos!$AF:$AF,Fluxo_de_Caixa_Semanal!BG$8,Lancamentos!$F:$F,"Contratado",Lancamentos!$J:$J,Fluxo_de_Caixa_Semanal!$A52)</f>
        <v>0</v>
      </c>
      <c r="BH52" s="121">
        <f>-SUMIFS(Lancamentos!$Y:$Y,Lancamentos!$AF:$AF,Fluxo_de_Caixa_Semanal!BH$8,Lancamentos!$F:$F,"Realizado",Lancamentos!$J:$J,Fluxo_de_Caixa_Semanal!$A52)-SUMIFS(Lancamentos!$Y:$Y,Lancamentos!$AF:$AF,Fluxo_de_Caixa_Semanal!BH$8,Lancamentos!$F:$F,"Contratado",Lancamentos!$J:$J,Fluxo_de_Caixa_Semanal!$A52)</f>
        <v>0</v>
      </c>
      <c r="BI52" s="122">
        <f>-SUMIFS(Lancamentos!$Y:$Y,Lancamentos!$AF:$AF,Fluxo_de_Caixa_Semanal!BI$8,Lancamentos!$F:$F,"Realizado",Lancamentos!$J:$J,Fluxo_de_Caixa_Semanal!$A52)-SUMIFS(Lancamentos!$Y:$Y,Lancamentos!$AF:$AF,Fluxo_de_Caixa_Semanal!BI$8,Lancamentos!$F:$F,"Contratado",Lancamentos!$J:$J,Fluxo_de_Caixa_Semanal!$A52)</f>
        <v>0</v>
      </c>
      <c r="BJ52" s="123">
        <f>-SUMIFS(Lancamentos!$Y:$Y,Lancamentos!$AF:$AF,Fluxo_de_Caixa_Semanal!BJ$8,Lancamentos!$F:$F,"Realizado",Lancamentos!$J:$J,Fluxo_de_Caixa_Semanal!$A52)-SUMIFS(Lancamentos!$Y:$Y,Lancamentos!$AF:$AF,Fluxo_de_Caixa_Semanal!BJ$8,Lancamentos!$F:$F,"Contratado",Lancamentos!$J:$J,Fluxo_de_Caixa_Semanal!$A52)</f>
        <v>0</v>
      </c>
      <c r="BK52" s="121">
        <f>-SUMIFS(Lancamentos!$Y:$Y,Lancamentos!$AF:$AF,Fluxo_de_Caixa_Semanal!BK$8,Lancamentos!$F:$F,"Realizado",Lancamentos!$J:$J,Fluxo_de_Caixa_Semanal!$A52)-SUMIFS(Lancamentos!$Y:$Y,Lancamentos!$AF:$AF,Fluxo_de_Caixa_Semanal!BK$8,Lancamentos!$F:$F,"Contratado",Lancamentos!$J:$J,Fluxo_de_Caixa_Semanal!$A52)</f>
        <v>0</v>
      </c>
      <c r="BL52" s="122">
        <f>-SUMIFS(Lancamentos!$Y:$Y,Lancamentos!$AF:$AF,Fluxo_de_Caixa_Semanal!BL$8,Lancamentos!$F:$F,"Realizado",Lancamentos!$J:$J,Fluxo_de_Caixa_Semanal!$A52)-SUMIFS(Lancamentos!$Y:$Y,Lancamentos!$AF:$AF,Fluxo_de_Caixa_Semanal!BL$8,Lancamentos!$F:$F,"Contratado",Lancamentos!$J:$J,Fluxo_de_Caixa_Semanal!$A52)</f>
        <v>0</v>
      </c>
      <c r="BM52" s="123">
        <f>-SUMIFS(Lancamentos!$Y:$Y,Lancamentos!$AF:$AF,Fluxo_de_Caixa_Semanal!BM$8,Lancamentos!$F:$F,"Realizado",Lancamentos!$J:$J,Fluxo_de_Caixa_Semanal!$A52)-SUMIFS(Lancamentos!$Y:$Y,Lancamentos!$AF:$AF,Fluxo_de_Caixa_Semanal!BM$8,Lancamentos!$F:$F,"Contratado",Lancamentos!$J:$J,Fluxo_de_Caixa_Semanal!$A52)</f>
        <v>0</v>
      </c>
      <c r="BN52" s="121">
        <f>-SUMIFS(Lancamentos!$Y:$Y,Lancamentos!$AF:$AF,Fluxo_de_Caixa_Semanal!BN$8,Lancamentos!$F:$F,"Realizado",Lancamentos!$J:$J,Fluxo_de_Caixa_Semanal!$A52)-SUMIFS(Lancamentos!$Y:$Y,Lancamentos!$AF:$AF,Fluxo_de_Caixa_Semanal!BN$8,Lancamentos!$F:$F,"Contratado",Lancamentos!$J:$J,Fluxo_de_Caixa_Semanal!$A52)</f>
        <v>0</v>
      </c>
      <c r="BO52" s="122">
        <f>-SUMIFS(Lancamentos!$Y:$Y,Lancamentos!$AF:$AF,Fluxo_de_Caixa_Semanal!BO$8,Lancamentos!$F:$F,"Realizado",Lancamentos!$J:$J,Fluxo_de_Caixa_Semanal!$A52)-SUMIFS(Lancamentos!$Y:$Y,Lancamentos!$AF:$AF,Fluxo_de_Caixa_Semanal!BO$8,Lancamentos!$F:$F,"Contratado",Lancamentos!$J:$J,Fluxo_de_Caixa_Semanal!$A52)</f>
        <v>0</v>
      </c>
      <c r="BP52" s="123">
        <f>-SUMIFS(Lancamentos!$Y:$Y,Lancamentos!$AF:$AF,Fluxo_de_Caixa_Semanal!BP$8,Lancamentos!$F:$F,"Realizado",Lancamentos!$J:$J,Fluxo_de_Caixa_Semanal!$A52)-SUMIFS(Lancamentos!$Y:$Y,Lancamentos!$AF:$AF,Fluxo_de_Caixa_Semanal!BP$8,Lancamentos!$F:$F,"Contratado",Lancamentos!$J:$J,Fluxo_de_Caixa_Semanal!$A52)</f>
        <v>0</v>
      </c>
      <c r="BQ52" s="121">
        <f>-SUMIFS(Lancamentos!$Y:$Y,Lancamentos!$AF:$AF,Fluxo_de_Caixa_Semanal!BQ$8,Lancamentos!$F:$F,"Realizado",Lancamentos!$J:$J,Fluxo_de_Caixa_Semanal!$A52)-SUMIFS(Lancamentos!$Y:$Y,Lancamentos!$AF:$AF,Fluxo_de_Caixa_Semanal!BQ$8,Lancamentos!$F:$F,"Contratado",Lancamentos!$J:$J,Fluxo_de_Caixa_Semanal!$A52)</f>
        <v>0</v>
      </c>
      <c r="BR52" s="122">
        <f>-SUMIFS(Lancamentos!$Y:$Y,Lancamentos!$AF:$AF,Fluxo_de_Caixa_Semanal!BR$8,Lancamentos!$F:$F,"Realizado",Lancamentos!$J:$J,Fluxo_de_Caixa_Semanal!$A52)-SUMIFS(Lancamentos!$Y:$Y,Lancamentos!$AF:$AF,Fluxo_de_Caixa_Semanal!BR$8,Lancamentos!$F:$F,"Contratado",Lancamentos!$J:$J,Fluxo_de_Caixa_Semanal!$A52)</f>
        <v>0</v>
      </c>
      <c r="BS52" s="123">
        <f>-SUMIFS(Lancamentos!$Y:$Y,Lancamentos!$AF:$AF,Fluxo_de_Caixa_Semanal!BS$8,Lancamentos!$F:$F,"Realizado",Lancamentos!$J:$J,Fluxo_de_Caixa_Semanal!$A52)-SUMIFS(Lancamentos!$Y:$Y,Lancamentos!$AF:$AF,Fluxo_de_Caixa_Semanal!BS$8,Lancamentos!$F:$F,"Contratado",Lancamentos!$J:$J,Fluxo_de_Caixa_Semanal!$A52)</f>
        <v>0</v>
      </c>
      <c r="BT52" s="121">
        <f>-SUMIFS(Lancamentos!$Y:$Y,Lancamentos!$AF:$AF,Fluxo_de_Caixa_Semanal!BT$8,Lancamentos!$F:$F,"Realizado",Lancamentos!$J:$J,Fluxo_de_Caixa_Semanal!$A52)-SUMIFS(Lancamentos!$Y:$Y,Lancamentos!$AF:$AF,Fluxo_de_Caixa_Semanal!BT$8,Lancamentos!$F:$F,"Contratado",Lancamentos!$J:$J,Fluxo_de_Caixa_Semanal!$A52)</f>
        <v>0</v>
      </c>
      <c r="BU52" s="122">
        <f>-SUMIFS(Lancamentos!$Y:$Y,Lancamentos!$AF:$AF,Fluxo_de_Caixa_Semanal!BU$8,Lancamentos!$F:$F,"Realizado",Lancamentos!$J:$J,Fluxo_de_Caixa_Semanal!$A52)-SUMIFS(Lancamentos!$Y:$Y,Lancamentos!$AF:$AF,Fluxo_de_Caixa_Semanal!BU$8,Lancamentos!$F:$F,"Contratado",Lancamentos!$J:$J,Fluxo_de_Caixa_Semanal!$A52)</f>
        <v>0</v>
      </c>
      <c r="BV52" s="123">
        <f>-SUMIFS(Lancamentos!$Y:$Y,Lancamentos!$AF:$AF,Fluxo_de_Caixa_Semanal!BV$8,Lancamentos!$F:$F,"Realizado",Lancamentos!$J:$J,Fluxo_de_Caixa_Semanal!$A52)-SUMIFS(Lancamentos!$Y:$Y,Lancamentos!$AF:$AF,Fluxo_de_Caixa_Semanal!BV$8,Lancamentos!$F:$F,"Contratado",Lancamentos!$J:$J,Fluxo_de_Caixa_Semanal!$A52)</f>
        <v>0</v>
      </c>
      <c r="BW52" s="121">
        <f>-SUMIFS(Lancamentos!$Y:$Y,Lancamentos!$AF:$AF,Fluxo_de_Caixa_Semanal!BW$8,Lancamentos!$F:$F,"Realizado",Lancamentos!$J:$J,Fluxo_de_Caixa_Semanal!$A52)-SUMIFS(Lancamentos!$Y:$Y,Lancamentos!$AF:$AF,Fluxo_de_Caixa_Semanal!BW$8,Lancamentos!$F:$F,"Contratado",Lancamentos!$J:$J,Fluxo_de_Caixa_Semanal!$A52)</f>
        <v>0</v>
      </c>
      <c r="BX52" s="122">
        <f>-SUMIFS(Lancamentos!$Y:$Y,Lancamentos!$AF:$AF,Fluxo_de_Caixa_Semanal!BX$8,Lancamentos!$F:$F,"Realizado",Lancamentos!$J:$J,Fluxo_de_Caixa_Semanal!$A52)-SUMIFS(Lancamentos!$Y:$Y,Lancamentos!$AF:$AF,Fluxo_de_Caixa_Semanal!BX$8,Lancamentos!$F:$F,"Contratado",Lancamentos!$J:$J,Fluxo_de_Caixa_Semanal!$A52)</f>
        <v>0</v>
      </c>
      <c r="BY52" s="123">
        <f>-SUMIFS(Lancamentos!$Y:$Y,Lancamentos!$AF:$AF,Fluxo_de_Caixa_Semanal!BY$8,Lancamentos!$F:$F,"Realizado",Lancamentos!$J:$J,Fluxo_de_Caixa_Semanal!$A52)-SUMIFS(Lancamentos!$Y:$Y,Lancamentos!$AF:$AF,Fluxo_de_Caixa_Semanal!BY$8,Lancamentos!$F:$F,"Contratado",Lancamentos!$J:$J,Fluxo_de_Caixa_Semanal!$A52)</f>
        <v>0</v>
      </c>
      <c r="BZ52" s="121">
        <f>-SUMIFS(Lancamentos!$Y:$Y,Lancamentos!$AF:$AF,Fluxo_de_Caixa_Semanal!BZ$8,Lancamentos!$F:$F,"Realizado",Lancamentos!$J:$J,Fluxo_de_Caixa_Semanal!$A52)-SUMIFS(Lancamentos!$Y:$Y,Lancamentos!$AF:$AF,Fluxo_de_Caixa_Semanal!BZ$8,Lancamentos!$F:$F,"Contratado",Lancamentos!$J:$J,Fluxo_de_Caixa_Semanal!$A52)</f>
        <v>0</v>
      </c>
      <c r="CA52" s="122">
        <f>-SUMIFS(Lancamentos!$Y:$Y,Lancamentos!$AF:$AF,Fluxo_de_Caixa_Semanal!CA$8,Lancamentos!$F:$F,"Realizado",Lancamentos!$J:$J,Fluxo_de_Caixa_Semanal!$A52)-SUMIFS(Lancamentos!$Y:$Y,Lancamentos!$AF:$AF,Fluxo_de_Caixa_Semanal!CA$8,Lancamentos!$F:$F,"Contratado",Lancamentos!$J:$J,Fluxo_de_Caixa_Semanal!$A52)</f>
        <v>0</v>
      </c>
      <c r="CB52" s="123">
        <f>-SUMIFS(Lancamentos!$Y:$Y,Lancamentos!$AF:$AF,Fluxo_de_Caixa_Semanal!CB$8,Lancamentos!$F:$F,"Realizado",Lancamentos!$J:$J,Fluxo_de_Caixa_Semanal!$A52)-SUMIFS(Lancamentos!$Y:$Y,Lancamentos!$AF:$AF,Fluxo_de_Caixa_Semanal!CB$8,Lancamentos!$F:$F,"Contratado",Lancamentos!$J:$J,Fluxo_de_Caixa_Semanal!$A52)</f>
        <v>0</v>
      </c>
      <c r="CC52" s="121">
        <f>-SUMIFS(Lancamentos!$Y:$Y,Lancamentos!$AF:$AF,Fluxo_de_Caixa_Semanal!CC$8,Lancamentos!$F:$F,"Realizado",Lancamentos!$J:$J,Fluxo_de_Caixa_Semanal!$A52)-SUMIFS(Lancamentos!$Y:$Y,Lancamentos!$AF:$AF,Fluxo_de_Caixa_Semanal!CC$8,Lancamentos!$F:$F,"Contratado",Lancamentos!$J:$J,Fluxo_de_Caixa_Semanal!$A52)</f>
        <v>0</v>
      </c>
      <c r="CD52" s="122">
        <f>-SUMIFS(Lancamentos!$Y:$Y,Lancamentos!$AF:$AF,Fluxo_de_Caixa_Semanal!CD$8,Lancamentos!$F:$F,"Realizado",Lancamentos!$J:$J,Fluxo_de_Caixa_Semanal!$A52)-SUMIFS(Lancamentos!$Y:$Y,Lancamentos!$AF:$AF,Fluxo_de_Caixa_Semanal!CD$8,Lancamentos!$F:$F,"Contratado",Lancamentos!$J:$J,Fluxo_de_Caixa_Semanal!$A52)</f>
        <v>0</v>
      </c>
      <c r="CE52" s="123">
        <f>-SUMIFS(Lancamentos!$Y:$Y,Lancamentos!$AF:$AF,Fluxo_de_Caixa_Semanal!CE$8,Lancamentos!$F:$F,"Realizado",Lancamentos!$J:$J,Fluxo_de_Caixa_Semanal!$A52)-SUMIFS(Lancamentos!$Y:$Y,Lancamentos!$AF:$AF,Fluxo_de_Caixa_Semanal!CE$8,Lancamentos!$F:$F,"Contratado",Lancamentos!$J:$J,Fluxo_de_Caixa_Semanal!$A52)</f>
        <v>0</v>
      </c>
      <c r="CF52" s="121">
        <f>-SUMIFS(Lancamentos!$Y:$Y,Lancamentos!$AF:$AF,Fluxo_de_Caixa_Semanal!CF$8,Lancamentos!$F:$F,"Realizado",Lancamentos!$J:$J,Fluxo_de_Caixa_Semanal!$A52)-SUMIFS(Lancamentos!$Y:$Y,Lancamentos!$AF:$AF,Fluxo_de_Caixa_Semanal!CF$8,Lancamentos!$F:$F,"Contratado",Lancamentos!$J:$J,Fluxo_de_Caixa_Semanal!$A52)</f>
        <v>0</v>
      </c>
      <c r="CG52" s="122">
        <f>-SUMIFS(Lancamentos!$Y:$Y,Lancamentos!$AF:$AF,Fluxo_de_Caixa_Semanal!CG$8,Lancamentos!$F:$F,"Realizado",Lancamentos!$J:$J,Fluxo_de_Caixa_Semanal!$A52)-SUMIFS(Lancamentos!$Y:$Y,Lancamentos!$AF:$AF,Fluxo_de_Caixa_Semanal!CG$8,Lancamentos!$F:$F,"Contratado",Lancamentos!$J:$J,Fluxo_de_Caixa_Semanal!$A52)</f>
        <v>0</v>
      </c>
      <c r="CH52" s="123">
        <f>-SUMIFS(Lancamentos!$Y:$Y,Lancamentos!$AF:$AF,Fluxo_de_Caixa_Semanal!CH$8,Lancamentos!$F:$F,"Realizado",Lancamentos!$J:$J,Fluxo_de_Caixa_Semanal!$A52)-SUMIFS(Lancamentos!$Y:$Y,Lancamentos!$AF:$AF,Fluxo_de_Caixa_Semanal!CH$8,Lancamentos!$F:$F,"Contratado",Lancamentos!$J:$J,Fluxo_de_Caixa_Semanal!$A52)</f>
        <v>0</v>
      </c>
      <c r="CI52" s="121">
        <f>-SUMIFS(Lancamentos!$Y:$Y,Lancamentos!$AF:$AF,Fluxo_de_Caixa_Semanal!CI$8,Lancamentos!$F:$F,"Realizado",Lancamentos!$J:$J,Fluxo_de_Caixa_Semanal!$A52)-SUMIFS(Lancamentos!$Y:$Y,Lancamentos!$AF:$AF,Fluxo_de_Caixa_Semanal!CI$8,Lancamentos!$F:$F,"Contratado",Lancamentos!$J:$J,Fluxo_de_Caixa_Semanal!$A52)</f>
        <v>0</v>
      </c>
      <c r="CJ52" s="122">
        <f>-SUMIFS(Lancamentos!$Y:$Y,Lancamentos!$AF:$AF,Fluxo_de_Caixa_Semanal!CJ$8,Lancamentos!$F:$F,"Realizado",Lancamentos!$J:$J,Fluxo_de_Caixa_Semanal!$A52)-SUMIFS(Lancamentos!$Y:$Y,Lancamentos!$AF:$AF,Fluxo_de_Caixa_Semanal!CJ$8,Lancamentos!$F:$F,"Contratado",Lancamentos!$J:$J,Fluxo_de_Caixa_Semanal!$A52)</f>
        <v>0</v>
      </c>
      <c r="CK52" s="123">
        <f>-SUMIFS(Lancamentos!$Y:$Y,Lancamentos!$AF:$AF,Fluxo_de_Caixa_Semanal!CK$8,Lancamentos!$F:$F,"Realizado",Lancamentos!$J:$J,Fluxo_de_Caixa_Semanal!$A52)-SUMIFS(Lancamentos!$Y:$Y,Lancamentos!$AF:$AF,Fluxo_de_Caixa_Semanal!CK$8,Lancamentos!$F:$F,"Contratado",Lancamentos!$J:$J,Fluxo_de_Caixa_Semanal!$A52)</f>
        <v>0</v>
      </c>
      <c r="CL52" s="121">
        <f>-SUMIFS(Lancamentos!$Y:$Y,Lancamentos!$AF:$AF,Fluxo_de_Caixa_Semanal!CL$8,Lancamentos!$F:$F,"Realizado",Lancamentos!$J:$J,Fluxo_de_Caixa_Semanal!$A52)-SUMIFS(Lancamentos!$Y:$Y,Lancamentos!$AF:$AF,Fluxo_de_Caixa_Semanal!CL$8,Lancamentos!$F:$F,"Contratado",Lancamentos!$J:$J,Fluxo_de_Caixa_Semanal!$A52)</f>
        <v>0</v>
      </c>
      <c r="CM52" s="122">
        <f>-SUMIFS(Lancamentos!$Y:$Y,Lancamentos!$AF:$AF,Fluxo_de_Caixa_Semanal!CM$8,Lancamentos!$F:$F,"Realizado",Lancamentos!$J:$J,Fluxo_de_Caixa_Semanal!$A52)-SUMIFS(Lancamentos!$Y:$Y,Lancamentos!$AF:$AF,Fluxo_de_Caixa_Semanal!CM$8,Lancamentos!$F:$F,"Contratado",Lancamentos!$J:$J,Fluxo_de_Caixa_Semanal!$A52)</f>
        <v>0</v>
      </c>
      <c r="CN52" s="123">
        <f>-SUMIFS(Lancamentos!$Y:$Y,Lancamentos!$AF:$AF,Fluxo_de_Caixa_Semanal!CN$8,Lancamentos!$F:$F,"Realizado",Lancamentos!$J:$J,Fluxo_de_Caixa_Semanal!$A52)-SUMIFS(Lancamentos!$Y:$Y,Lancamentos!$AF:$AF,Fluxo_de_Caixa_Semanal!CN$8,Lancamentos!$F:$F,"Contratado",Lancamentos!$J:$J,Fluxo_de_Caixa_Semanal!$A52)</f>
        <v>0</v>
      </c>
      <c r="CO52" s="121">
        <f>-SUMIFS(Lancamentos!$Y:$Y,Lancamentos!$AF:$AF,Fluxo_de_Caixa_Semanal!CO$8,Lancamentos!$F:$F,"Realizado",Lancamentos!$J:$J,Fluxo_de_Caixa_Semanal!$A52)-SUMIFS(Lancamentos!$Y:$Y,Lancamentos!$AF:$AF,Fluxo_de_Caixa_Semanal!CO$8,Lancamentos!$F:$F,"Contratado",Lancamentos!$J:$J,Fluxo_de_Caixa_Semanal!$A52)</f>
        <v>0</v>
      </c>
      <c r="CP52" s="122">
        <f>-SUMIFS(Lancamentos!$Y:$Y,Lancamentos!$AF:$AF,Fluxo_de_Caixa_Semanal!CP$8,Lancamentos!$F:$F,"Realizado",Lancamentos!$J:$J,Fluxo_de_Caixa_Semanal!$A52)-SUMIFS(Lancamentos!$Y:$Y,Lancamentos!$AF:$AF,Fluxo_de_Caixa_Semanal!CP$8,Lancamentos!$F:$F,"Contratado",Lancamentos!$J:$J,Fluxo_de_Caixa_Semanal!$A52)</f>
        <v>0</v>
      </c>
      <c r="CQ52" s="123">
        <f>-SUMIFS(Lancamentos!$Y:$Y,Lancamentos!$AF:$AF,Fluxo_de_Caixa_Semanal!CQ$8,Lancamentos!$F:$F,"Realizado",Lancamentos!$J:$J,Fluxo_de_Caixa_Semanal!$A52)-SUMIFS(Lancamentos!$Y:$Y,Lancamentos!$AF:$AF,Fluxo_de_Caixa_Semanal!CQ$8,Lancamentos!$F:$F,"Contratado",Lancamentos!$J:$J,Fluxo_de_Caixa_Semanal!$A52)</f>
        <v>0</v>
      </c>
      <c r="CR52" s="121">
        <f>-SUMIFS(Lancamentos!$Y:$Y,Lancamentos!$AF:$AF,Fluxo_de_Caixa_Semanal!CR$8,Lancamentos!$F:$F,"Realizado",Lancamentos!$J:$J,Fluxo_de_Caixa_Semanal!$A52)-SUMIFS(Lancamentos!$Y:$Y,Lancamentos!$AF:$AF,Fluxo_de_Caixa_Semanal!CR$8,Lancamentos!$F:$F,"Contratado",Lancamentos!$J:$J,Fluxo_de_Caixa_Semanal!$A52)</f>
        <v>0</v>
      </c>
      <c r="CS52" s="122">
        <f>-SUMIFS(Lancamentos!$Y:$Y,Lancamentos!$AF:$AF,Fluxo_de_Caixa_Semanal!CS$8,Lancamentos!$F:$F,"Realizado",Lancamentos!$J:$J,Fluxo_de_Caixa_Semanal!$A52)-SUMIFS(Lancamentos!$Y:$Y,Lancamentos!$AF:$AF,Fluxo_de_Caixa_Semanal!CS$8,Lancamentos!$F:$F,"Contratado",Lancamentos!$J:$J,Fluxo_de_Caixa_Semanal!$A52)</f>
        <v>0</v>
      </c>
      <c r="CT52" s="123">
        <f>-SUMIFS(Lancamentos!$Y:$Y,Lancamentos!$AF:$AF,Fluxo_de_Caixa_Semanal!CT$8,Lancamentos!$F:$F,"Realizado",Lancamentos!$J:$J,Fluxo_de_Caixa_Semanal!$A52)-SUMIFS(Lancamentos!$Y:$Y,Lancamentos!$AF:$AF,Fluxo_de_Caixa_Semanal!CT$8,Lancamentos!$F:$F,"Contratado",Lancamentos!$J:$J,Fluxo_de_Caixa_Semanal!$A52)</f>
        <v>0</v>
      </c>
      <c r="CU52" s="121">
        <f>-SUMIFS(Lancamentos!$Y:$Y,Lancamentos!$AF:$AF,Fluxo_de_Caixa_Semanal!CU$8,Lancamentos!$F:$F,"Realizado",Lancamentos!$J:$J,Fluxo_de_Caixa_Semanal!$A52)-SUMIFS(Lancamentos!$Y:$Y,Lancamentos!$AF:$AF,Fluxo_de_Caixa_Semanal!CU$8,Lancamentos!$F:$F,"Contratado",Lancamentos!$J:$J,Fluxo_de_Caixa_Semanal!$A52)</f>
        <v>0</v>
      </c>
      <c r="CV52" s="122">
        <f>-SUMIFS(Lancamentos!$Y:$Y,Lancamentos!$AF:$AF,Fluxo_de_Caixa_Semanal!CV$8,Lancamentos!$F:$F,"Realizado",Lancamentos!$J:$J,Fluxo_de_Caixa_Semanal!$A52)-SUMIFS(Lancamentos!$Y:$Y,Lancamentos!$AF:$AF,Fluxo_de_Caixa_Semanal!CV$8,Lancamentos!$F:$F,"Contratado",Lancamentos!$J:$J,Fluxo_de_Caixa_Semanal!$A52)</f>
        <v>0</v>
      </c>
      <c r="CW52" s="123">
        <f>-SUMIFS(Lancamentos!$Y:$Y,Lancamentos!$AF:$AF,Fluxo_de_Caixa_Semanal!CW$8,Lancamentos!$F:$F,"Realizado",Lancamentos!$J:$J,Fluxo_de_Caixa_Semanal!$A52)-SUMIFS(Lancamentos!$Y:$Y,Lancamentos!$AF:$AF,Fluxo_de_Caixa_Semanal!CW$8,Lancamentos!$F:$F,"Contratado",Lancamentos!$J:$J,Fluxo_de_Caixa_Semanal!$A52)</f>
        <v>0</v>
      </c>
      <c r="CX52" s="121">
        <f>-SUMIFS(Lancamentos!$Y:$Y,Lancamentos!$AF:$AF,Fluxo_de_Caixa_Semanal!CX$8,Lancamentos!$F:$F,"Realizado",Lancamentos!$J:$J,Fluxo_de_Caixa_Semanal!$A52)-SUMIFS(Lancamentos!$Y:$Y,Lancamentos!$AF:$AF,Fluxo_de_Caixa_Semanal!CX$8,Lancamentos!$F:$F,"Contratado",Lancamentos!$J:$J,Fluxo_de_Caixa_Semanal!$A52)</f>
        <v>0</v>
      </c>
      <c r="CY52" s="122">
        <f>-SUMIFS(Lancamentos!$Y:$Y,Lancamentos!$AF:$AF,Fluxo_de_Caixa_Semanal!CY$8,Lancamentos!$F:$F,"Realizado",Lancamentos!$J:$J,Fluxo_de_Caixa_Semanal!$A52)-SUMIFS(Lancamentos!$Y:$Y,Lancamentos!$AF:$AF,Fluxo_de_Caixa_Semanal!CY$8,Lancamentos!$F:$F,"Contratado",Lancamentos!$J:$J,Fluxo_de_Caixa_Semanal!$A52)</f>
        <v>0</v>
      </c>
      <c r="CZ52" s="123">
        <f>-SUMIFS(Lancamentos!$Y:$Y,Lancamentos!$AF:$AF,Fluxo_de_Caixa_Semanal!CZ$8,Lancamentos!$F:$F,"Realizado",Lancamentos!$J:$J,Fluxo_de_Caixa_Semanal!$A52)-SUMIFS(Lancamentos!$Y:$Y,Lancamentos!$AF:$AF,Fluxo_de_Caixa_Semanal!CZ$8,Lancamentos!$F:$F,"Contratado",Lancamentos!$J:$J,Fluxo_de_Caixa_Semanal!$A52)</f>
        <v>0</v>
      </c>
      <c r="DA52" s="121">
        <f>-SUMIFS(Lancamentos!$Y:$Y,Lancamentos!$AF:$AF,Fluxo_de_Caixa_Semanal!DA$8,Lancamentos!$F:$F,"Realizado",Lancamentos!$J:$J,Fluxo_de_Caixa_Semanal!$A52)-SUMIFS(Lancamentos!$Y:$Y,Lancamentos!$AF:$AF,Fluxo_de_Caixa_Semanal!DA$8,Lancamentos!$F:$F,"Contratado",Lancamentos!$J:$J,Fluxo_de_Caixa_Semanal!$A52)</f>
        <v>0</v>
      </c>
      <c r="DB52" s="122">
        <f>-SUMIFS(Lancamentos!$Y:$Y,Lancamentos!$AF:$AF,Fluxo_de_Caixa_Semanal!DB$8,Lancamentos!$F:$F,"Realizado",Lancamentos!$J:$J,Fluxo_de_Caixa_Semanal!$A52)-SUMIFS(Lancamentos!$Y:$Y,Lancamentos!$AF:$AF,Fluxo_de_Caixa_Semanal!DB$8,Lancamentos!$F:$F,"Contratado",Lancamentos!$J:$J,Fluxo_de_Caixa_Semanal!$A52)</f>
        <v>0</v>
      </c>
      <c r="DC52" s="123">
        <f>-SUMIFS(Lancamentos!$Y:$Y,Lancamentos!$AF:$AF,Fluxo_de_Caixa_Semanal!DC$8,Lancamentos!$F:$F,"Realizado",Lancamentos!$J:$J,Fluxo_de_Caixa_Semanal!$A52)-SUMIFS(Lancamentos!$Y:$Y,Lancamentos!$AF:$AF,Fluxo_de_Caixa_Semanal!DC$8,Lancamentos!$F:$F,"Contratado",Lancamentos!$J:$J,Fluxo_de_Caixa_Semanal!$A52)</f>
        <v>0</v>
      </c>
      <c r="DD52" s="121">
        <f>-SUMIFS(Lancamentos!$Y:$Y,Lancamentos!$AF:$AF,Fluxo_de_Caixa_Semanal!DD$8,Lancamentos!$F:$F,"Realizado",Lancamentos!$J:$J,Fluxo_de_Caixa_Semanal!$A52)-SUMIFS(Lancamentos!$Y:$Y,Lancamentos!$AF:$AF,Fluxo_de_Caixa_Semanal!DD$8,Lancamentos!$F:$F,"Contratado",Lancamentos!$J:$J,Fluxo_de_Caixa_Semanal!$A52)</f>
        <v>0</v>
      </c>
      <c r="DE52" s="122">
        <f>-SUMIFS(Lancamentos!$Y:$Y,Lancamentos!$AF:$AF,Fluxo_de_Caixa_Semanal!DE$8,Lancamentos!$F:$F,"Realizado",Lancamentos!$J:$J,Fluxo_de_Caixa_Semanal!$A52)-SUMIFS(Lancamentos!$Y:$Y,Lancamentos!$AF:$AF,Fluxo_de_Caixa_Semanal!DE$8,Lancamentos!$F:$F,"Contratado",Lancamentos!$J:$J,Fluxo_de_Caixa_Semanal!$A52)</f>
        <v>0</v>
      </c>
      <c r="DF52" s="123">
        <f>-SUMIFS(Lancamentos!$Y:$Y,Lancamentos!$AF:$AF,Fluxo_de_Caixa_Semanal!DF$8,Lancamentos!$F:$F,"Realizado",Lancamentos!$J:$J,Fluxo_de_Caixa_Semanal!$A52)-SUMIFS(Lancamentos!$Y:$Y,Lancamentos!$AF:$AF,Fluxo_de_Caixa_Semanal!DF$8,Lancamentos!$F:$F,"Contratado",Lancamentos!$J:$J,Fluxo_de_Caixa_Semanal!$A52)</f>
        <v>0</v>
      </c>
      <c r="DG52" s="121">
        <f>-SUMIFS(Lancamentos!$Y:$Y,Lancamentos!$AF:$AF,Fluxo_de_Caixa_Semanal!DG$8,Lancamentos!$F:$F,"Realizado",Lancamentos!$J:$J,Fluxo_de_Caixa_Semanal!$A52)-SUMIFS(Lancamentos!$Y:$Y,Lancamentos!$AF:$AF,Fluxo_de_Caixa_Semanal!DG$8,Lancamentos!$F:$F,"Contratado",Lancamentos!$J:$J,Fluxo_de_Caixa_Semanal!$A52)</f>
        <v>0</v>
      </c>
      <c r="DH52" s="122">
        <f>-SUMIFS(Lancamentos!$Y:$Y,Lancamentos!$AF:$AF,Fluxo_de_Caixa_Semanal!DH$8,Lancamentos!$F:$F,"Realizado",Lancamentos!$J:$J,Fluxo_de_Caixa_Semanal!$A52)-SUMIFS(Lancamentos!$Y:$Y,Lancamentos!$AF:$AF,Fluxo_de_Caixa_Semanal!DH$8,Lancamentos!$F:$F,"Contratado",Lancamentos!$J:$J,Fluxo_de_Caixa_Semanal!$A52)</f>
        <v>0</v>
      </c>
      <c r="DI52" s="123">
        <f>-SUMIFS(Lancamentos!$Y:$Y,Lancamentos!$AF:$AF,Fluxo_de_Caixa_Semanal!DI$8,Lancamentos!$F:$F,"Realizado",Lancamentos!$J:$J,Fluxo_de_Caixa_Semanal!$A52)-SUMIFS(Lancamentos!$Y:$Y,Lancamentos!$AF:$AF,Fluxo_de_Caixa_Semanal!DI$8,Lancamentos!$F:$F,"Contratado",Lancamentos!$J:$J,Fluxo_de_Caixa_Semanal!$A52)</f>
        <v>0</v>
      </c>
      <c r="DJ52" s="121">
        <f>-SUMIFS(Lancamentos!$Y:$Y,Lancamentos!$AF:$AF,Fluxo_de_Caixa_Semanal!DJ$8,Lancamentos!$F:$F,"Realizado",Lancamentos!$J:$J,Fluxo_de_Caixa_Semanal!$A52)-SUMIFS(Lancamentos!$Y:$Y,Lancamentos!$AF:$AF,Fluxo_de_Caixa_Semanal!DJ$8,Lancamentos!$F:$F,"Contratado",Lancamentos!$J:$J,Fluxo_de_Caixa_Semanal!$A52)</f>
        <v>0</v>
      </c>
      <c r="DK52" s="122">
        <f>-SUMIFS(Lancamentos!$Y:$Y,Lancamentos!$AF:$AF,Fluxo_de_Caixa_Semanal!DK$8,Lancamentos!$F:$F,"Realizado",Lancamentos!$J:$J,Fluxo_de_Caixa_Semanal!$A52)-SUMIFS(Lancamentos!$Y:$Y,Lancamentos!$AF:$AF,Fluxo_de_Caixa_Semanal!DK$8,Lancamentos!$F:$F,"Contratado",Lancamentos!$J:$J,Fluxo_de_Caixa_Semanal!$A52)</f>
        <v>0</v>
      </c>
      <c r="DL52" s="123">
        <f>-SUMIFS(Lancamentos!$Y:$Y,Lancamentos!$AF:$AF,Fluxo_de_Caixa_Semanal!DL$8,Lancamentos!$F:$F,"Realizado",Lancamentos!$J:$J,Fluxo_de_Caixa_Semanal!$A52)-SUMIFS(Lancamentos!$Y:$Y,Lancamentos!$AF:$AF,Fluxo_de_Caixa_Semanal!DL$8,Lancamentos!$F:$F,"Contratado",Lancamentos!$J:$J,Fluxo_de_Caixa_Semanal!$A52)</f>
        <v>0</v>
      </c>
      <c r="DM52" s="121">
        <f>-SUMIFS(Lancamentos!$Y:$Y,Lancamentos!$AF:$AF,Fluxo_de_Caixa_Semanal!DM$8,Lancamentos!$F:$F,"Realizado",Lancamentos!$J:$J,Fluxo_de_Caixa_Semanal!$A52)-SUMIFS(Lancamentos!$Y:$Y,Lancamentos!$AF:$AF,Fluxo_de_Caixa_Semanal!DM$8,Lancamentos!$F:$F,"Contratado",Lancamentos!$J:$J,Fluxo_de_Caixa_Semanal!$A52)</f>
        <v>0</v>
      </c>
      <c r="DN52" s="122">
        <f>-SUMIFS(Lancamentos!$Y:$Y,Lancamentos!$AF:$AF,Fluxo_de_Caixa_Semanal!DN$8,Lancamentos!$F:$F,"Realizado",Lancamentos!$J:$J,Fluxo_de_Caixa_Semanal!$A52)-SUMIFS(Lancamentos!$Y:$Y,Lancamentos!$AF:$AF,Fluxo_de_Caixa_Semanal!DN$8,Lancamentos!$F:$F,"Contratado",Lancamentos!$J:$J,Fluxo_de_Caixa_Semanal!$A52)</f>
        <v>0</v>
      </c>
      <c r="DO52" s="123">
        <f>-SUMIFS(Lancamentos!$Y:$Y,Lancamentos!$AF:$AF,Fluxo_de_Caixa_Semanal!DO$8,Lancamentos!$F:$F,"Realizado",Lancamentos!$J:$J,Fluxo_de_Caixa_Semanal!$A52)-SUMIFS(Lancamentos!$Y:$Y,Lancamentos!$AF:$AF,Fluxo_de_Caixa_Semanal!DO$8,Lancamentos!$F:$F,"Contratado",Lancamentos!$J:$J,Fluxo_de_Caixa_Semanal!$A52)</f>
        <v>0</v>
      </c>
      <c r="DP52" s="121">
        <f>-SUMIFS(Lancamentos!$Y:$Y,Lancamentos!$AF:$AF,Fluxo_de_Caixa_Semanal!DP$8,Lancamentos!$F:$F,"Realizado",Lancamentos!$J:$J,Fluxo_de_Caixa_Semanal!$A52)-SUMIFS(Lancamentos!$Y:$Y,Lancamentos!$AF:$AF,Fluxo_de_Caixa_Semanal!DP$8,Lancamentos!$F:$F,"Contratado",Lancamentos!$J:$J,Fluxo_de_Caixa_Semanal!$A52)</f>
        <v>0</v>
      </c>
      <c r="DQ52" s="122">
        <f>-SUMIFS(Lancamentos!$Y:$Y,Lancamentos!$AF:$AF,Fluxo_de_Caixa_Semanal!DQ$8,Lancamentos!$F:$F,"Realizado",Lancamentos!$J:$J,Fluxo_de_Caixa_Semanal!$A52)-SUMIFS(Lancamentos!$Y:$Y,Lancamentos!$AF:$AF,Fluxo_de_Caixa_Semanal!DQ$8,Lancamentos!$F:$F,"Contratado",Lancamentos!$J:$J,Fluxo_de_Caixa_Semanal!$A52)</f>
        <v>0</v>
      </c>
      <c r="DR52" s="123">
        <f>-SUMIFS(Lancamentos!$Y:$Y,Lancamentos!$AF:$AF,Fluxo_de_Caixa_Semanal!DR$8,Lancamentos!$F:$F,"Realizado",Lancamentos!$J:$J,Fluxo_de_Caixa_Semanal!$A52)-SUMIFS(Lancamentos!$Y:$Y,Lancamentos!$AF:$AF,Fluxo_de_Caixa_Semanal!DR$8,Lancamentos!$F:$F,"Contratado",Lancamentos!$J:$J,Fluxo_de_Caixa_Semanal!$A52)</f>
        <v>0</v>
      </c>
      <c r="DS52" s="121">
        <f>-SUMIFS(Lancamentos!$Y:$Y,Lancamentos!$AF:$AF,Fluxo_de_Caixa_Semanal!DS$8,Lancamentos!$F:$F,"Realizado",Lancamentos!$J:$J,Fluxo_de_Caixa_Semanal!$A52)-SUMIFS(Lancamentos!$Y:$Y,Lancamentos!$AF:$AF,Fluxo_de_Caixa_Semanal!DS$8,Lancamentos!$F:$F,"Contratado",Lancamentos!$J:$J,Fluxo_de_Caixa_Semanal!$A52)</f>
        <v>0</v>
      </c>
      <c r="DT52" s="122">
        <f>-SUMIFS(Lancamentos!$Y:$Y,Lancamentos!$AF:$AF,Fluxo_de_Caixa_Semanal!DT$8,Lancamentos!$F:$F,"Realizado",Lancamentos!$J:$J,Fluxo_de_Caixa_Semanal!$A52)-SUMIFS(Lancamentos!$Y:$Y,Lancamentos!$AF:$AF,Fluxo_de_Caixa_Semanal!DT$8,Lancamentos!$F:$F,"Contratado",Lancamentos!$J:$J,Fluxo_de_Caixa_Semanal!$A52)</f>
        <v>0</v>
      </c>
      <c r="DU52" s="123">
        <f>-SUMIFS(Lancamentos!$Y:$Y,Lancamentos!$AF:$AF,Fluxo_de_Caixa_Semanal!DU$8,Lancamentos!$F:$F,"Realizado",Lancamentos!$J:$J,Fluxo_de_Caixa_Semanal!$A52)-SUMIFS(Lancamentos!$Y:$Y,Lancamentos!$AF:$AF,Fluxo_de_Caixa_Semanal!DU$8,Lancamentos!$F:$F,"Contratado",Lancamentos!$J:$J,Fluxo_de_Caixa_Semanal!$A52)</f>
        <v>0</v>
      </c>
      <c r="DV52" s="121">
        <f>-SUMIFS(Lancamentos!$Y:$Y,Lancamentos!$AF:$AF,Fluxo_de_Caixa_Semanal!DV$8,Lancamentos!$F:$F,"Realizado",Lancamentos!$J:$J,Fluxo_de_Caixa_Semanal!$A52)-SUMIFS(Lancamentos!$Y:$Y,Lancamentos!$AF:$AF,Fluxo_de_Caixa_Semanal!DV$8,Lancamentos!$F:$F,"Contratado",Lancamentos!$J:$J,Fluxo_de_Caixa_Semanal!$A52)</f>
        <v>0</v>
      </c>
      <c r="DW52" s="122">
        <f>-SUMIFS(Lancamentos!$Y:$Y,Lancamentos!$AF:$AF,Fluxo_de_Caixa_Semanal!DW$8,Lancamentos!$F:$F,"Realizado",Lancamentos!$J:$J,Fluxo_de_Caixa_Semanal!$A52)-SUMIFS(Lancamentos!$Y:$Y,Lancamentos!$AF:$AF,Fluxo_de_Caixa_Semanal!DW$8,Lancamentos!$F:$F,"Contratado",Lancamentos!$J:$J,Fluxo_de_Caixa_Semanal!$A52)</f>
        <v>0</v>
      </c>
      <c r="DX52" s="123">
        <f>-SUMIFS(Lancamentos!$Y:$Y,Lancamentos!$AF:$AF,Fluxo_de_Caixa_Semanal!DX$8,Lancamentos!$F:$F,"Realizado",Lancamentos!$J:$J,Fluxo_de_Caixa_Semanal!$A52)-SUMIFS(Lancamentos!$Y:$Y,Lancamentos!$AF:$AF,Fluxo_de_Caixa_Semanal!DX$8,Lancamentos!$F:$F,"Contratado",Lancamentos!$J:$J,Fluxo_de_Caixa_Semanal!$A52)</f>
        <v>0</v>
      </c>
      <c r="DY52" s="121">
        <f>-SUMIFS(Lancamentos!$Y:$Y,Lancamentos!$AF:$AF,Fluxo_de_Caixa_Semanal!DY$8,Lancamentos!$F:$F,"Realizado",Lancamentos!$J:$J,Fluxo_de_Caixa_Semanal!$A52)-SUMIFS(Lancamentos!$Y:$Y,Lancamentos!$AF:$AF,Fluxo_de_Caixa_Semanal!DY$8,Lancamentos!$F:$F,"Contratado",Lancamentos!$J:$J,Fluxo_de_Caixa_Semanal!$A52)</f>
        <v>0</v>
      </c>
      <c r="DZ52" s="122">
        <f>-SUMIFS(Lancamentos!$Y:$Y,Lancamentos!$AF:$AF,Fluxo_de_Caixa_Semanal!DZ$8,Lancamentos!$F:$F,"Realizado",Lancamentos!$J:$J,Fluxo_de_Caixa_Semanal!$A52)-SUMIFS(Lancamentos!$Y:$Y,Lancamentos!$AF:$AF,Fluxo_de_Caixa_Semanal!DZ$8,Lancamentos!$F:$F,"Contratado",Lancamentos!$J:$J,Fluxo_de_Caixa_Semanal!$A52)</f>
        <v>0</v>
      </c>
      <c r="EA52" s="123">
        <f>-SUMIFS(Lancamentos!$Y:$Y,Lancamentos!$AF:$AF,Fluxo_de_Caixa_Semanal!EA$8,Lancamentos!$F:$F,"Realizado",Lancamentos!$J:$J,Fluxo_de_Caixa_Semanal!$A52)-SUMIFS(Lancamentos!$Y:$Y,Lancamentos!$AF:$AF,Fluxo_de_Caixa_Semanal!EA$8,Lancamentos!$F:$F,"Contratado",Lancamentos!$J:$J,Fluxo_de_Caixa_Semanal!$A52)</f>
        <v>0</v>
      </c>
      <c r="EB52" s="121">
        <f>-SUMIFS(Lancamentos!$Y:$Y,Lancamentos!$AF:$AF,Fluxo_de_Caixa_Semanal!EB$8,Lancamentos!$F:$F,"Realizado",Lancamentos!$J:$J,Fluxo_de_Caixa_Semanal!$A52)-SUMIFS(Lancamentos!$Y:$Y,Lancamentos!$AF:$AF,Fluxo_de_Caixa_Semanal!EB$8,Lancamentos!$F:$F,"Contratado",Lancamentos!$J:$J,Fluxo_de_Caixa_Semanal!$A52)</f>
        <v>0</v>
      </c>
      <c r="EC52" s="122">
        <f>-SUMIFS(Lancamentos!$Y:$Y,Lancamentos!$AF:$AF,Fluxo_de_Caixa_Semanal!EC$8,Lancamentos!$F:$F,"Realizado",Lancamentos!$J:$J,Fluxo_de_Caixa_Semanal!$A52)-SUMIFS(Lancamentos!$Y:$Y,Lancamentos!$AF:$AF,Fluxo_de_Caixa_Semanal!EC$8,Lancamentos!$F:$F,"Contratado",Lancamentos!$J:$J,Fluxo_de_Caixa_Semanal!$A52)</f>
        <v>0</v>
      </c>
      <c r="ED52" s="123">
        <f>-SUMIFS(Lancamentos!$Y:$Y,Lancamentos!$AF:$AF,Fluxo_de_Caixa_Semanal!ED$8,Lancamentos!$F:$F,"Realizado",Lancamentos!$J:$J,Fluxo_de_Caixa_Semanal!$A52)-SUMIFS(Lancamentos!$Y:$Y,Lancamentos!$AF:$AF,Fluxo_de_Caixa_Semanal!ED$8,Lancamentos!$F:$F,"Contratado",Lancamentos!$J:$J,Fluxo_de_Caixa_Semanal!$A52)</f>
        <v>0</v>
      </c>
      <c r="EE52" s="121">
        <f>-SUMIFS(Lancamentos!$Y:$Y,Lancamentos!$AF:$AF,Fluxo_de_Caixa_Semanal!EE$8,Lancamentos!$F:$F,"Realizado",Lancamentos!$J:$J,Fluxo_de_Caixa_Semanal!$A52)-SUMIFS(Lancamentos!$Y:$Y,Lancamentos!$AF:$AF,Fluxo_de_Caixa_Semanal!EE$8,Lancamentos!$F:$F,"Contratado",Lancamentos!$J:$J,Fluxo_de_Caixa_Semanal!$A52)</f>
        <v>0</v>
      </c>
      <c r="EF52" s="122">
        <f>-SUMIFS(Lancamentos!$Y:$Y,Lancamentos!$AF:$AF,Fluxo_de_Caixa_Semanal!EF$8,Lancamentos!$F:$F,"Realizado",Lancamentos!$J:$J,Fluxo_de_Caixa_Semanal!$A52)-SUMIFS(Lancamentos!$Y:$Y,Lancamentos!$AF:$AF,Fluxo_de_Caixa_Semanal!EF$8,Lancamentos!$F:$F,"Contratado",Lancamentos!$J:$J,Fluxo_de_Caixa_Semanal!$A52)</f>
        <v>0</v>
      </c>
      <c r="EG52" s="123">
        <f>-SUMIFS(Lancamentos!$Y:$Y,Lancamentos!$AF:$AF,Fluxo_de_Caixa_Semanal!EG$8,Lancamentos!$F:$F,"Realizado",Lancamentos!$J:$J,Fluxo_de_Caixa_Semanal!$A52)-SUMIFS(Lancamentos!$Y:$Y,Lancamentos!$AF:$AF,Fluxo_de_Caixa_Semanal!EG$8,Lancamentos!$F:$F,"Contratado",Lancamentos!$J:$J,Fluxo_de_Caixa_Semanal!$A52)</f>
        <v>0</v>
      </c>
      <c r="EH52" s="121">
        <f>-SUMIFS(Lancamentos!$Y:$Y,Lancamentos!$AF:$AF,Fluxo_de_Caixa_Semanal!EH$8,Lancamentos!$F:$F,"Realizado",Lancamentos!$J:$J,Fluxo_de_Caixa_Semanal!$A52)-SUMIFS(Lancamentos!$Y:$Y,Lancamentos!$AF:$AF,Fluxo_de_Caixa_Semanal!EH$8,Lancamentos!$F:$F,"Contratado",Lancamentos!$J:$J,Fluxo_de_Caixa_Semanal!$A52)</f>
        <v>0</v>
      </c>
      <c r="EI52" s="122">
        <f>-SUMIFS(Lancamentos!$Y:$Y,Lancamentos!$AF:$AF,Fluxo_de_Caixa_Semanal!EI$8,Lancamentos!$F:$F,"Realizado",Lancamentos!$J:$J,Fluxo_de_Caixa_Semanal!$A52)-SUMIFS(Lancamentos!$Y:$Y,Lancamentos!$AF:$AF,Fluxo_de_Caixa_Semanal!EI$8,Lancamentos!$F:$F,"Contratado",Lancamentos!$J:$J,Fluxo_de_Caixa_Semanal!$A52)</f>
        <v>0</v>
      </c>
      <c r="EJ52" s="123">
        <f>-SUMIFS(Lancamentos!$Y:$Y,Lancamentos!$AF:$AF,Fluxo_de_Caixa_Semanal!EJ$8,Lancamentos!$F:$F,"Realizado",Lancamentos!$J:$J,Fluxo_de_Caixa_Semanal!$A52)-SUMIFS(Lancamentos!$Y:$Y,Lancamentos!$AF:$AF,Fluxo_de_Caixa_Semanal!EJ$8,Lancamentos!$F:$F,"Contratado",Lancamentos!$J:$J,Fluxo_de_Caixa_Semanal!$A52)</f>
        <v>0</v>
      </c>
      <c r="EK52" s="121">
        <f>-SUMIFS(Lancamentos!$Y:$Y,Lancamentos!$AF:$AF,Fluxo_de_Caixa_Semanal!EK$8,Lancamentos!$F:$F,"Realizado",Lancamentos!$J:$J,Fluxo_de_Caixa_Semanal!$A52)-SUMIFS(Lancamentos!$Y:$Y,Lancamentos!$AF:$AF,Fluxo_de_Caixa_Semanal!EK$8,Lancamentos!$F:$F,"Contratado",Lancamentos!$J:$J,Fluxo_de_Caixa_Semanal!$A52)</f>
        <v>0</v>
      </c>
      <c r="EL52" s="122">
        <f>-SUMIFS(Lancamentos!$Y:$Y,Lancamentos!$AF:$AF,Fluxo_de_Caixa_Semanal!EL$8,Lancamentos!$F:$F,"Realizado",Lancamentos!$J:$J,Fluxo_de_Caixa_Semanal!$A52)-SUMIFS(Lancamentos!$Y:$Y,Lancamentos!$AF:$AF,Fluxo_de_Caixa_Semanal!EL$8,Lancamentos!$F:$F,"Contratado",Lancamentos!$J:$J,Fluxo_de_Caixa_Semanal!$A52)</f>
        <v>0</v>
      </c>
      <c r="EM52" s="123">
        <f>-SUMIFS(Lancamentos!$Y:$Y,Lancamentos!$AF:$AF,Fluxo_de_Caixa_Semanal!EM$8,Lancamentos!$F:$F,"Realizado",Lancamentos!$J:$J,Fluxo_de_Caixa_Semanal!$A52)-SUMIFS(Lancamentos!$Y:$Y,Lancamentos!$AF:$AF,Fluxo_de_Caixa_Semanal!EM$8,Lancamentos!$F:$F,"Contratado",Lancamentos!$J:$J,Fluxo_de_Caixa_Semanal!$A52)</f>
        <v>0</v>
      </c>
      <c r="EN52" s="121">
        <f>-SUMIFS(Lancamentos!$Y:$Y,Lancamentos!$AF:$AF,Fluxo_de_Caixa_Semanal!EN$8,Lancamentos!$F:$F,"Realizado",Lancamentos!$J:$J,Fluxo_de_Caixa_Semanal!$A52)-SUMIFS(Lancamentos!$Y:$Y,Lancamentos!$AF:$AF,Fluxo_de_Caixa_Semanal!EN$8,Lancamentos!$F:$F,"Contratado",Lancamentos!$J:$J,Fluxo_de_Caixa_Semanal!$A52)</f>
        <v>0</v>
      </c>
      <c r="EO52" s="122">
        <f>-SUMIFS(Lancamentos!$Y:$Y,Lancamentos!$AF:$AF,Fluxo_de_Caixa_Semanal!EO$8,Lancamentos!$F:$F,"Realizado",Lancamentos!$J:$J,Fluxo_de_Caixa_Semanal!$A52)-SUMIFS(Lancamentos!$Y:$Y,Lancamentos!$AF:$AF,Fluxo_de_Caixa_Semanal!EO$8,Lancamentos!$F:$F,"Contratado",Lancamentos!$J:$J,Fluxo_de_Caixa_Semanal!$A52)</f>
        <v>0</v>
      </c>
      <c r="EP52" s="123">
        <f>-SUMIFS(Lancamentos!$Y:$Y,Lancamentos!$AF:$AF,Fluxo_de_Caixa_Semanal!EP$8,Lancamentos!$F:$F,"Realizado",Lancamentos!$J:$J,Fluxo_de_Caixa_Semanal!$A52)-SUMIFS(Lancamentos!$Y:$Y,Lancamentos!$AF:$AF,Fluxo_de_Caixa_Semanal!EP$8,Lancamentos!$F:$F,"Contratado",Lancamentos!$J:$J,Fluxo_de_Caixa_Semanal!$A52)</f>
        <v>0</v>
      </c>
      <c r="EQ52" s="121">
        <f>-SUMIFS(Lancamentos!$Y:$Y,Lancamentos!$AF:$AF,Fluxo_de_Caixa_Semanal!EQ$8,Lancamentos!$F:$F,"Realizado",Lancamentos!$J:$J,Fluxo_de_Caixa_Semanal!$A52)-SUMIFS(Lancamentos!$Y:$Y,Lancamentos!$AF:$AF,Fluxo_de_Caixa_Semanal!EQ$8,Lancamentos!$F:$F,"Contratado",Lancamentos!$J:$J,Fluxo_de_Caixa_Semanal!$A52)</f>
        <v>0</v>
      </c>
      <c r="ER52" s="122">
        <f>-SUMIFS(Lancamentos!$Y:$Y,Lancamentos!$AF:$AF,Fluxo_de_Caixa_Semanal!ER$8,Lancamentos!$F:$F,"Realizado",Lancamentos!$J:$J,Fluxo_de_Caixa_Semanal!$A52)-SUMIFS(Lancamentos!$Y:$Y,Lancamentos!$AF:$AF,Fluxo_de_Caixa_Semanal!ER$8,Lancamentos!$F:$F,"Contratado",Lancamentos!$J:$J,Fluxo_de_Caixa_Semanal!$A52)</f>
        <v>0</v>
      </c>
      <c r="ES52" s="123">
        <f>-SUMIFS(Lancamentos!$Y:$Y,Lancamentos!$AF:$AF,Fluxo_de_Caixa_Semanal!ES$8,Lancamentos!$F:$F,"Realizado",Lancamentos!$J:$J,Fluxo_de_Caixa_Semanal!$A52)-SUMIFS(Lancamentos!$Y:$Y,Lancamentos!$AF:$AF,Fluxo_de_Caixa_Semanal!ES$8,Lancamentos!$F:$F,"Contratado",Lancamentos!$J:$J,Fluxo_de_Caixa_Semanal!$A52)</f>
        <v>0</v>
      </c>
    </row>
    <row r="53" spans="1:149" s="2" customFormat="1" outlineLevel="1" x14ac:dyDescent="0.25">
      <c r="A53" t="s">
        <v>135</v>
      </c>
      <c r="B53" t="s">
        <v>136</v>
      </c>
      <c r="C53" s="165">
        <f>-SUMIFS(Lancamentos!$Y:$Y,Lancamentos!$AF:$AF,Fluxo_de_Caixa_Semanal!C$8,Lancamentos!$F:$F,"Realizado",Lancamentos!$J:$J,Fluxo_de_Caixa_Semanal!$A53)</f>
        <v>0</v>
      </c>
      <c r="D53" s="165">
        <f>-SUMIFS(Lancamentos!$Y:$Y,Lancamentos!$AF:$AF,Fluxo_de_Caixa_Semanal!D$8,Lancamentos!$F:$F,"Realizado",Lancamentos!$J:$J,Fluxo_de_Caixa_Semanal!$A53)</f>
        <v>0</v>
      </c>
      <c r="E53" s="166">
        <f>-SUMIFS(Lancamentos!$Y:$Y,Lancamentos!$AF:$AF,Fluxo_de_Caixa_Semanal!E$8,Lancamentos!$F:$F,"Realizado",Lancamentos!$J:$J,Fluxo_de_Caixa_Semanal!$A53)</f>
        <v>0</v>
      </c>
      <c r="F53" s="167">
        <f>-SUMIFS(Lancamentos!$Y:$Y,Lancamentos!$AF:$AF,Fluxo_de_Caixa_Semanal!F$8,Lancamentos!$F:$F,"Realizado",Lancamentos!$J:$J,Fluxo_de_Caixa_Semanal!$A53)</f>
        <v>0</v>
      </c>
      <c r="G53" s="165">
        <f>-SUMIFS(Lancamentos!$Y:$Y,Lancamentos!$AF:$AF,Fluxo_de_Caixa_Semanal!G$8,Lancamentos!$F:$F,"Realizado",Lancamentos!$J:$J,Fluxo_de_Caixa_Semanal!$A53)</f>
        <v>0</v>
      </c>
      <c r="H53" s="166">
        <f>-SUMIFS(Lancamentos!$Y:$Y,Lancamentos!$AF:$AF,Fluxo_de_Caixa_Semanal!H$8,Lancamentos!$F:$F,"Realizado",Lancamentos!$J:$J,Fluxo_de_Caixa_Semanal!$A53)</f>
        <v>0</v>
      </c>
      <c r="I53" s="167">
        <f>-SUMIFS(Lancamentos!$Y:$Y,Lancamentos!$AF:$AF,Fluxo_de_Caixa_Semanal!I$8,Lancamentos!$F:$F,"Realizado",Lancamentos!$J:$J,Fluxo_de_Caixa_Semanal!$A53)</f>
        <v>0</v>
      </c>
      <c r="J53" s="165">
        <f>-SUMIFS(Lancamentos!$Y:$Y,Lancamentos!$AF:$AF,Fluxo_de_Caixa_Semanal!J$8,Lancamentos!$F:$F,"Realizado",Lancamentos!$J:$J,Fluxo_de_Caixa_Semanal!$A53)</f>
        <v>0</v>
      </c>
      <c r="K53" s="166">
        <f>-SUMIFS(Lancamentos!$Y:$Y,Lancamentos!$AF:$AF,Fluxo_de_Caixa_Semanal!K$8,Lancamentos!$F:$F,"Realizado",Lancamentos!$J:$J,Fluxo_de_Caixa_Semanal!$A53)</f>
        <v>0</v>
      </c>
      <c r="L53" s="167">
        <f>-SUMIFS(Lancamentos!$Y:$Y,Lancamentos!$AF:$AF,Fluxo_de_Caixa_Semanal!L$8,Lancamentos!$F:$F,"Realizado",Lancamentos!$J:$J,Fluxo_de_Caixa_Semanal!$A53)</f>
        <v>0</v>
      </c>
      <c r="M53" s="165">
        <f>-SUMIFS(Lancamentos!$Y:$Y,Lancamentos!$AF:$AF,Fluxo_de_Caixa_Semanal!M$8,Lancamentos!$F:$F,"Realizado",Lancamentos!$J:$J,Fluxo_de_Caixa_Semanal!$A53)</f>
        <v>0</v>
      </c>
      <c r="N53" s="166">
        <f>-SUMIFS(Lancamentos!$Y:$Y,Lancamentos!$AF:$AF,Fluxo_de_Caixa_Semanal!N$8,Lancamentos!$F:$F,"Realizado",Lancamentos!$J:$J,Fluxo_de_Caixa_Semanal!$A53)</f>
        <v>0</v>
      </c>
      <c r="O53" s="167">
        <f>-SUMIFS(Lancamentos!$Y:$Y,Lancamentos!$AF:$AF,Fluxo_de_Caixa_Semanal!O$8,Lancamentos!$F:$F,"Realizado",Lancamentos!$J:$J,Fluxo_de_Caixa_Semanal!$A53)</f>
        <v>0</v>
      </c>
      <c r="P53" s="165">
        <f>-SUMIFS(Lancamentos!$Y:$Y,Lancamentos!$AF:$AF,Fluxo_de_Caixa_Semanal!P$8,Lancamentos!$F:$F,"Realizado",Lancamentos!$J:$J,Fluxo_de_Caixa_Semanal!$A53)</f>
        <v>0</v>
      </c>
      <c r="Q53" s="166">
        <f>-SUMIFS(Lancamentos!$Y:$Y,Lancamentos!$AF:$AF,Fluxo_de_Caixa_Semanal!Q$8,Lancamentos!$F:$F,"Realizado",Lancamentos!$J:$J,Fluxo_de_Caixa_Semanal!$A53)</f>
        <v>0</v>
      </c>
      <c r="R53" s="167">
        <f>-SUMIFS(Lancamentos!$Y:$Y,Lancamentos!$AF:$AF,Fluxo_de_Caixa_Semanal!R$8,Lancamentos!$F:$F,"Realizado",Lancamentos!$J:$J,Fluxo_de_Caixa_Semanal!$A53)</f>
        <v>0</v>
      </c>
      <c r="S53" s="165">
        <f>-SUMIFS(Lancamentos!$Y:$Y,Lancamentos!$AF:$AF,Fluxo_de_Caixa_Semanal!S$8,Lancamentos!$F:$F,"Realizado",Lancamentos!$J:$J,Fluxo_de_Caixa_Semanal!$A53)</f>
        <v>0</v>
      </c>
      <c r="T53" s="166">
        <f>-SUMIFS(Lancamentos!$Y:$Y,Lancamentos!$AF:$AF,Fluxo_de_Caixa_Semanal!T$8,Lancamentos!$F:$F,"Realizado",Lancamentos!$J:$J,Fluxo_de_Caixa_Semanal!$A53)</f>
        <v>0</v>
      </c>
      <c r="U53" s="167">
        <f>-SUMIFS(Lancamentos!$Y:$Y,Lancamentos!$AF:$AF,Fluxo_de_Caixa_Semanal!U$8,Lancamentos!$F:$F,"Realizado",Lancamentos!$J:$J,Fluxo_de_Caixa_Semanal!$A53)</f>
        <v>0</v>
      </c>
      <c r="V53" s="165">
        <f>-SUMIFS(Lancamentos!$Y:$Y,Lancamentos!$AF:$AF,Fluxo_de_Caixa_Semanal!V$8,Lancamentos!$F:$F,"Realizado",Lancamentos!$J:$J,Fluxo_de_Caixa_Semanal!$A53)</f>
        <v>0</v>
      </c>
      <c r="W53" s="166">
        <f>-SUMIFS(Lancamentos!$Y:$Y,Lancamentos!$AF:$AF,Fluxo_de_Caixa_Semanal!W$8,Lancamentos!$F:$F,"Realizado",Lancamentos!$J:$J,Fluxo_de_Caixa_Semanal!$A53)</f>
        <v>0</v>
      </c>
      <c r="X53" s="121">
        <f>-SUMIFS(Lancamentos!$Y:$Y,Lancamentos!$AF:$AF,Fluxo_de_Caixa_Semanal!X$8,Lancamentos!$F:$F,"Realizado",Lancamentos!$J:$J,Fluxo_de_Caixa_Semanal!$A53)-SUMIFS(Lancamentos!$Y:$Y,Lancamentos!$AF:$AF,Fluxo_de_Caixa_Semanal!X$8,Lancamentos!$F:$F,"Contratado",Lancamentos!$J:$J,Fluxo_de_Caixa_Semanal!$A53)</f>
        <v>0</v>
      </c>
      <c r="Y53" s="122">
        <f>-SUMIFS(Lancamentos!$Y:$Y,Lancamentos!$AF:$AF,Fluxo_de_Caixa_Semanal!Y$8,Lancamentos!$F:$F,"Realizado",Lancamentos!$J:$J,Fluxo_de_Caixa_Semanal!$A53)-SUMIFS(Lancamentos!$Y:$Y,Lancamentos!$AF:$AF,Fluxo_de_Caixa_Semanal!Y$8,Lancamentos!$F:$F,"Contratado",Lancamentos!$J:$J,Fluxo_de_Caixa_Semanal!$A53)</f>
        <v>0</v>
      </c>
      <c r="Z53" s="123">
        <f>-SUMIFS(Lancamentos!$Y:$Y,Lancamentos!$AF:$AF,Fluxo_de_Caixa_Semanal!Z$8,Lancamentos!$F:$F,"Realizado",Lancamentos!$J:$J,Fluxo_de_Caixa_Semanal!$A53)-SUMIFS(Lancamentos!$Y:$Y,Lancamentos!$AF:$AF,Fluxo_de_Caixa_Semanal!Z$8,Lancamentos!$F:$F,"Contratado",Lancamentos!$J:$J,Fluxo_de_Caixa_Semanal!$A53)</f>
        <v>0</v>
      </c>
      <c r="AA53" s="121">
        <f>-SUMIFS(Lancamentos!$Y:$Y,Lancamentos!$AF:$AF,Fluxo_de_Caixa_Semanal!AA$8,Lancamentos!$F:$F,"Realizado",Lancamentos!$J:$J,Fluxo_de_Caixa_Semanal!$A53)-SUMIFS(Lancamentos!$Y:$Y,Lancamentos!$AF:$AF,Fluxo_de_Caixa_Semanal!AA$8,Lancamentos!$F:$F,"Contratado",Lancamentos!$J:$J,Fluxo_de_Caixa_Semanal!$A53)</f>
        <v>0</v>
      </c>
      <c r="AB53" s="122">
        <f>-SUMIFS(Lancamentos!$Y:$Y,Lancamentos!$AF:$AF,Fluxo_de_Caixa_Semanal!AB$8,Lancamentos!$F:$F,"Realizado",Lancamentos!$J:$J,Fluxo_de_Caixa_Semanal!$A53)-SUMIFS(Lancamentos!$Y:$Y,Lancamentos!$AF:$AF,Fluxo_de_Caixa_Semanal!AB$8,Lancamentos!$F:$F,"Contratado",Lancamentos!$J:$J,Fluxo_de_Caixa_Semanal!$A53)</f>
        <v>0</v>
      </c>
      <c r="AC53" s="123">
        <f>-SUMIFS(Lancamentos!$Y:$Y,Lancamentos!$AF:$AF,Fluxo_de_Caixa_Semanal!AC$8,Lancamentos!$F:$F,"Realizado",Lancamentos!$J:$J,Fluxo_de_Caixa_Semanal!$A53)-SUMIFS(Lancamentos!$Y:$Y,Lancamentos!$AF:$AF,Fluxo_de_Caixa_Semanal!AC$8,Lancamentos!$F:$F,"Contratado",Lancamentos!$J:$J,Fluxo_de_Caixa_Semanal!$A53)</f>
        <v>0</v>
      </c>
      <c r="AD53" s="121">
        <f>-SUMIFS(Lancamentos!$Y:$Y,Lancamentos!$AF:$AF,Fluxo_de_Caixa_Semanal!AD$8,Lancamentos!$F:$F,"Realizado",Lancamentos!$J:$J,Fluxo_de_Caixa_Semanal!$A53)-SUMIFS(Lancamentos!$Y:$Y,Lancamentos!$AF:$AF,Fluxo_de_Caixa_Semanal!AD$8,Lancamentos!$F:$F,"Contratado",Lancamentos!$J:$J,Fluxo_de_Caixa_Semanal!$A53)</f>
        <v>0</v>
      </c>
      <c r="AE53" s="122">
        <f>-SUMIFS(Lancamentos!$Y:$Y,Lancamentos!$AF:$AF,Fluxo_de_Caixa_Semanal!AE$8,Lancamentos!$F:$F,"Realizado",Lancamentos!$J:$J,Fluxo_de_Caixa_Semanal!$A53)-SUMIFS(Lancamentos!$Y:$Y,Lancamentos!$AF:$AF,Fluxo_de_Caixa_Semanal!AE$8,Lancamentos!$F:$F,"Contratado",Lancamentos!$J:$J,Fluxo_de_Caixa_Semanal!$A53)</f>
        <v>0</v>
      </c>
      <c r="AF53" s="123">
        <f>-SUMIFS(Lancamentos!$Y:$Y,Lancamentos!$AF:$AF,Fluxo_de_Caixa_Semanal!AF$8,Lancamentos!$F:$F,"Realizado",Lancamentos!$J:$J,Fluxo_de_Caixa_Semanal!$A53)-SUMIFS(Lancamentos!$Y:$Y,Lancamentos!$AF:$AF,Fluxo_de_Caixa_Semanal!AF$8,Lancamentos!$F:$F,"Contratado",Lancamentos!$J:$J,Fluxo_de_Caixa_Semanal!$A53)</f>
        <v>0</v>
      </c>
      <c r="AG53" s="121">
        <f>-SUMIFS(Lancamentos!$Y:$Y,Lancamentos!$AF:$AF,Fluxo_de_Caixa_Semanal!AG$8,Lancamentos!$F:$F,"Realizado",Lancamentos!$J:$J,Fluxo_de_Caixa_Semanal!$A53)-SUMIFS(Lancamentos!$Y:$Y,Lancamentos!$AF:$AF,Fluxo_de_Caixa_Semanal!AG$8,Lancamentos!$F:$F,"Contratado",Lancamentos!$J:$J,Fluxo_de_Caixa_Semanal!$A53)</f>
        <v>0</v>
      </c>
      <c r="AH53" s="122">
        <f>-SUMIFS(Lancamentos!$Y:$Y,Lancamentos!$AF:$AF,Fluxo_de_Caixa_Semanal!AH$8,Lancamentos!$F:$F,"Realizado",Lancamentos!$J:$J,Fluxo_de_Caixa_Semanal!$A53)-SUMIFS(Lancamentos!$Y:$Y,Lancamentos!$AF:$AF,Fluxo_de_Caixa_Semanal!AH$8,Lancamentos!$F:$F,"Contratado",Lancamentos!$J:$J,Fluxo_de_Caixa_Semanal!$A53)</f>
        <v>0</v>
      </c>
      <c r="AI53" s="123">
        <f>-SUMIFS(Lancamentos!$Y:$Y,Lancamentos!$AF:$AF,Fluxo_de_Caixa_Semanal!AI$8,Lancamentos!$F:$F,"Realizado",Lancamentos!$J:$J,Fluxo_de_Caixa_Semanal!$A53)-SUMIFS(Lancamentos!$Y:$Y,Lancamentos!$AF:$AF,Fluxo_de_Caixa_Semanal!AI$8,Lancamentos!$F:$F,"Contratado",Lancamentos!$J:$J,Fluxo_de_Caixa_Semanal!$A53)</f>
        <v>0</v>
      </c>
      <c r="AJ53" s="121">
        <f>-SUMIFS(Lancamentos!$Y:$Y,Lancamentos!$AF:$AF,Fluxo_de_Caixa_Semanal!AJ$8,Lancamentos!$F:$F,"Realizado",Lancamentos!$J:$J,Fluxo_de_Caixa_Semanal!$A53)-SUMIFS(Lancamentos!$Y:$Y,Lancamentos!$AF:$AF,Fluxo_de_Caixa_Semanal!AJ$8,Lancamentos!$F:$F,"Contratado",Lancamentos!$J:$J,Fluxo_de_Caixa_Semanal!$A53)</f>
        <v>0</v>
      </c>
      <c r="AK53" s="122">
        <f>-SUMIFS(Lancamentos!$Y:$Y,Lancamentos!$AF:$AF,Fluxo_de_Caixa_Semanal!AK$8,Lancamentos!$F:$F,"Realizado",Lancamentos!$J:$J,Fluxo_de_Caixa_Semanal!$A53)-SUMIFS(Lancamentos!$Y:$Y,Lancamentos!$AF:$AF,Fluxo_de_Caixa_Semanal!AK$8,Lancamentos!$F:$F,"Contratado",Lancamentos!$J:$J,Fluxo_de_Caixa_Semanal!$A53)</f>
        <v>0</v>
      </c>
      <c r="AL53" s="123">
        <f>-SUMIFS(Lancamentos!$Y:$Y,Lancamentos!$AF:$AF,Fluxo_de_Caixa_Semanal!AL$8,Lancamentos!$F:$F,"Realizado",Lancamentos!$J:$J,Fluxo_de_Caixa_Semanal!$A53)-SUMIFS(Lancamentos!$Y:$Y,Lancamentos!$AF:$AF,Fluxo_de_Caixa_Semanal!AL$8,Lancamentos!$F:$F,"Contratado",Lancamentos!$J:$J,Fluxo_de_Caixa_Semanal!$A53)</f>
        <v>0</v>
      </c>
      <c r="AM53" s="121">
        <f>-SUMIFS(Lancamentos!$Y:$Y,Lancamentos!$AF:$AF,Fluxo_de_Caixa_Semanal!AM$8,Lancamentos!$F:$F,"Realizado",Lancamentos!$J:$J,Fluxo_de_Caixa_Semanal!$A53)-SUMIFS(Lancamentos!$Y:$Y,Lancamentos!$AF:$AF,Fluxo_de_Caixa_Semanal!AM$8,Lancamentos!$F:$F,"Contratado",Lancamentos!$J:$J,Fluxo_de_Caixa_Semanal!$A53)</f>
        <v>0</v>
      </c>
      <c r="AN53" s="122">
        <f>-SUMIFS(Lancamentos!$Y:$Y,Lancamentos!$AF:$AF,Fluxo_de_Caixa_Semanal!AN$8,Lancamentos!$F:$F,"Realizado",Lancamentos!$J:$J,Fluxo_de_Caixa_Semanal!$A53)-SUMIFS(Lancamentos!$Y:$Y,Lancamentos!$AF:$AF,Fluxo_de_Caixa_Semanal!AN$8,Lancamentos!$F:$F,"Contratado",Lancamentos!$J:$J,Fluxo_de_Caixa_Semanal!$A53)</f>
        <v>0</v>
      </c>
      <c r="AO53" s="123">
        <f>-SUMIFS(Lancamentos!$Y:$Y,Lancamentos!$AF:$AF,Fluxo_de_Caixa_Semanal!AO$8,Lancamentos!$F:$F,"Realizado",Lancamentos!$J:$J,Fluxo_de_Caixa_Semanal!$A53)-SUMIFS(Lancamentos!$Y:$Y,Lancamentos!$AF:$AF,Fluxo_de_Caixa_Semanal!AO$8,Lancamentos!$F:$F,"Contratado",Lancamentos!$J:$J,Fluxo_de_Caixa_Semanal!$A53)</f>
        <v>0</v>
      </c>
      <c r="AP53" s="121">
        <f>-SUMIFS(Lancamentos!$Y:$Y,Lancamentos!$AF:$AF,Fluxo_de_Caixa_Semanal!AP$8,Lancamentos!$F:$F,"Realizado",Lancamentos!$J:$J,Fluxo_de_Caixa_Semanal!$A53)-SUMIFS(Lancamentos!$Y:$Y,Lancamentos!$AF:$AF,Fluxo_de_Caixa_Semanal!AP$8,Lancamentos!$F:$F,"Contratado",Lancamentos!$J:$J,Fluxo_de_Caixa_Semanal!$A53)</f>
        <v>0</v>
      </c>
      <c r="AQ53" s="122">
        <f>-SUMIFS(Lancamentos!$Y:$Y,Lancamentos!$AF:$AF,Fluxo_de_Caixa_Semanal!AQ$8,Lancamentos!$F:$F,"Realizado",Lancamentos!$J:$J,Fluxo_de_Caixa_Semanal!$A53)-SUMIFS(Lancamentos!$Y:$Y,Lancamentos!$AF:$AF,Fluxo_de_Caixa_Semanal!AQ$8,Lancamentos!$F:$F,"Contratado",Lancamentos!$J:$J,Fluxo_de_Caixa_Semanal!$A53)</f>
        <v>0</v>
      </c>
      <c r="AR53" s="123">
        <f>-SUMIFS(Lancamentos!$Y:$Y,Lancamentos!$AF:$AF,Fluxo_de_Caixa_Semanal!AR$8,Lancamentos!$F:$F,"Realizado",Lancamentos!$J:$J,Fluxo_de_Caixa_Semanal!$A53)-SUMIFS(Lancamentos!$Y:$Y,Lancamentos!$AF:$AF,Fluxo_de_Caixa_Semanal!AR$8,Lancamentos!$F:$F,"Contratado",Lancamentos!$J:$J,Fluxo_de_Caixa_Semanal!$A53)</f>
        <v>0</v>
      </c>
      <c r="AS53" s="121">
        <f>-SUMIFS(Lancamentos!$Y:$Y,Lancamentos!$AF:$AF,Fluxo_de_Caixa_Semanal!AS$8,Lancamentos!$F:$F,"Realizado",Lancamentos!$J:$J,Fluxo_de_Caixa_Semanal!$A53)-SUMIFS(Lancamentos!$Y:$Y,Lancamentos!$AF:$AF,Fluxo_de_Caixa_Semanal!AS$8,Lancamentos!$F:$F,"Contratado",Lancamentos!$J:$J,Fluxo_de_Caixa_Semanal!$A53)</f>
        <v>0</v>
      </c>
      <c r="AT53" s="122">
        <f>-SUMIFS(Lancamentos!$Y:$Y,Lancamentos!$AF:$AF,Fluxo_de_Caixa_Semanal!AT$8,Lancamentos!$F:$F,"Realizado",Lancamentos!$J:$J,Fluxo_de_Caixa_Semanal!$A53)-SUMIFS(Lancamentos!$Y:$Y,Lancamentos!$AF:$AF,Fluxo_de_Caixa_Semanal!AT$8,Lancamentos!$F:$F,"Contratado",Lancamentos!$J:$J,Fluxo_de_Caixa_Semanal!$A53)</f>
        <v>0</v>
      </c>
      <c r="AU53" s="123">
        <f>-SUMIFS(Lancamentos!$Y:$Y,Lancamentos!$AF:$AF,Fluxo_de_Caixa_Semanal!AU$8,Lancamentos!$F:$F,"Realizado",Lancamentos!$J:$J,Fluxo_de_Caixa_Semanal!$A53)-SUMIFS(Lancamentos!$Y:$Y,Lancamentos!$AF:$AF,Fluxo_de_Caixa_Semanal!AU$8,Lancamentos!$F:$F,"Contratado",Lancamentos!$J:$J,Fluxo_de_Caixa_Semanal!$A53)</f>
        <v>0</v>
      </c>
      <c r="AV53" s="121">
        <f>-SUMIFS(Lancamentos!$Y:$Y,Lancamentos!$AF:$AF,Fluxo_de_Caixa_Semanal!AV$8,Lancamentos!$F:$F,"Realizado",Lancamentos!$J:$J,Fluxo_de_Caixa_Semanal!$A53)-SUMIFS(Lancamentos!$Y:$Y,Lancamentos!$AF:$AF,Fluxo_de_Caixa_Semanal!AV$8,Lancamentos!$F:$F,"Contratado",Lancamentos!$J:$J,Fluxo_de_Caixa_Semanal!$A53)</f>
        <v>0</v>
      </c>
      <c r="AW53" s="122">
        <f>-SUMIFS(Lancamentos!$Y:$Y,Lancamentos!$AF:$AF,Fluxo_de_Caixa_Semanal!AW$8,Lancamentos!$F:$F,"Realizado",Lancamentos!$J:$J,Fluxo_de_Caixa_Semanal!$A53)-SUMIFS(Lancamentos!$Y:$Y,Lancamentos!$AF:$AF,Fluxo_de_Caixa_Semanal!AW$8,Lancamentos!$F:$F,"Contratado",Lancamentos!$J:$J,Fluxo_de_Caixa_Semanal!$A53)</f>
        <v>0</v>
      </c>
      <c r="AX53" s="123">
        <f>-SUMIFS(Lancamentos!$Y:$Y,Lancamentos!$AF:$AF,Fluxo_de_Caixa_Semanal!AX$8,Lancamentos!$F:$F,"Realizado",Lancamentos!$J:$J,Fluxo_de_Caixa_Semanal!$A53)-SUMIFS(Lancamentos!$Y:$Y,Lancamentos!$AF:$AF,Fluxo_de_Caixa_Semanal!AX$8,Lancamentos!$F:$F,"Contratado",Lancamentos!$J:$J,Fluxo_de_Caixa_Semanal!$A53)</f>
        <v>0</v>
      </c>
      <c r="AY53" s="121">
        <f>-SUMIFS(Lancamentos!$Y:$Y,Lancamentos!$AF:$AF,Fluxo_de_Caixa_Semanal!AY$8,Lancamentos!$F:$F,"Realizado",Lancamentos!$J:$J,Fluxo_de_Caixa_Semanal!$A53)-SUMIFS(Lancamentos!$Y:$Y,Lancamentos!$AF:$AF,Fluxo_de_Caixa_Semanal!AY$8,Lancamentos!$F:$F,"Contratado",Lancamentos!$J:$J,Fluxo_de_Caixa_Semanal!$A53)</f>
        <v>0</v>
      </c>
      <c r="AZ53" s="122">
        <f>-SUMIFS(Lancamentos!$Y:$Y,Lancamentos!$AF:$AF,Fluxo_de_Caixa_Semanal!AZ$8,Lancamentos!$F:$F,"Realizado",Lancamentos!$J:$J,Fluxo_de_Caixa_Semanal!$A53)-SUMIFS(Lancamentos!$Y:$Y,Lancamentos!$AF:$AF,Fluxo_de_Caixa_Semanal!AZ$8,Lancamentos!$F:$F,"Contratado",Lancamentos!$J:$J,Fluxo_de_Caixa_Semanal!$A53)</f>
        <v>0</v>
      </c>
      <c r="BA53" s="123">
        <f>-SUMIFS(Lancamentos!$Y:$Y,Lancamentos!$AF:$AF,Fluxo_de_Caixa_Semanal!BA$8,Lancamentos!$F:$F,"Realizado",Lancamentos!$J:$J,Fluxo_de_Caixa_Semanal!$A53)-SUMIFS(Lancamentos!$Y:$Y,Lancamentos!$AF:$AF,Fluxo_de_Caixa_Semanal!BA$8,Lancamentos!$F:$F,"Contratado",Lancamentos!$J:$J,Fluxo_de_Caixa_Semanal!$A53)</f>
        <v>0</v>
      </c>
      <c r="BB53" s="121">
        <f>-SUMIFS(Lancamentos!$Y:$Y,Lancamentos!$AF:$AF,Fluxo_de_Caixa_Semanal!BB$8,Lancamentos!$F:$F,"Realizado",Lancamentos!$J:$J,Fluxo_de_Caixa_Semanal!$A53)-SUMIFS(Lancamentos!$Y:$Y,Lancamentos!$AF:$AF,Fluxo_de_Caixa_Semanal!BB$8,Lancamentos!$F:$F,"Contratado",Lancamentos!$J:$J,Fluxo_de_Caixa_Semanal!$A53)</f>
        <v>0</v>
      </c>
      <c r="BC53" s="122">
        <f>-SUMIFS(Lancamentos!$Y:$Y,Lancamentos!$AF:$AF,Fluxo_de_Caixa_Semanal!BC$8,Lancamentos!$F:$F,"Realizado",Lancamentos!$J:$J,Fluxo_de_Caixa_Semanal!$A53)-SUMIFS(Lancamentos!$Y:$Y,Lancamentos!$AF:$AF,Fluxo_de_Caixa_Semanal!BC$8,Lancamentos!$F:$F,"Contratado",Lancamentos!$J:$J,Fluxo_de_Caixa_Semanal!$A53)</f>
        <v>0</v>
      </c>
      <c r="BD53" s="123">
        <f>-SUMIFS(Lancamentos!$Y:$Y,Lancamentos!$AF:$AF,Fluxo_de_Caixa_Semanal!BD$8,Lancamentos!$F:$F,"Realizado",Lancamentos!$J:$J,Fluxo_de_Caixa_Semanal!$A53)-SUMIFS(Lancamentos!$Y:$Y,Lancamentos!$AF:$AF,Fluxo_de_Caixa_Semanal!BD$8,Lancamentos!$F:$F,"Contratado",Lancamentos!$J:$J,Fluxo_de_Caixa_Semanal!$A53)</f>
        <v>0</v>
      </c>
      <c r="BE53" s="121">
        <f>-SUMIFS(Lancamentos!$Y:$Y,Lancamentos!$AF:$AF,Fluxo_de_Caixa_Semanal!BE$8,Lancamentos!$F:$F,"Realizado",Lancamentos!$J:$J,Fluxo_de_Caixa_Semanal!$A53)-SUMIFS(Lancamentos!$Y:$Y,Lancamentos!$AF:$AF,Fluxo_de_Caixa_Semanal!BE$8,Lancamentos!$F:$F,"Contratado",Lancamentos!$J:$J,Fluxo_de_Caixa_Semanal!$A53)</f>
        <v>0</v>
      </c>
      <c r="BF53" s="122">
        <f>-SUMIFS(Lancamentos!$Y:$Y,Lancamentos!$AF:$AF,Fluxo_de_Caixa_Semanal!BF$8,Lancamentos!$F:$F,"Realizado",Lancamentos!$J:$J,Fluxo_de_Caixa_Semanal!$A53)-SUMIFS(Lancamentos!$Y:$Y,Lancamentos!$AF:$AF,Fluxo_de_Caixa_Semanal!BF$8,Lancamentos!$F:$F,"Contratado",Lancamentos!$J:$J,Fluxo_de_Caixa_Semanal!$A53)</f>
        <v>0</v>
      </c>
      <c r="BG53" s="123">
        <f>-SUMIFS(Lancamentos!$Y:$Y,Lancamentos!$AF:$AF,Fluxo_de_Caixa_Semanal!BG$8,Lancamentos!$F:$F,"Realizado",Lancamentos!$J:$J,Fluxo_de_Caixa_Semanal!$A53)-SUMIFS(Lancamentos!$Y:$Y,Lancamentos!$AF:$AF,Fluxo_de_Caixa_Semanal!BG$8,Lancamentos!$F:$F,"Contratado",Lancamentos!$J:$J,Fluxo_de_Caixa_Semanal!$A53)</f>
        <v>0</v>
      </c>
      <c r="BH53" s="121">
        <f>-SUMIFS(Lancamentos!$Y:$Y,Lancamentos!$AF:$AF,Fluxo_de_Caixa_Semanal!BH$8,Lancamentos!$F:$F,"Realizado",Lancamentos!$J:$J,Fluxo_de_Caixa_Semanal!$A53)-SUMIFS(Lancamentos!$Y:$Y,Lancamentos!$AF:$AF,Fluxo_de_Caixa_Semanal!BH$8,Lancamentos!$F:$F,"Contratado",Lancamentos!$J:$J,Fluxo_de_Caixa_Semanal!$A53)</f>
        <v>0</v>
      </c>
      <c r="BI53" s="122">
        <f>-SUMIFS(Lancamentos!$Y:$Y,Lancamentos!$AF:$AF,Fluxo_de_Caixa_Semanal!BI$8,Lancamentos!$F:$F,"Realizado",Lancamentos!$J:$J,Fluxo_de_Caixa_Semanal!$A53)-SUMIFS(Lancamentos!$Y:$Y,Lancamentos!$AF:$AF,Fluxo_de_Caixa_Semanal!BI$8,Lancamentos!$F:$F,"Contratado",Lancamentos!$J:$J,Fluxo_de_Caixa_Semanal!$A53)</f>
        <v>0</v>
      </c>
      <c r="BJ53" s="123">
        <f>-SUMIFS(Lancamentos!$Y:$Y,Lancamentos!$AF:$AF,Fluxo_de_Caixa_Semanal!BJ$8,Lancamentos!$F:$F,"Realizado",Lancamentos!$J:$J,Fluxo_de_Caixa_Semanal!$A53)-SUMIFS(Lancamentos!$Y:$Y,Lancamentos!$AF:$AF,Fluxo_de_Caixa_Semanal!BJ$8,Lancamentos!$F:$F,"Contratado",Lancamentos!$J:$J,Fluxo_de_Caixa_Semanal!$A53)</f>
        <v>0</v>
      </c>
      <c r="BK53" s="121">
        <f>-SUMIFS(Lancamentos!$Y:$Y,Lancamentos!$AF:$AF,Fluxo_de_Caixa_Semanal!BK$8,Lancamentos!$F:$F,"Realizado",Lancamentos!$J:$J,Fluxo_de_Caixa_Semanal!$A53)-SUMIFS(Lancamentos!$Y:$Y,Lancamentos!$AF:$AF,Fluxo_de_Caixa_Semanal!BK$8,Lancamentos!$F:$F,"Contratado",Lancamentos!$J:$J,Fluxo_de_Caixa_Semanal!$A53)</f>
        <v>0</v>
      </c>
      <c r="BL53" s="122">
        <f>-SUMIFS(Lancamentos!$Y:$Y,Lancamentos!$AF:$AF,Fluxo_de_Caixa_Semanal!BL$8,Lancamentos!$F:$F,"Realizado",Lancamentos!$J:$J,Fluxo_de_Caixa_Semanal!$A53)-SUMIFS(Lancamentos!$Y:$Y,Lancamentos!$AF:$AF,Fluxo_de_Caixa_Semanal!BL$8,Lancamentos!$F:$F,"Contratado",Lancamentos!$J:$J,Fluxo_de_Caixa_Semanal!$A53)</f>
        <v>0</v>
      </c>
      <c r="BM53" s="123">
        <f>-SUMIFS(Lancamentos!$Y:$Y,Lancamentos!$AF:$AF,Fluxo_de_Caixa_Semanal!BM$8,Lancamentos!$F:$F,"Realizado",Lancamentos!$J:$J,Fluxo_de_Caixa_Semanal!$A53)-SUMIFS(Lancamentos!$Y:$Y,Lancamentos!$AF:$AF,Fluxo_de_Caixa_Semanal!BM$8,Lancamentos!$F:$F,"Contratado",Lancamentos!$J:$J,Fluxo_de_Caixa_Semanal!$A53)</f>
        <v>0</v>
      </c>
      <c r="BN53" s="121">
        <f>-SUMIFS(Lancamentos!$Y:$Y,Lancamentos!$AF:$AF,Fluxo_de_Caixa_Semanal!BN$8,Lancamentos!$F:$F,"Realizado",Lancamentos!$J:$J,Fluxo_de_Caixa_Semanal!$A53)-SUMIFS(Lancamentos!$Y:$Y,Lancamentos!$AF:$AF,Fluxo_de_Caixa_Semanal!BN$8,Lancamentos!$F:$F,"Contratado",Lancamentos!$J:$J,Fluxo_de_Caixa_Semanal!$A53)</f>
        <v>0</v>
      </c>
      <c r="BO53" s="122">
        <f>-SUMIFS(Lancamentos!$Y:$Y,Lancamentos!$AF:$AF,Fluxo_de_Caixa_Semanal!BO$8,Lancamentos!$F:$F,"Realizado",Lancamentos!$J:$J,Fluxo_de_Caixa_Semanal!$A53)-SUMIFS(Lancamentos!$Y:$Y,Lancamentos!$AF:$AF,Fluxo_de_Caixa_Semanal!BO$8,Lancamentos!$F:$F,"Contratado",Lancamentos!$J:$J,Fluxo_de_Caixa_Semanal!$A53)</f>
        <v>0</v>
      </c>
      <c r="BP53" s="123">
        <f>-SUMIFS(Lancamentos!$Y:$Y,Lancamentos!$AF:$AF,Fluxo_de_Caixa_Semanal!BP$8,Lancamentos!$F:$F,"Realizado",Lancamentos!$J:$J,Fluxo_de_Caixa_Semanal!$A53)-SUMIFS(Lancamentos!$Y:$Y,Lancamentos!$AF:$AF,Fluxo_de_Caixa_Semanal!BP$8,Lancamentos!$F:$F,"Contratado",Lancamentos!$J:$J,Fluxo_de_Caixa_Semanal!$A53)</f>
        <v>0</v>
      </c>
      <c r="BQ53" s="121">
        <f>-SUMIFS(Lancamentos!$Y:$Y,Lancamentos!$AF:$AF,Fluxo_de_Caixa_Semanal!BQ$8,Lancamentos!$F:$F,"Realizado",Lancamentos!$J:$J,Fluxo_de_Caixa_Semanal!$A53)-SUMIFS(Lancamentos!$Y:$Y,Lancamentos!$AF:$AF,Fluxo_de_Caixa_Semanal!BQ$8,Lancamentos!$F:$F,"Contratado",Lancamentos!$J:$J,Fluxo_de_Caixa_Semanal!$A53)</f>
        <v>0</v>
      </c>
      <c r="BR53" s="122">
        <f>-SUMIFS(Lancamentos!$Y:$Y,Lancamentos!$AF:$AF,Fluxo_de_Caixa_Semanal!BR$8,Lancamentos!$F:$F,"Realizado",Lancamentos!$J:$J,Fluxo_de_Caixa_Semanal!$A53)-SUMIFS(Lancamentos!$Y:$Y,Lancamentos!$AF:$AF,Fluxo_de_Caixa_Semanal!BR$8,Lancamentos!$F:$F,"Contratado",Lancamentos!$J:$J,Fluxo_de_Caixa_Semanal!$A53)</f>
        <v>0</v>
      </c>
      <c r="BS53" s="123">
        <f>-SUMIFS(Lancamentos!$Y:$Y,Lancamentos!$AF:$AF,Fluxo_de_Caixa_Semanal!BS$8,Lancamentos!$F:$F,"Realizado",Lancamentos!$J:$J,Fluxo_de_Caixa_Semanal!$A53)-SUMIFS(Lancamentos!$Y:$Y,Lancamentos!$AF:$AF,Fluxo_de_Caixa_Semanal!BS$8,Lancamentos!$F:$F,"Contratado",Lancamentos!$J:$J,Fluxo_de_Caixa_Semanal!$A53)</f>
        <v>0</v>
      </c>
      <c r="BT53" s="121">
        <f>-SUMIFS(Lancamentos!$Y:$Y,Lancamentos!$AF:$AF,Fluxo_de_Caixa_Semanal!BT$8,Lancamentos!$F:$F,"Realizado",Lancamentos!$J:$J,Fluxo_de_Caixa_Semanal!$A53)-SUMIFS(Lancamentos!$Y:$Y,Lancamentos!$AF:$AF,Fluxo_de_Caixa_Semanal!BT$8,Lancamentos!$F:$F,"Contratado",Lancamentos!$J:$J,Fluxo_de_Caixa_Semanal!$A53)</f>
        <v>0</v>
      </c>
      <c r="BU53" s="122">
        <f>-SUMIFS(Lancamentos!$Y:$Y,Lancamentos!$AF:$AF,Fluxo_de_Caixa_Semanal!BU$8,Lancamentos!$F:$F,"Realizado",Lancamentos!$J:$J,Fluxo_de_Caixa_Semanal!$A53)-SUMIFS(Lancamentos!$Y:$Y,Lancamentos!$AF:$AF,Fluxo_de_Caixa_Semanal!BU$8,Lancamentos!$F:$F,"Contratado",Lancamentos!$J:$J,Fluxo_de_Caixa_Semanal!$A53)</f>
        <v>0</v>
      </c>
      <c r="BV53" s="123">
        <f>-SUMIFS(Lancamentos!$Y:$Y,Lancamentos!$AF:$AF,Fluxo_de_Caixa_Semanal!BV$8,Lancamentos!$F:$F,"Realizado",Lancamentos!$J:$J,Fluxo_de_Caixa_Semanal!$A53)-SUMIFS(Lancamentos!$Y:$Y,Lancamentos!$AF:$AF,Fluxo_de_Caixa_Semanal!BV$8,Lancamentos!$F:$F,"Contratado",Lancamentos!$J:$J,Fluxo_de_Caixa_Semanal!$A53)</f>
        <v>0</v>
      </c>
      <c r="BW53" s="121">
        <f>-SUMIFS(Lancamentos!$Y:$Y,Lancamentos!$AF:$AF,Fluxo_de_Caixa_Semanal!BW$8,Lancamentos!$F:$F,"Realizado",Lancamentos!$J:$J,Fluxo_de_Caixa_Semanal!$A53)-SUMIFS(Lancamentos!$Y:$Y,Lancamentos!$AF:$AF,Fluxo_de_Caixa_Semanal!BW$8,Lancamentos!$F:$F,"Contratado",Lancamentos!$J:$J,Fluxo_de_Caixa_Semanal!$A53)</f>
        <v>0</v>
      </c>
      <c r="BX53" s="122">
        <f>-SUMIFS(Lancamentos!$Y:$Y,Lancamentos!$AF:$AF,Fluxo_de_Caixa_Semanal!BX$8,Lancamentos!$F:$F,"Realizado",Lancamentos!$J:$J,Fluxo_de_Caixa_Semanal!$A53)-SUMIFS(Lancamentos!$Y:$Y,Lancamentos!$AF:$AF,Fluxo_de_Caixa_Semanal!BX$8,Lancamentos!$F:$F,"Contratado",Lancamentos!$J:$J,Fluxo_de_Caixa_Semanal!$A53)</f>
        <v>0</v>
      </c>
      <c r="BY53" s="123">
        <f>-SUMIFS(Lancamentos!$Y:$Y,Lancamentos!$AF:$AF,Fluxo_de_Caixa_Semanal!BY$8,Lancamentos!$F:$F,"Realizado",Lancamentos!$J:$J,Fluxo_de_Caixa_Semanal!$A53)-SUMIFS(Lancamentos!$Y:$Y,Lancamentos!$AF:$AF,Fluxo_de_Caixa_Semanal!BY$8,Lancamentos!$F:$F,"Contratado",Lancamentos!$J:$J,Fluxo_de_Caixa_Semanal!$A53)</f>
        <v>0</v>
      </c>
      <c r="BZ53" s="121">
        <f>-SUMIFS(Lancamentos!$Y:$Y,Lancamentos!$AF:$AF,Fluxo_de_Caixa_Semanal!BZ$8,Lancamentos!$F:$F,"Realizado",Lancamentos!$J:$J,Fluxo_de_Caixa_Semanal!$A53)-SUMIFS(Lancamentos!$Y:$Y,Lancamentos!$AF:$AF,Fluxo_de_Caixa_Semanal!BZ$8,Lancamentos!$F:$F,"Contratado",Lancamentos!$J:$J,Fluxo_de_Caixa_Semanal!$A53)</f>
        <v>0</v>
      </c>
      <c r="CA53" s="122">
        <f>-SUMIFS(Lancamentos!$Y:$Y,Lancamentos!$AF:$AF,Fluxo_de_Caixa_Semanal!CA$8,Lancamentos!$F:$F,"Realizado",Lancamentos!$J:$J,Fluxo_de_Caixa_Semanal!$A53)-SUMIFS(Lancamentos!$Y:$Y,Lancamentos!$AF:$AF,Fluxo_de_Caixa_Semanal!CA$8,Lancamentos!$F:$F,"Contratado",Lancamentos!$J:$J,Fluxo_de_Caixa_Semanal!$A53)</f>
        <v>0</v>
      </c>
      <c r="CB53" s="123">
        <f>-SUMIFS(Lancamentos!$Y:$Y,Lancamentos!$AF:$AF,Fluxo_de_Caixa_Semanal!CB$8,Lancamentos!$F:$F,"Realizado",Lancamentos!$J:$J,Fluxo_de_Caixa_Semanal!$A53)-SUMIFS(Lancamentos!$Y:$Y,Lancamentos!$AF:$AF,Fluxo_de_Caixa_Semanal!CB$8,Lancamentos!$F:$F,"Contratado",Lancamentos!$J:$J,Fluxo_de_Caixa_Semanal!$A53)</f>
        <v>0</v>
      </c>
      <c r="CC53" s="121">
        <f>-SUMIFS(Lancamentos!$Y:$Y,Lancamentos!$AF:$AF,Fluxo_de_Caixa_Semanal!CC$8,Lancamentos!$F:$F,"Realizado",Lancamentos!$J:$J,Fluxo_de_Caixa_Semanal!$A53)-SUMIFS(Lancamentos!$Y:$Y,Lancamentos!$AF:$AF,Fluxo_de_Caixa_Semanal!CC$8,Lancamentos!$F:$F,"Contratado",Lancamentos!$J:$J,Fluxo_de_Caixa_Semanal!$A53)</f>
        <v>0</v>
      </c>
      <c r="CD53" s="122">
        <f>-SUMIFS(Lancamentos!$Y:$Y,Lancamentos!$AF:$AF,Fluxo_de_Caixa_Semanal!CD$8,Lancamentos!$F:$F,"Realizado",Lancamentos!$J:$J,Fluxo_de_Caixa_Semanal!$A53)-SUMIFS(Lancamentos!$Y:$Y,Lancamentos!$AF:$AF,Fluxo_de_Caixa_Semanal!CD$8,Lancamentos!$F:$F,"Contratado",Lancamentos!$J:$J,Fluxo_de_Caixa_Semanal!$A53)</f>
        <v>0</v>
      </c>
      <c r="CE53" s="123">
        <f>-SUMIFS(Lancamentos!$Y:$Y,Lancamentos!$AF:$AF,Fluxo_de_Caixa_Semanal!CE$8,Lancamentos!$F:$F,"Realizado",Lancamentos!$J:$J,Fluxo_de_Caixa_Semanal!$A53)-SUMIFS(Lancamentos!$Y:$Y,Lancamentos!$AF:$AF,Fluxo_de_Caixa_Semanal!CE$8,Lancamentos!$F:$F,"Contratado",Lancamentos!$J:$J,Fluxo_de_Caixa_Semanal!$A53)</f>
        <v>0</v>
      </c>
      <c r="CF53" s="121">
        <f>-SUMIFS(Lancamentos!$Y:$Y,Lancamentos!$AF:$AF,Fluxo_de_Caixa_Semanal!CF$8,Lancamentos!$F:$F,"Realizado",Lancamentos!$J:$J,Fluxo_de_Caixa_Semanal!$A53)-SUMIFS(Lancamentos!$Y:$Y,Lancamentos!$AF:$AF,Fluxo_de_Caixa_Semanal!CF$8,Lancamentos!$F:$F,"Contratado",Lancamentos!$J:$J,Fluxo_de_Caixa_Semanal!$A53)</f>
        <v>0</v>
      </c>
      <c r="CG53" s="122">
        <f>-SUMIFS(Lancamentos!$Y:$Y,Lancamentos!$AF:$AF,Fluxo_de_Caixa_Semanal!CG$8,Lancamentos!$F:$F,"Realizado",Lancamentos!$J:$J,Fluxo_de_Caixa_Semanal!$A53)-SUMIFS(Lancamentos!$Y:$Y,Lancamentos!$AF:$AF,Fluxo_de_Caixa_Semanal!CG$8,Lancamentos!$F:$F,"Contratado",Lancamentos!$J:$J,Fluxo_de_Caixa_Semanal!$A53)</f>
        <v>0</v>
      </c>
      <c r="CH53" s="123">
        <f>-SUMIFS(Lancamentos!$Y:$Y,Lancamentos!$AF:$AF,Fluxo_de_Caixa_Semanal!CH$8,Lancamentos!$F:$F,"Realizado",Lancamentos!$J:$J,Fluxo_de_Caixa_Semanal!$A53)-SUMIFS(Lancamentos!$Y:$Y,Lancamentos!$AF:$AF,Fluxo_de_Caixa_Semanal!CH$8,Lancamentos!$F:$F,"Contratado",Lancamentos!$J:$J,Fluxo_de_Caixa_Semanal!$A53)</f>
        <v>0</v>
      </c>
      <c r="CI53" s="121">
        <f>-SUMIFS(Lancamentos!$Y:$Y,Lancamentos!$AF:$AF,Fluxo_de_Caixa_Semanal!CI$8,Lancamentos!$F:$F,"Realizado",Lancamentos!$J:$J,Fluxo_de_Caixa_Semanal!$A53)-SUMIFS(Lancamentos!$Y:$Y,Lancamentos!$AF:$AF,Fluxo_de_Caixa_Semanal!CI$8,Lancamentos!$F:$F,"Contratado",Lancamentos!$J:$J,Fluxo_de_Caixa_Semanal!$A53)</f>
        <v>0</v>
      </c>
      <c r="CJ53" s="122">
        <f>-SUMIFS(Lancamentos!$Y:$Y,Lancamentos!$AF:$AF,Fluxo_de_Caixa_Semanal!CJ$8,Lancamentos!$F:$F,"Realizado",Lancamentos!$J:$J,Fluxo_de_Caixa_Semanal!$A53)-SUMIFS(Lancamentos!$Y:$Y,Lancamentos!$AF:$AF,Fluxo_de_Caixa_Semanal!CJ$8,Lancamentos!$F:$F,"Contratado",Lancamentos!$J:$J,Fluxo_de_Caixa_Semanal!$A53)</f>
        <v>0</v>
      </c>
      <c r="CK53" s="123">
        <f>-SUMIFS(Lancamentos!$Y:$Y,Lancamentos!$AF:$AF,Fluxo_de_Caixa_Semanal!CK$8,Lancamentos!$F:$F,"Realizado",Lancamentos!$J:$J,Fluxo_de_Caixa_Semanal!$A53)-SUMIFS(Lancamentos!$Y:$Y,Lancamentos!$AF:$AF,Fluxo_de_Caixa_Semanal!CK$8,Lancamentos!$F:$F,"Contratado",Lancamentos!$J:$J,Fluxo_de_Caixa_Semanal!$A53)</f>
        <v>0</v>
      </c>
      <c r="CL53" s="121">
        <f>-SUMIFS(Lancamentos!$Y:$Y,Lancamentos!$AF:$AF,Fluxo_de_Caixa_Semanal!CL$8,Lancamentos!$F:$F,"Realizado",Lancamentos!$J:$J,Fluxo_de_Caixa_Semanal!$A53)-SUMIFS(Lancamentos!$Y:$Y,Lancamentos!$AF:$AF,Fluxo_de_Caixa_Semanal!CL$8,Lancamentos!$F:$F,"Contratado",Lancamentos!$J:$J,Fluxo_de_Caixa_Semanal!$A53)</f>
        <v>0</v>
      </c>
      <c r="CM53" s="122">
        <f>-SUMIFS(Lancamentos!$Y:$Y,Lancamentos!$AF:$AF,Fluxo_de_Caixa_Semanal!CM$8,Lancamentos!$F:$F,"Realizado",Lancamentos!$J:$J,Fluxo_de_Caixa_Semanal!$A53)-SUMIFS(Lancamentos!$Y:$Y,Lancamentos!$AF:$AF,Fluxo_de_Caixa_Semanal!CM$8,Lancamentos!$F:$F,"Contratado",Lancamentos!$J:$J,Fluxo_de_Caixa_Semanal!$A53)</f>
        <v>0</v>
      </c>
      <c r="CN53" s="123">
        <f>-SUMIFS(Lancamentos!$Y:$Y,Lancamentos!$AF:$AF,Fluxo_de_Caixa_Semanal!CN$8,Lancamentos!$F:$F,"Realizado",Lancamentos!$J:$J,Fluxo_de_Caixa_Semanal!$A53)-SUMIFS(Lancamentos!$Y:$Y,Lancamentos!$AF:$AF,Fluxo_de_Caixa_Semanal!CN$8,Lancamentos!$F:$F,"Contratado",Lancamentos!$J:$J,Fluxo_de_Caixa_Semanal!$A53)</f>
        <v>0</v>
      </c>
      <c r="CO53" s="121">
        <f>-SUMIFS(Lancamentos!$Y:$Y,Lancamentos!$AF:$AF,Fluxo_de_Caixa_Semanal!CO$8,Lancamentos!$F:$F,"Realizado",Lancamentos!$J:$J,Fluxo_de_Caixa_Semanal!$A53)-SUMIFS(Lancamentos!$Y:$Y,Lancamentos!$AF:$AF,Fluxo_de_Caixa_Semanal!CO$8,Lancamentos!$F:$F,"Contratado",Lancamentos!$J:$J,Fluxo_de_Caixa_Semanal!$A53)</f>
        <v>0</v>
      </c>
      <c r="CP53" s="122">
        <f>-SUMIFS(Lancamentos!$Y:$Y,Lancamentos!$AF:$AF,Fluxo_de_Caixa_Semanal!CP$8,Lancamentos!$F:$F,"Realizado",Lancamentos!$J:$J,Fluxo_de_Caixa_Semanal!$A53)-SUMIFS(Lancamentos!$Y:$Y,Lancamentos!$AF:$AF,Fluxo_de_Caixa_Semanal!CP$8,Lancamentos!$F:$F,"Contratado",Lancamentos!$J:$J,Fluxo_de_Caixa_Semanal!$A53)</f>
        <v>0</v>
      </c>
      <c r="CQ53" s="123">
        <f>-SUMIFS(Lancamentos!$Y:$Y,Lancamentos!$AF:$AF,Fluxo_de_Caixa_Semanal!CQ$8,Lancamentos!$F:$F,"Realizado",Lancamentos!$J:$J,Fluxo_de_Caixa_Semanal!$A53)-SUMIFS(Lancamentos!$Y:$Y,Lancamentos!$AF:$AF,Fluxo_de_Caixa_Semanal!CQ$8,Lancamentos!$F:$F,"Contratado",Lancamentos!$J:$J,Fluxo_de_Caixa_Semanal!$A53)</f>
        <v>0</v>
      </c>
      <c r="CR53" s="121">
        <f>-SUMIFS(Lancamentos!$Y:$Y,Lancamentos!$AF:$AF,Fluxo_de_Caixa_Semanal!CR$8,Lancamentos!$F:$F,"Realizado",Lancamentos!$J:$J,Fluxo_de_Caixa_Semanal!$A53)-SUMIFS(Lancamentos!$Y:$Y,Lancamentos!$AF:$AF,Fluxo_de_Caixa_Semanal!CR$8,Lancamentos!$F:$F,"Contratado",Lancamentos!$J:$J,Fluxo_de_Caixa_Semanal!$A53)</f>
        <v>0</v>
      </c>
      <c r="CS53" s="122">
        <f>-SUMIFS(Lancamentos!$Y:$Y,Lancamentos!$AF:$AF,Fluxo_de_Caixa_Semanal!CS$8,Lancamentos!$F:$F,"Realizado",Lancamentos!$J:$J,Fluxo_de_Caixa_Semanal!$A53)-SUMIFS(Lancamentos!$Y:$Y,Lancamentos!$AF:$AF,Fluxo_de_Caixa_Semanal!CS$8,Lancamentos!$F:$F,"Contratado",Lancamentos!$J:$J,Fluxo_de_Caixa_Semanal!$A53)</f>
        <v>0</v>
      </c>
      <c r="CT53" s="123">
        <f>-SUMIFS(Lancamentos!$Y:$Y,Lancamentos!$AF:$AF,Fluxo_de_Caixa_Semanal!CT$8,Lancamentos!$F:$F,"Realizado",Lancamentos!$J:$J,Fluxo_de_Caixa_Semanal!$A53)-SUMIFS(Lancamentos!$Y:$Y,Lancamentos!$AF:$AF,Fluxo_de_Caixa_Semanal!CT$8,Lancamentos!$F:$F,"Contratado",Lancamentos!$J:$J,Fluxo_de_Caixa_Semanal!$A53)</f>
        <v>0</v>
      </c>
      <c r="CU53" s="121">
        <f>-SUMIFS(Lancamentos!$Y:$Y,Lancamentos!$AF:$AF,Fluxo_de_Caixa_Semanal!CU$8,Lancamentos!$F:$F,"Realizado",Lancamentos!$J:$J,Fluxo_de_Caixa_Semanal!$A53)-SUMIFS(Lancamentos!$Y:$Y,Lancamentos!$AF:$AF,Fluxo_de_Caixa_Semanal!CU$8,Lancamentos!$F:$F,"Contratado",Lancamentos!$J:$J,Fluxo_de_Caixa_Semanal!$A53)</f>
        <v>0</v>
      </c>
      <c r="CV53" s="122">
        <f>-SUMIFS(Lancamentos!$Y:$Y,Lancamentos!$AF:$AF,Fluxo_de_Caixa_Semanal!CV$8,Lancamentos!$F:$F,"Realizado",Lancamentos!$J:$J,Fluxo_de_Caixa_Semanal!$A53)-SUMIFS(Lancamentos!$Y:$Y,Lancamentos!$AF:$AF,Fluxo_de_Caixa_Semanal!CV$8,Lancamentos!$F:$F,"Contratado",Lancamentos!$J:$J,Fluxo_de_Caixa_Semanal!$A53)</f>
        <v>0</v>
      </c>
      <c r="CW53" s="123">
        <f>-SUMIFS(Lancamentos!$Y:$Y,Lancamentos!$AF:$AF,Fluxo_de_Caixa_Semanal!CW$8,Lancamentos!$F:$F,"Realizado",Lancamentos!$J:$J,Fluxo_de_Caixa_Semanal!$A53)-SUMIFS(Lancamentos!$Y:$Y,Lancamentos!$AF:$AF,Fluxo_de_Caixa_Semanal!CW$8,Lancamentos!$F:$F,"Contratado",Lancamentos!$J:$J,Fluxo_de_Caixa_Semanal!$A53)</f>
        <v>0</v>
      </c>
      <c r="CX53" s="121">
        <f>-SUMIFS(Lancamentos!$Y:$Y,Lancamentos!$AF:$AF,Fluxo_de_Caixa_Semanal!CX$8,Lancamentos!$F:$F,"Realizado",Lancamentos!$J:$J,Fluxo_de_Caixa_Semanal!$A53)-SUMIFS(Lancamentos!$Y:$Y,Lancamentos!$AF:$AF,Fluxo_de_Caixa_Semanal!CX$8,Lancamentos!$F:$F,"Contratado",Lancamentos!$J:$J,Fluxo_de_Caixa_Semanal!$A53)</f>
        <v>0</v>
      </c>
      <c r="CY53" s="122">
        <f>-SUMIFS(Lancamentos!$Y:$Y,Lancamentos!$AF:$AF,Fluxo_de_Caixa_Semanal!CY$8,Lancamentos!$F:$F,"Realizado",Lancamentos!$J:$J,Fluxo_de_Caixa_Semanal!$A53)-SUMIFS(Lancamentos!$Y:$Y,Lancamentos!$AF:$AF,Fluxo_de_Caixa_Semanal!CY$8,Lancamentos!$F:$F,"Contratado",Lancamentos!$J:$J,Fluxo_de_Caixa_Semanal!$A53)</f>
        <v>0</v>
      </c>
      <c r="CZ53" s="123">
        <f>-SUMIFS(Lancamentos!$Y:$Y,Lancamentos!$AF:$AF,Fluxo_de_Caixa_Semanal!CZ$8,Lancamentos!$F:$F,"Realizado",Lancamentos!$J:$J,Fluxo_de_Caixa_Semanal!$A53)-SUMIFS(Lancamentos!$Y:$Y,Lancamentos!$AF:$AF,Fluxo_de_Caixa_Semanal!CZ$8,Lancamentos!$F:$F,"Contratado",Lancamentos!$J:$J,Fluxo_de_Caixa_Semanal!$A53)</f>
        <v>0</v>
      </c>
      <c r="DA53" s="121">
        <f>-SUMIFS(Lancamentos!$Y:$Y,Lancamentos!$AF:$AF,Fluxo_de_Caixa_Semanal!DA$8,Lancamentos!$F:$F,"Realizado",Lancamentos!$J:$J,Fluxo_de_Caixa_Semanal!$A53)-SUMIFS(Lancamentos!$Y:$Y,Lancamentos!$AF:$AF,Fluxo_de_Caixa_Semanal!DA$8,Lancamentos!$F:$F,"Contratado",Lancamentos!$J:$J,Fluxo_de_Caixa_Semanal!$A53)</f>
        <v>0</v>
      </c>
      <c r="DB53" s="122">
        <f>-SUMIFS(Lancamentos!$Y:$Y,Lancamentos!$AF:$AF,Fluxo_de_Caixa_Semanal!DB$8,Lancamentos!$F:$F,"Realizado",Lancamentos!$J:$J,Fluxo_de_Caixa_Semanal!$A53)-SUMIFS(Lancamentos!$Y:$Y,Lancamentos!$AF:$AF,Fluxo_de_Caixa_Semanal!DB$8,Lancamentos!$F:$F,"Contratado",Lancamentos!$J:$J,Fluxo_de_Caixa_Semanal!$A53)</f>
        <v>0</v>
      </c>
      <c r="DC53" s="123">
        <f>-SUMIFS(Lancamentos!$Y:$Y,Lancamentos!$AF:$AF,Fluxo_de_Caixa_Semanal!DC$8,Lancamentos!$F:$F,"Realizado",Lancamentos!$J:$J,Fluxo_de_Caixa_Semanal!$A53)-SUMIFS(Lancamentos!$Y:$Y,Lancamentos!$AF:$AF,Fluxo_de_Caixa_Semanal!DC$8,Lancamentos!$F:$F,"Contratado",Lancamentos!$J:$J,Fluxo_de_Caixa_Semanal!$A53)</f>
        <v>0</v>
      </c>
      <c r="DD53" s="121">
        <f>-SUMIFS(Lancamentos!$Y:$Y,Lancamentos!$AF:$AF,Fluxo_de_Caixa_Semanal!DD$8,Lancamentos!$F:$F,"Realizado",Lancamentos!$J:$J,Fluxo_de_Caixa_Semanal!$A53)-SUMIFS(Lancamentos!$Y:$Y,Lancamentos!$AF:$AF,Fluxo_de_Caixa_Semanal!DD$8,Lancamentos!$F:$F,"Contratado",Lancamentos!$J:$J,Fluxo_de_Caixa_Semanal!$A53)</f>
        <v>0</v>
      </c>
      <c r="DE53" s="122">
        <f>-SUMIFS(Lancamentos!$Y:$Y,Lancamentos!$AF:$AF,Fluxo_de_Caixa_Semanal!DE$8,Lancamentos!$F:$F,"Realizado",Lancamentos!$J:$J,Fluxo_de_Caixa_Semanal!$A53)-SUMIFS(Lancamentos!$Y:$Y,Lancamentos!$AF:$AF,Fluxo_de_Caixa_Semanal!DE$8,Lancamentos!$F:$F,"Contratado",Lancamentos!$J:$J,Fluxo_de_Caixa_Semanal!$A53)</f>
        <v>0</v>
      </c>
      <c r="DF53" s="123">
        <f>-SUMIFS(Lancamentos!$Y:$Y,Lancamentos!$AF:$AF,Fluxo_de_Caixa_Semanal!DF$8,Lancamentos!$F:$F,"Realizado",Lancamentos!$J:$J,Fluxo_de_Caixa_Semanal!$A53)-SUMIFS(Lancamentos!$Y:$Y,Lancamentos!$AF:$AF,Fluxo_de_Caixa_Semanal!DF$8,Lancamentos!$F:$F,"Contratado",Lancamentos!$J:$J,Fluxo_de_Caixa_Semanal!$A53)</f>
        <v>0</v>
      </c>
      <c r="DG53" s="121">
        <f>-SUMIFS(Lancamentos!$Y:$Y,Lancamentos!$AF:$AF,Fluxo_de_Caixa_Semanal!DG$8,Lancamentos!$F:$F,"Realizado",Lancamentos!$J:$J,Fluxo_de_Caixa_Semanal!$A53)-SUMIFS(Lancamentos!$Y:$Y,Lancamentos!$AF:$AF,Fluxo_de_Caixa_Semanal!DG$8,Lancamentos!$F:$F,"Contratado",Lancamentos!$J:$J,Fluxo_de_Caixa_Semanal!$A53)</f>
        <v>0</v>
      </c>
      <c r="DH53" s="122">
        <f>-SUMIFS(Lancamentos!$Y:$Y,Lancamentos!$AF:$AF,Fluxo_de_Caixa_Semanal!DH$8,Lancamentos!$F:$F,"Realizado",Lancamentos!$J:$J,Fluxo_de_Caixa_Semanal!$A53)-SUMIFS(Lancamentos!$Y:$Y,Lancamentos!$AF:$AF,Fluxo_de_Caixa_Semanal!DH$8,Lancamentos!$F:$F,"Contratado",Lancamentos!$J:$J,Fluxo_de_Caixa_Semanal!$A53)</f>
        <v>0</v>
      </c>
      <c r="DI53" s="123">
        <f>-SUMIFS(Lancamentos!$Y:$Y,Lancamentos!$AF:$AF,Fluxo_de_Caixa_Semanal!DI$8,Lancamentos!$F:$F,"Realizado",Lancamentos!$J:$J,Fluxo_de_Caixa_Semanal!$A53)-SUMIFS(Lancamentos!$Y:$Y,Lancamentos!$AF:$AF,Fluxo_de_Caixa_Semanal!DI$8,Lancamentos!$F:$F,"Contratado",Lancamentos!$J:$J,Fluxo_de_Caixa_Semanal!$A53)</f>
        <v>0</v>
      </c>
      <c r="DJ53" s="121">
        <f>-SUMIFS(Lancamentos!$Y:$Y,Lancamentos!$AF:$AF,Fluxo_de_Caixa_Semanal!DJ$8,Lancamentos!$F:$F,"Realizado",Lancamentos!$J:$J,Fluxo_de_Caixa_Semanal!$A53)-SUMIFS(Lancamentos!$Y:$Y,Lancamentos!$AF:$AF,Fluxo_de_Caixa_Semanal!DJ$8,Lancamentos!$F:$F,"Contratado",Lancamentos!$J:$J,Fluxo_de_Caixa_Semanal!$A53)</f>
        <v>0</v>
      </c>
      <c r="DK53" s="122">
        <f>-SUMIFS(Lancamentos!$Y:$Y,Lancamentos!$AF:$AF,Fluxo_de_Caixa_Semanal!DK$8,Lancamentos!$F:$F,"Realizado",Lancamentos!$J:$J,Fluxo_de_Caixa_Semanal!$A53)-SUMIFS(Lancamentos!$Y:$Y,Lancamentos!$AF:$AF,Fluxo_de_Caixa_Semanal!DK$8,Lancamentos!$F:$F,"Contratado",Lancamentos!$J:$J,Fluxo_de_Caixa_Semanal!$A53)</f>
        <v>0</v>
      </c>
      <c r="DL53" s="123">
        <f>-SUMIFS(Lancamentos!$Y:$Y,Lancamentos!$AF:$AF,Fluxo_de_Caixa_Semanal!DL$8,Lancamentos!$F:$F,"Realizado",Lancamentos!$J:$J,Fluxo_de_Caixa_Semanal!$A53)-SUMIFS(Lancamentos!$Y:$Y,Lancamentos!$AF:$AF,Fluxo_de_Caixa_Semanal!DL$8,Lancamentos!$F:$F,"Contratado",Lancamentos!$J:$J,Fluxo_de_Caixa_Semanal!$A53)</f>
        <v>0</v>
      </c>
      <c r="DM53" s="121">
        <f>-SUMIFS(Lancamentos!$Y:$Y,Lancamentos!$AF:$AF,Fluxo_de_Caixa_Semanal!DM$8,Lancamentos!$F:$F,"Realizado",Lancamentos!$J:$J,Fluxo_de_Caixa_Semanal!$A53)-SUMIFS(Lancamentos!$Y:$Y,Lancamentos!$AF:$AF,Fluxo_de_Caixa_Semanal!DM$8,Lancamentos!$F:$F,"Contratado",Lancamentos!$J:$J,Fluxo_de_Caixa_Semanal!$A53)</f>
        <v>0</v>
      </c>
      <c r="DN53" s="122">
        <f>-SUMIFS(Lancamentos!$Y:$Y,Lancamentos!$AF:$AF,Fluxo_de_Caixa_Semanal!DN$8,Lancamentos!$F:$F,"Realizado",Lancamentos!$J:$J,Fluxo_de_Caixa_Semanal!$A53)-SUMIFS(Lancamentos!$Y:$Y,Lancamentos!$AF:$AF,Fluxo_de_Caixa_Semanal!DN$8,Lancamentos!$F:$F,"Contratado",Lancamentos!$J:$J,Fluxo_de_Caixa_Semanal!$A53)</f>
        <v>0</v>
      </c>
      <c r="DO53" s="123">
        <f>-SUMIFS(Lancamentos!$Y:$Y,Lancamentos!$AF:$AF,Fluxo_de_Caixa_Semanal!DO$8,Lancamentos!$F:$F,"Realizado",Lancamentos!$J:$J,Fluxo_de_Caixa_Semanal!$A53)-SUMIFS(Lancamentos!$Y:$Y,Lancamentos!$AF:$AF,Fluxo_de_Caixa_Semanal!DO$8,Lancamentos!$F:$F,"Contratado",Lancamentos!$J:$J,Fluxo_de_Caixa_Semanal!$A53)</f>
        <v>0</v>
      </c>
      <c r="DP53" s="121">
        <f>-SUMIFS(Lancamentos!$Y:$Y,Lancamentos!$AF:$AF,Fluxo_de_Caixa_Semanal!DP$8,Lancamentos!$F:$F,"Realizado",Lancamentos!$J:$J,Fluxo_de_Caixa_Semanal!$A53)-SUMIFS(Lancamentos!$Y:$Y,Lancamentos!$AF:$AF,Fluxo_de_Caixa_Semanal!DP$8,Lancamentos!$F:$F,"Contratado",Lancamentos!$J:$J,Fluxo_de_Caixa_Semanal!$A53)</f>
        <v>0</v>
      </c>
      <c r="DQ53" s="122">
        <f>-SUMIFS(Lancamentos!$Y:$Y,Lancamentos!$AF:$AF,Fluxo_de_Caixa_Semanal!DQ$8,Lancamentos!$F:$F,"Realizado",Lancamentos!$J:$J,Fluxo_de_Caixa_Semanal!$A53)-SUMIFS(Lancamentos!$Y:$Y,Lancamentos!$AF:$AF,Fluxo_de_Caixa_Semanal!DQ$8,Lancamentos!$F:$F,"Contratado",Lancamentos!$J:$J,Fluxo_de_Caixa_Semanal!$A53)</f>
        <v>0</v>
      </c>
      <c r="DR53" s="123">
        <f>-SUMIFS(Lancamentos!$Y:$Y,Lancamentos!$AF:$AF,Fluxo_de_Caixa_Semanal!DR$8,Lancamentos!$F:$F,"Realizado",Lancamentos!$J:$J,Fluxo_de_Caixa_Semanal!$A53)-SUMIFS(Lancamentos!$Y:$Y,Lancamentos!$AF:$AF,Fluxo_de_Caixa_Semanal!DR$8,Lancamentos!$F:$F,"Contratado",Lancamentos!$J:$J,Fluxo_de_Caixa_Semanal!$A53)</f>
        <v>0</v>
      </c>
      <c r="DS53" s="121">
        <f>-SUMIFS(Lancamentos!$Y:$Y,Lancamentos!$AF:$AF,Fluxo_de_Caixa_Semanal!DS$8,Lancamentos!$F:$F,"Realizado",Lancamentos!$J:$J,Fluxo_de_Caixa_Semanal!$A53)-SUMIFS(Lancamentos!$Y:$Y,Lancamentos!$AF:$AF,Fluxo_de_Caixa_Semanal!DS$8,Lancamentos!$F:$F,"Contratado",Lancamentos!$J:$J,Fluxo_de_Caixa_Semanal!$A53)</f>
        <v>0</v>
      </c>
      <c r="DT53" s="122">
        <f>-SUMIFS(Lancamentos!$Y:$Y,Lancamentos!$AF:$AF,Fluxo_de_Caixa_Semanal!DT$8,Lancamentos!$F:$F,"Realizado",Lancamentos!$J:$J,Fluxo_de_Caixa_Semanal!$A53)-SUMIFS(Lancamentos!$Y:$Y,Lancamentos!$AF:$AF,Fluxo_de_Caixa_Semanal!DT$8,Lancamentos!$F:$F,"Contratado",Lancamentos!$J:$J,Fluxo_de_Caixa_Semanal!$A53)</f>
        <v>0</v>
      </c>
      <c r="DU53" s="123">
        <f>-SUMIFS(Lancamentos!$Y:$Y,Lancamentos!$AF:$AF,Fluxo_de_Caixa_Semanal!DU$8,Lancamentos!$F:$F,"Realizado",Lancamentos!$J:$J,Fluxo_de_Caixa_Semanal!$A53)-SUMIFS(Lancamentos!$Y:$Y,Lancamentos!$AF:$AF,Fluxo_de_Caixa_Semanal!DU$8,Lancamentos!$F:$F,"Contratado",Lancamentos!$J:$J,Fluxo_de_Caixa_Semanal!$A53)</f>
        <v>0</v>
      </c>
      <c r="DV53" s="121">
        <f>-SUMIFS(Lancamentos!$Y:$Y,Lancamentos!$AF:$AF,Fluxo_de_Caixa_Semanal!DV$8,Lancamentos!$F:$F,"Realizado",Lancamentos!$J:$J,Fluxo_de_Caixa_Semanal!$A53)-SUMIFS(Lancamentos!$Y:$Y,Lancamentos!$AF:$AF,Fluxo_de_Caixa_Semanal!DV$8,Lancamentos!$F:$F,"Contratado",Lancamentos!$J:$J,Fluxo_de_Caixa_Semanal!$A53)</f>
        <v>0</v>
      </c>
      <c r="DW53" s="122">
        <f>-SUMIFS(Lancamentos!$Y:$Y,Lancamentos!$AF:$AF,Fluxo_de_Caixa_Semanal!DW$8,Lancamentos!$F:$F,"Realizado",Lancamentos!$J:$J,Fluxo_de_Caixa_Semanal!$A53)-SUMIFS(Lancamentos!$Y:$Y,Lancamentos!$AF:$AF,Fluxo_de_Caixa_Semanal!DW$8,Lancamentos!$F:$F,"Contratado",Lancamentos!$J:$J,Fluxo_de_Caixa_Semanal!$A53)</f>
        <v>0</v>
      </c>
      <c r="DX53" s="123">
        <f>-SUMIFS(Lancamentos!$Y:$Y,Lancamentos!$AF:$AF,Fluxo_de_Caixa_Semanal!DX$8,Lancamentos!$F:$F,"Realizado",Lancamentos!$J:$J,Fluxo_de_Caixa_Semanal!$A53)-SUMIFS(Lancamentos!$Y:$Y,Lancamentos!$AF:$AF,Fluxo_de_Caixa_Semanal!DX$8,Lancamentos!$F:$F,"Contratado",Lancamentos!$J:$J,Fluxo_de_Caixa_Semanal!$A53)</f>
        <v>0</v>
      </c>
      <c r="DY53" s="121">
        <f>-SUMIFS(Lancamentos!$Y:$Y,Lancamentos!$AF:$AF,Fluxo_de_Caixa_Semanal!DY$8,Lancamentos!$F:$F,"Realizado",Lancamentos!$J:$J,Fluxo_de_Caixa_Semanal!$A53)-SUMIFS(Lancamentos!$Y:$Y,Lancamentos!$AF:$AF,Fluxo_de_Caixa_Semanal!DY$8,Lancamentos!$F:$F,"Contratado",Lancamentos!$J:$J,Fluxo_de_Caixa_Semanal!$A53)</f>
        <v>0</v>
      </c>
      <c r="DZ53" s="122">
        <f>-SUMIFS(Lancamentos!$Y:$Y,Lancamentos!$AF:$AF,Fluxo_de_Caixa_Semanal!DZ$8,Lancamentos!$F:$F,"Realizado",Lancamentos!$J:$J,Fluxo_de_Caixa_Semanal!$A53)-SUMIFS(Lancamentos!$Y:$Y,Lancamentos!$AF:$AF,Fluxo_de_Caixa_Semanal!DZ$8,Lancamentos!$F:$F,"Contratado",Lancamentos!$J:$J,Fluxo_de_Caixa_Semanal!$A53)</f>
        <v>0</v>
      </c>
      <c r="EA53" s="123">
        <f>-SUMIFS(Lancamentos!$Y:$Y,Lancamentos!$AF:$AF,Fluxo_de_Caixa_Semanal!EA$8,Lancamentos!$F:$F,"Realizado",Lancamentos!$J:$J,Fluxo_de_Caixa_Semanal!$A53)-SUMIFS(Lancamentos!$Y:$Y,Lancamentos!$AF:$AF,Fluxo_de_Caixa_Semanal!EA$8,Lancamentos!$F:$F,"Contratado",Lancamentos!$J:$J,Fluxo_de_Caixa_Semanal!$A53)</f>
        <v>0</v>
      </c>
      <c r="EB53" s="121">
        <f>-SUMIFS(Lancamentos!$Y:$Y,Lancamentos!$AF:$AF,Fluxo_de_Caixa_Semanal!EB$8,Lancamentos!$F:$F,"Realizado",Lancamentos!$J:$J,Fluxo_de_Caixa_Semanal!$A53)-SUMIFS(Lancamentos!$Y:$Y,Lancamentos!$AF:$AF,Fluxo_de_Caixa_Semanal!EB$8,Lancamentos!$F:$F,"Contratado",Lancamentos!$J:$J,Fluxo_de_Caixa_Semanal!$A53)</f>
        <v>0</v>
      </c>
      <c r="EC53" s="122">
        <f>-SUMIFS(Lancamentos!$Y:$Y,Lancamentos!$AF:$AF,Fluxo_de_Caixa_Semanal!EC$8,Lancamentos!$F:$F,"Realizado",Lancamentos!$J:$J,Fluxo_de_Caixa_Semanal!$A53)-SUMIFS(Lancamentos!$Y:$Y,Lancamentos!$AF:$AF,Fluxo_de_Caixa_Semanal!EC$8,Lancamentos!$F:$F,"Contratado",Lancamentos!$J:$J,Fluxo_de_Caixa_Semanal!$A53)</f>
        <v>0</v>
      </c>
      <c r="ED53" s="123">
        <f>-SUMIFS(Lancamentos!$Y:$Y,Lancamentos!$AF:$AF,Fluxo_de_Caixa_Semanal!ED$8,Lancamentos!$F:$F,"Realizado",Lancamentos!$J:$J,Fluxo_de_Caixa_Semanal!$A53)-SUMIFS(Lancamentos!$Y:$Y,Lancamentos!$AF:$AF,Fluxo_de_Caixa_Semanal!ED$8,Lancamentos!$F:$F,"Contratado",Lancamentos!$J:$J,Fluxo_de_Caixa_Semanal!$A53)</f>
        <v>0</v>
      </c>
      <c r="EE53" s="121">
        <f>-SUMIFS(Lancamentos!$Y:$Y,Lancamentos!$AF:$AF,Fluxo_de_Caixa_Semanal!EE$8,Lancamentos!$F:$F,"Realizado",Lancamentos!$J:$J,Fluxo_de_Caixa_Semanal!$A53)-SUMIFS(Lancamentos!$Y:$Y,Lancamentos!$AF:$AF,Fluxo_de_Caixa_Semanal!EE$8,Lancamentos!$F:$F,"Contratado",Lancamentos!$J:$J,Fluxo_de_Caixa_Semanal!$A53)</f>
        <v>0</v>
      </c>
      <c r="EF53" s="122">
        <f>-SUMIFS(Lancamentos!$Y:$Y,Lancamentos!$AF:$AF,Fluxo_de_Caixa_Semanal!EF$8,Lancamentos!$F:$F,"Realizado",Lancamentos!$J:$J,Fluxo_de_Caixa_Semanal!$A53)-SUMIFS(Lancamentos!$Y:$Y,Lancamentos!$AF:$AF,Fluxo_de_Caixa_Semanal!EF$8,Lancamentos!$F:$F,"Contratado",Lancamentos!$J:$J,Fluxo_de_Caixa_Semanal!$A53)</f>
        <v>0</v>
      </c>
      <c r="EG53" s="123">
        <f>-SUMIFS(Lancamentos!$Y:$Y,Lancamentos!$AF:$AF,Fluxo_de_Caixa_Semanal!EG$8,Lancamentos!$F:$F,"Realizado",Lancamentos!$J:$J,Fluxo_de_Caixa_Semanal!$A53)-SUMIFS(Lancamentos!$Y:$Y,Lancamentos!$AF:$AF,Fluxo_de_Caixa_Semanal!EG$8,Lancamentos!$F:$F,"Contratado",Lancamentos!$J:$J,Fluxo_de_Caixa_Semanal!$A53)</f>
        <v>0</v>
      </c>
      <c r="EH53" s="121">
        <f>-SUMIFS(Lancamentos!$Y:$Y,Lancamentos!$AF:$AF,Fluxo_de_Caixa_Semanal!EH$8,Lancamentos!$F:$F,"Realizado",Lancamentos!$J:$J,Fluxo_de_Caixa_Semanal!$A53)-SUMIFS(Lancamentos!$Y:$Y,Lancamentos!$AF:$AF,Fluxo_de_Caixa_Semanal!EH$8,Lancamentos!$F:$F,"Contratado",Lancamentos!$J:$J,Fluxo_de_Caixa_Semanal!$A53)</f>
        <v>0</v>
      </c>
      <c r="EI53" s="122">
        <f>-SUMIFS(Lancamentos!$Y:$Y,Lancamentos!$AF:$AF,Fluxo_de_Caixa_Semanal!EI$8,Lancamentos!$F:$F,"Realizado",Lancamentos!$J:$J,Fluxo_de_Caixa_Semanal!$A53)-SUMIFS(Lancamentos!$Y:$Y,Lancamentos!$AF:$AF,Fluxo_de_Caixa_Semanal!EI$8,Lancamentos!$F:$F,"Contratado",Lancamentos!$J:$J,Fluxo_de_Caixa_Semanal!$A53)</f>
        <v>0</v>
      </c>
      <c r="EJ53" s="123">
        <f>-SUMIFS(Lancamentos!$Y:$Y,Lancamentos!$AF:$AF,Fluxo_de_Caixa_Semanal!EJ$8,Lancamentos!$F:$F,"Realizado",Lancamentos!$J:$J,Fluxo_de_Caixa_Semanal!$A53)-SUMIFS(Lancamentos!$Y:$Y,Lancamentos!$AF:$AF,Fluxo_de_Caixa_Semanal!EJ$8,Lancamentos!$F:$F,"Contratado",Lancamentos!$J:$J,Fluxo_de_Caixa_Semanal!$A53)</f>
        <v>0</v>
      </c>
      <c r="EK53" s="121">
        <f>-SUMIFS(Lancamentos!$Y:$Y,Lancamentos!$AF:$AF,Fluxo_de_Caixa_Semanal!EK$8,Lancamentos!$F:$F,"Realizado",Lancamentos!$J:$J,Fluxo_de_Caixa_Semanal!$A53)-SUMIFS(Lancamentos!$Y:$Y,Lancamentos!$AF:$AF,Fluxo_de_Caixa_Semanal!EK$8,Lancamentos!$F:$F,"Contratado",Lancamentos!$J:$J,Fluxo_de_Caixa_Semanal!$A53)</f>
        <v>0</v>
      </c>
      <c r="EL53" s="122">
        <f>-SUMIFS(Lancamentos!$Y:$Y,Lancamentos!$AF:$AF,Fluxo_de_Caixa_Semanal!EL$8,Lancamentos!$F:$F,"Realizado",Lancamentos!$J:$J,Fluxo_de_Caixa_Semanal!$A53)-SUMIFS(Lancamentos!$Y:$Y,Lancamentos!$AF:$AF,Fluxo_de_Caixa_Semanal!EL$8,Lancamentos!$F:$F,"Contratado",Lancamentos!$J:$J,Fluxo_de_Caixa_Semanal!$A53)</f>
        <v>0</v>
      </c>
      <c r="EM53" s="123">
        <f>-SUMIFS(Lancamentos!$Y:$Y,Lancamentos!$AF:$AF,Fluxo_de_Caixa_Semanal!EM$8,Lancamentos!$F:$F,"Realizado",Lancamentos!$J:$J,Fluxo_de_Caixa_Semanal!$A53)-SUMIFS(Lancamentos!$Y:$Y,Lancamentos!$AF:$AF,Fluxo_de_Caixa_Semanal!EM$8,Lancamentos!$F:$F,"Contratado",Lancamentos!$J:$J,Fluxo_de_Caixa_Semanal!$A53)</f>
        <v>0</v>
      </c>
      <c r="EN53" s="121">
        <f>-SUMIFS(Lancamentos!$Y:$Y,Lancamentos!$AF:$AF,Fluxo_de_Caixa_Semanal!EN$8,Lancamentos!$F:$F,"Realizado",Lancamentos!$J:$J,Fluxo_de_Caixa_Semanal!$A53)-SUMIFS(Lancamentos!$Y:$Y,Lancamentos!$AF:$AF,Fluxo_de_Caixa_Semanal!EN$8,Lancamentos!$F:$F,"Contratado",Lancamentos!$J:$J,Fluxo_de_Caixa_Semanal!$A53)</f>
        <v>0</v>
      </c>
      <c r="EO53" s="122">
        <f>-SUMIFS(Lancamentos!$Y:$Y,Lancamentos!$AF:$AF,Fluxo_de_Caixa_Semanal!EO$8,Lancamentos!$F:$F,"Realizado",Lancamentos!$J:$J,Fluxo_de_Caixa_Semanal!$A53)-SUMIFS(Lancamentos!$Y:$Y,Lancamentos!$AF:$AF,Fluxo_de_Caixa_Semanal!EO$8,Lancamentos!$F:$F,"Contratado",Lancamentos!$J:$J,Fluxo_de_Caixa_Semanal!$A53)</f>
        <v>0</v>
      </c>
      <c r="EP53" s="123">
        <f>-SUMIFS(Lancamentos!$Y:$Y,Lancamentos!$AF:$AF,Fluxo_de_Caixa_Semanal!EP$8,Lancamentos!$F:$F,"Realizado",Lancamentos!$J:$J,Fluxo_de_Caixa_Semanal!$A53)-SUMIFS(Lancamentos!$Y:$Y,Lancamentos!$AF:$AF,Fluxo_de_Caixa_Semanal!EP$8,Lancamentos!$F:$F,"Contratado",Lancamentos!$J:$J,Fluxo_de_Caixa_Semanal!$A53)</f>
        <v>0</v>
      </c>
      <c r="EQ53" s="121">
        <f>-SUMIFS(Lancamentos!$Y:$Y,Lancamentos!$AF:$AF,Fluxo_de_Caixa_Semanal!EQ$8,Lancamentos!$F:$F,"Realizado",Lancamentos!$J:$J,Fluxo_de_Caixa_Semanal!$A53)-SUMIFS(Lancamentos!$Y:$Y,Lancamentos!$AF:$AF,Fluxo_de_Caixa_Semanal!EQ$8,Lancamentos!$F:$F,"Contratado",Lancamentos!$J:$J,Fluxo_de_Caixa_Semanal!$A53)</f>
        <v>0</v>
      </c>
      <c r="ER53" s="122">
        <f>-SUMIFS(Lancamentos!$Y:$Y,Lancamentos!$AF:$AF,Fluxo_de_Caixa_Semanal!ER$8,Lancamentos!$F:$F,"Realizado",Lancamentos!$J:$J,Fluxo_de_Caixa_Semanal!$A53)-SUMIFS(Lancamentos!$Y:$Y,Lancamentos!$AF:$AF,Fluxo_de_Caixa_Semanal!ER$8,Lancamentos!$F:$F,"Contratado",Lancamentos!$J:$J,Fluxo_de_Caixa_Semanal!$A53)</f>
        <v>0</v>
      </c>
      <c r="ES53" s="123">
        <f>-SUMIFS(Lancamentos!$Y:$Y,Lancamentos!$AF:$AF,Fluxo_de_Caixa_Semanal!ES$8,Lancamentos!$F:$F,"Realizado",Lancamentos!$J:$J,Fluxo_de_Caixa_Semanal!$A53)-SUMIFS(Lancamentos!$Y:$Y,Lancamentos!$AF:$AF,Fluxo_de_Caixa_Semanal!ES$8,Lancamentos!$F:$F,"Contratado",Lancamentos!$J:$J,Fluxo_de_Caixa_Semanal!$A53)</f>
        <v>0</v>
      </c>
    </row>
    <row r="54" spans="1:149" s="2" customFormat="1" outlineLevel="1" x14ac:dyDescent="0.25">
      <c r="A54" t="s">
        <v>137</v>
      </c>
      <c r="B54" t="s">
        <v>138</v>
      </c>
      <c r="C54" s="165">
        <f>-SUMIFS(Lancamentos!$Y:$Y,Lancamentos!$AF:$AF,Fluxo_de_Caixa_Semanal!C$8,Lancamentos!$F:$F,"Realizado",Lancamentos!$J:$J,Fluxo_de_Caixa_Semanal!$A54)</f>
        <v>0</v>
      </c>
      <c r="D54" s="165">
        <f>-SUMIFS(Lancamentos!$Y:$Y,Lancamentos!$AF:$AF,Fluxo_de_Caixa_Semanal!D$8,Lancamentos!$F:$F,"Realizado",Lancamentos!$J:$J,Fluxo_de_Caixa_Semanal!$A54)</f>
        <v>0</v>
      </c>
      <c r="E54" s="166">
        <f>-SUMIFS(Lancamentos!$Y:$Y,Lancamentos!$AF:$AF,Fluxo_de_Caixa_Semanal!E$8,Lancamentos!$F:$F,"Realizado",Lancamentos!$J:$J,Fluxo_de_Caixa_Semanal!$A54)</f>
        <v>0</v>
      </c>
      <c r="F54" s="167">
        <f>-SUMIFS(Lancamentos!$Y:$Y,Lancamentos!$AF:$AF,Fluxo_de_Caixa_Semanal!F$8,Lancamentos!$F:$F,"Realizado",Lancamentos!$J:$J,Fluxo_de_Caixa_Semanal!$A54)</f>
        <v>0</v>
      </c>
      <c r="G54" s="165">
        <f>-SUMIFS(Lancamentos!$Y:$Y,Lancamentos!$AF:$AF,Fluxo_de_Caixa_Semanal!G$8,Lancamentos!$F:$F,"Realizado",Lancamentos!$J:$J,Fluxo_de_Caixa_Semanal!$A54)</f>
        <v>0</v>
      </c>
      <c r="H54" s="166">
        <f>-SUMIFS(Lancamentos!$Y:$Y,Lancamentos!$AF:$AF,Fluxo_de_Caixa_Semanal!H$8,Lancamentos!$F:$F,"Realizado",Lancamentos!$J:$J,Fluxo_de_Caixa_Semanal!$A54)</f>
        <v>0</v>
      </c>
      <c r="I54" s="167">
        <f>-SUMIFS(Lancamentos!$Y:$Y,Lancamentos!$AF:$AF,Fluxo_de_Caixa_Semanal!I$8,Lancamentos!$F:$F,"Realizado",Lancamentos!$J:$J,Fluxo_de_Caixa_Semanal!$A54)</f>
        <v>0</v>
      </c>
      <c r="J54" s="165">
        <f>-SUMIFS(Lancamentos!$Y:$Y,Lancamentos!$AF:$AF,Fluxo_de_Caixa_Semanal!J$8,Lancamentos!$F:$F,"Realizado",Lancamentos!$J:$J,Fluxo_de_Caixa_Semanal!$A54)</f>
        <v>0</v>
      </c>
      <c r="K54" s="166">
        <f>-SUMIFS(Lancamentos!$Y:$Y,Lancamentos!$AF:$AF,Fluxo_de_Caixa_Semanal!K$8,Lancamentos!$F:$F,"Realizado",Lancamentos!$J:$J,Fluxo_de_Caixa_Semanal!$A54)</f>
        <v>0</v>
      </c>
      <c r="L54" s="167">
        <f>-SUMIFS(Lancamentos!$Y:$Y,Lancamentos!$AF:$AF,Fluxo_de_Caixa_Semanal!L$8,Lancamentos!$F:$F,"Realizado",Lancamentos!$J:$J,Fluxo_de_Caixa_Semanal!$A54)</f>
        <v>0</v>
      </c>
      <c r="M54" s="165">
        <f>-SUMIFS(Lancamentos!$Y:$Y,Lancamentos!$AF:$AF,Fluxo_de_Caixa_Semanal!M$8,Lancamentos!$F:$F,"Realizado",Lancamentos!$J:$J,Fluxo_de_Caixa_Semanal!$A54)</f>
        <v>0</v>
      </c>
      <c r="N54" s="166">
        <f>-SUMIFS(Lancamentos!$Y:$Y,Lancamentos!$AF:$AF,Fluxo_de_Caixa_Semanal!N$8,Lancamentos!$F:$F,"Realizado",Lancamentos!$J:$J,Fluxo_de_Caixa_Semanal!$A54)</f>
        <v>0</v>
      </c>
      <c r="O54" s="167">
        <f>-SUMIFS(Lancamentos!$Y:$Y,Lancamentos!$AF:$AF,Fluxo_de_Caixa_Semanal!O$8,Lancamentos!$F:$F,"Realizado",Lancamentos!$J:$J,Fluxo_de_Caixa_Semanal!$A54)</f>
        <v>0</v>
      </c>
      <c r="P54" s="165">
        <f>-SUMIFS(Lancamentos!$Y:$Y,Lancamentos!$AF:$AF,Fluxo_de_Caixa_Semanal!P$8,Lancamentos!$F:$F,"Realizado",Lancamentos!$J:$J,Fluxo_de_Caixa_Semanal!$A54)</f>
        <v>0</v>
      </c>
      <c r="Q54" s="166">
        <f>-SUMIFS(Lancamentos!$Y:$Y,Lancamentos!$AF:$AF,Fluxo_de_Caixa_Semanal!Q$8,Lancamentos!$F:$F,"Realizado",Lancamentos!$J:$J,Fluxo_de_Caixa_Semanal!$A54)</f>
        <v>0</v>
      </c>
      <c r="R54" s="167">
        <f>-SUMIFS(Lancamentos!$Y:$Y,Lancamentos!$AF:$AF,Fluxo_de_Caixa_Semanal!R$8,Lancamentos!$F:$F,"Realizado",Lancamentos!$J:$J,Fluxo_de_Caixa_Semanal!$A54)</f>
        <v>0</v>
      </c>
      <c r="S54" s="165">
        <f>-SUMIFS(Lancamentos!$Y:$Y,Lancamentos!$AF:$AF,Fluxo_de_Caixa_Semanal!S$8,Lancamentos!$F:$F,"Realizado",Lancamentos!$J:$J,Fluxo_de_Caixa_Semanal!$A54)</f>
        <v>0</v>
      </c>
      <c r="T54" s="166">
        <f>-SUMIFS(Lancamentos!$Y:$Y,Lancamentos!$AF:$AF,Fluxo_de_Caixa_Semanal!T$8,Lancamentos!$F:$F,"Realizado",Lancamentos!$J:$J,Fluxo_de_Caixa_Semanal!$A54)</f>
        <v>0</v>
      </c>
      <c r="U54" s="167">
        <f>-SUMIFS(Lancamentos!$Y:$Y,Lancamentos!$AF:$AF,Fluxo_de_Caixa_Semanal!U$8,Lancamentos!$F:$F,"Realizado",Lancamentos!$J:$J,Fluxo_de_Caixa_Semanal!$A54)</f>
        <v>0</v>
      </c>
      <c r="V54" s="165">
        <f>-SUMIFS(Lancamentos!$Y:$Y,Lancamentos!$AF:$AF,Fluxo_de_Caixa_Semanal!V$8,Lancamentos!$F:$F,"Realizado",Lancamentos!$J:$J,Fluxo_de_Caixa_Semanal!$A54)</f>
        <v>0</v>
      </c>
      <c r="W54" s="166">
        <f>-SUMIFS(Lancamentos!$Y:$Y,Lancamentos!$AF:$AF,Fluxo_de_Caixa_Semanal!W$8,Lancamentos!$F:$F,"Realizado",Lancamentos!$J:$J,Fluxo_de_Caixa_Semanal!$A54)</f>
        <v>0</v>
      </c>
      <c r="X54" s="121">
        <f>-SUMIFS(Lancamentos!$Y:$Y,Lancamentos!$AF:$AF,Fluxo_de_Caixa_Semanal!X$8,Lancamentos!$F:$F,"Realizado",Lancamentos!$J:$J,Fluxo_de_Caixa_Semanal!$A54)-SUMIFS(Lancamentos!$Y:$Y,Lancamentos!$AF:$AF,Fluxo_de_Caixa_Semanal!X$8,Lancamentos!$F:$F,"Contratado",Lancamentos!$J:$J,Fluxo_de_Caixa_Semanal!$A54)</f>
        <v>0</v>
      </c>
      <c r="Y54" s="122">
        <f>-SUMIFS(Lancamentos!$Y:$Y,Lancamentos!$AF:$AF,Fluxo_de_Caixa_Semanal!Y$8,Lancamentos!$F:$F,"Realizado",Lancamentos!$J:$J,Fluxo_de_Caixa_Semanal!$A54)-SUMIFS(Lancamentos!$Y:$Y,Lancamentos!$AF:$AF,Fluxo_de_Caixa_Semanal!Y$8,Lancamentos!$F:$F,"Contratado",Lancamentos!$J:$J,Fluxo_de_Caixa_Semanal!$A54)</f>
        <v>0</v>
      </c>
      <c r="Z54" s="123">
        <f>-SUMIFS(Lancamentos!$Y:$Y,Lancamentos!$AF:$AF,Fluxo_de_Caixa_Semanal!Z$8,Lancamentos!$F:$F,"Realizado",Lancamentos!$J:$J,Fluxo_de_Caixa_Semanal!$A54)-SUMIFS(Lancamentos!$Y:$Y,Lancamentos!$AF:$AF,Fluxo_de_Caixa_Semanal!Z$8,Lancamentos!$F:$F,"Contratado",Lancamentos!$J:$J,Fluxo_de_Caixa_Semanal!$A54)</f>
        <v>0</v>
      </c>
      <c r="AA54" s="121">
        <f>-SUMIFS(Lancamentos!$Y:$Y,Lancamentos!$AF:$AF,Fluxo_de_Caixa_Semanal!AA$8,Lancamentos!$F:$F,"Realizado",Lancamentos!$J:$J,Fluxo_de_Caixa_Semanal!$A54)-SUMIFS(Lancamentos!$Y:$Y,Lancamentos!$AF:$AF,Fluxo_de_Caixa_Semanal!AA$8,Lancamentos!$F:$F,"Contratado",Lancamentos!$J:$J,Fluxo_de_Caixa_Semanal!$A54)</f>
        <v>0</v>
      </c>
      <c r="AB54" s="122">
        <f>-SUMIFS(Lancamentos!$Y:$Y,Lancamentos!$AF:$AF,Fluxo_de_Caixa_Semanal!AB$8,Lancamentos!$F:$F,"Realizado",Lancamentos!$J:$J,Fluxo_de_Caixa_Semanal!$A54)-SUMIFS(Lancamentos!$Y:$Y,Lancamentos!$AF:$AF,Fluxo_de_Caixa_Semanal!AB$8,Lancamentos!$F:$F,"Contratado",Lancamentos!$J:$J,Fluxo_de_Caixa_Semanal!$A54)</f>
        <v>0</v>
      </c>
      <c r="AC54" s="123">
        <f>-SUMIFS(Lancamentos!$Y:$Y,Lancamentos!$AF:$AF,Fluxo_de_Caixa_Semanal!AC$8,Lancamentos!$F:$F,"Realizado",Lancamentos!$J:$J,Fluxo_de_Caixa_Semanal!$A54)-SUMIFS(Lancamentos!$Y:$Y,Lancamentos!$AF:$AF,Fluxo_de_Caixa_Semanal!AC$8,Lancamentos!$F:$F,"Contratado",Lancamentos!$J:$J,Fluxo_de_Caixa_Semanal!$A54)</f>
        <v>0</v>
      </c>
      <c r="AD54" s="121">
        <f>-SUMIFS(Lancamentos!$Y:$Y,Lancamentos!$AF:$AF,Fluxo_de_Caixa_Semanal!AD$8,Lancamentos!$F:$F,"Realizado",Lancamentos!$J:$J,Fluxo_de_Caixa_Semanal!$A54)-SUMIFS(Lancamentos!$Y:$Y,Lancamentos!$AF:$AF,Fluxo_de_Caixa_Semanal!AD$8,Lancamentos!$F:$F,"Contratado",Lancamentos!$J:$J,Fluxo_de_Caixa_Semanal!$A54)</f>
        <v>0</v>
      </c>
      <c r="AE54" s="122">
        <f>-SUMIFS(Lancamentos!$Y:$Y,Lancamentos!$AF:$AF,Fluxo_de_Caixa_Semanal!AE$8,Lancamentos!$F:$F,"Realizado",Lancamentos!$J:$J,Fluxo_de_Caixa_Semanal!$A54)-SUMIFS(Lancamentos!$Y:$Y,Lancamentos!$AF:$AF,Fluxo_de_Caixa_Semanal!AE$8,Lancamentos!$F:$F,"Contratado",Lancamentos!$J:$J,Fluxo_de_Caixa_Semanal!$A54)</f>
        <v>0</v>
      </c>
      <c r="AF54" s="123">
        <f>-SUMIFS(Lancamentos!$Y:$Y,Lancamentos!$AF:$AF,Fluxo_de_Caixa_Semanal!AF$8,Lancamentos!$F:$F,"Realizado",Lancamentos!$J:$J,Fluxo_de_Caixa_Semanal!$A54)-SUMIFS(Lancamentos!$Y:$Y,Lancamentos!$AF:$AF,Fluxo_de_Caixa_Semanal!AF$8,Lancamentos!$F:$F,"Contratado",Lancamentos!$J:$J,Fluxo_de_Caixa_Semanal!$A54)</f>
        <v>0</v>
      </c>
      <c r="AG54" s="121">
        <f>-SUMIFS(Lancamentos!$Y:$Y,Lancamentos!$AF:$AF,Fluxo_de_Caixa_Semanal!AG$8,Lancamentos!$F:$F,"Realizado",Lancamentos!$J:$J,Fluxo_de_Caixa_Semanal!$A54)-SUMIFS(Lancamentos!$Y:$Y,Lancamentos!$AF:$AF,Fluxo_de_Caixa_Semanal!AG$8,Lancamentos!$F:$F,"Contratado",Lancamentos!$J:$J,Fluxo_de_Caixa_Semanal!$A54)</f>
        <v>0</v>
      </c>
      <c r="AH54" s="122">
        <f>-SUMIFS(Lancamentos!$Y:$Y,Lancamentos!$AF:$AF,Fluxo_de_Caixa_Semanal!AH$8,Lancamentos!$F:$F,"Realizado",Lancamentos!$J:$J,Fluxo_de_Caixa_Semanal!$A54)-SUMIFS(Lancamentos!$Y:$Y,Lancamentos!$AF:$AF,Fluxo_de_Caixa_Semanal!AH$8,Lancamentos!$F:$F,"Contratado",Lancamentos!$J:$J,Fluxo_de_Caixa_Semanal!$A54)</f>
        <v>0</v>
      </c>
      <c r="AI54" s="123">
        <f>-SUMIFS(Lancamentos!$Y:$Y,Lancamentos!$AF:$AF,Fluxo_de_Caixa_Semanal!AI$8,Lancamentos!$F:$F,"Realizado",Lancamentos!$J:$J,Fluxo_de_Caixa_Semanal!$A54)-SUMIFS(Lancamentos!$Y:$Y,Lancamentos!$AF:$AF,Fluxo_de_Caixa_Semanal!AI$8,Lancamentos!$F:$F,"Contratado",Lancamentos!$J:$J,Fluxo_de_Caixa_Semanal!$A54)</f>
        <v>0</v>
      </c>
      <c r="AJ54" s="121">
        <f>-SUMIFS(Lancamentos!$Y:$Y,Lancamentos!$AF:$AF,Fluxo_de_Caixa_Semanal!AJ$8,Lancamentos!$F:$F,"Realizado",Lancamentos!$J:$J,Fluxo_de_Caixa_Semanal!$A54)-SUMIFS(Lancamentos!$Y:$Y,Lancamentos!$AF:$AF,Fluxo_de_Caixa_Semanal!AJ$8,Lancamentos!$F:$F,"Contratado",Lancamentos!$J:$J,Fluxo_de_Caixa_Semanal!$A54)</f>
        <v>0</v>
      </c>
      <c r="AK54" s="122">
        <f>-SUMIFS(Lancamentos!$Y:$Y,Lancamentos!$AF:$AF,Fluxo_de_Caixa_Semanal!AK$8,Lancamentos!$F:$F,"Realizado",Lancamentos!$J:$J,Fluxo_de_Caixa_Semanal!$A54)-SUMIFS(Lancamentos!$Y:$Y,Lancamentos!$AF:$AF,Fluxo_de_Caixa_Semanal!AK$8,Lancamentos!$F:$F,"Contratado",Lancamentos!$J:$J,Fluxo_de_Caixa_Semanal!$A54)</f>
        <v>0</v>
      </c>
      <c r="AL54" s="123">
        <f>-SUMIFS(Lancamentos!$Y:$Y,Lancamentos!$AF:$AF,Fluxo_de_Caixa_Semanal!AL$8,Lancamentos!$F:$F,"Realizado",Lancamentos!$J:$J,Fluxo_de_Caixa_Semanal!$A54)-SUMIFS(Lancamentos!$Y:$Y,Lancamentos!$AF:$AF,Fluxo_de_Caixa_Semanal!AL$8,Lancamentos!$F:$F,"Contratado",Lancamentos!$J:$J,Fluxo_de_Caixa_Semanal!$A54)</f>
        <v>0</v>
      </c>
      <c r="AM54" s="121">
        <f>-SUMIFS(Lancamentos!$Y:$Y,Lancamentos!$AF:$AF,Fluxo_de_Caixa_Semanal!AM$8,Lancamentos!$F:$F,"Realizado",Lancamentos!$J:$J,Fluxo_de_Caixa_Semanal!$A54)-SUMIFS(Lancamentos!$Y:$Y,Lancamentos!$AF:$AF,Fluxo_de_Caixa_Semanal!AM$8,Lancamentos!$F:$F,"Contratado",Lancamentos!$J:$J,Fluxo_de_Caixa_Semanal!$A54)</f>
        <v>0</v>
      </c>
      <c r="AN54" s="122">
        <f>-SUMIFS(Lancamentos!$Y:$Y,Lancamentos!$AF:$AF,Fluxo_de_Caixa_Semanal!AN$8,Lancamentos!$F:$F,"Realizado",Lancamentos!$J:$J,Fluxo_de_Caixa_Semanal!$A54)-SUMIFS(Lancamentos!$Y:$Y,Lancamentos!$AF:$AF,Fluxo_de_Caixa_Semanal!AN$8,Lancamentos!$F:$F,"Contratado",Lancamentos!$J:$J,Fluxo_de_Caixa_Semanal!$A54)</f>
        <v>0</v>
      </c>
      <c r="AO54" s="123">
        <f>-SUMIFS(Lancamentos!$Y:$Y,Lancamentos!$AF:$AF,Fluxo_de_Caixa_Semanal!AO$8,Lancamentos!$F:$F,"Realizado",Lancamentos!$J:$J,Fluxo_de_Caixa_Semanal!$A54)-SUMIFS(Lancamentos!$Y:$Y,Lancamentos!$AF:$AF,Fluxo_de_Caixa_Semanal!AO$8,Lancamentos!$F:$F,"Contratado",Lancamentos!$J:$J,Fluxo_de_Caixa_Semanal!$A54)</f>
        <v>0</v>
      </c>
      <c r="AP54" s="121">
        <f>-SUMIFS(Lancamentos!$Y:$Y,Lancamentos!$AF:$AF,Fluxo_de_Caixa_Semanal!AP$8,Lancamentos!$F:$F,"Realizado",Lancamentos!$J:$J,Fluxo_de_Caixa_Semanal!$A54)-SUMIFS(Lancamentos!$Y:$Y,Lancamentos!$AF:$AF,Fluxo_de_Caixa_Semanal!AP$8,Lancamentos!$F:$F,"Contratado",Lancamentos!$J:$J,Fluxo_de_Caixa_Semanal!$A54)</f>
        <v>0</v>
      </c>
      <c r="AQ54" s="122">
        <f>-SUMIFS(Lancamentos!$Y:$Y,Lancamentos!$AF:$AF,Fluxo_de_Caixa_Semanal!AQ$8,Lancamentos!$F:$F,"Realizado",Lancamentos!$J:$J,Fluxo_de_Caixa_Semanal!$A54)-SUMIFS(Lancamentos!$Y:$Y,Lancamentos!$AF:$AF,Fluxo_de_Caixa_Semanal!AQ$8,Lancamentos!$F:$F,"Contratado",Lancamentos!$J:$J,Fluxo_de_Caixa_Semanal!$A54)</f>
        <v>0</v>
      </c>
      <c r="AR54" s="123">
        <f>-SUMIFS(Lancamentos!$Y:$Y,Lancamentos!$AF:$AF,Fluxo_de_Caixa_Semanal!AR$8,Lancamentos!$F:$F,"Realizado",Lancamentos!$J:$J,Fluxo_de_Caixa_Semanal!$A54)-SUMIFS(Lancamentos!$Y:$Y,Lancamentos!$AF:$AF,Fluxo_de_Caixa_Semanal!AR$8,Lancamentos!$F:$F,"Contratado",Lancamentos!$J:$J,Fluxo_de_Caixa_Semanal!$A54)</f>
        <v>0</v>
      </c>
      <c r="AS54" s="121">
        <f>-SUMIFS(Lancamentos!$Y:$Y,Lancamentos!$AF:$AF,Fluxo_de_Caixa_Semanal!AS$8,Lancamentos!$F:$F,"Realizado",Lancamentos!$J:$J,Fluxo_de_Caixa_Semanal!$A54)-SUMIFS(Lancamentos!$Y:$Y,Lancamentos!$AF:$AF,Fluxo_de_Caixa_Semanal!AS$8,Lancamentos!$F:$F,"Contratado",Lancamentos!$J:$J,Fluxo_de_Caixa_Semanal!$A54)</f>
        <v>0</v>
      </c>
      <c r="AT54" s="122">
        <f>-SUMIFS(Lancamentos!$Y:$Y,Lancamentos!$AF:$AF,Fluxo_de_Caixa_Semanal!AT$8,Lancamentos!$F:$F,"Realizado",Lancamentos!$J:$J,Fluxo_de_Caixa_Semanal!$A54)-SUMIFS(Lancamentos!$Y:$Y,Lancamentos!$AF:$AF,Fluxo_de_Caixa_Semanal!AT$8,Lancamentos!$F:$F,"Contratado",Lancamentos!$J:$J,Fluxo_de_Caixa_Semanal!$A54)</f>
        <v>0</v>
      </c>
      <c r="AU54" s="123">
        <f>-SUMIFS(Lancamentos!$Y:$Y,Lancamentos!$AF:$AF,Fluxo_de_Caixa_Semanal!AU$8,Lancamentos!$F:$F,"Realizado",Lancamentos!$J:$J,Fluxo_de_Caixa_Semanal!$A54)-SUMIFS(Lancamentos!$Y:$Y,Lancamentos!$AF:$AF,Fluxo_de_Caixa_Semanal!AU$8,Lancamentos!$F:$F,"Contratado",Lancamentos!$J:$J,Fluxo_de_Caixa_Semanal!$A54)</f>
        <v>0</v>
      </c>
      <c r="AV54" s="121">
        <f>-SUMIFS(Lancamentos!$Y:$Y,Lancamentos!$AF:$AF,Fluxo_de_Caixa_Semanal!AV$8,Lancamentos!$F:$F,"Realizado",Lancamentos!$J:$J,Fluxo_de_Caixa_Semanal!$A54)-SUMIFS(Lancamentos!$Y:$Y,Lancamentos!$AF:$AF,Fluxo_de_Caixa_Semanal!AV$8,Lancamentos!$F:$F,"Contratado",Lancamentos!$J:$J,Fluxo_de_Caixa_Semanal!$A54)</f>
        <v>0</v>
      </c>
      <c r="AW54" s="122">
        <f>-SUMIFS(Lancamentos!$Y:$Y,Lancamentos!$AF:$AF,Fluxo_de_Caixa_Semanal!AW$8,Lancamentos!$F:$F,"Realizado",Lancamentos!$J:$J,Fluxo_de_Caixa_Semanal!$A54)-SUMIFS(Lancamentos!$Y:$Y,Lancamentos!$AF:$AF,Fluxo_de_Caixa_Semanal!AW$8,Lancamentos!$F:$F,"Contratado",Lancamentos!$J:$J,Fluxo_de_Caixa_Semanal!$A54)</f>
        <v>0</v>
      </c>
      <c r="AX54" s="123">
        <f>-SUMIFS(Lancamentos!$Y:$Y,Lancamentos!$AF:$AF,Fluxo_de_Caixa_Semanal!AX$8,Lancamentos!$F:$F,"Realizado",Lancamentos!$J:$J,Fluxo_de_Caixa_Semanal!$A54)-SUMIFS(Lancamentos!$Y:$Y,Lancamentos!$AF:$AF,Fluxo_de_Caixa_Semanal!AX$8,Lancamentos!$F:$F,"Contratado",Lancamentos!$J:$J,Fluxo_de_Caixa_Semanal!$A54)</f>
        <v>0</v>
      </c>
      <c r="AY54" s="121">
        <f>-SUMIFS(Lancamentos!$Y:$Y,Lancamentos!$AF:$AF,Fluxo_de_Caixa_Semanal!AY$8,Lancamentos!$F:$F,"Realizado",Lancamentos!$J:$J,Fluxo_de_Caixa_Semanal!$A54)-SUMIFS(Lancamentos!$Y:$Y,Lancamentos!$AF:$AF,Fluxo_de_Caixa_Semanal!AY$8,Lancamentos!$F:$F,"Contratado",Lancamentos!$J:$J,Fluxo_de_Caixa_Semanal!$A54)</f>
        <v>0</v>
      </c>
      <c r="AZ54" s="122">
        <f>-SUMIFS(Lancamentos!$Y:$Y,Lancamentos!$AF:$AF,Fluxo_de_Caixa_Semanal!AZ$8,Lancamentos!$F:$F,"Realizado",Lancamentos!$J:$J,Fluxo_de_Caixa_Semanal!$A54)-SUMIFS(Lancamentos!$Y:$Y,Lancamentos!$AF:$AF,Fluxo_de_Caixa_Semanal!AZ$8,Lancamentos!$F:$F,"Contratado",Lancamentos!$J:$J,Fluxo_de_Caixa_Semanal!$A54)</f>
        <v>0</v>
      </c>
      <c r="BA54" s="123">
        <f>-SUMIFS(Lancamentos!$Y:$Y,Lancamentos!$AF:$AF,Fluxo_de_Caixa_Semanal!BA$8,Lancamentos!$F:$F,"Realizado",Lancamentos!$J:$J,Fluxo_de_Caixa_Semanal!$A54)-SUMIFS(Lancamentos!$Y:$Y,Lancamentos!$AF:$AF,Fluxo_de_Caixa_Semanal!BA$8,Lancamentos!$F:$F,"Contratado",Lancamentos!$J:$J,Fluxo_de_Caixa_Semanal!$A54)</f>
        <v>0</v>
      </c>
      <c r="BB54" s="121">
        <f>-SUMIFS(Lancamentos!$Y:$Y,Lancamentos!$AF:$AF,Fluxo_de_Caixa_Semanal!BB$8,Lancamentos!$F:$F,"Realizado",Lancamentos!$J:$J,Fluxo_de_Caixa_Semanal!$A54)-SUMIFS(Lancamentos!$Y:$Y,Lancamentos!$AF:$AF,Fluxo_de_Caixa_Semanal!BB$8,Lancamentos!$F:$F,"Contratado",Lancamentos!$J:$J,Fluxo_de_Caixa_Semanal!$A54)</f>
        <v>0</v>
      </c>
      <c r="BC54" s="122">
        <f>-SUMIFS(Lancamentos!$Y:$Y,Lancamentos!$AF:$AF,Fluxo_de_Caixa_Semanal!BC$8,Lancamentos!$F:$F,"Realizado",Lancamentos!$J:$J,Fluxo_de_Caixa_Semanal!$A54)-SUMIFS(Lancamentos!$Y:$Y,Lancamentos!$AF:$AF,Fluxo_de_Caixa_Semanal!BC$8,Lancamentos!$F:$F,"Contratado",Lancamentos!$J:$J,Fluxo_de_Caixa_Semanal!$A54)</f>
        <v>0</v>
      </c>
      <c r="BD54" s="123">
        <f>-SUMIFS(Lancamentos!$Y:$Y,Lancamentos!$AF:$AF,Fluxo_de_Caixa_Semanal!BD$8,Lancamentos!$F:$F,"Realizado",Lancamentos!$J:$J,Fluxo_de_Caixa_Semanal!$A54)-SUMIFS(Lancamentos!$Y:$Y,Lancamentos!$AF:$AF,Fluxo_de_Caixa_Semanal!BD$8,Lancamentos!$F:$F,"Contratado",Lancamentos!$J:$J,Fluxo_de_Caixa_Semanal!$A54)</f>
        <v>0</v>
      </c>
      <c r="BE54" s="121">
        <f>-SUMIFS(Lancamentos!$Y:$Y,Lancamentos!$AF:$AF,Fluxo_de_Caixa_Semanal!BE$8,Lancamentos!$F:$F,"Realizado",Lancamentos!$J:$J,Fluxo_de_Caixa_Semanal!$A54)-SUMIFS(Lancamentos!$Y:$Y,Lancamentos!$AF:$AF,Fluxo_de_Caixa_Semanal!BE$8,Lancamentos!$F:$F,"Contratado",Lancamentos!$J:$J,Fluxo_de_Caixa_Semanal!$A54)</f>
        <v>0</v>
      </c>
      <c r="BF54" s="122">
        <f>-SUMIFS(Lancamentos!$Y:$Y,Lancamentos!$AF:$AF,Fluxo_de_Caixa_Semanal!BF$8,Lancamentos!$F:$F,"Realizado",Lancamentos!$J:$J,Fluxo_de_Caixa_Semanal!$A54)-SUMIFS(Lancamentos!$Y:$Y,Lancamentos!$AF:$AF,Fluxo_de_Caixa_Semanal!BF$8,Lancamentos!$F:$F,"Contratado",Lancamentos!$J:$J,Fluxo_de_Caixa_Semanal!$A54)</f>
        <v>0</v>
      </c>
      <c r="BG54" s="123">
        <f>-SUMIFS(Lancamentos!$Y:$Y,Lancamentos!$AF:$AF,Fluxo_de_Caixa_Semanal!BG$8,Lancamentos!$F:$F,"Realizado",Lancamentos!$J:$J,Fluxo_de_Caixa_Semanal!$A54)-SUMIFS(Lancamentos!$Y:$Y,Lancamentos!$AF:$AF,Fluxo_de_Caixa_Semanal!BG$8,Lancamentos!$F:$F,"Contratado",Lancamentos!$J:$J,Fluxo_de_Caixa_Semanal!$A54)</f>
        <v>0</v>
      </c>
      <c r="BH54" s="121">
        <f>-SUMIFS(Lancamentos!$Y:$Y,Lancamentos!$AF:$AF,Fluxo_de_Caixa_Semanal!BH$8,Lancamentos!$F:$F,"Realizado",Lancamentos!$J:$J,Fluxo_de_Caixa_Semanal!$A54)-SUMIFS(Lancamentos!$Y:$Y,Lancamentos!$AF:$AF,Fluxo_de_Caixa_Semanal!BH$8,Lancamentos!$F:$F,"Contratado",Lancamentos!$J:$J,Fluxo_de_Caixa_Semanal!$A54)</f>
        <v>0</v>
      </c>
      <c r="BI54" s="122">
        <f>-SUMIFS(Lancamentos!$Y:$Y,Lancamentos!$AF:$AF,Fluxo_de_Caixa_Semanal!BI$8,Lancamentos!$F:$F,"Realizado",Lancamentos!$J:$J,Fluxo_de_Caixa_Semanal!$A54)-SUMIFS(Lancamentos!$Y:$Y,Lancamentos!$AF:$AF,Fluxo_de_Caixa_Semanal!BI$8,Lancamentos!$F:$F,"Contratado",Lancamentos!$J:$J,Fluxo_de_Caixa_Semanal!$A54)</f>
        <v>0</v>
      </c>
      <c r="BJ54" s="123">
        <f>-SUMIFS(Lancamentos!$Y:$Y,Lancamentos!$AF:$AF,Fluxo_de_Caixa_Semanal!BJ$8,Lancamentos!$F:$F,"Realizado",Lancamentos!$J:$J,Fluxo_de_Caixa_Semanal!$A54)-SUMIFS(Lancamentos!$Y:$Y,Lancamentos!$AF:$AF,Fluxo_de_Caixa_Semanal!BJ$8,Lancamentos!$F:$F,"Contratado",Lancamentos!$J:$J,Fluxo_de_Caixa_Semanal!$A54)</f>
        <v>0</v>
      </c>
      <c r="BK54" s="121">
        <f>-SUMIFS(Lancamentos!$Y:$Y,Lancamentos!$AF:$AF,Fluxo_de_Caixa_Semanal!BK$8,Lancamentos!$F:$F,"Realizado",Lancamentos!$J:$J,Fluxo_de_Caixa_Semanal!$A54)-SUMIFS(Lancamentos!$Y:$Y,Lancamentos!$AF:$AF,Fluxo_de_Caixa_Semanal!BK$8,Lancamentos!$F:$F,"Contratado",Lancamentos!$J:$J,Fluxo_de_Caixa_Semanal!$A54)</f>
        <v>0</v>
      </c>
      <c r="BL54" s="122">
        <f>-SUMIFS(Lancamentos!$Y:$Y,Lancamentos!$AF:$AF,Fluxo_de_Caixa_Semanal!BL$8,Lancamentos!$F:$F,"Realizado",Lancamentos!$J:$J,Fluxo_de_Caixa_Semanal!$A54)-SUMIFS(Lancamentos!$Y:$Y,Lancamentos!$AF:$AF,Fluxo_de_Caixa_Semanal!BL$8,Lancamentos!$F:$F,"Contratado",Lancamentos!$J:$J,Fluxo_de_Caixa_Semanal!$A54)</f>
        <v>0</v>
      </c>
      <c r="BM54" s="123">
        <f>-SUMIFS(Lancamentos!$Y:$Y,Lancamentos!$AF:$AF,Fluxo_de_Caixa_Semanal!BM$8,Lancamentos!$F:$F,"Realizado",Lancamentos!$J:$J,Fluxo_de_Caixa_Semanal!$A54)-SUMIFS(Lancamentos!$Y:$Y,Lancamentos!$AF:$AF,Fluxo_de_Caixa_Semanal!BM$8,Lancamentos!$F:$F,"Contratado",Lancamentos!$J:$J,Fluxo_de_Caixa_Semanal!$A54)</f>
        <v>0</v>
      </c>
      <c r="BN54" s="121">
        <f>-SUMIFS(Lancamentos!$Y:$Y,Lancamentos!$AF:$AF,Fluxo_de_Caixa_Semanal!BN$8,Lancamentos!$F:$F,"Realizado",Lancamentos!$J:$J,Fluxo_de_Caixa_Semanal!$A54)-SUMIFS(Lancamentos!$Y:$Y,Lancamentos!$AF:$AF,Fluxo_de_Caixa_Semanal!BN$8,Lancamentos!$F:$F,"Contratado",Lancamentos!$J:$J,Fluxo_de_Caixa_Semanal!$A54)</f>
        <v>0</v>
      </c>
      <c r="BO54" s="122">
        <f>-SUMIFS(Lancamentos!$Y:$Y,Lancamentos!$AF:$AF,Fluxo_de_Caixa_Semanal!BO$8,Lancamentos!$F:$F,"Realizado",Lancamentos!$J:$J,Fluxo_de_Caixa_Semanal!$A54)-SUMIFS(Lancamentos!$Y:$Y,Lancamentos!$AF:$AF,Fluxo_de_Caixa_Semanal!BO$8,Lancamentos!$F:$F,"Contratado",Lancamentos!$J:$J,Fluxo_de_Caixa_Semanal!$A54)</f>
        <v>0</v>
      </c>
      <c r="BP54" s="123">
        <f>-SUMIFS(Lancamentos!$Y:$Y,Lancamentos!$AF:$AF,Fluxo_de_Caixa_Semanal!BP$8,Lancamentos!$F:$F,"Realizado",Lancamentos!$J:$J,Fluxo_de_Caixa_Semanal!$A54)-SUMIFS(Lancamentos!$Y:$Y,Lancamentos!$AF:$AF,Fluxo_de_Caixa_Semanal!BP$8,Lancamentos!$F:$F,"Contratado",Lancamentos!$J:$J,Fluxo_de_Caixa_Semanal!$A54)</f>
        <v>0</v>
      </c>
      <c r="BQ54" s="121">
        <f>-SUMIFS(Lancamentos!$Y:$Y,Lancamentos!$AF:$AF,Fluxo_de_Caixa_Semanal!BQ$8,Lancamentos!$F:$F,"Realizado",Lancamentos!$J:$J,Fluxo_de_Caixa_Semanal!$A54)-SUMIFS(Lancamentos!$Y:$Y,Lancamentos!$AF:$AF,Fluxo_de_Caixa_Semanal!BQ$8,Lancamentos!$F:$F,"Contratado",Lancamentos!$J:$J,Fluxo_de_Caixa_Semanal!$A54)</f>
        <v>0</v>
      </c>
      <c r="BR54" s="122">
        <f>-SUMIFS(Lancamentos!$Y:$Y,Lancamentos!$AF:$AF,Fluxo_de_Caixa_Semanal!BR$8,Lancamentos!$F:$F,"Realizado",Lancamentos!$J:$J,Fluxo_de_Caixa_Semanal!$A54)-SUMIFS(Lancamentos!$Y:$Y,Lancamentos!$AF:$AF,Fluxo_de_Caixa_Semanal!BR$8,Lancamentos!$F:$F,"Contratado",Lancamentos!$J:$J,Fluxo_de_Caixa_Semanal!$A54)</f>
        <v>0</v>
      </c>
      <c r="BS54" s="123">
        <f>-SUMIFS(Lancamentos!$Y:$Y,Lancamentos!$AF:$AF,Fluxo_de_Caixa_Semanal!BS$8,Lancamentos!$F:$F,"Realizado",Lancamentos!$J:$J,Fluxo_de_Caixa_Semanal!$A54)-SUMIFS(Lancamentos!$Y:$Y,Lancamentos!$AF:$AF,Fluxo_de_Caixa_Semanal!BS$8,Lancamentos!$F:$F,"Contratado",Lancamentos!$J:$J,Fluxo_de_Caixa_Semanal!$A54)</f>
        <v>0</v>
      </c>
      <c r="BT54" s="121">
        <f>-SUMIFS(Lancamentos!$Y:$Y,Lancamentos!$AF:$AF,Fluxo_de_Caixa_Semanal!BT$8,Lancamentos!$F:$F,"Realizado",Lancamentos!$J:$J,Fluxo_de_Caixa_Semanal!$A54)-SUMIFS(Lancamentos!$Y:$Y,Lancamentos!$AF:$AF,Fluxo_de_Caixa_Semanal!BT$8,Lancamentos!$F:$F,"Contratado",Lancamentos!$J:$J,Fluxo_de_Caixa_Semanal!$A54)</f>
        <v>0</v>
      </c>
      <c r="BU54" s="122">
        <f>-SUMIFS(Lancamentos!$Y:$Y,Lancamentos!$AF:$AF,Fluxo_de_Caixa_Semanal!BU$8,Lancamentos!$F:$F,"Realizado",Lancamentos!$J:$J,Fluxo_de_Caixa_Semanal!$A54)-SUMIFS(Lancamentos!$Y:$Y,Lancamentos!$AF:$AF,Fluxo_de_Caixa_Semanal!BU$8,Lancamentos!$F:$F,"Contratado",Lancamentos!$J:$J,Fluxo_de_Caixa_Semanal!$A54)</f>
        <v>0</v>
      </c>
      <c r="BV54" s="123">
        <f>-SUMIFS(Lancamentos!$Y:$Y,Lancamentos!$AF:$AF,Fluxo_de_Caixa_Semanal!BV$8,Lancamentos!$F:$F,"Realizado",Lancamentos!$J:$J,Fluxo_de_Caixa_Semanal!$A54)-SUMIFS(Lancamentos!$Y:$Y,Lancamentos!$AF:$AF,Fluxo_de_Caixa_Semanal!BV$8,Lancamentos!$F:$F,"Contratado",Lancamentos!$J:$J,Fluxo_de_Caixa_Semanal!$A54)</f>
        <v>0</v>
      </c>
      <c r="BW54" s="121">
        <f>-SUMIFS(Lancamentos!$Y:$Y,Lancamentos!$AF:$AF,Fluxo_de_Caixa_Semanal!BW$8,Lancamentos!$F:$F,"Realizado",Lancamentos!$J:$J,Fluxo_de_Caixa_Semanal!$A54)-SUMIFS(Lancamentos!$Y:$Y,Lancamentos!$AF:$AF,Fluxo_de_Caixa_Semanal!BW$8,Lancamentos!$F:$F,"Contratado",Lancamentos!$J:$J,Fluxo_de_Caixa_Semanal!$A54)</f>
        <v>0</v>
      </c>
      <c r="BX54" s="122">
        <f>-SUMIFS(Lancamentos!$Y:$Y,Lancamentos!$AF:$AF,Fluxo_de_Caixa_Semanal!BX$8,Lancamentos!$F:$F,"Realizado",Lancamentos!$J:$J,Fluxo_de_Caixa_Semanal!$A54)-SUMIFS(Lancamentos!$Y:$Y,Lancamentos!$AF:$AF,Fluxo_de_Caixa_Semanal!BX$8,Lancamentos!$F:$F,"Contratado",Lancamentos!$J:$J,Fluxo_de_Caixa_Semanal!$A54)</f>
        <v>0</v>
      </c>
      <c r="BY54" s="123">
        <f>-SUMIFS(Lancamentos!$Y:$Y,Lancamentos!$AF:$AF,Fluxo_de_Caixa_Semanal!BY$8,Lancamentos!$F:$F,"Realizado",Lancamentos!$J:$J,Fluxo_de_Caixa_Semanal!$A54)-SUMIFS(Lancamentos!$Y:$Y,Lancamentos!$AF:$AF,Fluxo_de_Caixa_Semanal!BY$8,Lancamentos!$F:$F,"Contratado",Lancamentos!$J:$J,Fluxo_de_Caixa_Semanal!$A54)</f>
        <v>0</v>
      </c>
      <c r="BZ54" s="121">
        <f>-SUMIFS(Lancamentos!$Y:$Y,Lancamentos!$AF:$AF,Fluxo_de_Caixa_Semanal!BZ$8,Lancamentos!$F:$F,"Realizado",Lancamentos!$J:$J,Fluxo_de_Caixa_Semanal!$A54)-SUMIFS(Lancamentos!$Y:$Y,Lancamentos!$AF:$AF,Fluxo_de_Caixa_Semanal!BZ$8,Lancamentos!$F:$F,"Contratado",Lancamentos!$J:$J,Fluxo_de_Caixa_Semanal!$A54)</f>
        <v>0</v>
      </c>
      <c r="CA54" s="122">
        <f>-SUMIFS(Lancamentos!$Y:$Y,Lancamentos!$AF:$AF,Fluxo_de_Caixa_Semanal!CA$8,Lancamentos!$F:$F,"Realizado",Lancamentos!$J:$J,Fluxo_de_Caixa_Semanal!$A54)-SUMIFS(Lancamentos!$Y:$Y,Lancamentos!$AF:$AF,Fluxo_de_Caixa_Semanal!CA$8,Lancamentos!$F:$F,"Contratado",Lancamentos!$J:$J,Fluxo_de_Caixa_Semanal!$A54)</f>
        <v>0</v>
      </c>
      <c r="CB54" s="123">
        <f>-SUMIFS(Lancamentos!$Y:$Y,Lancamentos!$AF:$AF,Fluxo_de_Caixa_Semanal!CB$8,Lancamentos!$F:$F,"Realizado",Lancamentos!$J:$J,Fluxo_de_Caixa_Semanal!$A54)-SUMIFS(Lancamentos!$Y:$Y,Lancamentos!$AF:$AF,Fluxo_de_Caixa_Semanal!CB$8,Lancamentos!$F:$F,"Contratado",Lancamentos!$J:$J,Fluxo_de_Caixa_Semanal!$A54)</f>
        <v>0</v>
      </c>
      <c r="CC54" s="121">
        <f>-SUMIFS(Lancamentos!$Y:$Y,Lancamentos!$AF:$AF,Fluxo_de_Caixa_Semanal!CC$8,Lancamentos!$F:$F,"Realizado",Lancamentos!$J:$J,Fluxo_de_Caixa_Semanal!$A54)-SUMIFS(Lancamentos!$Y:$Y,Lancamentos!$AF:$AF,Fluxo_de_Caixa_Semanal!CC$8,Lancamentos!$F:$F,"Contratado",Lancamentos!$J:$J,Fluxo_de_Caixa_Semanal!$A54)</f>
        <v>0</v>
      </c>
      <c r="CD54" s="122">
        <f>-SUMIFS(Lancamentos!$Y:$Y,Lancamentos!$AF:$AF,Fluxo_de_Caixa_Semanal!CD$8,Lancamentos!$F:$F,"Realizado",Lancamentos!$J:$J,Fluxo_de_Caixa_Semanal!$A54)-SUMIFS(Lancamentos!$Y:$Y,Lancamentos!$AF:$AF,Fluxo_de_Caixa_Semanal!CD$8,Lancamentos!$F:$F,"Contratado",Lancamentos!$J:$J,Fluxo_de_Caixa_Semanal!$A54)</f>
        <v>0</v>
      </c>
      <c r="CE54" s="123">
        <f>-SUMIFS(Lancamentos!$Y:$Y,Lancamentos!$AF:$AF,Fluxo_de_Caixa_Semanal!CE$8,Lancamentos!$F:$F,"Realizado",Lancamentos!$J:$J,Fluxo_de_Caixa_Semanal!$A54)-SUMIFS(Lancamentos!$Y:$Y,Lancamentos!$AF:$AF,Fluxo_de_Caixa_Semanal!CE$8,Lancamentos!$F:$F,"Contratado",Lancamentos!$J:$J,Fluxo_de_Caixa_Semanal!$A54)</f>
        <v>0</v>
      </c>
      <c r="CF54" s="121">
        <f>-SUMIFS(Lancamentos!$Y:$Y,Lancamentos!$AF:$AF,Fluxo_de_Caixa_Semanal!CF$8,Lancamentos!$F:$F,"Realizado",Lancamentos!$J:$J,Fluxo_de_Caixa_Semanal!$A54)-SUMIFS(Lancamentos!$Y:$Y,Lancamentos!$AF:$AF,Fluxo_de_Caixa_Semanal!CF$8,Lancamentos!$F:$F,"Contratado",Lancamentos!$J:$J,Fluxo_de_Caixa_Semanal!$A54)</f>
        <v>0</v>
      </c>
      <c r="CG54" s="122">
        <f>-SUMIFS(Lancamentos!$Y:$Y,Lancamentos!$AF:$AF,Fluxo_de_Caixa_Semanal!CG$8,Lancamentos!$F:$F,"Realizado",Lancamentos!$J:$J,Fluxo_de_Caixa_Semanal!$A54)-SUMIFS(Lancamentos!$Y:$Y,Lancamentos!$AF:$AF,Fluxo_de_Caixa_Semanal!CG$8,Lancamentos!$F:$F,"Contratado",Lancamentos!$J:$J,Fluxo_de_Caixa_Semanal!$A54)</f>
        <v>0</v>
      </c>
      <c r="CH54" s="123">
        <f>-SUMIFS(Lancamentos!$Y:$Y,Lancamentos!$AF:$AF,Fluxo_de_Caixa_Semanal!CH$8,Lancamentos!$F:$F,"Realizado",Lancamentos!$J:$J,Fluxo_de_Caixa_Semanal!$A54)-SUMIFS(Lancamentos!$Y:$Y,Lancamentos!$AF:$AF,Fluxo_de_Caixa_Semanal!CH$8,Lancamentos!$F:$F,"Contratado",Lancamentos!$J:$J,Fluxo_de_Caixa_Semanal!$A54)</f>
        <v>0</v>
      </c>
      <c r="CI54" s="121">
        <f>-SUMIFS(Lancamentos!$Y:$Y,Lancamentos!$AF:$AF,Fluxo_de_Caixa_Semanal!CI$8,Lancamentos!$F:$F,"Realizado",Lancamentos!$J:$J,Fluxo_de_Caixa_Semanal!$A54)-SUMIFS(Lancamentos!$Y:$Y,Lancamentos!$AF:$AF,Fluxo_de_Caixa_Semanal!CI$8,Lancamentos!$F:$F,"Contratado",Lancamentos!$J:$J,Fluxo_de_Caixa_Semanal!$A54)</f>
        <v>0</v>
      </c>
      <c r="CJ54" s="122">
        <f>-SUMIFS(Lancamentos!$Y:$Y,Lancamentos!$AF:$AF,Fluxo_de_Caixa_Semanal!CJ$8,Lancamentos!$F:$F,"Realizado",Lancamentos!$J:$J,Fluxo_de_Caixa_Semanal!$A54)-SUMIFS(Lancamentos!$Y:$Y,Lancamentos!$AF:$AF,Fluxo_de_Caixa_Semanal!CJ$8,Lancamentos!$F:$F,"Contratado",Lancamentos!$J:$J,Fluxo_de_Caixa_Semanal!$A54)</f>
        <v>0</v>
      </c>
      <c r="CK54" s="123">
        <f>-SUMIFS(Lancamentos!$Y:$Y,Lancamentos!$AF:$AF,Fluxo_de_Caixa_Semanal!CK$8,Lancamentos!$F:$F,"Realizado",Lancamentos!$J:$J,Fluxo_de_Caixa_Semanal!$A54)-SUMIFS(Lancamentos!$Y:$Y,Lancamentos!$AF:$AF,Fluxo_de_Caixa_Semanal!CK$8,Lancamentos!$F:$F,"Contratado",Lancamentos!$J:$J,Fluxo_de_Caixa_Semanal!$A54)</f>
        <v>0</v>
      </c>
      <c r="CL54" s="121">
        <f>-SUMIFS(Lancamentos!$Y:$Y,Lancamentos!$AF:$AF,Fluxo_de_Caixa_Semanal!CL$8,Lancamentos!$F:$F,"Realizado",Lancamentos!$J:$J,Fluxo_de_Caixa_Semanal!$A54)-SUMIFS(Lancamentos!$Y:$Y,Lancamentos!$AF:$AF,Fluxo_de_Caixa_Semanal!CL$8,Lancamentos!$F:$F,"Contratado",Lancamentos!$J:$J,Fluxo_de_Caixa_Semanal!$A54)</f>
        <v>0</v>
      </c>
      <c r="CM54" s="122">
        <f>-SUMIFS(Lancamentos!$Y:$Y,Lancamentos!$AF:$AF,Fluxo_de_Caixa_Semanal!CM$8,Lancamentos!$F:$F,"Realizado",Lancamentos!$J:$J,Fluxo_de_Caixa_Semanal!$A54)-SUMIFS(Lancamentos!$Y:$Y,Lancamentos!$AF:$AF,Fluxo_de_Caixa_Semanal!CM$8,Lancamentos!$F:$F,"Contratado",Lancamentos!$J:$J,Fluxo_de_Caixa_Semanal!$A54)</f>
        <v>0</v>
      </c>
      <c r="CN54" s="123">
        <f>-SUMIFS(Lancamentos!$Y:$Y,Lancamentos!$AF:$AF,Fluxo_de_Caixa_Semanal!CN$8,Lancamentos!$F:$F,"Realizado",Lancamentos!$J:$J,Fluxo_de_Caixa_Semanal!$A54)-SUMIFS(Lancamentos!$Y:$Y,Lancamentos!$AF:$AF,Fluxo_de_Caixa_Semanal!CN$8,Lancamentos!$F:$F,"Contratado",Lancamentos!$J:$J,Fluxo_de_Caixa_Semanal!$A54)</f>
        <v>0</v>
      </c>
      <c r="CO54" s="121">
        <f>-SUMIFS(Lancamentos!$Y:$Y,Lancamentos!$AF:$AF,Fluxo_de_Caixa_Semanal!CO$8,Lancamentos!$F:$F,"Realizado",Lancamentos!$J:$J,Fluxo_de_Caixa_Semanal!$A54)-SUMIFS(Lancamentos!$Y:$Y,Lancamentos!$AF:$AF,Fluxo_de_Caixa_Semanal!CO$8,Lancamentos!$F:$F,"Contratado",Lancamentos!$J:$J,Fluxo_de_Caixa_Semanal!$A54)</f>
        <v>0</v>
      </c>
      <c r="CP54" s="122">
        <f>-SUMIFS(Lancamentos!$Y:$Y,Lancamentos!$AF:$AF,Fluxo_de_Caixa_Semanal!CP$8,Lancamentos!$F:$F,"Realizado",Lancamentos!$J:$J,Fluxo_de_Caixa_Semanal!$A54)-SUMIFS(Lancamentos!$Y:$Y,Lancamentos!$AF:$AF,Fluxo_de_Caixa_Semanal!CP$8,Lancamentos!$F:$F,"Contratado",Lancamentos!$J:$J,Fluxo_de_Caixa_Semanal!$A54)</f>
        <v>0</v>
      </c>
      <c r="CQ54" s="123">
        <f>-SUMIFS(Lancamentos!$Y:$Y,Lancamentos!$AF:$AF,Fluxo_de_Caixa_Semanal!CQ$8,Lancamentos!$F:$F,"Realizado",Lancamentos!$J:$J,Fluxo_de_Caixa_Semanal!$A54)-SUMIFS(Lancamentos!$Y:$Y,Lancamentos!$AF:$AF,Fluxo_de_Caixa_Semanal!CQ$8,Lancamentos!$F:$F,"Contratado",Lancamentos!$J:$J,Fluxo_de_Caixa_Semanal!$A54)</f>
        <v>0</v>
      </c>
      <c r="CR54" s="121">
        <f>-SUMIFS(Lancamentos!$Y:$Y,Lancamentos!$AF:$AF,Fluxo_de_Caixa_Semanal!CR$8,Lancamentos!$F:$F,"Realizado",Lancamentos!$J:$J,Fluxo_de_Caixa_Semanal!$A54)-SUMIFS(Lancamentos!$Y:$Y,Lancamentos!$AF:$AF,Fluxo_de_Caixa_Semanal!CR$8,Lancamentos!$F:$F,"Contratado",Lancamentos!$J:$J,Fluxo_de_Caixa_Semanal!$A54)</f>
        <v>0</v>
      </c>
      <c r="CS54" s="122">
        <f>-SUMIFS(Lancamentos!$Y:$Y,Lancamentos!$AF:$AF,Fluxo_de_Caixa_Semanal!CS$8,Lancamentos!$F:$F,"Realizado",Lancamentos!$J:$J,Fluxo_de_Caixa_Semanal!$A54)-SUMIFS(Lancamentos!$Y:$Y,Lancamentos!$AF:$AF,Fluxo_de_Caixa_Semanal!CS$8,Lancamentos!$F:$F,"Contratado",Lancamentos!$J:$J,Fluxo_de_Caixa_Semanal!$A54)</f>
        <v>0</v>
      </c>
      <c r="CT54" s="123">
        <f>-SUMIFS(Lancamentos!$Y:$Y,Lancamentos!$AF:$AF,Fluxo_de_Caixa_Semanal!CT$8,Lancamentos!$F:$F,"Realizado",Lancamentos!$J:$J,Fluxo_de_Caixa_Semanal!$A54)-SUMIFS(Lancamentos!$Y:$Y,Lancamentos!$AF:$AF,Fluxo_de_Caixa_Semanal!CT$8,Lancamentos!$F:$F,"Contratado",Lancamentos!$J:$J,Fluxo_de_Caixa_Semanal!$A54)</f>
        <v>0</v>
      </c>
      <c r="CU54" s="121">
        <f>-SUMIFS(Lancamentos!$Y:$Y,Lancamentos!$AF:$AF,Fluxo_de_Caixa_Semanal!CU$8,Lancamentos!$F:$F,"Realizado",Lancamentos!$J:$J,Fluxo_de_Caixa_Semanal!$A54)-SUMIFS(Lancamentos!$Y:$Y,Lancamentos!$AF:$AF,Fluxo_de_Caixa_Semanal!CU$8,Lancamentos!$F:$F,"Contratado",Lancamentos!$J:$J,Fluxo_de_Caixa_Semanal!$A54)</f>
        <v>0</v>
      </c>
      <c r="CV54" s="122">
        <f>-SUMIFS(Lancamentos!$Y:$Y,Lancamentos!$AF:$AF,Fluxo_de_Caixa_Semanal!CV$8,Lancamentos!$F:$F,"Realizado",Lancamentos!$J:$J,Fluxo_de_Caixa_Semanal!$A54)-SUMIFS(Lancamentos!$Y:$Y,Lancamentos!$AF:$AF,Fluxo_de_Caixa_Semanal!CV$8,Lancamentos!$F:$F,"Contratado",Lancamentos!$J:$J,Fluxo_de_Caixa_Semanal!$A54)</f>
        <v>0</v>
      </c>
      <c r="CW54" s="123">
        <f>-SUMIFS(Lancamentos!$Y:$Y,Lancamentos!$AF:$AF,Fluxo_de_Caixa_Semanal!CW$8,Lancamentos!$F:$F,"Realizado",Lancamentos!$J:$J,Fluxo_de_Caixa_Semanal!$A54)-SUMIFS(Lancamentos!$Y:$Y,Lancamentos!$AF:$AF,Fluxo_de_Caixa_Semanal!CW$8,Lancamentos!$F:$F,"Contratado",Lancamentos!$J:$J,Fluxo_de_Caixa_Semanal!$A54)</f>
        <v>0</v>
      </c>
      <c r="CX54" s="121">
        <f>-SUMIFS(Lancamentos!$Y:$Y,Lancamentos!$AF:$AF,Fluxo_de_Caixa_Semanal!CX$8,Lancamentos!$F:$F,"Realizado",Lancamentos!$J:$J,Fluxo_de_Caixa_Semanal!$A54)-SUMIFS(Lancamentos!$Y:$Y,Lancamentos!$AF:$AF,Fluxo_de_Caixa_Semanal!CX$8,Lancamentos!$F:$F,"Contratado",Lancamentos!$J:$J,Fluxo_de_Caixa_Semanal!$A54)</f>
        <v>0</v>
      </c>
      <c r="CY54" s="122">
        <f>-SUMIFS(Lancamentos!$Y:$Y,Lancamentos!$AF:$AF,Fluxo_de_Caixa_Semanal!CY$8,Lancamentos!$F:$F,"Realizado",Lancamentos!$J:$J,Fluxo_de_Caixa_Semanal!$A54)-SUMIFS(Lancamentos!$Y:$Y,Lancamentos!$AF:$AF,Fluxo_de_Caixa_Semanal!CY$8,Lancamentos!$F:$F,"Contratado",Lancamentos!$J:$J,Fluxo_de_Caixa_Semanal!$A54)</f>
        <v>0</v>
      </c>
      <c r="CZ54" s="123">
        <f>-SUMIFS(Lancamentos!$Y:$Y,Lancamentos!$AF:$AF,Fluxo_de_Caixa_Semanal!CZ$8,Lancamentos!$F:$F,"Realizado",Lancamentos!$J:$J,Fluxo_de_Caixa_Semanal!$A54)-SUMIFS(Lancamentos!$Y:$Y,Lancamentos!$AF:$AF,Fluxo_de_Caixa_Semanal!CZ$8,Lancamentos!$F:$F,"Contratado",Lancamentos!$J:$J,Fluxo_de_Caixa_Semanal!$A54)</f>
        <v>0</v>
      </c>
      <c r="DA54" s="121">
        <f>-SUMIFS(Lancamentos!$Y:$Y,Lancamentos!$AF:$AF,Fluxo_de_Caixa_Semanal!DA$8,Lancamentos!$F:$F,"Realizado",Lancamentos!$J:$J,Fluxo_de_Caixa_Semanal!$A54)-SUMIFS(Lancamentos!$Y:$Y,Lancamentos!$AF:$AF,Fluxo_de_Caixa_Semanal!DA$8,Lancamentos!$F:$F,"Contratado",Lancamentos!$J:$J,Fluxo_de_Caixa_Semanal!$A54)</f>
        <v>0</v>
      </c>
      <c r="DB54" s="122">
        <f>-SUMIFS(Lancamentos!$Y:$Y,Lancamentos!$AF:$AF,Fluxo_de_Caixa_Semanal!DB$8,Lancamentos!$F:$F,"Realizado",Lancamentos!$J:$J,Fluxo_de_Caixa_Semanal!$A54)-SUMIFS(Lancamentos!$Y:$Y,Lancamentos!$AF:$AF,Fluxo_de_Caixa_Semanal!DB$8,Lancamentos!$F:$F,"Contratado",Lancamentos!$J:$J,Fluxo_de_Caixa_Semanal!$A54)</f>
        <v>0</v>
      </c>
      <c r="DC54" s="123">
        <f>-SUMIFS(Lancamentos!$Y:$Y,Lancamentos!$AF:$AF,Fluxo_de_Caixa_Semanal!DC$8,Lancamentos!$F:$F,"Realizado",Lancamentos!$J:$J,Fluxo_de_Caixa_Semanal!$A54)-SUMIFS(Lancamentos!$Y:$Y,Lancamentos!$AF:$AF,Fluxo_de_Caixa_Semanal!DC$8,Lancamentos!$F:$F,"Contratado",Lancamentos!$J:$J,Fluxo_de_Caixa_Semanal!$A54)</f>
        <v>0</v>
      </c>
      <c r="DD54" s="121">
        <f>-SUMIFS(Lancamentos!$Y:$Y,Lancamentos!$AF:$AF,Fluxo_de_Caixa_Semanal!DD$8,Lancamentos!$F:$F,"Realizado",Lancamentos!$J:$J,Fluxo_de_Caixa_Semanal!$A54)-SUMIFS(Lancamentos!$Y:$Y,Lancamentos!$AF:$AF,Fluxo_de_Caixa_Semanal!DD$8,Lancamentos!$F:$F,"Contratado",Lancamentos!$J:$J,Fluxo_de_Caixa_Semanal!$A54)</f>
        <v>0</v>
      </c>
      <c r="DE54" s="122">
        <f>-SUMIFS(Lancamentos!$Y:$Y,Lancamentos!$AF:$AF,Fluxo_de_Caixa_Semanal!DE$8,Lancamentos!$F:$F,"Realizado",Lancamentos!$J:$J,Fluxo_de_Caixa_Semanal!$A54)-SUMIFS(Lancamentos!$Y:$Y,Lancamentos!$AF:$AF,Fluxo_de_Caixa_Semanal!DE$8,Lancamentos!$F:$F,"Contratado",Lancamentos!$J:$J,Fluxo_de_Caixa_Semanal!$A54)</f>
        <v>0</v>
      </c>
      <c r="DF54" s="123">
        <f>-SUMIFS(Lancamentos!$Y:$Y,Lancamentos!$AF:$AF,Fluxo_de_Caixa_Semanal!DF$8,Lancamentos!$F:$F,"Realizado",Lancamentos!$J:$J,Fluxo_de_Caixa_Semanal!$A54)-SUMIFS(Lancamentos!$Y:$Y,Lancamentos!$AF:$AF,Fluxo_de_Caixa_Semanal!DF$8,Lancamentos!$F:$F,"Contratado",Lancamentos!$J:$J,Fluxo_de_Caixa_Semanal!$A54)</f>
        <v>0</v>
      </c>
      <c r="DG54" s="121">
        <f>-SUMIFS(Lancamentos!$Y:$Y,Lancamentos!$AF:$AF,Fluxo_de_Caixa_Semanal!DG$8,Lancamentos!$F:$F,"Realizado",Lancamentos!$J:$J,Fluxo_de_Caixa_Semanal!$A54)-SUMIFS(Lancamentos!$Y:$Y,Lancamentos!$AF:$AF,Fluxo_de_Caixa_Semanal!DG$8,Lancamentos!$F:$F,"Contratado",Lancamentos!$J:$J,Fluxo_de_Caixa_Semanal!$A54)</f>
        <v>0</v>
      </c>
      <c r="DH54" s="122">
        <f>-SUMIFS(Lancamentos!$Y:$Y,Lancamentos!$AF:$AF,Fluxo_de_Caixa_Semanal!DH$8,Lancamentos!$F:$F,"Realizado",Lancamentos!$J:$J,Fluxo_de_Caixa_Semanal!$A54)-SUMIFS(Lancamentos!$Y:$Y,Lancamentos!$AF:$AF,Fluxo_de_Caixa_Semanal!DH$8,Lancamentos!$F:$F,"Contratado",Lancamentos!$J:$J,Fluxo_de_Caixa_Semanal!$A54)</f>
        <v>0</v>
      </c>
      <c r="DI54" s="123">
        <f>-SUMIFS(Lancamentos!$Y:$Y,Lancamentos!$AF:$AF,Fluxo_de_Caixa_Semanal!DI$8,Lancamentos!$F:$F,"Realizado",Lancamentos!$J:$J,Fluxo_de_Caixa_Semanal!$A54)-SUMIFS(Lancamentos!$Y:$Y,Lancamentos!$AF:$AF,Fluxo_de_Caixa_Semanal!DI$8,Lancamentos!$F:$F,"Contratado",Lancamentos!$J:$J,Fluxo_de_Caixa_Semanal!$A54)</f>
        <v>0</v>
      </c>
      <c r="DJ54" s="121">
        <f>-SUMIFS(Lancamentos!$Y:$Y,Lancamentos!$AF:$AF,Fluxo_de_Caixa_Semanal!DJ$8,Lancamentos!$F:$F,"Realizado",Lancamentos!$J:$J,Fluxo_de_Caixa_Semanal!$A54)-SUMIFS(Lancamentos!$Y:$Y,Lancamentos!$AF:$AF,Fluxo_de_Caixa_Semanal!DJ$8,Lancamentos!$F:$F,"Contratado",Lancamentos!$J:$J,Fluxo_de_Caixa_Semanal!$A54)</f>
        <v>0</v>
      </c>
      <c r="DK54" s="122">
        <f>-SUMIFS(Lancamentos!$Y:$Y,Lancamentos!$AF:$AF,Fluxo_de_Caixa_Semanal!DK$8,Lancamentos!$F:$F,"Realizado",Lancamentos!$J:$J,Fluxo_de_Caixa_Semanal!$A54)-SUMIFS(Lancamentos!$Y:$Y,Lancamentos!$AF:$AF,Fluxo_de_Caixa_Semanal!DK$8,Lancamentos!$F:$F,"Contratado",Lancamentos!$J:$J,Fluxo_de_Caixa_Semanal!$A54)</f>
        <v>0</v>
      </c>
      <c r="DL54" s="123">
        <f>-SUMIFS(Lancamentos!$Y:$Y,Lancamentos!$AF:$AF,Fluxo_de_Caixa_Semanal!DL$8,Lancamentos!$F:$F,"Realizado",Lancamentos!$J:$J,Fluxo_de_Caixa_Semanal!$A54)-SUMIFS(Lancamentos!$Y:$Y,Lancamentos!$AF:$AF,Fluxo_de_Caixa_Semanal!DL$8,Lancamentos!$F:$F,"Contratado",Lancamentos!$J:$J,Fluxo_de_Caixa_Semanal!$A54)</f>
        <v>0</v>
      </c>
      <c r="DM54" s="121">
        <f>-SUMIFS(Lancamentos!$Y:$Y,Lancamentos!$AF:$AF,Fluxo_de_Caixa_Semanal!DM$8,Lancamentos!$F:$F,"Realizado",Lancamentos!$J:$J,Fluxo_de_Caixa_Semanal!$A54)-SUMIFS(Lancamentos!$Y:$Y,Lancamentos!$AF:$AF,Fluxo_de_Caixa_Semanal!DM$8,Lancamentos!$F:$F,"Contratado",Lancamentos!$J:$J,Fluxo_de_Caixa_Semanal!$A54)</f>
        <v>0</v>
      </c>
      <c r="DN54" s="122">
        <f>-SUMIFS(Lancamentos!$Y:$Y,Lancamentos!$AF:$AF,Fluxo_de_Caixa_Semanal!DN$8,Lancamentos!$F:$F,"Realizado",Lancamentos!$J:$J,Fluxo_de_Caixa_Semanal!$A54)-SUMIFS(Lancamentos!$Y:$Y,Lancamentos!$AF:$AF,Fluxo_de_Caixa_Semanal!DN$8,Lancamentos!$F:$F,"Contratado",Lancamentos!$J:$J,Fluxo_de_Caixa_Semanal!$A54)</f>
        <v>0</v>
      </c>
      <c r="DO54" s="123">
        <f>-SUMIFS(Lancamentos!$Y:$Y,Lancamentos!$AF:$AF,Fluxo_de_Caixa_Semanal!DO$8,Lancamentos!$F:$F,"Realizado",Lancamentos!$J:$J,Fluxo_de_Caixa_Semanal!$A54)-SUMIFS(Lancamentos!$Y:$Y,Lancamentos!$AF:$AF,Fluxo_de_Caixa_Semanal!DO$8,Lancamentos!$F:$F,"Contratado",Lancamentos!$J:$J,Fluxo_de_Caixa_Semanal!$A54)</f>
        <v>0</v>
      </c>
      <c r="DP54" s="121">
        <f>-SUMIFS(Lancamentos!$Y:$Y,Lancamentos!$AF:$AF,Fluxo_de_Caixa_Semanal!DP$8,Lancamentos!$F:$F,"Realizado",Lancamentos!$J:$J,Fluxo_de_Caixa_Semanal!$A54)-SUMIFS(Lancamentos!$Y:$Y,Lancamentos!$AF:$AF,Fluxo_de_Caixa_Semanal!DP$8,Lancamentos!$F:$F,"Contratado",Lancamentos!$J:$J,Fluxo_de_Caixa_Semanal!$A54)</f>
        <v>0</v>
      </c>
      <c r="DQ54" s="122">
        <f>-SUMIFS(Lancamentos!$Y:$Y,Lancamentos!$AF:$AF,Fluxo_de_Caixa_Semanal!DQ$8,Lancamentos!$F:$F,"Realizado",Lancamentos!$J:$J,Fluxo_de_Caixa_Semanal!$A54)-SUMIFS(Lancamentos!$Y:$Y,Lancamentos!$AF:$AF,Fluxo_de_Caixa_Semanal!DQ$8,Lancamentos!$F:$F,"Contratado",Lancamentos!$J:$J,Fluxo_de_Caixa_Semanal!$A54)</f>
        <v>0</v>
      </c>
      <c r="DR54" s="123">
        <f>-SUMIFS(Lancamentos!$Y:$Y,Lancamentos!$AF:$AF,Fluxo_de_Caixa_Semanal!DR$8,Lancamentos!$F:$F,"Realizado",Lancamentos!$J:$J,Fluxo_de_Caixa_Semanal!$A54)-SUMIFS(Lancamentos!$Y:$Y,Lancamentos!$AF:$AF,Fluxo_de_Caixa_Semanal!DR$8,Lancamentos!$F:$F,"Contratado",Lancamentos!$J:$J,Fluxo_de_Caixa_Semanal!$A54)</f>
        <v>0</v>
      </c>
      <c r="DS54" s="121">
        <f>-SUMIFS(Lancamentos!$Y:$Y,Lancamentos!$AF:$AF,Fluxo_de_Caixa_Semanal!DS$8,Lancamentos!$F:$F,"Realizado",Lancamentos!$J:$J,Fluxo_de_Caixa_Semanal!$A54)-SUMIFS(Lancamentos!$Y:$Y,Lancamentos!$AF:$AF,Fluxo_de_Caixa_Semanal!DS$8,Lancamentos!$F:$F,"Contratado",Lancamentos!$J:$J,Fluxo_de_Caixa_Semanal!$A54)</f>
        <v>0</v>
      </c>
      <c r="DT54" s="122">
        <f>-SUMIFS(Lancamentos!$Y:$Y,Lancamentos!$AF:$AF,Fluxo_de_Caixa_Semanal!DT$8,Lancamentos!$F:$F,"Realizado",Lancamentos!$J:$J,Fluxo_de_Caixa_Semanal!$A54)-SUMIFS(Lancamentos!$Y:$Y,Lancamentos!$AF:$AF,Fluxo_de_Caixa_Semanal!DT$8,Lancamentos!$F:$F,"Contratado",Lancamentos!$J:$J,Fluxo_de_Caixa_Semanal!$A54)</f>
        <v>0</v>
      </c>
      <c r="DU54" s="123">
        <f>-SUMIFS(Lancamentos!$Y:$Y,Lancamentos!$AF:$AF,Fluxo_de_Caixa_Semanal!DU$8,Lancamentos!$F:$F,"Realizado",Lancamentos!$J:$J,Fluxo_de_Caixa_Semanal!$A54)-SUMIFS(Lancamentos!$Y:$Y,Lancamentos!$AF:$AF,Fluxo_de_Caixa_Semanal!DU$8,Lancamentos!$F:$F,"Contratado",Lancamentos!$J:$J,Fluxo_de_Caixa_Semanal!$A54)</f>
        <v>0</v>
      </c>
      <c r="DV54" s="121">
        <f>-SUMIFS(Lancamentos!$Y:$Y,Lancamentos!$AF:$AF,Fluxo_de_Caixa_Semanal!DV$8,Lancamentos!$F:$F,"Realizado",Lancamentos!$J:$J,Fluxo_de_Caixa_Semanal!$A54)-SUMIFS(Lancamentos!$Y:$Y,Lancamentos!$AF:$AF,Fluxo_de_Caixa_Semanal!DV$8,Lancamentos!$F:$F,"Contratado",Lancamentos!$J:$J,Fluxo_de_Caixa_Semanal!$A54)</f>
        <v>0</v>
      </c>
      <c r="DW54" s="122">
        <f>-SUMIFS(Lancamentos!$Y:$Y,Lancamentos!$AF:$AF,Fluxo_de_Caixa_Semanal!DW$8,Lancamentos!$F:$F,"Realizado",Lancamentos!$J:$J,Fluxo_de_Caixa_Semanal!$A54)-SUMIFS(Lancamentos!$Y:$Y,Lancamentos!$AF:$AF,Fluxo_de_Caixa_Semanal!DW$8,Lancamentos!$F:$F,"Contratado",Lancamentos!$J:$J,Fluxo_de_Caixa_Semanal!$A54)</f>
        <v>0</v>
      </c>
      <c r="DX54" s="123">
        <f>-SUMIFS(Lancamentos!$Y:$Y,Lancamentos!$AF:$AF,Fluxo_de_Caixa_Semanal!DX$8,Lancamentos!$F:$F,"Realizado",Lancamentos!$J:$J,Fluxo_de_Caixa_Semanal!$A54)-SUMIFS(Lancamentos!$Y:$Y,Lancamentos!$AF:$AF,Fluxo_de_Caixa_Semanal!DX$8,Lancamentos!$F:$F,"Contratado",Lancamentos!$J:$J,Fluxo_de_Caixa_Semanal!$A54)</f>
        <v>0</v>
      </c>
      <c r="DY54" s="121">
        <f>-SUMIFS(Lancamentos!$Y:$Y,Lancamentos!$AF:$AF,Fluxo_de_Caixa_Semanal!DY$8,Lancamentos!$F:$F,"Realizado",Lancamentos!$J:$J,Fluxo_de_Caixa_Semanal!$A54)-SUMIFS(Lancamentos!$Y:$Y,Lancamentos!$AF:$AF,Fluxo_de_Caixa_Semanal!DY$8,Lancamentos!$F:$F,"Contratado",Lancamentos!$J:$J,Fluxo_de_Caixa_Semanal!$A54)</f>
        <v>0</v>
      </c>
      <c r="DZ54" s="122">
        <f>-SUMIFS(Lancamentos!$Y:$Y,Lancamentos!$AF:$AF,Fluxo_de_Caixa_Semanal!DZ$8,Lancamentos!$F:$F,"Realizado",Lancamentos!$J:$J,Fluxo_de_Caixa_Semanal!$A54)-SUMIFS(Lancamentos!$Y:$Y,Lancamentos!$AF:$AF,Fluxo_de_Caixa_Semanal!DZ$8,Lancamentos!$F:$F,"Contratado",Lancamentos!$J:$J,Fluxo_de_Caixa_Semanal!$A54)</f>
        <v>0</v>
      </c>
      <c r="EA54" s="123">
        <f>-SUMIFS(Lancamentos!$Y:$Y,Lancamentos!$AF:$AF,Fluxo_de_Caixa_Semanal!EA$8,Lancamentos!$F:$F,"Realizado",Lancamentos!$J:$J,Fluxo_de_Caixa_Semanal!$A54)-SUMIFS(Lancamentos!$Y:$Y,Lancamentos!$AF:$AF,Fluxo_de_Caixa_Semanal!EA$8,Lancamentos!$F:$F,"Contratado",Lancamentos!$J:$J,Fluxo_de_Caixa_Semanal!$A54)</f>
        <v>0</v>
      </c>
      <c r="EB54" s="121">
        <f>-SUMIFS(Lancamentos!$Y:$Y,Lancamentos!$AF:$AF,Fluxo_de_Caixa_Semanal!EB$8,Lancamentos!$F:$F,"Realizado",Lancamentos!$J:$J,Fluxo_de_Caixa_Semanal!$A54)-SUMIFS(Lancamentos!$Y:$Y,Lancamentos!$AF:$AF,Fluxo_de_Caixa_Semanal!EB$8,Lancamentos!$F:$F,"Contratado",Lancamentos!$J:$J,Fluxo_de_Caixa_Semanal!$A54)</f>
        <v>0</v>
      </c>
      <c r="EC54" s="122">
        <f>-SUMIFS(Lancamentos!$Y:$Y,Lancamentos!$AF:$AF,Fluxo_de_Caixa_Semanal!EC$8,Lancamentos!$F:$F,"Realizado",Lancamentos!$J:$J,Fluxo_de_Caixa_Semanal!$A54)-SUMIFS(Lancamentos!$Y:$Y,Lancamentos!$AF:$AF,Fluxo_de_Caixa_Semanal!EC$8,Lancamentos!$F:$F,"Contratado",Lancamentos!$J:$J,Fluxo_de_Caixa_Semanal!$A54)</f>
        <v>0</v>
      </c>
      <c r="ED54" s="123">
        <f>-SUMIFS(Lancamentos!$Y:$Y,Lancamentos!$AF:$AF,Fluxo_de_Caixa_Semanal!ED$8,Lancamentos!$F:$F,"Realizado",Lancamentos!$J:$J,Fluxo_de_Caixa_Semanal!$A54)-SUMIFS(Lancamentos!$Y:$Y,Lancamentos!$AF:$AF,Fluxo_de_Caixa_Semanal!ED$8,Lancamentos!$F:$F,"Contratado",Lancamentos!$J:$J,Fluxo_de_Caixa_Semanal!$A54)</f>
        <v>0</v>
      </c>
      <c r="EE54" s="121">
        <f>-SUMIFS(Lancamentos!$Y:$Y,Lancamentos!$AF:$AF,Fluxo_de_Caixa_Semanal!EE$8,Lancamentos!$F:$F,"Realizado",Lancamentos!$J:$J,Fluxo_de_Caixa_Semanal!$A54)-SUMIFS(Lancamentos!$Y:$Y,Lancamentos!$AF:$AF,Fluxo_de_Caixa_Semanal!EE$8,Lancamentos!$F:$F,"Contratado",Lancamentos!$J:$J,Fluxo_de_Caixa_Semanal!$A54)</f>
        <v>0</v>
      </c>
      <c r="EF54" s="122">
        <f>-SUMIFS(Lancamentos!$Y:$Y,Lancamentos!$AF:$AF,Fluxo_de_Caixa_Semanal!EF$8,Lancamentos!$F:$F,"Realizado",Lancamentos!$J:$J,Fluxo_de_Caixa_Semanal!$A54)-SUMIFS(Lancamentos!$Y:$Y,Lancamentos!$AF:$AF,Fluxo_de_Caixa_Semanal!EF$8,Lancamentos!$F:$F,"Contratado",Lancamentos!$J:$J,Fluxo_de_Caixa_Semanal!$A54)</f>
        <v>0</v>
      </c>
      <c r="EG54" s="123">
        <f>-SUMIFS(Lancamentos!$Y:$Y,Lancamentos!$AF:$AF,Fluxo_de_Caixa_Semanal!EG$8,Lancamentos!$F:$F,"Realizado",Lancamentos!$J:$J,Fluxo_de_Caixa_Semanal!$A54)-SUMIFS(Lancamentos!$Y:$Y,Lancamentos!$AF:$AF,Fluxo_de_Caixa_Semanal!EG$8,Lancamentos!$F:$F,"Contratado",Lancamentos!$J:$J,Fluxo_de_Caixa_Semanal!$A54)</f>
        <v>0</v>
      </c>
      <c r="EH54" s="121">
        <f>-SUMIFS(Lancamentos!$Y:$Y,Lancamentos!$AF:$AF,Fluxo_de_Caixa_Semanal!EH$8,Lancamentos!$F:$F,"Realizado",Lancamentos!$J:$J,Fluxo_de_Caixa_Semanal!$A54)-SUMIFS(Lancamentos!$Y:$Y,Lancamentos!$AF:$AF,Fluxo_de_Caixa_Semanal!EH$8,Lancamentos!$F:$F,"Contratado",Lancamentos!$J:$J,Fluxo_de_Caixa_Semanal!$A54)</f>
        <v>0</v>
      </c>
      <c r="EI54" s="122">
        <f>-SUMIFS(Lancamentos!$Y:$Y,Lancamentos!$AF:$AF,Fluxo_de_Caixa_Semanal!EI$8,Lancamentos!$F:$F,"Realizado",Lancamentos!$J:$J,Fluxo_de_Caixa_Semanal!$A54)-SUMIFS(Lancamentos!$Y:$Y,Lancamentos!$AF:$AF,Fluxo_de_Caixa_Semanal!EI$8,Lancamentos!$F:$F,"Contratado",Lancamentos!$J:$J,Fluxo_de_Caixa_Semanal!$A54)</f>
        <v>0</v>
      </c>
      <c r="EJ54" s="123">
        <f>-SUMIFS(Lancamentos!$Y:$Y,Lancamentos!$AF:$AF,Fluxo_de_Caixa_Semanal!EJ$8,Lancamentos!$F:$F,"Realizado",Lancamentos!$J:$J,Fluxo_de_Caixa_Semanal!$A54)-SUMIFS(Lancamentos!$Y:$Y,Lancamentos!$AF:$AF,Fluxo_de_Caixa_Semanal!EJ$8,Lancamentos!$F:$F,"Contratado",Lancamentos!$J:$J,Fluxo_de_Caixa_Semanal!$A54)</f>
        <v>0</v>
      </c>
      <c r="EK54" s="121">
        <f>-SUMIFS(Lancamentos!$Y:$Y,Lancamentos!$AF:$AF,Fluxo_de_Caixa_Semanal!EK$8,Lancamentos!$F:$F,"Realizado",Lancamentos!$J:$J,Fluxo_de_Caixa_Semanal!$A54)-SUMIFS(Lancamentos!$Y:$Y,Lancamentos!$AF:$AF,Fluxo_de_Caixa_Semanal!EK$8,Lancamentos!$F:$F,"Contratado",Lancamentos!$J:$J,Fluxo_de_Caixa_Semanal!$A54)</f>
        <v>0</v>
      </c>
      <c r="EL54" s="122">
        <f>-SUMIFS(Lancamentos!$Y:$Y,Lancamentos!$AF:$AF,Fluxo_de_Caixa_Semanal!EL$8,Lancamentos!$F:$F,"Realizado",Lancamentos!$J:$J,Fluxo_de_Caixa_Semanal!$A54)-SUMIFS(Lancamentos!$Y:$Y,Lancamentos!$AF:$AF,Fluxo_de_Caixa_Semanal!EL$8,Lancamentos!$F:$F,"Contratado",Lancamentos!$J:$J,Fluxo_de_Caixa_Semanal!$A54)</f>
        <v>0</v>
      </c>
      <c r="EM54" s="123">
        <f>-SUMIFS(Lancamentos!$Y:$Y,Lancamentos!$AF:$AF,Fluxo_de_Caixa_Semanal!EM$8,Lancamentos!$F:$F,"Realizado",Lancamentos!$J:$J,Fluxo_de_Caixa_Semanal!$A54)-SUMIFS(Lancamentos!$Y:$Y,Lancamentos!$AF:$AF,Fluxo_de_Caixa_Semanal!EM$8,Lancamentos!$F:$F,"Contratado",Lancamentos!$J:$J,Fluxo_de_Caixa_Semanal!$A54)</f>
        <v>0</v>
      </c>
      <c r="EN54" s="121">
        <f>-SUMIFS(Lancamentos!$Y:$Y,Lancamentos!$AF:$AF,Fluxo_de_Caixa_Semanal!EN$8,Lancamentos!$F:$F,"Realizado",Lancamentos!$J:$J,Fluxo_de_Caixa_Semanal!$A54)-SUMIFS(Lancamentos!$Y:$Y,Lancamentos!$AF:$AF,Fluxo_de_Caixa_Semanal!EN$8,Lancamentos!$F:$F,"Contratado",Lancamentos!$J:$J,Fluxo_de_Caixa_Semanal!$A54)</f>
        <v>0</v>
      </c>
      <c r="EO54" s="122">
        <f>-SUMIFS(Lancamentos!$Y:$Y,Lancamentos!$AF:$AF,Fluxo_de_Caixa_Semanal!EO$8,Lancamentos!$F:$F,"Realizado",Lancamentos!$J:$J,Fluxo_de_Caixa_Semanal!$A54)-SUMIFS(Lancamentos!$Y:$Y,Lancamentos!$AF:$AF,Fluxo_de_Caixa_Semanal!EO$8,Lancamentos!$F:$F,"Contratado",Lancamentos!$J:$J,Fluxo_de_Caixa_Semanal!$A54)</f>
        <v>0</v>
      </c>
      <c r="EP54" s="123">
        <f>-SUMIFS(Lancamentos!$Y:$Y,Lancamentos!$AF:$AF,Fluxo_de_Caixa_Semanal!EP$8,Lancamentos!$F:$F,"Realizado",Lancamentos!$J:$J,Fluxo_de_Caixa_Semanal!$A54)-SUMIFS(Lancamentos!$Y:$Y,Lancamentos!$AF:$AF,Fluxo_de_Caixa_Semanal!EP$8,Lancamentos!$F:$F,"Contratado",Lancamentos!$J:$J,Fluxo_de_Caixa_Semanal!$A54)</f>
        <v>0</v>
      </c>
      <c r="EQ54" s="121">
        <f>-SUMIFS(Lancamentos!$Y:$Y,Lancamentos!$AF:$AF,Fluxo_de_Caixa_Semanal!EQ$8,Lancamentos!$F:$F,"Realizado",Lancamentos!$J:$J,Fluxo_de_Caixa_Semanal!$A54)-SUMIFS(Lancamentos!$Y:$Y,Lancamentos!$AF:$AF,Fluxo_de_Caixa_Semanal!EQ$8,Lancamentos!$F:$F,"Contratado",Lancamentos!$J:$J,Fluxo_de_Caixa_Semanal!$A54)</f>
        <v>0</v>
      </c>
      <c r="ER54" s="122">
        <f>-SUMIFS(Lancamentos!$Y:$Y,Lancamentos!$AF:$AF,Fluxo_de_Caixa_Semanal!ER$8,Lancamentos!$F:$F,"Realizado",Lancamentos!$J:$J,Fluxo_de_Caixa_Semanal!$A54)-SUMIFS(Lancamentos!$Y:$Y,Lancamentos!$AF:$AF,Fluxo_de_Caixa_Semanal!ER$8,Lancamentos!$F:$F,"Contratado",Lancamentos!$J:$J,Fluxo_de_Caixa_Semanal!$A54)</f>
        <v>0</v>
      </c>
      <c r="ES54" s="123">
        <f>-SUMIFS(Lancamentos!$Y:$Y,Lancamentos!$AF:$AF,Fluxo_de_Caixa_Semanal!ES$8,Lancamentos!$F:$F,"Realizado",Lancamentos!$J:$J,Fluxo_de_Caixa_Semanal!$A54)-SUMIFS(Lancamentos!$Y:$Y,Lancamentos!$AF:$AF,Fluxo_de_Caixa_Semanal!ES$8,Lancamentos!$F:$F,"Contratado",Lancamentos!$J:$J,Fluxo_de_Caixa_Semanal!$A54)</f>
        <v>0</v>
      </c>
    </row>
    <row r="55" spans="1:149" s="2" customFormat="1" outlineLevel="1" x14ac:dyDescent="0.25">
      <c r="A55" t="s">
        <v>139</v>
      </c>
      <c r="B55" t="s">
        <v>140</v>
      </c>
      <c r="C55" s="165">
        <f>-SUMIFS(Lancamentos!$Y:$Y,Lancamentos!$AF:$AF,Fluxo_de_Caixa_Semanal!C$8,Lancamentos!$F:$F,"Realizado",Lancamentos!$J:$J,Fluxo_de_Caixa_Semanal!$A55)</f>
        <v>0</v>
      </c>
      <c r="D55" s="165">
        <f>-SUMIFS(Lancamentos!$Y:$Y,Lancamentos!$AF:$AF,Fluxo_de_Caixa_Semanal!D$8,Lancamentos!$F:$F,"Realizado",Lancamentos!$J:$J,Fluxo_de_Caixa_Semanal!$A55)</f>
        <v>0</v>
      </c>
      <c r="E55" s="166">
        <f>-SUMIFS(Lancamentos!$Y:$Y,Lancamentos!$AF:$AF,Fluxo_de_Caixa_Semanal!E$8,Lancamentos!$F:$F,"Realizado",Lancamentos!$J:$J,Fluxo_de_Caixa_Semanal!$A55)</f>
        <v>0</v>
      </c>
      <c r="F55" s="167">
        <f>-SUMIFS(Lancamentos!$Y:$Y,Lancamentos!$AF:$AF,Fluxo_de_Caixa_Semanal!F$8,Lancamentos!$F:$F,"Realizado",Lancamentos!$J:$J,Fluxo_de_Caixa_Semanal!$A55)</f>
        <v>0</v>
      </c>
      <c r="G55" s="165">
        <f>-SUMIFS(Lancamentos!$Y:$Y,Lancamentos!$AF:$AF,Fluxo_de_Caixa_Semanal!G$8,Lancamentos!$F:$F,"Realizado",Lancamentos!$J:$J,Fluxo_de_Caixa_Semanal!$A55)</f>
        <v>0</v>
      </c>
      <c r="H55" s="166">
        <f>-SUMIFS(Lancamentos!$Y:$Y,Lancamentos!$AF:$AF,Fluxo_de_Caixa_Semanal!H$8,Lancamentos!$F:$F,"Realizado",Lancamentos!$J:$J,Fluxo_de_Caixa_Semanal!$A55)</f>
        <v>0</v>
      </c>
      <c r="I55" s="167">
        <f>-SUMIFS(Lancamentos!$Y:$Y,Lancamentos!$AF:$AF,Fluxo_de_Caixa_Semanal!I$8,Lancamentos!$F:$F,"Realizado",Lancamentos!$J:$J,Fluxo_de_Caixa_Semanal!$A55)</f>
        <v>0</v>
      </c>
      <c r="J55" s="165">
        <f>-SUMIFS(Lancamentos!$Y:$Y,Lancamentos!$AF:$AF,Fluxo_de_Caixa_Semanal!J$8,Lancamentos!$F:$F,"Realizado",Lancamentos!$J:$J,Fluxo_de_Caixa_Semanal!$A55)</f>
        <v>0</v>
      </c>
      <c r="K55" s="166">
        <f>-SUMIFS(Lancamentos!$Y:$Y,Lancamentos!$AF:$AF,Fluxo_de_Caixa_Semanal!K$8,Lancamentos!$F:$F,"Realizado",Lancamentos!$J:$J,Fluxo_de_Caixa_Semanal!$A55)</f>
        <v>0</v>
      </c>
      <c r="L55" s="167">
        <f>-SUMIFS(Lancamentos!$Y:$Y,Lancamentos!$AF:$AF,Fluxo_de_Caixa_Semanal!L$8,Lancamentos!$F:$F,"Realizado",Lancamentos!$J:$J,Fluxo_de_Caixa_Semanal!$A55)</f>
        <v>0</v>
      </c>
      <c r="M55" s="165">
        <f>-SUMIFS(Lancamentos!$Y:$Y,Lancamentos!$AF:$AF,Fluxo_de_Caixa_Semanal!M$8,Lancamentos!$F:$F,"Realizado",Lancamentos!$J:$J,Fluxo_de_Caixa_Semanal!$A55)</f>
        <v>0</v>
      </c>
      <c r="N55" s="166">
        <f>-SUMIFS(Lancamentos!$Y:$Y,Lancamentos!$AF:$AF,Fluxo_de_Caixa_Semanal!N$8,Lancamentos!$F:$F,"Realizado",Lancamentos!$J:$J,Fluxo_de_Caixa_Semanal!$A55)</f>
        <v>0</v>
      </c>
      <c r="O55" s="167">
        <f>-SUMIFS(Lancamentos!$Y:$Y,Lancamentos!$AF:$AF,Fluxo_de_Caixa_Semanal!O$8,Lancamentos!$F:$F,"Realizado",Lancamentos!$J:$J,Fluxo_de_Caixa_Semanal!$A55)</f>
        <v>0</v>
      </c>
      <c r="P55" s="165">
        <f>-SUMIFS(Lancamentos!$Y:$Y,Lancamentos!$AF:$AF,Fluxo_de_Caixa_Semanal!P$8,Lancamentos!$F:$F,"Realizado",Lancamentos!$J:$J,Fluxo_de_Caixa_Semanal!$A55)</f>
        <v>0</v>
      </c>
      <c r="Q55" s="166">
        <f>-SUMIFS(Lancamentos!$Y:$Y,Lancamentos!$AF:$AF,Fluxo_de_Caixa_Semanal!Q$8,Lancamentos!$F:$F,"Realizado",Lancamentos!$J:$J,Fluxo_de_Caixa_Semanal!$A55)</f>
        <v>0</v>
      </c>
      <c r="R55" s="167">
        <f>-SUMIFS(Lancamentos!$Y:$Y,Lancamentos!$AF:$AF,Fluxo_de_Caixa_Semanal!R$8,Lancamentos!$F:$F,"Realizado",Lancamentos!$J:$J,Fluxo_de_Caixa_Semanal!$A55)</f>
        <v>0</v>
      </c>
      <c r="S55" s="165">
        <f>-SUMIFS(Lancamentos!$Y:$Y,Lancamentos!$AF:$AF,Fluxo_de_Caixa_Semanal!S$8,Lancamentos!$F:$F,"Realizado",Lancamentos!$J:$J,Fluxo_de_Caixa_Semanal!$A55)</f>
        <v>0</v>
      </c>
      <c r="T55" s="166">
        <f>-SUMIFS(Lancamentos!$Y:$Y,Lancamentos!$AF:$AF,Fluxo_de_Caixa_Semanal!T$8,Lancamentos!$F:$F,"Realizado",Lancamentos!$J:$J,Fluxo_de_Caixa_Semanal!$A55)</f>
        <v>0</v>
      </c>
      <c r="U55" s="167">
        <f>-SUMIFS(Lancamentos!$Y:$Y,Lancamentos!$AF:$AF,Fluxo_de_Caixa_Semanal!U$8,Lancamentos!$F:$F,"Realizado",Lancamentos!$J:$J,Fluxo_de_Caixa_Semanal!$A55)</f>
        <v>0</v>
      </c>
      <c r="V55" s="165">
        <f>-SUMIFS(Lancamentos!$Y:$Y,Lancamentos!$AF:$AF,Fluxo_de_Caixa_Semanal!V$8,Lancamentos!$F:$F,"Realizado",Lancamentos!$J:$J,Fluxo_de_Caixa_Semanal!$A55)</f>
        <v>0</v>
      </c>
      <c r="W55" s="166">
        <f>-SUMIFS(Lancamentos!$Y:$Y,Lancamentos!$AF:$AF,Fluxo_de_Caixa_Semanal!W$8,Lancamentos!$F:$F,"Realizado",Lancamentos!$J:$J,Fluxo_de_Caixa_Semanal!$A55)</f>
        <v>0</v>
      </c>
      <c r="X55" s="121">
        <f>-SUMIFS(Lancamentos!$Y:$Y,Lancamentos!$AF:$AF,Fluxo_de_Caixa_Semanal!X$8,Lancamentos!$F:$F,"Realizado",Lancamentos!$J:$J,Fluxo_de_Caixa_Semanal!$A55)-SUMIFS(Lancamentos!$Y:$Y,Lancamentos!$AF:$AF,Fluxo_de_Caixa_Semanal!X$8,Lancamentos!$F:$F,"Contratado",Lancamentos!$J:$J,Fluxo_de_Caixa_Semanal!$A55)</f>
        <v>0</v>
      </c>
      <c r="Y55" s="122">
        <f>-SUMIFS(Lancamentos!$Y:$Y,Lancamentos!$AF:$AF,Fluxo_de_Caixa_Semanal!Y$8,Lancamentos!$F:$F,"Realizado",Lancamentos!$J:$J,Fluxo_de_Caixa_Semanal!$A55)-SUMIFS(Lancamentos!$Y:$Y,Lancamentos!$AF:$AF,Fluxo_de_Caixa_Semanal!Y$8,Lancamentos!$F:$F,"Contratado",Lancamentos!$J:$J,Fluxo_de_Caixa_Semanal!$A55)</f>
        <v>0</v>
      </c>
      <c r="Z55" s="123">
        <f>-SUMIFS(Lancamentos!$Y:$Y,Lancamentos!$AF:$AF,Fluxo_de_Caixa_Semanal!Z$8,Lancamentos!$F:$F,"Realizado",Lancamentos!$J:$J,Fluxo_de_Caixa_Semanal!$A55)-SUMIFS(Lancamentos!$Y:$Y,Lancamentos!$AF:$AF,Fluxo_de_Caixa_Semanal!Z$8,Lancamentos!$F:$F,"Contratado",Lancamentos!$J:$J,Fluxo_de_Caixa_Semanal!$A55)</f>
        <v>0</v>
      </c>
      <c r="AA55" s="121">
        <f>-SUMIFS(Lancamentos!$Y:$Y,Lancamentos!$AF:$AF,Fluxo_de_Caixa_Semanal!AA$8,Lancamentos!$F:$F,"Realizado",Lancamentos!$J:$J,Fluxo_de_Caixa_Semanal!$A55)-SUMIFS(Lancamentos!$Y:$Y,Lancamentos!$AF:$AF,Fluxo_de_Caixa_Semanal!AA$8,Lancamentos!$F:$F,"Contratado",Lancamentos!$J:$J,Fluxo_de_Caixa_Semanal!$A55)</f>
        <v>0</v>
      </c>
      <c r="AB55" s="122">
        <f>-SUMIFS(Lancamentos!$Y:$Y,Lancamentos!$AF:$AF,Fluxo_de_Caixa_Semanal!AB$8,Lancamentos!$F:$F,"Realizado",Lancamentos!$J:$J,Fluxo_de_Caixa_Semanal!$A55)-SUMIFS(Lancamentos!$Y:$Y,Lancamentos!$AF:$AF,Fluxo_de_Caixa_Semanal!AB$8,Lancamentos!$F:$F,"Contratado",Lancamentos!$J:$J,Fluxo_de_Caixa_Semanal!$A55)</f>
        <v>0</v>
      </c>
      <c r="AC55" s="123">
        <f>-SUMIFS(Lancamentos!$Y:$Y,Lancamentos!$AF:$AF,Fluxo_de_Caixa_Semanal!AC$8,Lancamentos!$F:$F,"Realizado",Lancamentos!$J:$J,Fluxo_de_Caixa_Semanal!$A55)-SUMIFS(Lancamentos!$Y:$Y,Lancamentos!$AF:$AF,Fluxo_de_Caixa_Semanal!AC$8,Lancamentos!$F:$F,"Contratado",Lancamentos!$J:$J,Fluxo_de_Caixa_Semanal!$A55)</f>
        <v>0</v>
      </c>
      <c r="AD55" s="121">
        <f>-SUMIFS(Lancamentos!$Y:$Y,Lancamentos!$AF:$AF,Fluxo_de_Caixa_Semanal!AD$8,Lancamentos!$F:$F,"Realizado",Lancamentos!$J:$J,Fluxo_de_Caixa_Semanal!$A55)-SUMIFS(Lancamentos!$Y:$Y,Lancamentos!$AF:$AF,Fluxo_de_Caixa_Semanal!AD$8,Lancamentos!$F:$F,"Contratado",Lancamentos!$J:$J,Fluxo_de_Caixa_Semanal!$A55)</f>
        <v>0</v>
      </c>
      <c r="AE55" s="122">
        <f>-SUMIFS(Lancamentos!$Y:$Y,Lancamentos!$AF:$AF,Fluxo_de_Caixa_Semanal!AE$8,Lancamentos!$F:$F,"Realizado",Lancamentos!$J:$J,Fluxo_de_Caixa_Semanal!$A55)-SUMIFS(Lancamentos!$Y:$Y,Lancamentos!$AF:$AF,Fluxo_de_Caixa_Semanal!AE$8,Lancamentos!$F:$F,"Contratado",Lancamentos!$J:$J,Fluxo_de_Caixa_Semanal!$A55)</f>
        <v>0</v>
      </c>
      <c r="AF55" s="123">
        <f>-SUMIFS(Lancamentos!$Y:$Y,Lancamentos!$AF:$AF,Fluxo_de_Caixa_Semanal!AF$8,Lancamentos!$F:$F,"Realizado",Lancamentos!$J:$J,Fluxo_de_Caixa_Semanal!$A55)-SUMIFS(Lancamentos!$Y:$Y,Lancamentos!$AF:$AF,Fluxo_de_Caixa_Semanal!AF$8,Lancamentos!$F:$F,"Contratado",Lancamentos!$J:$J,Fluxo_de_Caixa_Semanal!$A55)</f>
        <v>0</v>
      </c>
      <c r="AG55" s="121">
        <f>-SUMIFS(Lancamentos!$Y:$Y,Lancamentos!$AF:$AF,Fluxo_de_Caixa_Semanal!AG$8,Lancamentos!$F:$F,"Realizado",Lancamentos!$J:$J,Fluxo_de_Caixa_Semanal!$A55)-SUMIFS(Lancamentos!$Y:$Y,Lancamentos!$AF:$AF,Fluxo_de_Caixa_Semanal!AG$8,Lancamentos!$F:$F,"Contratado",Lancamentos!$J:$J,Fluxo_de_Caixa_Semanal!$A55)</f>
        <v>0</v>
      </c>
      <c r="AH55" s="122">
        <f>-SUMIFS(Lancamentos!$Y:$Y,Lancamentos!$AF:$AF,Fluxo_de_Caixa_Semanal!AH$8,Lancamentos!$F:$F,"Realizado",Lancamentos!$J:$J,Fluxo_de_Caixa_Semanal!$A55)-SUMIFS(Lancamentos!$Y:$Y,Lancamentos!$AF:$AF,Fluxo_de_Caixa_Semanal!AH$8,Lancamentos!$F:$F,"Contratado",Lancamentos!$J:$J,Fluxo_de_Caixa_Semanal!$A55)</f>
        <v>0</v>
      </c>
      <c r="AI55" s="123">
        <f>-SUMIFS(Lancamentos!$Y:$Y,Lancamentos!$AF:$AF,Fluxo_de_Caixa_Semanal!AI$8,Lancamentos!$F:$F,"Realizado",Lancamentos!$J:$J,Fluxo_de_Caixa_Semanal!$A55)-SUMIFS(Lancamentos!$Y:$Y,Lancamentos!$AF:$AF,Fluxo_de_Caixa_Semanal!AI$8,Lancamentos!$F:$F,"Contratado",Lancamentos!$J:$J,Fluxo_de_Caixa_Semanal!$A55)</f>
        <v>0</v>
      </c>
      <c r="AJ55" s="121">
        <f>-SUMIFS(Lancamentos!$Y:$Y,Lancamentos!$AF:$AF,Fluxo_de_Caixa_Semanal!AJ$8,Lancamentos!$F:$F,"Realizado",Lancamentos!$J:$J,Fluxo_de_Caixa_Semanal!$A55)-SUMIFS(Lancamentos!$Y:$Y,Lancamentos!$AF:$AF,Fluxo_de_Caixa_Semanal!AJ$8,Lancamentos!$F:$F,"Contratado",Lancamentos!$J:$J,Fluxo_de_Caixa_Semanal!$A55)</f>
        <v>0</v>
      </c>
      <c r="AK55" s="122">
        <f>-SUMIFS(Lancamentos!$Y:$Y,Lancamentos!$AF:$AF,Fluxo_de_Caixa_Semanal!AK$8,Lancamentos!$F:$F,"Realizado",Lancamentos!$J:$J,Fluxo_de_Caixa_Semanal!$A55)-SUMIFS(Lancamentos!$Y:$Y,Lancamentos!$AF:$AF,Fluxo_de_Caixa_Semanal!AK$8,Lancamentos!$F:$F,"Contratado",Lancamentos!$J:$J,Fluxo_de_Caixa_Semanal!$A55)</f>
        <v>0</v>
      </c>
      <c r="AL55" s="123">
        <f>-SUMIFS(Lancamentos!$Y:$Y,Lancamentos!$AF:$AF,Fluxo_de_Caixa_Semanal!AL$8,Lancamentos!$F:$F,"Realizado",Lancamentos!$J:$J,Fluxo_de_Caixa_Semanal!$A55)-SUMIFS(Lancamentos!$Y:$Y,Lancamentos!$AF:$AF,Fluxo_de_Caixa_Semanal!AL$8,Lancamentos!$F:$F,"Contratado",Lancamentos!$J:$J,Fluxo_de_Caixa_Semanal!$A55)</f>
        <v>0</v>
      </c>
      <c r="AM55" s="121">
        <f>-SUMIFS(Lancamentos!$Y:$Y,Lancamentos!$AF:$AF,Fluxo_de_Caixa_Semanal!AM$8,Lancamentos!$F:$F,"Realizado",Lancamentos!$J:$J,Fluxo_de_Caixa_Semanal!$A55)-SUMIFS(Lancamentos!$Y:$Y,Lancamentos!$AF:$AF,Fluxo_de_Caixa_Semanal!AM$8,Lancamentos!$F:$F,"Contratado",Lancamentos!$J:$J,Fluxo_de_Caixa_Semanal!$A55)</f>
        <v>0</v>
      </c>
      <c r="AN55" s="122">
        <f>-SUMIFS(Lancamentos!$Y:$Y,Lancamentos!$AF:$AF,Fluxo_de_Caixa_Semanal!AN$8,Lancamentos!$F:$F,"Realizado",Lancamentos!$J:$J,Fluxo_de_Caixa_Semanal!$A55)-SUMIFS(Lancamentos!$Y:$Y,Lancamentos!$AF:$AF,Fluxo_de_Caixa_Semanal!AN$8,Lancamentos!$F:$F,"Contratado",Lancamentos!$J:$J,Fluxo_de_Caixa_Semanal!$A55)</f>
        <v>0</v>
      </c>
      <c r="AO55" s="123">
        <f>-SUMIFS(Lancamentos!$Y:$Y,Lancamentos!$AF:$AF,Fluxo_de_Caixa_Semanal!AO$8,Lancamentos!$F:$F,"Realizado",Lancamentos!$J:$J,Fluxo_de_Caixa_Semanal!$A55)-SUMIFS(Lancamentos!$Y:$Y,Lancamentos!$AF:$AF,Fluxo_de_Caixa_Semanal!AO$8,Lancamentos!$F:$F,"Contratado",Lancamentos!$J:$J,Fluxo_de_Caixa_Semanal!$A55)</f>
        <v>0</v>
      </c>
      <c r="AP55" s="121">
        <f>-SUMIFS(Lancamentos!$Y:$Y,Lancamentos!$AF:$AF,Fluxo_de_Caixa_Semanal!AP$8,Lancamentos!$F:$F,"Realizado",Lancamentos!$J:$J,Fluxo_de_Caixa_Semanal!$A55)-SUMIFS(Lancamentos!$Y:$Y,Lancamentos!$AF:$AF,Fluxo_de_Caixa_Semanal!AP$8,Lancamentos!$F:$F,"Contratado",Lancamentos!$J:$J,Fluxo_de_Caixa_Semanal!$A55)</f>
        <v>0</v>
      </c>
      <c r="AQ55" s="122">
        <f>-SUMIFS(Lancamentos!$Y:$Y,Lancamentos!$AF:$AF,Fluxo_de_Caixa_Semanal!AQ$8,Lancamentos!$F:$F,"Realizado",Lancamentos!$J:$J,Fluxo_de_Caixa_Semanal!$A55)-SUMIFS(Lancamentos!$Y:$Y,Lancamentos!$AF:$AF,Fluxo_de_Caixa_Semanal!AQ$8,Lancamentos!$F:$F,"Contratado",Lancamentos!$J:$J,Fluxo_de_Caixa_Semanal!$A55)</f>
        <v>0</v>
      </c>
      <c r="AR55" s="123">
        <f>-SUMIFS(Lancamentos!$Y:$Y,Lancamentos!$AF:$AF,Fluxo_de_Caixa_Semanal!AR$8,Lancamentos!$F:$F,"Realizado",Lancamentos!$J:$J,Fluxo_de_Caixa_Semanal!$A55)-SUMIFS(Lancamentos!$Y:$Y,Lancamentos!$AF:$AF,Fluxo_de_Caixa_Semanal!AR$8,Lancamentos!$F:$F,"Contratado",Lancamentos!$J:$J,Fluxo_de_Caixa_Semanal!$A55)</f>
        <v>0</v>
      </c>
      <c r="AS55" s="121">
        <f>-SUMIFS(Lancamentos!$Y:$Y,Lancamentos!$AF:$AF,Fluxo_de_Caixa_Semanal!AS$8,Lancamentos!$F:$F,"Realizado",Lancamentos!$J:$J,Fluxo_de_Caixa_Semanal!$A55)-SUMIFS(Lancamentos!$Y:$Y,Lancamentos!$AF:$AF,Fluxo_de_Caixa_Semanal!AS$8,Lancamentos!$F:$F,"Contratado",Lancamentos!$J:$J,Fluxo_de_Caixa_Semanal!$A55)</f>
        <v>0</v>
      </c>
      <c r="AT55" s="122">
        <f>-SUMIFS(Lancamentos!$Y:$Y,Lancamentos!$AF:$AF,Fluxo_de_Caixa_Semanal!AT$8,Lancamentos!$F:$F,"Realizado",Lancamentos!$J:$J,Fluxo_de_Caixa_Semanal!$A55)-SUMIFS(Lancamentos!$Y:$Y,Lancamentos!$AF:$AF,Fluxo_de_Caixa_Semanal!AT$8,Lancamentos!$F:$F,"Contratado",Lancamentos!$J:$J,Fluxo_de_Caixa_Semanal!$A55)</f>
        <v>0</v>
      </c>
      <c r="AU55" s="123">
        <f>-SUMIFS(Lancamentos!$Y:$Y,Lancamentos!$AF:$AF,Fluxo_de_Caixa_Semanal!AU$8,Lancamentos!$F:$F,"Realizado",Lancamentos!$J:$J,Fluxo_de_Caixa_Semanal!$A55)-SUMIFS(Lancamentos!$Y:$Y,Lancamentos!$AF:$AF,Fluxo_de_Caixa_Semanal!AU$8,Lancamentos!$F:$F,"Contratado",Lancamentos!$J:$J,Fluxo_de_Caixa_Semanal!$A55)</f>
        <v>0</v>
      </c>
      <c r="AV55" s="121">
        <f>-SUMIFS(Lancamentos!$Y:$Y,Lancamentos!$AF:$AF,Fluxo_de_Caixa_Semanal!AV$8,Lancamentos!$F:$F,"Realizado",Lancamentos!$J:$J,Fluxo_de_Caixa_Semanal!$A55)-SUMIFS(Lancamentos!$Y:$Y,Lancamentos!$AF:$AF,Fluxo_de_Caixa_Semanal!AV$8,Lancamentos!$F:$F,"Contratado",Lancamentos!$J:$J,Fluxo_de_Caixa_Semanal!$A55)</f>
        <v>0</v>
      </c>
      <c r="AW55" s="122">
        <f>-SUMIFS(Lancamentos!$Y:$Y,Lancamentos!$AF:$AF,Fluxo_de_Caixa_Semanal!AW$8,Lancamentos!$F:$F,"Realizado",Lancamentos!$J:$J,Fluxo_de_Caixa_Semanal!$A55)-SUMIFS(Lancamentos!$Y:$Y,Lancamentos!$AF:$AF,Fluxo_de_Caixa_Semanal!AW$8,Lancamentos!$F:$F,"Contratado",Lancamentos!$J:$J,Fluxo_de_Caixa_Semanal!$A55)</f>
        <v>0</v>
      </c>
      <c r="AX55" s="123">
        <f>-SUMIFS(Lancamentos!$Y:$Y,Lancamentos!$AF:$AF,Fluxo_de_Caixa_Semanal!AX$8,Lancamentos!$F:$F,"Realizado",Lancamentos!$J:$J,Fluxo_de_Caixa_Semanal!$A55)-SUMIFS(Lancamentos!$Y:$Y,Lancamentos!$AF:$AF,Fluxo_de_Caixa_Semanal!AX$8,Lancamentos!$F:$F,"Contratado",Lancamentos!$J:$J,Fluxo_de_Caixa_Semanal!$A55)</f>
        <v>0</v>
      </c>
      <c r="AY55" s="121">
        <f>-SUMIFS(Lancamentos!$Y:$Y,Lancamentos!$AF:$AF,Fluxo_de_Caixa_Semanal!AY$8,Lancamentos!$F:$F,"Realizado",Lancamentos!$J:$J,Fluxo_de_Caixa_Semanal!$A55)-SUMIFS(Lancamentos!$Y:$Y,Lancamentos!$AF:$AF,Fluxo_de_Caixa_Semanal!AY$8,Lancamentos!$F:$F,"Contratado",Lancamentos!$J:$J,Fluxo_de_Caixa_Semanal!$A55)</f>
        <v>0</v>
      </c>
      <c r="AZ55" s="122">
        <f>-SUMIFS(Lancamentos!$Y:$Y,Lancamentos!$AF:$AF,Fluxo_de_Caixa_Semanal!AZ$8,Lancamentos!$F:$F,"Realizado",Lancamentos!$J:$J,Fluxo_de_Caixa_Semanal!$A55)-SUMIFS(Lancamentos!$Y:$Y,Lancamentos!$AF:$AF,Fluxo_de_Caixa_Semanal!AZ$8,Lancamentos!$F:$F,"Contratado",Lancamentos!$J:$J,Fluxo_de_Caixa_Semanal!$A55)</f>
        <v>0</v>
      </c>
      <c r="BA55" s="123">
        <f>-SUMIFS(Lancamentos!$Y:$Y,Lancamentos!$AF:$AF,Fluxo_de_Caixa_Semanal!BA$8,Lancamentos!$F:$F,"Realizado",Lancamentos!$J:$J,Fluxo_de_Caixa_Semanal!$A55)-SUMIFS(Lancamentos!$Y:$Y,Lancamentos!$AF:$AF,Fluxo_de_Caixa_Semanal!BA$8,Lancamentos!$F:$F,"Contratado",Lancamentos!$J:$J,Fluxo_de_Caixa_Semanal!$A55)</f>
        <v>0</v>
      </c>
      <c r="BB55" s="121">
        <f>-SUMIFS(Lancamentos!$Y:$Y,Lancamentos!$AF:$AF,Fluxo_de_Caixa_Semanal!BB$8,Lancamentos!$F:$F,"Realizado",Lancamentos!$J:$J,Fluxo_de_Caixa_Semanal!$A55)-SUMIFS(Lancamentos!$Y:$Y,Lancamentos!$AF:$AF,Fluxo_de_Caixa_Semanal!BB$8,Lancamentos!$F:$F,"Contratado",Lancamentos!$J:$J,Fluxo_de_Caixa_Semanal!$A55)</f>
        <v>0</v>
      </c>
      <c r="BC55" s="122">
        <f>-SUMIFS(Lancamentos!$Y:$Y,Lancamentos!$AF:$AF,Fluxo_de_Caixa_Semanal!BC$8,Lancamentos!$F:$F,"Realizado",Lancamentos!$J:$J,Fluxo_de_Caixa_Semanal!$A55)-SUMIFS(Lancamentos!$Y:$Y,Lancamentos!$AF:$AF,Fluxo_de_Caixa_Semanal!BC$8,Lancamentos!$F:$F,"Contratado",Lancamentos!$J:$J,Fluxo_de_Caixa_Semanal!$A55)</f>
        <v>0</v>
      </c>
      <c r="BD55" s="123">
        <f>-SUMIFS(Lancamentos!$Y:$Y,Lancamentos!$AF:$AF,Fluxo_de_Caixa_Semanal!BD$8,Lancamentos!$F:$F,"Realizado",Lancamentos!$J:$J,Fluxo_de_Caixa_Semanal!$A55)-SUMIFS(Lancamentos!$Y:$Y,Lancamentos!$AF:$AF,Fluxo_de_Caixa_Semanal!BD$8,Lancamentos!$F:$F,"Contratado",Lancamentos!$J:$J,Fluxo_de_Caixa_Semanal!$A55)</f>
        <v>0</v>
      </c>
      <c r="BE55" s="121">
        <f>-SUMIFS(Lancamentos!$Y:$Y,Lancamentos!$AF:$AF,Fluxo_de_Caixa_Semanal!BE$8,Lancamentos!$F:$F,"Realizado",Lancamentos!$J:$J,Fluxo_de_Caixa_Semanal!$A55)-SUMIFS(Lancamentos!$Y:$Y,Lancamentos!$AF:$AF,Fluxo_de_Caixa_Semanal!BE$8,Lancamentos!$F:$F,"Contratado",Lancamentos!$J:$J,Fluxo_de_Caixa_Semanal!$A55)</f>
        <v>0</v>
      </c>
      <c r="BF55" s="122">
        <f>-SUMIFS(Lancamentos!$Y:$Y,Lancamentos!$AF:$AF,Fluxo_de_Caixa_Semanal!BF$8,Lancamentos!$F:$F,"Realizado",Lancamentos!$J:$J,Fluxo_de_Caixa_Semanal!$A55)-SUMIFS(Lancamentos!$Y:$Y,Lancamentos!$AF:$AF,Fluxo_de_Caixa_Semanal!BF$8,Lancamentos!$F:$F,"Contratado",Lancamentos!$J:$J,Fluxo_de_Caixa_Semanal!$A55)</f>
        <v>0</v>
      </c>
      <c r="BG55" s="123">
        <f>-SUMIFS(Lancamentos!$Y:$Y,Lancamentos!$AF:$AF,Fluxo_de_Caixa_Semanal!BG$8,Lancamentos!$F:$F,"Realizado",Lancamentos!$J:$J,Fluxo_de_Caixa_Semanal!$A55)-SUMIFS(Lancamentos!$Y:$Y,Lancamentos!$AF:$AF,Fluxo_de_Caixa_Semanal!BG$8,Lancamentos!$F:$F,"Contratado",Lancamentos!$J:$J,Fluxo_de_Caixa_Semanal!$A55)</f>
        <v>0</v>
      </c>
      <c r="BH55" s="121">
        <f>-SUMIFS(Lancamentos!$Y:$Y,Lancamentos!$AF:$AF,Fluxo_de_Caixa_Semanal!BH$8,Lancamentos!$F:$F,"Realizado",Lancamentos!$J:$J,Fluxo_de_Caixa_Semanal!$A55)-SUMIFS(Lancamentos!$Y:$Y,Lancamentos!$AF:$AF,Fluxo_de_Caixa_Semanal!BH$8,Lancamentos!$F:$F,"Contratado",Lancamentos!$J:$J,Fluxo_de_Caixa_Semanal!$A55)</f>
        <v>0</v>
      </c>
      <c r="BI55" s="122">
        <f>-SUMIFS(Lancamentos!$Y:$Y,Lancamentos!$AF:$AF,Fluxo_de_Caixa_Semanal!BI$8,Lancamentos!$F:$F,"Realizado",Lancamentos!$J:$J,Fluxo_de_Caixa_Semanal!$A55)-SUMIFS(Lancamentos!$Y:$Y,Lancamentos!$AF:$AF,Fluxo_de_Caixa_Semanal!BI$8,Lancamentos!$F:$F,"Contratado",Lancamentos!$J:$J,Fluxo_de_Caixa_Semanal!$A55)</f>
        <v>0</v>
      </c>
      <c r="BJ55" s="123">
        <f>-SUMIFS(Lancamentos!$Y:$Y,Lancamentos!$AF:$AF,Fluxo_de_Caixa_Semanal!BJ$8,Lancamentos!$F:$F,"Realizado",Lancamentos!$J:$J,Fluxo_de_Caixa_Semanal!$A55)-SUMIFS(Lancamentos!$Y:$Y,Lancamentos!$AF:$AF,Fluxo_de_Caixa_Semanal!BJ$8,Lancamentos!$F:$F,"Contratado",Lancamentos!$J:$J,Fluxo_de_Caixa_Semanal!$A55)</f>
        <v>0</v>
      </c>
      <c r="BK55" s="121">
        <f>-SUMIFS(Lancamentos!$Y:$Y,Lancamentos!$AF:$AF,Fluxo_de_Caixa_Semanal!BK$8,Lancamentos!$F:$F,"Realizado",Lancamentos!$J:$J,Fluxo_de_Caixa_Semanal!$A55)-SUMIFS(Lancamentos!$Y:$Y,Lancamentos!$AF:$AF,Fluxo_de_Caixa_Semanal!BK$8,Lancamentos!$F:$F,"Contratado",Lancamentos!$J:$J,Fluxo_de_Caixa_Semanal!$A55)</f>
        <v>0</v>
      </c>
      <c r="BL55" s="122">
        <f>-SUMIFS(Lancamentos!$Y:$Y,Lancamentos!$AF:$AF,Fluxo_de_Caixa_Semanal!BL$8,Lancamentos!$F:$F,"Realizado",Lancamentos!$J:$J,Fluxo_de_Caixa_Semanal!$A55)-SUMIFS(Lancamentos!$Y:$Y,Lancamentos!$AF:$AF,Fluxo_de_Caixa_Semanal!BL$8,Lancamentos!$F:$F,"Contratado",Lancamentos!$J:$J,Fluxo_de_Caixa_Semanal!$A55)</f>
        <v>0</v>
      </c>
      <c r="BM55" s="123">
        <f>-SUMIFS(Lancamentos!$Y:$Y,Lancamentos!$AF:$AF,Fluxo_de_Caixa_Semanal!BM$8,Lancamentos!$F:$F,"Realizado",Lancamentos!$J:$J,Fluxo_de_Caixa_Semanal!$A55)-SUMIFS(Lancamentos!$Y:$Y,Lancamentos!$AF:$AF,Fluxo_de_Caixa_Semanal!BM$8,Lancamentos!$F:$F,"Contratado",Lancamentos!$J:$J,Fluxo_de_Caixa_Semanal!$A55)</f>
        <v>0</v>
      </c>
      <c r="BN55" s="121">
        <f>-SUMIFS(Lancamentos!$Y:$Y,Lancamentos!$AF:$AF,Fluxo_de_Caixa_Semanal!BN$8,Lancamentos!$F:$F,"Realizado",Lancamentos!$J:$J,Fluxo_de_Caixa_Semanal!$A55)-SUMIFS(Lancamentos!$Y:$Y,Lancamentos!$AF:$AF,Fluxo_de_Caixa_Semanal!BN$8,Lancamentos!$F:$F,"Contratado",Lancamentos!$J:$J,Fluxo_de_Caixa_Semanal!$A55)</f>
        <v>0</v>
      </c>
      <c r="BO55" s="122">
        <f>-SUMIFS(Lancamentos!$Y:$Y,Lancamentos!$AF:$AF,Fluxo_de_Caixa_Semanal!BO$8,Lancamentos!$F:$F,"Realizado",Lancamentos!$J:$J,Fluxo_de_Caixa_Semanal!$A55)-SUMIFS(Lancamentos!$Y:$Y,Lancamentos!$AF:$AF,Fluxo_de_Caixa_Semanal!BO$8,Lancamentos!$F:$F,"Contratado",Lancamentos!$J:$J,Fluxo_de_Caixa_Semanal!$A55)</f>
        <v>0</v>
      </c>
      <c r="BP55" s="123">
        <f>-SUMIFS(Lancamentos!$Y:$Y,Lancamentos!$AF:$AF,Fluxo_de_Caixa_Semanal!BP$8,Lancamentos!$F:$F,"Realizado",Lancamentos!$J:$J,Fluxo_de_Caixa_Semanal!$A55)-SUMIFS(Lancamentos!$Y:$Y,Lancamentos!$AF:$AF,Fluxo_de_Caixa_Semanal!BP$8,Lancamentos!$F:$F,"Contratado",Lancamentos!$J:$J,Fluxo_de_Caixa_Semanal!$A55)</f>
        <v>0</v>
      </c>
      <c r="BQ55" s="121">
        <f>-SUMIFS(Lancamentos!$Y:$Y,Lancamentos!$AF:$AF,Fluxo_de_Caixa_Semanal!BQ$8,Lancamentos!$F:$F,"Realizado",Lancamentos!$J:$J,Fluxo_de_Caixa_Semanal!$A55)-SUMIFS(Lancamentos!$Y:$Y,Lancamentos!$AF:$AF,Fluxo_de_Caixa_Semanal!BQ$8,Lancamentos!$F:$F,"Contratado",Lancamentos!$J:$J,Fluxo_de_Caixa_Semanal!$A55)</f>
        <v>0</v>
      </c>
      <c r="BR55" s="122">
        <f>-SUMIFS(Lancamentos!$Y:$Y,Lancamentos!$AF:$AF,Fluxo_de_Caixa_Semanal!BR$8,Lancamentos!$F:$F,"Realizado",Lancamentos!$J:$J,Fluxo_de_Caixa_Semanal!$A55)-SUMIFS(Lancamentos!$Y:$Y,Lancamentos!$AF:$AF,Fluxo_de_Caixa_Semanal!BR$8,Lancamentos!$F:$F,"Contratado",Lancamentos!$J:$J,Fluxo_de_Caixa_Semanal!$A55)</f>
        <v>0</v>
      </c>
      <c r="BS55" s="123">
        <f>-SUMIFS(Lancamentos!$Y:$Y,Lancamentos!$AF:$AF,Fluxo_de_Caixa_Semanal!BS$8,Lancamentos!$F:$F,"Realizado",Lancamentos!$J:$J,Fluxo_de_Caixa_Semanal!$A55)-SUMIFS(Lancamentos!$Y:$Y,Lancamentos!$AF:$AF,Fluxo_de_Caixa_Semanal!BS$8,Lancamentos!$F:$F,"Contratado",Lancamentos!$J:$J,Fluxo_de_Caixa_Semanal!$A55)</f>
        <v>0</v>
      </c>
      <c r="BT55" s="121">
        <f>-SUMIFS(Lancamentos!$Y:$Y,Lancamentos!$AF:$AF,Fluxo_de_Caixa_Semanal!BT$8,Lancamentos!$F:$F,"Realizado",Lancamentos!$J:$J,Fluxo_de_Caixa_Semanal!$A55)-SUMIFS(Lancamentos!$Y:$Y,Lancamentos!$AF:$AF,Fluxo_de_Caixa_Semanal!BT$8,Lancamentos!$F:$F,"Contratado",Lancamentos!$J:$J,Fluxo_de_Caixa_Semanal!$A55)</f>
        <v>0</v>
      </c>
      <c r="BU55" s="122">
        <f>-SUMIFS(Lancamentos!$Y:$Y,Lancamentos!$AF:$AF,Fluxo_de_Caixa_Semanal!BU$8,Lancamentos!$F:$F,"Realizado",Lancamentos!$J:$J,Fluxo_de_Caixa_Semanal!$A55)-SUMIFS(Lancamentos!$Y:$Y,Lancamentos!$AF:$AF,Fluxo_de_Caixa_Semanal!BU$8,Lancamentos!$F:$F,"Contratado",Lancamentos!$J:$J,Fluxo_de_Caixa_Semanal!$A55)</f>
        <v>0</v>
      </c>
      <c r="BV55" s="123">
        <f>-SUMIFS(Lancamentos!$Y:$Y,Lancamentos!$AF:$AF,Fluxo_de_Caixa_Semanal!BV$8,Lancamentos!$F:$F,"Realizado",Lancamentos!$J:$J,Fluxo_de_Caixa_Semanal!$A55)-SUMIFS(Lancamentos!$Y:$Y,Lancamentos!$AF:$AF,Fluxo_de_Caixa_Semanal!BV$8,Lancamentos!$F:$F,"Contratado",Lancamentos!$J:$J,Fluxo_de_Caixa_Semanal!$A55)</f>
        <v>0</v>
      </c>
      <c r="BW55" s="121">
        <f>-SUMIFS(Lancamentos!$Y:$Y,Lancamentos!$AF:$AF,Fluxo_de_Caixa_Semanal!BW$8,Lancamentos!$F:$F,"Realizado",Lancamentos!$J:$J,Fluxo_de_Caixa_Semanal!$A55)-SUMIFS(Lancamentos!$Y:$Y,Lancamentos!$AF:$AF,Fluxo_de_Caixa_Semanal!BW$8,Lancamentos!$F:$F,"Contratado",Lancamentos!$J:$J,Fluxo_de_Caixa_Semanal!$A55)</f>
        <v>0</v>
      </c>
      <c r="BX55" s="122">
        <f>-SUMIFS(Lancamentos!$Y:$Y,Lancamentos!$AF:$AF,Fluxo_de_Caixa_Semanal!BX$8,Lancamentos!$F:$F,"Realizado",Lancamentos!$J:$J,Fluxo_de_Caixa_Semanal!$A55)-SUMIFS(Lancamentos!$Y:$Y,Lancamentos!$AF:$AF,Fluxo_de_Caixa_Semanal!BX$8,Lancamentos!$F:$F,"Contratado",Lancamentos!$J:$J,Fluxo_de_Caixa_Semanal!$A55)</f>
        <v>0</v>
      </c>
      <c r="BY55" s="123">
        <f>-SUMIFS(Lancamentos!$Y:$Y,Lancamentos!$AF:$AF,Fluxo_de_Caixa_Semanal!BY$8,Lancamentos!$F:$F,"Realizado",Lancamentos!$J:$J,Fluxo_de_Caixa_Semanal!$A55)-SUMIFS(Lancamentos!$Y:$Y,Lancamentos!$AF:$AF,Fluxo_de_Caixa_Semanal!BY$8,Lancamentos!$F:$F,"Contratado",Lancamentos!$J:$J,Fluxo_de_Caixa_Semanal!$A55)</f>
        <v>0</v>
      </c>
      <c r="BZ55" s="121">
        <f>-SUMIFS(Lancamentos!$Y:$Y,Lancamentos!$AF:$AF,Fluxo_de_Caixa_Semanal!BZ$8,Lancamentos!$F:$F,"Realizado",Lancamentos!$J:$J,Fluxo_de_Caixa_Semanal!$A55)-SUMIFS(Lancamentos!$Y:$Y,Lancamentos!$AF:$AF,Fluxo_de_Caixa_Semanal!BZ$8,Lancamentos!$F:$F,"Contratado",Lancamentos!$J:$J,Fluxo_de_Caixa_Semanal!$A55)</f>
        <v>0</v>
      </c>
      <c r="CA55" s="122">
        <f>-SUMIFS(Lancamentos!$Y:$Y,Lancamentos!$AF:$AF,Fluxo_de_Caixa_Semanal!CA$8,Lancamentos!$F:$F,"Realizado",Lancamentos!$J:$J,Fluxo_de_Caixa_Semanal!$A55)-SUMIFS(Lancamentos!$Y:$Y,Lancamentos!$AF:$AF,Fluxo_de_Caixa_Semanal!CA$8,Lancamentos!$F:$F,"Contratado",Lancamentos!$J:$J,Fluxo_de_Caixa_Semanal!$A55)</f>
        <v>0</v>
      </c>
      <c r="CB55" s="123">
        <f>-SUMIFS(Lancamentos!$Y:$Y,Lancamentos!$AF:$AF,Fluxo_de_Caixa_Semanal!CB$8,Lancamentos!$F:$F,"Realizado",Lancamentos!$J:$J,Fluxo_de_Caixa_Semanal!$A55)-SUMIFS(Lancamentos!$Y:$Y,Lancamentos!$AF:$AF,Fluxo_de_Caixa_Semanal!CB$8,Lancamentos!$F:$F,"Contratado",Lancamentos!$J:$J,Fluxo_de_Caixa_Semanal!$A55)</f>
        <v>0</v>
      </c>
      <c r="CC55" s="121">
        <f>-SUMIFS(Lancamentos!$Y:$Y,Lancamentos!$AF:$AF,Fluxo_de_Caixa_Semanal!CC$8,Lancamentos!$F:$F,"Realizado",Lancamentos!$J:$J,Fluxo_de_Caixa_Semanal!$A55)-SUMIFS(Lancamentos!$Y:$Y,Lancamentos!$AF:$AF,Fluxo_de_Caixa_Semanal!CC$8,Lancamentos!$F:$F,"Contratado",Lancamentos!$J:$J,Fluxo_de_Caixa_Semanal!$A55)</f>
        <v>0</v>
      </c>
      <c r="CD55" s="122">
        <f>-SUMIFS(Lancamentos!$Y:$Y,Lancamentos!$AF:$AF,Fluxo_de_Caixa_Semanal!CD$8,Lancamentos!$F:$F,"Realizado",Lancamentos!$J:$J,Fluxo_de_Caixa_Semanal!$A55)-SUMIFS(Lancamentos!$Y:$Y,Lancamentos!$AF:$AF,Fluxo_de_Caixa_Semanal!CD$8,Lancamentos!$F:$F,"Contratado",Lancamentos!$J:$J,Fluxo_de_Caixa_Semanal!$A55)</f>
        <v>0</v>
      </c>
      <c r="CE55" s="123">
        <f>-SUMIFS(Lancamentos!$Y:$Y,Lancamentos!$AF:$AF,Fluxo_de_Caixa_Semanal!CE$8,Lancamentos!$F:$F,"Realizado",Lancamentos!$J:$J,Fluxo_de_Caixa_Semanal!$A55)-SUMIFS(Lancamentos!$Y:$Y,Lancamentos!$AF:$AF,Fluxo_de_Caixa_Semanal!CE$8,Lancamentos!$F:$F,"Contratado",Lancamentos!$J:$J,Fluxo_de_Caixa_Semanal!$A55)</f>
        <v>0</v>
      </c>
      <c r="CF55" s="121">
        <f>-SUMIFS(Lancamentos!$Y:$Y,Lancamentos!$AF:$AF,Fluxo_de_Caixa_Semanal!CF$8,Lancamentos!$F:$F,"Realizado",Lancamentos!$J:$J,Fluxo_de_Caixa_Semanal!$A55)-SUMIFS(Lancamentos!$Y:$Y,Lancamentos!$AF:$AF,Fluxo_de_Caixa_Semanal!CF$8,Lancamentos!$F:$F,"Contratado",Lancamentos!$J:$J,Fluxo_de_Caixa_Semanal!$A55)</f>
        <v>0</v>
      </c>
      <c r="CG55" s="122">
        <f>-SUMIFS(Lancamentos!$Y:$Y,Lancamentos!$AF:$AF,Fluxo_de_Caixa_Semanal!CG$8,Lancamentos!$F:$F,"Realizado",Lancamentos!$J:$J,Fluxo_de_Caixa_Semanal!$A55)-SUMIFS(Lancamentos!$Y:$Y,Lancamentos!$AF:$AF,Fluxo_de_Caixa_Semanal!CG$8,Lancamentos!$F:$F,"Contratado",Lancamentos!$J:$J,Fluxo_de_Caixa_Semanal!$A55)</f>
        <v>0</v>
      </c>
      <c r="CH55" s="123">
        <f>-SUMIFS(Lancamentos!$Y:$Y,Lancamentos!$AF:$AF,Fluxo_de_Caixa_Semanal!CH$8,Lancamentos!$F:$F,"Realizado",Lancamentos!$J:$J,Fluxo_de_Caixa_Semanal!$A55)-SUMIFS(Lancamentos!$Y:$Y,Lancamentos!$AF:$AF,Fluxo_de_Caixa_Semanal!CH$8,Lancamentos!$F:$F,"Contratado",Lancamentos!$J:$J,Fluxo_de_Caixa_Semanal!$A55)</f>
        <v>0</v>
      </c>
      <c r="CI55" s="121">
        <f>-SUMIFS(Lancamentos!$Y:$Y,Lancamentos!$AF:$AF,Fluxo_de_Caixa_Semanal!CI$8,Lancamentos!$F:$F,"Realizado",Lancamentos!$J:$J,Fluxo_de_Caixa_Semanal!$A55)-SUMIFS(Lancamentos!$Y:$Y,Lancamentos!$AF:$AF,Fluxo_de_Caixa_Semanal!CI$8,Lancamentos!$F:$F,"Contratado",Lancamentos!$J:$J,Fluxo_de_Caixa_Semanal!$A55)</f>
        <v>0</v>
      </c>
      <c r="CJ55" s="122">
        <f>-SUMIFS(Lancamentos!$Y:$Y,Lancamentos!$AF:$AF,Fluxo_de_Caixa_Semanal!CJ$8,Lancamentos!$F:$F,"Realizado",Lancamentos!$J:$J,Fluxo_de_Caixa_Semanal!$A55)-SUMIFS(Lancamentos!$Y:$Y,Lancamentos!$AF:$AF,Fluxo_de_Caixa_Semanal!CJ$8,Lancamentos!$F:$F,"Contratado",Lancamentos!$J:$J,Fluxo_de_Caixa_Semanal!$A55)</f>
        <v>0</v>
      </c>
      <c r="CK55" s="123">
        <f>-SUMIFS(Lancamentos!$Y:$Y,Lancamentos!$AF:$AF,Fluxo_de_Caixa_Semanal!CK$8,Lancamentos!$F:$F,"Realizado",Lancamentos!$J:$J,Fluxo_de_Caixa_Semanal!$A55)-SUMIFS(Lancamentos!$Y:$Y,Lancamentos!$AF:$AF,Fluxo_de_Caixa_Semanal!CK$8,Lancamentos!$F:$F,"Contratado",Lancamentos!$J:$J,Fluxo_de_Caixa_Semanal!$A55)</f>
        <v>0</v>
      </c>
      <c r="CL55" s="121">
        <f>-SUMIFS(Lancamentos!$Y:$Y,Lancamentos!$AF:$AF,Fluxo_de_Caixa_Semanal!CL$8,Lancamentos!$F:$F,"Realizado",Lancamentos!$J:$J,Fluxo_de_Caixa_Semanal!$A55)-SUMIFS(Lancamentos!$Y:$Y,Lancamentos!$AF:$AF,Fluxo_de_Caixa_Semanal!CL$8,Lancamentos!$F:$F,"Contratado",Lancamentos!$J:$J,Fluxo_de_Caixa_Semanal!$A55)</f>
        <v>0</v>
      </c>
      <c r="CM55" s="122">
        <f>-SUMIFS(Lancamentos!$Y:$Y,Lancamentos!$AF:$AF,Fluxo_de_Caixa_Semanal!CM$8,Lancamentos!$F:$F,"Realizado",Lancamentos!$J:$J,Fluxo_de_Caixa_Semanal!$A55)-SUMIFS(Lancamentos!$Y:$Y,Lancamentos!$AF:$AF,Fluxo_de_Caixa_Semanal!CM$8,Lancamentos!$F:$F,"Contratado",Lancamentos!$J:$J,Fluxo_de_Caixa_Semanal!$A55)</f>
        <v>0</v>
      </c>
      <c r="CN55" s="123">
        <f>-SUMIFS(Lancamentos!$Y:$Y,Lancamentos!$AF:$AF,Fluxo_de_Caixa_Semanal!CN$8,Lancamentos!$F:$F,"Realizado",Lancamentos!$J:$J,Fluxo_de_Caixa_Semanal!$A55)-SUMIFS(Lancamentos!$Y:$Y,Lancamentos!$AF:$AF,Fluxo_de_Caixa_Semanal!CN$8,Lancamentos!$F:$F,"Contratado",Lancamentos!$J:$J,Fluxo_de_Caixa_Semanal!$A55)</f>
        <v>0</v>
      </c>
      <c r="CO55" s="121">
        <f>-SUMIFS(Lancamentos!$Y:$Y,Lancamentos!$AF:$AF,Fluxo_de_Caixa_Semanal!CO$8,Lancamentos!$F:$F,"Realizado",Lancamentos!$J:$J,Fluxo_de_Caixa_Semanal!$A55)-SUMIFS(Lancamentos!$Y:$Y,Lancamentos!$AF:$AF,Fluxo_de_Caixa_Semanal!CO$8,Lancamentos!$F:$F,"Contratado",Lancamentos!$J:$J,Fluxo_de_Caixa_Semanal!$A55)</f>
        <v>0</v>
      </c>
      <c r="CP55" s="122">
        <f>-SUMIFS(Lancamentos!$Y:$Y,Lancamentos!$AF:$AF,Fluxo_de_Caixa_Semanal!CP$8,Lancamentos!$F:$F,"Realizado",Lancamentos!$J:$J,Fluxo_de_Caixa_Semanal!$A55)-SUMIFS(Lancamentos!$Y:$Y,Lancamentos!$AF:$AF,Fluxo_de_Caixa_Semanal!CP$8,Lancamentos!$F:$F,"Contratado",Lancamentos!$J:$J,Fluxo_de_Caixa_Semanal!$A55)</f>
        <v>0</v>
      </c>
      <c r="CQ55" s="123">
        <f>-SUMIFS(Lancamentos!$Y:$Y,Lancamentos!$AF:$AF,Fluxo_de_Caixa_Semanal!CQ$8,Lancamentos!$F:$F,"Realizado",Lancamentos!$J:$J,Fluxo_de_Caixa_Semanal!$A55)-SUMIFS(Lancamentos!$Y:$Y,Lancamentos!$AF:$AF,Fluxo_de_Caixa_Semanal!CQ$8,Lancamentos!$F:$F,"Contratado",Lancamentos!$J:$J,Fluxo_de_Caixa_Semanal!$A55)</f>
        <v>0</v>
      </c>
      <c r="CR55" s="121">
        <f>-SUMIFS(Lancamentos!$Y:$Y,Lancamentos!$AF:$AF,Fluxo_de_Caixa_Semanal!CR$8,Lancamentos!$F:$F,"Realizado",Lancamentos!$J:$J,Fluxo_de_Caixa_Semanal!$A55)-SUMIFS(Lancamentos!$Y:$Y,Lancamentos!$AF:$AF,Fluxo_de_Caixa_Semanal!CR$8,Lancamentos!$F:$F,"Contratado",Lancamentos!$J:$J,Fluxo_de_Caixa_Semanal!$A55)</f>
        <v>0</v>
      </c>
      <c r="CS55" s="122">
        <f>-SUMIFS(Lancamentos!$Y:$Y,Lancamentos!$AF:$AF,Fluxo_de_Caixa_Semanal!CS$8,Lancamentos!$F:$F,"Realizado",Lancamentos!$J:$J,Fluxo_de_Caixa_Semanal!$A55)-SUMIFS(Lancamentos!$Y:$Y,Lancamentos!$AF:$AF,Fluxo_de_Caixa_Semanal!CS$8,Lancamentos!$F:$F,"Contratado",Lancamentos!$J:$J,Fluxo_de_Caixa_Semanal!$A55)</f>
        <v>0</v>
      </c>
      <c r="CT55" s="123">
        <f>-SUMIFS(Lancamentos!$Y:$Y,Lancamentos!$AF:$AF,Fluxo_de_Caixa_Semanal!CT$8,Lancamentos!$F:$F,"Realizado",Lancamentos!$J:$J,Fluxo_de_Caixa_Semanal!$A55)-SUMIFS(Lancamentos!$Y:$Y,Lancamentos!$AF:$AF,Fluxo_de_Caixa_Semanal!CT$8,Lancamentos!$F:$F,"Contratado",Lancamentos!$J:$J,Fluxo_de_Caixa_Semanal!$A55)</f>
        <v>0</v>
      </c>
      <c r="CU55" s="121">
        <f>-SUMIFS(Lancamentos!$Y:$Y,Lancamentos!$AF:$AF,Fluxo_de_Caixa_Semanal!CU$8,Lancamentos!$F:$F,"Realizado",Lancamentos!$J:$J,Fluxo_de_Caixa_Semanal!$A55)-SUMIFS(Lancamentos!$Y:$Y,Lancamentos!$AF:$AF,Fluxo_de_Caixa_Semanal!CU$8,Lancamentos!$F:$F,"Contratado",Lancamentos!$J:$J,Fluxo_de_Caixa_Semanal!$A55)</f>
        <v>0</v>
      </c>
      <c r="CV55" s="122">
        <f>-SUMIFS(Lancamentos!$Y:$Y,Lancamentos!$AF:$AF,Fluxo_de_Caixa_Semanal!CV$8,Lancamentos!$F:$F,"Realizado",Lancamentos!$J:$J,Fluxo_de_Caixa_Semanal!$A55)-SUMIFS(Lancamentos!$Y:$Y,Lancamentos!$AF:$AF,Fluxo_de_Caixa_Semanal!CV$8,Lancamentos!$F:$F,"Contratado",Lancamentos!$J:$J,Fluxo_de_Caixa_Semanal!$A55)</f>
        <v>0</v>
      </c>
      <c r="CW55" s="123">
        <f>-SUMIFS(Lancamentos!$Y:$Y,Lancamentos!$AF:$AF,Fluxo_de_Caixa_Semanal!CW$8,Lancamentos!$F:$F,"Realizado",Lancamentos!$J:$J,Fluxo_de_Caixa_Semanal!$A55)-SUMIFS(Lancamentos!$Y:$Y,Lancamentos!$AF:$AF,Fluxo_de_Caixa_Semanal!CW$8,Lancamentos!$F:$F,"Contratado",Lancamentos!$J:$J,Fluxo_de_Caixa_Semanal!$A55)</f>
        <v>0</v>
      </c>
      <c r="CX55" s="121">
        <f>-SUMIFS(Lancamentos!$Y:$Y,Lancamentos!$AF:$AF,Fluxo_de_Caixa_Semanal!CX$8,Lancamentos!$F:$F,"Realizado",Lancamentos!$J:$J,Fluxo_de_Caixa_Semanal!$A55)-SUMIFS(Lancamentos!$Y:$Y,Lancamentos!$AF:$AF,Fluxo_de_Caixa_Semanal!CX$8,Lancamentos!$F:$F,"Contratado",Lancamentos!$J:$J,Fluxo_de_Caixa_Semanal!$A55)</f>
        <v>0</v>
      </c>
      <c r="CY55" s="122">
        <f>-SUMIFS(Lancamentos!$Y:$Y,Lancamentos!$AF:$AF,Fluxo_de_Caixa_Semanal!CY$8,Lancamentos!$F:$F,"Realizado",Lancamentos!$J:$J,Fluxo_de_Caixa_Semanal!$A55)-SUMIFS(Lancamentos!$Y:$Y,Lancamentos!$AF:$AF,Fluxo_de_Caixa_Semanal!CY$8,Lancamentos!$F:$F,"Contratado",Lancamentos!$J:$J,Fluxo_de_Caixa_Semanal!$A55)</f>
        <v>0</v>
      </c>
      <c r="CZ55" s="123">
        <f>-SUMIFS(Lancamentos!$Y:$Y,Lancamentos!$AF:$AF,Fluxo_de_Caixa_Semanal!CZ$8,Lancamentos!$F:$F,"Realizado",Lancamentos!$J:$J,Fluxo_de_Caixa_Semanal!$A55)-SUMIFS(Lancamentos!$Y:$Y,Lancamentos!$AF:$AF,Fluxo_de_Caixa_Semanal!CZ$8,Lancamentos!$F:$F,"Contratado",Lancamentos!$J:$J,Fluxo_de_Caixa_Semanal!$A55)</f>
        <v>0</v>
      </c>
      <c r="DA55" s="121">
        <f>-SUMIFS(Lancamentos!$Y:$Y,Lancamentos!$AF:$AF,Fluxo_de_Caixa_Semanal!DA$8,Lancamentos!$F:$F,"Realizado",Lancamentos!$J:$J,Fluxo_de_Caixa_Semanal!$A55)-SUMIFS(Lancamentos!$Y:$Y,Lancamentos!$AF:$AF,Fluxo_de_Caixa_Semanal!DA$8,Lancamentos!$F:$F,"Contratado",Lancamentos!$J:$J,Fluxo_de_Caixa_Semanal!$A55)</f>
        <v>0</v>
      </c>
      <c r="DB55" s="122">
        <f>-SUMIFS(Lancamentos!$Y:$Y,Lancamentos!$AF:$AF,Fluxo_de_Caixa_Semanal!DB$8,Lancamentos!$F:$F,"Realizado",Lancamentos!$J:$J,Fluxo_de_Caixa_Semanal!$A55)-SUMIFS(Lancamentos!$Y:$Y,Lancamentos!$AF:$AF,Fluxo_de_Caixa_Semanal!DB$8,Lancamentos!$F:$F,"Contratado",Lancamentos!$J:$J,Fluxo_de_Caixa_Semanal!$A55)</f>
        <v>0</v>
      </c>
      <c r="DC55" s="123">
        <f>-SUMIFS(Lancamentos!$Y:$Y,Lancamentos!$AF:$AF,Fluxo_de_Caixa_Semanal!DC$8,Lancamentos!$F:$F,"Realizado",Lancamentos!$J:$J,Fluxo_de_Caixa_Semanal!$A55)-SUMIFS(Lancamentos!$Y:$Y,Lancamentos!$AF:$AF,Fluxo_de_Caixa_Semanal!DC$8,Lancamentos!$F:$F,"Contratado",Lancamentos!$J:$J,Fluxo_de_Caixa_Semanal!$A55)</f>
        <v>0</v>
      </c>
      <c r="DD55" s="121">
        <f>-SUMIFS(Lancamentos!$Y:$Y,Lancamentos!$AF:$AF,Fluxo_de_Caixa_Semanal!DD$8,Lancamentos!$F:$F,"Realizado",Lancamentos!$J:$J,Fluxo_de_Caixa_Semanal!$A55)-SUMIFS(Lancamentos!$Y:$Y,Lancamentos!$AF:$AF,Fluxo_de_Caixa_Semanal!DD$8,Lancamentos!$F:$F,"Contratado",Lancamentos!$J:$J,Fluxo_de_Caixa_Semanal!$A55)</f>
        <v>0</v>
      </c>
      <c r="DE55" s="122">
        <f>-SUMIFS(Lancamentos!$Y:$Y,Lancamentos!$AF:$AF,Fluxo_de_Caixa_Semanal!DE$8,Lancamentos!$F:$F,"Realizado",Lancamentos!$J:$J,Fluxo_de_Caixa_Semanal!$A55)-SUMIFS(Lancamentos!$Y:$Y,Lancamentos!$AF:$AF,Fluxo_de_Caixa_Semanal!DE$8,Lancamentos!$F:$F,"Contratado",Lancamentos!$J:$J,Fluxo_de_Caixa_Semanal!$A55)</f>
        <v>0</v>
      </c>
      <c r="DF55" s="123">
        <f>-SUMIFS(Lancamentos!$Y:$Y,Lancamentos!$AF:$AF,Fluxo_de_Caixa_Semanal!DF$8,Lancamentos!$F:$F,"Realizado",Lancamentos!$J:$J,Fluxo_de_Caixa_Semanal!$A55)-SUMIFS(Lancamentos!$Y:$Y,Lancamentos!$AF:$AF,Fluxo_de_Caixa_Semanal!DF$8,Lancamentos!$F:$F,"Contratado",Lancamentos!$J:$J,Fluxo_de_Caixa_Semanal!$A55)</f>
        <v>0</v>
      </c>
      <c r="DG55" s="121">
        <f>-SUMIFS(Lancamentos!$Y:$Y,Lancamentos!$AF:$AF,Fluxo_de_Caixa_Semanal!DG$8,Lancamentos!$F:$F,"Realizado",Lancamentos!$J:$J,Fluxo_de_Caixa_Semanal!$A55)-SUMIFS(Lancamentos!$Y:$Y,Lancamentos!$AF:$AF,Fluxo_de_Caixa_Semanal!DG$8,Lancamentos!$F:$F,"Contratado",Lancamentos!$J:$J,Fluxo_de_Caixa_Semanal!$A55)</f>
        <v>0</v>
      </c>
      <c r="DH55" s="122">
        <f>-SUMIFS(Lancamentos!$Y:$Y,Lancamentos!$AF:$AF,Fluxo_de_Caixa_Semanal!DH$8,Lancamentos!$F:$F,"Realizado",Lancamentos!$J:$J,Fluxo_de_Caixa_Semanal!$A55)-SUMIFS(Lancamentos!$Y:$Y,Lancamentos!$AF:$AF,Fluxo_de_Caixa_Semanal!DH$8,Lancamentos!$F:$F,"Contratado",Lancamentos!$J:$J,Fluxo_de_Caixa_Semanal!$A55)</f>
        <v>0</v>
      </c>
      <c r="DI55" s="123">
        <f>-SUMIFS(Lancamentos!$Y:$Y,Lancamentos!$AF:$AF,Fluxo_de_Caixa_Semanal!DI$8,Lancamentos!$F:$F,"Realizado",Lancamentos!$J:$J,Fluxo_de_Caixa_Semanal!$A55)-SUMIFS(Lancamentos!$Y:$Y,Lancamentos!$AF:$AF,Fluxo_de_Caixa_Semanal!DI$8,Lancamentos!$F:$F,"Contratado",Lancamentos!$J:$J,Fluxo_de_Caixa_Semanal!$A55)</f>
        <v>0</v>
      </c>
      <c r="DJ55" s="121">
        <f>-SUMIFS(Lancamentos!$Y:$Y,Lancamentos!$AF:$AF,Fluxo_de_Caixa_Semanal!DJ$8,Lancamentos!$F:$F,"Realizado",Lancamentos!$J:$J,Fluxo_de_Caixa_Semanal!$A55)-SUMIFS(Lancamentos!$Y:$Y,Lancamentos!$AF:$AF,Fluxo_de_Caixa_Semanal!DJ$8,Lancamentos!$F:$F,"Contratado",Lancamentos!$J:$J,Fluxo_de_Caixa_Semanal!$A55)</f>
        <v>0</v>
      </c>
      <c r="DK55" s="122">
        <f>-SUMIFS(Lancamentos!$Y:$Y,Lancamentos!$AF:$AF,Fluxo_de_Caixa_Semanal!DK$8,Lancamentos!$F:$F,"Realizado",Lancamentos!$J:$J,Fluxo_de_Caixa_Semanal!$A55)-SUMIFS(Lancamentos!$Y:$Y,Lancamentos!$AF:$AF,Fluxo_de_Caixa_Semanal!DK$8,Lancamentos!$F:$F,"Contratado",Lancamentos!$J:$J,Fluxo_de_Caixa_Semanal!$A55)</f>
        <v>0</v>
      </c>
      <c r="DL55" s="123">
        <f>-SUMIFS(Lancamentos!$Y:$Y,Lancamentos!$AF:$AF,Fluxo_de_Caixa_Semanal!DL$8,Lancamentos!$F:$F,"Realizado",Lancamentos!$J:$J,Fluxo_de_Caixa_Semanal!$A55)-SUMIFS(Lancamentos!$Y:$Y,Lancamentos!$AF:$AF,Fluxo_de_Caixa_Semanal!DL$8,Lancamentos!$F:$F,"Contratado",Lancamentos!$J:$J,Fluxo_de_Caixa_Semanal!$A55)</f>
        <v>0</v>
      </c>
      <c r="DM55" s="121">
        <f>-SUMIFS(Lancamentos!$Y:$Y,Lancamentos!$AF:$AF,Fluxo_de_Caixa_Semanal!DM$8,Lancamentos!$F:$F,"Realizado",Lancamentos!$J:$J,Fluxo_de_Caixa_Semanal!$A55)-SUMIFS(Lancamentos!$Y:$Y,Lancamentos!$AF:$AF,Fluxo_de_Caixa_Semanal!DM$8,Lancamentos!$F:$F,"Contratado",Lancamentos!$J:$J,Fluxo_de_Caixa_Semanal!$A55)</f>
        <v>0</v>
      </c>
      <c r="DN55" s="122">
        <f>-SUMIFS(Lancamentos!$Y:$Y,Lancamentos!$AF:$AF,Fluxo_de_Caixa_Semanal!DN$8,Lancamentos!$F:$F,"Realizado",Lancamentos!$J:$J,Fluxo_de_Caixa_Semanal!$A55)-SUMIFS(Lancamentos!$Y:$Y,Lancamentos!$AF:$AF,Fluxo_de_Caixa_Semanal!DN$8,Lancamentos!$F:$F,"Contratado",Lancamentos!$J:$J,Fluxo_de_Caixa_Semanal!$A55)</f>
        <v>0</v>
      </c>
      <c r="DO55" s="123">
        <f>-SUMIFS(Lancamentos!$Y:$Y,Lancamentos!$AF:$AF,Fluxo_de_Caixa_Semanal!DO$8,Lancamentos!$F:$F,"Realizado",Lancamentos!$J:$J,Fluxo_de_Caixa_Semanal!$A55)-SUMIFS(Lancamentos!$Y:$Y,Lancamentos!$AF:$AF,Fluxo_de_Caixa_Semanal!DO$8,Lancamentos!$F:$F,"Contratado",Lancamentos!$J:$J,Fluxo_de_Caixa_Semanal!$A55)</f>
        <v>0</v>
      </c>
      <c r="DP55" s="121">
        <f>-SUMIFS(Lancamentos!$Y:$Y,Lancamentos!$AF:$AF,Fluxo_de_Caixa_Semanal!DP$8,Lancamentos!$F:$F,"Realizado",Lancamentos!$J:$J,Fluxo_de_Caixa_Semanal!$A55)-SUMIFS(Lancamentos!$Y:$Y,Lancamentos!$AF:$AF,Fluxo_de_Caixa_Semanal!DP$8,Lancamentos!$F:$F,"Contratado",Lancamentos!$J:$J,Fluxo_de_Caixa_Semanal!$A55)</f>
        <v>0</v>
      </c>
      <c r="DQ55" s="122">
        <f>-SUMIFS(Lancamentos!$Y:$Y,Lancamentos!$AF:$AF,Fluxo_de_Caixa_Semanal!DQ$8,Lancamentos!$F:$F,"Realizado",Lancamentos!$J:$J,Fluxo_de_Caixa_Semanal!$A55)-SUMIFS(Lancamentos!$Y:$Y,Lancamentos!$AF:$AF,Fluxo_de_Caixa_Semanal!DQ$8,Lancamentos!$F:$F,"Contratado",Lancamentos!$J:$J,Fluxo_de_Caixa_Semanal!$A55)</f>
        <v>0</v>
      </c>
      <c r="DR55" s="123">
        <f>-SUMIFS(Lancamentos!$Y:$Y,Lancamentos!$AF:$AF,Fluxo_de_Caixa_Semanal!DR$8,Lancamentos!$F:$F,"Realizado",Lancamentos!$J:$J,Fluxo_de_Caixa_Semanal!$A55)-SUMIFS(Lancamentos!$Y:$Y,Lancamentos!$AF:$AF,Fluxo_de_Caixa_Semanal!DR$8,Lancamentos!$F:$F,"Contratado",Lancamentos!$J:$J,Fluxo_de_Caixa_Semanal!$A55)</f>
        <v>0</v>
      </c>
      <c r="DS55" s="121">
        <f>-SUMIFS(Lancamentos!$Y:$Y,Lancamentos!$AF:$AF,Fluxo_de_Caixa_Semanal!DS$8,Lancamentos!$F:$F,"Realizado",Lancamentos!$J:$J,Fluxo_de_Caixa_Semanal!$A55)-SUMIFS(Lancamentos!$Y:$Y,Lancamentos!$AF:$AF,Fluxo_de_Caixa_Semanal!DS$8,Lancamentos!$F:$F,"Contratado",Lancamentos!$J:$J,Fluxo_de_Caixa_Semanal!$A55)</f>
        <v>0</v>
      </c>
      <c r="DT55" s="122">
        <f>-SUMIFS(Lancamentos!$Y:$Y,Lancamentos!$AF:$AF,Fluxo_de_Caixa_Semanal!DT$8,Lancamentos!$F:$F,"Realizado",Lancamentos!$J:$J,Fluxo_de_Caixa_Semanal!$A55)-SUMIFS(Lancamentos!$Y:$Y,Lancamentos!$AF:$AF,Fluxo_de_Caixa_Semanal!DT$8,Lancamentos!$F:$F,"Contratado",Lancamentos!$J:$J,Fluxo_de_Caixa_Semanal!$A55)</f>
        <v>0</v>
      </c>
      <c r="DU55" s="123">
        <f>-SUMIFS(Lancamentos!$Y:$Y,Lancamentos!$AF:$AF,Fluxo_de_Caixa_Semanal!DU$8,Lancamentos!$F:$F,"Realizado",Lancamentos!$J:$J,Fluxo_de_Caixa_Semanal!$A55)-SUMIFS(Lancamentos!$Y:$Y,Lancamentos!$AF:$AF,Fluxo_de_Caixa_Semanal!DU$8,Lancamentos!$F:$F,"Contratado",Lancamentos!$J:$J,Fluxo_de_Caixa_Semanal!$A55)</f>
        <v>0</v>
      </c>
      <c r="DV55" s="121">
        <f>-SUMIFS(Lancamentos!$Y:$Y,Lancamentos!$AF:$AF,Fluxo_de_Caixa_Semanal!DV$8,Lancamentos!$F:$F,"Realizado",Lancamentos!$J:$J,Fluxo_de_Caixa_Semanal!$A55)-SUMIFS(Lancamentos!$Y:$Y,Lancamentos!$AF:$AF,Fluxo_de_Caixa_Semanal!DV$8,Lancamentos!$F:$F,"Contratado",Lancamentos!$J:$J,Fluxo_de_Caixa_Semanal!$A55)</f>
        <v>0</v>
      </c>
      <c r="DW55" s="122">
        <f>-SUMIFS(Lancamentos!$Y:$Y,Lancamentos!$AF:$AF,Fluxo_de_Caixa_Semanal!DW$8,Lancamentos!$F:$F,"Realizado",Lancamentos!$J:$J,Fluxo_de_Caixa_Semanal!$A55)-SUMIFS(Lancamentos!$Y:$Y,Lancamentos!$AF:$AF,Fluxo_de_Caixa_Semanal!DW$8,Lancamentos!$F:$F,"Contratado",Lancamentos!$J:$J,Fluxo_de_Caixa_Semanal!$A55)</f>
        <v>0</v>
      </c>
      <c r="DX55" s="123">
        <f>-SUMIFS(Lancamentos!$Y:$Y,Lancamentos!$AF:$AF,Fluxo_de_Caixa_Semanal!DX$8,Lancamentos!$F:$F,"Realizado",Lancamentos!$J:$J,Fluxo_de_Caixa_Semanal!$A55)-SUMIFS(Lancamentos!$Y:$Y,Lancamentos!$AF:$AF,Fluxo_de_Caixa_Semanal!DX$8,Lancamentos!$F:$F,"Contratado",Lancamentos!$J:$J,Fluxo_de_Caixa_Semanal!$A55)</f>
        <v>0</v>
      </c>
      <c r="DY55" s="121">
        <f>-SUMIFS(Lancamentos!$Y:$Y,Lancamentos!$AF:$AF,Fluxo_de_Caixa_Semanal!DY$8,Lancamentos!$F:$F,"Realizado",Lancamentos!$J:$J,Fluxo_de_Caixa_Semanal!$A55)-SUMIFS(Lancamentos!$Y:$Y,Lancamentos!$AF:$AF,Fluxo_de_Caixa_Semanal!DY$8,Lancamentos!$F:$F,"Contratado",Lancamentos!$J:$J,Fluxo_de_Caixa_Semanal!$A55)</f>
        <v>0</v>
      </c>
      <c r="DZ55" s="122">
        <f>-SUMIFS(Lancamentos!$Y:$Y,Lancamentos!$AF:$AF,Fluxo_de_Caixa_Semanal!DZ$8,Lancamentos!$F:$F,"Realizado",Lancamentos!$J:$J,Fluxo_de_Caixa_Semanal!$A55)-SUMIFS(Lancamentos!$Y:$Y,Lancamentos!$AF:$AF,Fluxo_de_Caixa_Semanal!DZ$8,Lancamentos!$F:$F,"Contratado",Lancamentos!$J:$J,Fluxo_de_Caixa_Semanal!$A55)</f>
        <v>0</v>
      </c>
      <c r="EA55" s="123">
        <f>-SUMIFS(Lancamentos!$Y:$Y,Lancamentos!$AF:$AF,Fluxo_de_Caixa_Semanal!EA$8,Lancamentos!$F:$F,"Realizado",Lancamentos!$J:$J,Fluxo_de_Caixa_Semanal!$A55)-SUMIFS(Lancamentos!$Y:$Y,Lancamentos!$AF:$AF,Fluxo_de_Caixa_Semanal!EA$8,Lancamentos!$F:$F,"Contratado",Lancamentos!$J:$J,Fluxo_de_Caixa_Semanal!$A55)</f>
        <v>0</v>
      </c>
      <c r="EB55" s="121">
        <f>-SUMIFS(Lancamentos!$Y:$Y,Lancamentos!$AF:$AF,Fluxo_de_Caixa_Semanal!EB$8,Lancamentos!$F:$F,"Realizado",Lancamentos!$J:$J,Fluxo_de_Caixa_Semanal!$A55)-SUMIFS(Lancamentos!$Y:$Y,Lancamentos!$AF:$AF,Fluxo_de_Caixa_Semanal!EB$8,Lancamentos!$F:$F,"Contratado",Lancamentos!$J:$J,Fluxo_de_Caixa_Semanal!$A55)</f>
        <v>0</v>
      </c>
      <c r="EC55" s="122">
        <f>-SUMIFS(Lancamentos!$Y:$Y,Lancamentos!$AF:$AF,Fluxo_de_Caixa_Semanal!EC$8,Lancamentos!$F:$F,"Realizado",Lancamentos!$J:$J,Fluxo_de_Caixa_Semanal!$A55)-SUMIFS(Lancamentos!$Y:$Y,Lancamentos!$AF:$AF,Fluxo_de_Caixa_Semanal!EC$8,Lancamentos!$F:$F,"Contratado",Lancamentos!$J:$J,Fluxo_de_Caixa_Semanal!$A55)</f>
        <v>0</v>
      </c>
      <c r="ED55" s="123">
        <f>-SUMIFS(Lancamentos!$Y:$Y,Lancamentos!$AF:$AF,Fluxo_de_Caixa_Semanal!ED$8,Lancamentos!$F:$F,"Realizado",Lancamentos!$J:$J,Fluxo_de_Caixa_Semanal!$A55)-SUMIFS(Lancamentos!$Y:$Y,Lancamentos!$AF:$AF,Fluxo_de_Caixa_Semanal!ED$8,Lancamentos!$F:$F,"Contratado",Lancamentos!$J:$J,Fluxo_de_Caixa_Semanal!$A55)</f>
        <v>0</v>
      </c>
      <c r="EE55" s="121">
        <f>-SUMIFS(Lancamentos!$Y:$Y,Lancamentos!$AF:$AF,Fluxo_de_Caixa_Semanal!EE$8,Lancamentos!$F:$F,"Realizado",Lancamentos!$J:$J,Fluxo_de_Caixa_Semanal!$A55)-SUMIFS(Lancamentos!$Y:$Y,Lancamentos!$AF:$AF,Fluxo_de_Caixa_Semanal!EE$8,Lancamentos!$F:$F,"Contratado",Lancamentos!$J:$J,Fluxo_de_Caixa_Semanal!$A55)</f>
        <v>0</v>
      </c>
      <c r="EF55" s="122">
        <f>-SUMIFS(Lancamentos!$Y:$Y,Lancamentos!$AF:$AF,Fluxo_de_Caixa_Semanal!EF$8,Lancamentos!$F:$F,"Realizado",Lancamentos!$J:$J,Fluxo_de_Caixa_Semanal!$A55)-SUMIFS(Lancamentos!$Y:$Y,Lancamentos!$AF:$AF,Fluxo_de_Caixa_Semanal!EF$8,Lancamentos!$F:$F,"Contratado",Lancamentos!$J:$J,Fluxo_de_Caixa_Semanal!$A55)</f>
        <v>0</v>
      </c>
      <c r="EG55" s="123">
        <f>-SUMIFS(Lancamentos!$Y:$Y,Lancamentos!$AF:$AF,Fluxo_de_Caixa_Semanal!EG$8,Lancamentos!$F:$F,"Realizado",Lancamentos!$J:$J,Fluxo_de_Caixa_Semanal!$A55)-SUMIFS(Lancamentos!$Y:$Y,Lancamentos!$AF:$AF,Fluxo_de_Caixa_Semanal!EG$8,Lancamentos!$F:$F,"Contratado",Lancamentos!$J:$J,Fluxo_de_Caixa_Semanal!$A55)</f>
        <v>0</v>
      </c>
      <c r="EH55" s="121">
        <f>-SUMIFS(Lancamentos!$Y:$Y,Lancamentos!$AF:$AF,Fluxo_de_Caixa_Semanal!EH$8,Lancamentos!$F:$F,"Realizado",Lancamentos!$J:$J,Fluxo_de_Caixa_Semanal!$A55)-SUMIFS(Lancamentos!$Y:$Y,Lancamentos!$AF:$AF,Fluxo_de_Caixa_Semanal!EH$8,Lancamentos!$F:$F,"Contratado",Lancamentos!$J:$J,Fluxo_de_Caixa_Semanal!$A55)</f>
        <v>0</v>
      </c>
      <c r="EI55" s="122">
        <f>-SUMIFS(Lancamentos!$Y:$Y,Lancamentos!$AF:$AF,Fluxo_de_Caixa_Semanal!EI$8,Lancamentos!$F:$F,"Realizado",Lancamentos!$J:$J,Fluxo_de_Caixa_Semanal!$A55)-SUMIFS(Lancamentos!$Y:$Y,Lancamentos!$AF:$AF,Fluxo_de_Caixa_Semanal!EI$8,Lancamentos!$F:$F,"Contratado",Lancamentos!$J:$J,Fluxo_de_Caixa_Semanal!$A55)</f>
        <v>0</v>
      </c>
      <c r="EJ55" s="123">
        <f>-SUMIFS(Lancamentos!$Y:$Y,Lancamentos!$AF:$AF,Fluxo_de_Caixa_Semanal!EJ$8,Lancamentos!$F:$F,"Realizado",Lancamentos!$J:$J,Fluxo_de_Caixa_Semanal!$A55)-SUMIFS(Lancamentos!$Y:$Y,Lancamentos!$AF:$AF,Fluxo_de_Caixa_Semanal!EJ$8,Lancamentos!$F:$F,"Contratado",Lancamentos!$J:$J,Fluxo_de_Caixa_Semanal!$A55)</f>
        <v>0</v>
      </c>
      <c r="EK55" s="121">
        <f>-SUMIFS(Lancamentos!$Y:$Y,Lancamentos!$AF:$AF,Fluxo_de_Caixa_Semanal!EK$8,Lancamentos!$F:$F,"Realizado",Lancamentos!$J:$J,Fluxo_de_Caixa_Semanal!$A55)-SUMIFS(Lancamentos!$Y:$Y,Lancamentos!$AF:$AF,Fluxo_de_Caixa_Semanal!EK$8,Lancamentos!$F:$F,"Contratado",Lancamentos!$J:$J,Fluxo_de_Caixa_Semanal!$A55)</f>
        <v>0</v>
      </c>
      <c r="EL55" s="122">
        <f>-SUMIFS(Lancamentos!$Y:$Y,Lancamentos!$AF:$AF,Fluxo_de_Caixa_Semanal!EL$8,Lancamentos!$F:$F,"Realizado",Lancamentos!$J:$J,Fluxo_de_Caixa_Semanal!$A55)-SUMIFS(Lancamentos!$Y:$Y,Lancamentos!$AF:$AF,Fluxo_de_Caixa_Semanal!EL$8,Lancamentos!$F:$F,"Contratado",Lancamentos!$J:$J,Fluxo_de_Caixa_Semanal!$A55)</f>
        <v>0</v>
      </c>
      <c r="EM55" s="123">
        <f>-SUMIFS(Lancamentos!$Y:$Y,Lancamentos!$AF:$AF,Fluxo_de_Caixa_Semanal!EM$8,Lancamentos!$F:$F,"Realizado",Lancamentos!$J:$J,Fluxo_de_Caixa_Semanal!$A55)-SUMIFS(Lancamentos!$Y:$Y,Lancamentos!$AF:$AF,Fluxo_de_Caixa_Semanal!EM$8,Lancamentos!$F:$F,"Contratado",Lancamentos!$J:$J,Fluxo_de_Caixa_Semanal!$A55)</f>
        <v>0</v>
      </c>
      <c r="EN55" s="121">
        <f>-SUMIFS(Lancamentos!$Y:$Y,Lancamentos!$AF:$AF,Fluxo_de_Caixa_Semanal!EN$8,Lancamentos!$F:$F,"Realizado",Lancamentos!$J:$J,Fluxo_de_Caixa_Semanal!$A55)-SUMIFS(Lancamentos!$Y:$Y,Lancamentos!$AF:$AF,Fluxo_de_Caixa_Semanal!EN$8,Lancamentos!$F:$F,"Contratado",Lancamentos!$J:$J,Fluxo_de_Caixa_Semanal!$A55)</f>
        <v>0</v>
      </c>
      <c r="EO55" s="122">
        <f>-SUMIFS(Lancamentos!$Y:$Y,Lancamentos!$AF:$AF,Fluxo_de_Caixa_Semanal!EO$8,Lancamentos!$F:$F,"Realizado",Lancamentos!$J:$J,Fluxo_de_Caixa_Semanal!$A55)-SUMIFS(Lancamentos!$Y:$Y,Lancamentos!$AF:$AF,Fluxo_de_Caixa_Semanal!EO$8,Lancamentos!$F:$F,"Contratado",Lancamentos!$J:$J,Fluxo_de_Caixa_Semanal!$A55)</f>
        <v>0</v>
      </c>
      <c r="EP55" s="123">
        <f>-SUMIFS(Lancamentos!$Y:$Y,Lancamentos!$AF:$AF,Fluxo_de_Caixa_Semanal!EP$8,Lancamentos!$F:$F,"Realizado",Lancamentos!$J:$J,Fluxo_de_Caixa_Semanal!$A55)-SUMIFS(Lancamentos!$Y:$Y,Lancamentos!$AF:$AF,Fluxo_de_Caixa_Semanal!EP$8,Lancamentos!$F:$F,"Contratado",Lancamentos!$J:$J,Fluxo_de_Caixa_Semanal!$A55)</f>
        <v>0</v>
      </c>
      <c r="EQ55" s="121">
        <f>-SUMIFS(Lancamentos!$Y:$Y,Lancamentos!$AF:$AF,Fluxo_de_Caixa_Semanal!EQ$8,Lancamentos!$F:$F,"Realizado",Lancamentos!$J:$J,Fluxo_de_Caixa_Semanal!$A55)-SUMIFS(Lancamentos!$Y:$Y,Lancamentos!$AF:$AF,Fluxo_de_Caixa_Semanal!EQ$8,Lancamentos!$F:$F,"Contratado",Lancamentos!$J:$J,Fluxo_de_Caixa_Semanal!$A55)</f>
        <v>0</v>
      </c>
      <c r="ER55" s="122">
        <f>-SUMIFS(Lancamentos!$Y:$Y,Lancamentos!$AF:$AF,Fluxo_de_Caixa_Semanal!ER$8,Lancamentos!$F:$F,"Realizado",Lancamentos!$J:$J,Fluxo_de_Caixa_Semanal!$A55)-SUMIFS(Lancamentos!$Y:$Y,Lancamentos!$AF:$AF,Fluxo_de_Caixa_Semanal!ER$8,Lancamentos!$F:$F,"Contratado",Lancamentos!$J:$J,Fluxo_de_Caixa_Semanal!$A55)</f>
        <v>0</v>
      </c>
      <c r="ES55" s="123">
        <f>-SUMIFS(Lancamentos!$Y:$Y,Lancamentos!$AF:$AF,Fluxo_de_Caixa_Semanal!ES$8,Lancamentos!$F:$F,"Realizado",Lancamentos!$J:$J,Fluxo_de_Caixa_Semanal!$A55)-SUMIFS(Lancamentos!$Y:$Y,Lancamentos!$AF:$AF,Fluxo_de_Caixa_Semanal!ES$8,Lancamentos!$F:$F,"Contratado",Lancamentos!$J:$J,Fluxo_de_Caixa_Semanal!$A55)</f>
        <v>0</v>
      </c>
    </row>
    <row r="56" spans="1:149" s="2" customFormat="1" outlineLevel="1" x14ac:dyDescent="0.25">
      <c r="A56" t="s">
        <v>141</v>
      </c>
      <c r="B56" t="s">
        <v>142</v>
      </c>
      <c r="C56" s="165">
        <f>-SUMIFS(Lancamentos!$Y:$Y,Lancamentos!$AF:$AF,Fluxo_de_Caixa_Semanal!C$8,Lancamentos!$F:$F,"Realizado",Lancamentos!$J:$J,Fluxo_de_Caixa_Semanal!$A56)</f>
        <v>0</v>
      </c>
      <c r="D56" s="165">
        <f>-SUMIFS(Lancamentos!$Y:$Y,Lancamentos!$AF:$AF,Fluxo_de_Caixa_Semanal!D$8,Lancamentos!$F:$F,"Realizado",Lancamentos!$J:$J,Fluxo_de_Caixa_Semanal!$A56)</f>
        <v>0</v>
      </c>
      <c r="E56" s="166">
        <f>-SUMIFS(Lancamentos!$Y:$Y,Lancamentos!$AF:$AF,Fluxo_de_Caixa_Semanal!E$8,Lancamentos!$F:$F,"Realizado",Lancamentos!$J:$J,Fluxo_de_Caixa_Semanal!$A56)</f>
        <v>0</v>
      </c>
      <c r="F56" s="167">
        <f>-SUMIFS(Lancamentos!$Y:$Y,Lancamentos!$AF:$AF,Fluxo_de_Caixa_Semanal!F$8,Lancamentos!$F:$F,"Realizado",Lancamentos!$J:$J,Fluxo_de_Caixa_Semanal!$A56)</f>
        <v>0</v>
      </c>
      <c r="G56" s="165">
        <f>-SUMIFS(Lancamentos!$Y:$Y,Lancamentos!$AF:$AF,Fluxo_de_Caixa_Semanal!G$8,Lancamentos!$F:$F,"Realizado",Lancamentos!$J:$J,Fluxo_de_Caixa_Semanal!$A56)</f>
        <v>0</v>
      </c>
      <c r="H56" s="166">
        <f>-SUMIFS(Lancamentos!$Y:$Y,Lancamentos!$AF:$AF,Fluxo_de_Caixa_Semanal!H$8,Lancamentos!$F:$F,"Realizado",Lancamentos!$J:$J,Fluxo_de_Caixa_Semanal!$A56)</f>
        <v>0</v>
      </c>
      <c r="I56" s="167">
        <f>-SUMIFS(Lancamentos!$Y:$Y,Lancamentos!$AF:$AF,Fluxo_de_Caixa_Semanal!I$8,Lancamentos!$F:$F,"Realizado",Lancamentos!$J:$J,Fluxo_de_Caixa_Semanal!$A56)</f>
        <v>0</v>
      </c>
      <c r="J56" s="165">
        <f>-SUMIFS(Lancamentos!$Y:$Y,Lancamentos!$AF:$AF,Fluxo_de_Caixa_Semanal!J$8,Lancamentos!$F:$F,"Realizado",Lancamentos!$J:$J,Fluxo_de_Caixa_Semanal!$A56)</f>
        <v>0</v>
      </c>
      <c r="K56" s="166">
        <f>-SUMIFS(Lancamentos!$Y:$Y,Lancamentos!$AF:$AF,Fluxo_de_Caixa_Semanal!K$8,Lancamentos!$F:$F,"Realizado",Lancamentos!$J:$J,Fluxo_de_Caixa_Semanal!$A56)</f>
        <v>0</v>
      </c>
      <c r="L56" s="167">
        <f>-SUMIFS(Lancamentos!$Y:$Y,Lancamentos!$AF:$AF,Fluxo_de_Caixa_Semanal!L$8,Lancamentos!$F:$F,"Realizado",Lancamentos!$J:$J,Fluxo_de_Caixa_Semanal!$A56)</f>
        <v>0</v>
      </c>
      <c r="M56" s="165">
        <f>-SUMIFS(Lancamentos!$Y:$Y,Lancamentos!$AF:$AF,Fluxo_de_Caixa_Semanal!M$8,Lancamentos!$F:$F,"Realizado",Lancamentos!$J:$J,Fluxo_de_Caixa_Semanal!$A56)</f>
        <v>0</v>
      </c>
      <c r="N56" s="166">
        <f>-SUMIFS(Lancamentos!$Y:$Y,Lancamentos!$AF:$AF,Fluxo_de_Caixa_Semanal!N$8,Lancamentos!$F:$F,"Realizado",Lancamentos!$J:$J,Fluxo_de_Caixa_Semanal!$A56)</f>
        <v>0</v>
      </c>
      <c r="O56" s="167">
        <f>-SUMIFS(Lancamentos!$Y:$Y,Lancamentos!$AF:$AF,Fluxo_de_Caixa_Semanal!O$8,Lancamentos!$F:$F,"Realizado",Lancamentos!$J:$J,Fluxo_de_Caixa_Semanal!$A56)</f>
        <v>0</v>
      </c>
      <c r="P56" s="165">
        <f>-SUMIFS(Lancamentos!$Y:$Y,Lancamentos!$AF:$AF,Fluxo_de_Caixa_Semanal!P$8,Lancamentos!$F:$F,"Realizado",Lancamentos!$J:$J,Fluxo_de_Caixa_Semanal!$A56)</f>
        <v>0</v>
      </c>
      <c r="Q56" s="166">
        <f>-SUMIFS(Lancamentos!$Y:$Y,Lancamentos!$AF:$AF,Fluxo_de_Caixa_Semanal!Q$8,Lancamentos!$F:$F,"Realizado",Lancamentos!$J:$J,Fluxo_de_Caixa_Semanal!$A56)</f>
        <v>0</v>
      </c>
      <c r="R56" s="167">
        <f>-SUMIFS(Lancamentos!$Y:$Y,Lancamentos!$AF:$AF,Fluxo_de_Caixa_Semanal!R$8,Lancamentos!$F:$F,"Realizado",Lancamentos!$J:$J,Fluxo_de_Caixa_Semanal!$A56)</f>
        <v>0</v>
      </c>
      <c r="S56" s="165">
        <f>-SUMIFS(Lancamentos!$Y:$Y,Lancamentos!$AF:$AF,Fluxo_de_Caixa_Semanal!S$8,Lancamentos!$F:$F,"Realizado",Lancamentos!$J:$J,Fluxo_de_Caixa_Semanal!$A56)</f>
        <v>0</v>
      </c>
      <c r="T56" s="166">
        <f>-SUMIFS(Lancamentos!$Y:$Y,Lancamentos!$AF:$AF,Fluxo_de_Caixa_Semanal!T$8,Lancamentos!$F:$F,"Realizado",Lancamentos!$J:$J,Fluxo_de_Caixa_Semanal!$A56)</f>
        <v>0</v>
      </c>
      <c r="U56" s="167">
        <f>-SUMIFS(Lancamentos!$Y:$Y,Lancamentos!$AF:$AF,Fluxo_de_Caixa_Semanal!U$8,Lancamentos!$F:$F,"Realizado",Lancamentos!$J:$J,Fluxo_de_Caixa_Semanal!$A56)</f>
        <v>0</v>
      </c>
      <c r="V56" s="165">
        <f>-SUMIFS(Lancamentos!$Y:$Y,Lancamentos!$AF:$AF,Fluxo_de_Caixa_Semanal!V$8,Lancamentos!$F:$F,"Realizado",Lancamentos!$J:$J,Fluxo_de_Caixa_Semanal!$A56)</f>
        <v>0</v>
      </c>
      <c r="W56" s="166">
        <f>-SUMIFS(Lancamentos!$Y:$Y,Lancamentos!$AF:$AF,Fluxo_de_Caixa_Semanal!W$8,Lancamentos!$F:$F,"Realizado",Lancamentos!$J:$J,Fluxo_de_Caixa_Semanal!$A56)</f>
        <v>0</v>
      </c>
      <c r="X56" s="121">
        <f>-SUMIFS(Lancamentos!$Y:$Y,Lancamentos!$AF:$AF,Fluxo_de_Caixa_Semanal!X$8,Lancamentos!$F:$F,"Realizado",Lancamentos!$J:$J,Fluxo_de_Caixa_Semanal!$A56)-SUMIFS(Lancamentos!$Y:$Y,Lancamentos!$AF:$AF,Fluxo_de_Caixa_Semanal!X$8,Lancamentos!$F:$F,"Contratado",Lancamentos!$J:$J,Fluxo_de_Caixa_Semanal!$A56)</f>
        <v>0</v>
      </c>
      <c r="Y56" s="122">
        <f>-SUMIFS(Lancamentos!$Y:$Y,Lancamentos!$AF:$AF,Fluxo_de_Caixa_Semanal!Y$8,Lancamentos!$F:$F,"Realizado",Lancamentos!$J:$J,Fluxo_de_Caixa_Semanal!$A56)-SUMIFS(Lancamentos!$Y:$Y,Lancamentos!$AF:$AF,Fluxo_de_Caixa_Semanal!Y$8,Lancamentos!$F:$F,"Contratado",Lancamentos!$J:$J,Fluxo_de_Caixa_Semanal!$A56)</f>
        <v>0</v>
      </c>
      <c r="Z56" s="123">
        <f>-SUMIFS(Lancamentos!$Y:$Y,Lancamentos!$AF:$AF,Fluxo_de_Caixa_Semanal!Z$8,Lancamentos!$F:$F,"Realizado",Lancamentos!$J:$J,Fluxo_de_Caixa_Semanal!$A56)-SUMIFS(Lancamentos!$Y:$Y,Lancamentos!$AF:$AF,Fluxo_de_Caixa_Semanal!Z$8,Lancamentos!$F:$F,"Contratado",Lancamentos!$J:$J,Fluxo_de_Caixa_Semanal!$A56)</f>
        <v>0</v>
      </c>
      <c r="AA56" s="121">
        <f>-SUMIFS(Lancamentos!$Y:$Y,Lancamentos!$AF:$AF,Fluxo_de_Caixa_Semanal!AA$8,Lancamentos!$F:$F,"Realizado",Lancamentos!$J:$J,Fluxo_de_Caixa_Semanal!$A56)-SUMIFS(Lancamentos!$Y:$Y,Lancamentos!$AF:$AF,Fluxo_de_Caixa_Semanal!AA$8,Lancamentos!$F:$F,"Contratado",Lancamentos!$J:$J,Fluxo_de_Caixa_Semanal!$A56)</f>
        <v>0</v>
      </c>
      <c r="AB56" s="122">
        <f>-SUMIFS(Lancamentos!$Y:$Y,Lancamentos!$AF:$AF,Fluxo_de_Caixa_Semanal!AB$8,Lancamentos!$F:$F,"Realizado",Lancamentos!$J:$J,Fluxo_de_Caixa_Semanal!$A56)-SUMIFS(Lancamentos!$Y:$Y,Lancamentos!$AF:$AF,Fluxo_de_Caixa_Semanal!AB$8,Lancamentos!$F:$F,"Contratado",Lancamentos!$J:$J,Fluxo_de_Caixa_Semanal!$A56)</f>
        <v>0</v>
      </c>
      <c r="AC56" s="123">
        <f>-SUMIFS(Lancamentos!$Y:$Y,Lancamentos!$AF:$AF,Fluxo_de_Caixa_Semanal!AC$8,Lancamentos!$F:$F,"Realizado",Lancamentos!$J:$J,Fluxo_de_Caixa_Semanal!$A56)-SUMIFS(Lancamentos!$Y:$Y,Lancamentos!$AF:$AF,Fluxo_de_Caixa_Semanal!AC$8,Lancamentos!$F:$F,"Contratado",Lancamentos!$J:$J,Fluxo_de_Caixa_Semanal!$A56)</f>
        <v>0</v>
      </c>
      <c r="AD56" s="121">
        <f>-SUMIFS(Lancamentos!$Y:$Y,Lancamentos!$AF:$AF,Fluxo_de_Caixa_Semanal!AD$8,Lancamentos!$F:$F,"Realizado",Lancamentos!$J:$J,Fluxo_de_Caixa_Semanal!$A56)-SUMIFS(Lancamentos!$Y:$Y,Lancamentos!$AF:$AF,Fluxo_de_Caixa_Semanal!AD$8,Lancamentos!$F:$F,"Contratado",Lancamentos!$J:$J,Fluxo_de_Caixa_Semanal!$A56)</f>
        <v>0</v>
      </c>
      <c r="AE56" s="122">
        <f>-SUMIFS(Lancamentos!$Y:$Y,Lancamentos!$AF:$AF,Fluxo_de_Caixa_Semanal!AE$8,Lancamentos!$F:$F,"Realizado",Lancamentos!$J:$J,Fluxo_de_Caixa_Semanal!$A56)-SUMIFS(Lancamentos!$Y:$Y,Lancamentos!$AF:$AF,Fluxo_de_Caixa_Semanal!AE$8,Lancamentos!$F:$F,"Contratado",Lancamentos!$J:$J,Fluxo_de_Caixa_Semanal!$A56)</f>
        <v>0</v>
      </c>
      <c r="AF56" s="123">
        <f>-SUMIFS(Lancamentos!$Y:$Y,Lancamentos!$AF:$AF,Fluxo_de_Caixa_Semanal!AF$8,Lancamentos!$F:$F,"Realizado",Lancamentos!$J:$J,Fluxo_de_Caixa_Semanal!$A56)-SUMIFS(Lancamentos!$Y:$Y,Lancamentos!$AF:$AF,Fluxo_de_Caixa_Semanal!AF$8,Lancamentos!$F:$F,"Contratado",Lancamentos!$J:$J,Fluxo_de_Caixa_Semanal!$A56)</f>
        <v>0</v>
      </c>
      <c r="AG56" s="121">
        <f>-SUMIFS(Lancamentos!$Y:$Y,Lancamentos!$AF:$AF,Fluxo_de_Caixa_Semanal!AG$8,Lancamentos!$F:$F,"Realizado",Lancamentos!$J:$J,Fluxo_de_Caixa_Semanal!$A56)-SUMIFS(Lancamentos!$Y:$Y,Lancamentos!$AF:$AF,Fluxo_de_Caixa_Semanal!AG$8,Lancamentos!$F:$F,"Contratado",Lancamentos!$J:$J,Fluxo_de_Caixa_Semanal!$A56)</f>
        <v>0</v>
      </c>
      <c r="AH56" s="122">
        <f>-SUMIFS(Lancamentos!$Y:$Y,Lancamentos!$AF:$AF,Fluxo_de_Caixa_Semanal!AH$8,Lancamentos!$F:$F,"Realizado",Lancamentos!$J:$J,Fluxo_de_Caixa_Semanal!$A56)-SUMIFS(Lancamentos!$Y:$Y,Lancamentos!$AF:$AF,Fluxo_de_Caixa_Semanal!AH$8,Lancamentos!$F:$F,"Contratado",Lancamentos!$J:$J,Fluxo_de_Caixa_Semanal!$A56)</f>
        <v>0</v>
      </c>
      <c r="AI56" s="123">
        <f>-SUMIFS(Lancamentos!$Y:$Y,Lancamentos!$AF:$AF,Fluxo_de_Caixa_Semanal!AI$8,Lancamentos!$F:$F,"Realizado",Lancamentos!$J:$J,Fluxo_de_Caixa_Semanal!$A56)-SUMIFS(Lancamentos!$Y:$Y,Lancamentos!$AF:$AF,Fluxo_de_Caixa_Semanal!AI$8,Lancamentos!$F:$F,"Contratado",Lancamentos!$J:$J,Fluxo_de_Caixa_Semanal!$A56)</f>
        <v>0</v>
      </c>
      <c r="AJ56" s="121">
        <f>-SUMIFS(Lancamentos!$Y:$Y,Lancamentos!$AF:$AF,Fluxo_de_Caixa_Semanal!AJ$8,Lancamentos!$F:$F,"Realizado",Lancamentos!$J:$J,Fluxo_de_Caixa_Semanal!$A56)-SUMIFS(Lancamentos!$Y:$Y,Lancamentos!$AF:$AF,Fluxo_de_Caixa_Semanal!AJ$8,Lancamentos!$F:$F,"Contratado",Lancamentos!$J:$J,Fluxo_de_Caixa_Semanal!$A56)</f>
        <v>0</v>
      </c>
      <c r="AK56" s="122">
        <f>-SUMIFS(Lancamentos!$Y:$Y,Lancamentos!$AF:$AF,Fluxo_de_Caixa_Semanal!AK$8,Lancamentos!$F:$F,"Realizado",Lancamentos!$J:$J,Fluxo_de_Caixa_Semanal!$A56)-SUMIFS(Lancamentos!$Y:$Y,Lancamentos!$AF:$AF,Fluxo_de_Caixa_Semanal!AK$8,Lancamentos!$F:$F,"Contratado",Lancamentos!$J:$J,Fluxo_de_Caixa_Semanal!$A56)</f>
        <v>0</v>
      </c>
      <c r="AL56" s="123">
        <f>-SUMIFS(Lancamentos!$Y:$Y,Lancamentos!$AF:$AF,Fluxo_de_Caixa_Semanal!AL$8,Lancamentos!$F:$F,"Realizado",Lancamentos!$J:$J,Fluxo_de_Caixa_Semanal!$A56)-SUMIFS(Lancamentos!$Y:$Y,Lancamentos!$AF:$AF,Fluxo_de_Caixa_Semanal!AL$8,Lancamentos!$F:$F,"Contratado",Lancamentos!$J:$J,Fluxo_de_Caixa_Semanal!$A56)</f>
        <v>0</v>
      </c>
      <c r="AM56" s="121">
        <f>-SUMIFS(Lancamentos!$Y:$Y,Lancamentos!$AF:$AF,Fluxo_de_Caixa_Semanal!AM$8,Lancamentos!$F:$F,"Realizado",Lancamentos!$J:$J,Fluxo_de_Caixa_Semanal!$A56)-SUMIFS(Lancamentos!$Y:$Y,Lancamentos!$AF:$AF,Fluxo_de_Caixa_Semanal!AM$8,Lancamentos!$F:$F,"Contratado",Lancamentos!$J:$J,Fluxo_de_Caixa_Semanal!$A56)</f>
        <v>0</v>
      </c>
      <c r="AN56" s="122">
        <f>-SUMIFS(Lancamentos!$Y:$Y,Lancamentos!$AF:$AF,Fluxo_de_Caixa_Semanal!AN$8,Lancamentos!$F:$F,"Realizado",Lancamentos!$J:$J,Fluxo_de_Caixa_Semanal!$A56)-SUMIFS(Lancamentos!$Y:$Y,Lancamentos!$AF:$AF,Fluxo_de_Caixa_Semanal!AN$8,Lancamentos!$F:$F,"Contratado",Lancamentos!$J:$J,Fluxo_de_Caixa_Semanal!$A56)</f>
        <v>0</v>
      </c>
      <c r="AO56" s="123">
        <f>-SUMIFS(Lancamentos!$Y:$Y,Lancamentos!$AF:$AF,Fluxo_de_Caixa_Semanal!AO$8,Lancamentos!$F:$F,"Realizado",Lancamentos!$J:$J,Fluxo_de_Caixa_Semanal!$A56)-SUMIFS(Lancamentos!$Y:$Y,Lancamentos!$AF:$AF,Fluxo_de_Caixa_Semanal!AO$8,Lancamentos!$F:$F,"Contratado",Lancamentos!$J:$J,Fluxo_de_Caixa_Semanal!$A56)</f>
        <v>0</v>
      </c>
      <c r="AP56" s="121">
        <f>-SUMIFS(Lancamentos!$Y:$Y,Lancamentos!$AF:$AF,Fluxo_de_Caixa_Semanal!AP$8,Lancamentos!$F:$F,"Realizado",Lancamentos!$J:$J,Fluxo_de_Caixa_Semanal!$A56)-SUMIFS(Lancamentos!$Y:$Y,Lancamentos!$AF:$AF,Fluxo_de_Caixa_Semanal!AP$8,Lancamentos!$F:$F,"Contratado",Lancamentos!$J:$J,Fluxo_de_Caixa_Semanal!$A56)</f>
        <v>0</v>
      </c>
      <c r="AQ56" s="122">
        <f>-SUMIFS(Lancamentos!$Y:$Y,Lancamentos!$AF:$AF,Fluxo_de_Caixa_Semanal!AQ$8,Lancamentos!$F:$F,"Realizado",Lancamentos!$J:$J,Fluxo_de_Caixa_Semanal!$A56)-SUMIFS(Lancamentos!$Y:$Y,Lancamentos!$AF:$AF,Fluxo_de_Caixa_Semanal!AQ$8,Lancamentos!$F:$F,"Contratado",Lancamentos!$J:$J,Fluxo_de_Caixa_Semanal!$A56)</f>
        <v>0</v>
      </c>
      <c r="AR56" s="123">
        <f>-SUMIFS(Lancamentos!$Y:$Y,Lancamentos!$AF:$AF,Fluxo_de_Caixa_Semanal!AR$8,Lancamentos!$F:$F,"Realizado",Lancamentos!$J:$J,Fluxo_de_Caixa_Semanal!$A56)-SUMIFS(Lancamentos!$Y:$Y,Lancamentos!$AF:$AF,Fluxo_de_Caixa_Semanal!AR$8,Lancamentos!$F:$F,"Contratado",Lancamentos!$J:$J,Fluxo_de_Caixa_Semanal!$A56)</f>
        <v>0</v>
      </c>
      <c r="AS56" s="121">
        <f>-SUMIFS(Lancamentos!$Y:$Y,Lancamentos!$AF:$AF,Fluxo_de_Caixa_Semanal!AS$8,Lancamentos!$F:$F,"Realizado",Lancamentos!$J:$J,Fluxo_de_Caixa_Semanal!$A56)-SUMIFS(Lancamentos!$Y:$Y,Lancamentos!$AF:$AF,Fluxo_de_Caixa_Semanal!AS$8,Lancamentos!$F:$F,"Contratado",Lancamentos!$J:$J,Fluxo_de_Caixa_Semanal!$A56)</f>
        <v>0</v>
      </c>
      <c r="AT56" s="122">
        <f>-SUMIFS(Lancamentos!$Y:$Y,Lancamentos!$AF:$AF,Fluxo_de_Caixa_Semanal!AT$8,Lancamentos!$F:$F,"Realizado",Lancamentos!$J:$J,Fluxo_de_Caixa_Semanal!$A56)-SUMIFS(Lancamentos!$Y:$Y,Lancamentos!$AF:$AF,Fluxo_de_Caixa_Semanal!AT$8,Lancamentos!$F:$F,"Contratado",Lancamentos!$J:$J,Fluxo_de_Caixa_Semanal!$A56)</f>
        <v>0</v>
      </c>
      <c r="AU56" s="123">
        <f>-SUMIFS(Lancamentos!$Y:$Y,Lancamentos!$AF:$AF,Fluxo_de_Caixa_Semanal!AU$8,Lancamentos!$F:$F,"Realizado",Lancamentos!$J:$J,Fluxo_de_Caixa_Semanal!$A56)-SUMIFS(Lancamentos!$Y:$Y,Lancamentos!$AF:$AF,Fluxo_de_Caixa_Semanal!AU$8,Lancamentos!$F:$F,"Contratado",Lancamentos!$J:$J,Fluxo_de_Caixa_Semanal!$A56)</f>
        <v>0</v>
      </c>
      <c r="AV56" s="121">
        <f>-SUMIFS(Lancamentos!$Y:$Y,Lancamentos!$AF:$AF,Fluxo_de_Caixa_Semanal!AV$8,Lancamentos!$F:$F,"Realizado",Lancamentos!$J:$J,Fluxo_de_Caixa_Semanal!$A56)-SUMIFS(Lancamentos!$Y:$Y,Lancamentos!$AF:$AF,Fluxo_de_Caixa_Semanal!AV$8,Lancamentos!$F:$F,"Contratado",Lancamentos!$J:$J,Fluxo_de_Caixa_Semanal!$A56)</f>
        <v>0</v>
      </c>
      <c r="AW56" s="122">
        <f>-SUMIFS(Lancamentos!$Y:$Y,Lancamentos!$AF:$AF,Fluxo_de_Caixa_Semanal!AW$8,Lancamentos!$F:$F,"Realizado",Lancamentos!$J:$J,Fluxo_de_Caixa_Semanal!$A56)-SUMIFS(Lancamentos!$Y:$Y,Lancamentos!$AF:$AF,Fluxo_de_Caixa_Semanal!AW$8,Lancamentos!$F:$F,"Contratado",Lancamentos!$J:$J,Fluxo_de_Caixa_Semanal!$A56)</f>
        <v>0</v>
      </c>
      <c r="AX56" s="123">
        <f>-SUMIFS(Lancamentos!$Y:$Y,Lancamentos!$AF:$AF,Fluxo_de_Caixa_Semanal!AX$8,Lancamentos!$F:$F,"Realizado",Lancamentos!$J:$J,Fluxo_de_Caixa_Semanal!$A56)-SUMIFS(Lancamentos!$Y:$Y,Lancamentos!$AF:$AF,Fluxo_de_Caixa_Semanal!AX$8,Lancamentos!$F:$F,"Contratado",Lancamentos!$J:$J,Fluxo_de_Caixa_Semanal!$A56)</f>
        <v>0</v>
      </c>
      <c r="AY56" s="121">
        <f>-SUMIFS(Lancamentos!$Y:$Y,Lancamentos!$AF:$AF,Fluxo_de_Caixa_Semanal!AY$8,Lancamentos!$F:$F,"Realizado",Lancamentos!$J:$J,Fluxo_de_Caixa_Semanal!$A56)-SUMIFS(Lancamentos!$Y:$Y,Lancamentos!$AF:$AF,Fluxo_de_Caixa_Semanal!AY$8,Lancamentos!$F:$F,"Contratado",Lancamentos!$J:$J,Fluxo_de_Caixa_Semanal!$A56)</f>
        <v>0</v>
      </c>
      <c r="AZ56" s="122">
        <f>-SUMIFS(Lancamentos!$Y:$Y,Lancamentos!$AF:$AF,Fluxo_de_Caixa_Semanal!AZ$8,Lancamentos!$F:$F,"Realizado",Lancamentos!$J:$J,Fluxo_de_Caixa_Semanal!$A56)-SUMIFS(Lancamentos!$Y:$Y,Lancamentos!$AF:$AF,Fluxo_de_Caixa_Semanal!AZ$8,Lancamentos!$F:$F,"Contratado",Lancamentos!$J:$J,Fluxo_de_Caixa_Semanal!$A56)</f>
        <v>0</v>
      </c>
      <c r="BA56" s="123">
        <f>-SUMIFS(Lancamentos!$Y:$Y,Lancamentos!$AF:$AF,Fluxo_de_Caixa_Semanal!BA$8,Lancamentos!$F:$F,"Realizado",Lancamentos!$J:$J,Fluxo_de_Caixa_Semanal!$A56)-SUMIFS(Lancamentos!$Y:$Y,Lancamentos!$AF:$AF,Fluxo_de_Caixa_Semanal!BA$8,Lancamentos!$F:$F,"Contratado",Lancamentos!$J:$J,Fluxo_de_Caixa_Semanal!$A56)</f>
        <v>0</v>
      </c>
      <c r="BB56" s="121">
        <f>-SUMIFS(Lancamentos!$Y:$Y,Lancamentos!$AF:$AF,Fluxo_de_Caixa_Semanal!BB$8,Lancamentos!$F:$F,"Realizado",Lancamentos!$J:$J,Fluxo_de_Caixa_Semanal!$A56)-SUMIFS(Lancamentos!$Y:$Y,Lancamentos!$AF:$AF,Fluxo_de_Caixa_Semanal!BB$8,Lancamentos!$F:$F,"Contratado",Lancamentos!$J:$J,Fluxo_de_Caixa_Semanal!$A56)</f>
        <v>0</v>
      </c>
      <c r="BC56" s="122">
        <f>-SUMIFS(Lancamentos!$Y:$Y,Lancamentos!$AF:$AF,Fluxo_de_Caixa_Semanal!BC$8,Lancamentos!$F:$F,"Realizado",Lancamentos!$J:$J,Fluxo_de_Caixa_Semanal!$A56)-SUMIFS(Lancamentos!$Y:$Y,Lancamentos!$AF:$AF,Fluxo_de_Caixa_Semanal!BC$8,Lancamentos!$F:$F,"Contratado",Lancamentos!$J:$J,Fluxo_de_Caixa_Semanal!$A56)</f>
        <v>0</v>
      </c>
      <c r="BD56" s="123">
        <f>-SUMIFS(Lancamentos!$Y:$Y,Lancamentos!$AF:$AF,Fluxo_de_Caixa_Semanal!BD$8,Lancamentos!$F:$F,"Realizado",Lancamentos!$J:$J,Fluxo_de_Caixa_Semanal!$A56)-SUMIFS(Lancamentos!$Y:$Y,Lancamentos!$AF:$AF,Fluxo_de_Caixa_Semanal!BD$8,Lancamentos!$F:$F,"Contratado",Lancamentos!$J:$J,Fluxo_de_Caixa_Semanal!$A56)</f>
        <v>0</v>
      </c>
      <c r="BE56" s="121">
        <f>-SUMIFS(Lancamentos!$Y:$Y,Lancamentos!$AF:$AF,Fluxo_de_Caixa_Semanal!BE$8,Lancamentos!$F:$F,"Realizado",Lancamentos!$J:$J,Fluxo_de_Caixa_Semanal!$A56)-SUMIFS(Lancamentos!$Y:$Y,Lancamentos!$AF:$AF,Fluxo_de_Caixa_Semanal!BE$8,Lancamentos!$F:$F,"Contratado",Lancamentos!$J:$J,Fluxo_de_Caixa_Semanal!$A56)</f>
        <v>0</v>
      </c>
      <c r="BF56" s="122">
        <f>-SUMIFS(Lancamentos!$Y:$Y,Lancamentos!$AF:$AF,Fluxo_de_Caixa_Semanal!BF$8,Lancamentos!$F:$F,"Realizado",Lancamentos!$J:$J,Fluxo_de_Caixa_Semanal!$A56)-SUMIFS(Lancamentos!$Y:$Y,Lancamentos!$AF:$AF,Fluxo_de_Caixa_Semanal!BF$8,Lancamentos!$F:$F,"Contratado",Lancamentos!$J:$J,Fluxo_de_Caixa_Semanal!$A56)</f>
        <v>0</v>
      </c>
      <c r="BG56" s="123">
        <f>-SUMIFS(Lancamentos!$Y:$Y,Lancamentos!$AF:$AF,Fluxo_de_Caixa_Semanal!BG$8,Lancamentos!$F:$F,"Realizado",Lancamentos!$J:$J,Fluxo_de_Caixa_Semanal!$A56)-SUMIFS(Lancamentos!$Y:$Y,Lancamentos!$AF:$AF,Fluxo_de_Caixa_Semanal!BG$8,Lancamentos!$F:$F,"Contratado",Lancamentos!$J:$J,Fluxo_de_Caixa_Semanal!$A56)</f>
        <v>0</v>
      </c>
      <c r="BH56" s="121">
        <f>-SUMIFS(Lancamentos!$Y:$Y,Lancamentos!$AF:$AF,Fluxo_de_Caixa_Semanal!BH$8,Lancamentos!$F:$F,"Realizado",Lancamentos!$J:$J,Fluxo_de_Caixa_Semanal!$A56)-SUMIFS(Lancamentos!$Y:$Y,Lancamentos!$AF:$AF,Fluxo_de_Caixa_Semanal!BH$8,Lancamentos!$F:$F,"Contratado",Lancamentos!$J:$J,Fluxo_de_Caixa_Semanal!$A56)</f>
        <v>0</v>
      </c>
      <c r="BI56" s="122">
        <f>-SUMIFS(Lancamentos!$Y:$Y,Lancamentos!$AF:$AF,Fluxo_de_Caixa_Semanal!BI$8,Lancamentos!$F:$F,"Realizado",Lancamentos!$J:$J,Fluxo_de_Caixa_Semanal!$A56)-SUMIFS(Lancamentos!$Y:$Y,Lancamentos!$AF:$AF,Fluxo_de_Caixa_Semanal!BI$8,Lancamentos!$F:$F,"Contratado",Lancamentos!$J:$J,Fluxo_de_Caixa_Semanal!$A56)</f>
        <v>0</v>
      </c>
      <c r="BJ56" s="123">
        <f>-SUMIFS(Lancamentos!$Y:$Y,Lancamentos!$AF:$AF,Fluxo_de_Caixa_Semanal!BJ$8,Lancamentos!$F:$F,"Realizado",Lancamentos!$J:$J,Fluxo_de_Caixa_Semanal!$A56)-SUMIFS(Lancamentos!$Y:$Y,Lancamentos!$AF:$AF,Fluxo_de_Caixa_Semanal!BJ$8,Lancamentos!$F:$F,"Contratado",Lancamentos!$J:$J,Fluxo_de_Caixa_Semanal!$A56)</f>
        <v>0</v>
      </c>
      <c r="BK56" s="121">
        <f>-SUMIFS(Lancamentos!$Y:$Y,Lancamentos!$AF:$AF,Fluxo_de_Caixa_Semanal!BK$8,Lancamentos!$F:$F,"Realizado",Lancamentos!$J:$J,Fluxo_de_Caixa_Semanal!$A56)-SUMIFS(Lancamentos!$Y:$Y,Lancamentos!$AF:$AF,Fluxo_de_Caixa_Semanal!BK$8,Lancamentos!$F:$F,"Contratado",Lancamentos!$J:$J,Fluxo_de_Caixa_Semanal!$A56)</f>
        <v>0</v>
      </c>
      <c r="BL56" s="122">
        <f>-SUMIFS(Lancamentos!$Y:$Y,Lancamentos!$AF:$AF,Fluxo_de_Caixa_Semanal!BL$8,Lancamentos!$F:$F,"Realizado",Lancamentos!$J:$J,Fluxo_de_Caixa_Semanal!$A56)-SUMIFS(Lancamentos!$Y:$Y,Lancamentos!$AF:$AF,Fluxo_de_Caixa_Semanal!BL$8,Lancamentos!$F:$F,"Contratado",Lancamentos!$J:$J,Fluxo_de_Caixa_Semanal!$A56)</f>
        <v>0</v>
      </c>
      <c r="BM56" s="123">
        <f>-SUMIFS(Lancamentos!$Y:$Y,Lancamentos!$AF:$AF,Fluxo_de_Caixa_Semanal!BM$8,Lancamentos!$F:$F,"Realizado",Lancamentos!$J:$J,Fluxo_de_Caixa_Semanal!$A56)-SUMIFS(Lancamentos!$Y:$Y,Lancamentos!$AF:$AF,Fluxo_de_Caixa_Semanal!BM$8,Lancamentos!$F:$F,"Contratado",Lancamentos!$J:$J,Fluxo_de_Caixa_Semanal!$A56)</f>
        <v>0</v>
      </c>
      <c r="BN56" s="121">
        <f>-SUMIFS(Lancamentos!$Y:$Y,Lancamentos!$AF:$AF,Fluxo_de_Caixa_Semanal!BN$8,Lancamentos!$F:$F,"Realizado",Lancamentos!$J:$J,Fluxo_de_Caixa_Semanal!$A56)-SUMIFS(Lancamentos!$Y:$Y,Lancamentos!$AF:$AF,Fluxo_de_Caixa_Semanal!BN$8,Lancamentos!$F:$F,"Contratado",Lancamentos!$J:$J,Fluxo_de_Caixa_Semanal!$A56)</f>
        <v>0</v>
      </c>
      <c r="BO56" s="122">
        <f>-SUMIFS(Lancamentos!$Y:$Y,Lancamentos!$AF:$AF,Fluxo_de_Caixa_Semanal!BO$8,Lancamentos!$F:$F,"Realizado",Lancamentos!$J:$J,Fluxo_de_Caixa_Semanal!$A56)-SUMIFS(Lancamentos!$Y:$Y,Lancamentos!$AF:$AF,Fluxo_de_Caixa_Semanal!BO$8,Lancamentos!$F:$F,"Contratado",Lancamentos!$J:$J,Fluxo_de_Caixa_Semanal!$A56)</f>
        <v>0</v>
      </c>
      <c r="BP56" s="123">
        <f>-SUMIFS(Lancamentos!$Y:$Y,Lancamentos!$AF:$AF,Fluxo_de_Caixa_Semanal!BP$8,Lancamentos!$F:$F,"Realizado",Lancamentos!$J:$J,Fluxo_de_Caixa_Semanal!$A56)-SUMIFS(Lancamentos!$Y:$Y,Lancamentos!$AF:$AF,Fluxo_de_Caixa_Semanal!BP$8,Lancamentos!$F:$F,"Contratado",Lancamentos!$J:$J,Fluxo_de_Caixa_Semanal!$A56)</f>
        <v>0</v>
      </c>
      <c r="BQ56" s="121">
        <f>-SUMIFS(Lancamentos!$Y:$Y,Lancamentos!$AF:$AF,Fluxo_de_Caixa_Semanal!BQ$8,Lancamentos!$F:$F,"Realizado",Lancamentos!$J:$J,Fluxo_de_Caixa_Semanal!$A56)-SUMIFS(Lancamentos!$Y:$Y,Lancamentos!$AF:$AF,Fluxo_de_Caixa_Semanal!BQ$8,Lancamentos!$F:$F,"Contratado",Lancamentos!$J:$J,Fluxo_de_Caixa_Semanal!$A56)</f>
        <v>0</v>
      </c>
      <c r="BR56" s="122">
        <f>-SUMIFS(Lancamentos!$Y:$Y,Lancamentos!$AF:$AF,Fluxo_de_Caixa_Semanal!BR$8,Lancamentos!$F:$F,"Realizado",Lancamentos!$J:$J,Fluxo_de_Caixa_Semanal!$A56)-SUMIFS(Lancamentos!$Y:$Y,Lancamentos!$AF:$AF,Fluxo_de_Caixa_Semanal!BR$8,Lancamentos!$F:$F,"Contratado",Lancamentos!$J:$J,Fluxo_de_Caixa_Semanal!$A56)</f>
        <v>0</v>
      </c>
      <c r="BS56" s="123">
        <f>-SUMIFS(Lancamentos!$Y:$Y,Lancamentos!$AF:$AF,Fluxo_de_Caixa_Semanal!BS$8,Lancamentos!$F:$F,"Realizado",Lancamentos!$J:$J,Fluxo_de_Caixa_Semanal!$A56)-SUMIFS(Lancamentos!$Y:$Y,Lancamentos!$AF:$AF,Fluxo_de_Caixa_Semanal!BS$8,Lancamentos!$F:$F,"Contratado",Lancamentos!$J:$J,Fluxo_de_Caixa_Semanal!$A56)</f>
        <v>0</v>
      </c>
      <c r="BT56" s="121">
        <f>-SUMIFS(Lancamentos!$Y:$Y,Lancamentos!$AF:$AF,Fluxo_de_Caixa_Semanal!BT$8,Lancamentos!$F:$F,"Realizado",Lancamentos!$J:$J,Fluxo_de_Caixa_Semanal!$A56)-SUMIFS(Lancamentos!$Y:$Y,Lancamentos!$AF:$AF,Fluxo_de_Caixa_Semanal!BT$8,Lancamentos!$F:$F,"Contratado",Lancamentos!$J:$J,Fluxo_de_Caixa_Semanal!$A56)</f>
        <v>0</v>
      </c>
      <c r="BU56" s="122">
        <f>-SUMIFS(Lancamentos!$Y:$Y,Lancamentos!$AF:$AF,Fluxo_de_Caixa_Semanal!BU$8,Lancamentos!$F:$F,"Realizado",Lancamentos!$J:$J,Fluxo_de_Caixa_Semanal!$A56)-SUMIFS(Lancamentos!$Y:$Y,Lancamentos!$AF:$AF,Fluxo_de_Caixa_Semanal!BU$8,Lancamentos!$F:$F,"Contratado",Lancamentos!$J:$J,Fluxo_de_Caixa_Semanal!$A56)</f>
        <v>0</v>
      </c>
      <c r="BV56" s="123">
        <f>-SUMIFS(Lancamentos!$Y:$Y,Lancamentos!$AF:$AF,Fluxo_de_Caixa_Semanal!BV$8,Lancamentos!$F:$F,"Realizado",Lancamentos!$J:$J,Fluxo_de_Caixa_Semanal!$A56)-SUMIFS(Lancamentos!$Y:$Y,Lancamentos!$AF:$AF,Fluxo_de_Caixa_Semanal!BV$8,Lancamentos!$F:$F,"Contratado",Lancamentos!$J:$J,Fluxo_de_Caixa_Semanal!$A56)</f>
        <v>0</v>
      </c>
      <c r="BW56" s="121">
        <f>-SUMIFS(Lancamentos!$Y:$Y,Lancamentos!$AF:$AF,Fluxo_de_Caixa_Semanal!BW$8,Lancamentos!$F:$F,"Realizado",Lancamentos!$J:$J,Fluxo_de_Caixa_Semanal!$A56)-SUMIFS(Lancamentos!$Y:$Y,Lancamentos!$AF:$AF,Fluxo_de_Caixa_Semanal!BW$8,Lancamentos!$F:$F,"Contratado",Lancamentos!$J:$J,Fluxo_de_Caixa_Semanal!$A56)</f>
        <v>0</v>
      </c>
      <c r="BX56" s="122">
        <f>-SUMIFS(Lancamentos!$Y:$Y,Lancamentos!$AF:$AF,Fluxo_de_Caixa_Semanal!BX$8,Lancamentos!$F:$F,"Realizado",Lancamentos!$J:$J,Fluxo_de_Caixa_Semanal!$A56)-SUMIFS(Lancamentos!$Y:$Y,Lancamentos!$AF:$AF,Fluxo_de_Caixa_Semanal!BX$8,Lancamentos!$F:$F,"Contratado",Lancamentos!$J:$J,Fluxo_de_Caixa_Semanal!$A56)</f>
        <v>0</v>
      </c>
      <c r="BY56" s="123">
        <f>-SUMIFS(Lancamentos!$Y:$Y,Lancamentos!$AF:$AF,Fluxo_de_Caixa_Semanal!BY$8,Lancamentos!$F:$F,"Realizado",Lancamentos!$J:$J,Fluxo_de_Caixa_Semanal!$A56)-SUMIFS(Lancamentos!$Y:$Y,Lancamentos!$AF:$AF,Fluxo_de_Caixa_Semanal!BY$8,Lancamentos!$F:$F,"Contratado",Lancamentos!$J:$J,Fluxo_de_Caixa_Semanal!$A56)</f>
        <v>0</v>
      </c>
      <c r="BZ56" s="121">
        <f>-SUMIFS(Lancamentos!$Y:$Y,Lancamentos!$AF:$AF,Fluxo_de_Caixa_Semanal!BZ$8,Lancamentos!$F:$F,"Realizado",Lancamentos!$J:$J,Fluxo_de_Caixa_Semanal!$A56)-SUMIFS(Lancamentos!$Y:$Y,Lancamentos!$AF:$AF,Fluxo_de_Caixa_Semanal!BZ$8,Lancamentos!$F:$F,"Contratado",Lancamentos!$J:$J,Fluxo_de_Caixa_Semanal!$A56)</f>
        <v>0</v>
      </c>
      <c r="CA56" s="122">
        <f>-SUMIFS(Lancamentos!$Y:$Y,Lancamentos!$AF:$AF,Fluxo_de_Caixa_Semanal!CA$8,Lancamentos!$F:$F,"Realizado",Lancamentos!$J:$J,Fluxo_de_Caixa_Semanal!$A56)-SUMIFS(Lancamentos!$Y:$Y,Lancamentos!$AF:$AF,Fluxo_de_Caixa_Semanal!CA$8,Lancamentos!$F:$F,"Contratado",Lancamentos!$J:$J,Fluxo_de_Caixa_Semanal!$A56)</f>
        <v>0</v>
      </c>
      <c r="CB56" s="123">
        <f>-SUMIFS(Lancamentos!$Y:$Y,Lancamentos!$AF:$AF,Fluxo_de_Caixa_Semanal!CB$8,Lancamentos!$F:$F,"Realizado",Lancamentos!$J:$J,Fluxo_de_Caixa_Semanal!$A56)-SUMIFS(Lancamentos!$Y:$Y,Lancamentos!$AF:$AF,Fluxo_de_Caixa_Semanal!CB$8,Lancamentos!$F:$F,"Contratado",Lancamentos!$J:$J,Fluxo_de_Caixa_Semanal!$A56)</f>
        <v>0</v>
      </c>
      <c r="CC56" s="121">
        <f>-SUMIFS(Lancamentos!$Y:$Y,Lancamentos!$AF:$AF,Fluxo_de_Caixa_Semanal!CC$8,Lancamentos!$F:$F,"Realizado",Lancamentos!$J:$J,Fluxo_de_Caixa_Semanal!$A56)-SUMIFS(Lancamentos!$Y:$Y,Lancamentos!$AF:$AF,Fluxo_de_Caixa_Semanal!CC$8,Lancamentos!$F:$F,"Contratado",Lancamentos!$J:$J,Fluxo_de_Caixa_Semanal!$A56)</f>
        <v>0</v>
      </c>
      <c r="CD56" s="122">
        <f>-SUMIFS(Lancamentos!$Y:$Y,Lancamentos!$AF:$AF,Fluxo_de_Caixa_Semanal!CD$8,Lancamentos!$F:$F,"Realizado",Lancamentos!$J:$J,Fluxo_de_Caixa_Semanal!$A56)-SUMIFS(Lancamentos!$Y:$Y,Lancamentos!$AF:$AF,Fluxo_de_Caixa_Semanal!CD$8,Lancamentos!$F:$F,"Contratado",Lancamentos!$J:$J,Fluxo_de_Caixa_Semanal!$A56)</f>
        <v>0</v>
      </c>
      <c r="CE56" s="123">
        <f>-SUMIFS(Lancamentos!$Y:$Y,Lancamentos!$AF:$AF,Fluxo_de_Caixa_Semanal!CE$8,Lancamentos!$F:$F,"Realizado",Lancamentos!$J:$J,Fluxo_de_Caixa_Semanal!$A56)-SUMIFS(Lancamentos!$Y:$Y,Lancamentos!$AF:$AF,Fluxo_de_Caixa_Semanal!CE$8,Lancamentos!$F:$F,"Contratado",Lancamentos!$J:$J,Fluxo_de_Caixa_Semanal!$A56)</f>
        <v>0</v>
      </c>
      <c r="CF56" s="121">
        <f>-SUMIFS(Lancamentos!$Y:$Y,Lancamentos!$AF:$AF,Fluxo_de_Caixa_Semanal!CF$8,Lancamentos!$F:$F,"Realizado",Lancamentos!$J:$J,Fluxo_de_Caixa_Semanal!$A56)-SUMIFS(Lancamentos!$Y:$Y,Lancamentos!$AF:$AF,Fluxo_de_Caixa_Semanal!CF$8,Lancamentos!$F:$F,"Contratado",Lancamentos!$J:$J,Fluxo_de_Caixa_Semanal!$A56)</f>
        <v>0</v>
      </c>
      <c r="CG56" s="122">
        <f>-SUMIFS(Lancamentos!$Y:$Y,Lancamentos!$AF:$AF,Fluxo_de_Caixa_Semanal!CG$8,Lancamentos!$F:$F,"Realizado",Lancamentos!$J:$J,Fluxo_de_Caixa_Semanal!$A56)-SUMIFS(Lancamentos!$Y:$Y,Lancamentos!$AF:$AF,Fluxo_de_Caixa_Semanal!CG$8,Lancamentos!$F:$F,"Contratado",Lancamentos!$J:$J,Fluxo_de_Caixa_Semanal!$A56)</f>
        <v>0</v>
      </c>
      <c r="CH56" s="123">
        <f>-SUMIFS(Lancamentos!$Y:$Y,Lancamentos!$AF:$AF,Fluxo_de_Caixa_Semanal!CH$8,Lancamentos!$F:$F,"Realizado",Lancamentos!$J:$J,Fluxo_de_Caixa_Semanal!$A56)-SUMIFS(Lancamentos!$Y:$Y,Lancamentos!$AF:$AF,Fluxo_de_Caixa_Semanal!CH$8,Lancamentos!$F:$F,"Contratado",Lancamentos!$J:$J,Fluxo_de_Caixa_Semanal!$A56)</f>
        <v>0</v>
      </c>
      <c r="CI56" s="121">
        <f>-SUMIFS(Lancamentos!$Y:$Y,Lancamentos!$AF:$AF,Fluxo_de_Caixa_Semanal!CI$8,Lancamentos!$F:$F,"Realizado",Lancamentos!$J:$J,Fluxo_de_Caixa_Semanal!$A56)-SUMIFS(Lancamentos!$Y:$Y,Lancamentos!$AF:$AF,Fluxo_de_Caixa_Semanal!CI$8,Lancamentos!$F:$F,"Contratado",Lancamentos!$J:$J,Fluxo_de_Caixa_Semanal!$A56)</f>
        <v>0</v>
      </c>
      <c r="CJ56" s="122">
        <f>-SUMIFS(Lancamentos!$Y:$Y,Lancamentos!$AF:$AF,Fluxo_de_Caixa_Semanal!CJ$8,Lancamentos!$F:$F,"Realizado",Lancamentos!$J:$J,Fluxo_de_Caixa_Semanal!$A56)-SUMIFS(Lancamentos!$Y:$Y,Lancamentos!$AF:$AF,Fluxo_de_Caixa_Semanal!CJ$8,Lancamentos!$F:$F,"Contratado",Lancamentos!$J:$J,Fluxo_de_Caixa_Semanal!$A56)</f>
        <v>0</v>
      </c>
      <c r="CK56" s="123">
        <f>-SUMIFS(Lancamentos!$Y:$Y,Lancamentos!$AF:$AF,Fluxo_de_Caixa_Semanal!CK$8,Lancamentos!$F:$F,"Realizado",Lancamentos!$J:$J,Fluxo_de_Caixa_Semanal!$A56)-SUMIFS(Lancamentos!$Y:$Y,Lancamentos!$AF:$AF,Fluxo_de_Caixa_Semanal!CK$8,Lancamentos!$F:$F,"Contratado",Lancamentos!$J:$J,Fluxo_de_Caixa_Semanal!$A56)</f>
        <v>0</v>
      </c>
      <c r="CL56" s="121">
        <f>-SUMIFS(Lancamentos!$Y:$Y,Lancamentos!$AF:$AF,Fluxo_de_Caixa_Semanal!CL$8,Lancamentos!$F:$F,"Realizado",Lancamentos!$J:$J,Fluxo_de_Caixa_Semanal!$A56)-SUMIFS(Lancamentos!$Y:$Y,Lancamentos!$AF:$AF,Fluxo_de_Caixa_Semanal!CL$8,Lancamentos!$F:$F,"Contratado",Lancamentos!$J:$J,Fluxo_de_Caixa_Semanal!$A56)</f>
        <v>0</v>
      </c>
      <c r="CM56" s="122">
        <f>-SUMIFS(Lancamentos!$Y:$Y,Lancamentos!$AF:$AF,Fluxo_de_Caixa_Semanal!CM$8,Lancamentos!$F:$F,"Realizado",Lancamentos!$J:$J,Fluxo_de_Caixa_Semanal!$A56)-SUMIFS(Lancamentos!$Y:$Y,Lancamentos!$AF:$AF,Fluxo_de_Caixa_Semanal!CM$8,Lancamentos!$F:$F,"Contratado",Lancamentos!$J:$J,Fluxo_de_Caixa_Semanal!$A56)</f>
        <v>0</v>
      </c>
      <c r="CN56" s="123">
        <f>-SUMIFS(Lancamentos!$Y:$Y,Lancamentos!$AF:$AF,Fluxo_de_Caixa_Semanal!CN$8,Lancamentos!$F:$F,"Realizado",Lancamentos!$J:$J,Fluxo_de_Caixa_Semanal!$A56)-SUMIFS(Lancamentos!$Y:$Y,Lancamentos!$AF:$AF,Fluxo_de_Caixa_Semanal!CN$8,Lancamentos!$F:$F,"Contratado",Lancamentos!$J:$J,Fluxo_de_Caixa_Semanal!$A56)</f>
        <v>0</v>
      </c>
      <c r="CO56" s="121">
        <f>-SUMIFS(Lancamentos!$Y:$Y,Lancamentos!$AF:$AF,Fluxo_de_Caixa_Semanal!CO$8,Lancamentos!$F:$F,"Realizado",Lancamentos!$J:$J,Fluxo_de_Caixa_Semanal!$A56)-SUMIFS(Lancamentos!$Y:$Y,Lancamentos!$AF:$AF,Fluxo_de_Caixa_Semanal!CO$8,Lancamentos!$F:$F,"Contratado",Lancamentos!$J:$J,Fluxo_de_Caixa_Semanal!$A56)</f>
        <v>0</v>
      </c>
      <c r="CP56" s="122">
        <f>-SUMIFS(Lancamentos!$Y:$Y,Lancamentos!$AF:$AF,Fluxo_de_Caixa_Semanal!CP$8,Lancamentos!$F:$F,"Realizado",Lancamentos!$J:$J,Fluxo_de_Caixa_Semanal!$A56)-SUMIFS(Lancamentos!$Y:$Y,Lancamentos!$AF:$AF,Fluxo_de_Caixa_Semanal!CP$8,Lancamentos!$F:$F,"Contratado",Lancamentos!$J:$J,Fluxo_de_Caixa_Semanal!$A56)</f>
        <v>0</v>
      </c>
      <c r="CQ56" s="123">
        <f>-SUMIFS(Lancamentos!$Y:$Y,Lancamentos!$AF:$AF,Fluxo_de_Caixa_Semanal!CQ$8,Lancamentos!$F:$F,"Realizado",Lancamentos!$J:$J,Fluxo_de_Caixa_Semanal!$A56)-SUMIFS(Lancamentos!$Y:$Y,Lancamentos!$AF:$AF,Fluxo_de_Caixa_Semanal!CQ$8,Lancamentos!$F:$F,"Contratado",Lancamentos!$J:$J,Fluxo_de_Caixa_Semanal!$A56)</f>
        <v>0</v>
      </c>
      <c r="CR56" s="121">
        <f>-SUMIFS(Lancamentos!$Y:$Y,Lancamentos!$AF:$AF,Fluxo_de_Caixa_Semanal!CR$8,Lancamentos!$F:$F,"Realizado",Lancamentos!$J:$J,Fluxo_de_Caixa_Semanal!$A56)-SUMIFS(Lancamentos!$Y:$Y,Lancamentos!$AF:$AF,Fluxo_de_Caixa_Semanal!CR$8,Lancamentos!$F:$F,"Contratado",Lancamentos!$J:$J,Fluxo_de_Caixa_Semanal!$A56)</f>
        <v>0</v>
      </c>
      <c r="CS56" s="122">
        <f>-SUMIFS(Lancamentos!$Y:$Y,Lancamentos!$AF:$AF,Fluxo_de_Caixa_Semanal!CS$8,Lancamentos!$F:$F,"Realizado",Lancamentos!$J:$J,Fluxo_de_Caixa_Semanal!$A56)-SUMIFS(Lancamentos!$Y:$Y,Lancamentos!$AF:$AF,Fluxo_de_Caixa_Semanal!CS$8,Lancamentos!$F:$F,"Contratado",Lancamentos!$J:$J,Fluxo_de_Caixa_Semanal!$A56)</f>
        <v>0</v>
      </c>
      <c r="CT56" s="123">
        <f>-SUMIFS(Lancamentos!$Y:$Y,Lancamentos!$AF:$AF,Fluxo_de_Caixa_Semanal!CT$8,Lancamentos!$F:$F,"Realizado",Lancamentos!$J:$J,Fluxo_de_Caixa_Semanal!$A56)-SUMIFS(Lancamentos!$Y:$Y,Lancamentos!$AF:$AF,Fluxo_de_Caixa_Semanal!CT$8,Lancamentos!$F:$F,"Contratado",Lancamentos!$J:$J,Fluxo_de_Caixa_Semanal!$A56)</f>
        <v>0</v>
      </c>
      <c r="CU56" s="121">
        <f>-SUMIFS(Lancamentos!$Y:$Y,Lancamentos!$AF:$AF,Fluxo_de_Caixa_Semanal!CU$8,Lancamentos!$F:$F,"Realizado",Lancamentos!$J:$J,Fluxo_de_Caixa_Semanal!$A56)-SUMIFS(Lancamentos!$Y:$Y,Lancamentos!$AF:$AF,Fluxo_de_Caixa_Semanal!CU$8,Lancamentos!$F:$F,"Contratado",Lancamentos!$J:$J,Fluxo_de_Caixa_Semanal!$A56)</f>
        <v>0</v>
      </c>
      <c r="CV56" s="122">
        <f>-SUMIFS(Lancamentos!$Y:$Y,Lancamentos!$AF:$AF,Fluxo_de_Caixa_Semanal!CV$8,Lancamentos!$F:$F,"Realizado",Lancamentos!$J:$J,Fluxo_de_Caixa_Semanal!$A56)-SUMIFS(Lancamentos!$Y:$Y,Lancamentos!$AF:$AF,Fluxo_de_Caixa_Semanal!CV$8,Lancamentos!$F:$F,"Contratado",Lancamentos!$J:$J,Fluxo_de_Caixa_Semanal!$A56)</f>
        <v>0</v>
      </c>
      <c r="CW56" s="123">
        <f>-SUMIFS(Lancamentos!$Y:$Y,Lancamentos!$AF:$AF,Fluxo_de_Caixa_Semanal!CW$8,Lancamentos!$F:$F,"Realizado",Lancamentos!$J:$J,Fluxo_de_Caixa_Semanal!$A56)-SUMIFS(Lancamentos!$Y:$Y,Lancamentos!$AF:$AF,Fluxo_de_Caixa_Semanal!CW$8,Lancamentos!$F:$F,"Contratado",Lancamentos!$J:$J,Fluxo_de_Caixa_Semanal!$A56)</f>
        <v>0</v>
      </c>
      <c r="CX56" s="121">
        <f>-SUMIFS(Lancamentos!$Y:$Y,Lancamentos!$AF:$AF,Fluxo_de_Caixa_Semanal!CX$8,Lancamentos!$F:$F,"Realizado",Lancamentos!$J:$J,Fluxo_de_Caixa_Semanal!$A56)-SUMIFS(Lancamentos!$Y:$Y,Lancamentos!$AF:$AF,Fluxo_de_Caixa_Semanal!CX$8,Lancamentos!$F:$F,"Contratado",Lancamentos!$J:$J,Fluxo_de_Caixa_Semanal!$A56)</f>
        <v>0</v>
      </c>
      <c r="CY56" s="122">
        <f>-SUMIFS(Lancamentos!$Y:$Y,Lancamentos!$AF:$AF,Fluxo_de_Caixa_Semanal!CY$8,Lancamentos!$F:$F,"Realizado",Lancamentos!$J:$J,Fluxo_de_Caixa_Semanal!$A56)-SUMIFS(Lancamentos!$Y:$Y,Lancamentos!$AF:$AF,Fluxo_de_Caixa_Semanal!CY$8,Lancamentos!$F:$F,"Contratado",Lancamentos!$J:$J,Fluxo_de_Caixa_Semanal!$A56)</f>
        <v>0</v>
      </c>
      <c r="CZ56" s="123">
        <f>-SUMIFS(Lancamentos!$Y:$Y,Lancamentos!$AF:$AF,Fluxo_de_Caixa_Semanal!CZ$8,Lancamentos!$F:$F,"Realizado",Lancamentos!$J:$J,Fluxo_de_Caixa_Semanal!$A56)-SUMIFS(Lancamentos!$Y:$Y,Lancamentos!$AF:$AF,Fluxo_de_Caixa_Semanal!CZ$8,Lancamentos!$F:$F,"Contratado",Lancamentos!$J:$J,Fluxo_de_Caixa_Semanal!$A56)</f>
        <v>0</v>
      </c>
      <c r="DA56" s="121">
        <f>-SUMIFS(Lancamentos!$Y:$Y,Lancamentos!$AF:$AF,Fluxo_de_Caixa_Semanal!DA$8,Lancamentos!$F:$F,"Realizado",Lancamentos!$J:$J,Fluxo_de_Caixa_Semanal!$A56)-SUMIFS(Lancamentos!$Y:$Y,Lancamentos!$AF:$AF,Fluxo_de_Caixa_Semanal!DA$8,Lancamentos!$F:$F,"Contratado",Lancamentos!$J:$J,Fluxo_de_Caixa_Semanal!$A56)</f>
        <v>0</v>
      </c>
      <c r="DB56" s="122">
        <f>-SUMIFS(Lancamentos!$Y:$Y,Lancamentos!$AF:$AF,Fluxo_de_Caixa_Semanal!DB$8,Lancamentos!$F:$F,"Realizado",Lancamentos!$J:$J,Fluxo_de_Caixa_Semanal!$A56)-SUMIFS(Lancamentos!$Y:$Y,Lancamentos!$AF:$AF,Fluxo_de_Caixa_Semanal!DB$8,Lancamentos!$F:$F,"Contratado",Lancamentos!$J:$J,Fluxo_de_Caixa_Semanal!$A56)</f>
        <v>0</v>
      </c>
      <c r="DC56" s="123">
        <f>-SUMIFS(Lancamentos!$Y:$Y,Lancamentos!$AF:$AF,Fluxo_de_Caixa_Semanal!DC$8,Lancamentos!$F:$F,"Realizado",Lancamentos!$J:$J,Fluxo_de_Caixa_Semanal!$A56)-SUMIFS(Lancamentos!$Y:$Y,Lancamentos!$AF:$AF,Fluxo_de_Caixa_Semanal!DC$8,Lancamentos!$F:$F,"Contratado",Lancamentos!$J:$J,Fluxo_de_Caixa_Semanal!$A56)</f>
        <v>0</v>
      </c>
      <c r="DD56" s="121">
        <f>-SUMIFS(Lancamentos!$Y:$Y,Lancamentos!$AF:$AF,Fluxo_de_Caixa_Semanal!DD$8,Lancamentos!$F:$F,"Realizado",Lancamentos!$J:$J,Fluxo_de_Caixa_Semanal!$A56)-SUMIFS(Lancamentos!$Y:$Y,Lancamentos!$AF:$AF,Fluxo_de_Caixa_Semanal!DD$8,Lancamentos!$F:$F,"Contratado",Lancamentos!$J:$J,Fluxo_de_Caixa_Semanal!$A56)</f>
        <v>0</v>
      </c>
      <c r="DE56" s="122">
        <f>-SUMIFS(Lancamentos!$Y:$Y,Lancamentos!$AF:$AF,Fluxo_de_Caixa_Semanal!DE$8,Lancamentos!$F:$F,"Realizado",Lancamentos!$J:$J,Fluxo_de_Caixa_Semanal!$A56)-SUMIFS(Lancamentos!$Y:$Y,Lancamentos!$AF:$AF,Fluxo_de_Caixa_Semanal!DE$8,Lancamentos!$F:$F,"Contratado",Lancamentos!$J:$J,Fluxo_de_Caixa_Semanal!$A56)</f>
        <v>0</v>
      </c>
      <c r="DF56" s="123">
        <f>-SUMIFS(Lancamentos!$Y:$Y,Lancamentos!$AF:$AF,Fluxo_de_Caixa_Semanal!DF$8,Lancamentos!$F:$F,"Realizado",Lancamentos!$J:$J,Fluxo_de_Caixa_Semanal!$A56)-SUMIFS(Lancamentos!$Y:$Y,Lancamentos!$AF:$AF,Fluxo_de_Caixa_Semanal!DF$8,Lancamentos!$F:$F,"Contratado",Lancamentos!$J:$J,Fluxo_de_Caixa_Semanal!$A56)</f>
        <v>0</v>
      </c>
      <c r="DG56" s="121">
        <f>-SUMIFS(Lancamentos!$Y:$Y,Lancamentos!$AF:$AF,Fluxo_de_Caixa_Semanal!DG$8,Lancamentos!$F:$F,"Realizado",Lancamentos!$J:$J,Fluxo_de_Caixa_Semanal!$A56)-SUMIFS(Lancamentos!$Y:$Y,Lancamentos!$AF:$AF,Fluxo_de_Caixa_Semanal!DG$8,Lancamentos!$F:$F,"Contratado",Lancamentos!$J:$J,Fluxo_de_Caixa_Semanal!$A56)</f>
        <v>0</v>
      </c>
      <c r="DH56" s="122">
        <f>-SUMIFS(Lancamentos!$Y:$Y,Lancamentos!$AF:$AF,Fluxo_de_Caixa_Semanal!DH$8,Lancamentos!$F:$F,"Realizado",Lancamentos!$J:$J,Fluxo_de_Caixa_Semanal!$A56)-SUMIFS(Lancamentos!$Y:$Y,Lancamentos!$AF:$AF,Fluxo_de_Caixa_Semanal!DH$8,Lancamentos!$F:$F,"Contratado",Lancamentos!$J:$J,Fluxo_de_Caixa_Semanal!$A56)</f>
        <v>0</v>
      </c>
      <c r="DI56" s="123">
        <f>-SUMIFS(Lancamentos!$Y:$Y,Lancamentos!$AF:$AF,Fluxo_de_Caixa_Semanal!DI$8,Lancamentos!$F:$F,"Realizado",Lancamentos!$J:$J,Fluxo_de_Caixa_Semanal!$A56)-SUMIFS(Lancamentos!$Y:$Y,Lancamentos!$AF:$AF,Fluxo_de_Caixa_Semanal!DI$8,Lancamentos!$F:$F,"Contratado",Lancamentos!$J:$J,Fluxo_de_Caixa_Semanal!$A56)</f>
        <v>0</v>
      </c>
      <c r="DJ56" s="121">
        <f>-SUMIFS(Lancamentos!$Y:$Y,Lancamentos!$AF:$AF,Fluxo_de_Caixa_Semanal!DJ$8,Lancamentos!$F:$F,"Realizado",Lancamentos!$J:$J,Fluxo_de_Caixa_Semanal!$A56)-SUMIFS(Lancamentos!$Y:$Y,Lancamentos!$AF:$AF,Fluxo_de_Caixa_Semanal!DJ$8,Lancamentos!$F:$F,"Contratado",Lancamentos!$J:$J,Fluxo_de_Caixa_Semanal!$A56)</f>
        <v>0</v>
      </c>
      <c r="DK56" s="122">
        <f>-SUMIFS(Lancamentos!$Y:$Y,Lancamentos!$AF:$AF,Fluxo_de_Caixa_Semanal!DK$8,Lancamentos!$F:$F,"Realizado",Lancamentos!$J:$J,Fluxo_de_Caixa_Semanal!$A56)-SUMIFS(Lancamentos!$Y:$Y,Lancamentos!$AF:$AF,Fluxo_de_Caixa_Semanal!DK$8,Lancamentos!$F:$F,"Contratado",Lancamentos!$J:$J,Fluxo_de_Caixa_Semanal!$A56)</f>
        <v>0</v>
      </c>
      <c r="DL56" s="123">
        <f>-SUMIFS(Lancamentos!$Y:$Y,Lancamentos!$AF:$AF,Fluxo_de_Caixa_Semanal!DL$8,Lancamentos!$F:$F,"Realizado",Lancamentos!$J:$J,Fluxo_de_Caixa_Semanal!$A56)-SUMIFS(Lancamentos!$Y:$Y,Lancamentos!$AF:$AF,Fluxo_de_Caixa_Semanal!DL$8,Lancamentos!$F:$F,"Contratado",Lancamentos!$J:$J,Fluxo_de_Caixa_Semanal!$A56)</f>
        <v>0</v>
      </c>
      <c r="DM56" s="121">
        <f>-SUMIFS(Lancamentos!$Y:$Y,Lancamentos!$AF:$AF,Fluxo_de_Caixa_Semanal!DM$8,Lancamentos!$F:$F,"Realizado",Lancamentos!$J:$J,Fluxo_de_Caixa_Semanal!$A56)-SUMIFS(Lancamentos!$Y:$Y,Lancamentos!$AF:$AF,Fluxo_de_Caixa_Semanal!DM$8,Lancamentos!$F:$F,"Contratado",Lancamentos!$J:$J,Fluxo_de_Caixa_Semanal!$A56)</f>
        <v>0</v>
      </c>
      <c r="DN56" s="122">
        <f>-SUMIFS(Lancamentos!$Y:$Y,Lancamentos!$AF:$AF,Fluxo_de_Caixa_Semanal!DN$8,Lancamentos!$F:$F,"Realizado",Lancamentos!$J:$J,Fluxo_de_Caixa_Semanal!$A56)-SUMIFS(Lancamentos!$Y:$Y,Lancamentos!$AF:$AF,Fluxo_de_Caixa_Semanal!DN$8,Lancamentos!$F:$F,"Contratado",Lancamentos!$J:$J,Fluxo_de_Caixa_Semanal!$A56)</f>
        <v>0</v>
      </c>
      <c r="DO56" s="123">
        <f>-SUMIFS(Lancamentos!$Y:$Y,Lancamentos!$AF:$AF,Fluxo_de_Caixa_Semanal!DO$8,Lancamentos!$F:$F,"Realizado",Lancamentos!$J:$J,Fluxo_de_Caixa_Semanal!$A56)-SUMIFS(Lancamentos!$Y:$Y,Lancamentos!$AF:$AF,Fluxo_de_Caixa_Semanal!DO$8,Lancamentos!$F:$F,"Contratado",Lancamentos!$J:$J,Fluxo_de_Caixa_Semanal!$A56)</f>
        <v>0</v>
      </c>
      <c r="DP56" s="121">
        <f>-SUMIFS(Lancamentos!$Y:$Y,Lancamentos!$AF:$AF,Fluxo_de_Caixa_Semanal!DP$8,Lancamentos!$F:$F,"Realizado",Lancamentos!$J:$J,Fluxo_de_Caixa_Semanal!$A56)-SUMIFS(Lancamentos!$Y:$Y,Lancamentos!$AF:$AF,Fluxo_de_Caixa_Semanal!DP$8,Lancamentos!$F:$F,"Contratado",Lancamentos!$J:$J,Fluxo_de_Caixa_Semanal!$A56)</f>
        <v>0</v>
      </c>
      <c r="DQ56" s="122">
        <f>-SUMIFS(Lancamentos!$Y:$Y,Lancamentos!$AF:$AF,Fluxo_de_Caixa_Semanal!DQ$8,Lancamentos!$F:$F,"Realizado",Lancamentos!$J:$J,Fluxo_de_Caixa_Semanal!$A56)-SUMIFS(Lancamentos!$Y:$Y,Lancamentos!$AF:$AF,Fluxo_de_Caixa_Semanal!DQ$8,Lancamentos!$F:$F,"Contratado",Lancamentos!$J:$J,Fluxo_de_Caixa_Semanal!$A56)</f>
        <v>0</v>
      </c>
      <c r="DR56" s="123">
        <f>-SUMIFS(Lancamentos!$Y:$Y,Lancamentos!$AF:$AF,Fluxo_de_Caixa_Semanal!DR$8,Lancamentos!$F:$F,"Realizado",Lancamentos!$J:$J,Fluxo_de_Caixa_Semanal!$A56)-SUMIFS(Lancamentos!$Y:$Y,Lancamentos!$AF:$AF,Fluxo_de_Caixa_Semanal!DR$8,Lancamentos!$F:$F,"Contratado",Lancamentos!$J:$J,Fluxo_de_Caixa_Semanal!$A56)</f>
        <v>0</v>
      </c>
      <c r="DS56" s="121">
        <f>-SUMIFS(Lancamentos!$Y:$Y,Lancamentos!$AF:$AF,Fluxo_de_Caixa_Semanal!DS$8,Lancamentos!$F:$F,"Realizado",Lancamentos!$J:$J,Fluxo_de_Caixa_Semanal!$A56)-SUMIFS(Lancamentos!$Y:$Y,Lancamentos!$AF:$AF,Fluxo_de_Caixa_Semanal!DS$8,Lancamentos!$F:$F,"Contratado",Lancamentos!$J:$J,Fluxo_de_Caixa_Semanal!$A56)</f>
        <v>0</v>
      </c>
      <c r="DT56" s="122">
        <f>-SUMIFS(Lancamentos!$Y:$Y,Lancamentos!$AF:$AF,Fluxo_de_Caixa_Semanal!DT$8,Lancamentos!$F:$F,"Realizado",Lancamentos!$J:$J,Fluxo_de_Caixa_Semanal!$A56)-SUMIFS(Lancamentos!$Y:$Y,Lancamentos!$AF:$AF,Fluxo_de_Caixa_Semanal!DT$8,Lancamentos!$F:$F,"Contratado",Lancamentos!$J:$J,Fluxo_de_Caixa_Semanal!$A56)</f>
        <v>0</v>
      </c>
      <c r="DU56" s="123">
        <f>-SUMIFS(Lancamentos!$Y:$Y,Lancamentos!$AF:$AF,Fluxo_de_Caixa_Semanal!DU$8,Lancamentos!$F:$F,"Realizado",Lancamentos!$J:$J,Fluxo_de_Caixa_Semanal!$A56)-SUMIFS(Lancamentos!$Y:$Y,Lancamentos!$AF:$AF,Fluxo_de_Caixa_Semanal!DU$8,Lancamentos!$F:$F,"Contratado",Lancamentos!$J:$J,Fluxo_de_Caixa_Semanal!$A56)</f>
        <v>0</v>
      </c>
      <c r="DV56" s="121">
        <f>-SUMIFS(Lancamentos!$Y:$Y,Lancamentos!$AF:$AF,Fluxo_de_Caixa_Semanal!DV$8,Lancamentos!$F:$F,"Realizado",Lancamentos!$J:$J,Fluxo_de_Caixa_Semanal!$A56)-SUMIFS(Lancamentos!$Y:$Y,Lancamentos!$AF:$AF,Fluxo_de_Caixa_Semanal!DV$8,Lancamentos!$F:$F,"Contratado",Lancamentos!$J:$J,Fluxo_de_Caixa_Semanal!$A56)</f>
        <v>0</v>
      </c>
      <c r="DW56" s="122">
        <f>-SUMIFS(Lancamentos!$Y:$Y,Lancamentos!$AF:$AF,Fluxo_de_Caixa_Semanal!DW$8,Lancamentos!$F:$F,"Realizado",Lancamentos!$J:$J,Fluxo_de_Caixa_Semanal!$A56)-SUMIFS(Lancamentos!$Y:$Y,Lancamentos!$AF:$AF,Fluxo_de_Caixa_Semanal!DW$8,Lancamentos!$F:$F,"Contratado",Lancamentos!$J:$J,Fluxo_de_Caixa_Semanal!$A56)</f>
        <v>0</v>
      </c>
      <c r="DX56" s="123">
        <f>-SUMIFS(Lancamentos!$Y:$Y,Lancamentos!$AF:$AF,Fluxo_de_Caixa_Semanal!DX$8,Lancamentos!$F:$F,"Realizado",Lancamentos!$J:$J,Fluxo_de_Caixa_Semanal!$A56)-SUMIFS(Lancamentos!$Y:$Y,Lancamentos!$AF:$AF,Fluxo_de_Caixa_Semanal!DX$8,Lancamentos!$F:$F,"Contratado",Lancamentos!$J:$J,Fluxo_de_Caixa_Semanal!$A56)</f>
        <v>0</v>
      </c>
      <c r="DY56" s="121">
        <f>-SUMIFS(Lancamentos!$Y:$Y,Lancamentos!$AF:$AF,Fluxo_de_Caixa_Semanal!DY$8,Lancamentos!$F:$F,"Realizado",Lancamentos!$J:$J,Fluxo_de_Caixa_Semanal!$A56)-SUMIFS(Lancamentos!$Y:$Y,Lancamentos!$AF:$AF,Fluxo_de_Caixa_Semanal!DY$8,Lancamentos!$F:$F,"Contratado",Lancamentos!$J:$J,Fluxo_de_Caixa_Semanal!$A56)</f>
        <v>0</v>
      </c>
      <c r="DZ56" s="122">
        <f>-SUMIFS(Lancamentos!$Y:$Y,Lancamentos!$AF:$AF,Fluxo_de_Caixa_Semanal!DZ$8,Lancamentos!$F:$F,"Realizado",Lancamentos!$J:$J,Fluxo_de_Caixa_Semanal!$A56)-SUMIFS(Lancamentos!$Y:$Y,Lancamentos!$AF:$AF,Fluxo_de_Caixa_Semanal!DZ$8,Lancamentos!$F:$F,"Contratado",Lancamentos!$J:$J,Fluxo_de_Caixa_Semanal!$A56)</f>
        <v>0</v>
      </c>
      <c r="EA56" s="123">
        <f>-SUMIFS(Lancamentos!$Y:$Y,Lancamentos!$AF:$AF,Fluxo_de_Caixa_Semanal!EA$8,Lancamentos!$F:$F,"Realizado",Lancamentos!$J:$J,Fluxo_de_Caixa_Semanal!$A56)-SUMIFS(Lancamentos!$Y:$Y,Lancamentos!$AF:$AF,Fluxo_de_Caixa_Semanal!EA$8,Lancamentos!$F:$F,"Contratado",Lancamentos!$J:$J,Fluxo_de_Caixa_Semanal!$A56)</f>
        <v>0</v>
      </c>
      <c r="EB56" s="121">
        <f>-SUMIFS(Lancamentos!$Y:$Y,Lancamentos!$AF:$AF,Fluxo_de_Caixa_Semanal!EB$8,Lancamentos!$F:$F,"Realizado",Lancamentos!$J:$J,Fluxo_de_Caixa_Semanal!$A56)-SUMIFS(Lancamentos!$Y:$Y,Lancamentos!$AF:$AF,Fluxo_de_Caixa_Semanal!EB$8,Lancamentos!$F:$F,"Contratado",Lancamentos!$J:$J,Fluxo_de_Caixa_Semanal!$A56)</f>
        <v>0</v>
      </c>
      <c r="EC56" s="122">
        <f>-SUMIFS(Lancamentos!$Y:$Y,Lancamentos!$AF:$AF,Fluxo_de_Caixa_Semanal!EC$8,Lancamentos!$F:$F,"Realizado",Lancamentos!$J:$J,Fluxo_de_Caixa_Semanal!$A56)-SUMIFS(Lancamentos!$Y:$Y,Lancamentos!$AF:$AF,Fluxo_de_Caixa_Semanal!EC$8,Lancamentos!$F:$F,"Contratado",Lancamentos!$J:$J,Fluxo_de_Caixa_Semanal!$A56)</f>
        <v>0</v>
      </c>
      <c r="ED56" s="123">
        <f>-SUMIFS(Lancamentos!$Y:$Y,Lancamentos!$AF:$AF,Fluxo_de_Caixa_Semanal!ED$8,Lancamentos!$F:$F,"Realizado",Lancamentos!$J:$J,Fluxo_de_Caixa_Semanal!$A56)-SUMIFS(Lancamentos!$Y:$Y,Lancamentos!$AF:$AF,Fluxo_de_Caixa_Semanal!ED$8,Lancamentos!$F:$F,"Contratado",Lancamentos!$J:$J,Fluxo_de_Caixa_Semanal!$A56)</f>
        <v>0</v>
      </c>
      <c r="EE56" s="121">
        <f>-SUMIFS(Lancamentos!$Y:$Y,Lancamentos!$AF:$AF,Fluxo_de_Caixa_Semanal!EE$8,Lancamentos!$F:$F,"Realizado",Lancamentos!$J:$J,Fluxo_de_Caixa_Semanal!$A56)-SUMIFS(Lancamentos!$Y:$Y,Lancamentos!$AF:$AF,Fluxo_de_Caixa_Semanal!EE$8,Lancamentos!$F:$F,"Contratado",Lancamentos!$J:$J,Fluxo_de_Caixa_Semanal!$A56)</f>
        <v>0</v>
      </c>
      <c r="EF56" s="122">
        <f>-SUMIFS(Lancamentos!$Y:$Y,Lancamentos!$AF:$AF,Fluxo_de_Caixa_Semanal!EF$8,Lancamentos!$F:$F,"Realizado",Lancamentos!$J:$J,Fluxo_de_Caixa_Semanal!$A56)-SUMIFS(Lancamentos!$Y:$Y,Lancamentos!$AF:$AF,Fluxo_de_Caixa_Semanal!EF$8,Lancamentos!$F:$F,"Contratado",Lancamentos!$J:$J,Fluxo_de_Caixa_Semanal!$A56)</f>
        <v>0</v>
      </c>
      <c r="EG56" s="123">
        <f>-SUMIFS(Lancamentos!$Y:$Y,Lancamentos!$AF:$AF,Fluxo_de_Caixa_Semanal!EG$8,Lancamentos!$F:$F,"Realizado",Lancamentos!$J:$J,Fluxo_de_Caixa_Semanal!$A56)-SUMIFS(Lancamentos!$Y:$Y,Lancamentos!$AF:$AF,Fluxo_de_Caixa_Semanal!EG$8,Lancamentos!$F:$F,"Contratado",Lancamentos!$J:$J,Fluxo_de_Caixa_Semanal!$A56)</f>
        <v>0</v>
      </c>
      <c r="EH56" s="121">
        <f>-SUMIFS(Lancamentos!$Y:$Y,Lancamentos!$AF:$AF,Fluxo_de_Caixa_Semanal!EH$8,Lancamentos!$F:$F,"Realizado",Lancamentos!$J:$J,Fluxo_de_Caixa_Semanal!$A56)-SUMIFS(Lancamentos!$Y:$Y,Lancamentos!$AF:$AF,Fluxo_de_Caixa_Semanal!EH$8,Lancamentos!$F:$F,"Contratado",Lancamentos!$J:$J,Fluxo_de_Caixa_Semanal!$A56)</f>
        <v>0</v>
      </c>
      <c r="EI56" s="122">
        <f>-SUMIFS(Lancamentos!$Y:$Y,Lancamentos!$AF:$AF,Fluxo_de_Caixa_Semanal!EI$8,Lancamentos!$F:$F,"Realizado",Lancamentos!$J:$J,Fluxo_de_Caixa_Semanal!$A56)-SUMIFS(Lancamentos!$Y:$Y,Lancamentos!$AF:$AF,Fluxo_de_Caixa_Semanal!EI$8,Lancamentos!$F:$F,"Contratado",Lancamentos!$J:$J,Fluxo_de_Caixa_Semanal!$A56)</f>
        <v>0</v>
      </c>
      <c r="EJ56" s="123">
        <f>-SUMIFS(Lancamentos!$Y:$Y,Lancamentos!$AF:$AF,Fluxo_de_Caixa_Semanal!EJ$8,Lancamentos!$F:$F,"Realizado",Lancamentos!$J:$J,Fluxo_de_Caixa_Semanal!$A56)-SUMIFS(Lancamentos!$Y:$Y,Lancamentos!$AF:$AF,Fluxo_de_Caixa_Semanal!EJ$8,Lancamentos!$F:$F,"Contratado",Lancamentos!$J:$J,Fluxo_de_Caixa_Semanal!$A56)</f>
        <v>0</v>
      </c>
      <c r="EK56" s="121">
        <f>-SUMIFS(Lancamentos!$Y:$Y,Lancamentos!$AF:$AF,Fluxo_de_Caixa_Semanal!EK$8,Lancamentos!$F:$F,"Realizado",Lancamentos!$J:$J,Fluxo_de_Caixa_Semanal!$A56)-SUMIFS(Lancamentos!$Y:$Y,Lancamentos!$AF:$AF,Fluxo_de_Caixa_Semanal!EK$8,Lancamentos!$F:$F,"Contratado",Lancamentos!$J:$J,Fluxo_de_Caixa_Semanal!$A56)</f>
        <v>0</v>
      </c>
      <c r="EL56" s="122">
        <f>-SUMIFS(Lancamentos!$Y:$Y,Lancamentos!$AF:$AF,Fluxo_de_Caixa_Semanal!EL$8,Lancamentos!$F:$F,"Realizado",Lancamentos!$J:$J,Fluxo_de_Caixa_Semanal!$A56)-SUMIFS(Lancamentos!$Y:$Y,Lancamentos!$AF:$AF,Fluxo_de_Caixa_Semanal!EL$8,Lancamentos!$F:$F,"Contratado",Lancamentos!$J:$J,Fluxo_de_Caixa_Semanal!$A56)</f>
        <v>0</v>
      </c>
      <c r="EM56" s="123">
        <f>-SUMIFS(Lancamentos!$Y:$Y,Lancamentos!$AF:$AF,Fluxo_de_Caixa_Semanal!EM$8,Lancamentos!$F:$F,"Realizado",Lancamentos!$J:$J,Fluxo_de_Caixa_Semanal!$A56)-SUMIFS(Lancamentos!$Y:$Y,Lancamentos!$AF:$AF,Fluxo_de_Caixa_Semanal!EM$8,Lancamentos!$F:$F,"Contratado",Lancamentos!$J:$J,Fluxo_de_Caixa_Semanal!$A56)</f>
        <v>0</v>
      </c>
      <c r="EN56" s="121">
        <f>-SUMIFS(Lancamentos!$Y:$Y,Lancamentos!$AF:$AF,Fluxo_de_Caixa_Semanal!EN$8,Lancamentos!$F:$F,"Realizado",Lancamentos!$J:$J,Fluxo_de_Caixa_Semanal!$A56)-SUMIFS(Lancamentos!$Y:$Y,Lancamentos!$AF:$AF,Fluxo_de_Caixa_Semanal!EN$8,Lancamentos!$F:$F,"Contratado",Lancamentos!$J:$J,Fluxo_de_Caixa_Semanal!$A56)</f>
        <v>0</v>
      </c>
      <c r="EO56" s="122">
        <f>-SUMIFS(Lancamentos!$Y:$Y,Lancamentos!$AF:$AF,Fluxo_de_Caixa_Semanal!EO$8,Lancamentos!$F:$F,"Realizado",Lancamentos!$J:$J,Fluxo_de_Caixa_Semanal!$A56)-SUMIFS(Lancamentos!$Y:$Y,Lancamentos!$AF:$AF,Fluxo_de_Caixa_Semanal!EO$8,Lancamentos!$F:$F,"Contratado",Lancamentos!$J:$J,Fluxo_de_Caixa_Semanal!$A56)</f>
        <v>0</v>
      </c>
      <c r="EP56" s="123">
        <f>-SUMIFS(Lancamentos!$Y:$Y,Lancamentos!$AF:$AF,Fluxo_de_Caixa_Semanal!EP$8,Lancamentos!$F:$F,"Realizado",Lancamentos!$J:$J,Fluxo_de_Caixa_Semanal!$A56)-SUMIFS(Lancamentos!$Y:$Y,Lancamentos!$AF:$AF,Fluxo_de_Caixa_Semanal!EP$8,Lancamentos!$F:$F,"Contratado",Lancamentos!$J:$J,Fluxo_de_Caixa_Semanal!$A56)</f>
        <v>0</v>
      </c>
      <c r="EQ56" s="121">
        <f>-SUMIFS(Lancamentos!$Y:$Y,Lancamentos!$AF:$AF,Fluxo_de_Caixa_Semanal!EQ$8,Lancamentos!$F:$F,"Realizado",Lancamentos!$J:$J,Fluxo_de_Caixa_Semanal!$A56)-SUMIFS(Lancamentos!$Y:$Y,Lancamentos!$AF:$AF,Fluxo_de_Caixa_Semanal!EQ$8,Lancamentos!$F:$F,"Contratado",Lancamentos!$J:$J,Fluxo_de_Caixa_Semanal!$A56)</f>
        <v>0</v>
      </c>
      <c r="ER56" s="122">
        <f>-SUMIFS(Lancamentos!$Y:$Y,Lancamentos!$AF:$AF,Fluxo_de_Caixa_Semanal!ER$8,Lancamentos!$F:$F,"Realizado",Lancamentos!$J:$J,Fluxo_de_Caixa_Semanal!$A56)-SUMIFS(Lancamentos!$Y:$Y,Lancamentos!$AF:$AF,Fluxo_de_Caixa_Semanal!ER$8,Lancamentos!$F:$F,"Contratado",Lancamentos!$J:$J,Fluxo_de_Caixa_Semanal!$A56)</f>
        <v>0</v>
      </c>
      <c r="ES56" s="123">
        <f>-SUMIFS(Lancamentos!$Y:$Y,Lancamentos!$AF:$AF,Fluxo_de_Caixa_Semanal!ES$8,Lancamentos!$F:$F,"Realizado",Lancamentos!$J:$J,Fluxo_de_Caixa_Semanal!$A56)-SUMIFS(Lancamentos!$Y:$Y,Lancamentos!$AF:$AF,Fluxo_de_Caixa_Semanal!ES$8,Lancamentos!$F:$F,"Contratado",Lancamentos!$J:$J,Fluxo_de_Caixa_Semanal!$A56)</f>
        <v>0</v>
      </c>
    </row>
    <row r="57" spans="1:149" s="2" customFormat="1" outlineLevel="1" x14ac:dyDescent="0.25">
      <c r="A57" t="s">
        <v>143</v>
      </c>
      <c r="B57" t="s">
        <v>144</v>
      </c>
      <c r="C57" s="165">
        <f>-SUMIFS(Lancamentos!$Y:$Y,Lancamentos!$AF:$AF,Fluxo_de_Caixa_Semanal!C$8,Lancamentos!$F:$F,"Realizado",Lancamentos!$J:$J,Fluxo_de_Caixa_Semanal!$A57)</f>
        <v>0</v>
      </c>
      <c r="D57" s="165">
        <f>-SUMIFS(Lancamentos!$Y:$Y,Lancamentos!$AF:$AF,Fluxo_de_Caixa_Semanal!D$8,Lancamentos!$F:$F,"Realizado",Lancamentos!$J:$J,Fluxo_de_Caixa_Semanal!$A57)</f>
        <v>0</v>
      </c>
      <c r="E57" s="166">
        <f>-SUMIFS(Lancamentos!$Y:$Y,Lancamentos!$AF:$AF,Fluxo_de_Caixa_Semanal!E$8,Lancamentos!$F:$F,"Realizado",Lancamentos!$J:$J,Fluxo_de_Caixa_Semanal!$A57)</f>
        <v>0</v>
      </c>
      <c r="F57" s="167">
        <f>-SUMIFS(Lancamentos!$Y:$Y,Lancamentos!$AF:$AF,Fluxo_de_Caixa_Semanal!F$8,Lancamentos!$F:$F,"Realizado",Lancamentos!$J:$J,Fluxo_de_Caixa_Semanal!$A57)</f>
        <v>0</v>
      </c>
      <c r="G57" s="165">
        <f>-SUMIFS(Lancamentos!$Y:$Y,Lancamentos!$AF:$AF,Fluxo_de_Caixa_Semanal!G$8,Lancamentos!$F:$F,"Realizado",Lancamentos!$J:$J,Fluxo_de_Caixa_Semanal!$A57)</f>
        <v>0</v>
      </c>
      <c r="H57" s="166">
        <f>-SUMIFS(Lancamentos!$Y:$Y,Lancamentos!$AF:$AF,Fluxo_de_Caixa_Semanal!H$8,Lancamentos!$F:$F,"Realizado",Lancamentos!$J:$J,Fluxo_de_Caixa_Semanal!$A57)</f>
        <v>0</v>
      </c>
      <c r="I57" s="167">
        <f>-SUMIFS(Lancamentos!$Y:$Y,Lancamentos!$AF:$AF,Fluxo_de_Caixa_Semanal!I$8,Lancamentos!$F:$F,"Realizado",Lancamentos!$J:$J,Fluxo_de_Caixa_Semanal!$A57)</f>
        <v>0</v>
      </c>
      <c r="J57" s="165">
        <f>-SUMIFS(Lancamentos!$Y:$Y,Lancamentos!$AF:$AF,Fluxo_de_Caixa_Semanal!J$8,Lancamentos!$F:$F,"Realizado",Lancamentos!$J:$J,Fluxo_de_Caixa_Semanal!$A57)</f>
        <v>0</v>
      </c>
      <c r="K57" s="166">
        <f>-SUMIFS(Lancamentos!$Y:$Y,Lancamentos!$AF:$AF,Fluxo_de_Caixa_Semanal!K$8,Lancamentos!$F:$F,"Realizado",Lancamentos!$J:$J,Fluxo_de_Caixa_Semanal!$A57)</f>
        <v>0</v>
      </c>
      <c r="L57" s="167">
        <f>-SUMIFS(Lancamentos!$Y:$Y,Lancamentos!$AF:$AF,Fluxo_de_Caixa_Semanal!L$8,Lancamentos!$F:$F,"Realizado",Lancamentos!$J:$J,Fluxo_de_Caixa_Semanal!$A57)</f>
        <v>0</v>
      </c>
      <c r="M57" s="165">
        <f>-SUMIFS(Lancamentos!$Y:$Y,Lancamentos!$AF:$AF,Fluxo_de_Caixa_Semanal!M$8,Lancamentos!$F:$F,"Realizado",Lancamentos!$J:$J,Fluxo_de_Caixa_Semanal!$A57)</f>
        <v>0</v>
      </c>
      <c r="N57" s="166">
        <f>-SUMIFS(Lancamentos!$Y:$Y,Lancamentos!$AF:$AF,Fluxo_de_Caixa_Semanal!N$8,Lancamentos!$F:$F,"Realizado",Lancamentos!$J:$J,Fluxo_de_Caixa_Semanal!$A57)</f>
        <v>0</v>
      </c>
      <c r="O57" s="167">
        <f>-SUMIFS(Lancamentos!$Y:$Y,Lancamentos!$AF:$AF,Fluxo_de_Caixa_Semanal!O$8,Lancamentos!$F:$F,"Realizado",Lancamentos!$J:$J,Fluxo_de_Caixa_Semanal!$A57)</f>
        <v>0</v>
      </c>
      <c r="P57" s="165">
        <f>-SUMIFS(Lancamentos!$Y:$Y,Lancamentos!$AF:$AF,Fluxo_de_Caixa_Semanal!P$8,Lancamentos!$F:$F,"Realizado",Lancamentos!$J:$J,Fluxo_de_Caixa_Semanal!$A57)</f>
        <v>0</v>
      </c>
      <c r="Q57" s="166">
        <f>-SUMIFS(Lancamentos!$Y:$Y,Lancamentos!$AF:$AF,Fluxo_de_Caixa_Semanal!Q$8,Lancamentos!$F:$F,"Realizado",Lancamentos!$J:$J,Fluxo_de_Caixa_Semanal!$A57)</f>
        <v>0</v>
      </c>
      <c r="R57" s="167">
        <f>-SUMIFS(Lancamentos!$Y:$Y,Lancamentos!$AF:$AF,Fluxo_de_Caixa_Semanal!R$8,Lancamentos!$F:$F,"Realizado",Lancamentos!$J:$J,Fluxo_de_Caixa_Semanal!$A57)</f>
        <v>0</v>
      </c>
      <c r="S57" s="165">
        <f>-SUMIFS(Lancamentos!$Y:$Y,Lancamentos!$AF:$AF,Fluxo_de_Caixa_Semanal!S$8,Lancamentos!$F:$F,"Realizado",Lancamentos!$J:$J,Fluxo_de_Caixa_Semanal!$A57)</f>
        <v>0</v>
      </c>
      <c r="T57" s="166">
        <f>-SUMIFS(Lancamentos!$Y:$Y,Lancamentos!$AF:$AF,Fluxo_de_Caixa_Semanal!T$8,Lancamentos!$F:$F,"Realizado",Lancamentos!$J:$J,Fluxo_de_Caixa_Semanal!$A57)</f>
        <v>0</v>
      </c>
      <c r="U57" s="167">
        <f>-SUMIFS(Lancamentos!$Y:$Y,Lancamentos!$AF:$AF,Fluxo_de_Caixa_Semanal!U$8,Lancamentos!$F:$F,"Realizado",Lancamentos!$J:$J,Fluxo_de_Caixa_Semanal!$A57)</f>
        <v>0</v>
      </c>
      <c r="V57" s="165">
        <f>-SUMIFS(Lancamentos!$Y:$Y,Lancamentos!$AF:$AF,Fluxo_de_Caixa_Semanal!V$8,Lancamentos!$F:$F,"Realizado",Lancamentos!$J:$J,Fluxo_de_Caixa_Semanal!$A57)</f>
        <v>0</v>
      </c>
      <c r="W57" s="166">
        <f>-SUMIFS(Lancamentos!$Y:$Y,Lancamentos!$AF:$AF,Fluxo_de_Caixa_Semanal!W$8,Lancamentos!$F:$F,"Realizado",Lancamentos!$J:$J,Fluxo_de_Caixa_Semanal!$A57)</f>
        <v>0</v>
      </c>
      <c r="X57" s="121">
        <f>-SUMIFS(Lancamentos!$Y:$Y,Lancamentos!$AF:$AF,Fluxo_de_Caixa_Semanal!X$8,Lancamentos!$F:$F,"Realizado",Lancamentos!$J:$J,Fluxo_de_Caixa_Semanal!$A57)-SUMIFS(Lancamentos!$Y:$Y,Lancamentos!$AF:$AF,Fluxo_de_Caixa_Semanal!X$8,Lancamentos!$F:$F,"Contratado",Lancamentos!$J:$J,Fluxo_de_Caixa_Semanal!$A57)</f>
        <v>0</v>
      </c>
      <c r="Y57" s="122">
        <f>-SUMIFS(Lancamentos!$Y:$Y,Lancamentos!$AF:$AF,Fluxo_de_Caixa_Semanal!Y$8,Lancamentos!$F:$F,"Realizado",Lancamentos!$J:$J,Fluxo_de_Caixa_Semanal!$A57)-SUMIFS(Lancamentos!$Y:$Y,Lancamentos!$AF:$AF,Fluxo_de_Caixa_Semanal!Y$8,Lancamentos!$F:$F,"Contratado",Lancamentos!$J:$J,Fluxo_de_Caixa_Semanal!$A57)</f>
        <v>0</v>
      </c>
      <c r="Z57" s="123">
        <f>-SUMIFS(Lancamentos!$Y:$Y,Lancamentos!$AF:$AF,Fluxo_de_Caixa_Semanal!Z$8,Lancamentos!$F:$F,"Realizado",Lancamentos!$J:$J,Fluxo_de_Caixa_Semanal!$A57)-SUMIFS(Lancamentos!$Y:$Y,Lancamentos!$AF:$AF,Fluxo_de_Caixa_Semanal!Z$8,Lancamentos!$F:$F,"Contratado",Lancamentos!$J:$J,Fluxo_de_Caixa_Semanal!$A57)</f>
        <v>0</v>
      </c>
      <c r="AA57" s="121">
        <f>-SUMIFS(Lancamentos!$Y:$Y,Lancamentos!$AF:$AF,Fluxo_de_Caixa_Semanal!AA$8,Lancamentos!$F:$F,"Realizado",Lancamentos!$J:$J,Fluxo_de_Caixa_Semanal!$A57)-SUMIFS(Lancamentos!$Y:$Y,Lancamentos!$AF:$AF,Fluxo_de_Caixa_Semanal!AA$8,Lancamentos!$F:$F,"Contratado",Lancamentos!$J:$J,Fluxo_de_Caixa_Semanal!$A57)</f>
        <v>0</v>
      </c>
      <c r="AB57" s="122">
        <f>-SUMIFS(Lancamentos!$Y:$Y,Lancamentos!$AF:$AF,Fluxo_de_Caixa_Semanal!AB$8,Lancamentos!$F:$F,"Realizado",Lancamentos!$J:$J,Fluxo_de_Caixa_Semanal!$A57)-SUMIFS(Lancamentos!$Y:$Y,Lancamentos!$AF:$AF,Fluxo_de_Caixa_Semanal!AB$8,Lancamentos!$F:$F,"Contratado",Lancamentos!$J:$J,Fluxo_de_Caixa_Semanal!$A57)</f>
        <v>0</v>
      </c>
      <c r="AC57" s="123">
        <f>-SUMIFS(Lancamentos!$Y:$Y,Lancamentos!$AF:$AF,Fluxo_de_Caixa_Semanal!AC$8,Lancamentos!$F:$F,"Realizado",Lancamentos!$J:$J,Fluxo_de_Caixa_Semanal!$A57)-SUMIFS(Lancamentos!$Y:$Y,Lancamentos!$AF:$AF,Fluxo_de_Caixa_Semanal!AC$8,Lancamentos!$F:$F,"Contratado",Lancamentos!$J:$J,Fluxo_de_Caixa_Semanal!$A57)</f>
        <v>0</v>
      </c>
      <c r="AD57" s="121">
        <f>-SUMIFS(Lancamentos!$Y:$Y,Lancamentos!$AF:$AF,Fluxo_de_Caixa_Semanal!AD$8,Lancamentos!$F:$F,"Realizado",Lancamentos!$J:$J,Fluxo_de_Caixa_Semanal!$A57)-SUMIFS(Lancamentos!$Y:$Y,Lancamentos!$AF:$AF,Fluxo_de_Caixa_Semanal!AD$8,Lancamentos!$F:$F,"Contratado",Lancamentos!$J:$J,Fluxo_de_Caixa_Semanal!$A57)</f>
        <v>0</v>
      </c>
      <c r="AE57" s="122">
        <f>-SUMIFS(Lancamentos!$Y:$Y,Lancamentos!$AF:$AF,Fluxo_de_Caixa_Semanal!AE$8,Lancamentos!$F:$F,"Realizado",Lancamentos!$J:$J,Fluxo_de_Caixa_Semanal!$A57)-SUMIFS(Lancamentos!$Y:$Y,Lancamentos!$AF:$AF,Fluxo_de_Caixa_Semanal!AE$8,Lancamentos!$F:$F,"Contratado",Lancamentos!$J:$J,Fluxo_de_Caixa_Semanal!$A57)</f>
        <v>0</v>
      </c>
      <c r="AF57" s="123">
        <f>-SUMIFS(Lancamentos!$Y:$Y,Lancamentos!$AF:$AF,Fluxo_de_Caixa_Semanal!AF$8,Lancamentos!$F:$F,"Realizado",Lancamentos!$J:$J,Fluxo_de_Caixa_Semanal!$A57)-SUMIFS(Lancamentos!$Y:$Y,Lancamentos!$AF:$AF,Fluxo_de_Caixa_Semanal!AF$8,Lancamentos!$F:$F,"Contratado",Lancamentos!$J:$J,Fluxo_de_Caixa_Semanal!$A57)</f>
        <v>0</v>
      </c>
      <c r="AG57" s="121">
        <f>-SUMIFS(Lancamentos!$Y:$Y,Lancamentos!$AF:$AF,Fluxo_de_Caixa_Semanal!AG$8,Lancamentos!$F:$F,"Realizado",Lancamentos!$J:$J,Fluxo_de_Caixa_Semanal!$A57)-SUMIFS(Lancamentos!$Y:$Y,Lancamentos!$AF:$AF,Fluxo_de_Caixa_Semanal!AG$8,Lancamentos!$F:$F,"Contratado",Lancamentos!$J:$J,Fluxo_de_Caixa_Semanal!$A57)</f>
        <v>0</v>
      </c>
      <c r="AH57" s="122">
        <f>-SUMIFS(Lancamentos!$Y:$Y,Lancamentos!$AF:$AF,Fluxo_de_Caixa_Semanal!AH$8,Lancamentos!$F:$F,"Realizado",Lancamentos!$J:$J,Fluxo_de_Caixa_Semanal!$A57)-SUMIFS(Lancamentos!$Y:$Y,Lancamentos!$AF:$AF,Fluxo_de_Caixa_Semanal!AH$8,Lancamentos!$F:$F,"Contratado",Lancamentos!$J:$J,Fluxo_de_Caixa_Semanal!$A57)</f>
        <v>0</v>
      </c>
      <c r="AI57" s="123">
        <f>-SUMIFS(Lancamentos!$Y:$Y,Lancamentos!$AF:$AF,Fluxo_de_Caixa_Semanal!AI$8,Lancamentos!$F:$F,"Realizado",Lancamentos!$J:$J,Fluxo_de_Caixa_Semanal!$A57)-SUMIFS(Lancamentos!$Y:$Y,Lancamentos!$AF:$AF,Fluxo_de_Caixa_Semanal!AI$8,Lancamentos!$F:$F,"Contratado",Lancamentos!$J:$J,Fluxo_de_Caixa_Semanal!$A57)</f>
        <v>0</v>
      </c>
      <c r="AJ57" s="121">
        <f>-SUMIFS(Lancamentos!$Y:$Y,Lancamentos!$AF:$AF,Fluxo_de_Caixa_Semanal!AJ$8,Lancamentos!$F:$F,"Realizado",Lancamentos!$J:$J,Fluxo_de_Caixa_Semanal!$A57)-SUMIFS(Lancamentos!$Y:$Y,Lancamentos!$AF:$AF,Fluxo_de_Caixa_Semanal!AJ$8,Lancamentos!$F:$F,"Contratado",Lancamentos!$J:$J,Fluxo_de_Caixa_Semanal!$A57)</f>
        <v>0</v>
      </c>
      <c r="AK57" s="122">
        <f>-SUMIFS(Lancamentos!$Y:$Y,Lancamentos!$AF:$AF,Fluxo_de_Caixa_Semanal!AK$8,Lancamentos!$F:$F,"Realizado",Lancamentos!$J:$J,Fluxo_de_Caixa_Semanal!$A57)-SUMIFS(Lancamentos!$Y:$Y,Lancamentos!$AF:$AF,Fluxo_de_Caixa_Semanal!AK$8,Lancamentos!$F:$F,"Contratado",Lancamentos!$J:$J,Fluxo_de_Caixa_Semanal!$A57)</f>
        <v>0</v>
      </c>
      <c r="AL57" s="123">
        <f>-SUMIFS(Lancamentos!$Y:$Y,Lancamentos!$AF:$AF,Fluxo_de_Caixa_Semanal!AL$8,Lancamentos!$F:$F,"Realizado",Lancamentos!$J:$J,Fluxo_de_Caixa_Semanal!$A57)-SUMIFS(Lancamentos!$Y:$Y,Lancamentos!$AF:$AF,Fluxo_de_Caixa_Semanal!AL$8,Lancamentos!$F:$F,"Contratado",Lancamentos!$J:$J,Fluxo_de_Caixa_Semanal!$A57)</f>
        <v>0</v>
      </c>
      <c r="AM57" s="121">
        <f>-SUMIFS(Lancamentos!$Y:$Y,Lancamentos!$AF:$AF,Fluxo_de_Caixa_Semanal!AM$8,Lancamentos!$F:$F,"Realizado",Lancamentos!$J:$J,Fluxo_de_Caixa_Semanal!$A57)-SUMIFS(Lancamentos!$Y:$Y,Lancamentos!$AF:$AF,Fluxo_de_Caixa_Semanal!AM$8,Lancamentos!$F:$F,"Contratado",Lancamentos!$J:$J,Fluxo_de_Caixa_Semanal!$A57)</f>
        <v>0</v>
      </c>
      <c r="AN57" s="122">
        <f>-SUMIFS(Lancamentos!$Y:$Y,Lancamentos!$AF:$AF,Fluxo_de_Caixa_Semanal!AN$8,Lancamentos!$F:$F,"Realizado",Lancamentos!$J:$J,Fluxo_de_Caixa_Semanal!$A57)-SUMIFS(Lancamentos!$Y:$Y,Lancamentos!$AF:$AF,Fluxo_de_Caixa_Semanal!AN$8,Lancamentos!$F:$F,"Contratado",Lancamentos!$J:$J,Fluxo_de_Caixa_Semanal!$A57)</f>
        <v>0</v>
      </c>
      <c r="AO57" s="123">
        <f>-SUMIFS(Lancamentos!$Y:$Y,Lancamentos!$AF:$AF,Fluxo_de_Caixa_Semanal!AO$8,Lancamentos!$F:$F,"Realizado",Lancamentos!$J:$J,Fluxo_de_Caixa_Semanal!$A57)-SUMIFS(Lancamentos!$Y:$Y,Lancamentos!$AF:$AF,Fluxo_de_Caixa_Semanal!AO$8,Lancamentos!$F:$F,"Contratado",Lancamentos!$J:$J,Fluxo_de_Caixa_Semanal!$A57)</f>
        <v>0</v>
      </c>
      <c r="AP57" s="121">
        <f>-SUMIFS(Lancamentos!$Y:$Y,Lancamentos!$AF:$AF,Fluxo_de_Caixa_Semanal!AP$8,Lancamentos!$F:$F,"Realizado",Lancamentos!$J:$J,Fluxo_de_Caixa_Semanal!$A57)-SUMIFS(Lancamentos!$Y:$Y,Lancamentos!$AF:$AF,Fluxo_de_Caixa_Semanal!AP$8,Lancamentos!$F:$F,"Contratado",Lancamentos!$J:$J,Fluxo_de_Caixa_Semanal!$A57)</f>
        <v>0</v>
      </c>
      <c r="AQ57" s="122">
        <f>-SUMIFS(Lancamentos!$Y:$Y,Lancamentos!$AF:$AF,Fluxo_de_Caixa_Semanal!AQ$8,Lancamentos!$F:$F,"Realizado",Lancamentos!$J:$J,Fluxo_de_Caixa_Semanal!$A57)-SUMIFS(Lancamentos!$Y:$Y,Lancamentos!$AF:$AF,Fluxo_de_Caixa_Semanal!AQ$8,Lancamentos!$F:$F,"Contratado",Lancamentos!$J:$J,Fluxo_de_Caixa_Semanal!$A57)</f>
        <v>0</v>
      </c>
      <c r="AR57" s="123">
        <f>-SUMIFS(Lancamentos!$Y:$Y,Lancamentos!$AF:$AF,Fluxo_de_Caixa_Semanal!AR$8,Lancamentos!$F:$F,"Realizado",Lancamentos!$J:$J,Fluxo_de_Caixa_Semanal!$A57)-SUMIFS(Lancamentos!$Y:$Y,Lancamentos!$AF:$AF,Fluxo_de_Caixa_Semanal!AR$8,Lancamentos!$F:$F,"Contratado",Lancamentos!$J:$J,Fluxo_de_Caixa_Semanal!$A57)</f>
        <v>0</v>
      </c>
      <c r="AS57" s="121">
        <f>-SUMIFS(Lancamentos!$Y:$Y,Lancamentos!$AF:$AF,Fluxo_de_Caixa_Semanal!AS$8,Lancamentos!$F:$F,"Realizado",Lancamentos!$J:$J,Fluxo_de_Caixa_Semanal!$A57)-SUMIFS(Lancamentos!$Y:$Y,Lancamentos!$AF:$AF,Fluxo_de_Caixa_Semanal!AS$8,Lancamentos!$F:$F,"Contratado",Lancamentos!$J:$J,Fluxo_de_Caixa_Semanal!$A57)</f>
        <v>0</v>
      </c>
      <c r="AT57" s="122">
        <f>-SUMIFS(Lancamentos!$Y:$Y,Lancamentos!$AF:$AF,Fluxo_de_Caixa_Semanal!AT$8,Lancamentos!$F:$F,"Realizado",Lancamentos!$J:$J,Fluxo_de_Caixa_Semanal!$A57)-SUMIFS(Lancamentos!$Y:$Y,Lancamentos!$AF:$AF,Fluxo_de_Caixa_Semanal!AT$8,Lancamentos!$F:$F,"Contratado",Lancamentos!$J:$J,Fluxo_de_Caixa_Semanal!$A57)</f>
        <v>0</v>
      </c>
      <c r="AU57" s="123">
        <f>-SUMIFS(Lancamentos!$Y:$Y,Lancamentos!$AF:$AF,Fluxo_de_Caixa_Semanal!AU$8,Lancamentos!$F:$F,"Realizado",Lancamentos!$J:$J,Fluxo_de_Caixa_Semanal!$A57)-SUMIFS(Lancamentos!$Y:$Y,Lancamentos!$AF:$AF,Fluxo_de_Caixa_Semanal!AU$8,Lancamentos!$F:$F,"Contratado",Lancamentos!$J:$J,Fluxo_de_Caixa_Semanal!$A57)</f>
        <v>0</v>
      </c>
      <c r="AV57" s="121">
        <f>-SUMIFS(Lancamentos!$Y:$Y,Lancamentos!$AF:$AF,Fluxo_de_Caixa_Semanal!AV$8,Lancamentos!$F:$F,"Realizado",Lancamentos!$J:$J,Fluxo_de_Caixa_Semanal!$A57)-SUMIFS(Lancamentos!$Y:$Y,Lancamentos!$AF:$AF,Fluxo_de_Caixa_Semanal!AV$8,Lancamentos!$F:$F,"Contratado",Lancamentos!$J:$J,Fluxo_de_Caixa_Semanal!$A57)</f>
        <v>0</v>
      </c>
      <c r="AW57" s="122">
        <f>-SUMIFS(Lancamentos!$Y:$Y,Lancamentos!$AF:$AF,Fluxo_de_Caixa_Semanal!AW$8,Lancamentos!$F:$F,"Realizado",Lancamentos!$J:$J,Fluxo_de_Caixa_Semanal!$A57)-SUMIFS(Lancamentos!$Y:$Y,Lancamentos!$AF:$AF,Fluxo_de_Caixa_Semanal!AW$8,Lancamentos!$F:$F,"Contratado",Lancamentos!$J:$J,Fluxo_de_Caixa_Semanal!$A57)</f>
        <v>0</v>
      </c>
      <c r="AX57" s="123">
        <f>-SUMIFS(Lancamentos!$Y:$Y,Lancamentos!$AF:$AF,Fluxo_de_Caixa_Semanal!AX$8,Lancamentos!$F:$F,"Realizado",Lancamentos!$J:$J,Fluxo_de_Caixa_Semanal!$A57)-SUMIFS(Lancamentos!$Y:$Y,Lancamentos!$AF:$AF,Fluxo_de_Caixa_Semanal!AX$8,Lancamentos!$F:$F,"Contratado",Lancamentos!$J:$J,Fluxo_de_Caixa_Semanal!$A57)</f>
        <v>0</v>
      </c>
      <c r="AY57" s="121">
        <f>-SUMIFS(Lancamentos!$Y:$Y,Lancamentos!$AF:$AF,Fluxo_de_Caixa_Semanal!AY$8,Lancamentos!$F:$F,"Realizado",Lancamentos!$J:$J,Fluxo_de_Caixa_Semanal!$A57)-SUMIFS(Lancamentos!$Y:$Y,Lancamentos!$AF:$AF,Fluxo_de_Caixa_Semanal!AY$8,Lancamentos!$F:$F,"Contratado",Lancamentos!$J:$J,Fluxo_de_Caixa_Semanal!$A57)</f>
        <v>0</v>
      </c>
      <c r="AZ57" s="122">
        <f>-SUMIFS(Lancamentos!$Y:$Y,Lancamentos!$AF:$AF,Fluxo_de_Caixa_Semanal!AZ$8,Lancamentos!$F:$F,"Realizado",Lancamentos!$J:$J,Fluxo_de_Caixa_Semanal!$A57)-SUMIFS(Lancamentos!$Y:$Y,Lancamentos!$AF:$AF,Fluxo_de_Caixa_Semanal!AZ$8,Lancamentos!$F:$F,"Contratado",Lancamentos!$J:$J,Fluxo_de_Caixa_Semanal!$A57)</f>
        <v>0</v>
      </c>
      <c r="BA57" s="123">
        <f>-SUMIFS(Lancamentos!$Y:$Y,Lancamentos!$AF:$AF,Fluxo_de_Caixa_Semanal!BA$8,Lancamentos!$F:$F,"Realizado",Lancamentos!$J:$J,Fluxo_de_Caixa_Semanal!$A57)-SUMIFS(Lancamentos!$Y:$Y,Lancamentos!$AF:$AF,Fluxo_de_Caixa_Semanal!BA$8,Lancamentos!$F:$F,"Contratado",Lancamentos!$J:$J,Fluxo_de_Caixa_Semanal!$A57)</f>
        <v>0</v>
      </c>
      <c r="BB57" s="121">
        <f>-SUMIFS(Lancamentos!$Y:$Y,Lancamentos!$AF:$AF,Fluxo_de_Caixa_Semanal!BB$8,Lancamentos!$F:$F,"Realizado",Lancamentos!$J:$J,Fluxo_de_Caixa_Semanal!$A57)-SUMIFS(Lancamentos!$Y:$Y,Lancamentos!$AF:$AF,Fluxo_de_Caixa_Semanal!BB$8,Lancamentos!$F:$F,"Contratado",Lancamentos!$J:$J,Fluxo_de_Caixa_Semanal!$A57)</f>
        <v>0</v>
      </c>
      <c r="BC57" s="122">
        <f>-SUMIFS(Lancamentos!$Y:$Y,Lancamentos!$AF:$AF,Fluxo_de_Caixa_Semanal!BC$8,Lancamentos!$F:$F,"Realizado",Lancamentos!$J:$J,Fluxo_de_Caixa_Semanal!$A57)-SUMIFS(Lancamentos!$Y:$Y,Lancamentos!$AF:$AF,Fluxo_de_Caixa_Semanal!BC$8,Lancamentos!$F:$F,"Contratado",Lancamentos!$J:$J,Fluxo_de_Caixa_Semanal!$A57)</f>
        <v>0</v>
      </c>
      <c r="BD57" s="123">
        <f>-SUMIFS(Lancamentos!$Y:$Y,Lancamentos!$AF:$AF,Fluxo_de_Caixa_Semanal!BD$8,Lancamentos!$F:$F,"Realizado",Lancamentos!$J:$J,Fluxo_de_Caixa_Semanal!$A57)-SUMIFS(Lancamentos!$Y:$Y,Lancamentos!$AF:$AF,Fluxo_de_Caixa_Semanal!BD$8,Lancamentos!$F:$F,"Contratado",Lancamentos!$J:$J,Fluxo_de_Caixa_Semanal!$A57)</f>
        <v>0</v>
      </c>
      <c r="BE57" s="121">
        <f>-SUMIFS(Lancamentos!$Y:$Y,Lancamentos!$AF:$AF,Fluxo_de_Caixa_Semanal!BE$8,Lancamentos!$F:$F,"Realizado",Lancamentos!$J:$J,Fluxo_de_Caixa_Semanal!$A57)-SUMIFS(Lancamentos!$Y:$Y,Lancamentos!$AF:$AF,Fluxo_de_Caixa_Semanal!BE$8,Lancamentos!$F:$F,"Contratado",Lancamentos!$J:$J,Fluxo_de_Caixa_Semanal!$A57)</f>
        <v>0</v>
      </c>
      <c r="BF57" s="122">
        <f>-SUMIFS(Lancamentos!$Y:$Y,Lancamentos!$AF:$AF,Fluxo_de_Caixa_Semanal!BF$8,Lancamentos!$F:$F,"Realizado",Lancamentos!$J:$J,Fluxo_de_Caixa_Semanal!$A57)-SUMIFS(Lancamentos!$Y:$Y,Lancamentos!$AF:$AF,Fluxo_de_Caixa_Semanal!BF$8,Lancamentos!$F:$F,"Contratado",Lancamentos!$J:$J,Fluxo_de_Caixa_Semanal!$A57)</f>
        <v>0</v>
      </c>
      <c r="BG57" s="123">
        <f>-SUMIFS(Lancamentos!$Y:$Y,Lancamentos!$AF:$AF,Fluxo_de_Caixa_Semanal!BG$8,Lancamentos!$F:$F,"Realizado",Lancamentos!$J:$J,Fluxo_de_Caixa_Semanal!$A57)-SUMIFS(Lancamentos!$Y:$Y,Lancamentos!$AF:$AF,Fluxo_de_Caixa_Semanal!BG$8,Lancamentos!$F:$F,"Contratado",Lancamentos!$J:$J,Fluxo_de_Caixa_Semanal!$A57)</f>
        <v>0</v>
      </c>
      <c r="BH57" s="121">
        <f>-SUMIFS(Lancamentos!$Y:$Y,Lancamentos!$AF:$AF,Fluxo_de_Caixa_Semanal!BH$8,Lancamentos!$F:$F,"Realizado",Lancamentos!$J:$J,Fluxo_de_Caixa_Semanal!$A57)-SUMIFS(Lancamentos!$Y:$Y,Lancamentos!$AF:$AF,Fluxo_de_Caixa_Semanal!BH$8,Lancamentos!$F:$F,"Contratado",Lancamentos!$J:$J,Fluxo_de_Caixa_Semanal!$A57)</f>
        <v>0</v>
      </c>
      <c r="BI57" s="122">
        <f>-SUMIFS(Lancamentos!$Y:$Y,Lancamentos!$AF:$AF,Fluxo_de_Caixa_Semanal!BI$8,Lancamentos!$F:$F,"Realizado",Lancamentos!$J:$J,Fluxo_de_Caixa_Semanal!$A57)-SUMIFS(Lancamentos!$Y:$Y,Lancamentos!$AF:$AF,Fluxo_de_Caixa_Semanal!BI$8,Lancamentos!$F:$F,"Contratado",Lancamentos!$J:$J,Fluxo_de_Caixa_Semanal!$A57)</f>
        <v>0</v>
      </c>
      <c r="BJ57" s="123">
        <f>-SUMIFS(Lancamentos!$Y:$Y,Lancamentos!$AF:$AF,Fluxo_de_Caixa_Semanal!BJ$8,Lancamentos!$F:$F,"Realizado",Lancamentos!$J:$J,Fluxo_de_Caixa_Semanal!$A57)-SUMIFS(Lancamentos!$Y:$Y,Lancamentos!$AF:$AF,Fluxo_de_Caixa_Semanal!BJ$8,Lancamentos!$F:$F,"Contratado",Lancamentos!$J:$J,Fluxo_de_Caixa_Semanal!$A57)</f>
        <v>0</v>
      </c>
      <c r="BK57" s="121">
        <f>-SUMIFS(Lancamentos!$Y:$Y,Lancamentos!$AF:$AF,Fluxo_de_Caixa_Semanal!BK$8,Lancamentos!$F:$F,"Realizado",Lancamentos!$J:$J,Fluxo_de_Caixa_Semanal!$A57)-SUMIFS(Lancamentos!$Y:$Y,Lancamentos!$AF:$AF,Fluxo_de_Caixa_Semanal!BK$8,Lancamentos!$F:$F,"Contratado",Lancamentos!$J:$J,Fluxo_de_Caixa_Semanal!$A57)</f>
        <v>0</v>
      </c>
      <c r="BL57" s="122">
        <f>-SUMIFS(Lancamentos!$Y:$Y,Lancamentos!$AF:$AF,Fluxo_de_Caixa_Semanal!BL$8,Lancamentos!$F:$F,"Realizado",Lancamentos!$J:$J,Fluxo_de_Caixa_Semanal!$A57)-SUMIFS(Lancamentos!$Y:$Y,Lancamentos!$AF:$AF,Fluxo_de_Caixa_Semanal!BL$8,Lancamentos!$F:$F,"Contratado",Lancamentos!$J:$J,Fluxo_de_Caixa_Semanal!$A57)</f>
        <v>0</v>
      </c>
      <c r="BM57" s="123">
        <f>-SUMIFS(Lancamentos!$Y:$Y,Lancamentos!$AF:$AF,Fluxo_de_Caixa_Semanal!BM$8,Lancamentos!$F:$F,"Realizado",Lancamentos!$J:$J,Fluxo_de_Caixa_Semanal!$A57)-SUMIFS(Lancamentos!$Y:$Y,Lancamentos!$AF:$AF,Fluxo_de_Caixa_Semanal!BM$8,Lancamentos!$F:$F,"Contratado",Lancamentos!$J:$J,Fluxo_de_Caixa_Semanal!$A57)</f>
        <v>0</v>
      </c>
      <c r="BN57" s="121">
        <f>-SUMIFS(Lancamentos!$Y:$Y,Lancamentos!$AF:$AF,Fluxo_de_Caixa_Semanal!BN$8,Lancamentos!$F:$F,"Realizado",Lancamentos!$J:$J,Fluxo_de_Caixa_Semanal!$A57)-SUMIFS(Lancamentos!$Y:$Y,Lancamentos!$AF:$AF,Fluxo_de_Caixa_Semanal!BN$8,Lancamentos!$F:$F,"Contratado",Lancamentos!$J:$J,Fluxo_de_Caixa_Semanal!$A57)</f>
        <v>0</v>
      </c>
      <c r="BO57" s="122">
        <f>-SUMIFS(Lancamentos!$Y:$Y,Lancamentos!$AF:$AF,Fluxo_de_Caixa_Semanal!BO$8,Lancamentos!$F:$F,"Realizado",Lancamentos!$J:$J,Fluxo_de_Caixa_Semanal!$A57)-SUMIFS(Lancamentos!$Y:$Y,Lancamentos!$AF:$AF,Fluxo_de_Caixa_Semanal!BO$8,Lancamentos!$F:$F,"Contratado",Lancamentos!$J:$J,Fluxo_de_Caixa_Semanal!$A57)</f>
        <v>0</v>
      </c>
      <c r="BP57" s="123">
        <f>-SUMIFS(Lancamentos!$Y:$Y,Lancamentos!$AF:$AF,Fluxo_de_Caixa_Semanal!BP$8,Lancamentos!$F:$F,"Realizado",Lancamentos!$J:$J,Fluxo_de_Caixa_Semanal!$A57)-SUMIFS(Lancamentos!$Y:$Y,Lancamentos!$AF:$AF,Fluxo_de_Caixa_Semanal!BP$8,Lancamentos!$F:$F,"Contratado",Lancamentos!$J:$J,Fluxo_de_Caixa_Semanal!$A57)</f>
        <v>0</v>
      </c>
      <c r="BQ57" s="121">
        <f>-SUMIFS(Lancamentos!$Y:$Y,Lancamentos!$AF:$AF,Fluxo_de_Caixa_Semanal!BQ$8,Lancamentos!$F:$F,"Realizado",Lancamentos!$J:$J,Fluxo_de_Caixa_Semanal!$A57)-SUMIFS(Lancamentos!$Y:$Y,Lancamentos!$AF:$AF,Fluxo_de_Caixa_Semanal!BQ$8,Lancamentos!$F:$F,"Contratado",Lancamentos!$J:$J,Fluxo_de_Caixa_Semanal!$A57)</f>
        <v>0</v>
      </c>
      <c r="BR57" s="122">
        <f>-SUMIFS(Lancamentos!$Y:$Y,Lancamentos!$AF:$AF,Fluxo_de_Caixa_Semanal!BR$8,Lancamentos!$F:$F,"Realizado",Lancamentos!$J:$J,Fluxo_de_Caixa_Semanal!$A57)-SUMIFS(Lancamentos!$Y:$Y,Lancamentos!$AF:$AF,Fluxo_de_Caixa_Semanal!BR$8,Lancamentos!$F:$F,"Contratado",Lancamentos!$J:$J,Fluxo_de_Caixa_Semanal!$A57)</f>
        <v>0</v>
      </c>
      <c r="BS57" s="123">
        <f>-SUMIFS(Lancamentos!$Y:$Y,Lancamentos!$AF:$AF,Fluxo_de_Caixa_Semanal!BS$8,Lancamentos!$F:$F,"Realizado",Lancamentos!$J:$J,Fluxo_de_Caixa_Semanal!$A57)-SUMIFS(Lancamentos!$Y:$Y,Lancamentos!$AF:$AF,Fluxo_de_Caixa_Semanal!BS$8,Lancamentos!$F:$F,"Contratado",Lancamentos!$J:$J,Fluxo_de_Caixa_Semanal!$A57)</f>
        <v>0</v>
      </c>
      <c r="BT57" s="121">
        <f>-SUMIFS(Lancamentos!$Y:$Y,Lancamentos!$AF:$AF,Fluxo_de_Caixa_Semanal!BT$8,Lancamentos!$F:$F,"Realizado",Lancamentos!$J:$J,Fluxo_de_Caixa_Semanal!$A57)-SUMIFS(Lancamentos!$Y:$Y,Lancamentos!$AF:$AF,Fluxo_de_Caixa_Semanal!BT$8,Lancamentos!$F:$F,"Contratado",Lancamentos!$J:$J,Fluxo_de_Caixa_Semanal!$A57)</f>
        <v>0</v>
      </c>
      <c r="BU57" s="122">
        <f>-SUMIFS(Lancamentos!$Y:$Y,Lancamentos!$AF:$AF,Fluxo_de_Caixa_Semanal!BU$8,Lancamentos!$F:$F,"Realizado",Lancamentos!$J:$J,Fluxo_de_Caixa_Semanal!$A57)-SUMIFS(Lancamentos!$Y:$Y,Lancamentos!$AF:$AF,Fluxo_de_Caixa_Semanal!BU$8,Lancamentos!$F:$F,"Contratado",Lancamentos!$J:$J,Fluxo_de_Caixa_Semanal!$A57)</f>
        <v>0</v>
      </c>
      <c r="BV57" s="123">
        <f>-SUMIFS(Lancamentos!$Y:$Y,Lancamentos!$AF:$AF,Fluxo_de_Caixa_Semanal!BV$8,Lancamentos!$F:$F,"Realizado",Lancamentos!$J:$J,Fluxo_de_Caixa_Semanal!$A57)-SUMIFS(Lancamentos!$Y:$Y,Lancamentos!$AF:$AF,Fluxo_de_Caixa_Semanal!BV$8,Lancamentos!$F:$F,"Contratado",Lancamentos!$J:$J,Fluxo_de_Caixa_Semanal!$A57)</f>
        <v>0</v>
      </c>
      <c r="BW57" s="121">
        <f>-SUMIFS(Lancamentos!$Y:$Y,Lancamentos!$AF:$AF,Fluxo_de_Caixa_Semanal!BW$8,Lancamentos!$F:$F,"Realizado",Lancamentos!$J:$J,Fluxo_de_Caixa_Semanal!$A57)-SUMIFS(Lancamentos!$Y:$Y,Lancamentos!$AF:$AF,Fluxo_de_Caixa_Semanal!BW$8,Lancamentos!$F:$F,"Contratado",Lancamentos!$J:$J,Fluxo_de_Caixa_Semanal!$A57)</f>
        <v>0</v>
      </c>
      <c r="BX57" s="122">
        <f>-SUMIFS(Lancamentos!$Y:$Y,Lancamentos!$AF:$AF,Fluxo_de_Caixa_Semanal!BX$8,Lancamentos!$F:$F,"Realizado",Lancamentos!$J:$J,Fluxo_de_Caixa_Semanal!$A57)-SUMIFS(Lancamentos!$Y:$Y,Lancamentos!$AF:$AF,Fluxo_de_Caixa_Semanal!BX$8,Lancamentos!$F:$F,"Contratado",Lancamentos!$J:$J,Fluxo_de_Caixa_Semanal!$A57)</f>
        <v>0</v>
      </c>
      <c r="BY57" s="123">
        <f>-SUMIFS(Lancamentos!$Y:$Y,Lancamentos!$AF:$AF,Fluxo_de_Caixa_Semanal!BY$8,Lancamentos!$F:$F,"Realizado",Lancamentos!$J:$J,Fluxo_de_Caixa_Semanal!$A57)-SUMIFS(Lancamentos!$Y:$Y,Lancamentos!$AF:$AF,Fluxo_de_Caixa_Semanal!BY$8,Lancamentos!$F:$F,"Contratado",Lancamentos!$J:$J,Fluxo_de_Caixa_Semanal!$A57)</f>
        <v>0</v>
      </c>
      <c r="BZ57" s="121">
        <f>-SUMIFS(Lancamentos!$Y:$Y,Lancamentos!$AF:$AF,Fluxo_de_Caixa_Semanal!BZ$8,Lancamentos!$F:$F,"Realizado",Lancamentos!$J:$J,Fluxo_de_Caixa_Semanal!$A57)-SUMIFS(Lancamentos!$Y:$Y,Lancamentos!$AF:$AF,Fluxo_de_Caixa_Semanal!BZ$8,Lancamentos!$F:$F,"Contratado",Lancamentos!$J:$J,Fluxo_de_Caixa_Semanal!$A57)</f>
        <v>0</v>
      </c>
      <c r="CA57" s="122">
        <f>-SUMIFS(Lancamentos!$Y:$Y,Lancamentos!$AF:$AF,Fluxo_de_Caixa_Semanal!CA$8,Lancamentos!$F:$F,"Realizado",Lancamentos!$J:$J,Fluxo_de_Caixa_Semanal!$A57)-SUMIFS(Lancamentos!$Y:$Y,Lancamentos!$AF:$AF,Fluxo_de_Caixa_Semanal!CA$8,Lancamentos!$F:$F,"Contratado",Lancamentos!$J:$J,Fluxo_de_Caixa_Semanal!$A57)</f>
        <v>0</v>
      </c>
      <c r="CB57" s="123">
        <f>-SUMIFS(Lancamentos!$Y:$Y,Lancamentos!$AF:$AF,Fluxo_de_Caixa_Semanal!CB$8,Lancamentos!$F:$F,"Realizado",Lancamentos!$J:$J,Fluxo_de_Caixa_Semanal!$A57)-SUMIFS(Lancamentos!$Y:$Y,Lancamentos!$AF:$AF,Fluxo_de_Caixa_Semanal!CB$8,Lancamentos!$F:$F,"Contratado",Lancamentos!$J:$J,Fluxo_de_Caixa_Semanal!$A57)</f>
        <v>0</v>
      </c>
      <c r="CC57" s="121">
        <f>-SUMIFS(Lancamentos!$Y:$Y,Lancamentos!$AF:$AF,Fluxo_de_Caixa_Semanal!CC$8,Lancamentos!$F:$F,"Realizado",Lancamentos!$J:$J,Fluxo_de_Caixa_Semanal!$A57)-SUMIFS(Lancamentos!$Y:$Y,Lancamentos!$AF:$AF,Fluxo_de_Caixa_Semanal!CC$8,Lancamentos!$F:$F,"Contratado",Lancamentos!$J:$J,Fluxo_de_Caixa_Semanal!$A57)</f>
        <v>0</v>
      </c>
      <c r="CD57" s="122">
        <f>-SUMIFS(Lancamentos!$Y:$Y,Lancamentos!$AF:$AF,Fluxo_de_Caixa_Semanal!CD$8,Lancamentos!$F:$F,"Realizado",Lancamentos!$J:$J,Fluxo_de_Caixa_Semanal!$A57)-SUMIFS(Lancamentos!$Y:$Y,Lancamentos!$AF:$AF,Fluxo_de_Caixa_Semanal!CD$8,Lancamentos!$F:$F,"Contratado",Lancamentos!$J:$J,Fluxo_de_Caixa_Semanal!$A57)</f>
        <v>0</v>
      </c>
      <c r="CE57" s="123">
        <f>-SUMIFS(Lancamentos!$Y:$Y,Lancamentos!$AF:$AF,Fluxo_de_Caixa_Semanal!CE$8,Lancamentos!$F:$F,"Realizado",Lancamentos!$J:$J,Fluxo_de_Caixa_Semanal!$A57)-SUMIFS(Lancamentos!$Y:$Y,Lancamentos!$AF:$AF,Fluxo_de_Caixa_Semanal!CE$8,Lancamentos!$F:$F,"Contratado",Lancamentos!$J:$J,Fluxo_de_Caixa_Semanal!$A57)</f>
        <v>0</v>
      </c>
      <c r="CF57" s="121">
        <f>-SUMIFS(Lancamentos!$Y:$Y,Lancamentos!$AF:$AF,Fluxo_de_Caixa_Semanal!CF$8,Lancamentos!$F:$F,"Realizado",Lancamentos!$J:$J,Fluxo_de_Caixa_Semanal!$A57)-SUMIFS(Lancamentos!$Y:$Y,Lancamentos!$AF:$AF,Fluxo_de_Caixa_Semanal!CF$8,Lancamentos!$F:$F,"Contratado",Lancamentos!$J:$J,Fluxo_de_Caixa_Semanal!$A57)</f>
        <v>0</v>
      </c>
      <c r="CG57" s="122">
        <f>-SUMIFS(Lancamentos!$Y:$Y,Lancamentos!$AF:$AF,Fluxo_de_Caixa_Semanal!CG$8,Lancamentos!$F:$F,"Realizado",Lancamentos!$J:$J,Fluxo_de_Caixa_Semanal!$A57)-SUMIFS(Lancamentos!$Y:$Y,Lancamentos!$AF:$AF,Fluxo_de_Caixa_Semanal!CG$8,Lancamentos!$F:$F,"Contratado",Lancamentos!$J:$J,Fluxo_de_Caixa_Semanal!$A57)</f>
        <v>0</v>
      </c>
      <c r="CH57" s="123">
        <f>-SUMIFS(Lancamentos!$Y:$Y,Lancamentos!$AF:$AF,Fluxo_de_Caixa_Semanal!CH$8,Lancamentos!$F:$F,"Realizado",Lancamentos!$J:$J,Fluxo_de_Caixa_Semanal!$A57)-SUMIFS(Lancamentos!$Y:$Y,Lancamentos!$AF:$AF,Fluxo_de_Caixa_Semanal!CH$8,Lancamentos!$F:$F,"Contratado",Lancamentos!$J:$J,Fluxo_de_Caixa_Semanal!$A57)</f>
        <v>0</v>
      </c>
      <c r="CI57" s="121">
        <f>-SUMIFS(Lancamentos!$Y:$Y,Lancamentos!$AF:$AF,Fluxo_de_Caixa_Semanal!CI$8,Lancamentos!$F:$F,"Realizado",Lancamentos!$J:$J,Fluxo_de_Caixa_Semanal!$A57)-SUMIFS(Lancamentos!$Y:$Y,Lancamentos!$AF:$AF,Fluxo_de_Caixa_Semanal!CI$8,Lancamentos!$F:$F,"Contratado",Lancamentos!$J:$J,Fluxo_de_Caixa_Semanal!$A57)</f>
        <v>0</v>
      </c>
      <c r="CJ57" s="122">
        <f>-SUMIFS(Lancamentos!$Y:$Y,Lancamentos!$AF:$AF,Fluxo_de_Caixa_Semanal!CJ$8,Lancamentos!$F:$F,"Realizado",Lancamentos!$J:$J,Fluxo_de_Caixa_Semanal!$A57)-SUMIFS(Lancamentos!$Y:$Y,Lancamentos!$AF:$AF,Fluxo_de_Caixa_Semanal!CJ$8,Lancamentos!$F:$F,"Contratado",Lancamentos!$J:$J,Fluxo_de_Caixa_Semanal!$A57)</f>
        <v>0</v>
      </c>
      <c r="CK57" s="123">
        <f>-SUMIFS(Lancamentos!$Y:$Y,Lancamentos!$AF:$AF,Fluxo_de_Caixa_Semanal!CK$8,Lancamentos!$F:$F,"Realizado",Lancamentos!$J:$J,Fluxo_de_Caixa_Semanal!$A57)-SUMIFS(Lancamentos!$Y:$Y,Lancamentos!$AF:$AF,Fluxo_de_Caixa_Semanal!CK$8,Lancamentos!$F:$F,"Contratado",Lancamentos!$J:$J,Fluxo_de_Caixa_Semanal!$A57)</f>
        <v>0</v>
      </c>
      <c r="CL57" s="121">
        <f>-SUMIFS(Lancamentos!$Y:$Y,Lancamentos!$AF:$AF,Fluxo_de_Caixa_Semanal!CL$8,Lancamentos!$F:$F,"Realizado",Lancamentos!$J:$J,Fluxo_de_Caixa_Semanal!$A57)-SUMIFS(Lancamentos!$Y:$Y,Lancamentos!$AF:$AF,Fluxo_de_Caixa_Semanal!CL$8,Lancamentos!$F:$F,"Contratado",Lancamentos!$J:$J,Fluxo_de_Caixa_Semanal!$A57)</f>
        <v>0</v>
      </c>
      <c r="CM57" s="122">
        <f>-SUMIFS(Lancamentos!$Y:$Y,Lancamentos!$AF:$AF,Fluxo_de_Caixa_Semanal!CM$8,Lancamentos!$F:$F,"Realizado",Lancamentos!$J:$J,Fluxo_de_Caixa_Semanal!$A57)-SUMIFS(Lancamentos!$Y:$Y,Lancamentos!$AF:$AF,Fluxo_de_Caixa_Semanal!CM$8,Lancamentos!$F:$F,"Contratado",Lancamentos!$J:$J,Fluxo_de_Caixa_Semanal!$A57)</f>
        <v>0</v>
      </c>
      <c r="CN57" s="123">
        <f>-SUMIFS(Lancamentos!$Y:$Y,Lancamentos!$AF:$AF,Fluxo_de_Caixa_Semanal!CN$8,Lancamentos!$F:$F,"Realizado",Lancamentos!$J:$J,Fluxo_de_Caixa_Semanal!$A57)-SUMIFS(Lancamentos!$Y:$Y,Lancamentos!$AF:$AF,Fluxo_de_Caixa_Semanal!CN$8,Lancamentos!$F:$F,"Contratado",Lancamentos!$J:$J,Fluxo_de_Caixa_Semanal!$A57)</f>
        <v>0</v>
      </c>
      <c r="CO57" s="121">
        <f>-SUMIFS(Lancamentos!$Y:$Y,Lancamentos!$AF:$AF,Fluxo_de_Caixa_Semanal!CO$8,Lancamentos!$F:$F,"Realizado",Lancamentos!$J:$J,Fluxo_de_Caixa_Semanal!$A57)-SUMIFS(Lancamentos!$Y:$Y,Lancamentos!$AF:$AF,Fluxo_de_Caixa_Semanal!CO$8,Lancamentos!$F:$F,"Contratado",Lancamentos!$J:$J,Fluxo_de_Caixa_Semanal!$A57)</f>
        <v>0</v>
      </c>
      <c r="CP57" s="122">
        <f>-SUMIFS(Lancamentos!$Y:$Y,Lancamentos!$AF:$AF,Fluxo_de_Caixa_Semanal!CP$8,Lancamentos!$F:$F,"Realizado",Lancamentos!$J:$J,Fluxo_de_Caixa_Semanal!$A57)-SUMIFS(Lancamentos!$Y:$Y,Lancamentos!$AF:$AF,Fluxo_de_Caixa_Semanal!CP$8,Lancamentos!$F:$F,"Contratado",Lancamentos!$J:$J,Fluxo_de_Caixa_Semanal!$A57)</f>
        <v>0</v>
      </c>
      <c r="CQ57" s="123">
        <f>-SUMIFS(Lancamentos!$Y:$Y,Lancamentos!$AF:$AF,Fluxo_de_Caixa_Semanal!CQ$8,Lancamentos!$F:$F,"Realizado",Lancamentos!$J:$J,Fluxo_de_Caixa_Semanal!$A57)-SUMIFS(Lancamentos!$Y:$Y,Lancamentos!$AF:$AF,Fluxo_de_Caixa_Semanal!CQ$8,Lancamentos!$F:$F,"Contratado",Lancamentos!$J:$J,Fluxo_de_Caixa_Semanal!$A57)</f>
        <v>0</v>
      </c>
      <c r="CR57" s="121">
        <f>-SUMIFS(Lancamentos!$Y:$Y,Lancamentos!$AF:$AF,Fluxo_de_Caixa_Semanal!CR$8,Lancamentos!$F:$F,"Realizado",Lancamentos!$J:$J,Fluxo_de_Caixa_Semanal!$A57)-SUMIFS(Lancamentos!$Y:$Y,Lancamentos!$AF:$AF,Fluxo_de_Caixa_Semanal!CR$8,Lancamentos!$F:$F,"Contratado",Lancamentos!$J:$J,Fluxo_de_Caixa_Semanal!$A57)</f>
        <v>0</v>
      </c>
      <c r="CS57" s="122">
        <f>-SUMIFS(Lancamentos!$Y:$Y,Lancamentos!$AF:$AF,Fluxo_de_Caixa_Semanal!CS$8,Lancamentos!$F:$F,"Realizado",Lancamentos!$J:$J,Fluxo_de_Caixa_Semanal!$A57)-SUMIFS(Lancamentos!$Y:$Y,Lancamentos!$AF:$AF,Fluxo_de_Caixa_Semanal!CS$8,Lancamentos!$F:$F,"Contratado",Lancamentos!$J:$J,Fluxo_de_Caixa_Semanal!$A57)</f>
        <v>0</v>
      </c>
      <c r="CT57" s="123">
        <f>-SUMIFS(Lancamentos!$Y:$Y,Lancamentos!$AF:$AF,Fluxo_de_Caixa_Semanal!CT$8,Lancamentos!$F:$F,"Realizado",Lancamentos!$J:$J,Fluxo_de_Caixa_Semanal!$A57)-SUMIFS(Lancamentos!$Y:$Y,Lancamentos!$AF:$AF,Fluxo_de_Caixa_Semanal!CT$8,Lancamentos!$F:$F,"Contratado",Lancamentos!$J:$J,Fluxo_de_Caixa_Semanal!$A57)</f>
        <v>0</v>
      </c>
      <c r="CU57" s="121">
        <f>-SUMIFS(Lancamentos!$Y:$Y,Lancamentos!$AF:$AF,Fluxo_de_Caixa_Semanal!CU$8,Lancamentos!$F:$F,"Realizado",Lancamentos!$J:$J,Fluxo_de_Caixa_Semanal!$A57)-SUMIFS(Lancamentos!$Y:$Y,Lancamentos!$AF:$AF,Fluxo_de_Caixa_Semanal!CU$8,Lancamentos!$F:$F,"Contratado",Lancamentos!$J:$J,Fluxo_de_Caixa_Semanal!$A57)</f>
        <v>0</v>
      </c>
      <c r="CV57" s="122">
        <f>-SUMIFS(Lancamentos!$Y:$Y,Lancamentos!$AF:$AF,Fluxo_de_Caixa_Semanal!CV$8,Lancamentos!$F:$F,"Realizado",Lancamentos!$J:$J,Fluxo_de_Caixa_Semanal!$A57)-SUMIFS(Lancamentos!$Y:$Y,Lancamentos!$AF:$AF,Fluxo_de_Caixa_Semanal!CV$8,Lancamentos!$F:$F,"Contratado",Lancamentos!$J:$J,Fluxo_de_Caixa_Semanal!$A57)</f>
        <v>0</v>
      </c>
      <c r="CW57" s="123">
        <f>-SUMIFS(Lancamentos!$Y:$Y,Lancamentos!$AF:$AF,Fluxo_de_Caixa_Semanal!CW$8,Lancamentos!$F:$F,"Realizado",Lancamentos!$J:$J,Fluxo_de_Caixa_Semanal!$A57)-SUMIFS(Lancamentos!$Y:$Y,Lancamentos!$AF:$AF,Fluxo_de_Caixa_Semanal!CW$8,Lancamentos!$F:$F,"Contratado",Lancamentos!$J:$J,Fluxo_de_Caixa_Semanal!$A57)</f>
        <v>0</v>
      </c>
      <c r="CX57" s="121">
        <f>-SUMIFS(Lancamentos!$Y:$Y,Lancamentos!$AF:$AF,Fluxo_de_Caixa_Semanal!CX$8,Lancamentos!$F:$F,"Realizado",Lancamentos!$J:$J,Fluxo_de_Caixa_Semanal!$A57)-SUMIFS(Lancamentos!$Y:$Y,Lancamentos!$AF:$AF,Fluxo_de_Caixa_Semanal!CX$8,Lancamentos!$F:$F,"Contratado",Lancamentos!$J:$J,Fluxo_de_Caixa_Semanal!$A57)</f>
        <v>0</v>
      </c>
      <c r="CY57" s="122">
        <f>-SUMIFS(Lancamentos!$Y:$Y,Lancamentos!$AF:$AF,Fluxo_de_Caixa_Semanal!CY$8,Lancamentos!$F:$F,"Realizado",Lancamentos!$J:$J,Fluxo_de_Caixa_Semanal!$A57)-SUMIFS(Lancamentos!$Y:$Y,Lancamentos!$AF:$AF,Fluxo_de_Caixa_Semanal!CY$8,Lancamentos!$F:$F,"Contratado",Lancamentos!$J:$J,Fluxo_de_Caixa_Semanal!$A57)</f>
        <v>0</v>
      </c>
      <c r="CZ57" s="123">
        <f>-SUMIFS(Lancamentos!$Y:$Y,Lancamentos!$AF:$AF,Fluxo_de_Caixa_Semanal!CZ$8,Lancamentos!$F:$F,"Realizado",Lancamentos!$J:$J,Fluxo_de_Caixa_Semanal!$A57)-SUMIFS(Lancamentos!$Y:$Y,Lancamentos!$AF:$AF,Fluxo_de_Caixa_Semanal!CZ$8,Lancamentos!$F:$F,"Contratado",Lancamentos!$J:$J,Fluxo_de_Caixa_Semanal!$A57)</f>
        <v>0</v>
      </c>
      <c r="DA57" s="121">
        <f>-SUMIFS(Lancamentos!$Y:$Y,Lancamentos!$AF:$AF,Fluxo_de_Caixa_Semanal!DA$8,Lancamentos!$F:$F,"Realizado",Lancamentos!$J:$J,Fluxo_de_Caixa_Semanal!$A57)-SUMIFS(Lancamentos!$Y:$Y,Lancamentos!$AF:$AF,Fluxo_de_Caixa_Semanal!DA$8,Lancamentos!$F:$F,"Contratado",Lancamentos!$J:$J,Fluxo_de_Caixa_Semanal!$A57)</f>
        <v>0</v>
      </c>
      <c r="DB57" s="122">
        <f>-SUMIFS(Lancamentos!$Y:$Y,Lancamentos!$AF:$AF,Fluxo_de_Caixa_Semanal!DB$8,Lancamentos!$F:$F,"Realizado",Lancamentos!$J:$J,Fluxo_de_Caixa_Semanal!$A57)-SUMIFS(Lancamentos!$Y:$Y,Lancamentos!$AF:$AF,Fluxo_de_Caixa_Semanal!DB$8,Lancamentos!$F:$F,"Contratado",Lancamentos!$J:$J,Fluxo_de_Caixa_Semanal!$A57)</f>
        <v>0</v>
      </c>
      <c r="DC57" s="123">
        <f>-SUMIFS(Lancamentos!$Y:$Y,Lancamentos!$AF:$AF,Fluxo_de_Caixa_Semanal!DC$8,Lancamentos!$F:$F,"Realizado",Lancamentos!$J:$J,Fluxo_de_Caixa_Semanal!$A57)-SUMIFS(Lancamentos!$Y:$Y,Lancamentos!$AF:$AF,Fluxo_de_Caixa_Semanal!DC$8,Lancamentos!$F:$F,"Contratado",Lancamentos!$J:$J,Fluxo_de_Caixa_Semanal!$A57)</f>
        <v>0</v>
      </c>
      <c r="DD57" s="121">
        <f>-SUMIFS(Lancamentos!$Y:$Y,Lancamentos!$AF:$AF,Fluxo_de_Caixa_Semanal!DD$8,Lancamentos!$F:$F,"Realizado",Lancamentos!$J:$J,Fluxo_de_Caixa_Semanal!$A57)-SUMIFS(Lancamentos!$Y:$Y,Lancamentos!$AF:$AF,Fluxo_de_Caixa_Semanal!DD$8,Lancamentos!$F:$F,"Contratado",Lancamentos!$J:$J,Fluxo_de_Caixa_Semanal!$A57)</f>
        <v>0</v>
      </c>
      <c r="DE57" s="122">
        <f>-SUMIFS(Lancamentos!$Y:$Y,Lancamentos!$AF:$AF,Fluxo_de_Caixa_Semanal!DE$8,Lancamentos!$F:$F,"Realizado",Lancamentos!$J:$J,Fluxo_de_Caixa_Semanal!$A57)-SUMIFS(Lancamentos!$Y:$Y,Lancamentos!$AF:$AF,Fluxo_de_Caixa_Semanal!DE$8,Lancamentos!$F:$F,"Contratado",Lancamentos!$J:$J,Fluxo_de_Caixa_Semanal!$A57)</f>
        <v>0</v>
      </c>
      <c r="DF57" s="123">
        <f>-SUMIFS(Lancamentos!$Y:$Y,Lancamentos!$AF:$AF,Fluxo_de_Caixa_Semanal!DF$8,Lancamentos!$F:$F,"Realizado",Lancamentos!$J:$J,Fluxo_de_Caixa_Semanal!$A57)-SUMIFS(Lancamentos!$Y:$Y,Lancamentos!$AF:$AF,Fluxo_de_Caixa_Semanal!DF$8,Lancamentos!$F:$F,"Contratado",Lancamentos!$J:$J,Fluxo_de_Caixa_Semanal!$A57)</f>
        <v>0</v>
      </c>
      <c r="DG57" s="121">
        <f>-SUMIFS(Lancamentos!$Y:$Y,Lancamentos!$AF:$AF,Fluxo_de_Caixa_Semanal!DG$8,Lancamentos!$F:$F,"Realizado",Lancamentos!$J:$J,Fluxo_de_Caixa_Semanal!$A57)-SUMIFS(Lancamentos!$Y:$Y,Lancamentos!$AF:$AF,Fluxo_de_Caixa_Semanal!DG$8,Lancamentos!$F:$F,"Contratado",Lancamentos!$J:$J,Fluxo_de_Caixa_Semanal!$A57)</f>
        <v>0</v>
      </c>
      <c r="DH57" s="122">
        <f>-SUMIFS(Lancamentos!$Y:$Y,Lancamentos!$AF:$AF,Fluxo_de_Caixa_Semanal!DH$8,Lancamentos!$F:$F,"Realizado",Lancamentos!$J:$J,Fluxo_de_Caixa_Semanal!$A57)-SUMIFS(Lancamentos!$Y:$Y,Lancamentos!$AF:$AF,Fluxo_de_Caixa_Semanal!DH$8,Lancamentos!$F:$F,"Contratado",Lancamentos!$J:$J,Fluxo_de_Caixa_Semanal!$A57)</f>
        <v>0</v>
      </c>
      <c r="DI57" s="123">
        <f>-SUMIFS(Lancamentos!$Y:$Y,Lancamentos!$AF:$AF,Fluxo_de_Caixa_Semanal!DI$8,Lancamentos!$F:$F,"Realizado",Lancamentos!$J:$J,Fluxo_de_Caixa_Semanal!$A57)-SUMIFS(Lancamentos!$Y:$Y,Lancamentos!$AF:$AF,Fluxo_de_Caixa_Semanal!DI$8,Lancamentos!$F:$F,"Contratado",Lancamentos!$J:$J,Fluxo_de_Caixa_Semanal!$A57)</f>
        <v>0</v>
      </c>
      <c r="DJ57" s="121">
        <f>-SUMIFS(Lancamentos!$Y:$Y,Lancamentos!$AF:$AF,Fluxo_de_Caixa_Semanal!DJ$8,Lancamentos!$F:$F,"Realizado",Lancamentos!$J:$J,Fluxo_de_Caixa_Semanal!$A57)-SUMIFS(Lancamentos!$Y:$Y,Lancamentos!$AF:$AF,Fluxo_de_Caixa_Semanal!DJ$8,Lancamentos!$F:$F,"Contratado",Lancamentos!$J:$J,Fluxo_de_Caixa_Semanal!$A57)</f>
        <v>0</v>
      </c>
      <c r="DK57" s="122">
        <f>-SUMIFS(Lancamentos!$Y:$Y,Lancamentos!$AF:$AF,Fluxo_de_Caixa_Semanal!DK$8,Lancamentos!$F:$F,"Realizado",Lancamentos!$J:$J,Fluxo_de_Caixa_Semanal!$A57)-SUMIFS(Lancamentos!$Y:$Y,Lancamentos!$AF:$AF,Fluxo_de_Caixa_Semanal!DK$8,Lancamentos!$F:$F,"Contratado",Lancamentos!$J:$J,Fluxo_de_Caixa_Semanal!$A57)</f>
        <v>0</v>
      </c>
      <c r="DL57" s="123">
        <f>-SUMIFS(Lancamentos!$Y:$Y,Lancamentos!$AF:$AF,Fluxo_de_Caixa_Semanal!DL$8,Lancamentos!$F:$F,"Realizado",Lancamentos!$J:$J,Fluxo_de_Caixa_Semanal!$A57)-SUMIFS(Lancamentos!$Y:$Y,Lancamentos!$AF:$AF,Fluxo_de_Caixa_Semanal!DL$8,Lancamentos!$F:$F,"Contratado",Lancamentos!$J:$J,Fluxo_de_Caixa_Semanal!$A57)</f>
        <v>0</v>
      </c>
      <c r="DM57" s="121">
        <f>-SUMIFS(Lancamentos!$Y:$Y,Lancamentos!$AF:$AF,Fluxo_de_Caixa_Semanal!DM$8,Lancamentos!$F:$F,"Realizado",Lancamentos!$J:$J,Fluxo_de_Caixa_Semanal!$A57)-SUMIFS(Lancamentos!$Y:$Y,Lancamentos!$AF:$AF,Fluxo_de_Caixa_Semanal!DM$8,Lancamentos!$F:$F,"Contratado",Lancamentos!$J:$J,Fluxo_de_Caixa_Semanal!$A57)</f>
        <v>0</v>
      </c>
      <c r="DN57" s="122">
        <f>-SUMIFS(Lancamentos!$Y:$Y,Lancamentos!$AF:$AF,Fluxo_de_Caixa_Semanal!DN$8,Lancamentos!$F:$F,"Realizado",Lancamentos!$J:$J,Fluxo_de_Caixa_Semanal!$A57)-SUMIFS(Lancamentos!$Y:$Y,Lancamentos!$AF:$AF,Fluxo_de_Caixa_Semanal!DN$8,Lancamentos!$F:$F,"Contratado",Lancamentos!$J:$J,Fluxo_de_Caixa_Semanal!$A57)</f>
        <v>0</v>
      </c>
      <c r="DO57" s="123">
        <f>-SUMIFS(Lancamentos!$Y:$Y,Lancamentos!$AF:$AF,Fluxo_de_Caixa_Semanal!DO$8,Lancamentos!$F:$F,"Realizado",Lancamentos!$J:$J,Fluxo_de_Caixa_Semanal!$A57)-SUMIFS(Lancamentos!$Y:$Y,Lancamentos!$AF:$AF,Fluxo_de_Caixa_Semanal!DO$8,Lancamentos!$F:$F,"Contratado",Lancamentos!$J:$J,Fluxo_de_Caixa_Semanal!$A57)</f>
        <v>0</v>
      </c>
      <c r="DP57" s="121">
        <f>-SUMIFS(Lancamentos!$Y:$Y,Lancamentos!$AF:$AF,Fluxo_de_Caixa_Semanal!DP$8,Lancamentos!$F:$F,"Realizado",Lancamentos!$J:$J,Fluxo_de_Caixa_Semanal!$A57)-SUMIFS(Lancamentos!$Y:$Y,Lancamentos!$AF:$AF,Fluxo_de_Caixa_Semanal!DP$8,Lancamentos!$F:$F,"Contratado",Lancamentos!$J:$J,Fluxo_de_Caixa_Semanal!$A57)</f>
        <v>0</v>
      </c>
      <c r="DQ57" s="122">
        <f>-SUMIFS(Lancamentos!$Y:$Y,Lancamentos!$AF:$AF,Fluxo_de_Caixa_Semanal!DQ$8,Lancamentos!$F:$F,"Realizado",Lancamentos!$J:$J,Fluxo_de_Caixa_Semanal!$A57)-SUMIFS(Lancamentos!$Y:$Y,Lancamentos!$AF:$AF,Fluxo_de_Caixa_Semanal!DQ$8,Lancamentos!$F:$F,"Contratado",Lancamentos!$J:$J,Fluxo_de_Caixa_Semanal!$A57)</f>
        <v>0</v>
      </c>
      <c r="DR57" s="123">
        <f>-SUMIFS(Lancamentos!$Y:$Y,Lancamentos!$AF:$AF,Fluxo_de_Caixa_Semanal!DR$8,Lancamentos!$F:$F,"Realizado",Lancamentos!$J:$J,Fluxo_de_Caixa_Semanal!$A57)-SUMIFS(Lancamentos!$Y:$Y,Lancamentos!$AF:$AF,Fluxo_de_Caixa_Semanal!DR$8,Lancamentos!$F:$F,"Contratado",Lancamentos!$J:$J,Fluxo_de_Caixa_Semanal!$A57)</f>
        <v>0</v>
      </c>
      <c r="DS57" s="121">
        <f>-SUMIFS(Lancamentos!$Y:$Y,Lancamentos!$AF:$AF,Fluxo_de_Caixa_Semanal!DS$8,Lancamentos!$F:$F,"Realizado",Lancamentos!$J:$J,Fluxo_de_Caixa_Semanal!$A57)-SUMIFS(Lancamentos!$Y:$Y,Lancamentos!$AF:$AF,Fluxo_de_Caixa_Semanal!DS$8,Lancamentos!$F:$F,"Contratado",Lancamentos!$J:$J,Fluxo_de_Caixa_Semanal!$A57)</f>
        <v>0</v>
      </c>
      <c r="DT57" s="122">
        <f>-SUMIFS(Lancamentos!$Y:$Y,Lancamentos!$AF:$AF,Fluxo_de_Caixa_Semanal!DT$8,Lancamentos!$F:$F,"Realizado",Lancamentos!$J:$J,Fluxo_de_Caixa_Semanal!$A57)-SUMIFS(Lancamentos!$Y:$Y,Lancamentos!$AF:$AF,Fluxo_de_Caixa_Semanal!DT$8,Lancamentos!$F:$F,"Contratado",Lancamentos!$J:$J,Fluxo_de_Caixa_Semanal!$A57)</f>
        <v>0</v>
      </c>
      <c r="DU57" s="123">
        <f>-SUMIFS(Lancamentos!$Y:$Y,Lancamentos!$AF:$AF,Fluxo_de_Caixa_Semanal!DU$8,Lancamentos!$F:$F,"Realizado",Lancamentos!$J:$J,Fluxo_de_Caixa_Semanal!$A57)-SUMIFS(Lancamentos!$Y:$Y,Lancamentos!$AF:$AF,Fluxo_de_Caixa_Semanal!DU$8,Lancamentos!$F:$F,"Contratado",Lancamentos!$J:$J,Fluxo_de_Caixa_Semanal!$A57)</f>
        <v>0</v>
      </c>
      <c r="DV57" s="121">
        <f>-SUMIFS(Lancamentos!$Y:$Y,Lancamentos!$AF:$AF,Fluxo_de_Caixa_Semanal!DV$8,Lancamentos!$F:$F,"Realizado",Lancamentos!$J:$J,Fluxo_de_Caixa_Semanal!$A57)-SUMIFS(Lancamentos!$Y:$Y,Lancamentos!$AF:$AF,Fluxo_de_Caixa_Semanal!DV$8,Lancamentos!$F:$F,"Contratado",Lancamentos!$J:$J,Fluxo_de_Caixa_Semanal!$A57)</f>
        <v>0</v>
      </c>
      <c r="DW57" s="122">
        <f>-SUMIFS(Lancamentos!$Y:$Y,Lancamentos!$AF:$AF,Fluxo_de_Caixa_Semanal!DW$8,Lancamentos!$F:$F,"Realizado",Lancamentos!$J:$J,Fluxo_de_Caixa_Semanal!$A57)-SUMIFS(Lancamentos!$Y:$Y,Lancamentos!$AF:$AF,Fluxo_de_Caixa_Semanal!DW$8,Lancamentos!$F:$F,"Contratado",Lancamentos!$J:$J,Fluxo_de_Caixa_Semanal!$A57)</f>
        <v>0</v>
      </c>
      <c r="DX57" s="123">
        <f>-SUMIFS(Lancamentos!$Y:$Y,Lancamentos!$AF:$AF,Fluxo_de_Caixa_Semanal!DX$8,Lancamentos!$F:$F,"Realizado",Lancamentos!$J:$J,Fluxo_de_Caixa_Semanal!$A57)-SUMIFS(Lancamentos!$Y:$Y,Lancamentos!$AF:$AF,Fluxo_de_Caixa_Semanal!DX$8,Lancamentos!$F:$F,"Contratado",Lancamentos!$J:$J,Fluxo_de_Caixa_Semanal!$A57)</f>
        <v>0</v>
      </c>
      <c r="DY57" s="121">
        <f>-SUMIFS(Lancamentos!$Y:$Y,Lancamentos!$AF:$AF,Fluxo_de_Caixa_Semanal!DY$8,Lancamentos!$F:$F,"Realizado",Lancamentos!$J:$J,Fluxo_de_Caixa_Semanal!$A57)-SUMIFS(Lancamentos!$Y:$Y,Lancamentos!$AF:$AF,Fluxo_de_Caixa_Semanal!DY$8,Lancamentos!$F:$F,"Contratado",Lancamentos!$J:$J,Fluxo_de_Caixa_Semanal!$A57)</f>
        <v>0</v>
      </c>
      <c r="DZ57" s="122">
        <f>-SUMIFS(Lancamentos!$Y:$Y,Lancamentos!$AF:$AF,Fluxo_de_Caixa_Semanal!DZ$8,Lancamentos!$F:$F,"Realizado",Lancamentos!$J:$J,Fluxo_de_Caixa_Semanal!$A57)-SUMIFS(Lancamentos!$Y:$Y,Lancamentos!$AF:$AF,Fluxo_de_Caixa_Semanal!DZ$8,Lancamentos!$F:$F,"Contratado",Lancamentos!$J:$J,Fluxo_de_Caixa_Semanal!$A57)</f>
        <v>0</v>
      </c>
      <c r="EA57" s="123">
        <f>-SUMIFS(Lancamentos!$Y:$Y,Lancamentos!$AF:$AF,Fluxo_de_Caixa_Semanal!EA$8,Lancamentos!$F:$F,"Realizado",Lancamentos!$J:$J,Fluxo_de_Caixa_Semanal!$A57)-SUMIFS(Lancamentos!$Y:$Y,Lancamentos!$AF:$AF,Fluxo_de_Caixa_Semanal!EA$8,Lancamentos!$F:$F,"Contratado",Lancamentos!$J:$J,Fluxo_de_Caixa_Semanal!$A57)</f>
        <v>0</v>
      </c>
      <c r="EB57" s="121">
        <f>-SUMIFS(Lancamentos!$Y:$Y,Lancamentos!$AF:$AF,Fluxo_de_Caixa_Semanal!EB$8,Lancamentos!$F:$F,"Realizado",Lancamentos!$J:$J,Fluxo_de_Caixa_Semanal!$A57)-SUMIFS(Lancamentos!$Y:$Y,Lancamentos!$AF:$AF,Fluxo_de_Caixa_Semanal!EB$8,Lancamentos!$F:$F,"Contratado",Lancamentos!$J:$J,Fluxo_de_Caixa_Semanal!$A57)</f>
        <v>0</v>
      </c>
      <c r="EC57" s="122">
        <f>-SUMIFS(Lancamentos!$Y:$Y,Lancamentos!$AF:$AF,Fluxo_de_Caixa_Semanal!EC$8,Lancamentos!$F:$F,"Realizado",Lancamentos!$J:$J,Fluxo_de_Caixa_Semanal!$A57)-SUMIFS(Lancamentos!$Y:$Y,Lancamentos!$AF:$AF,Fluxo_de_Caixa_Semanal!EC$8,Lancamentos!$F:$F,"Contratado",Lancamentos!$J:$J,Fluxo_de_Caixa_Semanal!$A57)</f>
        <v>0</v>
      </c>
      <c r="ED57" s="123">
        <f>-SUMIFS(Lancamentos!$Y:$Y,Lancamentos!$AF:$AF,Fluxo_de_Caixa_Semanal!ED$8,Lancamentos!$F:$F,"Realizado",Lancamentos!$J:$J,Fluxo_de_Caixa_Semanal!$A57)-SUMIFS(Lancamentos!$Y:$Y,Lancamentos!$AF:$AF,Fluxo_de_Caixa_Semanal!ED$8,Lancamentos!$F:$F,"Contratado",Lancamentos!$J:$J,Fluxo_de_Caixa_Semanal!$A57)</f>
        <v>0</v>
      </c>
      <c r="EE57" s="121">
        <f>-SUMIFS(Lancamentos!$Y:$Y,Lancamentos!$AF:$AF,Fluxo_de_Caixa_Semanal!EE$8,Lancamentos!$F:$F,"Realizado",Lancamentos!$J:$J,Fluxo_de_Caixa_Semanal!$A57)-SUMIFS(Lancamentos!$Y:$Y,Lancamentos!$AF:$AF,Fluxo_de_Caixa_Semanal!EE$8,Lancamentos!$F:$F,"Contratado",Lancamentos!$J:$J,Fluxo_de_Caixa_Semanal!$A57)</f>
        <v>0</v>
      </c>
      <c r="EF57" s="122">
        <f>-SUMIFS(Lancamentos!$Y:$Y,Lancamentos!$AF:$AF,Fluxo_de_Caixa_Semanal!EF$8,Lancamentos!$F:$F,"Realizado",Lancamentos!$J:$J,Fluxo_de_Caixa_Semanal!$A57)-SUMIFS(Lancamentos!$Y:$Y,Lancamentos!$AF:$AF,Fluxo_de_Caixa_Semanal!EF$8,Lancamentos!$F:$F,"Contratado",Lancamentos!$J:$J,Fluxo_de_Caixa_Semanal!$A57)</f>
        <v>0</v>
      </c>
      <c r="EG57" s="123">
        <f>-SUMIFS(Lancamentos!$Y:$Y,Lancamentos!$AF:$AF,Fluxo_de_Caixa_Semanal!EG$8,Lancamentos!$F:$F,"Realizado",Lancamentos!$J:$J,Fluxo_de_Caixa_Semanal!$A57)-SUMIFS(Lancamentos!$Y:$Y,Lancamentos!$AF:$AF,Fluxo_de_Caixa_Semanal!EG$8,Lancamentos!$F:$F,"Contratado",Lancamentos!$J:$J,Fluxo_de_Caixa_Semanal!$A57)</f>
        <v>0</v>
      </c>
      <c r="EH57" s="121">
        <f>-SUMIFS(Lancamentos!$Y:$Y,Lancamentos!$AF:$AF,Fluxo_de_Caixa_Semanal!EH$8,Lancamentos!$F:$F,"Realizado",Lancamentos!$J:$J,Fluxo_de_Caixa_Semanal!$A57)-SUMIFS(Lancamentos!$Y:$Y,Lancamentos!$AF:$AF,Fluxo_de_Caixa_Semanal!EH$8,Lancamentos!$F:$F,"Contratado",Lancamentos!$J:$J,Fluxo_de_Caixa_Semanal!$A57)</f>
        <v>0</v>
      </c>
      <c r="EI57" s="122">
        <f>-SUMIFS(Lancamentos!$Y:$Y,Lancamentos!$AF:$AF,Fluxo_de_Caixa_Semanal!EI$8,Lancamentos!$F:$F,"Realizado",Lancamentos!$J:$J,Fluxo_de_Caixa_Semanal!$A57)-SUMIFS(Lancamentos!$Y:$Y,Lancamentos!$AF:$AF,Fluxo_de_Caixa_Semanal!EI$8,Lancamentos!$F:$F,"Contratado",Lancamentos!$J:$J,Fluxo_de_Caixa_Semanal!$A57)</f>
        <v>0</v>
      </c>
      <c r="EJ57" s="123">
        <f>-SUMIFS(Lancamentos!$Y:$Y,Lancamentos!$AF:$AF,Fluxo_de_Caixa_Semanal!EJ$8,Lancamentos!$F:$F,"Realizado",Lancamentos!$J:$J,Fluxo_de_Caixa_Semanal!$A57)-SUMIFS(Lancamentos!$Y:$Y,Lancamentos!$AF:$AF,Fluxo_de_Caixa_Semanal!EJ$8,Lancamentos!$F:$F,"Contratado",Lancamentos!$J:$J,Fluxo_de_Caixa_Semanal!$A57)</f>
        <v>0</v>
      </c>
      <c r="EK57" s="121">
        <f>-SUMIFS(Lancamentos!$Y:$Y,Lancamentos!$AF:$AF,Fluxo_de_Caixa_Semanal!EK$8,Lancamentos!$F:$F,"Realizado",Lancamentos!$J:$J,Fluxo_de_Caixa_Semanal!$A57)-SUMIFS(Lancamentos!$Y:$Y,Lancamentos!$AF:$AF,Fluxo_de_Caixa_Semanal!EK$8,Lancamentos!$F:$F,"Contratado",Lancamentos!$J:$J,Fluxo_de_Caixa_Semanal!$A57)</f>
        <v>0</v>
      </c>
      <c r="EL57" s="122">
        <f>-SUMIFS(Lancamentos!$Y:$Y,Lancamentos!$AF:$AF,Fluxo_de_Caixa_Semanal!EL$8,Lancamentos!$F:$F,"Realizado",Lancamentos!$J:$J,Fluxo_de_Caixa_Semanal!$A57)-SUMIFS(Lancamentos!$Y:$Y,Lancamentos!$AF:$AF,Fluxo_de_Caixa_Semanal!EL$8,Lancamentos!$F:$F,"Contratado",Lancamentos!$J:$J,Fluxo_de_Caixa_Semanal!$A57)</f>
        <v>0</v>
      </c>
      <c r="EM57" s="123">
        <f>-SUMIFS(Lancamentos!$Y:$Y,Lancamentos!$AF:$AF,Fluxo_de_Caixa_Semanal!EM$8,Lancamentos!$F:$F,"Realizado",Lancamentos!$J:$J,Fluxo_de_Caixa_Semanal!$A57)-SUMIFS(Lancamentos!$Y:$Y,Lancamentos!$AF:$AF,Fluxo_de_Caixa_Semanal!EM$8,Lancamentos!$F:$F,"Contratado",Lancamentos!$J:$J,Fluxo_de_Caixa_Semanal!$A57)</f>
        <v>0</v>
      </c>
      <c r="EN57" s="121">
        <f>-SUMIFS(Lancamentos!$Y:$Y,Lancamentos!$AF:$AF,Fluxo_de_Caixa_Semanal!EN$8,Lancamentos!$F:$F,"Realizado",Lancamentos!$J:$J,Fluxo_de_Caixa_Semanal!$A57)-SUMIFS(Lancamentos!$Y:$Y,Lancamentos!$AF:$AF,Fluxo_de_Caixa_Semanal!EN$8,Lancamentos!$F:$F,"Contratado",Lancamentos!$J:$J,Fluxo_de_Caixa_Semanal!$A57)</f>
        <v>0</v>
      </c>
      <c r="EO57" s="122">
        <f>-SUMIFS(Lancamentos!$Y:$Y,Lancamentos!$AF:$AF,Fluxo_de_Caixa_Semanal!EO$8,Lancamentos!$F:$F,"Realizado",Lancamentos!$J:$J,Fluxo_de_Caixa_Semanal!$A57)-SUMIFS(Lancamentos!$Y:$Y,Lancamentos!$AF:$AF,Fluxo_de_Caixa_Semanal!EO$8,Lancamentos!$F:$F,"Contratado",Lancamentos!$J:$J,Fluxo_de_Caixa_Semanal!$A57)</f>
        <v>0</v>
      </c>
      <c r="EP57" s="123">
        <f>-SUMIFS(Lancamentos!$Y:$Y,Lancamentos!$AF:$AF,Fluxo_de_Caixa_Semanal!EP$8,Lancamentos!$F:$F,"Realizado",Lancamentos!$J:$J,Fluxo_de_Caixa_Semanal!$A57)-SUMIFS(Lancamentos!$Y:$Y,Lancamentos!$AF:$AF,Fluxo_de_Caixa_Semanal!EP$8,Lancamentos!$F:$F,"Contratado",Lancamentos!$J:$J,Fluxo_de_Caixa_Semanal!$A57)</f>
        <v>0</v>
      </c>
      <c r="EQ57" s="121">
        <f>-SUMIFS(Lancamentos!$Y:$Y,Lancamentos!$AF:$AF,Fluxo_de_Caixa_Semanal!EQ$8,Lancamentos!$F:$F,"Realizado",Lancamentos!$J:$J,Fluxo_de_Caixa_Semanal!$A57)-SUMIFS(Lancamentos!$Y:$Y,Lancamentos!$AF:$AF,Fluxo_de_Caixa_Semanal!EQ$8,Lancamentos!$F:$F,"Contratado",Lancamentos!$J:$J,Fluxo_de_Caixa_Semanal!$A57)</f>
        <v>0</v>
      </c>
      <c r="ER57" s="122">
        <f>-SUMIFS(Lancamentos!$Y:$Y,Lancamentos!$AF:$AF,Fluxo_de_Caixa_Semanal!ER$8,Lancamentos!$F:$F,"Realizado",Lancamentos!$J:$J,Fluxo_de_Caixa_Semanal!$A57)-SUMIFS(Lancamentos!$Y:$Y,Lancamentos!$AF:$AF,Fluxo_de_Caixa_Semanal!ER$8,Lancamentos!$F:$F,"Contratado",Lancamentos!$J:$J,Fluxo_de_Caixa_Semanal!$A57)</f>
        <v>0</v>
      </c>
      <c r="ES57" s="123">
        <f>-SUMIFS(Lancamentos!$Y:$Y,Lancamentos!$AF:$AF,Fluxo_de_Caixa_Semanal!ES$8,Lancamentos!$F:$F,"Realizado",Lancamentos!$J:$J,Fluxo_de_Caixa_Semanal!$A57)-SUMIFS(Lancamentos!$Y:$Y,Lancamentos!$AF:$AF,Fluxo_de_Caixa_Semanal!ES$8,Lancamentos!$F:$F,"Contratado",Lancamentos!$J:$J,Fluxo_de_Caixa_Semanal!$A57)</f>
        <v>0</v>
      </c>
    </row>
    <row r="58" spans="1:149" s="2" customFormat="1" outlineLevel="1" x14ac:dyDescent="0.25">
      <c r="A58" t="s">
        <v>145</v>
      </c>
      <c r="B58" t="s">
        <v>54</v>
      </c>
      <c r="C58" s="165">
        <f>-SUMIFS(Lancamentos!$Y:$Y,Lancamentos!$AF:$AF,Fluxo_de_Caixa_Semanal!C$8,Lancamentos!$F:$F,"Realizado",Lancamentos!$J:$J,Fluxo_de_Caixa_Semanal!$A58)</f>
        <v>0</v>
      </c>
      <c r="D58" s="165">
        <f>-SUMIFS(Lancamentos!$Y:$Y,Lancamentos!$AF:$AF,Fluxo_de_Caixa_Semanal!D$8,Lancamentos!$F:$F,"Realizado",Lancamentos!$J:$J,Fluxo_de_Caixa_Semanal!$A58)</f>
        <v>0</v>
      </c>
      <c r="E58" s="166">
        <f>-SUMIFS(Lancamentos!$Y:$Y,Lancamentos!$AF:$AF,Fluxo_de_Caixa_Semanal!E$8,Lancamentos!$F:$F,"Realizado",Lancamentos!$J:$J,Fluxo_de_Caixa_Semanal!$A58)</f>
        <v>0</v>
      </c>
      <c r="F58" s="167">
        <f>-SUMIFS(Lancamentos!$Y:$Y,Lancamentos!$AF:$AF,Fluxo_de_Caixa_Semanal!F$8,Lancamentos!$F:$F,"Realizado",Lancamentos!$J:$J,Fluxo_de_Caixa_Semanal!$A58)</f>
        <v>0</v>
      </c>
      <c r="G58" s="165">
        <f>-SUMIFS(Lancamentos!$Y:$Y,Lancamentos!$AF:$AF,Fluxo_de_Caixa_Semanal!G$8,Lancamentos!$F:$F,"Realizado",Lancamentos!$J:$J,Fluxo_de_Caixa_Semanal!$A58)</f>
        <v>0</v>
      </c>
      <c r="H58" s="166">
        <f>-SUMIFS(Lancamentos!$Y:$Y,Lancamentos!$AF:$AF,Fluxo_de_Caixa_Semanal!H$8,Lancamentos!$F:$F,"Realizado",Lancamentos!$J:$J,Fluxo_de_Caixa_Semanal!$A58)</f>
        <v>0</v>
      </c>
      <c r="I58" s="167">
        <f>-SUMIFS(Lancamentos!$Y:$Y,Lancamentos!$AF:$AF,Fluxo_de_Caixa_Semanal!I$8,Lancamentos!$F:$F,"Realizado",Lancamentos!$J:$J,Fluxo_de_Caixa_Semanal!$A58)</f>
        <v>0</v>
      </c>
      <c r="J58" s="165">
        <f>-SUMIFS(Lancamentos!$Y:$Y,Lancamentos!$AF:$AF,Fluxo_de_Caixa_Semanal!J$8,Lancamentos!$F:$F,"Realizado",Lancamentos!$J:$J,Fluxo_de_Caixa_Semanal!$A58)</f>
        <v>0</v>
      </c>
      <c r="K58" s="166">
        <f>-SUMIFS(Lancamentos!$Y:$Y,Lancamentos!$AF:$AF,Fluxo_de_Caixa_Semanal!K$8,Lancamentos!$F:$F,"Realizado",Lancamentos!$J:$J,Fluxo_de_Caixa_Semanal!$A58)</f>
        <v>0</v>
      </c>
      <c r="L58" s="167">
        <f>-SUMIFS(Lancamentos!$Y:$Y,Lancamentos!$AF:$AF,Fluxo_de_Caixa_Semanal!L$8,Lancamentos!$F:$F,"Realizado",Lancamentos!$J:$J,Fluxo_de_Caixa_Semanal!$A58)</f>
        <v>0</v>
      </c>
      <c r="M58" s="165">
        <f>-SUMIFS(Lancamentos!$Y:$Y,Lancamentos!$AF:$AF,Fluxo_de_Caixa_Semanal!M$8,Lancamentos!$F:$F,"Realizado",Lancamentos!$J:$J,Fluxo_de_Caixa_Semanal!$A58)</f>
        <v>0</v>
      </c>
      <c r="N58" s="166">
        <f>-SUMIFS(Lancamentos!$Y:$Y,Lancamentos!$AF:$AF,Fluxo_de_Caixa_Semanal!N$8,Lancamentos!$F:$F,"Realizado",Lancamentos!$J:$J,Fluxo_de_Caixa_Semanal!$A58)</f>
        <v>0</v>
      </c>
      <c r="O58" s="167">
        <f>-SUMIFS(Lancamentos!$Y:$Y,Lancamentos!$AF:$AF,Fluxo_de_Caixa_Semanal!O$8,Lancamentos!$F:$F,"Realizado",Lancamentos!$J:$J,Fluxo_de_Caixa_Semanal!$A58)</f>
        <v>0</v>
      </c>
      <c r="P58" s="165">
        <f>-SUMIFS(Lancamentos!$Y:$Y,Lancamentos!$AF:$AF,Fluxo_de_Caixa_Semanal!P$8,Lancamentos!$F:$F,"Realizado",Lancamentos!$J:$J,Fluxo_de_Caixa_Semanal!$A58)</f>
        <v>0</v>
      </c>
      <c r="Q58" s="166">
        <f>-SUMIFS(Lancamentos!$Y:$Y,Lancamentos!$AF:$AF,Fluxo_de_Caixa_Semanal!Q$8,Lancamentos!$F:$F,"Realizado",Lancamentos!$J:$J,Fluxo_de_Caixa_Semanal!$A58)</f>
        <v>0</v>
      </c>
      <c r="R58" s="167">
        <f>-SUMIFS(Lancamentos!$Y:$Y,Lancamentos!$AF:$AF,Fluxo_de_Caixa_Semanal!R$8,Lancamentos!$F:$F,"Realizado",Lancamentos!$J:$J,Fluxo_de_Caixa_Semanal!$A58)</f>
        <v>0</v>
      </c>
      <c r="S58" s="165">
        <f>-SUMIFS(Lancamentos!$Y:$Y,Lancamentos!$AF:$AF,Fluxo_de_Caixa_Semanal!S$8,Lancamentos!$F:$F,"Realizado",Lancamentos!$J:$J,Fluxo_de_Caixa_Semanal!$A58)</f>
        <v>0</v>
      </c>
      <c r="T58" s="166">
        <f>-SUMIFS(Lancamentos!$Y:$Y,Lancamentos!$AF:$AF,Fluxo_de_Caixa_Semanal!T$8,Lancamentos!$F:$F,"Realizado",Lancamentos!$J:$J,Fluxo_de_Caixa_Semanal!$A58)</f>
        <v>0</v>
      </c>
      <c r="U58" s="167">
        <f>-SUMIFS(Lancamentos!$Y:$Y,Lancamentos!$AF:$AF,Fluxo_de_Caixa_Semanal!U$8,Lancamentos!$F:$F,"Realizado",Lancamentos!$J:$J,Fluxo_de_Caixa_Semanal!$A58)</f>
        <v>0</v>
      </c>
      <c r="V58" s="165">
        <f>-SUMIFS(Lancamentos!$Y:$Y,Lancamentos!$AF:$AF,Fluxo_de_Caixa_Semanal!V$8,Lancamentos!$F:$F,"Realizado",Lancamentos!$J:$J,Fluxo_de_Caixa_Semanal!$A58)</f>
        <v>0</v>
      </c>
      <c r="W58" s="166">
        <f>-SUMIFS(Lancamentos!$Y:$Y,Lancamentos!$AF:$AF,Fluxo_de_Caixa_Semanal!W$8,Lancamentos!$F:$F,"Realizado",Lancamentos!$J:$J,Fluxo_de_Caixa_Semanal!$A58)</f>
        <v>0</v>
      </c>
      <c r="X58" s="121">
        <f>-SUMIFS(Lancamentos!$Y:$Y,Lancamentos!$AF:$AF,Fluxo_de_Caixa_Semanal!X$8,Lancamentos!$F:$F,"Realizado",Lancamentos!$J:$J,Fluxo_de_Caixa_Semanal!$A58)-SUMIFS(Lancamentos!$Y:$Y,Lancamentos!$AF:$AF,Fluxo_de_Caixa_Semanal!X$8,Lancamentos!$F:$F,"Contratado",Lancamentos!$J:$J,Fluxo_de_Caixa_Semanal!$A58)</f>
        <v>0</v>
      </c>
      <c r="Y58" s="122">
        <f>-SUMIFS(Lancamentos!$Y:$Y,Lancamentos!$AF:$AF,Fluxo_de_Caixa_Semanal!Y$8,Lancamentos!$F:$F,"Realizado",Lancamentos!$J:$J,Fluxo_de_Caixa_Semanal!$A58)-SUMIFS(Lancamentos!$Y:$Y,Lancamentos!$AF:$AF,Fluxo_de_Caixa_Semanal!Y$8,Lancamentos!$F:$F,"Contratado",Lancamentos!$J:$J,Fluxo_de_Caixa_Semanal!$A58)</f>
        <v>0</v>
      </c>
      <c r="Z58" s="123">
        <f>-SUMIFS(Lancamentos!$Y:$Y,Lancamentos!$AF:$AF,Fluxo_de_Caixa_Semanal!Z$8,Lancamentos!$F:$F,"Realizado",Lancamentos!$J:$J,Fluxo_de_Caixa_Semanal!$A58)-SUMIFS(Lancamentos!$Y:$Y,Lancamentos!$AF:$AF,Fluxo_de_Caixa_Semanal!Z$8,Lancamentos!$F:$F,"Contratado",Lancamentos!$J:$J,Fluxo_de_Caixa_Semanal!$A58)</f>
        <v>0</v>
      </c>
      <c r="AA58" s="121">
        <f>-SUMIFS(Lancamentos!$Y:$Y,Lancamentos!$AF:$AF,Fluxo_de_Caixa_Semanal!AA$8,Lancamentos!$F:$F,"Realizado",Lancamentos!$J:$J,Fluxo_de_Caixa_Semanal!$A58)-SUMIFS(Lancamentos!$Y:$Y,Lancamentos!$AF:$AF,Fluxo_de_Caixa_Semanal!AA$8,Lancamentos!$F:$F,"Contratado",Lancamentos!$J:$J,Fluxo_de_Caixa_Semanal!$A58)</f>
        <v>0</v>
      </c>
      <c r="AB58" s="122">
        <f>-SUMIFS(Lancamentos!$Y:$Y,Lancamentos!$AF:$AF,Fluxo_de_Caixa_Semanal!AB$8,Lancamentos!$F:$F,"Realizado",Lancamentos!$J:$J,Fluxo_de_Caixa_Semanal!$A58)-SUMIFS(Lancamentos!$Y:$Y,Lancamentos!$AF:$AF,Fluxo_de_Caixa_Semanal!AB$8,Lancamentos!$F:$F,"Contratado",Lancamentos!$J:$J,Fluxo_de_Caixa_Semanal!$A58)</f>
        <v>0</v>
      </c>
      <c r="AC58" s="123">
        <f>-SUMIFS(Lancamentos!$Y:$Y,Lancamentos!$AF:$AF,Fluxo_de_Caixa_Semanal!AC$8,Lancamentos!$F:$F,"Realizado",Lancamentos!$J:$J,Fluxo_de_Caixa_Semanal!$A58)-SUMIFS(Lancamentos!$Y:$Y,Lancamentos!$AF:$AF,Fluxo_de_Caixa_Semanal!AC$8,Lancamentos!$F:$F,"Contratado",Lancamentos!$J:$J,Fluxo_de_Caixa_Semanal!$A58)</f>
        <v>0</v>
      </c>
      <c r="AD58" s="121">
        <f>-SUMIFS(Lancamentos!$Y:$Y,Lancamentos!$AF:$AF,Fluxo_de_Caixa_Semanal!AD$8,Lancamentos!$F:$F,"Realizado",Lancamentos!$J:$J,Fluxo_de_Caixa_Semanal!$A58)-SUMIFS(Lancamentos!$Y:$Y,Lancamentos!$AF:$AF,Fluxo_de_Caixa_Semanal!AD$8,Lancamentos!$F:$F,"Contratado",Lancamentos!$J:$J,Fluxo_de_Caixa_Semanal!$A58)</f>
        <v>0</v>
      </c>
      <c r="AE58" s="122">
        <f>-SUMIFS(Lancamentos!$Y:$Y,Lancamentos!$AF:$AF,Fluxo_de_Caixa_Semanal!AE$8,Lancamentos!$F:$F,"Realizado",Lancamentos!$J:$J,Fluxo_de_Caixa_Semanal!$A58)-SUMIFS(Lancamentos!$Y:$Y,Lancamentos!$AF:$AF,Fluxo_de_Caixa_Semanal!AE$8,Lancamentos!$F:$F,"Contratado",Lancamentos!$J:$J,Fluxo_de_Caixa_Semanal!$A58)</f>
        <v>0</v>
      </c>
      <c r="AF58" s="123">
        <f>-SUMIFS(Lancamentos!$Y:$Y,Lancamentos!$AF:$AF,Fluxo_de_Caixa_Semanal!AF$8,Lancamentos!$F:$F,"Realizado",Lancamentos!$J:$J,Fluxo_de_Caixa_Semanal!$A58)-SUMIFS(Lancamentos!$Y:$Y,Lancamentos!$AF:$AF,Fluxo_de_Caixa_Semanal!AF$8,Lancamentos!$F:$F,"Contratado",Lancamentos!$J:$J,Fluxo_de_Caixa_Semanal!$A58)</f>
        <v>0</v>
      </c>
      <c r="AG58" s="121">
        <f>-SUMIFS(Lancamentos!$Y:$Y,Lancamentos!$AF:$AF,Fluxo_de_Caixa_Semanal!AG$8,Lancamentos!$F:$F,"Realizado",Lancamentos!$J:$J,Fluxo_de_Caixa_Semanal!$A58)-SUMIFS(Lancamentos!$Y:$Y,Lancamentos!$AF:$AF,Fluxo_de_Caixa_Semanal!AG$8,Lancamentos!$F:$F,"Contratado",Lancamentos!$J:$J,Fluxo_de_Caixa_Semanal!$A58)</f>
        <v>0</v>
      </c>
      <c r="AH58" s="122">
        <f>-SUMIFS(Lancamentos!$Y:$Y,Lancamentos!$AF:$AF,Fluxo_de_Caixa_Semanal!AH$8,Lancamentos!$F:$F,"Realizado",Lancamentos!$J:$J,Fluxo_de_Caixa_Semanal!$A58)-SUMIFS(Lancamentos!$Y:$Y,Lancamentos!$AF:$AF,Fluxo_de_Caixa_Semanal!AH$8,Lancamentos!$F:$F,"Contratado",Lancamentos!$J:$J,Fluxo_de_Caixa_Semanal!$A58)</f>
        <v>0</v>
      </c>
      <c r="AI58" s="123">
        <f>-SUMIFS(Lancamentos!$Y:$Y,Lancamentos!$AF:$AF,Fluxo_de_Caixa_Semanal!AI$8,Lancamentos!$F:$F,"Realizado",Lancamentos!$J:$J,Fluxo_de_Caixa_Semanal!$A58)-SUMIFS(Lancamentos!$Y:$Y,Lancamentos!$AF:$AF,Fluxo_de_Caixa_Semanal!AI$8,Lancamentos!$F:$F,"Contratado",Lancamentos!$J:$J,Fluxo_de_Caixa_Semanal!$A58)</f>
        <v>0</v>
      </c>
      <c r="AJ58" s="121">
        <f>-SUMIFS(Lancamentos!$Y:$Y,Lancamentos!$AF:$AF,Fluxo_de_Caixa_Semanal!AJ$8,Lancamentos!$F:$F,"Realizado",Lancamentos!$J:$J,Fluxo_de_Caixa_Semanal!$A58)-SUMIFS(Lancamentos!$Y:$Y,Lancamentos!$AF:$AF,Fluxo_de_Caixa_Semanal!AJ$8,Lancamentos!$F:$F,"Contratado",Lancamentos!$J:$J,Fluxo_de_Caixa_Semanal!$A58)</f>
        <v>0</v>
      </c>
      <c r="AK58" s="122">
        <f>-SUMIFS(Lancamentos!$Y:$Y,Lancamentos!$AF:$AF,Fluxo_de_Caixa_Semanal!AK$8,Lancamentos!$F:$F,"Realizado",Lancamentos!$J:$J,Fluxo_de_Caixa_Semanal!$A58)-SUMIFS(Lancamentos!$Y:$Y,Lancamentos!$AF:$AF,Fluxo_de_Caixa_Semanal!AK$8,Lancamentos!$F:$F,"Contratado",Lancamentos!$J:$J,Fluxo_de_Caixa_Semanal!$A58)</f>
        <v>0</v>
      </c>
      <c r="AL58" s="123">
        <f>-SUMIFS(Lancamentos!$Y:$Y,Lancamentos!$AF:$AF,Fluxo_de_Caixa_Semanal!AL$8,Lancamentos!$F:$F,"Realizado",Lancamentos!$J:$J,Fluxo_de_Caixa_Semanal!$A58)-SUMIFS(Lancamentos!$Y:$Y,Lancamentos!$AF:$AF,Fluxo_de_Caixa_Semanal!AL$8,Lancamentos!$F:$F,"Contratado",Lancamentos!$J:$J,Fluxo_de_Caixa_Semanal!$A58)</f>
        <v>0</v>
      </c>
      <c r="AM58" s="121">
        <f>-SUMIFS(Lancamentos!$Y:$Y,Lancamentos!$AF:$AF,Fluxo_de_Caixa_Semanal!AM$8,Lancamentos!$F:$F,"Realizado",Lancamentos!$J:$J,Fluxo_de_Caixa_Semanal!$A58)-SUMIFS(Lancamentos!$Y:$Y,Lancamentos!$AF:$AF,Fluxo_de_Caixa_Semanal!AM$8,Lancamentos!$F:$F,"Contratado",Lancamentos!$J:$J,Fluxo_de_Caixa_Semanal!$A58)</f>
        <v>0</v>
      </c>
      <c r="AN58" s="122">
        <f>-SUMIFS(Lancamentos!$Y:$Y,Lancamentos!$AF:$AF,Fluxo_de_Caixa_Semanal!AN$8,Lancamentos!$F:$F,"Realizado",Lancamentos!$J:$J,Fluxo_de_Caixa_Semanal!$A58)-SUMIFS(Lancamentos!$Y:$Y,Lancamentos!$AF:$AF,Fluxo_de_Caixa_Semanal!AN$8,Lancamentos!$F:$F,"Contratado",Lancamentos!$J:$J,Fluxo_de_Caixa_Semanal!$A58)</f>
        <v>0</v>
      </c>
      <c r="AO58" s="123">
        <f>-SUMIFS(Lancamentos!$Y:$Y,Lancamentos!$AF:$AF,Fluxo_de_Caixa_Semanal!AO$8,Lancamentos!$F:$F,"Realizado",Lancamentos!$J:$J,Fluxo_de_Caixa_Semanal!$A58)-SUMIFS(Lancamentos!$Y:$Y,Lancamentos!$AF:$AF,Fluxo_de_Caixa_Semanal!AO$8,Lancamentos!$F:$F,"Contratado",Lancamentos!$J:$J,Fluxo_de_Caixa_Semanal!$A58)</f>
        <v>0</v>
      </c>
      <c r="AP58" s="121">
        <f>-SUMIFS(Lancamentos!$Y:$Y,Lancamentos!$AF:$AF,Fluxo_de_Caixa_Semanal!AP$8,Lancamentos!$F:$F,"Realizado",Lancamentos!$J:$J,Fluxo_de_Caixa_Semanal!$A58)-SUMIFS(Lancamentos!$Y:$Y,Lancamentos!$AF:$AF,Fluxo_de_Caixa_Semanal!AP$8,Lancamentos!$F:$F,"Contratado",Lancamentos!$J:$J,Fluxo_de_Caixa_Semanal!$A58)</f>
        <v>0</v>
      </c>
      <c r="AQ58" s="122">
        <f>-SUMIFS(Lancamentos!$Y:$Y,Lancamentos!$AF:$AF,Fluxo_de_Caixa_Semanal!AQ$8,Lancamentos!$F:$F,"Realizado",Lancamentos!$J:$J,Fluxo_de_Caixa_Semanal!$A58)-SUMIFS(Lancamentos!$Y:$Y,Lancamentos!$AF:$AF,Fluxo_de_Caixa_Semanal!AQ$8,Lancamentos!$F:$F,"Contratado",Lancamentos!$J:$J,Fluxo_de_Caixa_Semanal!$A58)</f>
        <v>0</v>
      </c>
      <c r="AR58" s="123">
        <f>-SUMIFS(Lancamentos!$Y:$Y,Lancamentos!$AF:$AF,Fluxo_de_Caixa_Semanal!AR$8,Lancamentos!$F:$F,"Realizado",Lancamentos!$J:$J,Fluxo_de_Caixa_Semanal!$A58)-SUMIFS(Lancamentos!$Y:$Y,Lancamentos!$AF:$AF,Fluxo_de_Caixa_Semanal!AR$8,Lancamentos!$F:$F,"Contratado",Lancamentos!$J:$J,Fluxo_de_Caixa_Semanal!$A58)</f>
        <v>0</v>
      </c>
      <c r="AS58" s="121">
        <f>-SUMIFS(Lancamentos!$Y:$Y,Lancamentos!$AF:$AF,Fluxo_de_Caixa_Semanal!AS$8,Lancamentos!$F:$F,"Realizado",Lancamentos!$J:$J,Fluxo_de_Caixa_Semanal!$A58)-SUMIFS(Lancamentos!$Y:$Y,Lancamentos!$AF:$AF,Fluxo_de_Caixa_Semanal!AS$8,Lancamentos!$F:$F,"Contratado",Lancamentos!$J:$J,Fluxo_de_Caixa_Semanal!$A58)</f>
        <v>0</v>
      </c>
      <c r="AT58" s="122">
        <f>-SUMIFS(Lancamentos!$Y:$Y,Lancamentos!$AF:$AF,Fluxo_de_Caixa_Semanal!AT$8,Lancamentos!$F:$F,"Realizado",Lancamentos!$J:$J,Fluxo_de_Caixa_Semanal!$A58)-SUMIFS(Lancamentos!$Y:$Y,Lancamentos!$AF:$AF,Fluxo_de_Caixa_Semanal!AT$8,Lancamentos!$F:$F,"Contratado",Lancamentos!$J:$J,Fluxo_de_Caixa_Semanal!$A58)</f>
        <v>0</v>
      </c>
      <c r="AU58" s="123">
        <f>-SUMIFS(Lancamentos!$Y:$Y,Lancamentos!$AF:$AF,Fluxo_de_Caixa_Semanal!AU$8,Lancamentos!$F:$F,"Realizado",Lancamentos!$J:$J,Fluxo_de_Caixa_Semanal!$A58)-SUMIFS(Lancamentos!$Y:$Y,Lancamentos!$AF:$AF,Fluxo_de_Caixa_Semanal!AU$8,Lancamentos!$F:$F,"Contratado",Lancamentos!$J:$J,Fluxo_de_Caixa_Semanal!$A58)</f>
        <v>0</v>
      </c>
      <c r="AV58" s="121">
        <f>-SUMIFS(Lancamentos!$Y:$Y,Lancamentos!$AF:$AF,Fluxo_de_Caixa_Semanal!AV$8,Lancamentos!$F:$F,"Realizado",Lancamentos!$J:$J,Fluxo_de_Caixa_Semanal!$A58)-SUMIFS(Lancamentos!$Y:$Y,Lancamentos!$AF:$AF,Fluxo_de_Caixa_Semanal!AV$8,Lancamentos!$F:$F,"Contratado",Lancamentos!$J:$J,Fluxo_de_Caixa_Semanal!$A58)</f>
        <v>0</v>
      </c>
      <c r="AW58" s="122">
        <f>-SUMIFS(Lancamentos!$Y:$Y,Lancamentos!$AF:$AF,Fluxo_de_Caixa_Semanal!AW$8,Lancamentos!$F:$F,"Realizado",Lancamentos!$J:$J,Fluxo_de_Caixa_Semanal!$A58)-SUMIFS(Lancamentos!$Y:$Y,Lancamentos!$AF:$AF,Fluxo_de_Caixa_Semanal!AW$8,Lancamentos!$F:$F,"Contratado",Lancamentos!$J:$J,Fluxo_de_Caixa_Semanal!$A58)</f>
        <v>0</v>
      </c>
      <c r="AX58" s="123">
        <f>-SUMIFS(Lancamentos!$Y:$Y,Lancamentos!$AF:$AF,Fluxo_de_Caixa_Semanal!AX$8,Lancamentos!$F:$F,"Realizado",Lancamentos!$J:$J,Fluxo_de_Caixa_Semanal!$A58)-SUMIFS(Lancamentos!$Y:$Y,Lancamentos!$AF:$AF,Fluxo_de_Caixa_Semanal!AX$8,Lancamentos!$F:$F,"Contratado",Lancamentos!$J:$J,Fluxo_de_Caixa_Semanal!$A58)</f>
        <v>0</v>
      </c>
      <c r="AY58" s="121">
        <f>-SUMIFS(Lancamentos!$Y:$Y,Lancamentos!$AF:$AF,Fluxo_de_Caixa_Semanal!AY$8,Lancamentos!$F:$F,"Realizado",Lancamentos!$J:$J,Fluxo_de_Caixa_Semanal!$A58)-SUMIFS(Lancamentos!$Y:$Y,Lancamentos!$AF:$AF,Fluxo_de_Caixa_Semanal!AY$8,Lancamentos!$F:$F,"Contratado",Lancamentos!$J:$J,Fluxo_de_Caixa_Semanal!$A58)</f>
        <v>0</v>
      </c>
      <c r="AZ58" s="122">
        <f>-SUMIFS(Lancamentos!$Y:$Y,Lancamentos!$AF:$AF,Fluxo_de_Caixa_Semanal!AZ$8,Lancamentos!$F:$F,"Realizado",Lancamentos!$J:$J,Fluxo_de_Caixa_Semanal!$A58)-SUMIFS(Lancamentos!$Y:$Y,Lancamentos!$AF:$AF,Fluxo_de_Caixa_Semanal!AZ$8,Lancamentos!$F:$F,"Contratado",Lancamentos!$J:$J,Fluxo_de_Caixa_Semanal!$A58)</f>
        <v>0</v>
      </c>
      <c r="BA58" s="123">
        <f>-SUMIFS(Lancamentos!$Y:$Y,Lancamentos!$AF:$AF,Fluxo_de_Caixa_Semanal!BA$8,Lancamentos!$F:$F,"Realizado",Lancamentos!$J:$J,Fluxo_de_Caixa_Semanal!$A58)-SUMIFS(Lancamentos!$Y:$Y,Lancamentos!$AF:$AF,Fluxo_de_Caixa_Semanal!BA$8,Lancamentos!$F:$F,"Contratado",Lancamentos!$J:$J,Fluxo_de_Caixa_Semanal!$A58)</f>
        <v>0</v>
      </c>
      <c r="BB58" s="121">
        <f>-SUMIFS(Lancamentos!$Y:$Y,Lancamentos!$AF:$AF,Fluxo_de_Caixa_Semanal!BB$8,Lancamentos!$F:$F,"Realizado",Lancamentos!$J:$J,Fluxo_de_Caixa_Semanal!$A58)-SUMIFS(Lancamentos!$Y:$Y,Lancamentos!$AF:$AF,Fluxo_de_Caixa_Semanal!BB$8,Lancamentos!$F:$F,"Contratado",Lancamentos!$J:$J,Fluxo_de_Caixa_Semanal!$A58)</f>
        <v>0</v>
      </c>
      <c r="BC58" s="122">
        <f>-SUMIFS(Lancamentos!$Y:$Y,Lancamentos!$AF:$AF,Fluxo_de_Caixa_Semanal!BC$8,Lancamentos!$F:$F,"Realizado",Lancamentos!$J:$J,Fluxo_de_Caixa_Semanal!$A58)-SUMIFS(Lancamentos!$Y:$Y,Lancamentos!$AF:$AF,Fluxo_de_Caixa_Semanal!BC$8,Lancamentos!$F:$F,"Contratado",Lancamentos!$J:$J,Fluxo_de_Caixa_Semanal!$A58)</f>
        <v>0</v>
      </c>
      <c r="BD58" s="123">
        <f>-SUMIFS(Lancamentos!$Y:$Y,Lancamentos!$AF:$AF,Fluxo_de_Caixa_Semanal!BD$8,Lancamentos!$F:$F,"Realizado",Lancamentos!$J:$J,Fluxo_de_Caixa_Semanal!$A58)-SUMIFS(Lancamentos!$Y:$Y,Lancamentos!$AF:$AF,Fluxo_de_Caixa_Semanal!BD$8,Lancamentos!$F:$F,"Contratado",Lancamentos!$J:$J,Fluxo_de_Caixa_Semanal!$A58)</f>
        <v>0</v>
      </c>
      <c r="BE58" s="121">
        <f>-SUMIFS(Lancamentos!$Y:$Y,Lancamentos!$AF:$AF,Fluxo_de_Caixa_Semanal!BE$8,Lancamentos!$F:$F,"Realizado",Lancamentos!$J:$J,Fluxo_de_Caixa_Semanal!$A58)-SUMIFS(Lancamentos!$Y:$Y,Lancamentos!$AF:$AF,Fluxo_de_Caixa_Semanal!BE$8,Lancamentos!$F:$F,"Contratado",Lancamentos!$J:$J,Fluxo_de_Caixa_Semanal!$A58)</f>
        <v>0</v>
      </c>
      <c r="BF58" s="122">
        <f>-SUMIFS(Lancamentos!$Y:$Y,Lancamentos!$AF:$AF,Fluxo_de_Caixa_Semanal!BF$8,Lancamentos!$F:$F,"Realizado",Lancamentos!$J:$J,Fluxo_de_Caixa_Semanal!$A58)-SUMIFS(Lancamentos!$Y:$Y,Lancamentos!$AF:$AF,Fluxo_de_Caixa_Semanal!BF$8,Lancamentos!$F:$F,"Contratado",Lancamentos!$J:$J,Fluxo_de_Caixa_Semanal!$A58)</f>
        <v>0</v>
      </c>
      <c r="BG58" s="123">
        <f>-SUMIFS(Lancamentos!$Y:$Y,Lancamentos!$AF:$AF,Fluxo_de_Caixa_Semanal!BG$8,Lancamentos!$F:$F,"Realizado",Lancamentos!$J:$J,Fluxo_de_Caixa_Semanal!$A58)-SUMIFS(Lancamentos!$Y:$Y,Lancamentos!$AF:$AF,Fluxo_de_Caixa_Semanal!BG$8,Lancamentos!$F:$F,"Contratado",Lancamentos!$J:$J,Fluxo_de_Caixa_Semanal!$A58)</f>
        <v>0</v>
      </c>
      <c r="BH58" s="121">
        <f>-SUMIFS(Lancamentos!$Y:$Y,Lancamentos!$AF:$AF,Fluxo_de_Caixa_Semanal!BH$8,Lancamentos!$F:$F,"Realizado",Lancamentos!$J:$J,Fluxo_de_Caixa_Semanal!$A58)-SUMIFS(Lancamentos!$Y:$Y,Lancamentos!$AF:$AF,Fluxo_de_Caixa_Semanal!BH$8,Lancamentos!$F:$F,"Contratado",Lancamentos!$J:$J,Fluxo_de_Caixa_Semanal!$A58)</f>
        <v>0</v>
      </c>
      <c r="BI58" s="122">
        <f>-SUMIFS(Lancamentos!$Y:$Y,Lancamentos!$AF:$AF,Fluxo_de_Caixa_Semanal!BI$8,Lancamentos!$F:$F,"Realizado",Lancamentos!$J:$J,Fluxo_de_Caixa_Semanal!$A58)-SUMIFS(Lancamentos!$Y:$Y,Lancamentos!$AF:$AF,Fluxo_de_Caixa_Semanal!BI$8,Lancamentos!$F:$F,"Contratado",Lancamentos!$J:$J,Fluxo_de_Caixa_Semanal!$A58)</f>
        <v>0</v>
      </c>
      <c r="BJ58" s="123">
        <f>-SUMIFS(Lancamentos!$Y:$Y,Lancamentos!$AF:$AF,Fluxo_de_Caixa_Semanal!BJ$8,Lancamentos!$F:$F,"Realizado",Lancamentos!$J:$J,Fluxo_de_Caixa_Semanal!$A58)-SUMIFS(Lancamentos!$Y:$Y,Lancamentos!$AF:$AF,Fluxo_de_Caixa_Semanal!BJ$8,Lancamentos!$F:$F,"Contratado",Lancamentos!$J:$J,Fluxo_de_Caixa_Semanal!$A58)</f>
        <v>0</v>
      </c>
      <c r="BK58" s="121">
        <f>-SUMIFS(Lancamentos!$Y:$Y,Lancamentos!$AF:$AF,Fluxo_de_Caixa_Semanal!BK$8,Lancamentos!$F:$F,"Realizado",Lancamentos!$J:$J,Fluxo_de_Caixa_Semanal!$A58)-SUMIFS(Lancamentos!$Y:$Y,Lancamentos!$AF:$AF,Fluxo_de_Caixa_Semanal!BK$8,Lancamentos!$F:$F,"Contratado",Lancamentos!$J:$J,Fluxo_de_Caixa_Semanal!$A58)</f>
        <v>0</v>
      </c>
      <c r="BL58" s="122">
        <f>-SUMIFS(Lancamentos!$Y:$Y,Lancamentos!$AF:$AF,Fluxo_de_Caixa_Semanal!BL$8,Lancamentos!$F:$F,"Realizado",Lancamentos!$J:$J,Fluxo_de_Caixa_Semanal!$A58)-SUMIFS(Lancamentos!$Y:$Y,Lancamentos!$AF:$AF,Fluxo_de_Caixa_Semanal!BL$8,Lancamentos!$F:$F,"Contratado",Lancamentos!$J:$J,Fluxo_de_Caixa_Semanal!$A58)</f>
        <v>0</v>
      </c>
      <c r="BM58" s="123">
        <f>-SUMIFS(Lancamentos!$Y:$Y,Lancamentos!$AF:$AF,Fluxo_de_Caixa_Semanal!BM$8,Lancamentos!$F:$F,"Realizado",Lancamentos!$J:$J,Fluxo_de_Caixa_Semanal!$A58)-SUMIFS(Lancamentos!$Y:$Y,Lancamentos!$AF:$AF,Fluxo_de_Caixa_Semanal!BM$8,Lancamentos!$F:$F,"Contratado",Lancamentos!$J:$J,Fluxo_de_Caixa_Semanal!$A58)</f>
        <v>0</v>
      </c>
      <c r="BN58" s="121">
        <f>-SUMIFS(Lancamentos!$Y:$Y,Lancamentos!$AF:$AF,Fluxo_de_Caixa_Semanal!BN$8,Lancamentos!$F:$F,"Realizado",Lancamentos!$J:$J,Fluxo_de_Caixa_Semanal!$A58)-SUMIFS(Lancamentos!$Y:$Y,Lancamentos!$AF:$AF,Fluxo_de_Caixa_Semanal!BN$8,Lancamentos!$F:$F,"Contratado",Lancamentos!$J:$J,Fluxo_de_Caixa_Semanal!$A58)</f>
        <v>0</v>
      </c>
      <c r="BO58" s="122">
        <f>-SUMIFS(Lancamentos!$Y:$Y,Lancamentos!$AF:$AF,Fluxo_de_Caixa_Semanal!BO$8,Lancamentos!$F:$F,"Realizado",Lancamentos!$J:$J,Fluxo_de_Caixa_Semanal!$A58)-SUMIFS(Lancamentos!$Y:$Y,Lancamentos!$AF:$AF,Fluxo_de_Caixa_Semanal!BO$8,Lancamentos!$F:$F,"Contratado",Lancamentos!$J:$J,Fluxo_de_Caixa_Semanal!$A58)</f>
        <v>0</v>
      </c>
      <c r="BP58" s="123">
        <f>-SUMIFS(Lancamentos!$Y:$Y,Lancamentos!$AF:$AF,Fluxo_de_Caixa_Semanal!BP$8,Lancamentos!$F:$F,"Realizado",Lancamentos!$J:$J,Fluxo_de_Caixa_Semanal!$A58)-SUMIFS(Lancamentos!$Y:$Y,Lancamentos!$AF:$AF,Fluxo_de_Caixa_Semanal!BP$8,Lancamentos!$F:$F,"Contratado",Lancamentos!$J:$J,Fluxo_de_Caixa_Semanal!$A58)</f>
        <v>0</v>
      </c>
      <c r="BQ58" s="121">
        <f>-SUMIFS(Lancamentos!$Y:$Y,Lancamentos!$AF:$AF,Fluxo_de_Caixa_Semanal!BQ$8,Lancamentos!$F:$F,"Realizado",Lancamentos!$J:$J,Fluxo_de_Caixa_Semanal!$A58)-SUMIFS(Lancamentos!$Y:$Y,Lancamentos!$AF:$AF,Fluxo_de_Caixa_Semanal!BQ$8,Lancamentos!$F:$F,"Contratado",Lancamentos!$J:$J,Fluxo_de_Caixa_Semanal!$A58)</f>
        <v>0</v>
      </c>
      <c r="BR58" s="122">
        <f>-SUMIFS(Lancamentos!$Y:$Y,Lancamentos!$AF:$AF,Fluxo_de_Caixa_Semanal!BR$8,Lancamentos!$F:$F,"Realizado",Lancamentos!$J:$J,Fluxo_de_Caixa_Semanal!$A58)-SUMIFS(Lancamentos!$Y:$Y,Lancamentos!$AF:$AF,Fluxo_de_Caixa_Semanal!BR$8,Lancamentos!$F:$F,"Contratado",Lancamentos!$J:$J,Fluxo_de_Caixa_Semanal!$A58)</f>
        <v>0</v>
      </c>
      <c r="BS58" s="123">
        <f>-SUMIFS(Lancamentos!$Y:$Y,Lancamentos!$AF:$AF,Fluxo_de_Caixa_Semanal!BS$8,Lancamentos!$F:$F,"Realizado",Lancamentos!$J:$J,Fluxo_de_Caixa_Semanal!$A58)-SUMIFS(Lancamentos!$Y:$Y,Lancamentos!$AF:$AF,Fluxo_de_Caixa_Semanal!BS$8,Lancamentos!$F:$F,"Contratado",Lancamentos!$J:$J,Fluxo_de_Caixa_Semanal!$A58)</f>
        <v>0</v>
      </c>
      <c r="BT58" s="121">
        <f>-SUMIFS(Lancamentos!$Y:$Y,Lancamentos!$AF:$AF,Fluxo_de_Caixa_Semanal!BT$8,Lancamentos!$F:$F,"Realizado",Lancamentos!$J:$J,Fluxo_de_Caixa_Semanal!$A58)-SUMIFS(Lancamentos!$Y:$Y,Lancamentos!$AF:$AF,Fluxo_de_Caixa_Semanal!BT$8,Lancamentos!$F:$F,"Contratado",Lancamentos!$J:$J,Fluxo_de_Caixa_Semanal!$A58)</f>
        <v>0</v>
      </c>
      <c r="BU58" s="122">
        <f>-SUMIFS(Lancamentos!$Y:$Y,Lancamentos!$AF:$AF,Fluxo_de_Caixa_Semanal!BU$8,Lancamentos!$F:$F,"Realizado",Lancamentos!$J:$J,Fluxo_de_Caixa_Semanal!$A58)-SUMIFS(Lancamentos!$Y:$Y,Lancamentos!$AF:$AF,Fluxo_de_Caixa_Semanal!BU$8,Lancamentos!$F:$F,"Contratado",Lancamentos!$J:$J,Fluxo_de_Caixa_Semanal!$A58)</f>
        <v>0</v>
      </c>
      <c r="BV58" s="123">
        <f>-SUMIFS(Lancamentos!$Y:$Y,Lancamentos!$AF:$AF,Fluxo_de_Caixa_Semanal!BV$8,Lancamentos!$F:$F,"Realizado",Lancamentos!$J:$J,Fluxo_de_Caixa_Semanal!$A58)-SUMIFS(Lancamentos!$Y:$Y,Lancamentos!$AF:$AF,Fluxo_de_Caixa_Semanal!BV$8,Lancamentos!$F:$F,"Contratado",Lancamentos!$J:$J,Fluxo_de_Caixa_Semanal!$A58)</f>
        <v>0</v>
      </c>
      <c r="BW58" s="121">
        <f>-SUMIFS(Lancamentos!$Y:$Y,Lancamentos!$AF:$AF,Fluxo_de_Caixa_Semanal!BW$8,Lancamentos!$F:$F,"Realizado",Lancamentos!$J:$J,Fluxo_de_Caixa_Semanal!$A58)-SUMIFS(Lancamentos!$Y:$Y,Lancamentos!$AF:$AF,Fluxo_de_Caixa_Semanal!BW$8,Lancamentos!$F:$F,"Contratado",Lancamentos!$J:$J,Fluxo_de_Caixa_Semanal!$A58)</f>
        <v>0</v>
      </c>
      <c r="BX58" s="122">
        <f>-SUMIFS(Lancamentos!$Y:$Y,Lancamentos!$AF:$AF,Fluxo_de_Caixa_Semanal!BX$8,Lancamentos!$F:$F,"Realizado",Lancamentos!$J:$J,Fluxo_de_Caixa_Semanal!$A58)-SUMIFS(Lancamentos!$Y:$Y,Lancamentos!$AF:$AF,Fluxo_de_Caixa_Semanal!BX$8,Lancamentos!$F:$F,"Contratado",Lancamentos!$J:$J,Fluxo_de_Caixa_Semanal!$A58)</f>
        <v>0</v>
      </c>
      <c r="BY58" s="123">
        <f>-SUMIFS(Lancamentos!$Y:$Y,Lancamentos!$AF:$AF,Fluxo_de_Caixa_Semanal!BY$8,Lancamentos!$F:$F,"Realizado",Lancamentos!$J:$J,Fluxo_de_Caixa_Semanal!$A58)-SUMIFS(Lancamentos!$Y:$Y,Lancamentos!$AF:$AF,Fluxo_de_Caixa_Semanal!BY$8,Lancamentos!$F:$F,"Contratado",Lancamentos!$J:$J,Fluxo_de_Caixa_Semanal!$A58)</f>
        <v>0</v>
      </c>
      <c r="BZ58" s="121">
        <f>-SUMIFS(Lancamentos!$Y:$Y,Lancamentos!$AF:$AF,Fluxo_de_Caixa_Semanal!BZ$8,Lancamentos!$F:$F,"Realizado",Lancamentos!$J:$J,Fluxo_de_Caixa_Semanal!$A58)-SUMIFS(Lancamentos!$Y:$Y,Lancamentos!$AF:$AF,Fluxo_de_Caixa_Semanal!BZ$8,Lancamentos!$F:$F,"Contratado",Lancamentos!$J:$J,Fluxo_de_Caixa_Semanal!$A58)</f>
        <v>0</v>
      </c>
      <c r="CA58" s="122">
        <f>-SUMIFS(Lancamentos!$Y:$Y,Lancamentos!$AF:$AF,Fluxo_de_Caixa_Semanal!CA$8,Lancamentos!$F:$F,"Realizado",Lancamentos!$J:$J,Fluxo_de_Caixa_Semanal!$A58)-SUMIFS(Lancamentos!$Y:$Y,Lancamentos!$AF:$AF,Fluxo_de_Caixa_Semanal!CA$8,Lancamentos!$F:$F,"Contratado",Lancamentos!$J:$J,Fluxo_de_Caixa_Semanal!$A58)</f>
        <v>0</v>
      </c>
      <c r="CB58" s="123">
        <f>-SUMIFS(Lancamentos!$Y:$Y,Lancamentos!$AF:$AF,Fluxo_de_Caixa_Semanal!CB$8,Lancamentos!$F:$F,"Realizado",Lancamentos!$J:$J,Fluxo_de_Caixa_Semanal!$A58)-SUMIFS(Lancamentos!$Y:$Y,Lancamentos!$AF:$AF,Fluxo_de_Caixa_Semanal!CB$8,Lancamentos!$F:$F,"Contratado",Lancamentos!$J:$J,Fluxo_de_Caixa_Semanal!$A58)</f>
        <v>0</v>
      </c>
      <c r="CC58" s="121">
        <f>-SUMIFS(Lancamentos!$Y:$Y,Lancamentos!$AF:$AF,Fluxo_de_Caixa_Semanal!CC$8,Lancamentos!$F:$F,"Realizado",Lancamentos!$J:$J,Fluxo_de_Caixa_Semanal!$A58)-SUMIFS(Lancamentos!$Y:$Y,Lancamentos!$AF:$AF,Fluxo_de_Caixa_Semanal!CC$8,Lancamentos!$F:$F,"Contratado",Lancamentos!$J:$J,Fluxo_de_Caixa_Semanal!$A58)</f>
        <v>0</v>
      </c>
      <c r="CD58" s="122">
        <f>-SUMIFS(Lancamentos!$Y:$Y,Lancamentos!$AF:$AF,Fluxo_de_Caixa_Semanal!CD$8,Lancamentos!$F:$F,"Realizado",Lancamentos!$J:$J,Fluxo_de_Caixa_Semanal!$A58)-SUMIFS(Lancamentos!$Y:$Y,Lancamentos!$AF:$AF,Fluxo_de_Caixa_Semanal!CD$8,Lancamentos!$F:$F,"Contratado",Lancamentos!$J:$J,Fluxo_de_Caixa_Semanal!$A58)</f>
        <v>0</v>
      </c>
      <c r="CE58" s="123">
        <f>-SUMIFS(Lancamentos!$Y:$Y,Lancamentos!$AF:$AF,Fluxo_de_Caixa_Semanal!CE$8,Lancamentos!$F:$F,"Realizado",Lancamentos!$J:$J,Fluxo_de_Caixa_Semanal!$A58)-SUMIFS(Lancamentos!$Y:$Y,Lancamentos!$AF:$AF,Fluxo_de_Caixa_Semanal!CE$8,Lancamentos!$F:$F,"Contratado",Lancamentos!$J:$J,Fluxo_de_Caixa_Semanal!$A58)</f>
        <v>0</v>
      </c>
      <c r="CF58" s="121">
        <f>-SUMIFS(Lancamentos!$Y:$Y,Lancamentos!$AF:$AF,Fluxo_de_Caixa_Semanal!CF$8,Lancamentos!$F:$F,"Realizado",Lancamentos!$J:$J,Fluxo_de_Caixa_Semanal!$A58)-SUMIFS(Lancamentos!$Y:$Y,Lancamentos!$AF:$AF,Fluxo_de_Caixa_Semanal!CF$8,Lancamentos!$F:$F,"Contratado",Lancamentos!$J:$J,Fluxo_de_Caixa_Semanal!$A58)</f>
        <v>0</v>
      </c>
      <c r="CG58" s="122">
        <f>-SUMIFS(Lancamentos!$Y:$Y,Lancamentos!$AF:$AF,Fluxo_de_Caixa_Semanal!CG$8,Lancamentos!$F:$F,"Realizado",Lancamentos!$J:$J,Fluxo_de_Caixa_Semanal!$A58)-SUMIFS(Lancamentos!$Y:$Y,Lancamentos!$AF:$AF,Fluxo_de_Caixa_Semanal!CG$8,Lancamentos!$F:$F,"Contratado",Lancamentos!$J:$J,Fluxo_de_Caixa_Semanal!$A58)</f>
        <v>0</v>
      </c>
      <c r="CH58" s="123">
        <f>-SUMIFS(Lancamentos!$Y:$Y,Lancamentos!$AF:$AF,Fluxo_de_Caixa_Semanal!CH$8,Lancamentos!$F:$F,"Realizado",Lancamentos!$J:$J,Fluxo_de_Caixa_Semanal!$A58)-SUMIFS(Lancamentos!$Y:$Y,Lancamentos!$AF:$AF,Fluxo_de_Caixa_Semanal!CH$8,Lancamentos!$F:$F,"Contratado",Lancamentos!$J:$J,Fluxo_de_Caixa_Semanal!$A58)</f>
        <v>0</v>
      </c>
      <c r="CI58" s="121">
        <f>-SUMIFS(Lancamentos!$Y:$Y,Lancamentos!$AF:$AF,Fluxo_de_Caixa_Semanal!CI$8,Lancamentos!$F:$F,"Realizado",Lancamentos!$J:$J,Fluxo_de_Caixa_Semanal!$A58)-SUMIFS(Lancamentos!$Y:$Y,Lancamentos!$AF:$AF,Fluxo_de_Caixa_Semanal!CI$8,Lancamentos!$F:$F,"Contratado",Lancamentos!$J:$J,Fluxo_de_Caixa_Semanal!$A58)</f>
        <v>0</v>
      </c>
      <c r="CJ58" s="122">
        <f>-SUMIFS(Lancamentos!$Y:$Y,Lancamentos!$AF:$AF,Fluxo_de_Caixa_Semanal!CJ$8,Lancamentos!$F:$F,"Realizado",Lancamentos!$J:$J,Fluxo_de_Caixa_Semanal!$A58)-SUMIFS(Lancamentos!$Y:$Y,Lancamentos!$AF:$AF,Fluxo_de_Caixa_Semanal!CJ$8,Lancamentos!$F:$F,"Contratado",Lancamentos!$J:$J,Fluxo_de_Caixa_Semanal!$A58)</f>
        <v>0</v>
      </c>
      <c r="CK58" s="123">
        <f>-SUMIFS(Lancamentos!$Y:$Y,Lancamentos!$AF:$AF,Fluxo_de_Caixa_Semanal!CK$8,Lancamentos!$F:$F,"Realizado",Lancamentos!$J:$J,Fluxo_de_Caixa_Semanal!$A58)-SUMIFS(Lancamentos!$Y:$Y,Lancamentos!$AF:$AF,Fluxo_de_Caixa_Semanal!CK$8,Lancamentos!$F:$F,"Contratado",Lancamentos!$J:$J,Fluxo_de_Caixa_Semanal!$A58)</f>
        <v>0</v>
      </c>
      <c r="CL58" s="121">
        <f>-SUMIFS(Lancamentos!$Y:$Y,Lancamentos!$AF:$AF,Fluxo_de_Caixa_Semanal!CL$8,Lancamentos!$F:$F,"Realizado",Lancamentos!$J:$J,Fluxo_de_Caixa_Semanal!$A58)-SUMIFS(Lancamentos!$Y:$Y,Lancamentos!$AF:$AF,Fluxo_de_Caixa_Semanal!CL$8,Lancamentos!$F:$F,"Contratado",Lancamentos!$J:$J,Fluxo_de_Caixa_Semanal!$A58)</f>
        <v>0</v>
      </c>
      <c r="CM58" s="122">
        <f>-SUMIFS(Lancamentos!$Y:$Y,Lancamentos!$AF:$AF,Fluxo_de_Caixa_Semanal!CM$8,Lancamentos!$F:$F,"Realizado",Lancamentos!$J:$J,Fluxo_de_Caixa_Semanal!$A58)-SUMIFS(Lancamentos!$Y:$Y,Lancamentos!$AF:$AF,Fluxo_de_Caixa_Semanal!CM$8,Lancamentos!$F:$F,"Contratado",Lancamentos!$J:$J,Fluxo_de_Caixa_Semanal!$A58)</f>
        <v>0</v>
      </c>
      <c r="CN58" s="123">
        <f>-SUMIFS(Lancamentos!$Y:$Y,Lancamentos!$AF:$AF,Fluxo_de_Caixa_Semanal!CN$8,Lancamentos!$F:$F,"Realizado",Lancamentos!$J:$J,Fluxo_de_Caixa_Semanal!$A58)-SUMIFS(Lancamentos!$Y:$Y,Lancamentos!$AF:$AF,Fluxo_de_Caixa_Semanal!CN$8,Lancamentos!$F:$F,"Contratado",Lancamentos!$J:$J,Fluxo_de_Caixa_Semanal!$A58)</f>
        <v>0</v>
      </c>
      <c r="CO58" s="121">
        <f>-SUMIFS(Lancamentos!$Y:$Y,Lancamentos!$AF:$AF,Fluxo_de_Caixa_Semanal!CO$8,Lancamentos!$F:$F,"Realizado",Lancamentos!$J:$J,Fluxo_de_Caixa_Semanal!$A58)-SUMIFS(Lancamentos!$Y:$Y,Lancamentos!$AF:$AF,Fluxo_de_Caixa_Semanal!CO$8,Lancamentos!$F:$F,"Contratado",Lancamentos!$J:$J,Fluxo_de_Caixa_Semanal!$A58)</f>
        <v>0</v>
      </c>
      <c r="CP58" s="122">
        <f>-SUMIFS(Lancamentos!$Y:$Y,Lancamentos!$AF:$AF,Fluxo_de_Caixa_Semanal!CP$8,Lancamentos!$F:$F,"Realizado",Lancamentos!$J:$J,Fluxo_de_Caixa_Semanal!$A58)-SUMIFS(Lancamentos!$Y:$Y,Lancamentos!$AF:$AF,Fluxo_de_Caixa_Semanal!CP$8,Lancamentos!$F:$F,"Contratado",Lancamentos!$J:$J,Fluxo_de_Caixa_Semanal!$A58)</f>
        <v>0</v>
      </c>
      <c r="CQ58" s="123">
        <f>-SUMIFS(Lancamentos!$Y:$Y,Lancamentos!$AF:$AF,Fluxo_de_Caixa_Semanal!CQ$8,Lancamentos!$F:$F,"Realizado",Lancamentos!$J:$J,Fluxo_de_Caixa_Semanal!$A58)-SUMIFS(Lancamentos!$Y:$Y,Lancamentos!$AF:$AF,Fluxo_de_Caixa_Semanal!CQ$8,Lancamentos!$F:$F,"Contratado",Lancamentos!$J:$J,Fluxo_de_Caixa_Semanal!$A58)</f>
        <v>0</v>
      </c>
      <c r="CR58" s="121">
        <f>-SUMIFS(Lancamentos!$Y:$Y,Lancamentos!$AF:$AF,Fluxo_de_Caixa_Semanal!CR$8,Lancamentos!$F:$F,"Realizado",Lancamentos!$J:$J,Fluxo_de_Caixa_Semanal!$A58)-SUMIFS(Lancamentos!$Y:$Y,Lancamentos!$AF:$AF,Fluxo_de_Caixa_Semanal!CR$8,Lancamentos!$F:$F,"Contratado",Lancamentos!$J:$J,Fluxo_de_Caixa_Semanal!$A58)</f>
        <v>0</v>
      </c>
      <c r="CS58" s="122">
        <f>-SUMIFS(Lancamentos!$Y:$Y,Lancamentos!$AF:$AF,Fluxo_de_Caixa_Semanal!CS$8,Lancamentos!$F:$F,"Realizado",Lancamentos!$J:$J,Fluxo_de_Caixa_Semanal!$A58)-SUMIFS(Lancamentos!$Y:$Y,Lancamentos!$AF:$AF,Fluxo_de_Caixa_Semanal!CS$8,Lancamentos!$F:$F,"Contratado",Lancamentos!$J:$J,Fluxo_de_Caixa_Semanal!$A58)</f>
        <v>0</v>
      </c>
      <c r="CT58" s="123">
        <f>-SUMIFS(Lancamentos!$Y:$Y,Lancamentos!$AF:$AF,Fluxo_de_Caixa_Semanal!CT$8,Lancamentos!$F:$F,"Realizado",Lancamentos!$J:$J,Fluxo_de_Caixa_Semanal!$A58)-SUMIFS(Lancamentos!$Y:$Y,Lancamentos!$AF:$AF,Fluxo_de_Caixa_Semanal!CT$8,Lancamentos!$F:$F,"Contratado",Lancamentos!$J:$J,Fluxo_de_Caixa_Semanal!$A58)</f>
        <v>0</v>
      </c>
      <c r="CU58" s="121">
        <f>-SUMIFS(Lancamentos!$Y:$Y,Lancamentos!$AF:$AF,Fluxo_de_Caixa_Semanal!CU$8,Lancamentos!$F:$F,"Realizado",Lancamentos!$J:$J,Fluxo_de_Caixa_Semanal!$A58)-SUMIFS(Lancamentos!$Y:$Y,Lancamentos!$AF:$AF,Fluxo_de_Caixa_Semanal!CU$8,Lancamentos!$F:$F,"Contratado",Lancamentos!$J:$J,Fluxo_de_Caixa_Semanal!$A58)</f>
        <v>0</v>
      </c>
      <c r="CV58" s="122">
        <f>-SUMIFS(Lancamentos!$Y:$Y,Lancamentos!$AF:$AF,Fluxo_de_Caixa_Semanal!CV$8,Lancamentos!$F:$F,"Realizado",Lancamentos!$J:$J,Fluxo_de_Caixa_Semanal!$A58)-SUMIFS(Lancamentos!$Y:$Y,Lancamentos!$AF:$AF,Fluxo_de_Caixa_Semanal!CV$8,Lancamentos!$F:$F,"Contratado",Lancamentos!$J:$J,Fluxo_de_Caixa_Semanal!$A58)</f>
        <v>0</v>
      </c>
      <c r="CW58" s="123">
        <f>-SUMIFS(Lancamentos!$Y:$Y,Lancamentos!$AF:$AF,Fluxo_de_Caixa_Semanal!CW$8,Lancamentos!$F:$F,"Realizado",Lancamentos!$J:$J,Fluxo_de_Caixa_Semanal!$A58)-SUMIFS(Lancamentos!$Y:$Y,Lancamentos!$AF:$AF,Fluxo_de_Caixa_Semanal!CW$8,Lancamentos!$F:$F,"Contratado",Lancamentos!$J:$J,Fluxo_de_Caixa_Semanal!$A58)</f>
        <v>0</v>
      </c>
      <c r="CX58" s="121">
        <f>-SUMIFS(Lancamentos!$Y:$Y,Lancamentos!$AF:$AF,Fluxo_de_Caixa_Semanal!CX$8,Lancamentos!$F:$F,"Realizado",Lancamentos!$J:$J,Fluxo_de_Caixa_Semanal!$A58)-SUMIFS(Lancamentos!$Y:$Y,Lancamentos!$AF:$AF,Fluxo_de_Caixa_Semanal!CX$8,Lancamentos!$F:$F,"Contratado",Lancamentos!$J:$J,Fluxo_de_Caixa_Semanal!$A58)</f>
        <v>0</v>
      </c>
      <c r="CY58" s="122">
        <f>-SUMIFS(Lancamentos!$Y:$Y,Lancamentos!$AF:$AF,Fluxo_de_Caixa_Semanal!CY$8,Lancamentos!$F:$F,"Realizado",Lancamentos!$J:$J,Fluxo_de_Caixa_Semanal!$A58)-SUMIFS(Lancamentos!$Y:$Y,Lancamentos!$AF:$AF,Fluxo_de_Caixa_Semanal!CY$8,Lancamentos!$F:$F,"Contratado",Lancamentos!$J:$J,Fluxo_de_Caixa_Semanal!$A58)</f>
        <v>0</v>
      </c>
      <c r="CZ58" s="123">
        <f>-SUMIFS(Lancamentos!$Y:$Y,Lancamentos!$AF:$AF,Fluxo_de_Caixa_Semanal!CZ$8,Lancamentos!$F:$F,"Realizado",Lancamentos!$J:$J,Fluxo_de_Caixa_Semanal!$A58)-SUMIFS(Lancamentos!$Y:$Y,Lancamentos!$AF:$AF,Fluxo_de_Caixa_Semanal!CZ$8,Lancamentos!$F:$F,"Contratado",Lancamentos!$J:$J,Fluxo_de_Caixa_Semanal!$A58)</f>
        <v>0</v>
      </c>
      <c r="DA58" s="121">
        <f>-SUMIFS(Lancamentos!$Y:$Y,Lancamentos!$AF:$AF,Fluxo_de_Caixa_Semanal!DA$8,Lancamentos!$F:$F,"Realizado",Lancamentos!$J:$J,Fluxo_de_Caixa_Semanal!$A58)-SUMIFS(Lancamentos!$Y:$Y,Lancamentos!$AF:$AF,Fluxo_de_Caixa_Semanal!DA$8,Lancamentos!$F:$F,"Contratado",Lancamentos!$J:$J,Fluxo_de_Caixa_Semanal!$A58)</f>
        <v>0</v>
      </c>
      <c r="DB58" s="122">
        <f>-SUMIFS(Lancamentos!$Y:$Y,Lancamentos!$AF:$AF,Fluxo_de_Caixa_Semanal!DB$8,Lancamentos!$F:$F,"Realizado",Lancamentos!$J:$J,Fluxo_de_Caixa_Semanal!$A58)-SUMIFS(Lancamentos!$Y:$Y,Lancamentos!$AF:$AF,Fluxo_de_Caixa_Semanal!DB$8,Lancamentos!$F:$F,"Contratado",Lancamentos!$J:$J,Fluxo_de_Caixa_Semanal!$A58)</f>
        <v>0</v>
      </c>
      <c r="DC58" s="123">
        <f>-SUMIFS(Lancamentos!$Y:$Y,Lancamentos!$AF:$AF,Fluxo_de_Caixa_Semanal!DC$8,Lancamentos!$F:$F,"Realizado",Lancamentos!$J:$J,Fluxo_de_Caixa_Semanal!$A58)-SUMIFS(Lancamentos!$Y:$Y,Lancamentos!$AF:$AF,Fluxo_de_Caixa_Semanal!DC$8,Lancamentos!$F:$F,"Contratado",Lancamentos!$J:$J,Fluxo_de_Caixa_Semanal!$A58)</f>
        <v>0</v>
      </c>
      <c r="DD58" s="121">
        <f>-SUMIFS(Lancamentos!$Y:$Y,Lancamentos!$AF:$AF,Fluxo_de_Caixa_Semanal!DD$8,Lancamentos!$F:$F,"Realizado",Lancamentos!$J:$J,Fluxo_de_Caixa_Semanal!$A58)-SUMIFS(Lancamentos!$Y:$Y,Lancamentos!$AF:$AF,Fluxo_de_Caixa_Semanal!DD$8,Lancamentos!$F:$F,"Contratado",Lancamentos!$J:$J,Fluxo_de_Caixa_Semanal!$A58)</f>
        <v>0</v>
      </c>
      <c r="DE58" s="122">
        <f>-SUMIFS(Lancamentos!$Y:$Y,Lancamentos!$AF:$AF,Fluxo_de_Caixa_Semanal!DE$8,Lancamentos!$F:$F,"Realizado",Lancamentos!$J:$J,Fluxo_de_Caixa_Semanal!$A58)-SUMIFS(Lancamentos!$Y:$Y,Lancamentos!$AF:$AF,Fluxo_de_Caixa_Semanal!DE$8,Lancamentos!$F:$F,"Contratado",Lancamentos!$J:$J,Fluxo_de_Caixa_Semanal!$A58)</f>
        <v>0</v>
      </c>
      <c r="DF58" s="123">
        <f>-SUMIFS(Lancamentos!$Y:$Y,Lancamentos!$AF:$AF,Fluxo_de_Caixa_Semanal!DF$8,Lancamentos!$F:$F,"Realizado",Lancamentos!$J:$J,Fluxo_de_Caixa_Semanal!$A58)-SUMIFS(Lancamentos!$Y:$Y,Lancamentos!$AF:$AF,Fluxo_de_Caixa_Semanal!DF$8,Lancamentos!$F:$F,"Contratado",Lancamentos!$J:$J,Fluxo_de_Caixa_Semanal!$A58)</f>
        <v>0</v>
      </c>
      <c r="DG58" s="121">
        <f>-SUMIFS(Lancamentos!$Y:$Y,Lancamentos!$AF:$AF,Fluxo_de_Caixa_Semanal!DG$8,Lancamentos!$F:$F,"Realizado",Lancamentos!$J:$J,Fluxo_de_Caixa_Semanal!$A58)-SUMIFS(Lancamentos!$Y:$Y,Lancamentos!$AF:$AF,Fluxo_de_Caixa_Semanal!DG$8,Lancamentos!$F:$F,"Contratado",Lancamentos!$J:$J,Fluxo_de_Caixa_Semanal!$A58)</f>
        <v>0</v>
      </c>
      <c r="DH58" s="122">
        <f>-SUMIFS(Lancamentos!$Y:$Y,Lancamentos!$AF:$AF,Fluxo_de_Caixa_Semanal!DH$8,Lancamentos!$F:$F,"Realizado",Lancamentos!$J:$J,Fluxo_de_Caixa_Semanal!$A58)-SUMIFS(Lancamentos!$Y:$Y,Lancamentos!$AF:$AF,Fluxo_de_Caixa_Semanal!DH$8,Lancamentos!$F:$F,"Contratado",Lancamentos!$J:$J,Fluxo_de_Caixa_Semanal!$A58)</f>
        <v>0</v>
      </c>
      <c r="DI58" s="123">
        <f>-SUMIFS(Lancamentos!$Y:$Y,Lancamentos!$AF:$AF,Fluxo_de_Caixa_Semanal!DI$8,Lancamentos!$F:$F,"Realizado",Lancamentos!$J:$J,Fluxo_de_Caixa_Semanal!$A58)-SUMIFS(Lancamentos!$Y:$Y,Lancamentos!$AF:$AF,Fluxo_de_Caixa_Semanal!DI$8,Lancamentos!$F:$F,"Contratado",Lancamentos!$J:$J,Fluxo_de_Caixa_Semanal!$A58)</f>
        <v>0</v>
      </c>
      <c r="DJ58" s="121">
        <f>-SUMIFS(Lancamentos!$Y:$Y,Lancamentos!$AF:$AF,Fluxo_de_Caixa_Semanal!DJ$8,Lancamentos!$F:$F,"Realizado",Lancamentos!$J:$J,Fluxo_de_Caixa_Semanal!$A58)-SUMIFS(Lancamentos!$Y:$Y,Lancamentos!$AF:$AF,Fluxo_de_Caixa_Semanal!DJ$8,Lancamentos!$F:$F,"Contratado",Lancamentos!$J:$J,Fluxo_de_Caixa_Semanal!$A58)</f>
        <v>0</v>
      </c>
      <c r="DK58" s="122">
        <f>-SUMIFS(Lancamentos!$Y:$Y,Lancamentos!$AF:$AF,Fluxo_de_Caixa_Semanal!DK$8,Lancamentos!$F:$F,"Realizado",Lancamentos!$J:$J,Fluxo_de_Caixa_Semanal!$A58)-SUMIFS(Lancamentos!$Y:$Y,Lancamentos!$AF:$AF,Fluxo_de_Caixa_Semanal!DK$8,Lancamentos!$F:$F,"Contratado",Lancamentos!$J:$J,Fluxo_de_Caixa_Semanal!$A58)</f>
        <v>0</v>
      </c>
      <c r="DL58" s="123">
        <f>-SUMIFS(Lancamentos!$Y:$Y,Lancamentos!$AF:$AF,Fluxo_de_Caixa_Semanal!DL$8,Lancamentos!$F:$F,"Realizado",Lancamentos!$J:$J,Fluxo_de_Caixa_Semanal!$A58)-SUMIFS(Lancamentos!$Y:$Y,Lancamentos!$AF:$AF,Fluxo_de_Caixa_Semanal!DL$8,Lancamentos!$F:$F,"Contratado",Lancamentos!$J:$J,Fluxo_de_Caixa_Semanal!$A58)</f>
        <v>0</v>
      </c>
      <c r="DM58" s="121">
        <f>-SUMIFS(Lancamentos!$Y:$Y,Lancamentos!$AF:$AF,Fluxo_de_Caixa_Semanal!DM$8,Lancamentos!$F:$F,"Realizado",Lancamentos!$J:$J,Fluxo_de_Caixa_Semanal!$A58)-SUMIFS(Lancamentos!$Y:$Y,Lancamentos!$AF:$AF,Fluxo_de_Caixa_Semanal!DM$8,Lancamentos!$F:$F,"Contratado",Lancamentos!$J:$J,Fluxo_de_Caixa_Semanal!$A58)</f>
        <v>0</v>
      </c>
      <c r="DN58" s="122">
        <f>-SUMIFS(Lancamentos!$Y:$Y,Lancamentos!$AF:$AF,Fluxo_de_Caixa_Semanal!DN$8,Lancamentos!$F:$F,"Realizado",Lancamentos!$J:$J,Fluxo_de_Caixa_Semanal!$A58)-SUMIFS(Lancamentos!$Y:$Y,Lancamentos!$AF:$AF,Fluxo_de_Caixa_Semanal!DN$8,Lancamentos!$F:$F,"Contratado",Lancamentos!$J:$J,Fluxo_de_Caixa_Semanal!$A58)</f>
        <v>0</v>
      </c>
      <c r="DO58" s="123">
        <f>-SUMIFS(Lancamentos!$Y:$Y,Lancamentos!$AF:$AF,Fluxo_de_Caixa_Semanal!DO$8,Lancamentos!$F:$F,"Realizado",Lancamentos!$J:$J,Fluxo_de_Caixa_Semanal!$A58)-SUMIFS(Lancamentos!$Y:$Y,Lancamentos!$AF:$AF,Fluxo_de_Caixa_Semanal!DO$8,Lancamentos!$F:$F,"Contratado",Lancamentos!$J:$J,Fluxo_de_Caixa_Semanal!$A58)</f>
        <v>0</v>
      </c>
      <c r="DP58" s="121">
        <f>-SUMIFS(Lancamentos!$Y:$Y,Lancamentos!$AF:$AF,Fluxo_de_Caixa_Semanal!DP$8,Lancamentos!$F:$F,"Realizado",Lancamentos!$J:$J,Fluxo_de_Caixa_Semanal!$A58)-SUMIFS(Lancamentos!$Y:$Y,Lancamentos!$AF:$AF,Fluxo_de_Caixa_Semanal!DP$8,Lancamentos!$F:$F,"Contratado",Lancamentos!$J:$J,Fluxo_de_Caixa_Semanal!$A58)</f>
        <v>0</v>
      </c>
      <c r="DQ58" s="122">
        <f>-SUMIFS(Lancamentos!$Y:$Y,Lancamentos!$AF:$AF,Fluxo_de_Caixa_Semanal!DQ$8,Lancamentos!$F:$F,"Realizado",Lancamentos!$J:$J,Fluxo_de_Caixa_Semanal!$A58)-SUMIFS(Lancamentos!$Y:$Y,Lancamentos!$AF:$AF,Fluxo_de_Caixa_Semanal!DQ$8,Lancamentos!$F:$F,"Contratado",Lancamentos!$J:$J,Fluxo_de_Caixa_Semanal!$A58)</f>
        <v>0</v>
      </c>
      <c r="DR58" s="123">
        <f>-SUMIFS(Lancamentos!$Y:$Y,Lancamentos!$AF:$AF,Fluxo_de_Caixa_Semanal!DR$8,Lancamentos!$F:$F,"Realizado",Lancamentos!$J:$J,Fluxo_de_Caixa_Semanal!$A58)-SUMIFS(Lancamentos!$Y:$Y,Lancamentos!$AF:$AF,Fluxo_de_Caixa_Semanal!DR$8,Lancamentos!$F:$F,"Contratado",Lancamentos!$J:$J,Fluxo_de_Caixa_Semanal!$A58)</f>
        <v>0</v>
      </c>
      <c r="DS58" s="121">
        <f>-SUMIFS(Lancamentos!$Y:$Y,Lancamentos!$AF:$AF,Fluxo_de_Caixa_Semanal!DS$8,Lancamentos!$F:$F,"Realizado",Lancamentos!$J:$J,Fluxo_de_Caixa_Semanal!$A58)-SUMIFS(Lancamentos!$Y:$Y,Lancamentos!$AF:$AF,Fluxo_de_Caixa_Semanal!DS$8,Lancamentos!$F:$F,"Contratado",Lancamentos!$J:$J,Fluxo_de_Caixa_Semanal!$A58)</f>
        <v>0</v>
      </c>
      <c r="DT58" s="122">
        <f>-SUMIFS(Lancamentos!$Y:$Y,Lancamentos!$AF:$AF,Fluxo_de_Caixa_Semanal!DT$8,Lancamentos!$F:$F,"Realizado",Lancamentos!$J:$J,Fluxo_de_Caixa_Semanal!$A58)-SUMIFS(Lancamentos!$Y:$Y,Lancamentos!$AF:$AF,Fluxo_de_Caixa_Semanal!DT$8,Lancamentos!$F:$F,"Contratado",Lancamentos!$J:$J,Fluxo_de_Caixa_Semanal!$A58)</f>
        <v>0</v>
      </c>
      <c r="DU58" s="123">
        <f>-SUMIFS(Lancamentos!$Y:$Y,Lancamentos!$AF:$AF,Fluxo_de_Caixa_Semanal!DU$8,Lancamentos!$F:$F,"Realizado",Lancamentos!$J:$J,Fluxo_de_Caixa_Semanal!$A58)-SUMIFS(Lancamentos!$Y:$Y,Lancamentos!$AF:$AF,Fluxo_de_Caixa_Semanal!DU$8,Lancamentos!$F:$F,"Contratado",Lancamentos!$J:$J,Fluxo_de_Caixa_Semanal!$A58)</f>
        <v>0</v>
      </c>
      <c r="DV58" s="121">
        <f>-SUMIFS(Lancamentos!$Y:$Y,Lancamentos!$AF:$AF,Fluxo_de_Caixa_Semanal!DV$8,Lancamentos!$F:$F,"Realizado",Lancamentos!$J:$J,Fluxo_de_Caixa_Semanal!$A58)-SUMIFS(Lancamentos!$Y:$Y,Lancamentos!$AF:$AF,Fluxo_de_Caixa_Semanal!DV$8,Lancamentos!$F:$F,"Contratado",Lancamentos!$J:$J,Fluxo_de_Caixa_Semanal!$A58)</f>
        <v>0</v>
      </c>
      <c r="DW58" s="122">
        <f>-SUMIFS(Lancamentos!$Y:$Y,Lancamentos!$AF:$AF,Fluxo_de_Caixa_Semanal!DW$8,Lancamentos!$F:$F,"Realizado",Lancamentos!$J:$J,Fluxo_de_Caixa_Semanal!$A58)-SUMIFS(Lancamentos!$Y:$Y,Lancamentos!$AF:$AF,Fluxo_de_Caixa_Semanal!DW$8,Lancamentos!$F:$F,"Contratado",Lancamentos!$J:$J,Fluxo_de_Caixa_Semanal!$A58)</f>
        <v>0</v>
      </c>
      <c r="DX58" s="123">
        <f>-SUMIFS(Lancamentos!$Y:$Y,Lancamentos!$AF:$AF,Fluxo_de_Caixa_Semanal!DX$8,Lancamentos!$F:$F,"Realizado",Lancamentos!$J:$J,Fluxo_de_Caixa_Semanal!$A58)-SUMIFS(Lancamentos!$Y:$Y,Lancamentos!$AF:$AF,Fluxo_de_Caixa_Semanal!DX$8,Lancamentos!$F:$F,"Contratado",Lancamentos!$J:$J,Fluxo_de_Caixa_Semanal!$A58)</f>
        <v>0</v>
      </c>
      <c r="DY58" s="121">
        <f>-SUMIFS(Lancamentos!$Y:$Y,Lancamentos!$AF:$AF,Fluxo_de_Caixa_Semanal!DY$8,Lancamentos!$F:$F,"Realizado",Lancamentos!$J:$J,Fluxo_de_Caixa_Semanal!$A58)-SUMIFS(Lancamentos!$Y:$Y,Lancamentos!$AF:$AF,Fluxo_de_Caixa_Semanal!DY$8,Lancamentos!$F:$F,"Contratado",Lancamentos!$J:$J,Fluxo_de_Caixa_Semanal!$A58)</f>
        <v>0</v>
      </c>
      <c r="DZ58" s="122">
        <f>-SUMIFS(Lancamentos!$Y:$Y,Lancamentos!$AF:$AF,Fluxo_de_Caixa_Semanal!DZ$8,Lancamentos!$F:$F,"Realizado",Lancamentos!$J:$J,Fluxo_de_Caixa_Semanal!$A58)-SUMIFS(Lancamentos!$Y:$Y,Lancamentos!$AF:$AF,Fluxo_de_Caixa_Semanal!DZ$8,Lancamentos!$F:$F,"Contratado",Lancamentos!$J:$J,Fluxo_de_Caixa_Semanal!$A58)</f>
        <v>0</v>
      </c>
      <c r="EA58" s="123">
        <f>-SUMIFS(Lancamentos!$Y:$Y,Lancamentos!$AF:$AF,Fluxo_de_Caixa_Semanal!EA$8,Lancamentos!$F:$F,"Realizado",Lancamentos!$J:$J,Fluxo_de_Caixa_Semanal!$A58)-SUMIFS(Lancamentos!$Y:$Y,Lancamentos!$AF:$AF,Fluxo_de_Caixa_Semanal!EA$8,Lancamentos!$F:$F,"Contratado",Lancamentos!$J:$J,Fluxo_de_Caixa_Semanal!$A58)</f>
        <v>0</v>
      </c>
      <c r="EB58" s="121">
        <f>-SUMIFS(Lancamentos!$Y:$Y,Lancamentos!$AF:$AF,Fluxo_de_Caixa_Semanal!EB$8,Lancamentos!$F:$F,"Realizado",Lancamentos!$J:$J,Fluxo_de_Caixa_Semanal!$A58)-SUMIFS(Lancamentos!$Y:$Y,Lancamentos!$AF:$AF,Fluxo_de_Caixa_Semanal!EB$8,Lancamentos!$F:$F,"Contratado",Lancamentos!$J:$J,Fluxo_de_Caixa_Semanal!$A58)</f>
        <v>0</v>
      </c>
      <c r="EC58" s="122">
        <f>-SUMIFS(Lancamentos!$Y:$Y,Lancamentos!$AF:$AF,Fluxo_de_Caixa_Semanal!EC$8,Lancamentos!$F:$F,"Realizado",Lancamentos!$J:$J,Fluxo_de_Caixa_Semanal!$A58)-SUMIFS(Lancamentos!$Y:$Y,Lancamentos!$AF:$AF,Fluxo_de_Caixa_Semanal!EC$8,Lancamentos!$F:$F,"Contratado",Lancamentos!$J:$J,Fluxo_de_Caixa_Semanal!$A58)</f>
        <v>0</v>
      </c>
      <c r="ED58" s="123">
        <f>-SUMIFS(Lancamentos!$Y:$Y,Lancamentos!$AF:$AF,Fluxo_de_Caixa_Semanal!ED$8,Lancamentos!$F:$F,"Realizado",Lancamentos!$J:$J,Fluxo_de_Caixa_Semanal!$A58)-SUMIFS(Lancamentos!$Y:$Y,Lancamentos!$AF:$AF,Fluxo_de_Caixa_Semanal!ED$8,Lancamentos!$F:$F,"Contratado",Lancamentos!$J:$J,Fluxo_de_Caixa_Semanal!$A58)</f>
        <v>0</v>
      </c>
      <c r="EE58" s="121">
        <f>-SUMIFS(Lancamentos!$Y:$Y,Lancamentos!$AF:$AF,Fluxo_de_Caixa_Semanal!EE$8,Lancamentos!$F:$F,"Realizado",Lancamentos!$J:$J,Fluxo_de_Caixa_Semanal!$A58)-SUMIFS(Lancamentos!$Y:$Y,Lancamentos!$AF:$AF,Fluxo_de_Caixa_Semanal!EE$8,Lancamentos!$F:$F,"Contratado",Lancamentos!$J:$J,Fluxo_de_Caixa_Semanal!$A58)</f>
        <v>0</v>
      </c>
      <c r="EF58" s="122">
        <f>-SUMIFS(Lancamentos!$Y:$Y,Lancamentos!$AF:$AF,Fluxo_de_Caixa_Semanal!EF$8,Lancamentos!$F:$F,"Realizado",Lancamentos!$J:$J,Fluxo_de_Caixa_Semanal!$A58)-SUMIFS(Lancamentos!$Y:$Y,Lancamentos!$AF:$AF,Fluxo_de_Caixa_Semanal!EF$8,Lancamentos!$F:$F,"Contratado",Lancamentos!$J:$J,Fluxo_de_Caixa_Semanal!$A58)</f>
        <v>0</v>
      </c>
      <c r="EG58" s="123">
        <f>-SUMIFS(Lancamentos!$Y:$Y,Lancamentos!$AF:$AF,Fluxo_de_Caixa_Semanal!EG$8,Lancamentos!$F:$F,"Realizado",Lancamentos!$J:$J,Fluxo_de_Caixa_Semanal!$A58)-SUMIFS(Lancamentos!$Y:$Y,Lancamentos!$AF:$AF,Fluxo_de_Caixa_Semanal!EG$8,Lancamentos!$F:$F,"Contratado",Lancamentos!$J:$J,Fluxo_de_Caixa_Semanal!$A58)</f>
        <v>0</v>
      </c>
      <c r="EH58" s="121">
        <f>-SUMIFS(Lancamentos!$Y:$Y,Lancamentos!$AF:$AF,Fluxo_de_Caixa_Semanal!EH$8,Lancamentos!$F:$F,"Realizado",Lancamentos!$J:$J,Fluxo_de_Caixa_Semanal!$A58)-SUMIFS(Lancamentos!$Y:$Y,Lancamentos!$AF:$AF,Fluxo_de_Caixa_Semanal!EH$8,Lancamentos!$F:$F,"Contratado",Lancamentos!$J:$J,Fluxo_de_Caixa_Semanal!$A58)</f>
        <v>0</v>
      </c>
      <c r="EI58" s="122">
        <f>-SUMIFS(Lancamentos!$Y:$Y,Lancamentos!$AF:$AF,Fluxo_de_Caixa_Semanal!EI$8,Lancamentos!$F:$F,"Realizado",Lancamentos!$J:$J,Fluxo_de_Caixa_Semanal!$A58)-SUMIFS(Lancamentos!$Y:$Y,Lancamentos!$AF:$AF,Fluxo_de_Caixa_Semanal!EI$8,Lancamentos!$F:$F,"Contratado",Lancamentos!$J:$J,Fluxo_de_Caixa_Semanal!$A58)</f>
        <v>0</v>
      </c>
      <c r="EJ58" s="123">
        <f>-SUMIFS(Lancamentos!$Y:$Y,Lancamentos!$AF:$AF,Fluxo_de_Caixa_Semanal!EJ$8,Lancamentos!$F:$F,"Realizado",Lancamentos!$J:$J,Fluxo_de_Caixa_Semanal!$A58)-SUMIFS(Lancamentos!$Y:$Y,Lancamentos!$AF:$AF,Fluxo_de_Caixa_Semanal!EJ$8,Lancamentos!$F:$F,"Contratado",Lancamentos!$J:$J,Fluxo_de_Caixa_Semanal!$A58)</f>
        <v>0</v>
      </c>
      <c r="EK58" s="121">
        <f>-SUMIFS(Lancamentos!$Y:$Y,Lancamentos!$AF:$AF,Fluxo_de_Caixa_Semanal!EK$8,Lancamentos!$F:$F,"Realizado",Lancamentos!$J:$J,Fluxo_de_Caixa_Semanal!$A58)-SUMIFS(Lancamentos!$Y:$Y,Lancamentos!$AF:$AF,Fluxo_de_Caixa_Semanal!EK$8,Lancamentos!$F:$F,"Contratado",Lancamentos!$J:$J,Fluxo_de_Caixa_Semanal!$A58)</f>
        <v>0</v>
      </c>
      <c r="EL58" s="122">
        <f>-SUMIFS(Lancamentos!$Y:$Y,Lancamentos!$AF:$AF,Fluxo_de_Caixa_Semanal!EL$8,Lancamentos!$F:$F,"Realizado",Lancamentos!$J:$J,Fluxo_de_Caixa_Semanal!$A58)-SUMIFS(Lancamentos!$Y:$Y,Lancamentos!$AF:$AF,Fluxo_de_Caixa_Semanal!EL$8,Lancamentos!$F:$F,"Contratado",Lancamentos!$J:$J,Fluxo_de_Caixa_Semanal!$A58)</f>
        <v>0</v>
      </c>
      <c r="EM58" s="123">
        <f>-SUMIFS(Lancamentos!$Y:$Y,Lancamentos!$AF:$AF,Fluxo_de_Caixa_Semanal!EM$8,Lancamentos!$F:$F,"Realizado",Lancamentos!$J:$J,Fluxo_de_Caixa_Semanal!$A58)-SUMIFS(Lancamentos!$Y:$Y,Lancamentos!$AF:$AF,Fluxo_de_Caixa_Semanal!EM$8,Lancamentos!$F:$F,"Contratado",Lancamentos!$J:$J,Fluxo_de_Caixa_Semanal!$A58)</f>
        <v>0</v>
      </c>
      <c r="EN58" s="121">
        <f>-SUMIFS(Lancamentos!$Y:$Y,Lancamentos!$AF:$AF,Fluxo_de_Caixa_Semanal!EN$8,Lancamentos!$F:$F,"Realizado",Lancamentos!$J:$J,Fluxo_de_Caixa_Semanal!$A58)-SUMIFS(Lancamentos!$Y:$Y,Lancamentos!$AF:$AF,Fluxo_de_Caixa_Semanal!EN$8,Lancamentos!$F:$F,"Contratado",Lancamentos!$J:$J,Fluxo_de_Caixa_Semanal!$A58)</f>
        <v>0</v>
      </c>
      <c r="EO58" s="122">
        <f>-SUMIFS(Lancamentos!$Y:$Y,Lancamentos!$AF:$AF,Fluxo_de_Caixa_Semanal!EO$8,Lancamentos!$F:$F,"Realizado",Lancamentos!$J:$J,Fluxo_de_Caixa_Semanal!$A58)-SUMIFS(Lancamentos!$Y:$Y,Lancamentos!$AF:$AF,Fluxo_de_Caixa_Semanal!EO$8,Lancamentos!$F:$F,"Contratado",Lancamentos!$J:$J,Fluxo_de_Caixa_Semanal!$A58)</f>
        <v>0</v>
      </c>
      <c r="EP58" s="123">
        <f>-SUMIFS(Lancamentos!$Y:$Y,Lancamentos!$AF:$AF,Fluxo_de_Caixa_Semanal!EP$8,Lancamentos!$F:$F,"Realizado",Lancamentos!$J:$J,Fluxo_de_Caixa_Semanal!$A58)-SUMIFS(Lancamentos!$Y:$Y,Lancamentos!$AF:$AF,Fluxo_de_Caixa_Semanal!EP$8,Lancamentos!$F:$F,"Contratado",Lancamentos!$J:$J,Fluxo_de_Caixa_Semanal!$A58)</f>
        <v>0</v>
      </c>
      <c r="EQ58" s="121">
        <f>-SUMIFS(Lancamentos!$Y:$Y,Lancamentos!$AF:$AF,Fluxo_de_Caixa_Semanal!EQ$8,Lancamentos!$F:$F,"Realizado",Lancamentos!$J:$J,Fluxo_de_Caixa_Semanal!$A58)-SUMIFS(Lancamentos!$Y:$Y,Lancamentos!$AF:$AF,Fluxo_de_Caixa_Semanal!EQ$8,Lancamentos!$F:$F,"Contratado",Lancamentos!$J:$J,Fluxo_de_Caixa_Semanal!$A58)</f>
        <v>0</v>
      </c>
      <c r="ER58" s="122">
        <f>-SUMIFS(Lancamentos!$Y:$Y,Lancamentos!$AF:$AF,Fluxo_de_Caixa_Semanal!ER$8,Lancamentos!$F:$F,"Realizado",Lancamentos!$J:$J,Fluxo_de_Caixa_Semanal!$A58)-SUMIFS(Lancamentos!$Y:$Y,Lancamentos!$AF:$AF,Fluxo_de_Caixa_Semanal!ER$8,Lancamentos!$F:$F,"Contratado",Lancamentos!$J:$J,Fluxo_de_Caixa_Semanal!$A58)</f>
        <v>0</v>
      </c>
      <c r="ES58" s="123">
        <f>-SUMIFS(Lancamentos!$Y:$Y,Lancamentos!$AF:$AF,Fluxo_de_Caixa_Semanal!ES$8,Lancamentos!$F:$F,"Realizado",Lancamentos!$J:$J,Fluxo_de_Caixa_Semanal!$A58)-SUMIFS(Lancamentos!$Y:$Y,Lancamentos!$AF:$AF,Fluxo_de_Caixa_Semanal!ES$8,Lancamentos!$F:$F,"Contratado",Lancamentos!$J:$J,Fluxo_de_Caixa_Semanal!$A58)</f>
        <v>0</v>
      </c>
    </row>
    <row r="59" spans="1:149" s="2" customFormat="1" outlineLevel="1" x14ac:dyDescent="0.25">
      <c r="A59" t="s">
        <v>146</v>
      </c>
      <c r="B59" t="s">
        <v>147</v>
      </c>
      <c r="C59" s="165">
        <f>-SUMIFS(Lancamentos!$Y:$Y,Lancamentos!$AF:$AF,Fluxo_de_Caixa_Semanal!C$8,Lancamentos!$F:$F,"Realizado",Lancamentos!$J:$J,Fluxo_de_Caixa_Semanal!$A59)</f>
        <v>0</v>
      </c>
      <c r="D59" s="165">
        <f>-SUMIFS(Lancamentos!$Y:$Y,Lancamentos!$AF:$AF,Fluxo_de_Caixa_Semanal!D$8,Lancamentos!$F:$F,"Realizado",Lancamentos!$J:$J,Fluxo_de_Caixa_Semanal!$A59)</f>
        <v>0</v>
      </c>
      <c r="E59" s="166">
        <f>-SUMIFS(Lancamentos!$Y:$Y,Lancamentos!$AF:$AF,Fluxo_de_Caixa_Semanal!E$8,Lancamentos!$F:$F,"Realizado",Lancamentos!$J:$J,Fluxo_de_Caixa_Semanal!$A59)</f>
        <v>0</v>
      </c>
      <c r="F59" s="167">
        <f>-SUMIFS(Lancamentos!$Y:$Y,Lancamentos!$AF:$AF,Fluxo_de_Caixa_Semanal!F$8,Lancamentos!$F:$F,"Realizado",Lancamentos!$J:$J,Fluxo_de_Caixa_Semanal!$A59)</f>
        <v>0</v>
      </c>
      <c r="G59" s="165">
        <f>-SUMIFS(Lancamentos!$Y:$Y,Lancamentos!$AF:$AF,Fluxo_de_Caixa_Semanal!G$8,Lancamentos!$F:$F,"Realizado",Lancamentos!$J:$J,Fluxo_de_Caixa_Semanal!$A59)</f>
        <v>0</v>
      </c>
      <c r="H59" s="166">
        <f>-SUMIFS(Lancamentos!$Y:$Y,Lancamentos!$AF:$AF,Fluxo_de_Caixa_Semanal!H$8,Lancamentos!$F:$F,"Realizado",Lancamentos!$J:$J,Fluxo_de_Caixa_Semanal!$A59)</f>
        <v>0</v>
      </c>
      <c r="I59" s="167">
        <f>-SUMIFS(Lancamentos!$Y:$Y,Lancamentos!$AF:$AF,Fluxo_de_Caixa_Semanal!I$8,Lancamentos!$F:$F,"Realizado",Lancamentos!$J:$J,Fluxo_de_Caixa_Semanal!$A59)</f>
        <v>0</v>
      </c>
      <c r="J59" s="165">
        <f>-SUMIFS(Lancamentos!$Y:$Y,Lancamentos!$AF:$AF,Fluxo_de_Caixa_Semanal!J$8,Lancamentos!$F:$F,"Realizado",Lancamentos!$J:$J,Fluxo_de_Caixa_Semanal!$A59)</f>
        <v>0</v>
      </c>
      <c r="K59" s="166">
        <f>-SUMIFS(Lancamentos!$Y:$Y,Lancamentos!$AF:$AF,Fluxo_de_Caixa_Semanal!K$8,Lancamentos!$F:$F,"Realizado",Lancamentos!$J:$J,Fluxo_de_Caixa_Semanal!$A59)</f>
        <v>0</v>
      </c>
      <c r="L59" s="167">
        <f>-SUMIFS(Lancamentos!$Y:$Y,Lancamentos!$AF:$AF,Fluxo_de_Caixa_Semanal!L$8,Lancamentos!$F:$F,"Realizado",Lancamentos!$J:$J,Fluxo_de_Caixa_Semanal!$A59)</f>
        <v>0</v>
      </c>
      <c r="M59" s="165">
        <f>-SUMIFS(Lancamentos!$Y:$Y,Lancamentos!$AF:$AF,Fluxo_de_Caixa_Semanal!M$8,Lancamentos!$F:$F,"Realizado",Lancamentos!$J:$J,Fluxo_de_Caixa_Semanal!$A59)</f>
        <v>0</v>
      </c>
      <c r="N59" s="166">
        <f>-SUMIFS(Lancamentos!$Y:$Y,Lancamentos!$AF:$AF,Fluxo_de_Caixa_Semanal!N$8,Lancamentos!$F:$F,"Realizado",Lancamentos!$J:$J,Fluxo_de_Caixa_Semanal!$A59)</f>
        <v>0</v>
      </c>
      <c r="O59" s="167">
        <f>-SUMIFS(Lancamentos!$Y:$Y,Lancamentos!$AF:$AF,Fluxo_de_Caixa_Semanal!O$8,Lancamentos!$F:$F,"Realizado",Lancamentos!$J:$J,Fluxo_de_Caixa_Semanal!$A59)</f>
        <v>0</v>
      </c>
      <c r="P59" s="165">
        <f>-SUMIFS(Lancamentos!$Y:$Y,Lancamentos!$AF:$AF,Fluxo_de_Caixa_Semanal!P$8,Lancamentos!$F:$F,"Realizado",Lancamentos!$J:$J,Fluxo_de_Caixa_Semanal!$A59)</f>
        <v>0</v>
      </c>
      <c r="Q59" s="166">
        <f>-SUMIFS(Lancamentos!$Y:$Y,Lancamentos!$AF:$AF,Fluxo_de_Caixa_Semanal!Q$8,Lancamentos!$F:$F,"Realizado",Lancamentos!$J:$J,Fluxo_de_Caixa_Semanal!$A59)</f>
        <v>0</v>
      </c>
      <c r="R59" s="167">
        <f>-SUMIFS(Lancamentos!$Y:$Y,Lancamentos!$AF:$AF,Fluxo_de_Caixa_Semanal!R$8,Lancamentos!$F:$F,"Realizado",Lancamentos!$J:$J,Fluxo_de_Caixa_Semanal!$A59)</f>
        <v>0</v>
      </c>
      <c r="S59" s="165">
        <f>-SUMIFS(Lancamentos!$Y:$Y,Lancamentos!$AF:$AF,Fluxo_de_Caixa_Semanal!S$8,Lancamentos!$F:$F,"Realizado",Lancamentos!$J:$J,Fluxo_de_Caixa_Semanal!$A59)</f>
        <v>0</v>
      </c>
      <c r="T59" s="166">
        <f>-SUMIFS(Lancamentos!$Y:$Y,Lancamentos!$AF:$AF,Fluxo_de_Caixa_Semanal!T$8,Lancamentos!$F:$F,"Realizado",Lancamentos!$J:$J,Fluxo_de_Caixa_Semanal!$A59)</f>
        <v>0</v>
      </c>
      <c r="U59" s="167">
        <f>-SUMIFS(Lancamentos!$Y:$Y,Lancamentos!$AF:$AF,Fluxo_de_Caixa_Semanal!U$8,Lancamentos!$F:$F,"Realizado",Lancamentos!$J:$J,Fluxo_de_Caixa_Semanal!$A59)</f>
        <v>0</v>
      </c>
      <c r="V59" s="165">
        <f>-SUMIFS(Lancamentos!$Y:$Y,Lancamentos!$AF:$AF,Fluxo_de_Caixa_Semanal!V$8,Lancamentos!$F:$F,"Realizado",Lancamentos!$J:$J,Fluxo_de_Caixa_Semanal!$A59)</f>
        <v>0</v>
      </c>
      <c r="W59" s="166">
        <f>-SUMIFS(Lancamentos!$Y:$Y,Lancamentos!$AF:$AF,Fluxo_de_Caixa_Semanal!W$8,Lancamentos!$F:$F,"Realizado",Lancamentos!$J:$J,Fluxo_de_Caixa_Semanal!$A59)</f>
        <v>0</v>
      </c>
      <c r="X59" s="121">
        <f>-SUMIFS(Lancamentos!$Y:$Y,Lancamentos!$AF:$AF,Fluxo_de_Caixa_Semanal!X$8,Lancamentos!$F:$F,"Realizado",Lancamentos!$J:$J,Fluxo_de_Caixa_Semanal!$A59)-SUMIFS(Lancamentos!$Y:$Y,Lancamentos!$AF:$AF,Fluxo_de_Caixa_Semanal!X$8,Lancamentos!$F:$F,"Contratado",Lancamentos!$J:$J,Fluxo_de_Caixa_Semanal!$A59)</f>
        <v>0</v>
      </c>
      <c r="Y59" s="122">
        <f>-SUMIFS(Lancamentos!$Y:$Y,Lancamentos!$AF:$AF,Fluxo_de_Caixa_Semanal!Y$8,Lancamentos!$F:$F,"Realizado",Lancamentos!$J:$J,Fluxo_de_Caixa_Semanal!$A59)-SUMIFS(Lancamentos!$Y:$Y,Lancamentos!$AF:$AF,Fluxo_de_Caixa_Semanal!Y$8,Lancamentos!$F:$F,"Contratado",Lancamentos!$J:$J,Fluxo_de_Caixa_Semanal!$A59)</f>
        <v>0</v>
      </c>
      <c r="Z59" s="123">
        <f>-SUMIFS(Lancamentos!$Y:$Y,Lancamentos!$AF:$AF,Fluxo_de_Caixa_Semanal!Z$8,Lancamentos!$F:$F,"Realizado",Lancamentos!$J:$J,Fluxo_de_Caixa_Semanal!$A59)-SUMIFS(Lancamentos!$Y:$Y,Lancamentos!$AF:$AF,Fluxo_de_Caixa_Semanal!Z$8,Lancamentos!$F:$F,"Contratado",Lancamentos!$J:$J,Fluxo_de_Caixa_Semanal!$A59)</f>
        <v>0</v>
      </c>
      <c r="AA59" s="121">
        <f>-SUMIFS(Lancamentos!$Y:$Y,Lancamentos!$AF:$AF,Fluxo_de_Caixa_Semanal!AA$8,Lancamentos!$F:$F,"Realizado",Lancamentos!$J:$J,Fluxo_de_Caixa_Semanal!$A59)-SUMIFS(Lancamentos!$Y:$Y,Lancamentos!$AF:$AF,Fluxo_de_Caixa_Semanal!AA$8,Lancamentos!$F:$F,"Contratado",Lancamentos!$J:$J,Fluxo_de_Caixa_Semanal!$A59)</f>
        <v>0</v>
      </c>
      <c r="AB59" s="122">
        <f>-SUMIFS(Lancamentos!$Y:$Y,Lancamentos!$AF:$AF,Fluxo_de_Caixa_Semanal!AB$8,Lancamentos!$F:$F,"Realizado",Lancamentos!$J:$J,Fluxo_de_Caixa_Semanal!$A59)-SUMIFS(Lancamentos!$Y:$Y,Lancamentos!$AF:$AF,Fluxo_de_Caixa_Semanal!AB$8,Lancamentos!$F:$F,"Contratado",Lancamentos!$J:$J,Fluxo_de_Caixa_Semanal!$A59)</f>
        <v>0</v>
      </c>
      <c r="AC59" s="123">
        <f>-SUMIFS(Lancamentos!$Y:$Y,Lancamentos!$AF:$AF,Fluxo_de_Caixa_Semanal!AC$8,Lancamentos!$F:$F,"Realizado",Lancamentos!$J:$J,Fluxo_de_Caixa_Semanal!$A59)-SUMIFS(Lancamentos!$Y:$Y,Lancamentos!$AF:$AF,Fluxo_de_Caixa_Semanal!AC$8,Lancamentos!$F:$F,"Contratado",Lancamentos!$J:$J,Fluxo_de_Caixa_Semanal!$A59)</f>
        <v>0</v>
      </c>
      <c r="AD59" s="121">
        <f>-SUMIFS(Lancamentos!$Y:$Y,Lancamentos!$AF:$AF,Fluxo_de_Caixa_Semanal!AD$8,Lancamentos!$F:$F,"Realizado",Lancamentos!$J:$J,Fluxo_de_Caixa_Semanal!$A59)-SUMIFS(Lancamentos!$Y:$Y,Lancamentos!$AF:$AF,Fluxo_de_Caixa_Semanal!AD$8,Lancamentos!$F:$F,"Contratado",Lancamentos!$J:$J,Fluxo_de_Caixa_Semanal!$A59)</f>
        <v>0</v>
      </c>
      <c r="AE59" s="122">
        <f>-SUMIFS(Lancamentos!$Y:$Y,Lancamentos!$AF:$AF,Fluxo_de_Caixa_Semanal!AE$8,Lancamentos!$F:$F,"Realizado",Lancamentos!$J:$J,Fluxo_de_Caixa_Semanal!$A59)-SUMIFS(Lancamentos!$Y:$Y,Lancamentos!$AF:$AF,Fluxo_de_Caixa_Semanal!AE$8,Lancamentos!$F:$F,"Contratado",Lancamentos!$J:$J,Fluxo_de_Caixa_Semanal!$A59)</f>
        <v>0</v>
      </c>
      <c r="AF59" s="123">
        <f>-SUMIFS(Lancamentos!$Y:$Y,Lancamentos!$AF:$AF,Fluxo_de_Caixa_Semanal!AF$8,Lancamentos!$F:$F,"Realizado",Lancamentos!$J:$J,Fluxo_de_Caixa_Semanal!$A59)-SUMIFS(Lancamentos!$Y:$Y,Lancamentos!$AF:$AF,Fluxo_de_Caixa_Semanal!AF$8,Lancamentos!$F:$F,"Contratado",Lancamentos!$J:$J,Fluxo_de_Caixa_Semanal!$A59)</f>
        <v>0</v>
      </c>
      <c r="AG59" s="121">
        <f>-SUMIFS(Lancamentos!$Y:$Y,Lancamentos!$AF:$AF,Fluxo_de_Caixa_Semanal!AG$8,Lancamentos!$F:$F,"Realizado",Lancamentos!$J:$J,Fluxo_de_Caixa_Semanal!$A59)-SUMIFS(Lancamentos!$Y:$Y,Lancamentos!$AF:$AF,Fluxo_de_Caixa_Semanal!AG$8,Lancamentos!$F:$F,"Contratado",Lancamentos!$J:$J,Fluxo_de_Caixa_Semanal!$A59)</f>
        <v>0</v>
      </c>
      <c r="AH59" s="122">
        <f>-SUMIFS(Lancamentos!$Y:$Y,Lancamentos!$AF:$AF,Fluxo_de_Caixa_Semanal!AH$8,Lancamentos!$F:$F,"Realizado",Lancamentos!$J:$J,Fluxo_de_Caixa_Semanal!$A59)-SUMIFS(Lancamentos!$Y:$Y,Lancamentos!$AF:$AF,Fluxo_de_Caixa_Semanal!AH$8,Lancamentos!$F:$F,"Contratado",Lancamentos!$J:$J,Fluxo_de_Caixa_Semanal!$A59)</f>
        <v>0</v>
      </c>
      <c r="AI59" s="123">
        <f>-SUMIFS(Lancamentos!$Y:$Y,Lancamentos!$AF:$AF,Fluxo_de_Caixa_Semanal!AI$8,Lancamentos!$F:$F,"Realizado",Lancamentos!$J:$J,Fluxo_de_Caixa_Semanal!$A59)-SUMIFS(Lancamentos!$Y:$Y,Lancamentos!$AF:$AF,Fluxo_de_Caixa_Semanal!AI$8,Lancamentos!$F:$F,"Contratado",Lancamentos!$J:$J,Fluxo_de_Caixa_Semanal!$A59)</f>
        <v>0</v>
      </c>
      <c r="AJ59" s="121">
        <f>-SUMIFS(Lancamentos!$Y:$Y,Lancamentos!$AF:$AF,Fluxo_de_Caixa_Semanal!AJ$8,Lancamentos!$F:$F,"Realizado",Lancamentos!$J:$J,Fluxo_de_Caixa_Semanal!$A59)-SUMIFS(Lancamentos!$Y:$Y,Lancamentos!$AF:$AF,Fluxo_de_Caixa_Semanal!AJ$8,Lancamentos!$F:$F,"Contratado",Lancamentos!$J:$J,Fluxo_de_Caixa_Semanal!$A59)</f>
        <v>0</v>
      </c>
      <c r="AK59" s="122">
        <f>-SUMIFS(Lancamentos!$Y:$Y,Lancamentos!$AF:$AF,Fluxo_de_Caixa_Semanal!AK$8,Lancamentos!$F:$F,"Realizado",Lancamentos!$J:$J,Fluxo_de_Caixa_Semanal!$A59)-SUMIFS(Lancamentos!$Y:$Y,Lancamentos!$AF:$AF,Fluxo_de_Caixa_Semanal!AK$8,Lancamentos!$F:$F,"Contratado",Lancamentos!$J:$J,Fluxo_de_Caixa_Semanal!$A59)</f>
        <v>0</v>
      </c>
      <c r="AL59" s="123">
        <f>-SUMIFS(Lancamentos!$Y:$Y,Lancamentos!$AF:$AF,Fluxo_de_Caixa_Semanal!AL$8,Lancamentos!$F:$F,"Realizado",Lancamentos!$J:$J,Fluxo_de_Caixa_Semanal!$A59)-SUMIFS(Lancamentos!$Y:$Y,Lancamentos!$AF:$AF,Fluxo_de_Caixa_Semanal!AL$8,Lancamentos!$F:$F,"Contratado",Lancamentos!$J:$J,Fluxo_de_Caixa_Semanal!$A59)</f>
        <v>0</v>
      </c>
      <c r="AM59" s="121">
        <f>-SUMIFS(Lancamentos!$Y:$Y,Lancamentos!$AF:$AF,Fluxo_de_Caixa_Semanal!AM$8,Lancamentos!$F:$F,"Realizado",Lancamentos!$J:$J,Fluxo_de_Caixa_Semanal!$A59)-SUMIFS(Lancamentos!$Y:$Y,Lancamentos!$AF:$AF,Fluxo_de_Caixa_Semanal!AM$8,Lancamentos!$F:$F,"Contratado",Lancamentos!$J:$J,Fluxo_de_Caixa_Semanal!$A59)</f>
        <v>0</v>
      </c>
      <c r="AN59" s="122">
        <f>-SUMIFS(Lancamentos!$Y:$Y,Lancamentos!$AF:$AF,Fluxo_de_Caixa_Semanal!AN$8,Lancamentos!$F:$F,"Realizado",Lancamentos!$J:$J,Fluxo_de_Caixa_Semanal!$A59)-SUMIFS(Lancamentos!$Y:$Y,Lancamentos!$AF:$AF,Fluxo_de_Caixa_Semanal!AN$8,Lancamentos!$F:$F,"Contratado",Lancamentos!$J:$J,Fluxo_de_Caixa_Semanal!$A59)</f>
        <v>0</v>
      </c>
      <c r="AO59" s="123">
        <f>-SUMIFS(Lancamentos!$Y:$Y,Lancamentos!$AF:$AF,Fluxo_de_Caixa_Semanal!AO$8,Lancamentos!$F:$F,"Realizado",Lancamentos!$J:$J,Fluxo_de_Caixa_Semanal!$A59)-SUMIFS(Lancamentos!$Y:$Y,Lancamentos!$AF:$AF,Fluxo_de_Caixa_Semanal!AO$8,Lancamentos!$F:$F,"Contratado",Lancamentos!$J:$J,Fluxo_de_Caixa_Semanal!$A59)</f>
        <v>0</v>
      </c>
      <c r="AP59" s="121">
        <f>-SUMIFS(Lancamentos!$Y:$Y,Lancamentos!$AF:$AF,Fluxo_de_Caixa_Semanal!AP$8,Lancamentos!$F:$F,"Realizado",Lancamentos!$J:$J,Fluxo_de_Caixa_Semanal!$A59)-SUMIFS(Lancamentos!$Y:$Y,Lancamentos!$AF:$AF,Fluxo_de_Caixa_Semanal!AP$8,Lancamentos!$F:$F,"Contratado",Lancamentos!$J:$J,Fluxo_de_Caixa_Semanal!$A59)</f>
        <v>0</v>
      </c>
      <c r="AQ59" s="122">
        <f>-SUMIFS(Lancamentos!$Y:$Y,Lancamentos!$AF:$AF,Fluxo_de_Caixa_Semanal!AQ$8,Lancamentos!$F:$F,"Realizado",Lancamentos!$J:$J,Fluxo_de_Caixa_Semanal!$A59)-SUMIFS(Lancamentos!$Y:$Y,Lancamentos!$AF:$AF,Fluxo_de_Caixa_Semanal!AQ$8,Lancamentos!$F:$F,"Contratado",Lancamentos!$J:$J,Fluxo_de_Caixa_Semanal!$A59)</f>
        <v>0</v>
      </c>
      <c r="AR59" s="123">
        <f>-SUMIFS(Lancamentos!$Y:$Y,Lancamentos!$AF:$AF,Fluxo_de_Caixa_Semanal!AR$8,Lancamentos!$F:$F,"Realizado",Lancamentos!$J:$J,Fluxo_de_Caixa_Semanal!$A59)-SUMIFS(Lancamentos!$Y:$Y,Lancamentos!$AF:$AF,Fluxo_de_Caixa_Semanal!AR$8,Lancamentos!$F:$F,"Contratado",Lancamentos!$J:$J,Fluxo_de_Caixa_Semanal!$A59)</f>
        <v>0</v>
      </c>
      <c r="AS59" s="121">
        <f>-SUMIFS(Lancamentos!$Y:$Y,Lancamentos!$AF:$AF,Fluxo_de_Caixa_Semanal!AS$8,Lancamentos!$F:$F,"Realizado",Lancamentos!$J:$J,Fluxo_de_Caixa_Semanal!$A59)-SUMIFS(Lancamentos!$Y:$Y,Lancamentos!$AF:$AF,Fluxo_de_Caixa_Semanal!AS$8,Lancamentos!$F:$F,"Contratado",Lancamentos!$J:$J,Fluxo_de_Caixa_Semanal!$A59)</f>
        <v>0</v>
      </c>
      <c r="AT59" s="122">
        <f>-SUMIFS(Lancamentos!$Y:$Y,Lancamentos!$AF:$AF,Fluxo_de_Caixa_Semanal!AT$8,Lancamentos!$F:$F,"Realizado",Lancamentos!$J:$J,Fluxo_de_Caixa_Semanal!$A59)-SUMIFS(Lancamentos!$Y:$Y,Lancamentos!$AF:$AF,Fluxo_de_Caixa_Semanal!AT$8,Lancamentos!$F:$F,"Contratado",Lancamentos!$J:$J,Fluxo_de_Caixa_Semanal!$A59)</f>
        <v>0</v>
      </c>
      <c r="AU59" s="123">
        <f>-SUMIFS(Lancamentos!$Y:$Y,Lancamentos!$AF:$AF,Fluxo_de_Caixa_Semanal!AU$8,Lancamentos!$F:$F,"Realizado",Lancamentos!$J:$J,Fluxo_de_Caixa_Semanal!$A59)-SUMIFS(Lancamentos!$Y:$Y,Lancamentos!$AF:$AF,Fluxo_de_Caixa_Semanal!AU$8,Lancamentos!$F:$F,"Contratado",Lancamentos!$J:$J,Fluxo_de_Caixa_Semanal!$A59)</f>
        <v>0</v>
      </c>
      <c r="AV59" s="121">
        <f>-SUMIFS(Lancamentos!$Y:$Y,Lancamentos!$AF:$AF,Fluxo_de_Caixa_Semanal!AV$8,Lancamentos!$F:$F,"Realizado",Lancamentos!$J:$J,Fluxo_de_Caixa_Semanal!$A59)-SUMIFS(Lancamentos!$Y:$Y,Lancamentos!$AF:$AF,Fluxo_de_Caixa_Semanal!AV$8,Lancamentos!$F:$F,"Contratado",Lancamentos!$J:$J,Fluxo_de_Caixa_Semanal!$A59)</f>
        <v>0</v>
      </c>
      <c r="AW59" s="122">
        <f>-SUMIFS(Lancamentos!$Y:$Y,Lancamentos!$AF:$AF,Fluxo_de_Caixa_Semanal!AW$8,Lancamentos!$F:$F,"Realizado",Lancamentos!$J:$J,Fluxo_de_Caixa_Semanal!$A59)-SUMIFS(Lancamentos!$Y:$Y,Lancamentos!$AF:$AF,Fluxo_de_Caixa_Semanal!AW$8,Lancamentos!$F:$F,"Contratado",Lancamentos!$J:$J,Fluxo_de_Caixa_Semanal!$A59)</f>
        <v>0</v>
      </c>
      <c r="AX59" s="123">
        <f>-SUMIFS(Lancamentos!$Y:$Y,Lancamentos!$AF:$AF,Fluxo_de_Caixa_Semanal!AX$8,Lancamentos!$F:$F,"Realizado",Lancamentos!$J:$J,Fluxo_de_Caixa_Semanal!$A59)-SUMIFS(Lancamentos!$Y:$Y,Lancamentos!$AF:$AF,Fluxo_de_Caixa_Semanal!AX$8,Lancamentos!$F:$F,"Contratado",Lancamentos!$J:$J,Fluxo_de_Caixa_Semanal!$A59)</f>
        <v>0</v>
      </c>
      <c r="AY59" s="121">
        <f>-SUMIFS(Lancamentos!$Y:$Y,Lancamentos!$AF:$AF,Fluxo_de_Caixa_Semanal!AY$8,Lancamentos!$F:$F,"Realizado",Lancamentos!$J:$J,Fluxo_de_Caixa_Semanal!$A59)-SUMIFS(Lancamentos!$Y:$Y,Lancamentos!$AF:$AF,Fluxo_de_Caixa_Semanal!AY$8,Lancamentos!$F:$F,"Contratado",Lancamentos!$J:$J,Fluxo_de_Caixa_Semanal!$A59)</f>
        <v>0</v>
      </c>
      <c r="AZ59" s="122">
        <f>-SUMIFS(Lancamentos!$Y:$Y,Lancamentos!$AF:$AF,Fluxo_de_Caixa_Semanal!AZ$8,Lancamentos!$F:$F,"Realizado",Lancamentos!$J:$J,Fluxo_de_Caixa_Semanal!$A59)-SUMIFS(Lancamentos!$Y:$Y,Lancamentos!$AF:$AF,Fluxo_de_Caixa_Semanal!AZ$8,Lancamentos!$F:$F,"Contratado",Lancamentos!$J:$J,Fluxo_de_Caixa_Semanal!$A59)</f>
        <v>0</v>
      </c>
      <c r="BA59" s="123">
        <f>-SUMIFS(Lancamentos!$Y:$Y,Lancamentos!$AF:$AF,Fluxo_de_Caixa_Semanal!BA$8,Lancamentos!$F:$F,"Realizado",Lancamentos!$J:$J,Fluxo_de_Caixa_Semanal!$A59)-SUMIFS(Lancamentos!$Y:$Y,Lancamentos!$AF:$AF,Fluxo_de_Caixa_Semanal!BA$8,Lancamentos!$F:$F,"Contratado",Lancamentos!$J:$J,Fluxo_de_Caixa_Semanal!$A59)</f>
        <v>0</v>
      </c>
      <c r="BB59" s="121">
        <f>-SUMIFS(Lancamentos!$Y:$Y,Lancamentos!$AF:$AF,Fluxo_de_Caixa_Semanal!BB$8,Lancamentos!$F:$F,"Realizado",Lancamentos!$J:$J,Fluxo_de_Caixa_Semanal!$A59)-SUMIFS(Lancamentos!$Y:$Y,Lancamentos!$AF:$AF,Fluxo_de_Caixa_Semanal!BB$8,Lancamentos!$F:$F,"Contratado",Lancamentos!$J:$J,Fluxo_de_Caixa_Semanal!$A59)</f>
        <v>0</v>
      </c>
      <c r="BC59" s="122">
        <f>-SUMIFS(Lancamentos!$Y:$Y,Lancamentos!$AF:$AF,Fluxo_de_Caixa_Semanal!BC$8,Lancamentos!$F:$F,"Realizado",Lancamentos!$J:$J,Fluxo_de_Caixa_Semanal!$A59)-SUMIFS(Lancamentos!$Y:$Y,Lancamentos!$AF:$AF,Fluxo_de_Caixa_Semanal!BC$8,Lancamentos!$F:$F,"Contratado",Lancamentos!$J:$J,Fluxo_de_Caixa_Semanal!$A59)</f>
        <v>0</v>
      </c>
      <c r="BD59" s="123">
        <f>-SUMIFS(Lancamentos!$Y:$Y,Lancamentos!$AF:$AF,Fluxo_de_Caixa_Semanal!BD$8,Lancamentos!$F:$F,"Realizado",Lancamentos!$J:$J,Fluxo_de_Caixa_Semanal!$A59)-SUMIFS(Lancamentos!$Y:$Y,Lancamentos!$AF:$AF,Fluxo_de_Caixa_Semanal!BD$8,Lancamentos!$F:$F,"Contratado",Lancamentos!$J:$J,Fluxo_de_Caixa_Semanal!$A59)</f>
        <v>0</v>
      </c>
      <c r="BE59" s="121">
        <f>-SUMIFS(Lancamentos!$Y:$Y,Lancamentos!$AF:$AF,Fluxo_de_Caixa_Semanal!BE$8,Lancamentos!$F:$F,"Realizado",Lancamentos!$J:$J,Fluxo_de_Caixa_Semanal!$A59)-SUMIFS(Lancamentos!$Y:$Y,Lancamentos!$AF:$AF,Fluxo_de_Caixa_Semanal!BE$8,Lancamentos!$F:$F,"Contratado",Lancamentos!$J:$J,Fluxo_de_Caixa_Semanal!$A59)</f>
        <v>0</v>
      </c>
      <c r="BF59" s="122">
        <f>-SUMIFS(Lancamentos!$Y:$Y,Lancamentos!$AF:$AF,Fluxo_de_Caixa_Semanal!BF$8,Lancamentos!$F:$F,"Realizado",Lancamentos!$J:$J,Fluxo_de_Caixa_Semanal!$A59)-SUMIFS(Lancamentos!$Y:$Y,Lancamentos!$AF:$AF,Fluxo_de_Caixa_Semanal!BF$8,Lancamentos!$F:$F,"Contratado",Lancamentos!$J:$J,Fluxo_de_Caixa_Semanal!$A59)</f>
        <v>0</v>
      </c>
      <c r="BG59" s="123">
        <f>-SUMIFS(Lancamentos!$Y:$Y,Lancamentos!$AF:$AF,Fluxo_de_Caixa_Semanal!BG$8,Lancamentos!$F:$F,"Realizado",Lancamentos!$J:$J,Fluxo_de_Caixa_Semanal!$A59)-SUMIFS(Lancamentos!$Y:$Y,Lancamentos!$AF:$AF,Fluxo_de_Caixa_Semanal!BG$8,Lancamentos!$F:$F,"Contratado",Lancamentos!$J:$J,Fluxo_de_Caixa_Semanal!$A59)</f>
        <v>0</v>
      </c>
      <c r="BH59" s="121">
        <f>-SUMIFS(Lancamentos!$Y:$Y,Lancamentos!$AF:$AF,Fluxo_de_Caixa_Semanal!BH$8,Lancamentos!$F:$F,"Realizado",Lancamentos!$J:$J,Fluxo_de_Caixa_Semanal!$A59)-SUMIFS(Lancamentos!$Y:$Y,Lancamentos!$AF:$AF,Fluxo_de_Caixa_Semanal!BH$8,Lancamentos!$F:$F,"Contratado",Lancamentos!$J:$J,Fluxo_de_Caixa_Semanal!$A59)</f>
        <v>0</v>
      </c>
      <c r="BI59" s="122">
        <f>-SUMIFS(Lancamentos!$Y:$Y,Lancamentos!$AF:$AF,Fluxo_de_Caixa_Semanal!BI$8,Lancamentos!$F:$F,"Realizado",Lancamentos!$J:$J,Fluxo_de_Caixa_Semanal!$A59)-SUMIFS(Lancamentos!$Y:$Y,Lancamentos!$AF:$AF,Fluxo_de_Caixa_Semanal!BI$8,Lancamentos!$F:$F,"Contratado",Lancamentos!$J:$J,Fluxo_de_Caixa_Semanal!$A59)</f>
        <v>0</v>
      </c>
      <c r="BJ59" s="123">
        <f>-SUMIFS(Lancamentos!$Y:$Y,Lancamentos!$AF:$AF,Fluxo_de_Caixa_Semanal!BJ$8,Lancamentos!$F:$F,"Realizado",Lancamentos!$J:$J,Fluxo_de_Caixa_Semanal!$A59)-SUMIFS(Lancamentos!$Y:$Y,Lancamentos!$AF:$AF,Fluxo_de_Caixa_Semanal!BJ$8,Lancamentos!$F:$F,"Contratado",Lancamentos!$J:$J,Fluxo_de_Caixa_Semanal!$A59)</f>
        <v>0</v>
      </c>
      <c r="BK59" s="121">
        <f>-SUMIFS(Lancamentos!$Y:$Y,Lancamentos!$AF:$AF,Fluxo_de_Caixa_Semanal!BK$8,Lancamentos!$F:$F,"Realizado",Lancamentos!$J:$J,Fluxo_de_Caixa_Semanal!$A59)-SUMIFS(Lancamentos!$Y:$Y,Lancamentos!$AF:$AF,Fluxo_de_Caixa_Semanal!BK$8,Lancamentos!$F:$F,"Contratado",Lancamentos!$J:$J,Fluxo_de_Caixa_Semanal!$A59)</f>
        <v>0</v>
      </c>
      <c r="BL59" s="122">
        <f>-SUMIFS(Lancamentos!$Y:$Y,Lancamentos!$AF:$AF,Fluxo_de_Caixa_Semanal!BL$8,Lancamentos!$F:$F,"Realizado",Lancamentos!$J:$J,Fluxo_de_Caixa_Semanal!$A59)-SUMIFS(Lancamentos!$Y:$Y,Lancamentos!$AF:$AF,Fluxo_de_Caixa_Semanal!BL$8,Lancamentos!$F:$F,"Contratado",Lancamentos!$J:$J,Fluxo_de_Caixa_Semanal!$A59)</f>
        <v>0</v>
      </c>
      <c r="BM59" s="123">
        <f>-SUMIFS(Lancamentos!$Y:$Y,Lancamentos!$AF:$AF,Fluxo_de_Caixa_Semanal!BM$8,Lancamentos!$F:$F,"Realizado",Lancamentos!$J:$J,Fluxo_de_Caixa_Semanal!$A59)-SUMIFS(Lancamentos!$Y:$Y,Lancamentos!$AF:$AF,Fluxo_de_Caixa_Semanal!BM$8,Lancamentos!$F:$F,"Contratado",Lancamentos!$J:$J,Fluxo_de_Caixa_Semanal!$A59)</f>
        <v>0</v>
      </c>
      <c r="BN59" s="121">
        <f>-SUMIFS(Lancamentos!$Y:$Y,Lancamentos!$AF:$AF,Fluxo_de_Caixa_Semanal!BN$8,Lancamentos!$F:$F,"Realizado",Lancamentos!$J:$J,Fluxo_de_Caixa_Semanal!$A59)-SUMIFS(Lancamentos!$Y:$Y,Lancamentos!$AF:$AF,Fluxo_de_Caixa_Semanal!BN$8,Lancamentos!$F:$F,"Contratado",Lancamentos!$J:$J,Fluxo_de_Caixa_Semanal!$A59)</f>
        <v>0</v>
      </c>
      <c r="BO59" s="122">
        <f>-SUMIFS(Lancamentos!$Y:$Y,Lancamentos!$AF:$AF,Fluxo_de_Caixa_Semanal!BO$8,Lancamentos!$F:$F,"Realizado",Lancamentos!$J:$J,Fluxo_de_Caixa_Semanal!$A59)-SUMIFS(Lancamentos!$Y:$Y,Lancamentos!$AF:$AF,Fluxo_de_Caixa_Semanal!BO$8,Lancamentos!$F:$F,"Contratado",Lancamentos!$J:$J,Fluxo_de_Caixa_Semanal!$A59)</f>
        <v>0</v>
      </c>
      <c r="BP59" s="123">
        <f>-SUMIFS(Lancamentos!$Y:$Y,Lancamentos!$AF:$AF,Fluxo_de_Caixa_Semanal!BP$8,Lancamentos!$F:$F,"Realizado",Lancamentos!$J:$J,Fluxo_de_Caixa_Semanal!$A59)-SUMIFS(Lancamentos!$Y:$Y,Lancamentos!$AF:$AF,Fluxo_de_Caixa_Semanal!BP$8,Lancamentos!$F:$F,"Contratado",Lancamentos!$J:$J,Fluxo_de_Caixa_Semanal!$A59)</f>
        <v>0</v>
      </c>
      <c r="BQ59" s="121">
        <f>-SUMIFS(Lancamentos!$Y:$Y,Lancamentos!$AF:$AF,Fluxo_de_Caixa_Semanal!BQ$8,Lancamentos!$F:$F,"Realizado",Lancamentos!$J:$J,Fluxo_de_Caixa_Semanal!$A59)-SUMIFS(Lancamentos!$Y:$Y,Lancamentos!$AF:$AF,Fluxo_de_Caixa_Semanal!BQ$8,Lancamentos!$F:$F,"Contratado",Lancamentos!$J:$J,Fluxo_de_Caixa_Semanal!$A59)</f>
        <v>0</v>
      </c>
      <c r="BR59" s="122">
        <f>-SUMIFS(Lancamentos!$Y:$Y,Lancamentos!$AF:$AF,Fluxo_de_Caixa_Semanal!BR$8,Lancamentos!$F:$F,"Realizado",Lancamentos!$J:$J,Fluxo_de_Caixa_Semanal!$A59)-SUMIFS(Lancamentos!$Y:$Y,Lancamentos!$AF:$AF,Fluxo_de_Caixa_Semanal!BR$8,Lancamentos!$F:$F,"Contratado",Lancamentos!$J:$J,Fluxo_de_Caixa_Semanal!$A59)</f>
        <v>0</v>
      </c>
      <c r="BS59" s="123">
        <f>-SUMIFS(Lancamentos!$Y:$Y,Lancamentos!$AF:$AF,Fluxo_de_Caixa_Semanal!BS$8,Lancamentos!$F:$F,"Realizado",Lancamentos!$J:$J,Fluxo_de_Caixa_Semanal!$A59)-SUMIFS(Lancamentos!$Y:$Y,Lancamentos!$AF:$AF,Fluxo_de_Caixa_Semanal!BS$8,Lancamentos!$F:$F,"Contratado",Lancamentos!$J:$J,Fluxo_de_Caixa_Semanal!$A59)</f>
        <v>0</v>
      </c>
      <c r="BT59" s="121">
        <f>-SUMIFS(Lancamentos!$Y:$Y,Lancamentos!$AF:$AF,Fluxo_de_Caixa_Semanal!BT$8,Lancamentos!$F:$F,"Realizado",Lancamentos!$J:$J,Fluxo_de_Caixa_Semanal!$A59)-SUMIFS(Lancamentos!$Y:$Y,Lancamentos!$AF:$AF,Fluxo_de_Caixa_Semanal!BT$8,Lancamentos!$F:$F,"Contratado",Lancamentos!$J:$J,Fluxo_de_Caixa_Semanal!$A59)</f>
        <v>0</v>
      </c>
      <c r="BU59" s="122">
        <f>-SUMIFS(Lancamentos!$Y:$Y,Lancamentos!$AF:$AF,Fluxo_de_Caixa_Semanal!BU$8,Lancamentos!$F:$F,"Realizado",Lancamentos!$J:$J,Fluxo_de_Caixa_Semanal!$A59)-SUMIFS(Lancamentos!$Y:$Y,Lancamentos!$AF:$AF,Fluxo_de_Caixa_Semanal!BU$8,Lancamentos!$F:$F,"Contratado",Lancamentos!$J:$J,Fluxo_de_Caixa_Semanal!$A59)</f>
        <v>0</v>
      </c>
      <c r="BV59" s="123">
        <f>-SUMIFS(Lancamentos!$Y:$Y,Lancamentos!$AF:$AF,Fluxo_de_Caixa_Semanal!BV$8,Lancamentos!$F:$F,"Realizado",Lancamentos!$J:$J,Fluxo_de_Caixa_Semanal!$A59)-SUMIFS(Lancamentos!$Y:$Y,Lancamentos!$AF:$AF,Fluxo_de_Caixa_Semanal!BV$8,Lancamentos!$F:$F,"Contratado",Lancamentos!$J:$J,Fluxo_de_Caixa_Semanal!$A59)</f>
        <v>0</v>
      </c>
      <c r="BW59" s="121">
        <f>-SUMIFS(Lancamentos!$Y:$Y,Lancamentos!$AF:$AF,Fluxo_de_Caixa_Semanal!BW$8,Lancamentos!$F:$F,"Realizado",Lancamentos!$J:$J,Fluxo_de_Caixa_Semanal!$A59)-SUMIFS(Lancamentos!$Y:$Y,Lancamentos!$AF:$AF,Fluxo_de_Caixa_Semanal!BW$8,Lancamentos!$F:$F,"Contratado",Lancamentos!$J:$J,Fluxo_de_Caixa_Semanal!$A59)</f>
        <v>0</v>
      </c>
      <c r="BX59" s="122">
        <f>-SUMIFS(Lancamentos!$Y:$Y,Lancamentos!$AF:$AF,Fluxo_de_Caixa_Semanal!BX$8,Lancamentos!$F:$F,"Realizado",Lancamentos!$J:$J,Fluxo_de_Caixa_Semanal!$A59)-SUMIFS(Lancamentos!$Y:$Y,Lancamentos!$AF:$AF,Fluxo_de_Caixa_Semanal!BX$8,Lancamentos!$F:$F,"Contratado",Lancamentos!$J:$J,Fluxo_de_Caixa_Semanal!$A59)</f>
        <v>0</v>
      </c>
      <c r="BY59" s="123">
        <f>-SUMIFS(Lancamentos!$Y:$Y,Lancamentos!$AF:$AF,Fluxo_de_Caixa_Semanal!BY$8,Lancamentos!$F:$F,"Realizado",Lancamentos!$J:$J,Fluxo_de_Caixa_Semanal!$A59)-SUMIFS(Lancamentos!$Y:$Y,Lancamentos!$AF:$AF,Fluxo_de_Caixa_Semanal!BY$8,Lancamentos!$F:$F,"Contratado",Lancamentos!$J:$J,Fluxo_de_Caixa_Semanal!$A59)</f>
        <v>0</v>
      </c>
      <c r="BZ59" s="121">
        <f>-SUMIFS(Lancamentos!$Y:$Y,Lancamentos!$AF:$AF,Fluxo_de_Caixa_Semanal!BZ$8,Lancamentos!$F:$F,"Realizado",Lancamentos!$J:$J,Fluxo_de_Caixa_Semanal!$A59)-SUMIFS(Lancamentos!$Y:$Y,Lancamentos!$AF:$AF,Fluxo_de_Caixa_Semanal!BZ$8,Lancamentos!$F:$F,"Contratado",Lancamentos!$J:$J,Fluxo_de_Caixa_Semanal!$A59)</f>
        <v>0</v>
      </c>
      <c r="CA59" s="122">
        <f>-SUMIFS(Lancamentos!$Y:$Y,Lancamentos!$AF:$AF,Fluxo_de_Caixa_Semanal!CA$8,Lancamentos!$F:$F,"Realizado",Lancamentos!$J:$J,Fluxo_de_Caixa_Semanal!$A59)-SUMIFS(Lancamentos!$Y:$Y,Lancamentos!$AF:$AF,Fluxo_de_Caixa_Semanal!CA$8,Lancamentos!$F:$F,"Contratado",Lancamentos!$J:$J,Fluxo_de_Caixa_Semanal!$A59)</f>
        <v>0</v>
      </c>
      <c r="CB59" s="123">
        <f>-SUMIFS(Lancamentos!$Y:$Y,Lancamentos!$AF:$AF,Fluxo_de_Caixa_Semanal!CB$8,Lancamentos!$F:$F,"Realizado",Lancamentos!$J:$J,Fluxo_de_Caixa_Semanal!$A59)-SUMIFS(Lancamentos!$Y:$Y,Lancamentos!$AF:$AF,Fluxo_de_Caixa_Semanal!CB$8,Lancamentos!$F:$F,"Contratado",Lancamentos!$J:$J,Fluxo_de_Caixa_Semanal!$A59)</f>
        <v>0</v>
      </c>
      <c r="CC59" s="121">
        <f>-SUMIFS(Lancamentos!$Y:$Y,Lancamentos!$AF:$AF,Fluxo_de_Caixa_Semanal!CC$8,Lancamentos!$F:$F,"Realizado",Lancamentos!$J:$J,Fluxo_de_Caixa_Semanal!$A59)-SUMIFS(Lancamentos!$Y:$Y,Lancamentos!$AF:$AF,Fluxo_de_Caixa_Semanal!CC$8,Lancamentos!$F:$F,"Contratado",Lancamentos!$J:$J,Fluxo_de_Caixa_Semanal!$A59)</f>
        <v>0</v>
      </c>
      <c r="CD59" s="122">
        <f>-SUMIFS(Lancamentos!$Y:$Y,Lancamentos!$AF:$AF,Fluxo_de_Caixa_Semanal!CD$8,Lancamentos!$F:$F,"Realizado",Lancamentos!$J:$J,Fluxo_de_Caixa_Semanal!$A59)-SUMIFS(Lancamentos!$Y:$Y,Lancamentos!$AF:$AF,Fluxo_de_Caixa_Semanal!CD$8,Lancamentos!$F:$F,"Contratado",Lancamentos!$J:$J,Fluxo_de_Caixa_Semanal!$A59)</f>
        <v>0</v>
      </c>
      <c r="CE59" s="123">
        <f>-SUMIFS(Lancamentos!$Y:$Y,Lancamentos!$AF:$AF,Fluxo_de_Caixa_Semanal!CE$8,Lancamentos!$F:$F,"Realizado",Lancamentos!$J:$J,Fluxo_de_Caixa_Semanal!$A59)-SUMIFS(Lancamentos!$Y:$Y,Lancamentos!$AF:$AF,Fluxo_de_Caixa_Semanal!CE$8,Lancamentos!$F:$F,"Contratado",Lancamentos!$J:$J,Fluxo_de_Caixa_Semanal!$A59)</f>
        <v>0</v>
      </c>
      <c r="CF59" s="121">
        <f>-SUMIFS(Lancamentos!$Y:$Y,Lancamentos!$AF:$AF,Fluxo_de_Caixa_Semanal!CF$8,Lancamentos!$F:$F,"Realizado",Lancamentos!$J:$J,Fluxo_de_Caixa_Semanal!$A59)-SUMIFS(Lancamentos!$Y:$Y,Lancamentos!$AF:$AF,Fluxo_de_Caixa_Semanal!CF$8,Lancamentos!$F:$F,"Contratado",Lancamentos!$J:$J,Fluxo_de_Caixa_Semanal!$A59)</f>
        <v>0</v>
      </c>
      <c r="CG59" s="122">
        <f>-SUMIFS(Lancamentos!$Y:$Y,Lancamentos!$AF:$AF,Fluxo_de_Caixa_Semanal!CG$8,Lancamentos!$F:$F,"Realizado",Lancamentos!$J:$J,Fluxo_de_Caixa_Semanal!$A59)-SUMIFS(Lancamentos!$Y:$Y,Lancamentos!$AF:$AF,Fluxo_de_Caixa_Semanal!CG$8,Lancamentos!$F:$F,"Contratado",Lancamentos!$J:$J,Fluxo_de_Caixa_Semanal!$A59)</f>
        <v>0</v>
      </c>
      <c r="CH59" s="123">
        <f>-SUMIFS(Lancamentos!$Y:$Y,Lancamentos!$AF:$AF,Fluxo_de_Caixa_Semanal!CH$8,Lancamentos!$F:$F,"Realizado",Lancamentos!$J:$J,Fluxo_de_Caixa_Semanal!$A59)-SUMIFS(Lancamentos!$Y:$Y,Lancamentos!$AF:$AF,Fluxo_de_Caixa_Semanal!CH$8,Lancamentos!$F:$F,"Contratado",Lancamentos!$J:$J,Fluxo_de_Caixa_Semanal!$A59)</f>
        <v>0</v>
      </c>
      <c r="CI59" s="121">
        <f>-SUMIFS(Lancamentos!$Y:$Y,Lancamentos!$AF:$AF,Fluxo_de_Caixa_Semanal!CI$8,Lancamentos!$F:$F,"Realizado",Lancamentos!$J:$J,Fluxo_de_Caixa_Semanal!$A59)-SUMIFS(Lancamentos!$Y:$Y,Lancamentos!$AF:$AF,Fluxo_de_Caixa_Semanal!CI$8,Lancamentos!$F:$F,"Contratado",Lancamentos!$J:$J,Fluxo_de_Caixa_Semanal!$A59)</f>
        <v>0</v>
      </c>
      <c r="CJ59" s="122">
        <f>-SUMIFS(Lancamentos!$Y:$Y,Lancamentos!$AF:$AF,Fluxo_de_Caixa_Semanal!CJ$8,Lancamentos!$F:$F,"Realizado",Lancamentos!$J:$J,Fluxo_de_Caixa_Semanal!$A59)-SUMIFS(Lancamentos!$Y:$Y,Lancamentos!$AF:$AF,Fluxo_de_Caixa_Semanal!CJ$8,Lancamentos!$F:$F,"Contratado",Lancamentos!$J:$J,Fluxo_de_Caixa_Semanal!$A59)</f>
        <v>0</v>
      </c>
      <c r="CK59" s="123">
        <f>-SUMIFS(Lancamentos!$Y:$Y,Lancamentos!$AF:$AF,Fluxo_de_Caixa_Semanal!CK$8,Lancamentos!$F:$F,"Realizado",Lancamentos!$J:$J,Fluxo_de_Caixa_Semanal!$A59)-SUMIFS(Lancamentos!$Y:$Y,Lancamentos!$AF:$AF,Fluxo_de_Caixa_Semanal!CK$8,Lancamentos!$F:$F,"Contratado",Lancamentos!$J:$J,Fluxo_de_Caixa_Semanal!$A59)</f>
        <v>0</v>
      </c>
      <c r="CL59" s="121">
        <f>-SUMIFS(Lancamentos!$Y:$Y,Lancamentos!$AF:$AF,Fluxo_de_Caixa_Semanal!CL$8,Lancamentos!$F:$F,"Realizado",Lancamentos!$J:$J,Fluxo_de_Caixa_Semanal!$A59)-SUMIFS(Lancamentos!$Y:$Y,Lancamentos!$AF:$AF,Fluxo_de_Caixa_Semanal!CL$8,Lancamentos!$F:$F,"Contratado",Lancamentos!$J:$J,Fluxo_de_Caixa_Semanal!$A59)</f>
        <v>0</v>
      </c>
      <c r="CM59" s="122">
        <f>-SUMIFS(Lancamentos!$Y:$Y,Lancamentos!$AF:$AF,Fluxo_de_Caixa_Semanal!CM$8,Lancamentos!$F:$F,"Realizado",Lancamentos!$J:$J,Fluxo_de_Caixa_Semanal!$A59)-SUMIFS(Lancamentos!$Y:$Y,Lancamentos!$AF:$AF,Fluxo_de_Caixa_Semanal!CM$8,Lancamentos!$F:$F,"Contratado",Lancamentos!$J:$J,Fluxo_de_Caixa_Semanal!$A59)</f>
        <v>0</v>
      </c>
      <c r="CN59" s="123">
        <f>-SUMIFS(Lancamentos!$Y:$Y,Lancamentos!$AF:$AF,Fluxo_de_Caixa_Semanal!CN$8,Lancamentos!$F:$F,"Realizado",Lancamentos!$J:$J,Fluxo_de_Caixa_Semanal!$A59)-SUMIFS(Lancamentos!$Y:$Y,Lancamentos!$AF:$AF,Fluxo_de_Caixa_Semanal!CN$8,Lancamentos!$F:$F,"Contratado",Lancamentos!$J:$J,Fluxo_de_Caixa_Semanal!$A59)</f>
        <v>0</v>
      </c>
      <c r="CO59" s="121">
        <f>-SUMIFS(Lancamentos!$Y:$Y,Lancamentos!$AF:$AF,Fluxo_de_Caixa_Semanal!CO$8,Lancamentos!$F:$F,"Realizado",Lancamentos!$J:$J,Fluxo_de_Caixa_Semanal!$A59)-SUMIFS(Lancamentos!$Y:$Y,Lancamentos!$AF:$AF,Fluxo_de_Caixa_Semanal!CO$8,Lancamentos!$F:$F,"Contratado",Lancamentos!$J:$J,Fluxo_de_Caixa_Semanal!$A59)</f>
        <v>0</v>
      </c>
      <c r="CP59" s="122">
        <f>-SUMIFS(Lancamentos!$Y:$Y,Lancamentos!$AF:$AF,Fluxo_de_Caixa_Semanal!CP$8,Lancamentos!$F:$F,"Realizado",Lancamentos!$J:$J,Fluxo_de_Caixa_Semanal!$A59)-SUMIFS(Lancamentos!$Y:$Y,Lancamentos!$AF:$AF,Fluxo_de_Caixa_Semanal!CP$8,Lancamentos!$F:$F,"Contratado",Lancamentos!$J:$J,Fluxo_de_Caixa_Semanal!$A59)</f>
        <v>0</v>
      </c>
      <c r="CQ59" s="123">
        <f>-SUMIFS(Lancamentos!$Y:$Y,Lancamentos!$AF:$AF,Fluxo_de_Caixa_Semanal!CQ$8,Lancamentos!$F:$F,"Realizado",Lancamentos!$J:$J,Fluxo_de_Caixa_Semanal!$A59)-SUMIFS(Lancamentos!$Y:$Y,Lancamentos!$AF:$AF,Fluxo_de_Caixa_Semanal!CQ$8,Lancamentos!$F:$F,"Contratado",Lancamentos!$J:$J,Fluxo_de_Caixa_Semanal!$A59)</f>
        <v>0</v>
      </c>
      <c r="CR59" s="121">
        <f>-SUMIFS(Lancamentos!$Y:$Y,Lancamentos!$AF:$AF,Fluxo_de_Caixa_Semanal!CR$8,Lancamentos!$F:$F,"Realizado",Lancamentos!$J:$J,Fluxo_de_Caixa_Semanal!$A59)-SUMIFS(Lancamentos!$Y:$Y,Lancamentos!$AF:$AF,Fluxo_de_Caixa_Semanal!CR$8,Lancamentos!$F:$F,"Contratado",Lancamentos!$J:$J,Fluxo_de_Caixa_Semanal!$A59)</f>
        <v>0</v>
      </c>
      <c r="CS59" s="122">
        <f>-SUMIFS(Lancamentos!$Y:$Y,Lancamentos!$AF:$AF,Fluxo_de_Caixa_Semanal!CS$8,Lancamentos!$F:$F,"Realizado",Lancamentos!$J:$J,Fluxo_de_Caixa_Semanal!$A59)-SUMIFS(Lancamentos!$Y:$Y,Lancamentos!$AF:$AF,Fluxo_de_Caixa_Semanal!CS$8,Lancamentos!$F:$F,"Contratado",Lancamentos!$J:$J,Fluxo_de_Caixa_Semanal!$A59)</f>
        <v>0</v>
      </c>
      <c r="CT59" s="123">
        <f>-SUMIFS(Lancamentos!$Y:$Y,Lancamentos!$AF:$AF,Fluxo_de_Caixa_Semanal!CT$8,Lancamentos!$F:$F,"Realizado",Lancamentos!$J:$J,Fluxo_de_Caixa_Semanal!$A59)-SUMIFS(Lancamentos!$Y:$Y,Lancamentos!$AF:$AF,Fluxo_de_Caixa_Semanal!CT$8,Lancamentos!$F:$F,"Contratado",Lancamentos!$J:$J,Fluxo_de_Caixa_Semanal!$A59)</f>
        <v>0</v>
      </c>
      <c r="CU59" s="121">
        <f>-SUMIFS(Lancamentos!$Y:$Y,Lancamentos!$AF:$AF,Fluxo_de_Caixa_Semanal!CU$8,Lancamentos!$F:$F,"Realizado",Lancamentos!$J:$J,Fluxo_de_Caixa_Semanal!$A59)-SUMIFS(Lancamentos!$Y:$Y,Lancamentos!$AF:$AF,Fluxo_de_Caixa_Semanal!CU$8,Lancamentos!$F:$F,"Contratado",Lancamentos!$J:$J,Fluxo_de_Caixa_Semanal!$A59)</f>
        <v>0</v>
      </c>
      <c r="CV59" s="122">
        <f>-SUMIFS(Lancamentos!$Y:$Y,Lancamentos!$AF:$AF,Fluxo_de_Caixa_Semanal!CV$8,Lancamentos!$F:$F,"Realizado",Lancamentos!$J:$J,Fluxo_de_Caixa_Semanal!$A59)-SUMIFS(Lancamentos!$Y:$Y,Lancamentos!$AF:$AF,Fluxo_de_Caixa_Semanal!CV$8,Lancamentos!$F:$F,"Contratado",Lancamentos!$J:$J,Fluxo_de_Caixa_Semanal!$A59)</f>
        <v>0</v>
      </c>
      <c r="CW59" s="123">
        <f>-SUMIFS(Lancamentos!$Y:$Y,Lancamentos!$AF:$AF,Fluxo_de_Caixa_Semanal!CW$8,Lancamentos!$F:$F,"Realizado",Lancamentos!$J:$J,Fluxo_de_Caixa_Semanal!$A59)-SUMIFS(Lancamentos!$Y:$Y,Lancamentos!$AF:$AF,Fluxo_de_Caixa_Semanal!CW$8,Lancamentos!$F:$F,"Contratado",Lancamentos!$J:$J,Fluxo_de_Caixa_Semanal!$A59)</f>
        <v>0</v>
      </c>
      <c r="CX59" s="121">
        <f>-SUMIFS(Lancamentos!$Y:$Y,Lancamentos!$AF:$AF,Fluxo_de_Caixa_Semanal!CX$8,Lancamentos!$F:$F,"Realizado",Lancamentos!$J:$J,Fluxo_de_Caixa_Semanal!$A59)-SUMIFS(Lancamentos!$Y:$Y,Lancamentos!$AF:$AF,Fluxo_de_Caixa_Semanal!CX$8,Lancamentos!$F:$F,"Contratado",Lancamentos!$J:$J,Fluxo_de_Caixa_Semanal!$A59)</f>
        <v>0</v>
      </c>
      <c r="CY59" s="122">
        <f>-SUMIFS(Lancamentos!$Y:$Y,Lancamentos!$AF:$AF,Fluxo_de_Caixa_Semanal!CY$8,Lancamentos!$F:$F,"Realizado",Lancamentos!$J:$J,Fluxo_de_Caixa_Semanal!$A59)-SUMIFS(Lancamentos!$Y:$Y,Lancamentos!$AF:$AF,Fluxo_de_Caixa_Semanal!CY$8,Lancamentos!$F:$F,"Contratado",Lancamentos!$J:$J,Fluxo_de_Caixa_Semanal!$A59)</f>
        <v>0</v>
      </c>
      <c r="CZ59" s="123">
        <f>-SUMIFS(Lancamentos!$Y:$Y,Lancamentos!$AF:$AF,Fluxo_de_Caixa_Semanal!CZ$8,Lancamentos!$F:$F,"Realizado",Lancamentos!$J:$J,Fluxo_de_Caixa_Semanal!$A59)-SUMIFS(Lancamentos!$Y:$Y,Lancamentos!$AF:$AF,Fluxo_de_Caixa_Semanal!CZ$8,Lancamentos!$F:$F,"Contratado",Lancamentos!$J:$J,Fluxo_de_Caixa_Semanal!$A59)</f>
        <v>0</v>
      </c>
      <c r="DA59" s="121">
        <f>-SUMIFS(Lancamentos!$Y:$Y,Lancamentos!$AF:$AF,Fluxo_de_Caixa_Semanal!DA$8,Lancamentos!$F:$F,"Realizado",Lancamentos!$J:$J,Fluxo_de_Caixa_Semanal!$A59)-SUMIFS(Lancamentos!$Y:$Y,Lancamentos!$AF:$AF,Fluxo_de_Caixa_Semanal!DA$8,Lancamentos!$F:$F,"Contratado",Lancamentos!$J:$J,Fluxo_de_Caixa_Semanal!$A59)</f>
        <v>0</v>
      </c>
      <c r="DB59" s="122">
        <f>-SUMIFS(Lancamentos!$Y:$Y,Lancamentos!$AF:$AF,Fluxo_de_Caixa_Semanal!DB$8,Lancamentos!$F:$F,"Realizado",Lancamentos!$J:$J,Fluxo_de_Caixa_Semanal!$A59)-SUMIFS(Lancamentos!$Y:$Y,Lancamentos!$AF:$AF,Fluxo_de_Caixa_Semanal!DB$8,Lancamentos!$F:$F,"Contratado",Lancamentos!$J:$J,Fluxo_de_Caixa_Semanal!$A59)</f>
        <v>0</v>
      </c>
      <c r="DC59" s="123">
        <f>-SUMIFS(Lancamentos!$Y:$Y,Lancamentos!$AF:$AF,Fluxo_de_Caixa_Semanal!DC$8,Lancamentos!$F:$F,"Realizado",Lancamentos!$J:$J,Fluxo_de_Caixa_Semanal!$A59)-SUMIFS(Lancamentos!$Y:$Y,Lancamentos!$AF:$AF,Fluxo_de_Caixa_Semanal!DC$8,Lancamentos!$F:$F,"Contratado",Lancamentos!$J:$J,Fluxo_de_Caixa_Semanal!$A59)</f>
        <v>0</v>
      </c>
      <c r="DD59" s="121">
        <f>-SUMIFS(Lancamentos!$Y:$Y,Lancamentos!$AF:$AF,Fluxo_de_Caixa_Semanal!DD$8,Lancamentos!$F:$F,"Realizado",Lancamentos!$J:$J,Fluxo_de_Caixa_Semanal!$A59)-SUMIFS(Lancamentos!$Y:$Y,Lancamentos!$AF:$AF,Fluxo_de_Caixa_Semanal!DD$8,Lancamentos!$F:$F,"Contratado",Lancamentos!$J:$J,Fluxo_de_Caixa_Semanal!$A59)</f>
        <v>0</v>
      </c>
      <c r="DE59" s="122">
        <f>-SUMIFS(Lancamentos!$Y:$Y,Lancamentos!$AF:$AF,Fluxo_de_Caixa_Semanal!DE$8,Lancamentos!$F:$F,"Realizado",Lancamentos!$J:$J,Fluxo_de_Caixa_Semanal!$A59)-SUMIFS(Lancamentos!$Y:$Y,Lancamentos!$AF:$AF,Fluxo_de_Caixa_Semanal!DE$8,Lancamentos!$F:$F,"Contratado",Lancamentos!$J:$J,Fluxo_de_Caixa_Semanal!$A59)</f>
        <v>0</v>
      </c>
      <c r="DF59" s="123">
        <f>-SUMIFS(Lancamentos!$Y:$Y,Lancamentos!$AF:$AF,Fluxo_de_Caixa_Semanal!DF$8,Lancamentos!$F:$F,"Realizado",Lancamentos!$J:$J,Fluxo_de_Caixa_Semanal!$A59)-SUMIFS(Lancamentos!$Y:$Y,Lancamentos!$AF:$AF,Fluxo_de_Caixa_Semanal!DF$8,Lancamentos!$F:$F,"Contratado",Lancamentos!$J:$J,Fluxo_de_Caixa_Semanal!$A59)</f>
        <v>0</v>
      </c>
      <c r="DG59" s="121">
        <f>-SUMIFS(Lancamentos!$Y:$Y,Lancamentos!$AF:$AF,Fluxo_de_Caixa_Semanal!DG$8,Lancamentos!$F:$F,"Realizado",Lancamentos!$J:$J,Fluxo_de_Caixa_Semanal!$A59)-SUMIFS(Lancamentos!$Y:$Y,Lancamentos!$AF:$AF,Fluxo_de_Caixa_Semanal!DG$8,Lancamentos!$F:$F,"Contratado",Lancamentos!$J:$J,Fluxo_de_Caixa_Semanal!$A59)</f>
        <v>0</v>
      </c>
      <c r="DH59" s="122">
        <f>-SUMIFS(Lancamentos!$Y:$Y,Lancamentos!$AF:$AF,Fluxo_de_Caixa_Semanal!DH$8,Lancamentos!$F:$F,"Realizado",Lancamentos!$J:$J,Fluxo_de_Caixa_Semanal!$A59)-SUMIFS(Lancamentos!$Y:$Y,Lancamentos!$AF:$AF,Fluxo_de_Caixa_Semanal!DH$8,Lancamentos!$F:$F,"Contratado",Lancamentos!$J:$J,Fluxo_de_Caixa_Semanal!$A59)</f>
        <v>0</v>
      </c>
      <c r="DI59" s="123">
        <f>-SUMIFS(Lancamentos!$Y:$Y,Lancamentos!$AF:$AF,Fluxo_de_Caixa_Semanal!DI$8,Lancamentos!$F:$F,"Realizado",Lancamentos!$J:$J,Fluxo_de_Caixa_Semanal!$A59)-SUMIFS(Lancamentos!$Y:$Y,Lancamentos!$AF:$AF,Fluxo_de_Caixa_Semanal!DI$8,Lancamentos!$F:$F,"Contratado",Lancamentos!$J:$J,Fluxo_de_Caixa_Semanal!$A59)</f>
        <v>0</v>
      </c>
      <c r="DJ59" s="121">
        <f>-SUMIFS(Lancamentos!$Y:$Y,Lancamentos!$AF:$AF,Fluxo_de_Caixa_Semanal!DJ$8,Lancamentos!$F:$F,"Realizado",Lancamentos!$J:$J,Fluxo_de_Caixa_Semanal!$A59)-SUMIFS(Lancamentos!$Y:$Y,Lancamentos!$AF:$AF,Fluxo_de_Caixa_Semanal!DJ$8,Lancamentos!$F:$F,"Contratado",Lancamentos!$J:$J,Fluxo_de_Caixa_Semanal!$A59)</f>
        <v>0</v>
      </c>
      <c r="DK59" s="122">
        <f>-SUMIFS(Lancamentos!$Y:$Y,Lancamentos!$AF:$AF,Fluxo_de_Caixa_Semanal!DK$8,Lancamentos!$F:$F,"Realizado",Lancamentos!$J:$J,Fluxo_de_Caixa_Semanal!$A59)-SUMIFS(Lancamentos!$Y:$Y,Lancamentos!$AF:$AF,Fluxo_de_Caixa_Semanal!DK$8,Lancamentos!$F:$F,"Contratado",Lancamentos!$J:$J,Fluxo_de_Caixa_Semanal!$A59)</f>
        <v>0</v>
      </c>
      <c r="DL59" s="123">
        <f>-SUMIFS(Lancamentos!$Y:$Y,Lancamentos!$AF:$AF,Fluxo_de_Caixa_Semanal!DL$8,Lancamentos!$F:$F,"Realizado",Lancamentos!$J:$J,Fluxo_de_Caixa_Semanal!$A59)-SUMIFS(Lancamentos!$Y:$Y,Lancamentos!$AF:$AF,Fluxo_de_Caixa_Semanal!DL$8,Lancamentos!$F:$F,"Contratado",Lancamentos!$J:$J,Fluxo_de_Caixa_Semanal!$A59)</f>
        <v>0</v>
      </c>
      <c r="DM59" s="121">
        <f>-SUMIFS(Lancamentos!$Y:$Y,Lancamentos!$AF:$AF,Fluxo_de_Caixa_Semanal!DM$8,Lancamentos!$F:$F,"Realizado",Lancamentos!$J:$J,Fluxo_de_Caixa_Semanal!$A59)-SUMIFS(Lancamentos!$Y:$Y,Lancamentos!$AF:$AF,Fluxo_de_Caixa_Semanal!DM$8,Lancamentos!$F:$F,"Contratado",Lancamentos!$J:$J,Fluxo_de_Caixa_Semanal!$A59)</f>
        <v>0</v>
      </c>
      <c r="DN59" s="122">
        <f>-SUMIFS(Lancamentos!$Y:$Y,Lancamentos!$AF:$AF,Fluxo_de_Caixa_Semanal!DN$8,Lancamentos!$F:$F,"Realizado",Lancamentos!$J:$J,Fluxo_de_Caixa_Semanal!$A59)-SUMIFS(Lancamentos!$Y:$Y,Lancamentos!$AF:$AF,Fluxo_de_Caixa_Semanal!DN$8,Lancamentos!$F:$F,"Contratado",Lancamentos!$J:$J,Fluxo_de_Caixa_Semanal!$A59)</f>
        <v>0</v>
      </c>
      <c r="DO59" s="123">
        <f>-SUMIFS(Lancamentos!$Y:$Y,Lancamentos!$AF:$AF,Fluxo_de_Caixa_Semanal!DO$8,Lancamentos!$F:$F,"Realizado",Lancamentos!$J:$J,Fluxo_de_Caixa_Semanal!$A59)-SUMIFS(Lancamentos!$Y:$Y,Lancamentos!$AF:$AF,Fluxo_de_Caixa_Semanal!DO$8,Lancamentos!$F:$F,"Contratado",Lancamentos!$J:$J,Fluxo_de_Caixa_Semanal!$A59)</f>
        <v>0</v>
      </c>
      <c r="DP59" s="121">
        <f>-SUMIFS(Lancamentos!$Y:$Y,Lancamentos!$AF:$AF,Fluxo_de_Caixa_Semanal!DP$8,Lancamentos!$F:$F,"Realizado",Lancamentos!$J:$J,Fluxo_de_Caixa_Semanal!$A59)-SUMIFS(Lancamentos!$Y:$Y,Lancamentos!$AF:$AF,Fluxo_de_Caixa_Semanal!DP$8,Lancamentos!$F:$F,"Contratado",Lancamentos!$J:$J,Fluxo_de_Caixa_Semanal!$A59)</f>
        <v>0</v>
      </c>
      <c r="DQ59" s="122">
        <f>-SUMIFS(Lancamentos!$Y:$Y,Lancamentos!$AF:$AF,Fluxo_de_Caixa_Semanal!DQ$8,Lancamentos!$F:$F,"Realizado",Lancamentos!$J:$J,Fluxo_de_Caixa_Semanal!$A59)-SUMIFS(Lancamentos!$Y:$Y,Lancamentos!$AF:$AF,Fluxo_de_Caixa_Semanal!DQ$8,Lancamentos!$F:$F,"Contratado",Lancamentos!$J:$J,Fluxo_de_Caixa_Semanal!$A59)</f>
        <v>0</v>
      </c>
      <c r="DR59" s="123">
        <f>-SUMIFS(Lancamentos!$Y:$Y,Lancamentos!$AF:$AF,Fluxo_de_Caixa_Semanal!DR$8,Lancamentos!$F:$F,"Realizado",Lancamentos!$J:$J,Fluxo_de_Caixa_Semanal!$A59)-SUMIFS(Lancamentos!$Y:$Y,Lancamentos!$AF:$AF,Fluxo_de_Caixa_Semanal!DR$8,Lancamentos!$F:$F,"Contratado",Lancamentos!$J:$J,Fluxo_de_Caixa_Semanal!$A59)</f>
        <v>0</v>
      </c>
      <c r="DS59" s="121">
        <f>-SUMIFS(Lancamentos!$Y:$Y,Lancamentos!$AF:$AF,Fluxo_de_Caixa_Semanal!DS$8,Lancamentos!$F:$F,"Realizado",Lancamentos!$J:$J,Fluxo_de_Caixa_Semanal!$A59)-SUMIFS(Lancamentos!$Y:$Y,Lancamentos!$AF:$AF,Fluxo_de_Caixa_Semanal!DS$8,Lancamentos!$F:$F,"Contratado",Lancamentos!$J:$J,Fluxo_de_Caixa_Semanal!$A59)</f>
        <v>0</v>
      </c>
      <c r="DT59" s="122">
        <f>-SUMIFS(Lancamentos!$Y:$Y,Lancamentos!$AF:$AF,Fluxo_de_Caixa_Semanal!DT$8,Lancamentos!$F:$F,"Realizado",Lancamentos!$J:$J,Fluxo_de_Caixa_Semanal!$A59)-SUMIFS(Lancamentos!$Y:$Y,Lancamentos!$AF:$AF,Fluxo_de_Caixa_Semanal!DT$8,Lancamentos!$F:$F,"Contratado",Lancamentos!$J:$J,Fluxo_de_Caixa_Semanal!$A59)</f>
        <v>0</v>
      </c>
      <c r="DU59" s="123">
        <f>-SUMIFS(Lancamentos!$Y:$Y,Lancamentos!$AF:$AF,Fluxo_de_Caixa_Semanal!DU$8,Lancamentos!$F:$F,"Realizado",Lancamentos!$J:$J,Fluxo_de_Caixa_Semanal!$A59)-SUMIFS(Lancamentos!$Y:$Y,Lancamentos!$AF:$AF,Fluxo_de_Caixa_Semanal!DU$8,Lancamentos!$F:$F,"Contratado",Lancamentos!$J:$J,Fluxo_de_Caixa_Semanal!$A59)</f>
        <v>0</v>
      </c>
      <c r="DV59" s="121">
        <f>-SUMIFS(Lancamentos!$Y:$Y,Lancamentos!$AF:$AF,Fluxo_de_Caixa_Semanal!DV$8,Lancamentos!$F:$F,"Realizado",Lancamentos!$J:$J,Fluxo_de_Caixa_Semanal!$A59)-SUMIFS(Lancamentos!$Y:$Y,Lancamentos!$AF:$AF,Fluxo_de_Caixa_Semanal!DV$8,Lancamentos!$F:$F,"Contratado",Lancamentos!$J:$J,Fluxo_de_Caixa_Semanal!$A59)</f>
        <v>0</v>
      </c>
      <c r="DW59" s="122">
        <f>-SUMIFS(Lancamentos!$Y:$Y,Lancamentos!$AF:$AF,Fluxo_de_Caixa_Semanal!DW$8,Lancamentos!$F:$F,"Realizado",Lancamentos!$J:$J,Fluxo_de_Caixa_Semanal!$A59)-SUMIFS(Lancamentos!$Y:$Y,Lancamentos!$AF:$AF,Fluxo_de_Caixa_Semanal!DW$8,Lancamentos!$F:$F,"Contratado",Lancamentos!$J:$J,Fluxo_de_Caixa_Semanal!$A59)</f>
        <v>0</v>
      </c>
      <c r="DX59" s="123">
        <f>-SUMIFS(Lancamentos!$Y:$Y,Lancamentos!$AF:$AF,Fluxo_de_Caixa_Semanal!DX$8,Lancamentos!$F:$F,"Realizado",Lancamentos!$J:$J,Fluxo_de_Caixa_Semanal!$A59)-SUMIFS(Lancamentos!$Y:$Y,Lancamentos!$AF:$AF,Fluxo_de_Caixa_Semanal!DX$8,Lancamentos!$F:$F,"Contratado",Lancamentos!$J:$J,Fluxo_de_Caixa_Semanal!$A59)</f>
        <v>0</v>
      </c>
      <c r="DY59" s="121">
        <f>-SUMIFS(Lancamentos!$Y:$Y,Lancamentos!$AF:$AF,Fluxo_de_Caixa_Semanal!DY$8,Lancamentos!$F:$F,"Realizado",Lancamentos!$J:$J,Fluxo_de_Caixa_Semanal!$A59)-SUMIFS(Lancamentos!$Y:$Y,Lancamentos!$AF:$AF,Fluxo_de_Caixa_Semanal!DY$8,Lancamentos!$F:$F,"Contratado",Lancamentos!$J:$J,Fluxo_de_Caixa_Semanal!$A59)</f>
        <v>0</v>
      </c>
      <c r="DZ59" s="122">
        <f>-SUMIFS(Lancamentos!$Y:$Y,Lancamentos!$AF:$AF,Fluxo_de_Caixa_Semanal!DZ$8,Lancamentos!$F:$F,"Realizado",Lancamentos!$J:$J,Fluxo_de_Caixa_Semanal!$A59)-SUMIFS(Lancamentos!$Y:$Y,Lancamentos!$AF:$AF,Fluxo_de_Caixa_Semanal!DZ$8,Lancamentos!$F:$F,"Contratado",Lancamentos!$J:$J,Fluxo_de_Caixa_Semanal!$A59)</f>
        <v>0</v>
      </c>
      <c r="EA59" s="123">
        <f>-SUMIFS(Lancamentos!$Y:$Y,Lancamentos!$AF:$AF,Fluxo_de_Caixa_Semanal!EA$8,Lancamentos!$F:$F,"Realizado",Lancamentos!$J:$J,Fluxo_de_Caixa_Semanal!$A59)-SUMIFS(Lancamentos!$Y:$Y,Lancamentos!$AF:$AF,Fluxo_de_Caixa_Semanal!EA$8,Lancamentos!$F:$F,"Contratado",Lancamentos!$J:$J,Fluxo_de_Caixa_Semanal!$A59)</f>
        <v>0</v>
      </c>
      <c r="EB59" s="121">
        <f>-SUMIFS(Lancamentos!$Y:$Y,Lancamentos!$AF:$AF,Fluxo_de_Caixa_Semanal!EB$8,Lancamentos!$F:$F,"Realizado",Lancamentos!$J:$J,Fluxo_de_Caixa_Semanal!$A59)-SUMIFS(Lancamentos!$Y:$Y,Lancamentos!$AF:$AF,Fluxo_de_Caixa_Semanal!EB$8,Lancamentos!$F:$F,"Contratado",Lancamentos!$J:$J,Fluxo_de_Caixa_Semanal!$A59)</f>
        <v>0</v>
      </c>
      <c r="EC59" s="122">
        <f>-SUMIFS(Lancamentos!$Y:$Y,Lancamentos!$AF:$AF,Fluxo_de_Caixa_Semanal!EC$8,Lancamentos!$F:$F,"Realizado",Lancamentos!$J:$J,Fluxo_de_Caixa_Semanal!$A59)-SUMIFS(Lancamentos!$Y:$Y,Lancamentos!$AF:$AF,Fluxo_de_Caixa_Semanal!EC$8,Lancamentos!$F:$F,"Contratado",Lancamentos!$J:$J,Fluxo_de_Caixa_Semanal!$A59)</f>
        <v>0</v>
      </c>
      <c r="ED59" s="123">
        <f>-SUMIFS(Lancamentos!$Y:$Y,Lancamentos!$AF:$AF,Fluxo_de_Caixa_Semanal!ED$8,Lancamentos!$F:$F,"Realizado",Lancamentos!$J:$J,Fluxo_de_Caixa_Semanal!$A59)-SUMIFS(Lancamentos!$Y:$Y,Lancamentos!$AF:$AF,Fluxo_de_Caixa_Semanal!ED$8,Lancamentos!$F:$F,"Contratado",Lancamentos!$J:$J,Fluxo_de_Caixa_Semanal!$A59)</f>
        <v>0</v>
      </c>
      <c r="EE59" s="121">
        <f>-SUMIFS(Lancamentos!$Y:$Y,Lancamentos!$AF:$AF,Fluxo_de_Caixa_Semanal!EE$8,Lancamentos!$F:$F,"Realizado",Lancamentos!$J:$J,Fluxo_de_Caixa_Semanal!$A59)-SUMIFS(Lancamentos!$Y:$Y,Lancamentos!$AF:$AF,Fluxo_de_Caixa_Semanal!EE$8,Lancamentos!$F:$F,"Contratado",Lancamentos!$J:$J,Fluxo_de_Caixa_Semanal!$A59)</f>
        <v>0</v>
      </c>
      <c r="EF59" s="122">
        <f>-SUMIFS(Lancamentos!$Y:$Y,Lancamentos!$AF:$AF,Fluxo_de_Caixa_Semanal!EF$8,Lancamentos!$F:$F,"Realizado",Lancamentos!$J:$J,Fluxo_de_Caixa_Semanal!$A59)-SUMIFS(Lancamentos!$Y:$Y,Lancamentos!$AF:$AF,Fluxo_de_Caixa_Semanal!EF$8,Lancamentos!$F:$F,"Contratado",Lancamentos!$J:$J,Fluxo_de_Caixa_Semanal!$A59)</f>
        <v>0</v>
      </c>
      <c r="EG59" s="123">
        <f>-SUMIFS(Lancamentos!$Y:$Y,Lancamentos!$AF:$AF,Fluxo_de_Caixa_Semanal!EG$8,Lancamentos!$F:$F,"Realizado",Lancamentos!$J:$J,Fluxo_de_Caixa_Semanal!$A59)-SUMIFS(Lancamentos!$Y:$Y,Lancamentos!$AF:$AF,Fluxo_de_Caixa_Semanal!EG$8,Lancamentos!$F:$F,"Contratado",Lancamentos!$J:$J,Fluxo_de_Caixa_Semanal!$A59)</f>
        <v>0</v>
      </c>
      <c r="EH59" s="121">
        <f>-SUMIFS(Lancamentos!$Y:$Y,Lancamentos!$AF:$AF,Fluxo_de_Caixa_Semanal!EH$8,Lancamentos!$F:$F,"Realizado",Lancamentos!$J:$J,Fluxo_de_Caixa_Semanal!$A59)-SUMIFS(Lancamentos!$Y:$Y,Lancamentos!$AF:$AF,Fluxo_de_Caixa_Semanal!EH$8,Lancamentos!$F:$F,"Contratado",Lancamentos!$J:$J,Fluxo_de_Caixa_Semanal!$A59)</f>
        <v>0</v>
      </c>
      <c r="EI59" s="122">
        <f>-SUMIFS(Lancamentos!$Y:$Y,Lancamentos!$AF:$AF,Fluxo_de_Caixa_Semanal!EI$8,Lancamentos!$F:$F,"Realizado",Lancamentos!$J:$J,Fluxo_de_Caixa_Semanal!$A59)-SUMIFS(Lancamentos!$Y:$Y,Lancamentos!$AF:$AF,Fluxo_de_Caixa_Semanal!EI$8,Lancamentos!$F:$F,"Contratado",Lancamentos!$J:$J,Fluxo_de_Caixa_Semanal!$A59)</f>
        <v>0</v>
      </c>
      <c r="EJ59" s="123">
        <f>-SUMIFS(Lancamentos!$Y:$Y,Lancamentos!$AF:$AF,Fluxo_de_Caixa_Semanal!EJ$8,Lancamentos!$F:$F,"Realizado",Lancamentos!$J:$J,Fluxo_de_Caixa_Semanal!$A59)-SUMIFS(Lancamentos!$Y:$Y,Lancamentos!$AF:$AF,Fluxo_de_Caixa_Semanal!EJ$8,Lancamentos!$F:$F,"Contratado",Lancamentos!$J:$J,Fluxo_de_Caixa_Semanal!$A59)</f>
        <v>0</v>
      </c>
      <c r="EK59" s="121">
        <f>-SUMIFS(Lancamentos!$Y:$Y,Lancamentos!$AF:$AF,Fluxo_de_Caixa_Semanal!EK$8,Lancamentos!$F:$F,"Realizado",Lancamentos!$J:$J,Fluxo_de_Caixa_Semanal!$A59)-SUMIFS(Lancamentos!$Y:$Y,Lancamentos!$AF:$AF,Fluxo_de_Caixa_Semanal!EK$8,Lancamentos!$F:$F,"Contratado",Lancamentos!$J:$J,Fluxo_de_Caixa_Semanal!$A59)</f>
        <v>0</v>
      </c>
      <c r="EL59" s="122">
        <f>-SUMIFS(Lancamentos!$Y:$Y,Lancamentos!$AF:$AF,Fluxo_de_Caixa_Semanal!EL$8,Lancamentos!$F:$F,"Realizado",Lancamentos!$J:$J,Fluxo_de_Caixa_Semanal!$A59)-SUMIFS(Lancamentos!$Y:$Y,Lancamentos!$AF:$AF,Fluxo_de_Caixa_Semanal!EL$8,Lancamentos!$F:$F,"Contratado",Lancamentos!$J:$J,Fluxo_de_Caixa_Semanal!$A59)</f>
        <v>0</v>
      </c>
      <c r="EM59" s="123">
        <f>-SUMIFS(Lancamentos!$Y:$Y,Lancamentos!$AF:$AF,Fluxo_de_Caixa_Semanal!EM$8,Lancamentos!$F:$F,"Realizado",Lancamentos!$J:$J,Fluxo_de_Caixa_Semanal!$A59)-SUMIFS(Lancamentos!$Y:$Y,Lancamentos!$AF:$AF,Fluxo_de_Caixa_Semanal!EM$8,Lancamentos!$F:$F,"Contratado",Lancamentos!$J:$J,Fluxo_de_Caixa_Semanal!$A59)</f>
        <v>0</v>
      </c>
      <c r="EN59" s="121">
        <f>-SUMIFS(Lancamentos!$Y:$Y,Lancamentos!$AF:$AF,Fluxo_de_Caixa_Semanal!EN$8,Lancamentos!$F:$F,"Realizado",Lancamentos!$J:$J,Fluxo_de_Caixa_Semanal!$A59)-SUMIFS(Lancamentos!$Y:$Y,Lancamentos!$AF:$AF,Fluxo_de_Caixa_Semanal!EN$8,Lancamentos!$F:$F,"Contratado",Lancamentos!$J:$J,Fluxo_de_Caixa_Semanal!$A59)</f>
        <v>0</v>
      </c>
      <c r="EO59" s="122">
        <f>-SUMIFS(Lancamentos!$Y:$Y,Lancamentos!$AF:$AF,Fluxo_de_Caixa_Semanal!EO$8,Lancamentos!$F:$F,"Realizado",Lancamentos!$J:$J,Fluxo_de_Caixa_Semanal!$A59)-SUMIFS(Lancamentos!$Y:$Y,Lancamentos!$AF:$AF,Fluxo_de_Caixa_Semanal!EO$8,Lancamentos!$F:$F,"Contratado",Lancamentos!$J:$J,Fluxo_de_Caixa_Semanal!$A59)</f>
        <v>0</v>
      </c>
      <c r="EP59" s="123">
        <f>-SUMIFS(Lancamentos!$Y:$Y,Lancamentos!$AF:$AF,Fluxo_de_Caixa_Semanal!EP$8,Lancamentos!$F:$F,"Realizado",Lancamentos!$J:$J,Fluxo_de_Caixa_Semanal!$A59)-SUMIFS(Lancamentos!$Y:$Y,Lancamentos!$AF:$AF,Fluxo_de_Caixa_Semanal!EP$8,Lancamentos!$F:$F,"Contratado",Lancamentos!$J:$J,Fluxo_de_Caixa_Semanal!$A59)</f>
        <v>0</v>
      </c>
      <c r="EQ59" s="121">
        <f>-SUMIFS(Lancamentos!$Y:$Y,Lancamentos!$AF:$AF,Fluxo_de_Caixa_Semanal!EQ$8,Lancamentos!$F:$F,"Realizado",Lancamentos!$J:$J,Fluxo_de_Caixa_Semanal!$A59)-SUMIFS(Lancamentos!$Y:$Y,Lancamentos!$AF:$AF,Fluxo_de_Caixa_Semanal!EQ$8,Lancamentos!$F:$F,"Contratado",Lancamentos!$J:$J,Fluxo_de_Caixa_Semanal!$A59)</f>
        <v>0</v>
      </c>
      <c r="ER59" s="122">
        <f>-SUMIFS(Lancamentos!$Y:$Y,Lancamentos!$AF:$AF,Fluxo_de_Caixa_Semanal!ER$8,Lancamentos!$F:$F,"Realizado",Lancamentos!$J:$J,Fluxo_de_Caixa_Semanal!$A59)-SUMIFS(Lancamentos!$Y:$Y,Lancamentos!$AF:$AF,Fluxo_de_Caixa_Semanal!ER$8,Lancamentos!$F:$F,"Contratado",Lancamentos!$J:$J,Fluxo_de_Caixa_Semanal!$A59)</f>
        <v>0</v>
      </c>
      <c r="ES59" s="123">
        <f>-SUMIFS(Lancamentos!$Y:$Y,Lancamentos!$AF:$AF,Fluxo_de_Caixa_Semanal!ES$8,Lancamentos!$F:$F,"Realizado",Lancamentos!$J:$J,Fluxo_de_Caixa_Semanal!$A59)-SUMIFS(Lancamentos!$Y:$Y,Lancamentos!$AF:$AF,Fluxo_de_Caixa_Semanal!ES$8,Lancamentos!$F:$F,"Contratado",Lancamentos!$J:$J,Fluxo_de_Caixa_Semanal!$A59)</f>
        <v>0</v>
      </c>
    </row>
    <row r="60" spans="1:149" s="2" customFormat="1" outlineLevel="1" x14ac:dyDescent="0.25">
      <c r="A60" t="s">
        <v>148</v>
      </c>
      <c r="B60" t="s">
        <v>57</v>
      </c>
      <c r="C60" s="165">
        <f>-SUMIFS(Lancamentos!$Y:$Y,Lancamentos!$AF:$AF,Fluxo_de_Caixa_Semanal!C$8,Lancamentos!$F:$F,"Realizado",Lancamentos!$J:$J,Fluxo_de_Caixa_Semanal!$A60)</f>
        <v>0</v>
      </c>
      <c r="D60" s="165">
        <f>-SUMIFS(Lancamentos!$Y:$Y,Lancamentos!$AF:$AF,Fluxo_de_Caixa_Semanal!D$8,Lancamentos!$F:$F,"Realizado",Lancamentos!$J:$J,Fluxo_de_Caixa_Semanal!$A60)</f>
        <v>0</v>
      </c>
      <c r="E60" s="166">
        <f>-SUMIFS(Lancamentos!$Y:$Y,Lancamentos!$AF:$AF,Fluxo_de_Caixa_Semanal!E$8,Lancamentos!$F:$F,"Realizado",Lancamentos!$J:$J,Fluxo_de_Caixa_Semanal!$A60)</f>
        <v>0</v>
      </c>
      <c r="F60" s="167">
        <f>-SUMIFS(Lancamentos!$Y:$Y,Lancamentos!$AF:$AF,Fluxo_de_Caixa_Semanal!F$8,Lancamentos!$F:$F,"Realizado",Lancamentos!$J:$J,Fluxo_de_Caixa_Semanal!$A60)</f>
        <v>0</v>
      </c>
      <c r="G60" s="165">
        <f>-SUMIFS(Lancamentos!$Y:$Y,Lancamentos!$AF:$AF,Fluxo_de_Caixa_Semanal!G$8,Lancamentos!$F:$F,"Realizado",Lancamentos!$J:$J,Fluxo_de_Caixa_Semanal!$A60)</f>
        <v>0</v>
      </c>
      <c r="H60" s="166">
        <f>-SUMIFS(Lancamentos!$Y:$Y,Lancamentos!$AF:$AF,Fluxo_de_Caixa_Semanal!H$8,Lancamentos!$F:$F,"Realizado",Lancamentos!$J:$J,Fluxo_de_Caixa_Semanal!$A60)</f>
        <v>0</v>
      </c>
      <c r="I60" s="167">
        <f>-SUMIFS(Lancamentos!$Y:$Y,Lancamentos!$AF:$AF,Fluxo_de_Caixa_Semanal!I$8,Lancamentos!$F:$F,"Realizado",Lancamentos!$J:$J,Fluxo_de_Caixa_Semanal!$A60)</f>
        <v>0</v>
      </c>
      <c r="J60" s="165">
        <f>-SUMIFS(Lancamentos!$Y:$Y,Lancamentos!$AF:$AF,Fluxo_de_Caixa_Semanal!J$8,Lancamentos!$F:$F,"Realizado",Lancamentos!$J:$J,Fluxo_de_Caixa_Semanal!$A60)</f>
        <v>0</v>
      </c>
      <c r="K60" s="166">
        <f>-SUMIFS(Lancamentos!$Y:$Y,Lancamentos!$AF:$AF,Fluxo_de_Caixa_Semanal!K$8,Lancamentos!$F:$F,"Realizado",Lancamentos!$J:$J,Fluxo_de_Caixa_Semanal!$A60)</f>
        <v>0</v>
      </c>
      <c r="L60" s="167">
        <f>-SUMIFS(Lancamentos!$Y:$Y,Lancamentos!$AF:$AF,Fluxo_de_Caixa_Semanal!L$8,Lancamentos!$F:$F,"Realizado",Lancamentos!$J:$J,Fluxo_de_Caixa_Semanal!$A60)</f>
        <v>0</v>
      </c>
      <c r="M60" s="165">
        <f>-SUMIFS(Lancamentos!$Y:$Y,Lancamentos!$AF:$AF,Fluxo_de_Caixa_Semanal!M$8,Lancamentos!$F:$F,"Realizado",Lancamentos!$J:$J,Fluxo_de_Caixa_Semanal!$A60)</f>
        <v>0</v>
      </c>
      <c r="N60" s="166">
        <f>-SUMIFS(Lancamentos!$Y:$Y,Lancamentos!$AF:$AF,Fluxo_de_Caixa_Semanal!N$8,Lancamentos!$F:$F,"Realizado",Lancamentos!$J:$J,Fluxo_de_Caixa_Semanal!$A60)</f>
        <v>0</v>
      </c>
      <c r="O60" s="167">
        <f>-SUMIFS(Lancamentos!$Y:$Y,Lancamentos!$AF:$AF,Fluxo_de_Caixa_Semanal!O$8,Lancamentos!$F:$F,"Realizado",Lancamentos!$J:$J,Fluxo_de_Caixa_Semanal!$A60)</f>
        <v>0</v>
      </c>
      <c r="P60" s="165">
        <f>-SUMIFS(Lancamentos!$Y:$Y,Lancamentos!$AF:$AF,Fluxo_de_Caixa_Semanal!P$8,Lancamentos!$F:$F,"Realizado",Lancamentos!$J:$J,Fluxo_de_Caixa_Semanal!$A60)</f>
        <v>0</v>
      </c>
      <c r="Q60" s="166">
        <f>-SUMIFS(Lancamentos!$Y:$Y,Lancamentos!$AF:$AF,Fluxo_de_Caixa_Semanal!Q$8,Lancamentos!$F:$F,"Realizado",Lancamentos!$J:$J,Fluxo_de_Caixa_Semanal!$A60)</f>
        <v>0</v>
      </c>
      <c r="R60" s="167">
        <f>-SUMIFS(Lancamentos!$Y:$Y,Lancamentos!$AF:$AF,Fluxo_de_Caixa_Semanal!R$8,Lancamentos!$F:$F,"Realizado",Lancamentos!$J:$J,Fluxo_de_Caixa_Semanal!$A60)</f>
        <v>0</v>
      </c>
      <c r="S60" s="165">
        <f>-SUMIFS(Lancamentos!$Y:$Y,Lancamentos!$AF:$AF,Fluxo_de_Caixa_Semanal!S$8,Lancamentos!$F:$F,"Realizado",Lancamentos!$J:$J,Fluxo_de_Caixa_Semanal!$A60)</f>
        <v>0</v>
      </c>
      <c r="T60" s="166">
        <f>-SUMIFS(Lancamentos!$Y:$Y,Lancamentos!$AF:$AF,Fluxo_de_Caixa_Semanal!T$8,Lancamentos!$F:$F,"Realizado",Lancamentos!$J:$J,Fluxo_de_Caixa_Semanal!$A60)</f>
        <v>0</v>
      </c>
      <c r="U60" s="167">
        <f>-SUMIFS(Lancamentos!$Y:$Y,Lancamentos!$AF:$AF,Fluxo_de_Caixa_Semanal!U$8,Lancamentos!$F:$F,"Realizado",Lancamentos!$J:$J,Fluxo_de_Caixa_Semanal!$A60)</f>
        <v>0</v>
      </c>
      <c r="V60" s="165">
        <f>-SUMIFS(Lancamentos!$Y:$Y,Lancamentos!$AF:$AF,Fluxo_de_Caixa_Semanal!V$8,Lancamentos!$F:$F,"Realizado",Lancamentos!$J:$J,Fluxo_de_Caixa_Semanal!$A60)</f>
        <v>0</v>
      </c>
      <c r="W60" s="166">
        <f>-SUMIFS(Lancamentos!$Y:$Y,Lancamentos!$AF:$AF,Fluxo_de_Caixa_Semanal!W$8,Lancamentos!$F:$F,"Realizado",Lancamentos!$J:$J,Fluxo_de_Caixa_Semanal!$A60)</f>
        <v>0</v>
      </c>
      <c r="X60" s="121">
        <f>-SUMIFS(Lancamentos!$Y:$Y,Lancamentos!$AF:$AF,Fluxo_de_Caixa_Semanal!X$8,Lancamentos!$F:$F,"Realizado",Lancamentos!$J:$J,Fluxo_de_Caixa_Semanal!$A60)-SUMIFS(Lancamentos!$Y:$Y,Lancamentos!$AF:$AF,Fluxo_de_Caixa_Semanal!X$8,Lancamentos!$F:$F,"Contratado",Lancamentos!$J:$J,Fluxo_de_Caixa_Semanal!$A60)</f>
        <v>0</v>
      </c>
      <c r="Y60" s="122">
        <f>-SUMIFS(Lancamentos!$Y:$Y,Lancamentos!$AF:$AF,Fluxo_de_Caixa_Semanal!Y$8,Lancamentos!$F:$F,"Realizado",Lancamentos!$J:$J,Fluxo_de_Caixa_Semanal!$A60)-SUMIFS(Lancamentos!$Y:$Y,Lancamentos!$AF:$AF,Fluxo_de_Caixa_Semanal!Y$8,Lancamentos!$F:$F,"Contratado",Lancamentos!$J:$J,Fluxo_de_Caixa_Semanal!$A60)</f>
        <v>0</v>
      </c>
      <c r="Z60" s="123">
        <f>-SUMIFS(Lancamentos!$Y:$Y,Lancamentos!$AF:$AF,Fluxo_de_Caixa_Semanal!Z$8,Lancamentos!$F:$F,"Realizado",Lancamentos!$J:$J,Fluxo_de_Caixa_Semanal!$A60)-SUMIFS(Lancamentos!$Y:$Y,Lancamentos!$AF:$AF,Fluxo_de_Caixa_Semanal!Z$8,Lancamentos!$F:$F,"Contratado",Lancamentos!$J:$J,Fluxo_de_Caixa_Semanal!$A60)</f>
        <v>0</v>
      </c>
      <c r="AA60" s="121">
        <f>-SUMIFS(Lancamentos!$Y:$Y,Lancamentos!$AF:$AF,Fluxo_de_Caixa_Semanal!AA$8,Lancamentos!$F:$F,"Realizado",Lancamentos!$J:$J,Fluxo_de_Caixa_Semanal!$A60)-SUMIFS(Lancamentos!$Y:$Y,Lancamentos!$AF:$AF,Fluxo_de_Caixa_Semanal!AA$8,Lancamentos!$F:$F,"Contratado",Lancamentos!$J:$J,Fluxo_de_Caixa_Semanal!$A60)</f>
        <v>0</v>
      </c>
      <c r="AB60" s="122">
        <f>-SUMIFS(Lancamentos!$Y:$Y,Lancamentos!$AF:$AF,Fluxo_de_Caixa_Semanal!AB$8,Lancamentos!$F:$F,"Realizado",Lancamentos!$J:$J,Fluxo_de_Caixa_Semanal!$A60)-SUMIFS(Lancamentos!$Y:$Y,Lancamentos!$AF:$AF,Fluxo_de_Caixa_Semanal!AB$8,Lancamentos!$F:$F,"Contratado",Lancamentos!$J:$J,Fluxo_de_Caixa_Semanal!$A60)</f>
        <v>0</v>
      </c>
      <c r="AC60" s="123">
        <f>-SUMIFS(Lancamentos!$Y:$Y,Lancamentos!$AF:$AF,Fluxo_de_Caixa_Semanal!AC$8,Lancamentos!$F:$F,"Realizado",Lancamentos!$J:$J,Fluxo_de_Caixa_Semanal!$A60)-SUMIFS(Lancamentos!$Y:$Y,Lancamentos!$AF:$AF,Fluxo_de_Caixa_Semanal!AC$8,Lancamentos!$F:$F,"Contratado",Lancamentos!$J:$J,Fluxo_de_Caixa_Semanal!$A60)</f>
        <v>0</v>
      </c>
      <c r="AD60" s="121">
        <f>-SUMIFS(Lancamentos!$Y:$Y,Lancamentos!$AF:$AF,Fluxo_de_Caixa_Semanal!AD$8,Lancamentos!$F:$F,"Realizado",Lancamentos!$J:$J,Fluxo_de_Caixa_Semanal!$A60)-SUMIFS(Lancamentos!$Y:$Y,Lancamentos!$AF:$AF,Fluxo_de_Caixa_Semanal!AD$8,Lancamentos!$F:$F,"Contratado",Lancamentos!$J:$J,Fluxo_de_Caixa_Semanal!$A60)</f>
        <v>0</v>
      </c>
      <c r="AE60" s="122">
        <f>-SUMIFS(Lancamentos!$Y:$Y,Lancamentos!$AF:$AF,Fluxo_de_Caixa_Semanal!AE$8,Lancamentos!$F:$F,"Realizado",Lancamentos!$J:$J,Fluxo_de_Caixa_Semanal!$A60)-SUMIFS(Lancamentos!$Y:$Y,Lancamentos!$AF:$AF,Fluxo_de_Caixa_Semanal!AE$8,Lancamentos!$F:$F,"Contratado",Lancamentos!$J:$J,Fluxo_de_Caixa_Semanal!$A60)</f>
        <v>0</v>
      </c>
      <c r="AF60" s="123">
        <f>-SUMIFS(Lancamentos!$Y:$Y,Lancamentos!$AF:$AF,Fluxo_de_Caixa_Semanal!AF$8,Lancamentos!$F:$F,"Realizado",Lancamentos!$J:$J,Fluxo_de_Caixa_Semanal!$A60)-SUMIFS(Lancamentos!$Y:$Y,Lancamentos!$AF:$AF,Fluxo_de_Caixa_Semanal!AF$8,Lancamentos!$F:$F,"Contratado",Lancamentos!$J:$J,Fluxo_de_Caixa_Semanal!$A60)</f>
        <v>0</v>
      </c>
      <c r="AG60" s="121">
        <f>-SUMIFS(Lancamentos!$Y:$Y,Lancamentos!$AF:$AF,Fluxo_de_Caixa_Semanal!AG$8,Lancamentos!$F:$F,"Realizado",Lancamentos!$J:$J,Fluxo_de_Caixa_Semanal!$A60)-SUMIFS(Lancamentos!$Y:$Y,Lancamentos!$AF:$AF,Fluxo_de_Caixa_Semanal!AG$8,Lancamentos!$F:$F,"Contratado",Lancamentos!$J:$J,Fluxo_de_Caixa_Semanal!$A60)</f>
        <v>0</v>
      </c>
      <c r="AH60" s="122">
        <f>-SUMIFS(Lancamentos!$Y:$Y,Lancamentos!$AF:$AF,Fluxo_de_Caixa_Semanal!AH$8,Lancamentos!$F:$F,"Realizado",Lancamentos!$J:$J,Fluxo_de_Caixa_Semanal!$A60)-SUMIFS(Lancamentos!$Y:$Y,Lancamentos!$AF:$AF,Fluxo_de_Caixa_Semanal!AH$8,Lancamentos!$F:$F,"Contratado",Lancamentos!$J:$J,Fluxo_de_Caixa_Semanal!$A60)</f>
        <v>0</v>
      </c>
      <c r="AI60" s="123">
        <f>-SUMIFS(Lancamentos!$Y:$Y,Lancamentos!$AF:$AF,Fluxo_de_Caixa_Semanal!AI$8,Lancamentos!$F:$F,"Realizado",Lancamentos!$J:$J,Fluxo_de_Caixa_Semanal!$A60)-SUMIFS(Lancamentos!$Y:$Y,Lancamentos!$AF:$AF,Fluxo_de_Caixa_Semanal!AI$8,Lancamentos!$F:$F,"Contratado",Lancamentos!$J:$J,Fluxo_de_Caixa_Semanal!$A60)</f>
        <v>0</v>
      </c>
      <c r="AJ60" s="121">
        <f>-SUMIFS(Lancamentos!$Y:$Y,Lancamentos!$AF:$AF,Fluxo_de_Caixa_Semanal!AJ$8,Lancamentos!$F:$F,"Realizado",Lancamentos!$J:$J,Fluxo_de_Caixa_Semanal!$A60)-SUMIFS(Lancamentos!$Y:$Y,Lancamentos!$AF:$AF,Fluxo_de_Caixa_Semanal!AJ$8,Lancamentos!$F:$F,"Contratado",Lancamentos!$J:$J,Fluxo_de_Caixa_Semanal!$A60)</f>
        <v>0</v>
      </c>
      <c r="AK60" s="122">
        <f>-SUMIFS(Lancamentos!$Y:$Y,Lancamentos!$AF:$AF,Fluxo_de_Caixa_Semanal!AK$8,Lancamentos!$F:$F,"Realizado",Lancamentos!$J:$J,Fluxo_de_Caixa_Semanal!$A60)-SUMIFS(Lancamentos!$Y:$Y,Lancamentos!$AF:$AF,Fluxo_de_Caixa_Semanal!AK$8,Lancamentos!$F:$F,"Contratado",Lancamentos!$J:$J,Fluxo_de_Caixa_Semanal!$A60)</f>
        <v>0</v>
      </c>
      <c r="AL60" s="123">
        <f>-SUMIFS(Lancamentos!$Y:$Y,Lancamentos!$AF:$AF,Fluxo_de_Caixa_Semanal!AL$8,Lancamentos!$F:$F,"Realizado",Lancamentos!$J:$J,Fluxo_de_Caixa_Semanal!$A60)-SUMIFS(Lancamentos!$Y:$Y,Lancamentos!$AF:$AF,Fluxo_de_Caixa_Semanal!AL$8,Lancamentos!$F:$F,"Contratado",Lancamentos!$J:$J,Fluxo_de_Caixa_Semanal!$A60)</f>
        <v>0</v>
      </c>
      <c r="AM60" s="121">
        <f>-SUMIFS(Lancamentos!$Y:$Y,Lancamentos!$AF:$AF,Fluxo_de_Caixa_Semanal!AM$8,Lancamentos!$F:$F,"Realizado",Lancamentos!$J:$J,Fluxo_de_Caixa_Semanal!$A60)-SUMIFS(Lancamentos!$Y:$Y,Lancamentos!$AF:$AF,Fluxo_de_Caixa_Semanal!AM$8,Lancamentos!$F:$F,"Contratado",Lancamentos!$J:$J,Fluxo_de_Caixa_Semanal!$A60)</f>
        <v>0</v>
      </c>
      <c r="AN60" s="122">
        <f>-SUMIFS(Lancamentos!$Y:$Y,Lancamentos!$AF:$AF,Fluxo_de_Caixa_Semanal!AN$8,Lancamentos!$F:$F,"Realizado",Lancamentos!$J:$J,Fluxo_de_Caixa_Semanal!$A60)-SUMIFS(Lancamentos!$Y:$Y,Lancamentos!$AF:$AF,Fluxo_de_Caixa_Semanal!AN$8,Lancamentos!$F:$F,"Contratado",Lancamentos!$J:$J,Fluxo_de_Caixa_Semanal!$A60)</f>
        <v>0</v>
      </c>
      <c r="AO60" s="123">
        <f>-SUMIFS(Lancamentos!$Y:$Y,Lancamentos!$AF:$AF,Fluxo_de_Caixa_Semanal!AO$8,Lancamentos!$F:$F,"Realizado",Lancamentos!$J:$J,Fluxo_de_Caixa_Semanal!$A60)-SUMIFS(Lancamentos!$Y:$Y,Lancamentos!$AF:$AF,Fluxo_de_Caixa_Semanal!AO$8,Lancamentos!$F:$F,"Contratado",Lancamentos!$J:$J,Fluxo_de_Caixa_Semanal!$A60)</f>
        <v>0</v>
      </c>
      <c r="AP60" s="121">
        <f>-SUMIFS(Lancamentos!$Y:$Y,Lancamentos!$AF:$AF,Fluxo_de_Caixa_Semanal!AP$8,Lancamentos!$F:$F,"Realizado",Lancamentos!$J:$J,Fluxo_de_Caixa_Semanal!$A60)-SUMIFS(Lancamentos!$Y:$Y,Lancamentos!$AF:$AF,Fluxo_de_Caixa_Semanal!AP$8,Lancamentos!$F:$F,"Contratado",Lancamentos!$J:$J,Fluxo_de_Caixa_Semanal!$A60)</f>
        <v>0</v>
      </c>
      <c r="AQ60" s="122">
        <f>-SUMIFS(Lancamentos!$Y:$Y,Lancamentos!$AF:$AF,Fluxo_de_Caixa_Semanal!AQ$8,Lancamentos!$F:$F,"Realizado",Lancamentos!$J:$J,Fluxo_de_Caixa_Semanal!$A60)-SUMIFS(Lancamentos!$Y:$Y,Lancamentos!$AF:$AF,Fluxo_de_Caixa_Semanal!AQ$8,Lancamentos!$F:$F,"Contratado",Lancamentos!$J:$J,Fluxo_de_Caixa_Semanal!$A60)</f>
        <v>0</v>
      </c>
      <c r="AR60" s="123">
        <f>-SUMIFS(Lancamentos!$Y:$Y,Lancamentos!$AF:$AF,Fluxo_de_Caixa_Semanal!AR$8,Lancamentos!$F:$F,"Realizado",Lancamentos!$J:$J,Fluxo_de_Caixa_Semanal!$A60)-SUMIFS(Lancamentos!$Y:$Y,Lancamentos!$AF:$AF,Fluxo_de_Caixa_Semanal!AR$8,Lancamentos!$F:$F,"Contratado",Lancamentos!$J:$J,Fluxo_de_Caixa_Semanal!$A60)</f>
        <v>0</v>
      </c>
      <c r="AS60" s="121">
        <f>-SUMIFS(Lancamentos!$Y:$Y,Lancamentos!$AF:$AF,Fluxo_de_Caixa_Semanal!AS$8,Lancamentos!$F:$F,"Realizado",Lancamentos!$J:$J,Fluxo_de_Caixa_Semanal!$A60)-SUMIFS(Lancamentos!$Y:$Y,Lancamentos!$AF:$AF,Fluxo_de_Caixa_Semanal!AS$8,Lancamentos!$F:$F,"Contratado",Lancamentos!$J:$J,Fluxo_de_Caixa_Semanal!$A60)</f>
        <v>0</v>
      </c>
      <c r="AT60" s="122">
        <f>-SUMIFS(Lancamentos!$Y:$Y,Lancamentos!$AF:$AF,Fluxo_de_Caixa_Semanal!AT$8,Lancamentos!$F:$F,"Realizado",Lancamentos!$J:$J,Fluxo_de_Caixa_Semanal!$A60)-SUMIFS(Lancamentos!$Y:$Y,Lancamentos!$AF:$AF,Fluxo_de_Caixa_Semanal!AT$8,Lancamentos!$F:$F,"Contratado",Lancamentos!$J:$J,Fluxo_de_Caixa_Semanal!$A60)</f>
        <v>0</v>
      </c>
      <c r="AU60" s="123">
        <f>-SUMIFS(Lancamentos!$Y:$Y,Lancamentos!$AF:$AF,Fluxo_de_Caixa_Semanal!AU$8,Lancamentos!$F:$F,"Realizado",Lancamentos!$J:$J,Fluxo_de_Caixa_Semanal!$A60)-SUMIFS(Lancamentos!$Y:$Y,Lancamentos!$AF:$AF,Fluxo_de_Caixa_Semanal!AU$8,Lancamentos!$F:$F,"Contratado",Lancamentos!$J:$J,Fluxo_de_Caixa_Semanal!$A60)</f>
        <v>0</v>
      </c>
      <c r="AV60" s="121">
        <f>-SUMIFS(Lancamentos!$Y:$Y,Lancamentos!$AF:$AF,Fluxo_de_Caixa_Semanal!AV$8,Lancamentos!$F:$F,"Realizado",Lancamentos!$J:$J,Fluxo_de_Caixa_Semanal!$A60)-SUMIFS(Lancamentos!$Y:$Y,Lancamentos!$AF:$AF,Fluxo_de_Caixa_Semanal!AV$8,Lancamentos!$F:$F,"Contratado",Lancamentos!$J:$J,Fluxo_de_Caixa_Semanal!$A60)</f>
        <v>0</v>
      </c>
      <c r="AW60" s="122">
        <f>-SUMIFS(Lancamentos!$Y:$Y,Lancamentos!$AF:$AF,Fluxo_de_Caixa_Semanal!AW$8,Lancamentos!$F:$F,"Realizado",Lancamentos!$J:$J,Fluxo_de_Caixa_Semanal!$A60)-SUMIFS(Lancamentos!$Y:$Y,Lancamentos!$AF:$AF,Fluxo_de_Caixa_Semanal!AW$8,Lancamentos!$F:$F,"Contratado",Lancamentos!$J:$J,Fluxo_de_Caixa_Semanal!$A60)</f>
        <v>0</v>
      </c>
      <c r="AX60" s="123">
        <f>-SUMIFS(Lancamentos!$Y:$Y,Lancamentos!$AF:$AF,Fluxo_de_Caixa_Semanal!AX$8,Lancamentos!$F:$F,"Realizado",Lancamentos!$J:$J,Fluxo_de_Caixa_Semanal!$A60)-SUMIFS(Lancamentos!$Y:$Y,Lancamentos!$AF:$AF,Fluxo_de_Caixa_Semanal!AX$8,Lancamentos!$F:$F,"Contratado",Lancamentos!$J:$J,Fluxo_de_Caixa_Semanal!$A60)</f>
        <v>0</v>
      </c>
      <c r="AY60" s="121">
        <f>-SUMIFS(Lancamentos!$Y:$Y,Lancamentos!$AF:$AF,Fluxo_de_Caixa_Semanal!AY$8,Lancamentos!$F:$F,"Realizado",Lancamentos!$J:$J,Fluxo_de_Caixa_Semanal!$A60)-SUMIFS(Lancamentos!$Y:$Y,Lancamentos!$AF:$AF,Fluxo_de_Caixa_Semanal!AY$8,Lancamentos!$F:$F,"Contratado",Lancamentos!$J:$J,Fluxo_de_Caixa_Semanal!$A60)</f>
        <v>0</v>
      </c>
      <c r="AZ60" s="122">
        <f>-SUMIFS(Lancamentos!$Y:$Y,Lancamentos!$AF:$AF,Fluxo_de_Caixa_Semanal!AZ$8,Lancamentos!$F:$F,"Realizado",Lancamentos!$J:$J,Fluxo_de_Caixa_Semanal!$A60)-SUMIFS(Lancamentos!$Y:$Y,Lancamentos!$AF:$AF,Fluxo_de_Caixa_Semanal!AZ$8,Lancamentos!$F:$F,"Contratado",Lancamentos!$J:$J,Fluxo_de_Caixa_Semanal!$A60)</f>
        <v>0</v>
      </c>
      <c r="BA60" s="123">
        <f>-SUMIFS(Lancamentos!$Y:$Y,Lancamentos!$AF:$AF,Fluxo_de_Caixa_Semanal!BA$8,Lancamentos!$F:$F,"Realizado",Lancamentos!$J:$J,Fluxo_de_Caixa_Semanal!$A60)-SUMIFS(Lancamentos!$Y:$Y,Lancamentos!$AF:$AF,Fluxo_de_Caixa_Semanal!BA$8,Lancamentos!$F:$F,"Contratado",Lancamentos!$J:$J,Fluxo_de_Caixa_Semanal!$A60)</f>
        <v>0</v>
      </c>
      <c r="BB60" s="121">
        <f>-SUMIFS(Lancamentos!$Y:$Y,Lancamentos!$AF:$AF,Fluxo_de_Caixa_Semanal!BB$8,Lancamentos!$F:$F,"Realizado",Lancamentos!$J:$J,Fluxo_de_Caixa_Semanal!$A60)-SUMIFS(Lancamentos!$Y:$Y,Lancamentos!$AF:$AF,Fluxo_de_Caixa_Semanal!BB$8,Lancamentos!$F:$F,"Contratado",Lancamentos!$J:$J,Fluxo_de_Caixa_Semanal!$A60)</f>
        <v>0</v>
      </c>
      <c r="BC60" s="122">
        <f>-SUMIFS(Lancamentos!$Y:$Y,Lancamentos!$AF:$AF,Fluxo_de_Caixa_Semanal!BC$8,Lancamentos!$F:$F,"Realizado",Lancamentos!$J:$J,Fluxo_de_Caixa_Semanal!$A60)-SUMIFS(Lancamentos!$Y:$Y,Lancamentos!$AF:$AF,Fluxo_de_Caixa_Semanal!BC$8,Lancamentos!$F:$F,"Contratado",Lancamentos!$J:$J,Fluxo_de_Caixa_Semanal!$A60)</f>
        <v>0</v>
      </c>
      <c r="BD60" s="123">
        <f>-SUMIFS(Lancamentos!$Y:$Y,Lancamentos!$AF:$AF,Fluxo_de_Caixa_Semanal!BD$8,Lancamentos!$F:$F,"Realizado",Lancamentos!$J:$J,Fluxo_de_Caixa_Semanal!$A60)-SUMIFS(Lancamentos!$Y:$Y,Lancamentos!$AF:$AF,Fluxo_de_Caixa_Semanal!BD$8,Lancamentos!$F:$F,"Contratado",Lancamentos!$J:$J,Fluxo_de_Caixa_Semanal!$A60)</f>
        <v>0</v>
      </c>
      <c r="BE60" s="121">
        <f>-SUMIFS(Lancamentos!$Y:$Y,Lancamentos!$AF:$AF,Fluxo_de_Caixa_Semanal!BE$8,Lancamentos!$F:$F,"Realizado",Lancamentos!$J:$J,Fluxo_de_Caixa_Semanal!$A60)-SUMIFS(Lancamentos!$Y:$Y,Lancamentos!$AF:$AF,Fluxo_de_Caixa_Semanal!BE$8,Lancamentos!$F:$F,"Contratado",Lancamentos!$J:$J,Fluxo_de_Caixa_Semanal!$A60)</f>
        <v>0</v>
      </c>
      <c r="BF60" s="122">
        <f>-SUMIFS(Lancamentos!$Y:$Y,Lancamentos!$AF:$AF,Fluxo_de_Caixa_Semanal!BF$8,Lancamentos!$F:$F,"Realizado",Lancamentos!$J:$J,Fluxo_de_Caixa_Semanal!$A60)-SUMIFS(Lancamentos!$Y:$Y,Lancamentos!$AF:$AF,Fluxo_de_Caixa_Semanal!BF$8,Lancamentos!$F:$F,"Contratado",Lancamentos!$J:$J,Fluxo_de_Caixa_Semanal!$A60)</f>
        <v>0</v>
      </c>
      <c r="BG60" s="123">
        <f>-SUMIFS(Lancamentos!$Y:$Y,Lancamentos!$AF:$AF,Fluxo_de_Caixa_Semanal!BG$8,Lancamentos!$F:$F,"Realizado",Lancamentos!$J:$J,Fluxo_de_Caixa_Semanal!$A60)-SUMIFS(Lancamentos!$Y:$Y,Lancamentos!$AF:$AF,Fluxo_de_Caixa_Semanal!BG$8,Lancamentos!$F:$F,"Contratado",Lancamentos!$J:$J,Fluxo_de_Caixa_Semanal!$A60)</f>
        <v>0</v>
      </c>
      <c r="BH60" s="121">
        <f>-SUMIFS(Lancamentos!$Y:$Y,Lancamentos!$AF:$AF,Fluxo_de_Caixa_Semanal!BH$8,Lancamentos!$F:$F,"Realizado",Lancamentos!$J:$J,Fluxo_de_Caixa_Semanal!$A60)-SUMIFS(Lancamentos!$Y:$Y,Lancamentos!$AF:$AF,Fluxo_de_Caixa_Semanal!BH$8,Lancamentos!$F:$F,"Contratado",Lancamentos!$J:$J,Fluxo_de_Caixa_Semanal!$A60)</f>
        <v>0</v>
      </c>
      <c r="BI60" s="122">
        <f>-SUMIFS(Lancamentos!$Y:$Y,Lancamentos!$AF:$AF,Fluxo_de_Caixa_Semanal!BI$8,Lancamentos!$F:$F,"Realizado",Lancamentos!$J:$J,Fluxo_de_Caixa_Semanal!$A60)-SUMIFS(Lancamentos!$Y:$Y,Lancamentos!$AF:$AF,Fluxo_de_Caixa_Semanal!BI$8,Lancamentos!$F:$F,"Contratado",Lancamentos!$J:$J,Fluxo_de_Caixa_Semanal!$A60)</f>
        <v>0</v>
      </c>
      <c r="BJ60" s="123">
        <f>-SUMIFS(Lancamentos!$Y:$Y,Lancamentos!$AF:$AF,Fluxo_de_Caixa_Semanal!BJ$8,Lancamentos!$F:$F,"Realizado",Lancamentos!$J:$J,Fluxo_de_Caixa_Semanal!$A60)-SUMIFS(Lancamentos!$Y:$Y,Lancamentos!$AF:$AF,Fluxo_de_Caixa_Semanal!BJ$8,Lancamentos!$F:$F,"Contratado",Lancamentos!$J:$J,Fluxo_de_Caixa_Semanal!$A60)</f>
        <v>0</v>
      </c>
      <c r="BK60" s="121">
        <f>-SUMIFS(Lancamentos!$Y:$Y,Lancamentos!$AF:$AF,Fluxo_de_Caixa_Semanal!BK$8,Lancamentos!$F:$F,"Realizado",Lancamentos!$J:$J,Fluxo_de_Caixa_Semanal!$A60)-SUMIFS(Lancamentos!$Y:$Y,Lancamentos!$AF:$AF,Fluxo_de_Caixa_Semanal!BK$8,Lancamentos!$F:$F,"Contratado",Lancamentos!$J:$J,Fluxo_de_Caixa_Semanal!$A60)</f>
        <v>0</v>
      </c>
      <c r="BL60" s="122">
        <f>-SUMIFS(Lancamentos!$Y:$Y,Lancamentos!$AF:$AF,Fluxo_de_Caixa_Semanal!BL$8,Lancamentos!$F:$F,"Realizado",Lancamentos!$J:$J,Fluxo_de_Caixa_Semanal!$A60)-SUMIFS(Lancamentos!$Y:$Y,Lancamentos!$AF:$AF,Fluxo_de_Caixa_Semanal!BL$8,Lancamentos!$F:$F,"Contratado",Lancamentos!$J:$J,Fluxo_de_Caixa_Semanal!$A60)</f>
        <v>0</v>
      </c>
      <c r="BM60" s="123">
        <f>-SUMIFS(Lancamentos!$Y:$Y,Lancamentos!$AF:$AF,Fluxo_de_Caixa_Semanal!BM$8,Lancamentos!$F:$F,"Realizado",Lancamentos!$J:$J,Fluxo_de_Caixa_Semanal!$A60)-SUMIFS(Lancamentos!$Y:$Y,Lancamentos!$AF:$AF,Fluxo_de_Caixa_Semanal!BM$8,Lancamentos!$F:$F,"Contratado",Lancamentos!$J:$J,Fluxo_de_Caixa_Semanal!$A60)</f>
        <v>0</v>
      </c>
      <c r="BN60" s="121">
        <f>-SUMIFS(Lancamentos!$Y:$Y,Lancamentos!$AF:$AF,Fluxo_de_Caixa_Semanal!BN$8,Lancamentos!$F:$F,"Realizado",Lancamentos!$J:$J,Fluxo_de_Caixa_Semanal!$A60)-SUMIFS(Lancamentos!$Y:$Y,Lancamentos!$AF:$AF,Fluxo_de_Caixa_Semanal!BN$8,Lancamentos!$F:$F,"Contratado",Lancamentos!$J:$J,Fluxo_de_Caixa_Semanal!$A60)</f>
        <v>0</v>
      </c>
      <c r="BO60" s="122">
        <f>-SUMIFS(Lancamentos!$Y:$Y,Lancamentos!$AF:$AF,Fluxo_de_Caixa_Semanal!BO$8,Lancamentos!$F:$F,"Realizado",Lancamentos!$J:$J,Fluxo_de_Caixa_Semanal!$A60)-SUMIFS(Lancamentos!$Y:$Y,Lancamentos!$AF:$AF,Fluxo_de_Caixa_Semanal!BO$8,Lancamentos!$F:$F,"Contratado",Lancamentos!$J:$J,Fluxo_de_Caixa_Semanal!$A60)</f>
        <v>0</v>
      </c>
      <c r="BP60" s="123">
        <f>-SUMIFS(Lancamentos!$Y:$Y,Lancamentos!$AF:$AF,Fluxo_de_Caixa_Semanal!BP$8,Lancamentos!$F:$F,"Realizado",Lancamentos!$J:$J,Fluxo_de_Caixa_Semanal!$A60)-SUMIFS(Lancamentos!$Y:$Y,Lancamentos!$AF:$AF,Fluxo_de_Caixa_Semanal!BP$8,Lancamentos!$F:$F,"Contratado",Lancamentos!$J:$J,Fluxo_de_Caixa_Semanal!$A60)</f>
        <v>0</v>
      </c>
      <c r="BQ60" s="121">
        <f>-SUMIFS(Lancamentos!$Y:$Y,Lancamentos!$AF:$AF,Fluxo_de_Caixa_Semanal!BQ$8,Lancamentos!$F:$F,"Realizado",Lancamentos!$J:$J,Fluxo_de_Caixa_Semanal!$A60)-SUMIFS(Lancamentos!$Y:$Y,Lancamentos!$AF:$AF,Fluxo_de_Caixa_Semanal!BQ$8,Lancamentos!$F:$F,"Contratado",Lancamentos!$J:$J,Fluxo_de_Caixa_Semanal!$A60)</f>
        <v>0</v>
      </c>
      <c r="BR60" s="122">
        <f>-SUMIFS(Lancamentos!$Y:$Y,Lancamentos!$AF:$AF,Fluxo_de_Caixa_Semanal!BR$8,Lancamentos!$F:$F,"Realizado",Lancamentos!$J:$J,Fluxo_de_Caixa_Semanal!$A60)-SUMIFS(Lancamentos!$Y:$Y,Lancamentos!$AF:$AF,Fluxo_de_Caixa_Semanal!BR$8,Lancamentos!$F:$F,"Contratado",Lancamentos!$J:$J,Fluxo_de_Caixa_Semanal!$A60)</f>
        <v>0</v>
      </c>
      <c r="BS60" s="123">
        <f>-SUMIFS(Lancamentos!$Y:$Y,Lancamentos!$AF:$AF,Fluxo_de_Caixa_Semanal!BS$8,Lancamentos!$F:$F,"Realizado",Lancamentos!$J:$J,Fluxo_de_Caixa_Semanal!$A60)-SUMIFS(Lancamentos!$Y:$Y,Lancamentos!$AF:$AF,Fluxo_de_Caixa_Semanal!BS$8,Lancamentos!$F:$F,"Contratado",Lancamentos!$J:$J,Fluxo_de_Caixa_Semanal!$A60)</f>
        <v>0</v>
      </c>
      <c r="BT60" s="121">
        <f>-SUMIFS(Lancamentos!$Y:$Y,Lancamentos!$AF:$AF,Fluxo_de_Caixa_Semanal!BT$8,Lancamentos!$F:$F,"Realizado",Lancamentos!$J:$J,Fluxo_de_Caixa_Semanal!$A60)-SUMIFS(Lancamentos!$Y:$Y,Lancamentos!$AF:$AF,Fluxo_de_Caixa_Semanal!BT$8,Lancamentos!$F:$F,"Contratado",Lancamentos!$J:$J,Fluxo_de_Caixa_Semanal!$A60)</f>
        <v>0</v>
      </c>
      <c r="BU60" s="122">
        <f>-SUMIFS(Lancamentos!$Y:$Y,Lancamentos!$AF:$AF,Fluxo_de_Caixa_Semanal!BU$8,Lancamentos!$F:$F,"Realizado",Lancamentos!$J:$J,Fluxo_de_Caixa_Semanal!$A60)-SUMIFS(Lancamentos!$Y:$Y,Lancamentos!$AF:$AF,Fluxo_de_Caixa_Semanal!BU$8,Lancamentos!$F:$F,"Contratado",Lancamentos!$J:$J,Fluxo_de_Caixa_Semanal!$A60)</f>
        <v>0</v>
      </c>
      <c r="BV60" s="123">
        <f>-SUMIFS(Lancamentos!$Y:$Y,Lancamentos!$AF:$AF,Fluxo_de_Caixa_Semanal!BV$8,Lancamentos!$F:$F,"Realizado",Lancamentos!$J:$J,Fluxo_de_Caixa_Semanal!$A60)-SUMIFS(Lancamentos!$Y:$Y,Lancamentos!$AF:$AF,Fluxo_de_Caixa_Semanal!BV$8,Lancamentos!$F:$F,"Contratado",Lancamentos!$J:$J,Fluxo_de_Caixa_Semanal!$A60)</f>
        <v>0</v>
      </c>
      <c r="BW60" s="121">
        <f>-SUMIFS(Lancamentos!$Y:$Y,Lancamentos!$AF:$AF,Fluxo_de_Caixa_Semanal!BW$8,Lancamentos!$F:$F,"Realizado",Lancamentos!$J:$J,Fluxo_de_Caixa_Semanal!$A60)-SUMIFS(Lancamentos!$Y:$Y,Lancamentos!$AF:$AF,Fluxo_de_Caixa_Semanal!BW$8,Lancamentos!$F:$F,"Contratado",Lancamentos!$J:$J,Fluxo_de_Caixa_Semanal!$A60)</f>
        <v>0</v>
      </c>
      <c r="BX60" s="122">
        <f>-SUMIFS(Lancamentos!$Y:$Y,Lancamentos!$AF:$AF,Fluxo_de_Caixa_Semanal!BX$8,Lancamentos!$F:$F,"Realizado",Lancamentos!$J:$J,Fluxo_de_Caixa_Semanal!$A60)-SUMIFS(Lancamentos!$Y:$Y,Lancamentos!$AF:$AF,Fluxo_de_Caixa_Semanal!BX$8,Lancamentos!$F:$F,"Contratado",Lancamentos!$J:$J,Fluxo_de_Caixa_Semanal!$A60)</f>
        <v>0</v>
      </c>
      <c r="BY60" s="123">
        <f>-SUMIFS(Lancamentos!$Y:$Y,Lancamentos!$AF:$AF,Fluxo_de_Caixa_Semanal!BY$8,Lancamentos!$F:$F,"Realizado",Lancamentos!$J:$J,Fluxo_de_Caixa_Semanal!$A60)-SUMIFS(Lancamentos!$Y:$Y,Lancamentos!$AF:$AF,Fluxo_de_Caixa_Semanal!BY$8,Lancamentos!$F:$F,"Contratado",Lancamentos!$J:$J,Fluxo_de_Caixa_Semanal!$A60)</f>
        <v>0</v>
      </c>
      <c r="BZ60" s="121">
        <f>-SUMIFS(Lancamentos!$Y:$Y,Lancamentos!$AF:$AF,Fluxo_de_Caixa_Semanal!BZ$8,Lancamentos!$F:$F,"Realizado",Lancamentos!$J:$J,Fluxo_de_Caixa_Semanal!$A60)-SUMIFS(Lancamentos!$Y:$Y,Lancamentos!$AF:$AF,Fluxo_de_Caixa_Semanal!BZ$8,Lancamentos!$F:$F,"Contratado",Lancamentos!$J:$J,Fluxo_de_Caixa_Semanal!$A60)</f>
        <v>0</v>
      </c>
      <c r="CA60" s="122">
        <f>-SUMIFS(Lancamentos!$Y:$Y,Lancamentos!$AF:$AF,Fluxo_de_Caixa_Semanal!CA$8,Lancamentos!$F:$F,"Realizado",Lancamentos!$J:$J,Fluxo_de_Caixa_Semanal!$A60)-SUMIFS(Lancamentos!$Y:$Y,Lancamentos!$AF:$AF,Fluxo_de_Caixa_Semanal!CA$8,Lancamentos!$F:$F,"Contratado",Lancamentos!$J:$J,Fluxo_de_Caixa_Semanal!$A60)</f>
        <v>0</v>
      </c>
      <c r="CB60" s="123">
        <f>-SUMIFS(Lancamentos!$Y:$Y,Lancamentos!$AF:$AF,Fluxo_de_Caixa_Semanal!CB$8,Lancamentos!$F:$F,"Realizado",Lancamentos!$J:$J,Fluxo_de_Caixa_Semanal!$A60)-SUMIFS(Lancamentos!$Y:$Y,Lancamentos!$AF:$AF,Fluxo_de_Caixa_Semanal!CB$8,Lancamentos!$F:$F,"Contratado",Lancamentos!$J:$J,Fluxo_de_Caixa_Semanal!$A60)</f>
        <v>0</v>
      </c>
      <c r="CC60" s="121">
        <f>-SUMIFS(Lancamentos!$Y:$Y,Lancamentos!$AF:$AF,Fluxo_de_Caixa_Semanal!CC$8,Lancamentos!$F:$F,"Realizado",Lancamentos!$J:$J,Fluxo_de_Caixa_Semanal!$A60)-SUMIFS(Lancamentos!$Y:$Y,Lancamentos!$AF:$AF,Fluxo_de_Caixa_Semanal!CC$8,Lancamentos!$F:$F,"Contratado",Lancamentos!$J:$J,Fluxo_de_Caixa_Semanal!$A60)</f>
        <v>0</v>
      </c>
      <c r="CD60" s="122">
        <f>-SUMIFS(Lancamentos!$Y:$Y,Lancamentos!$AF:$AF,Fluxo_de_Caixa_Semanal!CD$8,Lancamentos!$F:$F,"Realizado",Lancamentos!$J:$J,Fluxo_de_Caixa_Semanal!$A60)-SUMIFS(Lancamentos!$Y:$Y,Lancamentos!$AF:$AF,Fluxo_de_Caixa_Semanal!CD$8,Lancamentos!$F:$F,"Contratado",Lancamentos!$J:$J,Fluxo_de_Caixa_Semanal!$A60)</f>
        <v>0</v>
      </c>
      <c r="CE60" s="123">
        <f>-SUMIFS(Lancamentos!$Y:$Y,Lancamentos!$AF:$AF,Fluxo_de_Caixa_Semanal!CE$8,Lancamentos!$F:$F,"Realizado",Lancamentos!$J:$J,Fluxo_de_Caixa_Semanal!$A60)-SUMIFS(Lancamentos!$Y:$Y,Lancamentos!$AF:$AF,Fluxo_de_Caixa_Semanal!CE$8,Lancamentos!$F:$F,"Contratado",Lancamentos!$J:$J,Fluxo_de_Caixa_Semanal!$A60)</f>
        <v>0</v>
      </c>
      <c r="CF60" s="121">
        <f>-SUMIFS(Lancamentos!$Y:$Y,Lancamentos!$AF:$AF,Fluxo_de_Caixa_Semanal!CF$8,Lancamentos!$F:$F,"Realizado",Lancamentos!$J:$J,Fluxo_de_Caixa_Semanal!$A60)-SUMIFS(Lancamentos!$Y:$Y,Lancamentos!$AF:$AF,Fluxo_de_Caixa_Semanal!CF$8,Lancamentos!$F:$F,"Contratado",Lancamentos!$J:$J,Fluxo_de_Caixa_Semanal!$A60)</f>
        <v>0</v>
      </c>
      <c r="CG60" s="122">
        <f>-SUMIFS(Lancamentos!$Y:$Y,Lancamentos!$AF:$AF,Fluxo_de_Caixa_Semanal!CG$8,Lancamentos!$F:$F,"Realizado",Lancamentos!$J:$J,Fluxo_de_Caixa_Semanal!$A60)-SUMIFS(Lancamentos!$Y:$Y,Lancamentos!$AF:$AF,Fluxo_de_Caixa_Semanal!CG$8,Lancamentos!$F:$F,"Contratado",Lancamentos!$J:$J,Fluxo_de_Caixa_Semanal!$A60)</f>
        <v>0</v>
      </c>
      <c r="CH60" s="123">
        <f>-SUMIFS(Lancamentos!$Y:$Y,Lancamentos!$AF:$AF,Fluxo_de_Caixa_Semanal!CH$8,Lancamentos!$F:$F,"Realizado",Lancamentos!$J:$J,Fluxo_de_Caixa_Semanal!$A60)-SUMIFS(Lancamentos!$Y:$Y,Lancamentos!$AF:$AF,Fluxo_de_Caixa_Semanal!CH$8,Lancamentos!$F:$F,"Contratado",Lancamentos!$J:$J,Fluxo_de_Caixa_Semanal!$A60)</f>
        <v>0</v>
      </c>
      <c r="CI60" s="121">
        <f>-SUMIFS(Lancamentos!$Y:$Y,Lancamentos!$AF:$AF,Fluxo_de_Caixa_Semanal!CI$8,Lancamentos!$F:$F,"Realizado",Lancamentos!$J:$J,Fluxo_de_Caixa_Semanal!$A60)-SUMIFS(Lancamentos!$Y:$Y,Lancamentos!$AF:$AF,Fluxo_de_Caixa_Semanal!CI$8,Lancamentos!$F:$F,"Contratado",Lancamentos!$J:$J,Fluxo_de_Caixa_Semanal!$A60)</f>
        <v>0</v>
      </c>
      <c r="CJ60" s="122">
        <f>-SUMIFS(Lancamentos!$Y:$Y,Lancamentos!$AF:$AF,Fluxo_de_Caixa_Semanal!CJ$8,Lancamentos!$F:$F,"Realizado",Lancamentos!$J:$J,Fluxo_de_Caixa_Semanal!$A60)-SUMIFS(Lancamentos!$Y:$Y,Lancamentos!$AF:$AF,Fluxo_de_Caixa_Semanal!CJ$8,Lancamentos!$F:$F,"Contratado",Lancamentos!$J:$J,Fluxo_de_Caixa_Semanal!$A60)</f>
        <v>0</v>
      </c>
      <c r="CK60" s="123">
        <f>-SUMIFS(Lancamentos!$Y:$Y,Lancamentos!$AF:$AF,Fluxo_de_Caixa_Semanal!CK$8,Lancamentos!$F:$F,"Realizado",Lancamentos!$J:$J,Fluxo_de_Caixa_Semanal!$A60)-SUMIFS(Lancamentos!$Y:$Y,Lancamentos!$AF:$AF,Fluxo_de_Caixa_Semanal!CK$8,Lancamentos!$F:$F,"Contratado",Lancamentos!$J:$J,Fluxo_de_Caixa_Semanal!$A60)</f>
        <v>0</v>
      </c>
      <c r="CL60" s="121">
        <f>-SUMIFS(Lancamentos!$Y:$Y,Lancamentos!$AF:$AF,Fluxo_de_Caixa_Semanal!CL$8,Lancamentos!$F:$F,"Realizado",Lancamentos!$J:$J,Fluxo_de_Caixa_Semanal!$A60)-SUMIFS(Lancamentos!$Y:$Y,Lancamentos!$AF:$AF,Fluxo_de_Caixa_Semanal!CL$8,Lancamentos!$F:$F,"Contratado",Lancamentos!$J:$J,Fluxo_de_Caixa_Semanal!$A60)</f>
        <v>0</v>
      </c>
      <c r="CM60" s="122">
        <f>-SUMIFS(Lancamentos!$Y:$Y,Lancamentos!$AF:$AF,Fluxo_de_Caixa_Semanal!CM$8,Lancamentos!$F:$F,"Realizado",Lancamentos!$J:$J,Fluxo_de_Caixa_Semanal!$A60)-SUMIFS(Lancamentos!$Y:$Y,Lancamentos!$AF:$AF,Fluxo_de_Caixa_Semanal!CM$8,Lancamentos!$F:$F,"Contratado",Lancamentos!$J:$J,Fluxo_de_Caixa_Semanal!$A60)</f>
        <v>0</v>
      </c>
      <c r="CN60" s="123">
        <f>-SUMIFS(Lancamentos!$Y:$Y,Lancamentos!$AF:$AF,Fluxo_de_Caixa_Semanal!CN$8,Lancamentos!$F:$F,"Realizado",Lancamentos!$J:$J,Fluxo_de_Caixa_Semanal!$A60)-SUMIFS(Lancamentos!$Y:$Y,Lancamentos!$AF:$AF,Fluxo_de_Caixa_Semanal!CN$8,Lancamentos!$F:$F,"Contratado",Lancamentos!$J:$J,Fluxo_de_Caixa_Semanal!$A60)</f>
        <v>0</v>
      </c>
      <c r="CO60" s="121">
        <f>-SUMIFS(Lancamentos!$Y:$Y,Lancamentos!$AF:$AF,Fluxo_de_Caixa_Semanal!CO$8,Lancamentos!$F:$F,"Realizado",Lancamentos!$J:$J,Fluxo_de_Caixa_Semanal!$A60)-SUMIFS(Lancamentos!$Y:$Y,Lancamentos!$AF:$AF,Fluxo_de_Caixa_Semanal!CO$8,Lancamentos!$F:$F,"Contratado",Lancamentos!$J:$J,Fluxo_de_Caixa_Semanal!$A60)</f>
        <v>0</v>
      </c>
      <c r="CP60" s="122">
        <f>-SUMIFS(Lancamentos!$Y:$Y,Lancamentos!$AF:$AF,Fluxo_de_Caixa_Semanal!CP$8,Lancamentos!$F:$F,"Realizado",Lancamentos!$J:$J,Fluxo_de_Caixa_Semanal!$A60)-SUMIFS(Lancamentos!$Y:$Y,Lancamentos!$AF:$AF,Fluxo_de_Caixa_Semanal!CP$8,Lancamentos!$F:$F,"Contratado",Lancamentos!$J:$J,Fluxo_de_Caixa_Semanal!$A60)</f>
        <v>0</v>
      </c>
      <c r="CQ60" s="123">
        <f>-SUMIFS(Lancamentos!$Y:$Y,Lancamentos!$AF:$AF,Fluxo_de_Caixa_Semanal!CQ$8,Lancamentos!$F:$F,"Realizado",Lancamentos!$J:$J,Fluxo_de_Caixa_Semanal!$A60)-SUMIFS(Lancamentos!$Y:$Y,Lancamentos!$AF:$AF,Fluxo_de_Caixa_Semanal!CQ$8,Lancamentos!$F:$F,"Contratado",Lancamentos!$J:$J,Fluxo_de_Caixa_Semanal!$A60)</f>
        <v>0</v>
      </c>
      <c r="CR60" s="121">
        <f>-SUMIFS(Lancamentos!$Y:$Y,Lancamentos!$AF:$AF,Fluxo_de_Caixa_Semanal!CR$8,Lancamentos!$F:$F,"Realizado",Lancamentos!$J:$J,Fluxo_de_Caixa_Semanal!$A60)-SUMIFS(Lancamentos!$Y:$Y,Lancamentos!$AF:$AF,Fluxo_de_Caixa_Semanal!CR$8,Lancamentos!$F:$F,"Contratado",Lancamentos!$J:$J,Fluxo_de_Caixa_Semanal!$A60)</f>
        <v>0</v>
      </c>
      <c r="CS60" s="122">
        <f>-SUMIFS(Lancamentos!$Y:$Y,Lancamentos!$AF:$AF,Fluxo_de_Caixa_Semanal!CS$8,Lancamentos!$F:$F,"Realizado",Lancamentos!$J:$J,Fluxo_de_Caixa_Semanal!$A60)-SUMIFS(Lancamentos!$Y:$Y,Lancamentos!$AF:$AF,Fluxo_de_Caixa_Semanal!CS$8,Lancamentos!$F:$F,"Contratado",Lancamentos!$J:$J,Fluxo_de_Caixa_Semanal!$A60)</f>
        <v>0</v>
      </c>
      <c r="CT60" s="123">
        <f>-SUMIFS(Lancamentos!$Y:$Y,Lancamentos!$AF:$AF,Fluxo_de_Caixa_Semanal!CT$8,Lancamentos!$F:$F,"Realizado",Lancamentos!$J:$J,Fluxo_de_Caixa_Semanal!$A60)-SUMIFS(Lancamentos!$Y:$Y,Lancamentos!$AF:$AF,Fluxo_de_Caixa_Semanal!CT$8,Lancamentos!$F:$F,"Contratado",Lancamentos!$J:$J,Fluxo_de_Caixa_Semanal!$A60)</f>
        <v>0</v>
      </c>
      <c r="CU60" s="121">
        <f>-SUMIFS(Lancamentos!$Y:$Y,Lancamentos!$AF:$AF,Fluxo_de_Caixa_Semanal!CU$8,Lancamentos!$F:$F,"Realizado",Lancamentos!$J:$J,Fluxo_de_Caixa_Semanal!$A60)-SUMIFS(Lancamentos!$Y:$Y,Lancamentos!$AF:$AF,Fluxo_de_Caixa_Semanal!CU$8,Lancamentos!$F:$F,"Contratado",Lancamentos!$J:$J,Fluxo_de_Caixa_Semanal!$A60)</f>
        <v>0</v>
      </c>
      <c r="CV60" s="122">
        <f>-SUMIFS(Lancamentos!$Y:$Y,Lancamentos!$AF:$AF,Fluxo_de_Caixa_Semanal!CV$8,Lancamentos!$F:$F,"Realizado",Lancamentos!$J:$J,Fluxo_de_Caixa_Semanal!$A60)-SUMIFS(Lancamentos!$Y:$Y,Lancamentos!$AF:$AF,Fluxo_de_Caixa_Semanal!CV$8,Lancamentos!$F:$F,"Contratado",Lancamentos!$J:$J,Fluxo_de_Caixa_Semanal!$A60)</f>
        <v>0</v>
      </c>
      <c r="CW60" s="123">
        <f>-SUMIFS(Lancamentos!$Y:$Y,Lancamentos!$AF:$AF,Fluxo_de_Caixa_Semanal!CW$8,Lancamentos!$F:$F,"Realizado",Lancamentos!$J:$J,Fluxo_de_Caixa_Semanal!$A60)-SUMIFS(Lancamentos!$Y:$Y,Lancamentos!$AF:$AF,Fluxo_de_Caixa_Semanal!CW$8,Lancamentos!$F:$F,"Contratado",Lancamentos!$J:$J,Fluxo_de_Caixa_Semanal!$A60)</f>
        <v>0</v>
      </c>
      <c r="CX60" s="121">
        <f>-SUMIFS(Lancamentos!$Y:$Y,Lancamentos!$AF:$AF,Fluxo_de_Caixa_Semanal!CX$8,Lancamentos!$F:$F,"Realizado",Lancamentos!$J:$J,Fluxo_de_Caixa_Semanal!$A60)-SUMIFS(Lancamentos!$Y:$Y,Lancamentos!$AF:$AF,Fluxo_de_Caixa_Semanal!CX$8,Lancamentos!$F:$F,"Contratado",Lancamentos!$J:$J,Fluxo_de_Caixa_Semanal!$A60)</f>
        <v>0</v>
      </c>
      <c r="CY60" s="122">
        <f>-SUMIFS(Lancamentos!$Y:$Y,Lancamentos!$AF:$AF,Fluxo_de_Caixa_Semanal!CY$8,Lancamentos!$F:$F,"Realizado",Lancamentos!$J:$J,Fluxo_de_Caixa_Semanal!$A60)-SUMIFS(Lancamentos!$Y:$Y,Lancamentos!$AF:$AF,Fluxo_de_Caixa_Semanal!CY$8,Lancamentos!$F:$F,"Contratado",Lancamentos!$J:$J,Fluxo_de_Caixa_Semanal!$A60)</f>
        <v>0</v>
      </c>
      <c r="CZ60" s="123">
        <f>-SUMIFS(Lancamentos!$Y:$Y,Lancamentos!$AF:$AF,Fluxo_de_Caixa_Semanal!CZ$8,Lancamentos!$F:$F,"Realizado",Lancamentos!$J:$J,Fluxo_de_Caixa_Semanal!$A60)-SUMIFS(Lancamentos!$Y:$Y,Lancamentos!$AF:$AF,Fluxo_de_Caixa_Semanal!CZ$8,Lancamentos!$F:$F,"Contratado",Lancamentos!$J:$J,Fluxo_de_Caixa_Semanal!$A60)</f>
        <v>0</v>
      </c>
      <c r="DA60" s="121">
        <f>-SUMIFS(Lancamentos!$Y:$Y,Lancamentos!$AF:$AF,Fluxo_de_Caixa_Semanal!DA$8,Lancamentos!$F:$F,"Realizado",Lancamentos!$J:$J,Fluxo_de_Caixa_Semanal!$A60)-SUMIFS(Lancamentos!$Y:$Y,Lancamentos!$AF:$AF,Fluxo_de_Caixa_Semanal!DA$8,Lancamentos!$F:$F,"Contratado",Lancamentos!$J:$J,Fluxo_de_Caixa_Semanal!$A60)</f>
        <v>0</v>
      </c>
      <c r="DB60" s="122">
        <f>-SUMIFS(Lancamentos!$Y:$Y,Lancamentos!$AF:$AF,Fluxo_de_Caixa_Semanal!DB$8,Lancamentos!$F:$F,"Realizado",Lancamentos!$J:$J,Fluxo_de_Caixa_Semanal!$A60)-SUMIFS(Lancamentos!$Y:$Y,Lancamentos!$AF:$AF,Fluxo_de_Caixa_Semanal!DB$8,Lancamentos!$F:$F,"Contratado",Lancamentos!$J:$J,Fluxo_de_Caixa_Semanal!$A60)</f>
        <v>0</v>
      </c>
      <c r="DC60" s="123">
        <f>-SUMIFS(Lancamentos!$Y:$Y,Lancamentos!$AF:$AF,Fluxo_de_Caixa_Semanal!DC$8,Lancamentos!$F:$F,"Realizado",Lancamentos!$J:$J,Fluxo_de_Caixa_Semanal!$A60)-SUMIFS(Lancamentos!$Y:$Y,Lancamentos!$AF:$AF,Fluxo_de_Caixa_Semanal!DC$8,Lancamentos!$F:$F,"Contratado",Lancamentos!$J:$J,Fluxo_de_Caixa_Semanal!$A60)</f>
        <v>0</v>
      </c>
      <c r="DD60" s="121">
        <f>-SUMIFS(Lancamentos!$Y:$Y,Lancamentos!$AF:$AF,Fluxo_de_Caixa_Semanal!DD$8,Lancamentos!$F:$F,"Realizado",Lancamentos!$J:$J,Fluxo_de_Caixa_Semanal!$A60)-SUMIFS(Lancamentos!$Y:$Y,Lancamentos!$AF:$AF,Fluxo_de_Caixa_Semanal!DD$8,Lancamentos!$F:$F,"Contratado",Lancamentos!$J:$J,Fluxo_de_Caixa_Semanal!$A60)</f>
        <v>0</v>
      </c>
      <c r="DE60" s="122">
        <f>-SUMIFS(Lancamentos!$Y:$Y,Lancamentos!$AF:$AF,Fluxo_de_Caixa_Semanal!DE$8,Lancamentos!$F:$F,"Realizado",Lancamentos!$J:$J,Fluxo_de_Caixa_Semanal!$A60)-SUMIFS(Lancamentos!$Y:$Y,Lancamentos!$AF:$AF,Fluxo_de_Caixa_Semanal!DE$8,Lancamentos!$F:$F,"Contratado",Lancamentos!$J:$J,Fluxo_de_Caixa_Semanal!$A60)</f>
        <v>0</v>
      </c>
      <c r="DF60" s="123">
        <f>-SUMIFS(Lancamentos!$Y:$Y,Lancamentos!$AF:$AF,Fluxo_de_Caixa_Semanal!DF$8,Lancamentos!$F:$F,"Realizado",Lancamentos!$J:$J,Fluxo_de_Caixa_Semanal!$A60)-SUMIFS(Lancamentos!$Y:$Y,Lancamentos!$AF:$AF,Fluxo_de_Caixa_Semanal!DF$8,Lancamentos!$F:$F,"Contratado",Lancamentos!$J:$J,Fluxo_de_Caixa_Semanal!$A60)</f>
        <v>0</v>
      </c>
      <c r="DG60" s="121">
        <f>-SUMIFS(Lancamentos!$Y:$Y,Lancamentos!$AF:$AF,Fluxo_de_Caixa_Semanal!DG$8,Lancamentos!$F:$F,"Realizado",Lancamentos!$J:$J,Fluxo_de_Caixa_Semanal!$A60)-SUMIFS(Lancamentos!$Y:$Y,Lancamentos!$AF:$AF,Fluxo_de_Caixa_Semanal!DG$8,Lancamentos!$F:$F,"Contratado",Lancamentos!$J:$J,Fluxo_de_Caixa_Semanal!$A60)</f>
        <v>0</v>
      </c>
      <c r="DH60" s="122">
        <f>-SUMIFS(Lancamentos!$Y:$Y,Lancamentos!$AF:$AF,Fluxo_de_Caixa_Semanal!DH$8,Lancamentos!$F:$F,"Realizado",Lancamentos!$J:$J,Fluxo_de_Caixa_Semanal!$A60)-SUMIFS(Lancamentos!$Y:$Y,Lancamentos!$AF:$AF,Fluxo_de_Caixa_Semanal!DH$8,Lancamentos!$F:$F,"Contratado",Lancamentos!$J:$J,Fluxo_de_Caixa_Semanal!$A60)</f>
        <v>0</v>
      </c>
      <c r="DI60" s="123">
        <f>-SUMIFS(Lancamentos!$Y:$Y,Lancamentos!$AF:$AF,Fluxo_de_Caixa_Semanal!DI$8,Lancamentos!$F:$F,"Realizado",Lancamentos!$J:$J,Fluxo_de_Caixa_Semanal!$A60)-SUMIFS(Lancamentos!$Y:$Y,Lancamentos!$AF:$AF,Fluxo_de_Caixa_Semanal!DI$8,Lancamentos!$F:$F,"Contratado",Lancamentos!$J:$J,Fluxo_de_Caixa_Semanal!$A60)</f>
        <v>0</v>
      </c>
      <c r="DJ60" s="121">
        <f>-SUMIFS(Lancamentos!$Y:$Y,Lancamentos!$AF:$AF,Fluxo_de_Caixa_Semanal!DJ$8,Lancamentos!$F:$F,"Realizado",Lancamentos!$J:$J,Fluxo_de_Caixa_Semanal!$A60)-SUMIFS(Lancamentos!$Y:$Y,Lancamentos!$AF:$AF,Fluxo_de_Caixa_Semanal!DJ$8,Lancamentos!$F:$F,"Contratado",Lancamentos!$J:$J,Fluxo_de_Caixa_Semanal!$A60)</f>
        <v>0</v>
      </c>
      <c r="DK60" s="122">
        <f>-SUMIFS(Lancamentos!$Y:$Y,Lancamentos!$AF:$AF,Fluxo_de_Caixa_Semanal!DK$8,Lancamentos!$F:$F,"Realizado",Lancamentos!$J:$J,Fluxo_de_Caixa_Semanal!$A60)-SUMIFS(Lancamentos!$Y:$Y,Lancamentos!$AF:$AF,Fluxo_de_Caixa_Semanal!DK$8,Lancamentos!$F:$F,"Contratado",Lancamentos!$J:$J,Fluxo_de_Caixa_Semanal!$A60)</f>
        <v>0</v>
      </c>
      <c r="DL60" s="123">
        <f>-SUMIFS(Lancamentos!$Y:$Y,Lancamentos!$AF:$AF,Fluxo_de_Caixa_Semanal!DL$8,Lancamentos!$F:$F,"Realizado",Lancamentos!$J:$J,Fluxo_de_Caixa_Semanal!$A60)-SUMIFS(Lancamentos!$Y:$Y,Lancamentos!$AF:$AF,Fluxo_de_Caixa_Semanal!DL$8,Lancamentos!$F:$F,"Contratado",Lancamentos!$J:$J,Fluxo_de_Caixa_Semanal!$A60)</f>
        <v>0</v>
      </c>
      <c r="DM60" s="121">
        <f>-SUMIFS(Lancamentos!$Y:$Y,Lancamentos!$AF:$AF,Fluxo_de_Caixa_Semanal!DM$8,Lancamentos!$F:$F,"Realizado",Lancamentos!$J:$J,Fluxo_de_Caixa_Semanal!$A60)-SUMIFS(Lancamentos!$Y:$Y,Lancamentos!$AF:$AF,Fluxo_de_Caixa_Semanal!DM$8,Lancamentos!$F:$F,"Contratado",Lancamentos!$J:$J,Fluxo_de_Caixa_Semanal!$A60)</f>
        <v>0</v>
      </c>
      <c r="DN60" s="122">
        <f>-SUMIFS(Lancamentos!$Y:$Y,Lancamentos!$AF:$AF,Fluxo_de_Caixa_Semanal!DN$8,Lancamentos!$F:$F,"Realizado",Lancamentos!$J:$J,Fluxo_de_Caixa_Semanal!$A60)-SUMIFS(Lancamentos!$Y:$Y,Lancamentos!$AF:$AF,Fluxo_de_Caixa_Semanal!DN$8,Lancamentos!$F:$F,"Contratado",Lancamentos!$J:$J,Fluxo_de_Caixa_Semanal!$A60)</f>
        <v>0</v>
      </c>
      <c r="DO60" s="123">
        <f>-SUMIFS(Lancamentos!$Y:$Y,Lancamentos!$AF:$AF,Fluxo_de_Caixa_Semanal!DO$8,Lancamentos!$F:$F,"Realizado",Lancamentos!$J:$J,Fluxo_de_Caixa_Semanal!$A60)-SUMIFS(Lancamentos!$Y:$Y,Lancamentos!$AF:$AF,Fluxo_de_Caixa_Semanal!DO$8,Lancamentos!$F:$F,"Contratado",Lancamentos!$J:$J,Fluxo_de_Caixa_Semanal!$A60)</f>
        <v>0</v>
      </c>
      <c r="DP60" s="121">
        <f>-SUMIFS(Lancamentos!$Y:$Y,Lancamentos!$AF:$AF,Fluxo_de_Caixa_Semanal!DP$8,Lancamentos!$F:$F,"Realizado",Lancamentos!$J:$J,Fluxo_de_Caixa_Semanal!$A60)-SUMIFS(Lancamentos!$Y:$Y,Lancamentos!$AF:$AF,Fluxo_de_Caixa_Semanal!DP$8,Lancamentos!$F:$F,"Contratado",Lancamentos!$J:$J,Fluxo_de_Caixa_Semanal!$A60)</f>
        <v>0</v>
      </c>
      <c r="DQ60" s="122">
        <f>-SUMIFS(Lancamentos!$Y:$Y,Lancamentos!$AF:$AF,Fluxo_de_Caixa_Semanal!DQ$8,Lancamentos!$F:$F,"Realizado",Lancamentos!$J:$J,Fluxo_de_Caixa_Semanal!$A60)-SUMIFS(Lancamentos!$Y:$Y,Lancamentos!$AF:$AF,Fluxo_de_Caixa_Semanal!DQ$8,Lancamentos!$F:$F,"Contratado",Lancamentos!$J:$J,Fluxo_de_Caixa_Semanal!$A60)</f>
        <v>0</v>
      </c>
      <c r="DR60" s="123">
        <f>-SUMIFS(Lancamentos!$Y:$Y,Lancamentos!$AF:$AF,Fluxo_de_Caixa_Semanal!DR$8,Lancamentos!$F:$F,"Realizado",Lancamentos!$J:$J,Fluxo_de_Caixa_Semanal!$A60)-SUMIFS(Lancamentos!$Y:$Y,Lancamentos!$AF:$AF,Fluxo_de_Caixa_Semanal!DR$8,Lancamentos!$F:$F,"Contratado",Lancamentos!$J:$J,Fluxo_de_Caixa_Semanal!$A60)</f>
        <v>0</v>
      </c>
      <c r="DS60" s="121">
        <f>-SUMIFS(Lancamentos!$Y:$Y,Lancamentos!$AF:$AF,Fluxo_de_Caixa_Semanal!DS$8,Lancamentos!$F:$F,"Realizado",Lancamentos!$J:$J,Fluxo_de_Caixa_Semanal!$A60)-SUMIFS(Lancamentos!$Y:$Y,Lancamentos!$AF:$AF,Fluxo_de_Caixa_Semanal!DS$8,Lancamentos!$F:$F,"Contratado",Lancamentos!$J:$J,Fluxo_de_Caixa_Semanal!$A60)</f>
        <v>0</v>
      </c>
      <c r="DT60" s="122">
        <f>-SUMIFS(Lancamentos!$Y:$Y,Lancamentos!$AF:$AF,Fluxo_de_Caixa_Semanal!DT$8,Lancamentos!$F:$F,"Realizado",Lancamentos!$J:$J,Fluxo_de_Caixa_Semanal!$A60)-SUMIFS(Lancamentos!$Y:$Y,Lancamentos!$AF:$AF,Fluxo_de_Caixa_Semanal!DT$8,Lancamentos!$F:$F,"Contratado",Lancamentos!$J:$J,Fluxo_de_Caixa_Semanal!$A60)</f>
        <v>0</v>
      </c>
      <c r="DU60" s="123">
        <f>-SUMIFS(Lancamentos!$Y:$Y,Lancamentos!$AF:$AF,Fluxo_de_Caixa_Semanal!DU$8,Lancamentos!$F:$F,"Realizado",Lancamentos!$J:$J,Fluxo_de_Caixa_Semanal!$A60)-SUMIFS(Lancamentos!$Y:$Y,Lancamentos!$AF:$AF,Fluxo_de_Caixa_Semanal!DU$8,Lancamentos!$F:$F,"Contratado",Lancamentos!$J:$J,Fluxo_de_Caixa_Semanal!$A60)</f>
        <v>0</v>
      </c>
      <c r="DV60" s="121">
        <f>-SUMIFS(Lancamentos!$Y:$Y,Lancamentos!$AF:$AF,Fluxo_de_Caixa_Semanal!DV$8,Lancamentos!$F:$F,"Realizado",Lancamentos!$J:$J,Fluxo_de_Caixa_Semanal!$A60)-SUMIFS(Lancamentos!$Y:$Y,Lancamentos!$AF:$AF,Fluxo_de_Caixa_Semanal!DV$8,Lancamentos!$F:$F,"Contratado",Lancamentos!$J:$J,Fluxo_de_Caixa_Semanal!$A60)</f>
        <v>0</v>
      </c>
      <c r="DW60" s="122">
        <f>-SUMIFS(Lancamentos!$Y:$Y,Lancamentos!$AF:$AF,Fluxo_de_Caixa_Semanal!DW$8,Lancamentos!$F:$F,"Realizado",Lancamentos!$J:$J,Fluxo_de_Caixa_Semanal!$A60)-SUMIFS(Lancamentos!$Y:$Y,Lancamentos!$AF:$AF,Fluxo_de_Caixa_Semanal!DW$8,Lancamentos!$F:$F,"Contratado",Lancamentos!$J:$J,Fluxo_de_Caixa_Semanal!$A60)</f>
        <v>0</v>
      </c>
      <c r="DX60" s="123">
        <f>-SUMIFS(Lancamentos!$Y:$Y,Lancamentos!$AF:$AF,Fluxo_de_Caixa_Semanal!DX$8,Lancamentos!$F:$F,"Realizado",Lancamentos!$J:$J,Fluxo_de_Caixa_Semanal!$A60)-SUMIFS(Lancamentos!$Y:$Y,Lancamentos!$AF:$AF,Fluxo_de_Caixa_Semanal!DX$8,Lancamentos!$F:$F,"Contratado",Lancamentos!$J:$J,Fluxo_de_Caixa_Semanal!$A60)</f>
        <v>0</v>
      </c>
      <c r="DY60" s="121">
        <f>-SUMIFS(Lancamentos!$Y:$Y,Lancamentos!$AF:$AF,Fluxo_de_Caixa_Semanal!DY$8,Lancamentos!$F:$F,"Realizado",Lancamentos!$J:$J,Fluxo_de_Caixa_Semanal!$A60)-SUMIFS(Lancamentos!$Y:$Y,Lancamentos!$AF:$AF,Fluxo_de_Caixa_Semanal!DY$8,Lancamentos!$F:$F,"Contratado",Lancamentos!$J:$J,Fluxo_de_Caixa_Semanal!$A60)</f>
        <v>0</v>
      </c>
      <c r="DZ60" s="122">
        <f>-SUMIFS(Lancamentos!$Y:$Y,Lancamentos!$AF:$AF,Fluxo_de_Caixa_Semanal!DZ$8,Lancamentos!$F:$F,"Realizado",Lancamentos!$J:$J,Fluxo_de_Caixa_Semanal!$A60)-SUMIFS(Lancamentos!$Y:$Y,Lancamentos!$AF:$AF,Fluxo_de_Caixa_Semanal!DZ$8,Lancamentos!$F:$F,"Contratado",Lancamentos!$J:$J,Fluxo_de_Caixa_Semanal!$A60)</f>
        <v>0</v>
      </c>
      <c r="EA60" s="123">
        <f>-SUMIFS(Lancamentos!$Y:$Y,Lancamentos!$AF:$AF,Fluxo_de_Caixa_Semanal!EA$8,Lancamentos!$F:$F,"Realizado",Lancamentos!$J:$J,Fluxo_de_Caixa_Semanal!$A60)-SUMIFS(Lancamentos!$Y:$Y,Lancamentos!$AF:$AF,Fluxo_de_Caixa_Semanal!EA$8,Lancamentos!$F:$F,"Contratado",Lancamentos!$J:$J,Fluxo_de_Caixa_Semanal!$A60)</f>
        <v>0</v>
      </c>
      <c r="EB60" s="121">
        <f>-SUMIFS(Lancamentos!$Y:$Y,Lancamentos!$AF:$AF,Fluxo_de_Caixa_Semanal!EB$8,Lancamentos!$F:$F,"Realizado",Lancamentos!$J:$J,Fluxo_de_Caixa_Semanal!$A60)-SUMIFS(Lancamentos!$Y:$Y,Lancamentos!$AF:$AF,Fluxo_de_Caixa_Semanal!EB$8,Lancamentos!$F:$F,"Contratado",Lancamentos!$J:$J,Fluxo_de_Caixa_Semanal!$A60)</f>
        <v>0</v>
      </c>
      <c r="EC60" s="122">
        <f>-SUMIFS(Lancamentos!$Y:$Y,Lancamentos!$AF:$AF,Fluxo_de_Caixa_Semanal!EC$8,Lancamentos!$F:$F,"Realizado",Lancamentos!$J:$J,Fluxo_de_Caixa_Semanal!$A60)-SUMIFS(Lancamentos!$Y:$Y,Lancamentos!$AF:$AF,Fluxo_de_Caixa_Semanal!EC$8,Lancamentos!$F:$F,"Contratado",Lancamentos!$J:$J,Fluxo_de_Caixa_Semanal!$A60)</f>
        <v>0</v>
      </c>
      <c r="ED60" s="123">
        <f>-SUMIFS(Lancamentos!$Y:$Y,Lancamentos!$AF:$AF,Fluxo_de_Caixa_Semanal!ED$8,Lancamentos!$F:$F,"Realizado",Lancamentos!$J:$J,Fluxo_de_Caixa_Semanal!$A60)-SUMIFS(Lancamentos!$Y:$Y,Lancamentos!$AF:$AF,Fluxo_de_Caixa_Semanal!ED$8,Lancamentos!$F:$F,"Contratado",Lancamentos!$J:$J,Fluxo_de_Caixa_Semanal!$A60)</f>
        <v>0</v>
      </c>
      <c r="EE60" s="121">
        <f>-SUMIFS(Lancamentos!$Y:$Y,Lancamentos!$AF:$AF,Fluxo_de_Caixa_Semanal!EE$8,Lancamentos!$F:$F,"Realizado",Lancamentos!$J:$J,Fluxo_de_Caixa_Semanal!$A60)-SUMIFS(Lancamentos!$Y:$Y,Lancamentos!$AF:$AF,Fluxo_de_Caixa_Semanal!EE$8,Lancamentos!$F:$F,"Contratado",Lancamentos!$J:$J,Fluxo_de_Caixa_Semanal!$A60)</f>
        <v>0</v>
      </c>
      <c r="EF60" s="122">
        <f>-SUMIFS(Lancamentos!$Y:$Y,Lancamentos!$AF:$AF,Fluxo_de_Caixa_Semanal!EF$8,Lancamentos!$F:$F,"Realizado",Lancamentos!$J:$J,Fluxo_de_Caixa_Semanal!$A60)-SUMIFS(Lancamentos!$Y:$Y,Lancamentos!$AF:$AF,Fluxo_de_Caixa_Semanal!EF$8,Lancamentos!$F:$F,"Contratado",Lancamentos!$J:$J,Fluxo_de_Caixa_Semanal!$A60)</f>
        <v>0</v>
      </c>
      <c r="EG60" s="123">
        <f>-SUMIFS(Lancamentos!$Y:$Y,Lancamentos!$AF:$AF,Fluxo_de_Caixa_Semanal!EG$8,Lancamentos!$F:$F,"Realizado",Lancamentos!$J:$J,Fluxo_de_Caixa_Semanal!$A60)-SUMIFS(Lancamentos!$Y:$Y,Lancamentos!$AF:$AF,Fluxo_de_Caixa_Semanal!EG$8,Lancamentos!$F:$F,"Contratado",Lancamentos!$J:$J,Fluxo_de_Caixa_Semanal!$A60)</f>
        <v>0</v>
      </c>
      <c r="EH60" s="121">
        <f>-SUMIFS(Lancamentos!$Y:$Y,Lancamentos!$AF:$AF,Fluxo_de_Caixa_Semanal!EH$8,Lancamentos!$F:$F,"Realizado",Lancamentos!$J:$J,Fluxo_de_Caixa_Semanal!$A60)-SUMIFS(Lancamentos!$Y:$Y,Lancamentos!$AF:$AF,Fluxo_de_Caixa_Semanal!EH$8,Lancamentos!$F:$F,"Contratado",Lancamentos!$J:$J,Fluxo_de_Caixa_Semanal!$A60)</f>
        <v>0</v>
      </c>
      <c r="EI60" s="122">
        <f>-SUMIFS(Lancamentos!$Y:$Y,Lancamentos!$AF:$AF,Fluxo_de_Caixa_Semanal!EI$8,Lancamentos!$F:$F,"Realizado",Lancamentos!$J:$J,Fluxo_de_Caixa_Semanal!$A60)-SUMIFS(Lancamentos!$Y:$Y,Lancamentos!$AF:$AF,Fluxo_de_Caixa_Semanal!EI$8,Lancamentos!$F:$F,"Contratado",Lancamentos!$J:$J,Fluxo_de_Caixa_Semanal!$A60)</f>
        <v>0</v>
      </c>
      <c r="EJ60" s="123">
        <f>-SUMIFS(Lancamentos!$Y:$Y,Lancamentos!$AF:$AF,Fluxo_de_Caixa_Semanal!EJ$8,Lancamentos!$F:$F,"Realizado",Lancamentos!$J:$J,Fluxo_de_Caixa_Semanal!$A60)-SUMIFS(Lancamentos!$Y:$Y,Lancamentos!$AF:$AF,Fluxo_de_Caixa_Semanal!EJ$8,Lancamentos!$F:$F,"Contratado",Lancamentos!$J:$J,Fluxo_de_Caixa_Semanal!$A60)</f>
        <v>0</v>
      </c>
      <c r="EK60" s="121">
        <f>-SUMIFS(Lancamentos!$Y:$Y,Lancamentos!$AF:$AF,Fluxo_de_Caixa_Semanal!EK$8,Lancamentos!$F:$F,"Realizado",Lancamentos!$J:$J,Fluxo_de_Caixa_Semanal!$A60)-SUMIFS(Lancamentos!$Y:$Y,Lancamentos!$AF:$AF,Fluxo_de_Caixa_Semanal!EK$8,Lancamentos!$F:$F,"Contratado",Lancamentos!$J:$J,Fluxo_de_Caixa_Semanal!$A60)</f>
        <v>0</v>
      </c>
      <c r="EL60" s="122">
        <f>-SUMIFS(Lancamentos!$Y:$Y,Lancamentos!$AF:$AF,Fluxo_de_Caixa_Semanal!EL$8,Lancamentos!$F:$F,"Realizado",Lancamentos!$J:$J,Fluxo_de_Caixa_Semanal!$A60)-SUMIFS(Lancamentos!$Y:$Y,Lancamentos!$AF:$AF,Fluxo_de_Caixa_Semanal!EL$8,Lancamentos!$F:$F,"Contratado",Lancamentos!$J:$J,Fluxo_de_Caixa_Semanal!$A60)</f>
        <v>0</v>
      </c>
      <c r="EM60" s="123">
        <f>-SUMIFS(Lancamentos!$Y:$Y,Lancamentos!$AF:$AF,Fluxo_de_Caixa_Semanal!EM$8,Lancamentos!$F:$F,"Realizado",Lancamentos!$J:$J,Fluxo_de_Caixa_Semanal!$A60)-SUMIFS(Lancamentos!$Y:$Y,Lancamentos!$AF:$AF,Fluxo_de_Caixa_Semanal!EM$8,Lancamentos!$F:$F,"Contratado",Lancamentos!$J:$J,Fluxo_de_Caixa_Semanal!$A60)</f>
        <v>0</v>
      </c>
      <c r="EN60" s="121">
        <f>-SUMIFS(Lancamentos!$Y:$Y,Lancamentos!$AF:$AF,Fluxo_de_Caixa_Semanal!EN$8,Lancamentos!$F:$F,"Realizado",Lancamentos!$J:$J,Fluxo_de_Caixa_Semanal!$A60)-SUMIFS(Lancamentos!$Y:$Y,Lancamentos!$AF:$AF,Fluxo_de_Caixa_Semanal!EN$8,Lancamentos!$F:$F,"Contratado",Lancamentos!$J:$J,Fluxo_de_Caixa_Semanal!$A60)</f>
        <v>0</v>
      </c>
      <c r="EO60" s="122">
        <f>-SUMIFS(Lancamentos!$Y:$Y,Lancamentos!$AF:$AF,Fluxo_de_Caixa_Semanal!EO$8,Lancamentos!$F:$F,"Realizado",Lancamentos!$J:$J,Fluxo_de_Caixa_Semanal!$A60)-SUMIFS(Lancamentos!$Y:$Y,Lancamentos!$AF:$AF,Fluxo_de_Caixa_Semanal!EO$8,Lancamentos!$F:$F,"Contratado",Lancamentos!$J:$J,Fluxo_de_Caixa_Semanal!$A60)</f>
        <v>0</v>
      </c>
      <c r="EP60" s="123">
        <f>-SUMIFS(Lancamentos!$Y:$Y,Lancamentos!$AF:$AF,Fluxo_de_Caixa_Semanal!EP$8,Lancamentos!$F:$F,"Realizado",Lancamentos!$J:$J,Fluxo_de_Caixa_Semanal!$A60)-SUMIFS(Lancamentos!$Y:$Y,Lancamentos!$AF:$AF,Fluxo_de_Caixa_Semanal!EP$8,Lancamentos!$F:$F,"Contratado",Lancamentos!$J:$J,Fluxo_de_Caixa_Semanal!$A60)</f>
        <v>0</v>
      </c>
      <c r="EQ60" s="121">
        <f>-SUMIFS(Lancamentos!$Y:$Y,Lancamentos!$AF:$AF,Fluxo_de_Caixa_Semanal!EQ$8,Lancamentos!$F:$F,"Realizado",Lancamentos!$J:$J,Fluxo_de_Caixa_Semanal!$A60)-SUMIFS(Lancamentos!$Y:$Y,Lancamentos!$AF:$AF,Fluxo_de_Caixa_Semanal!EQ$8,Lancamentos!$F:$F,"Contratado",Lancamentos!$J:$J,Fluxo_de_Caixa_Semanal!$A60)</f>
        <v>0</v>
      </c>
      <c r="ER60" s="122">
        <f>-SUMIFS(Lancamentos!$Y:$Y,Lancamentos!$AF:$AF,Fluxo_de_Caixa_Semanal!ER$8,Lancamentos!$F:$F,"Realizado",Lancamentos!$J:$J,Fluxo_de_Caixa_Semanal!$A60)-SUMIFS(Lancamentos!$Y:$Y,Lancamentos!$AF:$AF,Fluxo_de_Caixa_Semanal!ER$8,Lancamentos!$F:$F,"Contratado",Lancamentos!$J:$J,Fluxo_de_Caixa_Semanal!$A60)</f>
        <v>0</v>
      </c>
      <c r="ES60" s="123">
        <f>-SUMIFS(Lancamentos!$Y:$Y,Lancamentos!$AF:$AF,Fluxo_de_Caixa_Semanal!ES$8,Lancamentos!$F:$F,"Realizado",Lancamentos!$J:$J,Fluxo_de_Caixa_Semanal!$A60)-SUMIFS(Lancamentos!$Y:$Y,Lancamentos!$AF:$AF,Fluxo_de_Caixa_Semanal!ES$8,Lancamentos!$F:$F,"Contratado",Lancamentos!$J:$J,Fluxo_de_Caixa_Semanal!$A60)</f>
        <v>0</v>
      </c>
    </row>
    <row r="61" spans="1:149" s="2" customFormat="1" outlineLevel="1" x14ac:dyDescent="0.25">
      <c r="A61" t="s">
        <v>149</v>
      </c>
      <c r="B61" t="s">
        <v>150</v>
      </c>
      <c r="C61" s="165">
        <f>-SUMIFS(Lancamentos!$Y:$Y,Lancamentos!$AF:$AF,Fluxo_de_Caixa_Semanal!C$8,Lancamentos!$F:$F,"Realizado",Lancamentos!$J:$J,Fluxo_de_Caixa_Semanal!$A61)</f>
        <v>0</v>
      </c>
      <c r="D61" s="165">
        <f>-SUMIFS(Lancamentos!$Y:$Y,Lancamentos!$AF:$AF,Fluxo_de_Caixa_Semanal!D$8,Lancamentos!$F:$F,"Realizado",Lancamentos!$J:$J,Fluxo_de_Caixa_Semanal!$A61)</f>
        <v>0</v>
      </c>
      <c r="E61" s="166">
        <f>-SUMIFS(Lancamentos!$Y:$Y,Lancamentos!$AF:$AF,Fluxo_de_Caixa_Semanal!E$8,Lancamentos!$F:$F,"Realizado",Lancamentos!$J:$J,Fluxo_de_Caixa_Semanal!$A61)</f>
        <v>0</v>
      </c>
      <c r="F61" s="167">
        <f>-SUMIFS(Lancamentos!$Y:$Y,Lancamentos!$AF:$AF,Fluxo_de_Caixa_Semanal!F$8,Lancamentos!$F:$F,"Realizado",Lancamentos!$J:$J,Fluxo_de_Caixa_Semanal!$A61)</f>
        <v>0</v>
      </c>
      <c r="G61" s="165">
        <f>-SUMIFS(Lancamentos!$Y:$Y,Lancamentos!$AF:$AF,Fluxo_de_Caixa_Semanal!G$8,Lancamentos!$F:$F,"Realizado",Lancamentos!$J:$J,Fluxo_de_Caixa_Semanal!$A61)</f>
        <v>0</v>
      </c>
      <c r="H61" s="166">
        <f>-SUMIFS(Lancamentos!$Y:$Y,Lancamentos!$AF:$AF,Fluxo_de_Caixa_Semanal!H$8,Lancamentos!$F:$F,"Realizado",Lancamentos!$J:$J,Fluxo_de_Caixa_Semanal!$A61)</f>
        <v>0</v>
      </c>
      <c r="I61" s="167">
        <f>-SUMIFS(Lancamentos!$Y:$Y,Lancamentos!$AF:$AF,Fluxo_de_Caixa_Semanal!I$8,Lancamentos!$F:$F,"Realizado",Lancamentos!$J:$J,Fluxo_de_Caixa_Semanal!$A61)</f>
        <v>0</v>
      </c>
      <c r="J61" s="165">
        <f>-SUMIFS(Lancamentos!$Y:$Y,Lancamentos!$AF:$AF,Fluxo_de_Caixa_Semanal!J$8,Lancamentos!$F:$F,"Realizado",Lancamentos!$J:$J,Fluxo_de_Caixa_Semanal!$A61)</f>
        <v>0</v>
      </c>
      <c r="K61" s="166">
        <f>-SUMIFS(Lancamentos!$Y:$Y,Lancamentos!$AF:$AF,Fluxo_de_Caixa_Semanal!K$8,Lancamentos!$F:$F,"Realizado",Lancamentos!$J:$J,Fluxo_de_Caixa_Semanal!$A61)</f>
        <v>0</v>
      </c>
      <c r="L61" s="167">
        <f>-SUMIFS(Lancamentos!$Y:$Y,Lancamentos!$AF:$AF,Fluxo_de_Caixa_Semanal!L$8,Lancamentos!$F:$F,"Realizado",Lancamentos!$J:$J,Fluxo_de_Caixa_Semanal!$A61)</f>
        <v>0</v>
      </c>
      <c r="M61" s="165">
        <f>-SUMIFS(Lancamentos!$Y:$Y,Lancamentos!$AF:$AF,Fluxo_de_Caixa_Semanal!M$8,Lancamentos!$F:$F,"Realizado",Lancamentos!$J:$J,Fluxo_de_Caixa_Semanal!$A61)</f>
        <v>0</v>
      </c>
      <c r="N61" s="166">
        <f>-SUMIFS(Lancamentos!$Y:$Y,Lancamentos!$AF:$AF,Fluxo_de_Caixa_Semanal!N$8,Lancamentos!$F:$F,"Realizado",Lancamentos!$J:$J,Fluxo_de_Caixa_Semanal!$A61)</f>
        <v>0</v>
      </c>
      <c r="O61" s="167">
        <f>-SUMIFS(Lancamentos!$Y:$Y,Lancamentos!$AF:$AF,Fluxo_de_Caixa_Semanal!O$8,Lancamentos!$F:$F,"Realizado",Lancamentos!$J:$J,Fluxo_de_Caixa_Semanal!$A61)</f>
        <v>0</v>
      </c>
      <c r="P61" s="165">
        <f>-SUMIFS(Lancamentos!$Y:$Y,Lancamentos!$AF:$AF,Fluxo_de_Caixa_Semanal!P$8,Lancamentos!$F:$F,"Realizado",Lancamentos!$J:$J,Fluxo_de_Caixa_Semanal!$A61)</f>
        <v>0</v>
      </c>
      <c r="Q61" s="166">
        <f>-SUMIFS(Lancamentos!$Y:$Y,Lancamentos!$AF:$AF,Fluxo_de_Caixa_Semanal!Q$8,Lancamentos!$F:$F,"Realizado",Lancamentos!$J:$J,Fluxo_de_Caixa_Semanal!$A61)</f>
        <v>0</v>
      </c>
      <c r="R61" s="167">
        <f>-SUMIFS(Lancamentos!$Y:$Y,Lancamentos!$AF:$AF,Fluxo_de_Caixa_Semanal!R$8,Lancamentos!$F:$F,"Realizado",Lancamentos!$J:$J,Fluxo_de_Caixa_Semanal!$A61)</f>
        <v>0</v>
      </c>
      <c r="S61" s="165">
        <f>-SUMIFS(Lancamentos!$Y:$Y,Lancamentos!$AF:$AF,Fluxo_de_Caixa_Semanal!S$8,Lancamentos!$F:$F,"Realizado",Lancamentos!$J:$J,Fluxo_de_Caixa_Semanal!$A61)</f>
        <v>0</v>
      </c>
      <c r="T61" s="166">
        <f>-SUMIFS(Lancamentos!$Y:$Y,Lancamentos!$AF:$AF,Fluxo_de_Caixa_Semanal!T$8,Lancamentos!$F:$F,"Realizado",Lancamentos!$J:$J,Fluxo_de_Caixa_Semanal!$A61)</f>
        <v>0</v>
      </c>
      <c r="U61" s="167">
        <f>-SUMIFS(Lancamentos!$Y:$Y,Lancamentos!$AF:$AF,Fluxo_de_Caixa_Semanal!U$8,Lancamentos!$F:$F,"Realizado",Lancamentos!$J:$J,Fluxo_de_Caixa_Semanal!$A61)</f>
        <v>0</v>
      </c>
      <c r="V61" s="165">
        <f>-SUMIFS(Lancamentos!$Y:$Y,Lancamentos!$AF:$AF,Fluxo_de_Caixa_Semanal!V$8,Lancamentos!$F:$F,"Realizado",Lancamentos!$J:$J,Fluxo_de_Caixa_Semanal!$A61)</f>
        <v>0</v>
      </c>
      <c r="W61" s="166">
        <f>-SUMIFS(Lancamentos!$Y:$Y,Lancamentos!$AF:$AF,Fluxo_de_Caixa_Semanal!W$8,Lancamentos!$F:$F,"Realizado",Lancamentos!$J:$J,Fluxo_de_Caixa_Semanal!$A61)</f>
        <v>0</v>
      </c>
      <c r="X61" s="121">
        <f>-SUMIFS(Lancamentos!$Y:$Y,Lancamentos!$AF:$AF,Fluxo_de_Caixa_Semanal!X$8,Lancamentos!$F:$F,"Realizado",Lancamentos!$J:$J,Fluxo_de_Caixa_Semanal!$A61)-SUMIFS(Lancamentos!$Y:$Y,Lancamentos!$AF:$AF,Fluxo_de_Caixa_Semanal!X$8,Lancamentos!$F:$F,"Contratado",Lancamentos!$J:$J,Fluxo_de_Caixa_Semanal!$A61)</f>
        <v>0</v>
      </c>
      <c r="Y61" s="122">
        <f>-SUMIFS(Lancamentos!$Y:$Y,Lancamentos!$AF:$AF,Fluxo_de_Caixa_Semanal!Y$8,Lancamentos!$F:$F,"Realizado",Lancamentos!$J:$J,Fluxo_de_Caixa_Semanal!$A61)-SUMIFS(Lancamentos!$Y:$Y,Lancamentos!$AF:$AF,Fluxo_de_Caixa_Semanal!Y$8,Lancamentos!$F:$F,"Contratado",Lancamentos!$J:$J,Fluxo_de_Caixa_Semanal!$A61)</f>
        <v>0</v>
      </c>
      <c r="Z61" s="123">
        <f>-SUMIFS(Lancamentos!$Y:$Y,Lancamentos!$AF:$AF,Fluxo_de_Caixa_Semanal!Z$8,Lancamentos!$F:$F,"Realizado",Lancamentos!$J:$J,Fluxo_de_Caixa_Semanal!$A61)-SUMIFS(Lancamentos!$Y:$Y,Lancamentos!$AF:$AF,Fluxo_de_Caixa_Semanal!Z$8,Lancamentos!$F:$F,"Contratado",Lancamentos!$J:$J,Fluxo_de_Caixa_Semanal!$A61)</f>
        <v>0</v>
      </c>
      <c r="AA61" s="121">
        <f>-SUMIFS(Lancamentos!$Y:$Y,Lancamentos!$AF:$AF,Fluxo_de_Caixa_Semanal!AA$8,Lancamentos!$F:$F,"Realizado",Lancamentos!$J:$J,Fluxo_de_Caixa_Semanal!$A61)-SUMIFS(Lancamentos!$Y:$Y,Lancamentos!$AF:$AF,Fluxo_de_Caixa_Semanal!AA$8,Lancamentos!$F:$F,"Contratado",Lancamentos!$J:$J,Fluxo_de_Caixa_Semanal!$A61)</f>
        <v>0</v>
      </c>
      <c r="AB61" s="122">
        <f>-SUMIFS(Lancamentos!$Y:$Y,Lancamentos!$AF:$AF,Fluxo_de_Caixa_Semanal!AB$8,Lancamentos!$F:$F,"Realizado",Lancamentos!$J:$J,Fluxo_de_Caixa_Semanal!$A61)-SUMIFS(Lancamentos!$Y:$Y,Lancamentos!$AF:$AF,Fluxo_de_Caixa_Semanal!AB$8,Lancamentos!$F:$F,"Contratado",Lancamentos!$J:$J,Fluxo_de_Caixa_Semanal!$A61)</f>
        <v>0</v>
      </c>
      <c r="AC61" s="123">
        <f>-SUMIFS(Lancamentos!$Y:$Y,Lancamentos!$AF:$AF,Fluxo_de_Caixa_Semanal!AC$8,Lancamentos!$F:$F,"Realizado",Lancamentos!$J:$J,Fluxo_de_Caixa_Semanal!$A61)-SUMIFS(Lancamentos!$Y:$Y,Lancamentos!$AF:$AF,Fluxo_de_Caixa_Semanal!AC$8,Lancamentos!$F:$F,"Contratado",Lancamentos!$J:$J,Fluxo_de_Caixa_Semanal!$A61)</f>
        <v>0</v>
      </c>
      <c r="AD61" s="121">
        <f>-SUMIFS(Lancamentos!$Y:$Y,Lancamentos!$AF:$AF,Fluxo_de_Caixa_Semanal!AD$8,Lancamentos!$F:$F,"Realizado",Lancamentos!$J:$J,Fluxo_de_Caixa_Semanal!$A61)-SUMIFS(Lancamentos!$Y:$Y,Lancamentos!$AF:$AF,Fluxo_de_Caixa_Semanal!AD$8,Lancamentos!$F:$F,"Contratado",Lancamentos!$J:$J,Fluxo_de_Caixa_Semanal!$A61)</f>
        <v>0</v>
      </c>
      <c r="AE61" s="122">
        <f>-SUMIFS(Lancamentos!$Y:$Y,Lancamentos!$AF:$AF,Fluxo_de_Caixa_Semanal!AE$8,Lancamentos!$F:$F,"Realizado",Lancamentos!$J:$J,Fluxo_de_Caixa_Semanal!$A61)-SUMIFS(Lancamentos!$Y:$Y,Lancamentos!$AF:$AF,Fluxo_de_Caixa_Semanal!AE$8,Lancamentos!$F:$F,"Contratado",Lancamentos!$J:$J,Fluxo_de_Caixa_Semanal!$A61)</f>
        <v>0</v>
      </c>
      <c r="AF61" s="123">
        <f>-SUMIFS(Lancamentos!$Y:$Y,Lancamentos!$AF:$AF,Fluxo_de_Caixa_Semanal!AF$8,Lancamentos!$F:$F,"Realizado",Lancamentos!$J:$J,Fluxo_de_Caixa_Semanal!$A61)-SUMIFS(Lancamentos!$Y:$Y,Lancamentos!$AF:$AF,Fluxo_de_Caixa_Semanal!AF$8,Lancamentos!$F:$F,"Contratado",Lancamentos!$J:$J,Fluxo_de_Caixa_Semanal!$A61)</f>
        <v>0</v>
      </c>
      <c r="AG61" s="121">
        <f>-SUMIFS(Lancamentos!$Y:$Y,Lancamentos!$AF:$AF,Fluxo_de_Caixa_Semanal!AG$8,Lancamentos!$F:$F,"Realizado",Lancamentos!$J:$J,Fluxo_de_Caixa_Semanal!$A61)-SUMIFS(Lancamentos!$Y:$Y,Lancamentos!$AF:$AF,Fluxo_de_Caixa_Semanal!AG$8,Lancamentos!$F:$F,"Contratado",Lancamentos!$J:$J,Fluxo_de_Caixa_Semanal!$A61)</f>
        <v>0</v>
      </c>
      <c r="AH61" s="122">
        <f>-SUMIFS(Lancamentos!$Y:$Y,Lancamentos!$AF:$AF,Fluxo_de_Caixa_Semanal!AH$8,Lancamentos!$F:$F,"Realizado",Lancamentos!$J:$J,Fluxo_de_Caixa_Semanal!$A61)-SUMIFS(Lancamentos!$Y:$Y,Lancamentos!$AF:$AF,Fluxo_de_Caixa_Semanal!AH$8,Lancamentos!$F:$F,"Contratado",Lancamentos!$J:$J,Fluxo_de_Caixa_Semanal!$A61)</f>
        <v>0</v>
      </c>
      <c r="AI61" s="123">
        <f>-SUMIFS(Lancamentos!$Y:$Y,Lancamentos!$AF:$AF,Fluxo_de_Caixa_Semanal!AI$8,Lancamentos!$F:$F,"Realizado",Lancamentos!$J:$J,Fluxo_de_Caixa_Semanal!$A61)-SUMIFS(Lancamentos!$Y:$Y,Lancamentos!$AF:$AF,Fluxo_de_Caixa_Semanal!AI$8,Lancamentos!$F:$F,"Contratado",Lancamentos!$J:$J,Fluxo_de_Caixa_Semanal!$A61)</f>
        <v>0</v>
      </c>
      <c r="AJ61" s="121">
        <f>-SUMIFS(Lancamentos!$Y:$Y,Lancamentos!$AF:$AF,Fluxo_de_Caixa_Semanal!AJ$8,Lancamentos!$F:$F,"Realizado",Lancamentos!$J:$J,Fluxo_de_Caixa_Semanal!$A61)-SUMIFS(Lancamentos!$Y:$Y,Lancamentos!$AF:$AF,Fluxo_de_Caixa_Semanal!AJ$8,Lancamentos!$F:$F,"Contratado",Lancamentos!$J:$J,Fluxo_de_Caixa_Semanal!$A61)</f>
        <v>0</v>
      </c>
      <c r="AK61" s="122">
        <f>-SUMIFS(Lancamentos!$Y:$Y,Lancamentos!$AF:$AF,Fluxo_de_Caixa_Semanal!AK$8,Lancamentos!$F:$F,"Realizado",Lancamentos!$J:$J,Fluxo_de_Caixa_Semanal!$A61)-SUMIFS(Lancamentos!$Y:$Y,Lancamentos!$AF:$AF,Fluxo_de_Caixa_Semanal!AK$8,Lancamentos!$F:$F,"Contratado",Lancamentos!$J:$J,Fluxo_de_Caixa_Semanal!$A61)</f>
        <v>0</v>
      </c>
      <c r="AL61" s="123">
        <f>-SUMIFS(Lancamentos!$Y:$Y,Lancamentos!$AF:$AF,Fluxo_de_Caixa_Semanal!AL$8,Lancamentos!$F:$F,"Realizado",Lancamentos!$J:$J,Fluxo_de_Caixa_Semanal!$A61)-SUMIFS(Lancamentos!$Y:$Y,Lancamentos!$AF:$AF,Fluxo_de_Caixa_Semanal!AL$8,Lancamentos!$F:$F,"Contratado",Lancamentos!$J:$J,Fluxo_de_Caixa_Semanal!$A61)</f>
        <v>0</v>
      </c>
      <c r="AM61" s="121">
        <f>-SUMIFS(Lancamentos!$Y:$Y,Lancamentos!$AF:$AF,Fluxo_de_Caixa_Semanal!AM$8,Lancamentos!$F:$F,"Realizado",Lancamentos!$J:$J,Fluxo_de_Caixa_Semanal!$A61)-SUMIFS(Lancamentos!$Y:$Y,Lancamentos!$AF:$AF,Fluxo_de_Caixa_Semanal!AM$8,Lancamentos!$F:$F,"Contratado",Lancamentos!$J:$J,Fluxo_de_Caixa_Semanal!$A61)</f>
        <v>0</v>
      </c>
      <c r="AN61" s="122">
        <f>-SUMIFS(Lancamentos!$Y:$Y,Lancamentos!$AF:$AF,Fluxo_de_Caixa_Semanal!AN$8,Lancamentos!$F:$F,"Realizado",Lancamentos!$J:$J,Fluxo_de_Caixa_Semanal!$A61)-SUMIFS(Lancamentos!$Y:$Y,Lancamentos!$AF:$AF,Fluxo_de_Caixa_Semanal!AN$8,Lancamentos!$F:$F,"Contratado",Lancamentos!$J:$J,Fluxo_de_Caixa_Semanal!$A61)</f>
        <v>0</v>
      </c>
      <c r="AO61" s="123">
        <f>-SUMIFS(Lancamentos!$Y:$Y,Lancamentos!$AF:$AF,Fluxo_de_Caixa_Semanal!AO$8,Lancamentos!$F:$F,"Realizado",Lancamentos!$J:$J,Fluxo_de_Caixa_Semanal!$A61)-SUMIFS(Lancamentos!$Y:$Y,Lancamentos!$AF:$AF,Fluxo_de_Caixa_Semanal!AO$8,Lancamentos!$F:$F,"Contratado",Lancamentos!$J:$J,Fluxo_de_Caixa_Semanal!$A61)</f>
        <v>0</v>
      </c>
      <c r="AP61" s="121">
        <f>-SUMIFS(Lancamentos!$Y:$Y,Lancamentos!$AF:$AF,Fluxo_de_Caixa_Semanal!AP$8,Lancamentos!$F:$F,"Realizado",Lancamentos!$J:$J,Fluxo_de_Caixa_Semanal!$A61)-SUMIFS(Lancamentos!$Y:$Y,Lancamentos!$AF:$AF,Fluxo_de_Caixa_Semanal!AP$8,Lancamentos!$F:$F,"Contratado",Lancamentos!$J:$J,Fluxo_de_Caixa_Semanal!$A61)</f>
        <v>0</v>
      </c>
      <c r="AQ61" s="122">
        <f>-SUMIFS(Lancamentos!$Y:$Y,Lancamentos!$AF:$AF,Fluxo_de_Caixa_Semanal!AQ$8,Lancamentos!$F:$F,"Realizado",Lancamentos!$J:$J,Fluxo_de_Caixa_Semanal!$A61)-SUMIFS(Lancamentos!$Y:$Y,Lancamentos!$AF:$AF,Fluxo_de_Caixa_Semanal!AQ$8,Lancamentos!$F:$F,"Contratado",Lancamentos!$J:$J,Fluxo_de_Caixa_Semanal!$A61)</f>
        <v>0</v>
      </c>
      <c r="AR61" s="123">
        <f>-SUMIFS(Lancamentos!$Y:$Y,Lancamentos!$AF:$AF,Fluxo_de_Caixa_Semanal!AR$8,Lancamentos!$F:$F,"Realizado",Lancamentos!$J:$J,Fluxo_de_Caixa_Semanal!$A61)-SUMIFS(Lancamentos!$Y:$Y,Lancamentos!$AF:$AF,Fluxo_de_Caixa_Semanal!AR$8,Lancamentos!$F:$F,"Contratado",Lancamentos!$J:$J,Fluxo_de_Caixa_Semanal!$A61)</f>
        <v>0</v>
      </c>
      <c r="AS61" s="121">
        <f>-SUMIFS(Lancamentos!$Y:$Y,Lancamentos!$AF:$AF,Fluxo_de_Caixa_Semanal!AS$8,Lancamentos!$F:$F,"Realizado",Lancamentos!$J:$J,Fluxo_de_Caixa_Semanal!$A61)-SUMIFS(Lancamentos!$Y:$Y,Lancamentos!$AF:$AF,Fluxo_de_Caixa_Semanal!AS$8,Lancamentos!$F:$F,"Contratado",Lancamentos!$J:$J,Fluxo_de_Caixa_Semanal!$A61)</f>
        <v>0</v>
      </c>
      <c r="AT61" s="122">
        <f>-SUMIFS(Lancamentos!$Y:$Y,Lancamentos!$AF:$AF,Fluxo_de_Caixa_Semanal!AT$8,Lancamentos!$F:$F,"Realizado",Lancamentos!$J:$J,Fluxo_de_Caixa_Semanal!$A61)-SUMIFS(Lancamentos!$Y:$Y,Lancamentos!$AF:$AF,Fluxo_de_Caixa_Semanal!AT$8,Lancamentos!$F:$F,"Contratado",Lancamentos!$J:$J,Fluxo_de_Caixa_Semanal!$A61)</f>
        <v>0</v>
      </c>
      <c r="AU61" s="123">
        <f>-SUMIFS(Lancamentos!$Y:$Y,Lancamentos!$AF:$AF,Fluxo_de_Caixa_Semanal!AU$8,Lancamentos!$F:$F,"Realizado",Lancamentos!$J:$J,Fluxo_de_Caixa_Semanal!$A61)-SUMIFS(Lancamentos!$Y:$Y,Lancamentos!$AF:$AF,Fluxo_de_Caixa_Semanal!AU$8,Lancamentos!$F:$F,"Contratado",Lancamentos!$J:$J,Fluxo_de_Caixa_Semanal!$A61)</f>
        <v>0</v>
      </c>
      <c r="AV61" s="121">
        <f>-SUMIFS(Lancamentos!$Y:$Y,Lancamentos!$AF:$AF,Fluxo_de_Caixa_Semanal!AV$8,Lancamentos!$F:$F,"Realizado",Lancamentos!$J:$J,Fluxo_de_Caixa_Semanal!$A61)-SUMIFS(Lancamentos!$Y:$Y,Lancamentos!$AF:$AF,Fluxo_de_Caixa_Semanal!AV$8,Lancamentos!$F:$F,"Contratado",Lancamentos!$J:$J,Fluxo_de_Caixa_Semanal!$A61)</f>
        <v>0</v>
      </c>
      <c r="AW61" s="122">
        <f>-SUMIFS(Lancamentos!$Y:$Y,Lancamentos!$AF:$AF,Fluxo_de_Caixa_Semanal!AW$8,Lancamentos!$F:$F,"Realizado",Lancamentos!$J:$J,Fluxo_de_Caixa_Semanal!$A61)-SUMIFS(Lancamentos!$Y:$Y,Lancamentos!$AF:$AF,Fluxo_de_Caixa_Semanal!AW$8,Lancamentos!$F:$F,"Contratado",Lancamentos!$J:$J,Fluxo_de_Caixa_Semanal!$A61)</f>
        <v>0</v>
      </c>
      <c r="AX61" s="123">
        <f>-SUMIFS(Lancamentos!$Y:$Y,Lancamentos!$AF:$AF,Fluxo_de_Caixa_Semanal!AX$8,Lancamentos!$F:$F,"Realizado",Lancamentos!$J:$J,Fluxo_de_Caixa_Semanal!$A61)-SUMIFS(Lancamentos!$Y:$Y,Lancamentos!$AF:$AF,Fluxo_de_Caixa_Semanal!AX$8,Lancamentos!$F:$F,"Contratado",Lancamentos!$J:$J,Fluxo_de_Caixa_Semanal!$A61)</f>
        <v>0</v>
      </c>
      <c r="AY61" s="121">
        <f>-SUMIFS(Lancamentos!$Y:$Y,Lancamentos!$AF:$AF,Fluxo_de_Caixa_Semanal!AY$8,Lancamentos!$F:$F,"Realizado",Lancamentos!$J:$J,Fluxo_de_Caixa_Semanal!$A61)-SUMIFS(Lancamentos!$Y:$Y,Lancamentos!$AF:$AF,Fluxo_de_Caixa_Semanal!AY$8,Lancamentos!$F:$F,"Contratado",Lancamentos!$J:$J,Fluxo_de_Caixa_Semanal!$A61)</f>
        <v>0</v>
      </c>
      <c r="AZ61" s="122">
        <f>-SUMIFS(Lancamentos!$Y:$Y,Lancamentos!$AF:$AF,Fluxo_de_Caixa_Semanal!AZ$8,Lancamentos!$F:$F,"Realizado",Lancamentos!$J:$J,Fluxo_de_Caixa_Semanal!$A61)-SUMIFS(Lancamentos!$Y:$Y,Lancamentos!$AF:$AF,Fluxo_de_Caixa_Semanal!AZ$8,Lancamentos!$F:$F,"Contratado",Lancamentos!$J:$J,Fluxo_de_Caixa_Semanal!$A61)</f>
        <v>0</v>
      </c>
      <c r="BA61" s="123">
        <f>-SUMIFS(Lancamentos!$Y:$Y,Lancamentos!$AF:$AF,Fluxo_de_Caixa_Semanal!BA$8,Lancamentos!$F:$F,"Realizado",Lancamentos!$J:$J,Fluxo_de_Caixa_Semanal!$A61)-SUMIFS(Lancamentos!$Y:$Y,Lancamentos!$AF:$AF,Fluxo_de_Caixa_Semanal!BA$8,Lancamentos!$F:$F,"Contratado",Lancamentos!$J:$J,Fluxo_de_Caixa_Semanal!$A61)</f>
        <v>0</v>
      </c>
      <c r="BB61" s="121">
        <f>-SUMIFS(Lancamentos!$Y:$Y,Lancamentos!$AF:$AF,Fluxo_de_Caixa_Semanal!BB$8,Lancamentos!$F:$F,"Realizado",Lancamentos!$J:$J,Fluxo_de_Caixa_Semanal!$A61)-SUMIFS(Lancamentos!$Y:$Y,Lancamentos!$AF:$AF,Fluxo_de_Caixa_Semanal!BB$8,Lancamentos!$F:$F,"Contratado",Lancamentos!$J:$J,Fluxo_de_Caixa_Semanal!$A61)</f>
        <v>0</v>
      </c>
      <c r="BC61" s="122">
        <f>-SUMIFS(Lancamentos!$Y:$Y,Lancamentos!$AF:$AF,Fluxo_de_Caixa_Semanal!BC$8,Lancamentos!$F:$F,"Realizado",Lancamentos!$J:$J,Fluxo_de_Caixa_Semanal!$A61)-SUMIFS(Lancamentos!$Y:$Y,Lancamentos!$AF:$AF,Fluxo_de_Caixa_Semanal!BC$8,Lancamentos!$F:$F,"Contratado",Lancamentos!$J:$J,Fluxo_de_Caixa_Semanal!$A61)</f>
        <v>0</v>
      </c>
      <c r="BD61" s="123">
        <f>-SUMIFS(Lancamentos!$Y:$Y,Lancamentos!$AF:$AF,Fluxo_de_Caixa_Semanal!BD$8,Lancamentos!$F:$F,"Realizado",Lancamentos!$J:$J,Fluxo_de_Caixa_Semanal!$A61)-SUMIFS(Lancamentos!$Y:$Y,Lancamentos!$AF:$AF,Fluxo_de_Caixa_Semanal!BD$8,Lancamentos!$F:$F,"Contratado",Lancamentos!$J:$J,Fluxo_de_Caixa_Semanal!$A61)</f>
        <v>0</v>
      </c>
      <c r="BE61" s="121">
        <f>-SUMIFS(Lancamentos!$Y:$Y,Lancamentos!$AF:$AF,Fluxo_de_Caixa_Semanal!BE$8,Lancamentos!$F:$F,"Realizado",Lancamentos!$J:$J,Fluxo_de_Caixa_Semanal!$A61)-SUMIFS(Lancamentos!$Y:$Y,Lancamentos!$AF:$AF,Fluxo_de_Caixa_Semanal!BE$8,Lancamentos!$F:$F,"Contratado",Lancamentos!$J:$J,Fluxo_de_Caixa_Semanal!$A61)</f>
        <v>0</v>
      </c>
      <c r="BF61" s="122">
        <f>-SUMIFS(Lancamentos!$Y:$Y,Lancamentos!$AF:$AF,Fluxo_de_Caixa_Semanal!BF$8,Lancamentos!$F:$F,"Realizado",Lancamentos!$J:$J,Fluxo_de_Caixa_Semanal!$A61)-SUMIFS(Lancamentos!$Y:$Y,Lancamentos!$AF:$AF,Fluxo_de_Caixa_Semanal!BF$8,Lancamentos!$F:$F,"Contratado",Lancamentos!$J:$J,Fluxo_de_Caixa_Semanal!$A61)</f>
        <v>0</v>
      </c>
      <c r="BG61" s="123">
        <f>-SUMIFS(Lancamentos!$Y:$Y,Lancamentos!$AF:$AF,Fluxo_de_Caixa_Semanal!BG$8,Lancamentos!$F:$F,"Realizado",Lancamentos!$J:$J,Fluxo_de_Caixa_Semanal!$A61)-SUMIFS(Lancamentos!$Y:$Y,Lancamentos!$AF:$AF,Fluxo_de_Caixa_Semanal!BG$8,Lancamentos!$F:$F,"Contratado",Lancamentos!$J:$J,Fluxo_de_Caixa_Semanal!$A61)</f>
        <v>0</v>
      </c>
      <c r="BH61" s="121">
        <f>-SUMIFS(Lancamentos!$Y:$Y,Lancamentos!$AF:$AF,Fluxo_de_Caixa_Semanal!BH$8,Lancamentos!$F:$F,"Realizado",Lancamentos!$J:$J,Fluxo_de_Caixa_Semanal!$A61)-SUMIFS(Lancamentos!$Y:$Y,Lancamentos!$AF:$AF,Fluxo_de_Caixa_Semanal!BH$8,Lancamentos!$F:$F,"Contratado",Lancamentos!$J:$J,Fluxo_de_Caixa_Semanal!$A61)</f>
        <v>0</v>
      </c>
      <c r="BI61" s="122">
        <f>-SUMIFS(Lancamentos!$Y:$Y,Lancamentos!$AF:$AF,Fluxo_de_Caixa_Semanal!BI$8,Lancamentos!$F:$F,"Realizado",Lancamentos!$J:$J,Fluxo_de_Caixa_Semanal!$A61)-SUMIFS(Lancamentos!$Y:$Y,Lancamentos!$AF:$AF,Fluxo_de_Caixa_Semanal!BI$8,Lancamentos!$F:$F,"Contratado",Lancamentos!$J:$J,Fluxo_de_Caixa_Semanal!$A61)</f>
        <v>0</v>
      </c>
      <c r="BJ61" s="123">
        <f>-SUMIFS(Lancamentos!$Y:$Y,Lancamentos!$AF:$AF,Fluxo_de_Caixa_Semanal!BJ$8,Lancamentos!$F:$F,"Realizado",Lancamentos!$J:$J,Fluxo_de_Caixa_Semanal!$A61)-SUMIFS(Lancamentos!$Y:$Y,Lancamentos!$AF:$AF,Fluxo_de_Caixa_Semanal!BJ$8,Lancamentos!$F:$F,"Contratado",Lancamentos!$J:$J,Fluxo_de_Caixa_Semanal!$A61)</f>
        <v>0</v>
      </c>
      <c r="BK61" s="121">
        <f>-SUMIFS(Lancamentos!$Y:$Y,Lancamentos!$AF:$AF,Fluxo_de_Caixa_Semanal!BK$8,Lancamentos!$F:$F,"Realizado",Lancamentos!$J:$J,Fluxo_de_Caixa_Semanal!$A61)-SUMIFS(Lancamentos!$Y:$Y,Lancamentos!$AF:$AF,Fluxo_de_Caixa_Semanal!BK$8,Lancamentos!$F:$F,"Contratado",Lancamentos!$J:$J,Fluxo_de_Caixa_Semanal!$A61)</f>
        <v>0</v>
      </c>
      <c r="BL61" s="122">
        <f>-SUMIFS(Lancamentos!$Y:$Y,Lancamentos!$AF:$AF,Fluxo_de_Caixa_Semanal!BL$8,Lancamentos!$F:$F,"Realizado",Lancamentos!$J:$J,Fluxo_de_Caixa_Semanal!$A61)-SUMIFS(Lancamentos!$Y:$Y,Lancamentos!$AF:$AF,Fluxo_de_Caixa_Semanal!BL$8,Lancamentos!$F:$F,"Contratado",Lancamentos!$J:$J,Fluxo_de_Caixa_Semanal!$A61)</f>
        <v>0</v>
      </c>
      <c r="BM61" s="123">
        <f>-SUMIFS(Lancamentos!$Y:$Y,Lancamentos!$AF:$AF,Fluxo_de_Caixa_Semanal!BM$8,Lancamentos!$F:$F,"Realizado",Lancamentos!$J:$J,Fluxo_de_Caixa_Semanal!$A61)-SUMIFS(Lancamentos!$Y:$Y,Lancamentos!$AF:$AF,Fluxo_de_Caixa_Semanal!BM$8,Lancamentos!$F:$F,"Contratado",Lancamentos!$J:$J,Fluxo_de_Caixa_Semanal!$A61)</f>
        <v>0</v>
      </c>
      <c r="BN61" s="121">
        <f>-SUMIFS(Lancamentos!$Y:$Y,Lancamentos!$AF:$AF,Fluxo_de_Caixa_Semanal!BN$8,Lancamentos!$F:$F,"Realizado",Lancamentos!$J:$J,Fluxo_de_Caixa_Semanal!$A61)-SUMIFS(Lancamentos!$Y:$Y,Lancamentos!$AF:$AF,Fluxo_de_Caixa_Semanal!BN$8,Lancamentos!$F:$F,"Contratado",Lancamentos!$J:$J,Fluxo_de_Caixa_Semanal!$A61)</f>
        <v>0</v>
      </c>
      <c r="BO61" s="122">
        <f>-SUMIFS(Lancamentos!$Y:$Y,Lancamentos!$AF:$AF,Fluxo_de_Caixa_Semanal!BO$8,Lancamentos!$F:$F,"Realizado",Lancamentos!$J:$J,Fluxo_de_Caixa_Semanal!$A61)-SUMIFS(Lancamentos!$Y:$Y,Lancamentos!$AF:$AF,Fluxo_de_Caixa_Semanal!BO$8,Lancamentos!$F:$F,"Contratado",Lancamentos!$J:$J,Fluxo_de_Caixa_Semanal!$A61)</f>
        <v>0</v>
      </c>
      <c r="BP61" s="123">
        <f>-SUMIFS(Lancamentos!$Y:$Y,Lancamentos!$AF:$AF,Fluxo_de_Caixa_Semanal!BP$8,Lancamentos!$F:$F,"Realizado",Lancamentos!$J:$J,Fluxo_de_Caixa_Semanal!$A61)-SUMIFS(Lancamentos!$Y:$Y,Lancamentos!$AF:$AF,Fluxo_de_Caixa_Semanal!BP$8,Lancamentos!$F:$F,"Contratado",Lancamentos!$J:$J,Fluxo_de_Caixa_Semanal!$A61)</f>
        <v>0</v>
      </c>
      <c r="BQ61" s="121">
        <f>-SUMIFS(Lancamentos!$Y:$Y,Lancamentos!$AF:$AF,Fluxo_de_Caixa_Semanal!BQ$8,Lancamentos!$F:$F,"Realizado",Lancamentos!$J:$J,Fluxo_de_Caixa_Semanal!$A61)-SUMIFS(Lancamentos!$Y:$Y,Lancamentos!$AF:$AF,Fluxo_de_Caixa_Semanal!BQ$8,Lancamentos!$F:$F,"Contratado",Lancamentos!$J:$J,Fluxo_de_Caixa_Semanal!$A61)</f>
        <v>0</v>
      </c>
      <c r="BR61" s="122">
        <f>-SUMIFS(Lancamentos!$Y:$Y,Lancamentos!$AF:$AF,Fluxo_de_Caixa_Semanal!BR$8,Lancamentos!$F:$F,"Realizado",Lancamentos!$J:$J,Fluxo_de_Caixa_Semanal!$A61)-SUMIFS(Lancamentos!$Y:$Y,Lancamentos!$AF:$AF,Fluxo_de_Caixa_Semanal!BR$8,Lancamentos!$F:$F,"Contratado",Lancamentos!$J:$J,Fluxo_de_Caixa_Semanal!$A61)</f>
        <v>0</v>
      </c>
      <c r="BS61" s="123">
        <f>-SUMIFS(Lancamentos!$Y:$Y,Lancamentos!$AF:$AF,Fluxo_de_Caixa_Semanal!BS$8,Lancamentos!$F:$F,"Realizado",Lancamentos!$J:$J,Fluxo_de_Caixa_Semanal!$A61)-SUMIFS(Lancamentos!$Y:$Y,Lancamentos!$AF:$AF,Fluxo_de_Caixa_Semanal!BS$8,Lancamentos!$F:$F,"Contratado",Lancamentos!$J:$J,Fluxo_de_Caixa_Semanal!$A61)</f>
        <v>0</v>
      </c>
      <c r="BT61" s="121">
        <f>-SUMIFS(Lancamentos!$Y:$Y,Lancamentos!$AF:$AF,Fluxo_de_Caixa_Semanal!BT$8,Lancamentos!$F:$F,"Realizado",Lancamentos!$J:$J,Fluxo_de_Caixa_Semanal!$A61)-SUMIFS(Lancamentos!$Y:$Y,Lancamentos!$AF:$AF,Fluxo_de_Caixa_Semanal!BT$8,Lancamentos!$F:$F,"Contratado",Lancamentos!$J:$J,Fluxo_de_Caixa_Semanal!$A61)</f>
        <v>0</v>
      </c>
      <c r="BU61" s="122">
        <f>-SUMIFS(Lancamentos!$Y:$Y,Lancamentos!$AF:$AF,Fluxo_de_Caixa_Semanal!BU$8,Lancamentos!$F:$F,"Realizado",Lancamentos!$J:$J,Fluxo_de_Caixa_Semanal!$A61)-SUMIFS(Lancamentos!$Y:$Y,Lancamentos!$AF:$AF,Fluxo_de_Caixa_Semanal!BU$8,Lancamentos!$F:$F,"Contratado",Lancamentos!$J:$J,Fluxo_de_Caixa_Semanal!$A61)</f>
        <v>0</v>
      </c>
      <c r="BV61" s="123">
        <f>-SUMIFS(Lancamentos!$Y:$Y,Lancamentos!$AF:$AF,Fluxo_de_Caixa_Semanal!BV$8,Lancamentos!$F:$F,"Realizado",Lancamentos!$J:$J,Fluxo_de_Caixa_Semanal!$A61)-SUMIFS(Lancamentos!$Y:$Y,Lancamentos!$AF:$AF,Fluxo_de_Caixa_Semanal!BV$8,Lancamentos!$F:$F,"Contratado",Lancamentos!$J:$J,Fluxo_de_Caixa_Semanal!$A61)</f>
        <v>0</v>
      </c>
      <c r="BW61" s="121">
        <f>-SUMIFS(Lancamentos!$Y:$Y,Lancamentos!$AF:$AF,Fluxo_de_Caixa_Semanal!BW$8,Lancamentos!$F:$F,"Realizado",Lancamentos!$J:$J,Fluxo_de_Caixa_Semanal!$A61)-SUMIFS(Lancamentos!$Y:$Y,Lancamentos!$AF:$AF,Fluxo_de_Caixa_Semanal!BW$8,Lancamentos!$F:$F,"Contratado",Lancamentos!$J:$J,Fluxo_de_Caixa_Semanal!$A61)</f>
        <v>0</v>
      </c>
      <c r="BX61" s="122">
        <f>-SUMIFS(Lancamentos!$Y:$Y,Lancamentos!$AF:$AF,Fluxo_de_Caixa_Semanal!BX$8,Lancamentos!$F:$F,"Realizado",Lancamentos!$J:$J,Fluxo_de_Caixa_Semanal!$A61)-SUMIFS(Lancamentos!$Y:$Y,Lancamentos!$AF:$AF,Fluxo_de_Caixa_Semanal!BX$8,Lancamentos!$F:$F,"Contratado",Lancamentos!$J:$J,Fluxo_de_Caixa_Semanal!$A61)</f>
        <v>0</v>
      </c>
      <c r="BY61" s="123">
        <f>-SUMIFS(Lancamentos!$Y:$Y,Lancamentos!$AF:$AF,Fluxo_de_Caixa_Semanal!BY$8,Lancamentos!$F:$F,"Realizado",Lancamentos!$J:$J,Fluxo_de_Caixa_Semanal!$A61)-SUMIFS(Lancamentos!$Y:$Y,Lancamentos!$AF:$AF,Fluxo_de_Caixa_Semanal!BY$8,Lancamentos!$F:$F,"Contratado",Lancamentos!$J:$J,Fluxo_de_Caixa_Semanal!$A61)</f>
        <v>0</v>
      </c>
      <c r="BZ61" s="121">
        <f>-SUMIFS(Lancamentos!$Y:$Y,Lancamentos!$AF:$AF,Fluxo_de_Caixa_Semanal!BZ$8,Lancamentos!$F:$F,"Realizado",Lancamentos!$J:$J,Fluxo_de_Caixa_Semanal!$A61)-SUMIFS(Lancamentos!$Y:$Y,Lancamentos!$AF:$AF,Fluxo_de_Caixa_Semanal!BZ$8,Lancamentos!$F:$F,"Contratado",Lancamentos!$J:$J,Fluxo_de_Caixa_Semanal!$A61)</f>
        <v>0</v>
      </c>
      <c r="CA61" s="122">
        <f>-SUMIFS(Lancamentos!$Y:$Y,Lancamentos!$AF:$AF,Fluxo_de_Caixa_Semanal!CA$8,Lancamentos!$F:$F,"Realizado",Lancamentos!$J:$J,Fluxo_de_Caixa_Semanal!$A61)-SUMIFS(Lancamentos!$Y:$Y,Lancamentos!$AF:$AF,Fluxo_de_Caixa_Semanal!CA$8,Lancamentos!$F:$F,"Contratado",Lancamentos!$J:$J,Fluxo_de_Caixa_Semanal!$A61)</f>
        <v>0</v>
      </c>
      <c r="CB61" s="123">
        <f>-SUMIFS(Lancamentos!$Y:$Y,Lancamentos!$AF:$AF,Fluxo_de_Caixa_Semanal!CB$8,Lancamentos!$F:$F,"Realizado",Lancamentos!$J:$J,Fluxo_de_Caixa_Semanal!$A61)-SUMIFS(Lancamentos!$Y:$Y,Lancamentos!$AF:$AF,Fluxo_de_Caixa_Semanal!CB$8,Lancamentos!$F:$F,"Contratado",Lancamentos!$J:$J,Fluxo_de_Caixa_Semanal!$A61)</f>
        <v>0</v>
      </c>
      <c r="CC61" s="121">
        <f>-SUMIFS(Lancamentos!$Y:$Y,Lancamentos!$AF:$AF,Fluxo_de_Caixa_Semanal!CC$8,Lancamentos!$F:$F,"Realizado",Lancamentos!$J:$J,Fluxo_de_Caixa_Semanal!$A61)-SUMIFS(Lancamentos!$Y:$Y,Lancamentos!$AF:$AF,Fluxo_de_Caixa_Semanal!CC$8,Lancamentos!$F:$F,"Contratado",Lancamentos!$J:$J,Fluxo_de_Caixa_Semanal!$A61)</f>
        <v>0</v>
      </c>
      <c r="CD61" s="122">
        <f>-SUMIFS(Lancamentos!$Y:$Y,Lancamentos!$AF:$AF,Fluxo_de_Caixa_Semanal!CD$8,Lancamentos!$F:$F,"Realizado",Lancamentos!$J:$J,Fluxo_de_Caixa_Semanal!$A61)-SUMIFS(Lancamentos!$Y:$Y,Lancamentos!$AF:$AF,Fluxo_de_Caixa_Semanal!CD$8,Lancamentos!$F:$F,"Contratado",Lancamentos!$J:$J,Fluxo_de_Caixa_Semanal!$A61)</f>
        <v>0</v>
      </c>
      <c r="CE61" s="123">
        <f>-SUMIFS(Lancamentos!$Y:$Y,Lancamentos!$AF:$AF,Fluxo_de_Caixa_Semanal!CE$8,Lancamentos!$F:$F,"Realizado",Lancamentos!$J:$J,Fluxo_de_Caixa_Semanal!$A61)-SUMIFS(Lancamentos!$Y:$Y,Lancamentos!$AF:$AF,Fluxo_de_Caixa_Semanal!CE$8,Lancamentos!$F:$F,"Contratado",Lancamentos!$J:$J,Fluxo_de_Caixa_Semanal!$A61)</f>
        <v>0</v>
      </c>
      <c r="CF61" s="121">
        <f>-SUMIFS(Lancamentos!$Y:$Y,Lancamentos!$AF:$AF,Fluxo_de_Caixa_Semanal!CF$8,Lancamentos!$F:$F,"Realizado",Lancamentos!$J:$J,Fluxo_de_Caixa_Semanal!$A61)-SUMIFS(Lancamentos!$Y:$Y,Lancamentos!$AF:$AF,Fluxo_de_Caixa_Semanal!CF$8,Lancamentos!$F:$F,"Contratado",Lancamentos!$J:$J,Fluxo_de_Caixa_Semanal!$A61)</f>
        <v>0</v>
      </c>
      <c r="CG61" s="122">
        <f>-SUMIFS(Lancamentos!$Y:$Y,Lancamentos!$AF:$AF,Fluxo_de_Caixa_Semanal!CG$8,Lancamentos!$F:$F,"Realizado",Lancamentos!$J:$J,Fluxo_de_Caixa_Semanal!$A61)-SUMIFS(Lancamentos!$Y:$Y,Lancamentos!$AF:$AF,Fluxo_de_Caixa_Semanal!CG$8,Lancamentos!$F:$F,"Contratado",Lancamentos!$J:$J,Fluxo_de_Caixa_Semanal!$A61)</f>
        <v>0</v>
      </c>
      <c r="CH61" s="123">
        <f>-SUMIFS(Lancamentos!$Y:$Y,Lancamentos!$AF:$AF,Fluxo_de_Caixa_Semanal!CH$8,Lancamentos!$F:$F,"Realizado",Lancamentos!$J:$J,Fluxo_de_Caixa_Semanal!$A61)-SUMIFS(Lancamentos!$Y:$Y,Lancamentos!$AF:$AF,Fluxo_de_Caixa_Semanal!CH$8,Lancamentos!$F:$F,"Contratado",Lancamentos!$J:$J,Fluxo_de_Caixa_Semanal!$A61)</f>
        <v>0</v>
      </c>
      <c r="CI61" s="121">
        <f>-SUMIFS(Lancamentos!$Y:$Y,Lancamentos!$AF:$AF,Fluxo_de_Caixa_Semanal!CI$8,Lancamentos!$F:$F,"Realizado",Lancamentos!$J:$J,Fluxo_de_Caixa_Semanal!$A61)-SUMIFS(Lancamentos!$Y:$Y,Lancamentos!$AF:$AF,Fluxo_de_Caixa_Semanal!CI$8,Lancamentos!$F:$F,"Contratado",Lancamentos!$J:$J,Fluxo_de_Caixa_Semanal!$A61)</f>
        <v>0</v>
      </c>
      <c r="CJ61" s="122">
        <f>-SUMIFS(Lancamentos!$Y:$Y,Lancamentos!$AF:$AF,Fluxo_de_Caixa_Semanal!CJ$8,Lancamentos!$F:$F,"Realizado",Lancamentos!$J:$J,Fluxo_de_Caixa_Semanal!$A61)-SUMIFS(Lancamentos!$Y:$Y,Lancamentos!$AF:$AF,Fluxo_de_Caixa_Semanal!CJ$8,Lancamentos!$F:$F,"Contratado",Lancamentos!$J:$J,Fluxo_de_Caixa_Semanal!$A61)</f>
        <v>0</v>
      </c>
      <c r="CK61" s="123">
        <f>-SUMIFS(Lancamentos!$Y:$Y,Lancamentos!$AF:$AF,Fluxo_de_Caixa_Semanal!CK$8,Lancamentos!$F:$F,"Realizado",Lancamentos!$J:$J,Fluxo_de_Caixa_Semanal!$A61)-SUMIFS(Lancamentos!$Y:$Y,Lancamentos!$AF:$AF,Fluxo_de_Caixa_Semanal!CK$8,Lancamentos!$F:$F,"Contratado",Lancamentos!$J:$J,Fluxo_de_Caixa_Semanal!$A61)</f>
        <v>0</v>
      </c>
      <c r="CL61" s="121">
        <f>-SUMIFS(Lancamentos!$Y:$Y,Lancamentos!$AF:$AF,Fluxo_de_Caixa_Semanal!CL$8,Lancamentos!$F:$F,"Realizado",Lancamentos!$J:$J,Fluxo_de_Caixa_Semanal!$A61)-SUMIFS(Lancamentos!$Y:$Y,Lancamentos!$AF:$AF,Fluxo_de_Caixa_Semanal!CL$8,Lancamentos!$F:$F,"Contratado",Lancamentos!$J:$J,Fluxo_de_Caixa_Semanal!$A61)</f>
        <v>0</v>
      </c>
      <c r="CM61" s="122">
        <f>-SUMIFS(Lancamentos!$Y:$Y,Lancamentos!$AF:$AF,Fluxo_de_Caixa_Semanal!CM$8,Lancamentos!$F:$F,"Realizado",Lancamentos!$J:$J,Fluxo_de_Caixa_Semanal!$A61)-SUMIFS(Lancamentos!$Y:$Y,Lancamentos!$AF:$AF,Fluxo_de_Caixa_Semanal!CM$8,Lancamentos!$F:$F,"Contratado",Lancamentos!$J:$J,Fluxo_de_Caixa_Semanal!$A61)</f>
        <v>0</v>
      </c>
      <c r="CN61" s="123">
        <f>-SUMIFS(Lancamentos!$Y:$Y,Lancamentos!$AF:$AF,Fluxo_de_Caixa_Semanal!CN$8,Lancamentos!$F:$F,"Realizado",Lancamentos!$J:$J,Fluxo_de_Caixa_Semanal!$A61)-SUMIFS(Lancamentos!$Y:$Y,Lancamentos!$AF:$AF,Fluxo_de_Caixa_Semanal!CN$8,Lancamentos!$F:$F,"Contratado",Lancamentos!$J:$J,Fluxo_de_Caixa_Semanal!$A61)</f>
        <v>0</v>
      </c>
      <c r="CO61" s="121">
        <f>-SUMIFS(Lancamentos!$Y:$Y,Lancamentos!$AF:$AF,Fluxo_de_Caixa_Semanal!CO$8,Lancamentos!$F:$F,"Realizado",Lancamentos!$J:$J,Fluxo_de_Caixa_Semanal!$A61)-SUMIFS(Lancamentos!$Y:$Y,Lancamentos!$AF:$AF,Fluxo_de_Caixa_Semanal!CO$8,Lancamentos!$F:$F,"Contratado",Lancamentos!$J:$J,Fluxo_de_Caixa_Semanal!$A61)</f>
        <v>0</v>
      </c>
      <c r="CP61" s="122">
        <f>-SUMIFS(Lancamentos!$Y:$Y,Lancamentos!$AF:$AF,Fluxo_de_Caixa_Semanal!CP$8,Lancamentos!$F:$F,"Realizado",Lancamentos!$J:$J,Fluxo_de_Caixa_Semanal!$A61)-SUMIFS(Lancamentos!$Y:$Y,Lancamentos!$AF:$AF,Fluxo_de_Caixa_Semanal!CP$8,Lancamentos!$F:$F,"Contratado",Lancamentos!$J:$J,Fluxo_de_Caixa_Semanal!$A61)</f>
        <v>0</v>
      </c>
      <c r="CQ61" s="123">
        <f>-SUMIFS(Lancamentos!$Y:$Y,Lancamentos!$AF:$AF,Fluxo_de_Caixa_Semanal!CQ$8,Lancamentos!$F:$F,"Realizado",Lancamentos!$J:$J,Fluxo_de_Caixa_Semanal!$A61)-SUMIFS(Lancamentos!$Y:$Y,Lancamentos!$AF:$AF,Fluxo_de_Caixa_Semanal!CQ$8,Lancamentos!$F:$F,"Contratado",Lancamentos!$J:$J,Fluxo_de_Caixa_Semanal!$A61)</f>
        <v>0</v>
      </c>
      <c r="CR61" s="121">
        <f>-SUMIFS(Lancamentos!$Y:$Y,Lancamentos!$AF:$AF,Fluxo_de_Caixa_Semanal!CR$8,Lancamentos!$F:$F,"Realizado",Lancamentos!$J:$J,Fluxo_de_Caixa_Semanal!$A61)-SUMIFS(Lancamentos!$Y:$Y,Lancamentos!$AF:$AF,Fluxo_de_Caixa_Semanal!CR$8,Lancamentos!$F:$F,"Contratado",Lancamentos!$J:$J,Fluxo_de_Caixa_Semanal!$A61)</f>
        <v>0</v>
      </c>
      <c r="CS61" s="122">
        <f>-SUMIFS(Lancamentos!$Y:$Y,Lancamentos!$AF:$AF,Fluxo_de_Caixa_Semanal!CS$8,Lancamentos!$F:$F,"Realizado",Lancamentos!$J:$J,Fluxo_de_Caixa_Semanal!$A61)-SUMIFS(Lancamentos!$Y:$Y,Lancamentos!$AF:$AF,Fluxo_de_Caixa_Semanal!CS$8,Lancamentos!$F:$F,"Contratado",Lancamentos!$J:$J,Fluxo_de_Caixa_Semanal!$A61)</f>
        <v>0</v>
      </c>
      <c r="CT61" s="123">
        <f>-SUMIFS(Lancamentos!$Y:$Y,Lancamentos!$AF:$AF,Fluxo_de_Caixa_Semanal!CT$8,Lancamentos!$F:$F,"Realizado",Lancamentos!$J:$J,Fluxo_de_Caixa_Semanal!$A61)-SUMIFS(Lancamentos!$Y:$Y,Lancamentos!$AF:$AF,Fluxo_de_Caixa_Semanal!CT$8,Lancamentos!$F:$F,"Contratado",Lancamentos!$J:$J,Fluxo_de_Caixa_Semanal!$A61)</f>
        <v>0</v>
      </c>
      <c r="CU61" s="121">
        <f>-SUMIFS(Lancamentos!$Y:$Y,Lancamentos!$AF:$AF,Fluxo_de_Caixa_Semanal!CU$8,Lancamentos!$F:$F,"Realizado",Lancamentos!$J:$J,Fluxo_de_Caixa_Semanal!$A61)-SUMIFS(Lancamentos!$Y:$Y,Lancamentos!$AF:$AF,Fluxo_de_Caixa_Semanal!CU$8,Lancamentos!$F:$F,"Contratado",Lancamentos!$J:$J,Fluxo_de_Caixa_Semanal!$A61)</f>
        <v>0</v>
      </c>
      <c r="CV61" s="122">
        <f>-SUMIFS(Lancamentos!$Y:$Y,Lancamentos!$AF:$AF,Fluxo_de_Caixa_Semanal!CV$8,Lancamentos!$F:$F,"Realizado",Lancamentos!$J:$J,Fluxo_de_Caixa_Semanal!$A61)-SUMIFS(Lancamentos!$Y:$Y,Lancamentos!$AF:$AF,Fluxo_de_Caixa_Semanal!CV$8,Lancamentos!$F:$F,"Contratado",Lancamentos!$J:$J,Fluxo_de_Caixa_Semanal!$A61)</f>
        <v>0</v>
      </c>
      <c r="CW61" s="123">
        <f>-SUMIFS(Lancamentos!$Y:$Y,Lancamentos!$AF:$AF,Fluxo_de_Caixa_Semanal!CW$8,Lancamentos!$F:$F,"Realizado",Lancamentos!$J:$J,Fluxo_de_Caixa_Semanal!$A61)-SUMIFS(Lancamentos!$Y:$Y,Lancamentos!$AF:$AF,Fluxo_de_Caixa_Semanal!CW$8,Lancamentos!$F:$F,"Contratado",Lancamentos!$J:$J,Fluxo_de_Caixa_Semanal!$A61)</f>
        <v>0</v>
      </c>
      <c r="CX61" s="121">
        <f>-SUMIFS(Lancamentos!$Y:$Y,Lancamentos!$AF:$AF,Fluxo_de_Caixa_Semanal!CX$8,Lancamentos!$F:$F,"Realizado",Lancamentos!$J:$J,Fluxo_de_Caixa_Semanal!$A61)-SUMIFS(Lancamentos!$Y:$Y,Lancamentos!$AF:$AF,Fluxo_de_Caixa_Semanal!CX$8,Lancamentos!$F:$F,"Contratado",Lancamentos!$J:$J,Fluxo_de_Caixa_Semanal!$A61)</f>
        <v>0</v>
      </c>
      <c r="CY61" s="122">
        <f>-SUMIFS(Lancamentos!$Y:$Y,Lancamentos!$AF:$AF,Fluxo_de_Caixa_Semanal!CY$8,Lancamentos!$F:$F,"Realizado",Lancamentos!$J:$J,Fluxo_de_Caixa_Semanal!$A61)-SUMIFS(Lancamentos!$Y:$Y,Lancamentos!$AF:$AF,Fluxo_de_Caixa_Semanal!CY$8,Lancamentos!$F:$F,"Contratado",Lancamentos!$J:$J,Fluxo_de_Caixa_Semanal!$A61)</f>
        <v>0</v>
      </c>
      <c r="CZ61" s="123">
        <f>-SUMIFS(Lancamentos!$Y:$Y,Lancamentos!$AF:$AF,Fluxo_de_Caixa_Semanal!CZ$8,Lancamentos!$F:$F,"Realizado",Lancamentos!$J:$J,Fluxo_de_Caixa_Semanal!$A61)-SUMIFS(Lancamentos!$Y:$Y,Lancamentos!$AF:$AF,Fluxo_de_Caixa_Semanal!CZ$8,Lancamentos!$F:$F,"Contratado",Lancamentos!$J:$J,Fluxo_de_Caixa_Semanal!$A61)</f>
        <v>0</v>
      </c>
      <c r="DA61" s="121">
        <f>-SUMIFS(Lancamentos!$Y:$Y,Lancamentos!$AF:$AF,Fluxo_de_Caixa_Semanal!DA$8,Lancamentos!$F:$F,"Realizado",Lancamentos!$J:$J,Fluxo_de_Caixa_Semanal!$A61)-SUMIFS(Lancamentos!$Y:$Y,Lancamentos!$AF:$AF,Fluxo_de_Caixa_Semanal!DA$8,Lancamentos!$F:$F,"Contratado",Lancamentos!$J:$J,Fluxo_de_Caixa_Semanal!$A61)</f>
        <v>0</v>
      </c>
      <c r="DB61" s="122">
        <f>-SUMIFS(Lancamentos!$Y:$Y,Lancamentos!$AF:$AF,Fluxo_de_Caixa_Semanal!DB$8,Lancamentos!$F:$F,"Realizado",Lancamentos!$J:$J,Fluxo_de_Caixa_Semanal!$A61)-SUMIFS(Lancamentos!$Y:$Y,Lancamentos!$AF:$AF,Fluxo_de_Caixa_Semanal!DB$8,Lancamentos!$F:$F,"Contratado",Lancamentos!$J:$J,Fluxo_de_Caixa_Semanal!$A61)</f>
        <v>0</v>
      </c>
      <c r="DC61" s="123">
        <f>-SUMIFS(Lancamentos!$Y:$Y,Lancamentos!$AF:$AF,Fluxo_de_Caixa_Semanal!DC$8,Lancamentos!$F:$F,"Realizado",Lancamentos!$J:$J,Fluxo_de_Caixa_Semanal!$A61)-SUMIFS(Lancamentos!$Y:$Y,Lancamentos!$AF:$AF,Fluxo_de_Caixa_Semanal!DC$8,Lancamentos!$F:$F,"Contratado",Lancamentos!$J:$J,Fluxo_de_Caixa_Semanal!$A61)</f>
        <v>0</v>
      </c>
      <c r="DD61" s="121">
        <f>-SUMIFS(Lancamentos!$Y:$Y,Lancamentos!$AF:$AF,Fluxo_de_Caixa_Semanal!DD$8,Lancamentos!$F:$F,"Realizado",Lancamentos!$J:$J,Fluxo_de_Caixa_Semanal!$A61)-SUMIFS(Lancamentos!$Y:$Y,Lancamentos!$AF:$AF,Fluxo_de_Caixa_Semanal!DD$8,Lancamentos!$F:$F,"Contratado",Lancamentos!$J:$J,Fluxo_de_Caixa_Semanal!$A61)</f>
        <v>0</v>
      </c>
      <c r="DE61" s="122">
        <f>-SUMIFS(Lancamentos!$Y:$Y,Lancamentos!$AF:$AF,Fluxo_de_Caixa_Semanal!DE$8,Lancamentos!$F:$F,"Realizado",Lancamentos!$J:$J,Fluxo_de_Caixa_Semanal!$A61)-SUMIFS(Lancamentos!$Y:$Y,Lancamentos!$AF:$AF,Fluxo_de_Caixa_Semanal!DE$8,Lancamentos!$F:$F,"Contratado",Lancamentos!$J:$J,Fluxo_de_Caixa_Semanal!$A61)</f>
        <v>0</v>
      </c>
      <c r="DF61" s="123">
        <f>-SUMIFS(Lancamentos!$Y:$Y,Lancamentos!$AF:$AF,Fluxo_de_Caixa_Semanal!DF$8,Lancamentos!$F:$F,"Realizado",Lancamentos!$J:$J,Fluxo_de_Caixa_Semanal!$A61)-SUMIFS(Lancamentos!$Y:$Y,Lancamentos!$AF:$AF,Fluxo_de_Caixa_Semanal!DF$8,Lancamentos!$F:$F,"Contratado",Lancamentos!$J:$J,Fluxo_de_Caixa_Semanal!$A61)</f>
        <v>0</v>
      </c>
      <c r="DG61" s="121">
        <f>-SUMIFS(Lancamentos!$Y:$Y,Lancamentos!$AF:$AF,Fluxo_de_Caixa_Semanal!DG$8,Lancamentos!$F:$F,"Realizado",Lancamentos!$J:$J,Fluxo_de_Caixa_Semanal!$A61)-SUMIFS(Lancamentos!$Y:$Y,Lancamentos!$AF:$AF,Fluxo_de_Caixa_Semanal!DG$8,Lancamentos!$F:$F,"Contratado",Lancamentos!$J:$J,Fluxo_de_Caixa_Semanal!$A61)</f>
        <v>0</v>
      </c>
      <c r="DH61" s="122">
        <f>-SUMIFS(Lancamentos!$Y:$Y,Lancamentos!$AF:$AF,Fluxo_de_Caixa_Semanal!DH$8,Lancamentos!$F:$F,"Realizado",Lancamentos!$J:$J,Fluxo_de_Caixa_Semanal!$A61)-SUMIFS(Lancamentos!$Y:$Y,Lancamentos!$AF:$AF,Fluxo_de_Caixa_Semanal!DH$8,Lancamentos!$F:$F,"Contratado",Lancamentos!$J:$J,Fluxo_de_Caixa_Semanal!$A61)</f>
        <v>0</v>
      </c>
      <c r="DI61" s="123">
        <f>-SUMIFS(Lancamentos!$Y:$Y,Lancamentos!$AF:$AF,Fluxo_de_Caixa_Semanal!DI$8,Lancamentos!$F:$F,"Realizado",Lancamentos!$J:$J,Fluxo_de_Caixa_Semanal!$A61)-SUMIFS(Lancamentos!$Y:$Y,Lancamentos!$AF:$AF,Fluxo_de_Caixa_Semanal!DI$8,Lancamentos!$F:$F,"Contratado",Lancamentos!$J:$J,Fluxo_de_Caixa_Semanal!$A61)</f>
        <v>0</v>
      </c>
      <c r="DJ61" s="121">
        <f>-SUMIFS(Lancamentos!$Y:$Y,Lancamentos!$AF:$AF,Fluxo_de_Caixa_Semanal!DJ$8,Lancamentos!$F:$F,"Realizado",Lancamentos!$J:$J,Fluxo_de_Caixa_Semanal!$A61)-SUMIFS(Lancamentos!$Y:$Y,Lancamentos!$AF:$AF,Fluxo_de_Caixa_Semanal!DJ$8,Lancamentos!$F:$F,"Contratado",Lancamentos!$J:$J,Fluxo_de_Caixa_Semanal!$A61)</f>
        <v>0</v>
      </c>
      <c r="DK61" s="122">
        <f>-SUMIFS(Lancamentos!$Y:$Y,Lancamentos!$AF:$AF,Fluxo_de_Caixa_Semanal!DK$8,Lancamentos!$F:$F,"Realizado",Lancamentos!$J:$J,Fluxo_de_Caixa_Semanal!$A61)-SUMIFS(Lancamentos!$Y:$Y,Lancamentos!$AF:$AF,Fluxo_de_Caixa_Semanal!DK$8,Lancamentos!$F:$F,"Contratado",Lancamentos!$J:$J,Fluxo_de_Caixa_Semanal!$A61)</f>
        <v>0</v>
      </c>
      <c r="DL61" s="123">
        <f>-SUMIFS(Lancamentos!$Y:$Y,Lancamentos!$AF:$AF,Fluxo_de_Caixa_Semanal!DL$8,Lancamentos!$F:$F,"Realizado",Lancamentos!$J:$J,Fluxo_de_Caixa_Semanal!$A61)-SUMIFS(Lancamentos!$Y:$Y,Lancamentos!$AF:$AF,Fluxo_de_Caixa_Semanal!DL$8,Lancamentos!$F:$F,"Contratado",Lancamentos!$J:$J,Fluxo_de_Caixa_Semanal!$A61)</f>
        <v>0</v>
      </c>
      <c r="DM61" s="121">
        <f>-SUMIFS(Lancamentos!$Y:$Y,Lancamentos!$AF:$AF,Fluxo_de_Caixa_Semanal!DM$8,Lancamentos!$F:$F,"Realizado",Lancamentos!$J:$J,Fluxo_de_Caixa_Semanal!$A61)-SUMIFS(Lancamentos!$Y:$Y,Lancamentos!$AF:$AF,Fluxo_de_Caixa_Semanal!DM$8,Lancamentos!$F:$F,"Contratado",Lancamentos!$J:$J,Fluxo_de_Caixa_Semanal!$A61)</f>
        <v>0</v>
      </c>
      <c r="DN61" s="122">
        <f>-SUMIFS(Lancamentos!$Y:$Y,Lancamentos!$AF:$AF,Fluxo_de_Caixa_Semanal!DN$8,Lancamentos!$F:$F,"Realizado",Lancamentos!$J:$J,Fluxo_de_Caixa_Semanal!$A61)-SUMIFS(Lancamentos!$Y:$Y,Lancamentos!$AF:$AF,Fluxo_de_Caixa_Semanal!DN$8,Lancamentos!$F:$F,"Contratado",Lancamentos!$J:$J,Fluxo_de_Caixa_Semanal!$A61)</f>
        <v>0</v>
      </c>
      <c r="DO61" s="123">
        <f>-SUMIFS(Lancamentos!$Y:$Y,Lancamentos!$AF:$AF,Fluxo_de_Caixa_Semanal!DO$8,Lancamentos!$F:$F,"Realizado",Lancamentos!$J:$J,Fluxo_de_Caixa_Semanal!$A61)-SUMIFS(Lancamentos!$Y:$Y,Lancamentos!$AF:$AF,Fluxo_de_Caixa_Semanal!DO$8,Lancamentos!$F:$F,"Contratado",Lancamentos!$J:$J,Fluxo_de_Caixa_Semanal!$A61)</f>
        <v>0</v>
      </c>
      <c r="DP61" s="121">
        <f>-SUMIFS(Lancamentos!$Y:$Y,Lancamentos!$AF:$AF,Fluxo_de_Caixa_Semanal!DP$8,Lancamentos!$F:$F,"Realizado",Lancamentos!$J:$J,Fluxo_de_Caixa_Semanal!$A61)-SUMIFS(Lancamentos!$Y:$Y,Lancamentos!$AF:$AF,Fluxo_de_Caixa_Semanal!DP$8,Lancamentos!$F:$F,"Contratado",Lancamentos!$J:$J,Fluxo_de_Caixa_Semanal!$A61)</f>
        <v>0</v>
      </c>
      <c r="DQ61" s="122">
        <f>-SUMIFS(Lancamentos!$Y:$Y,Lancamentos!$AF:$AF,Fluxo_de_Caixa_Semanal!DQ$8,Lancamentos!$F:$F,"Realizado",Lancamentos!$J:$J,Fluxo_de_Caixa_Semanal!$A61)-SUMIFS(Lancamentos!$Y:$Y,Lancamentos!$AF:$AF,Fluxo_de_Caixa_Semanal!DQ$8,Lancamentos!$F:$F,"Contratado",Lancamentos!$J:$J,Fluxo_de_Caixa_Semanal!$A61)</f>
        <v>0</v>
      </c>
      <c r="DR61" s="123">
        <f>-SUMIFS(Lancamentos!$Y:$Y,Lancamentos!$AF:$AF,Fluxo_de_Caixa_Semanal!DR$8,Lancamentos!$F:$F,"Realizado",Lancamentos!$J:$J,Fluxo_de_Caixa_Semanal!$A61)-SUMIFS(Lancamentos!$Y:$Y,Lancamentos!$AF:$AF,Fluxo_de_Caixa_Semanal!DR$8,Lancamentos!$F:$F,"Contratado",Lancamentos!$J:$J,Fluxo_de_Caixa_Semanal!$A61)</f>
        <v>0</v>
      </c>
      <c r="DS61" s="121">
        <f>-SUMIFS(Lancamentos!$Y:$Y,Lancamentos!$AF:$AF,Fluxo_de_Caixa_Semanal!DS$8,Lancamentos!$F:$F,"Realizado",Lancamentos!$J:$J,Fluxo_de_Caixa_Semanal!$A61)-SUMIFS(Lancamentos!$Y:$Y,Lancamentos!$AF:$AF,Fluxo_de_Caixa_Semanal!DS$8,Lancamentos!$F:$F,"Contratado",Lancamentos!$J:$J,Fluxo_de_Caixa_Semanal!$A61)</f>
        <v>0</v>
      </c>
      <c r="DT61" s="122">
        <f>-SUMIFS(Lancamentos!$Y:$Y,Lancamentos!$AF:$AF,Fluxo_de_Caixa_Semanal!DT$8,Lancamentos!$F:$F,"Realizado",Lancamentos!$J:$J,Fluxo_de_Caixa_Semanal!$A61)-SUMIFS(Lancamentos!$Y:$Y,Lancamentos!$AF:$AF,Fluxo_de_Caixa_Semanal!DT$8,Lancamentos!$F:$F,"Contratado",Lancamentos!$J:$J,Fluxo_de_Caixa_Semanal!$A61)</f>
        <v>0</v>
      </c>
      <c r="DU61" s="123">
        <f>-SUMIFS(Lancamentos!$Y:$Y,Lancamentos!$AF:$AF,Fluxo_de_Caixa_Semanal!DU$8,Lancamentos!$F:$F,"Realizado",Lancamentos!$J:$J,Fluxo_de_Caixa_Semanal!$A61)-SUMIFS(Lancamentos!$Y:$Y,Lancamentos!$AF:$AF,Fluxo_de_Caixa_Semanal!DU$8,Lancamentos!$F:$F,"Contratado",Lancamentos!$J:$J,Fluxo_de_Caixa_Semanal!$A61)</f>
        <v>0</v>
      </c>
      <c r="DV61" s="121">
        <f>-SUMIFS(Lancamentos!$Y:$Y,Lancamentos!$AF:$AF,Fluxo_de_Caixa_Semanal!DV$8,Lancamentos!$F:$F,"Realizado",Lancamentos!$J:$J,Fluxo_de_Caixa_Semanal!$A61)-SUMIFS(Lancamentos!$Y:$Y,Lancamentos!$AF:$AF,Fluxo_de_Caixa_Semanal!DV$8,Lancamentos!$F:$F,"Contratado",Lancamentos!$J:$J,Fluxo_de_Caixa_Semanal!$A61)</f>
        <v>0</v>
      </c>
      <c r="DW61" s="122">
        <f>-SUMIFS(Lancamentos!$Y:$Y,Lancamentos!$AF:$AF,Fluxo_de_Caixa_Semanal!DW$8,Lancamentos!$F:$F,"Realizado",Lancamentos!$J:$J,Fluxo_de_Caixa_Semanal!$A61)-SUMIFS(Lancamentos!$Y:$Y,Lancamentos!$AF:$AF,Fluxo_de_Caixa_Semanal!DW$8,Lancamentos!$F:$F,"Contratado",Lancamentos!$J:$J,Fluxo_de_Caixa_Semanal!$A61)</f>
        <v>0</v>
      </c>
      <c r="DX61" s="123">
        <f>-SUMIFS(Lancamentos!$Y:$Y,Lancamentos!$AF:$AF,Fluxo_de_Caixa_Semanal!DX$8,Lancamentos!$F:$F,"Realizado",Lancamentos!$J:$J,Fluxo_de_Caixa_Semanal!$A61)-SUMIFS(Lancamentos!$Y:$Y,Lancamentos!$AF:$AF,Fluxo_de_Caixa_Semanal!DX$8,Lancamentos!$F:$F,"Contratado",Lancamentos!$J:$J,Fluxo_de_Caixa_Semanal!$A61)</f>
        <v>0</v>
      </c>
      <c r="DY61" s="121">
        <f>-SUMIFS(Lancamentos!$Y:$Y,Lancamentos!$AF:$AF,Fluxo_de_Caixa_Semanal!DY$8,Lancamentos!$F:$F,"Realizado",Lancamentos!$J:$J,Fluxo_de_Caixa_Semanal!$A61)-SUMIFS(Lancamentos!$Y:$Y,Lancamentos!$AF:$AF,Fluxo_de_Caixa_Semanal!DY$8,Lancamentos!$F:$F,"Contratado",Lancamentos!$J:$J,Fluxo_de_Caixa_Semanal!$A61)</f>
        <v>0</v>
      </c>
      <c r="DZ61" s="122">
        <f>-SUMIFS(Lancamentos!$Y:$Y,Lancamentos!$AF:$AF,Fluxo_de_Caixa_Semanal!DZ$8,Lancamentos!$F:$F,"Realizado",Lancamentos!$J:$J,Fluxo_de_Caixa_Semanal!$A61)-SUMIFS(Lancamentos!$Y:$Y,Lancamentos!$AF:$AF,Fluxo_de_Caixa_Semanal!DZ$8,Lancamentos!$F:$F,"Contratado",Lancamentos!$J:$J,Fluxo_de_Caixa_Semanal!$A61)</f>
        <v>0</v>
      </c>
      <c r="EA61" s="123">
        <f>-SUMIFS(Lancamentos!$Y:$Y,Lancamentos!$AF:$AF,Fluxo_de_Caixa_Semanal!EA$8,Lancamentos!$F:$F,"Realizado",Lancamentos!$J:$J,Fluxo_de_Caixa_Semanal!$A61)-SUMIFS(Lancamentos!$Y:$Y,Lancamentos!$AF:$AF,Fluxo_de_Caixa_Semanal!EA$8,Lancamentos!$F:$F,"Contratado",Lancamentos!$J:$J,Fluxo_de_Caixa_Semanal!$A61)</f>
        <v>0</v>
      </c>
      <c r="EB61" s="121">
        <f>-SUMIFS(Lancamentos!$Y:$Y,Lancamentos!$AF:$AF,Fluxo_de_Caixa_Semanal!EB$8,Lancamentos!$F:$F,"Realizado",Lancamentos!$J:$J,Fluxo_de_Caixa_Semanal!$A61)-SUMIFS(Lancamentos!$Y:$Y,Lancamentos!$AF:$AF,Fluxo_de_Caixa_Semanal!EB$8,Lancamentos!$F:$F,"Contratado",Lancamentos!$J:$J,Fluxo_de_Caixa_Semanal!$A61)</f>
        <v>0</v>
      </c>
      <c r="EC61" s="122">
        <f>-SUMIFS(Lancamentos!$Y:$Y,Lancamentos!$AF:$AF,Fluxo_de_Caixa_Semanal!EC$8,Lancamentos!$F:$F,"Realizado",Lancamentos!$J:$J,Fluxo_de_Caixa_Semanal!$A61)-SUMIFS(Lancamentos!$Y:$Y,Lancamentos!$AF:$AF,Fluxo_de_Caixa_Semanal!EC$8,Lancamentos!$F:$F,"Contratado",Lancamentos!$J:$J,Fluxo_de_Caixa_Semanal!$A61)</f>
        <v>0</v>
      </c>
      <c r="ED61" s="123">
        <f>-SUMIFS(Lancamentos!$Y:$Y,Lancamentos!$AF:$AF,Fluxo_de_Caixa_Semanal!ED$8,Lancamentos!$F:$F,"Realizado",Lancamentos!$J:$J,Fluxo_de_Caixa_Semanal!$A61)-SUMIFS(Lancamentos!$Y:$Y,Lancamentos!$AF:$AF,Fluxo_de_Caixa_Semanal!ED$8,Lancamentos!$F:$F,"Contratado",Lancamentos!$J:$J,Fluxo_de_Caixa_Semanal!$A61)</f>
        <v>0</v>
      </c>
      <c r="EE61" s="121">
        <f>-SUMIFS(Lancamentos!$Y:$Y,Lancamentos!$AF:$AF,Fluxo_de_Caixa_Semanal!EE$8,Lancamentos!$F:$F,"Realizado",Lancamentos!$J:$J,Fluxo_de_Caixa_Semanal!$A61)-SUMIFS(Lancamentos!$Y:$Y,Lancamentos!$AF:$AF,Fluxo_de_Caixa_Semanal!EE$8,Lancamentos!$F:$F,"Contratado",Lancamentos!$J:$J,Fluxo_de_Caixa_Semanal!$A61)</f>
        <v>0</v>
      </c>
      <c r="EF61" s="122">
        <f>-SUMIFS(Lancamentos!$Y:$Y,Lancamentos!$AF:$AF,Fluxo_de_Caixa_Semanal!EF$8,Lancamentos!$F:$F,"Realizado",Lancamentos!$J:$J,Fluxo_de_Caixa_Semanal!$A61)-SUMIFS(Lancamentos!$Y:$Y,Lancamentos!$AF:$AF,Fluxo_de_Caixa_Semanal!EF$8,Lancamentos!$F:$F,"Contratado",Lancamentos!$J:$J,Fluxo_de_Caixa_Semanal!$A61)</f>
        <v>0</v>
      </c>
      <c r="EG61" s="123">
        <f>-SUMIFS(Lancamentos!$Y:$Y,Lancamentos!$AF:$AF,Fluxo_de_Caixa_Semanal!EG$8,Lancamentos!$F:$F,"Realizado",Lancamentos!$J:$J,Fluxo_de_Caixa_Semanal!$A61)-SUMIFS(Lancamentos!$Y:$Y,Lancamentos!$AF:$AF,Fluxo_de_Caixa_Semanal!EG$8,Lancamentos!$F:$F,"Contratado",Lancamentos!$J:$J,Fluxo_de_Caixa_Semanal!$A61)</f>
        <v>0</v>
      </c>
      <c r="EH61" s="121">
        <f>-SUMIFS(Lancamentos!$Y:$Y,Lancamentos!$AF:$AF,Fluxo_de_Caixa_Semanal!EH$8,Lancamentos!$F:$F,"Realizado",Lancamentos!$J:$J,Fluxo_de_Caixa_Semanal!$A61)-SUMIFS(Lancamentos!$Y:$Y,Lancamentos!$AF:$AF,Fluxo_de_Caixa_Semanal!EH$8,Lancamentos!$F:$F,"Contratado",Lancamentos!$J:$J,Fluxo_de_Caixa_Semanal!$A61)</f>
        <v>0</v>
      </c>
      <c r="EI61" s="122">
        <f>-SUMIFS(Lancamentos!$Y:$Y,Lancamentos!$AF:$AF,Fluxo_de_Caixa_Semanal!EI$8,Lancamentos!$F:$F,"Realizado",Lancamentos!$J:$J,Fluxo_de_Caixa_Semanal!$A61)-SUMIFS(Lancamentos!$Y:$Y,Lancamentos!$AF:$AF,Fluxo_de_Caixa_Semanal!EI$8,Lancamentos!$F:$F,"Contratado",Lancamentos!$J:$J,Fluxo_de_Caixa_Semanal!$A61)</f>
        <v>0</v>
      </c>
      <c r="EJ61" s="123">
        <f>-SUMIFS(Lancamentos!$Y:$Y,Lancamentos!$AF:$AF,Fluxo_de_Caixa_Semanal!EJ$8,Lancamentos!$F:$F,"Realizado",Lancamentos!$J:$J,Fluxo_de_Caixa_Semanal!$A61)-SUMIFS(Lancamentos!$Y:$Y,Lancamentos!$AF:$AF,Fluxo_de_Caixa_Semanal!EJ$8,Lancamentos!$F:$F,"Contratado",Lancamentos!$J:$J,Fluxo_de_Caixa_Semanal!$A61)</f>
        <v>0</v>
      </c>
      <c r="EK61" s="121">
        <f>-SUMIFS(Lancamentos!$Y:$Y,Lancamentos!$AF:$AF,Fluxo_de_Caixa_Semanal!EK$8,Lancamentos!$F:$F,"Realizado",Lancamentos!$J:$J,Fluxo_de_Caixa_Semanal!$A61)-SUMIFS(Lancamentos!$Y:$Y,Lancamentos!$AF:$AF,Fluxo_de_Caixa_Semanal!EK$8,Lancamentos!$F:$F,"Contratado",Lancamentos!$J:$J,Fluxo_de_Caixa_Semanal!$A61)</f>
        <v>0</v>
      </c>
      <c r="EL61" s="122">
        <f>-SUMIFS(Lancamentos!$Y:$Y,Lancamentos!$AF:$AF,Fluxo_de_Caixa_Semanal!EL$8,Lancamentos!$F:$F,"Realizado",Lancamentos!$J:$J,Fluxo_de_Caixa_Semanal!$A61)-SUMIFS(Lancamentos!$Y:$Y,Lancamentos!$AF:$AF,Fluxo_de_Caixa_Semanal!EL$8,Lancamentos!$F:$F,"Contratado",Lancamentos!$J:$J,Fluxo_de_Caixa_Semanal!$A61)</f>
        <v>0</v>
      </c>
      <c r="EM61" s="123">
        <f>-SUMIFS(Lancamentos!$Y:$Y,Lancamentos!$AF:$AF,Fluxo_de_Caixa_Semanal!EM$8,Lancamentos!$F:$F,"Realizado",Lancamentos!$J:$J,Fluxo_de_Caixa_Semanal!$A61)-SUMIFS(Lancamentos!$Y:$Y,Lancamentos!$AF:$AF,Fluxo_de_Caixa_Semanal!EM$8,Lancamentos!$F:$F,"Contratado",Lancamentos!$J:$J,Fluxo_de_Caixa_Semanal!$A61)</f>
        <v>0</v>
      </c>
      <c r="EN61" s="121">
        <f>-SUMIFS(Lancamentos!$Y:$Y,Lancamentos!$AF:$AF,Fluxo_de_Caixa_Semanal!EN$8,Lancamentos!$F:$F,"Realizado",Lancamentos!$J:$J,Fluxo_de_Caixa_Semanal!$A61)-SUMIFS(Lancamentos!$Y:$Y,Lancamentos!$AF:$AF,Fluxo_de_Caixa_Semanal!EN$8,Lancamentos!$F:$F,"Contratado",Lancamentos!$J:$J,Fluxo_de_Caixa_Semanal!$A61)</f>
        <v>0</v>
      </c>
      <c r="EO61" s="122">
        <f>-SUMIFS(Lancamentos!$Y:$Y,Lancamentos!$AF:$AF,Fluxo_de_Caixa_Semanal!EO$8,Lancamentos!$F:$F,"Realizado",Lancamentos!$J:$J,Fluxo_de_Caixa_Semanal!$A61)-SUMIFS(Lancamentos!$Y:$Y,Lancamentos!$AF:$AF,Fluxo_de_Caixa_Semanal!EO$8,Lancamentos!$F:$F,"Contratado",Lancamentos!$J:$J,Fluxo_de_Caixa_Semanal!$A61)</f>
        <v>0</v>
      </c>
      <c r="EP61" s="123">
        <f>-SUMIFS(Lancamentos!$Y:$Y,Lancamentos!$AF:$AF,Fluxo_de_Caixa_Semanal!EP$8,Lancamentos!$F:$F,"Realizado",Lancamentos!$J:$J,Fluxo_de_Caixa_Semanal!$A61)-SUMIFS(Lancamentos!$Y:$Y,Lancamentos!$AF:$AF,Fluxo_de_Caixa_Semanal!EP$8,Lancamentos!$F:$F,"Contratado",Lancamentos!$J:$J,Fluxo_de_Caixa_Semanal!$A61)</f>
        <v>0</v>
      </c>
      <c r="EQ61" s="121">
        <f>-SUMIFS(Lancamentos!$Y:$Y,Lancamentos!$AF:$AF,Fluxo_de_Caixa_Semanal!EQ$8,Lancamentos!$F:$F,"Realizado",Lancamentos!$J:$J,Fluxo_de_Caixa_Semanal!$A61)-SUMIFS(Lancamentos!$Y:$Y,Lancamentos!$AF:$AF,Fluxo_de_Caixa_Semanal!EQ$8,Lancamentos!$F:$F,"Contratado",Lancamentos!$J:$J,Fluxo_de_Caixa_Semanal!$A61)</f>
        <v>0</v>
      </c>
      <c r="ER61" s="122">
        <f>-SUMIFS(Lancamentos!$Y:$Y,Lancamentos!$AF:$AF,Fluxo_de_Caixa_Semanal!ER$8,Lancamentos!$F:$F,"Realizado",Lancamentos!$J:$J,Fluxo_de_Caixa_Semanal!$A61)-SUMIFS(Lancamentos!$Y:$Y,Lancamentos!$AF:$AF,Fluxo_de_Caixa_Semanal!ER$8,Lancamentos!$F:$F,"Contratado",Lancamentos!$J:$J,Fluxo_de_Caixa_Semanal!$A61)</f>
        <v>0</v>
      </c>
      <c r="ES61" s="123">
        <f>-SUMIFS(Lancamentos!$Y:$Y,Lancamentos!$AF:$AF,Fluxo_de_Caixa_Semanal!ES$8,Lancamentos!$F:$F,"Realizado",Lancamentos!$J:$J,Fluxo_de_Caixa_Semanal!$A61)-SUMIFS(Lancamentos!$Y:$Y,Lancamentos!$AF:$AF,Fluxo_de_Caixa_Semanal!ES$8,Lancamentos!$F:$F,"Contratado",Lancamentos!$J:$J,Fluxo_de_Caixa_Semanal!$A61)</f>
        <v>0</v>
      </c>
    </row>
    <row r="62" spans="1:149" s="2" customFormat="1" outlineLevel="1" x14ac:dyDescent="0.25">
      <c r="A62" t="s">
        <v>151</v>
      </c>
      <c r="B62" t="s">
        <v>152</v>
      </c>
      <c r="C62" s="165">
        <f>-SUMIFS(Lancamentos!$Y:$Y,Lancamentos!$AF:$AF,Fluxo_de_Caixa_Semanal!C$8,Lancamentos!$F:$F,"Realizado",Lancamentos!$J:$J,Fluxo_de_Caixa_Semanal!$A62)</f>
        <v>0</v>
      </c>
      <c r="D62" s="165">
        <f>-SUMIFS(Lancamentos!$Y:$Y,Lancamentos!$AF:$AF,Fluxo_de_Caixa_Semanal!D$8,Lancamentos!$F:$F,"Realizado",Lancamentos!$J:$J,Fluxo_de_Caixa_Semanal!$A62)</f>
        <v>0</v>
      </c>
      <c r="E62" s="166">
        <f>-SUMIFS(Lancamentos!$Y:$Y,Lancamentos!$AF:$AF,Fluxo_de_Caixa_Semanal!E$8,Lancamentos!$F:$F,"Realizado",Lancamentos!$J:$J,Fluxo_de_Caixa_Semanal!$A62)</f>
        <v>0</v>
      </c>
      <c r="F62" s="167">
        <f>-SUMIFS(Lancamentos!$Y:$Y,Lancamentos!$AF:$AF,Fluxo_de_Caixa_Semanal!F$8,Lancamentos!$F:$F,"Realizado",Lancamentos!$J:$J,Fluxo_de_Caixa_Semanal!$A62)</f>
        <v>0</v>
      </c>
      <c r="G62" s="165">
        <f>-SUMIFS(Lancamentos!$Y:$Y,Lancamentos!$AF:$AF,Fluxo_de_Caixa_Semanal!G$8,Lancamentos!$F:$F,"Realizado",Lancamentos!$J:$J,Fluxo_de_Caixa_Semanal!$A62)</f>
        <v>0</v>
      </c>
      <c r="H62" s="166">
        <f>-SUMIFS(Lancamentos!$Y:$Y,Lancamentos!$AF:$AF,Fluxo_de_Caixa_Semanal!H$8,Lancamentos!$F:$F,"Realizado",Lancamentos!$J:$J,Fluxo_de_Caixa_Semanal!$A62)</f>
        <v>0</v>
      </c>
      <c r="I62" s="167">
        <f>-SUMIFS(Lancamentos!$Y:$Y,Lancamentos!$AF:$AF,Fluxo_de_Caixa_Semanal!I$8,Lancamentos!$F:$F,"Realizado",Lancamentos!$J:$J,Fluxo_de_Caixa_Semanal!$A62)</f>
        <v>0</v>
      </c>
      <c r="J62" s="165">
        <f>-SUMIFS(Lancamentos!$Y:$Y,Lancamentos!$AF:$AF,Fluxo_de_Caixa_Semanal!J$8,Lancamentos!$F:$F,"Realizado",Lancamentos!$J:$J,Fluxo_de_Caixa_Semanal!$A62)</f>
        <v>0</v>
      </c>
      <c r="K62" s="166">
        <f>-SUMIFS(Lancamentos!$Y:$Y,Lancamentos!$AF:$AF,Fluxo_de_Caixa_Semanal!K$8,Lancamentos!$F:$F,"Realizado",Lancamentos!$J:$J,Fluxo_de_Caixa_Semanal!$A62)</f>
        <v>0</v>
      </c>
      <c r="L62" s="167">
        <f>-SUMIFS(Lancamentos!$Y:$Y,Lancamentos!$AF:$AF,Fluxo_de_Caixa_Semanal!L$8,Lancamentos!$F:$F,"Realizado",Lancamentos!$J:$J,Fluxo_de_Caixa_Semanal!$A62)</f>
        <v>0</v>
      </c>
      <c r="M62" s="165">
        <f>-SUMIFS(Lancamentos!$Y:$Y,Lancamentos!$AF:$AF,Fluxo_de_Caixa_Semanal!M$8,Lancamentos!$F:$F,"Realizado",Lancamentos!$J:$J,Fluxo_de_Caixa_Semanal!$A62)</f>
        <v>0</v>
      </c>
      <c r="N62" s="166">
        <f>-SUMIFS(Lancamentos!$Y:$Y,Lancamentos!$AF:$AF,Fluxo_de_Caixa_Semanal!N$8,Lancamentos!$F:$F,"Realizado",Lancamentos!$J:$J,Fluxo_de_Caixa_Semanal!$A62)</f>
        <v>0</v>
      </c>
      <c r="O62" s="167">
        <f>-SUMIFS(Lancamentos!$Y:$Y,Lancamentos!$AF:$AF,Fluxo_de_Caixa_Semanal!O$8,Lancamentos!$F:$F,"Realizado",Lancamentos!$J:$J,Fluxo_de_Caixa_Semanal!$A62)</f>
        <v>0</v>
      </c>
      <c r="P62" s="165">
        <f>-SUMIFS(Lancamentos!$Y:$Y,Lancamentos!$AF:$AF,Fluxo_de_Caixa_Semanal!P$8,Lancamentos!$F:$F,"Realizado",Lancamentos!$J:$J,Fluxo_de_Caixa_Semanal!$A62)</f>
        <v>0</v>
      </c>
      <c r="Q62" s="166">
        <f>-SUMIFS(Lancamentos!$Y:$Y,Lancamentos!$AF:$AF,Fluxo_de_Caixa_Semanal!Q$8,Lancamentos!$F:$F,"Realizado",Lancamentos!$J:$J,Fluxo_de_Caixa_Semanal!$A62)</f>
        <v>0</v>
      </c>
      <c r="R62" s="167">
        <f>-SUMIFS(Lancamentos!$Y:$Y,Lancamentos!$AF:$AF,Fluxo_de_Caixa_Semanal!R$8,Lancamentos!$F:$F,"Realizado",Lancamentos!$J:$J,Fluxo_de_Caixa_Semanal!$A62)</f>
        <v>0</v>
      </c>
      <c r="S62" s="165">
        <f>-SUMIFS(Lancamentos!$Y:$Y,Lancamentos!$AF:$AF,Fluxo_de_Caixa_Semanal!S$8,Lancamentos!$F:$F,"Realizado",Lancamentos!$J:$J,Fluxo_de_Caixa_Semanal!$A62)</f>
        <v>0</v>
      </c>
      <c r="T62" s="166">
        <f>-SUMIFS(Lancamentos!$Y:$Y,Lancamentos!$AF:$AF,Fluxo_de_Caixa_Semanal!T$8,Lancamentos!$F:$F,"Realizado",Lancamentos!$J:$J,Fluxo_de_Caixa_Semanal!$A62)</f>
        <v>0</v>
      </c>
      <c r="U62" s="167">
        <f>-SUMIFS(Lancamentos!$Y:$Y,Lancamentos!$AF:$AF,Fluxo_de_Caixa_Semanal!U$8,Lancamentos!$F:$F,"Realizado",Lancamentos!$J:$J,Fluxo_de_Caixa_Semanal!$A62)</f>
        <v>0</v>
      </c>
      <c r="V62" s="165">
        <f>-SUMIFS(Lancamentos!$Y:$Y,Lancamentos!$AF:$AF,Fluxo_de_Caixa_Semanal!V$8,Lancamentos!$F:$F,"Realizado",Lancamentos!$J:$J,Fluxo_de_Caixa_Semanal!$A62)</f>
        <v>0</v>
      </c>
      <c r="W62" s="166">
        <f>-SUMIFS(Lancamentos!$Y:$Y,Lancamentos!$AF:$AF,Fluxo_de_Caixa_Semanal!W$8,Lancamentos!$F:$F,"Realizado",Lancamentos!$J:$J,Fluxo_de_Caixa_Semanal!$A62)</f>
        <v>0</v>
      </c>
      <c r="X62" s="121">
        <f>-SUMIFS(Lancamentos!$Y:$Y,Lancamentos!$AF:$AF,Fluxo_de_Caixa_Semanal!X$8,Lancamentos!$F:$F,"Realizado",Lancamentos!$J:$J,Fluxo_de_Caixa_Semanal!$A62)-SUMIFS(Lancamentos!$Y:$Y,Lancamentos!$AF:$AF,Fluxo_de_Caixa_Semanal!X$8,Lancamentos!$F:$F,"Contratado",Lancamentos!$J:$J,Fluxo_de_Caixa_Semanal!$A62)</f>
        <v>0</v>
      </c>
      <c r="Y62" s="122">
        <f>-SUMIFS(Lancamentos!$Y:$Y,Lancamentos!$AF:$AF,Fluxo_de_Caixa_Semanal!Y$8,Lancamentos!$F:$F,"Realizado",Lancamentos!$J:$J,Fluxo_de_Caixa_Semanal!$A62)-SUMIFS(Lancamentos!$Y:$Y,Lancamentos!$AF:$AF,Fluxo_de_Caixa_Semanal!Y$8,Lancamentos!$F:$F,"Contratado",Lancamentos!$J:$J,Fluxo_de_Caixa_Semanal!$A62)</f>
        <v>0</v>
      </c>
      <c r="Z62" s="123">
        <f>-SUMIFS(Lancamentos!$Y:$Y,Lancamentos!$AF:$AF,Fluxo_de_Caixa_Semanal!Z$8,Lancamentos!$F:$F,"Realizado",Lancamentos!$J:$J,Fluxo_de_Caixa_Semanal!$A62)-SUMIFS(Lancamentos!$Y:$Y,Lancamentos!$AF:$AF,Fluxo_de_Caixa_Semanal!Z$8,Lancamentos!$F:$F,"Contratado",Lancamentos!$J:$J,Fluxo_de_Caixa_Semanal!$A62)</f>
        <v>0</v>
      </c>
      <c r="AA62" s="121">
        <f>-SUMIFS(Lancamentos!$Y:$Y,Lancamentos!$AF:$AF,Fluxo_de_Caixa_Semanal!AA$8,Lancamentos!$F:$F,"Realizado",Lancamentos!$J:$J,Fluxo_de_Caixa_Semanal!$A62)-SUMIFS(Lancamentos!$Y:$Y,Lancamentos!$AF:$AF,Fluxo_de_Caixa_Semanal!AA$8,Lancamentos!$F:$F,"Contratado",Lancamentos!$J:$J,Fluxo_de_Caixa_Semanal!$A62)</f>
        <v>0</v>
      </c>
      <c r="AB62" s="122">
        <f>-SUMIFS(Lancamentos!$Y:$Y,Lancamentos!$AF:$AF,Fluxo_de_Caixa_Semanal!AB$8,Lancamentos!$F:$F,"Realizado",Lancamentos!$J:$J,Fluxo_de_Caixa_Semanal!$A62)-SUMIFS(Lancamentos!$Y:$Y,Lancamentos!$AF:$AF,Fluxo_de_Caixa_Semanal!AB$8,Lancamentos!$F:$F,"Contratado",Lancamentos!$J:$J,Fluxo_de_Caixa_Semanal!$A62)</f>
        <v>0</v>
      </c>
      <c r="AC62" s="123">
        <f>-SUMIFS(Lancamentos!$Y:$Y,Lancamentos!$AF:$AF,Fluxo_de_Caixa_Semanal!AC$8,Lancamentos!$F:$F,"Realizado",Lancamentos!$J:$J,Fluxo_de_Caixa_Semanal!$A62)-SUMIFS(Lancamentos!$Y:$Y,Lancamentos!$AF:$AF,Fluxo_de_Caixa_Semanal!AC$8,Lancamentos!$F:$F,"Contratado",Lancamentos!$J:$J,Fluxo_de_Caixa_Semanal!$A62)</f>
        <v>0</v>
      </c>
      <c r="AD62" s="121">
        <f>-SUMIFS(Lancamentos!$Y:$Y,Lancamentos!$AF:$AF,Fluxo_de_Caixa_Semanal!AD$8,Lancamentos!$F:$F,"Realizado",Lancamentos!$J:$J,Fluxo_de_Caixa_Semanal!$A62)-SUMIFS(Lancamentos!$Y:$Y,Lancamentos!$AF:$AF,Fluxo_de_Caixa_Semanal!AD$8,Lancamentos!$F:$F,"Contratado",Lancamentos!$J:$J,Fluxo_de_Caixa_Semanal!$A62)</f>
        <v>0</v>
      </c>
      <c r="AE62" s="122">
        <f>-SUMIFS(Lancamentos!$Y:$Y,Lancamentos!$AF:$AF,Fluxo_de_Caixa_Semanal!AE$8,Lancamentos!$F:$F,"Realizado",Lancamentos!$J:$J,Fluxo_de_Caixa_Semanal!$A62)-SUMIFS(Lancamentos!$Y:$Y,Lancamentos!$AF:$AF,Fluxo_de_Caixa_Semanal!AE$8,Lancamentos!$F:$F,"Contratado",Lancamentos!$J:$J,Fluxo_de_Caixa_Semanal!$A62)</f>
        <v>0</v>
      </c>
      <c r="AF62" s="123">
        <f>-SUMIFS(Lancamentos!$Y:$Y,Lancamentos!$AF:$AF,Fluxo_de_Caixa_Semanal!AF$8,Lancamentos!$F:$F,"Realizado",Lancamentos!$J:$J,Fluxo_de_Caixa_Semanal!$A62)-SUMIFS(Lancamentos!$Y:$Y,Lancamentos!$AF:$AF,Fluxo_de_Caixa_Semanal!AF$8,Lancamentos!$F:$F,"Contratado",Lancamentos!$J:$J,Fluxo_de_Caixa_Semanal!$A62)</f>
        <v>0</v>
      </c>
      <c r="AG62" s="121">
        <f>-SUMIFS(Lancamentos!$Y:$Y,Lancamentos!$AF:$AF,Fluxo_de_Caixa_Semanal!AG$8,Lancamentos!$F:$F,"Realizado",Lancamentos!$J:$J,Fluxo_de_Caixa_Semanal!$A62)-SUMIFS(Lancamentos!$Y:$Y,Lancamentos!$AF:$AF,Fluxo_de_Caixa_Semanal!AG$8,Lancamentos!$F:$F,"Contratado",Lancamentos!$J:$J,Fluxo_de_Caixa_Semanal!$A62)</f>
        <v>0</v>
      </c>
      <c r="AH62" s="122">
        <f>-SUMIFS(Lancamentos!$Y:$Y,Lancamentos!$AF:$AF,Fluxo_de_Caixa_Semanal!AH$8,Lancamentos!$F:$F,"Realizado",Lancamentos!$J:$J,Fluxo_de_Caixa_Semanal!$A62)-SUMIFS(Lancamentos!$Y:$Y,Lancamentos!$AF:$AF,Fluxo_de_Caixa_Semanal!AH$8,Lancamentos!$F:$F,"Contratado",Lancamentos!$J:$J,Fluxo_de_Caixa_Semanal!$A62)</f>
        <v>0</v>
      </c>
      <c r="AI62" s="123">
        <f>-SUMIFS(Lancamentos!$Y:$Y,Lancamentos!$AF:$AF,Fluxo_de_Caixa_Semanal!AI$8,Lancamentos!$F:$F,"Realizado",Lancamentos!$J:$J,Fluxo_de_Caixa_Semanal!$A62)-SUMIFS(Lancamentos!$Y:$Y,Lancamentos!$AF:$AF,Fluxo_de_Caixa_Semanal!AI$8,Lancamentos!$F:$F,"Contratado",Lancamentos!$J:$J,Fluxo_de_Caixa_Semanal!$A62)</f>
        <v>0</v>
      </c>
      <c r="AJ62" s="121">
        <f>-SUMIFS(Lancamentos!$Y:$Y,Lancamentos!$AF:$AF,Fluxo_de_Caixa_Semanal!AJ$8,Lancamentos!$F:$F,"Realizado",Lancamentos!$J:$J,Fluxo_de_Caixa_Semanal!$A62)-SUMIFS(Lancamentos!$Y:$Y,Lancamentos!$AF:$AF,Fluxo_de_Caixa_Semanal!AJ$8,Lancamentos!$F:$F,"Contratado",Lancamentos!$J:$J,Fluxo_de_Caixa_Semanal!$A62)</f>
        <v>0</v>
      </c>
      <c r="AK62" s="122">
        <f>-SUMIFS(Lancamentos!$Y:$Y,Lancamentos!$AF:$AF,Fluxo_de_Caixa_Semanal!AK$8,Lancamentos!$F:$F,"Realizado",Lancamentos!$J:$J,Fluxo_de_Caixa_Semanal!$A62)-SUMIFS(Lancamentos!$Y:$Y,Lancamentos!$AF:$AF,Fluxo_de_Caixa_Semanal!AK$8,Lancamentos!$F:$F,"Contratado",Lancamentos!$J:$J,Fluxo_de_Caixa_Semanal!$A62)</f>
        <v>0</v>
      </c>
      <c r="AL62" s="123">
        <f>-SUMIFS(Lancamentos!$Y:$Y,Lancamentos!$AF:$AF,Fluxo_de_Caixa_Semanal!AL$8,Lancamentos!$F:$F,"Realizado",Lancamentos!$J:$J,Fluxo_de_Caixa_Semanal!$A62)-SUMIFS(Lancamentos!$Y:$Y,Lancamentos!$AF:$AF,Fluxo_de_Caixa_Semanal!AL$8,Lancamentos!$F:$F,"Contratado",Lancamentos!$J:$J,Fluxo_de_Caixa_Semanal!$A62)</f>
        <v>0</v>
      </c>
      <c r="AM62" s="121">
        <f>-SUMIFS(Lancamentos!$Y:$Y,Lancamentos!$AF:$AF,Fluxo_de_Caixa_Semanal!AM$8,Lancamentos!$F:$F,"Realizado",Lancamentos!$J:$J,Fluxo_de_Caixa_Semanal!$A62)-SUMIFS(Lancamentos!$Y:$Y,Lancamentos!$AF:$AF,Fluxo_de_Caixa_Semanal!AM$8,Lancamentos!$F:$F,"Contratado",Lancamentos!$J:$J,Fluxo_de_Caixa_Semanal!$A62)</f>
        <v>0</v>
      </c>
      <c r="AN62" s="122">
        <f>-SUMIFS(Lancamentos!$Y:$Y,Lancamentos!$AF:$AF,Fluxo_de_Caixa_Semanal!AN$8,Lancamentos!$F:$F,"Realizado",Lancamentos!$J:$J,Fluxo_de_Caixa_Semanal!$A62)-SUMIFS(Lancamentos!$Y:$Y,Lancamentos!$AF:$AF,Fluxo_de_Caixa_Semanal!AN$8,Lancamentos!$F:$F,"Contratado",Lancamentos!$J:$J,Fluxo_de_Caixa_Semanal!$A62)</f>
        <v>0</v>
      </c>
      <c r="AO62" s="123">
        <f>-SUMIFS(Lancamentos!$Y:$Y,Lancamentos!$AF:$AF,Fluxo_de_Caixa_Semanal!AO$8,Lancamentos!$F:$F,"Realizado",Lancamentos!$J:$J,Fluxo_de_Caixa_Semanal!$A62)-SUMIFS(Lancamentos!$Y:$Y,Lancamentos!$AF:$AF,Fluxo_de_Caixa_Semanal!AO$8,Lancamentos!$F:$F,"Contratado",Lancamentos!$J:$J,Fluxo_de_Caixa_Semanal!$A62)</f>
        <v>0</v>
      </c>
      <c r="AP62" s="121">
        <f>-SUMIFS(Lancamentos!$Y:$Y,Lancamentos!$AF:$AF,Fluxo_de_Caixa_Semanal!AP$8,Lancamentos!$F:$F,"Realizado",Lancamentos!$J:$J,Fluxo_de_Caixa_Semanal!$A62)-SUMIFS(Lancamentos!$Y:$Y,Lancamentos!$AF:$AF,Fluxo_de_Caixa_Semanal!AP$8,Lancamentos!$F:$F,"Contratado",Lancamentos!$J:$J,Fluxo_de_Caixa_Semanal!$A62)</f>
        <v>0</v>
      </c>
      <c r="AQ62" s="122">
        <f>-SUMIFS(Lancamentos!$Y:$Y,Lancamentos!$AF:$AF,Fluxo_de_Caixa_Semanal!AQ$8,Lancamentos!$F:$F,"Realizado",Lancamentos!$J:$J,Fluxo_de_Caixa_Semanal!$A62)-SUMIFS(Lancamentos!$Y:$Y,Lancamentos!$AF:$AF,Fluxo_de_Caixa_Semanal!AQ$8,Lancamentos!$F:$F,"Contratado",Lancamentos!$J:$J,Fluxo_de_Caixa_Semanal!$A62)</f>
        <v>0</v>
      </c>
      <c r="AR62" s="123">
        <f>-SUMIFS(Lancamentos!$Y:$Y,Lancamentos!$AF:$AF,Fluxo_de_Caixa_Semanal!AR$8,Lancamentos!$F:$F,"Realizado",Lancamentos!$J:$J,Fluxo_de_Caixa_Semanal!$A62)-SUMIFS(Lancamentos!$Y:$Y,Lancamentos!$AF:$AF,Fluxo_de_Caixa_Semanal!AR$8,Lancamentos!$F:$F,"Contratado",Lancamentos!$J:$J,Fluxo_de_Caixa_Semanal!$A62)</f>
        <v>0</v>
      </c>
      <c r="AS62" s="121">
        <f>-SUMIFS(Lancamentos!$Y:$Y,Lancamentos!$AF:$AF,Fluxo_de_Caixa_Semanal!AS$8,Lancamentos!$F:$F,"Realizado",Lancamentos!$J:$J,Fluxo_de_Caixa_Semanal!$A62)-SUMIFS(Lancamentos!$Y:$Y,Lancamentos!$AF:$AF,Fluxo_de_Caixa_Semanal!AS$8,Lancamentos!$F:$F,"Contratado",Lancamentos!$J:$J,Fluxo_de_Caixa_Semanal!$A62)</f>
        <v>0</v>
      </c>
      <c r="AT62" s="122">
        <f>-SUMIFS(Lancamentos!$Y:$Y,Lancamentos!$AF:$AF,Fluxo_de_Caixa_Semanal!AT$8,Lancamentos!$F:$F,"Realizado",Lancamentos!$J:$J,Fluxo_de_Caixa_Semanal!$A62)-SUMIFS(Lancamentos!$Y:$Y,Lancamentos!$AF:$AF,Fluxo_de_Caixa_Semanal!AT$8,Lancamentos!$F:$F,"Contratado",Lancamentos!$J:$J,Fluxo_de_Caixa_Semanal!$A62)</f>
        <v>0</v>
      </c>
      <c r="AU62" s="123">
        <f>-SUMIFS(Lancamentos!$Y:$Y,Lancamentos!$AF:$AF,Fluxo_de_Caixa_Semanal!AU$8,Lancamentos!$F:$F,"Realizado",Lancamentos!$J:$J,Fluxo_de_Caixa_Semanal!$A62)-SUMIFS(Lancamentos!$Y:$Y,Lancamentos!$AF:$AF,Fluxo_de_Caixa_Semanal!AU$8,Lancamentos!$F:$F,"Contratado",Lancamentos!$J:$J,Fluxo_de_Caixa_Semanal!$A62)</f>
        <v>0</v>
      </c>
      <c r="AV62" s="121">
        <f>-SUMIFS(Lancamentos!$Y:$Y,Lancamentos!$AF:$AF,Fluxo_de_Caixa_Semanal!AV$8,Lancamentos!$F:$F,"Realizado",Lancamentos!$J:$J,Fluxo_de_Caixa_Semanal!$A62)-SUMIFS(Lancamentos!$Y:$Y,Lancamentos!$AF:$AF,Fluxo_de_Caixa_Semanal!AV$8,Lancamentos!$F:$F,"Contratado",Lancamentos!$J:$J,Fluxo_de_Caixa_Semanal!$A62)</f>
        <v>0</v>
      </c>
      <c r="AW62" s="122">
        <f>-SUMIFS(Lancamentos!$Y:$Y,Lancamentos!$AF:$AF,Fluxo_de_Caixa_Semanal!AW$8,Lancamentos!$F:$F,"Realizado",Lancamentos!$J:$J,Fluxo_de_Caixa_Semanal!$A62)-SUMIFS(Lancamentos!$Y:$Y,Lancamentos!$AF:$AF,Fluxo_de_Caixa_Semanal!AW$8,Lancamentos!$F:$F,"Contratado",Lancamentos!$J:$J,Fluxo_de_Caixa_Semanal!$A62)</f>
        <v>0</v>
      </c>
      <c r="AX62" s="123">
        <f>-SUMIFS(Lancamentos!$Y:$Y,Lancamentos!$AF:$AF,Fluxo_de_Caixa_Semanal!AX$8,Lancamentos!$F:$F,"Realizado",Lancamentos!$J:$J,Fluxo_de_Caixa_Semanal!$A62)-SUMIFS(Lancamentos!$Y:$Y,Lancamentos!$AF:$AF,Fluxo_de_Caixa_Semanal!AX$8,Lancamentos!$F:$F,"Contratado",Lancamentos!$J:$J,Fluxo_de_Caixa_Semanal!$A62)</f>
        <v>0</v>
      </c>
      <c r="AY62" s="121">
        <f>-SUMIFS(Lancamentos!$Y:$Y,Lancamentos!$AF:$AF,Fluxo_de_Caixa_Semanal!AY$8,Lancamentos!$F:$F,"Realizado",Lancamentos!$J:$J,Fluxo_de_Caixa_Semanal!$A62)-SUMIFS(Lancamentos!$Y:$Y,Lancamentos!$AF:$AF,Fluxo_de_Caixa_Semanal!AY$8,Lancamentos!$F:$F,"Contratado",Lancamentos!$J:$J,Fluxo_de_Caixa_Semanal!$A62)</f>
        <v>0</v>
      </c>
      <c r="AZ62" s="122">
        <f>-SUMIFS(Lancamentos!$Y:$Y,Lancamentos!$AF:$AF,Fluxo_de_Caixa_Semanal!AZ$8,Lancamentos!$F:$F,"Realizado",Lancamentos!$J:$J,Fluxo_de_Caixa_Semanal!$A62)-SUMIFS(Lancamentos!$Y:$Y,Lancamentos!$AF:$AF,Fluxo_de_Caixa_Semanal!AZ$8,Lancamentos!$F:$F,"Contratado",Lancamentos!$J:$J,Fluxo_de_Caixa_Semanal!$A62)</f>
        <v>0</v>
      </c>
      <c r="BA62" s="123">
        <f>-SUMIFS(Lancamentos!$Y:$Y,Lancamentos!$AF:$AF,Fluxo_de_Caixa_Semanal!BA$8,Lancamentos!$F:$F,"Realizado",Lancamentos!$J:$J,Fluxo_de_Caixa_Semanal!$A62)-SUMIFS(Lancamentos!$Y:$Y,Lancamentos!$AF:$AF,Fluxo_de_Caixa_Semanal!BA$8,Lancamentos!$F:$F,"Contratado",Lancamentos!$J:$J,Fluxo_de_Caixa_Semanal!$A62)</f>
        <v>0</v>
      </c>
      <c r="BB62" s="121">
        <f>-SUMIFS(Lancamentos!$Y:$Y,Lancamentos!$AF:$AF,Fluxo_de_Caixa_Semanal!BB$8,Lancamentos!$F:$F,"Realizado",Lancamentos!$J:$J,Fluxo_de_Caixa_Semanal!$A62)-SUMIFS(Lancamentos!$Y:$Y,Lancamentos!$AF:$AF,Fluxo_de_Caixa_Semanal!BB$8,Lancamentos!$F:$F,"Contratado",Lancamentos!$J:$J,Fluxo_de_Caixa_Semanal!$A62)</f>
        <v>0</v>
      </c>
      <c r="BC62" s="122">
        <f>-SUMIFS(Lancamentos!$Y:$Y,Lancamentos!$AF:$AF,Fluxo_de_Caixa_Semanal!BC$8,Lancamentos!$F:$F,"Realizado",Lancamentos!$J:$J,Fluxo_de_Caixa_Semanal!$A62)-SUMIFS(Lancamentos!$Y:$Y,Lancamentos!$AF:$AF,Fluxo_de_Caixa_Semanal!BC$8,Lancamentos!$F:$F,"Contratado",Lancamentos!$J:$J,Fluxo_de_Caixa_Semanal!$A62)</f>
        <v>0</v>
      </c>
      <c r="BD62" s="123">
        <f>-SUMIFS(Lancamentos!$Y:$Y,Lancamentos!$AF:$AF,Fluxo_de_Caixa_Semanal!BD$8,Lancamentos!$F:$F,"Realizado",Lancamentos!$J:$J,Fluxo_de_Caixa_Semanal!$A62)-SUMIFS(Lancamentos!$Y:$Y,Lancamentos!$AF:$AF,Fluxo_de_Caixa_Semanal!BD$8,Lancamentos!$F:$F,"Contratado",Lancamentos!$J:$J,Fluxo_de_Caixa_Semanal!$A62)</f>
        <v>0</v>
      </c>
      <c r="BE62" s="121">
        <f>-SUMIFS(Lancamentos!$Y:$Y,Lancamentos!$AF:$AF,Fluxo_de_Caixa_Semanal!BE$8,Lancamentos!$F:$F,"Realizado",Lancamentos!$J:$J,Fluxo_de_Caixa_Semanal!$A62)-SUMIFS(Lancamentos!$Y:$Y,Lancamentos!$AF:$AF,Fluxo_de_Caixa_Semanal!BE$8,Lancamentos!$F:$F,"Contratado",Lancamentos!$J:$J,Fluxo_de_Caixa_Semanal!$A62)</f>
        <v>0</v>
      </c>
      <c r="BF62" s="122">
        <f>-SUMIFS(Lancamentos!$Y:$Y,Lancamentos!$AF:$AF,Fluxo_de_Caixa_Semanal!BF$8,Lancamentos!$F:$F,"Realizado",Lancamentos!$J:$J,Fluxo_de_Caixa_Semanal!$A62)-SUMIFS(Lancamentos!$Y:$Y,Lancamentos!$AF:$AF,Fluxo_de_Caixa_Semanal!BF$8,Lancamentos!$F:$F,"Contratado",Lancamentos!$J:$J,Fluxo_de_Caixa_Semanal!$A62)</f>
        <v>0</v>
      </c>
      <c r="BG62" s="123">
        <f>-SUMIFS(Lancamentos!$Y:$Y,Lancamentos!$AF:$AF,Fluxo_de_Caixa_Semanal!BG$8,Lancamentos!$F:$F,"Realizado",Lancamentos!$J:$J,Fluxo_de_Caixa_Semanal!$A62)-SUMIFS(Lancamentos!$Y:$Y,Lancamentos!$AF:$AF,Fluxo_de_Caixa_Semanal!BG$8,Lancamentos!$F:$F,"Contratado",Lancamentos!$J:$J,Fluxo_de_Caixa_Semanal!$A62)</f>
        <v>0</v>
      </c>
      <c r="BH62" s="121">
        <f>-SUMIFS(Lancamentos!$Y:$Y,Lancamentos!$AF:$AF,Fluxo_de_Caixa_Semanal!BH$8,Lancamentos!$F:$F,"Realizado",Lancamentos!$J:$J,Fluxo_de_Caixa_Semanal!$A62)-SUMIFS(Lancamentos!$Y:$Y,Lancamentos!$AF:$AF,Fluxo_de_Caixa_Semanal!BH$8,Lancamentos!$F:$F,"Contratado",Lancamentos!$J:$J,Fluxo_de_Caixa_Semanal!$A62)</f>
        <v>0</v>
      </c>
      <c r="BI62" s="122">
        <f>-SUMIFS(Lancamentos!$Y:$Y,Lancamentos!$AF:$AF,Fluxo_de_Caixa_Semanal!BI$8,Lancamentos!$F:$F,"Realizado",Lancamentos!$J:$J,Fluxo_de_Caixa_Semanal!$A62)-SUMIFS(Lancamentos!$Y:$Y,Lancamentos!$AF:$AF,Fluxo_de_Caixa_Semanal!BI$8,Lancamentos!$F:$F,"Contratado",Lancamentos!$J:$J,Fluxo_de_Caixa_Semanal!$A62)</f>
        <v>0</v>
      </c>
      <c r="BJ62" s="123">
        <f>-SUMIFS(Lancamentos!$Y:$Y,Lancamentos!$AF:$AF,Fluxo_de_Caixa_Semanal!BJ$8,Lancamentos!$F:$F,"Realizado",Lancamentos!$J:$J,Fluxo_de_Caixa_Semanal!$A62)-SUMIFS(Lancamentos!$Y:$Y,Lancamentos!$AF:$AF,Fluxo_de_Caixa_Semanal!BJ$8,Lancamentos!$F:$F,"Contratado",Lancamentos!$J:$J,Fluxo_de_Caixa_Semanal!$A62)</f>
        <v>0</v>
      </c>
      <c r="BK62" s="121">
        <f>-SUMIFS(Lancamentos!$Y:$Y,Lancamentos!$AF:$AF,Fluxo_de_Caixa_Semanal!BK$8,Lancamentos!$F:$F,"Realizado",Lancamentos!$J:$J,Fluxo_de_Caixa_Semanal!$A62)-SUMIFS(Lancamentos!$Y:$Y,Lancamentos!$AF:$AF,Fluxo_de_Caixa_Semanal!BK$8,Lancamentos!$F:$F,"Contratado",Lancamentos!$J:$J,Fluxo_de_Caixa_Semanal!$A62)</f>
        <v>0</v>
      </c>
      <c r="BL62" s="122">
        <f>-SUMIFS(Lancamentos!$Y:$Y,Lancamentos!$AF:$AF,Fluxo_de_Caixa_Semanal!BL$8,Lancamentos!$F:$F,"Realizado",Lancamentos!$J:$J,Fluxo_de_Caixa_Semanal!$A62)-SUMIFS(Lancamentos!$Y:$Y,Lancamentos!$AF:$AF,Fluxo_de_Caixa_Semanal!BL$8,Lancamentos!$F:$F,"Contratado",Lancamentos!$J:$J,Fluxo_de_Caixa_Semanal!$A62)</f>
        <v>0</v>
      </c>
      <c r="BM62" s="123">
        <f>-SUMIFS(Lancamentos!$Y:$Y,Lancamentos!$AF:$AF,Fluxo_de_Caixa_Semanal!BM$8,Lancamentos!$F:$F,"Realizado",Lancamentos!$J:$J,Fluxo_de_Caixa_Semanal!$A62)-SUMIFS(Lancamentos!$Y:$Y,Lancamentos!$AF:$AF,Fluxo_de_Caixa_Semanal!BM$8,Lancamentos!$F:$F,"Contratado",Lancamentos!$J:$J,Fluxo_de_Caixa_Semanal!$A62)</f>
        <v>0</v>
      </c>
      <c r="BN62" s="121">
        <f>-SUMIFS(Lancamentos!$Y:$Y,Lancamentos!$AF:$AF,Fluxo_de_Caixa_Semanal!BN$8,Lancamentos!$F:$F,"Realizado",Lancamentos!$J:$J,Fluxo_de_Caixa_Semanal!$A62)-SUMIFS(Lancamentos!$Y:$Y,Lancamentos!$AF:$AF,Fluxo_de_Caixa_Semanal!BN$8,Lancamentos!$F:$F,"Contratado",Lancamentos!$J:$J,Fluxo_de_Caixa_Semanal!$A62)</f>
        <v>0</v>
      </c>
      <c r="BO62" s="122">
        <f>-SUMIFS(Lancamentos!$Y:$Y,Lancamentos!$AF:$AF,Fluxo_de_Caixa_Semanal!BO$8,Lancamentos!$F:$F,"Realizado",Lancamentos!$J:$J,Fluxo_de_Caixa_Semanal!$A62)-SUMIFS(Lancamentos!$Y:$Y,Lancamentos!$AF:$AF,Fluxo_de_Caixa_Semanal!BO$8,Lancamentos!$F:$F,"Contratado",Lancamentos!$J:$J,Fluxo_de_Caixa_Semanal!$A62)</f>
        <v>0</v>
      </c>
      <c r="BP62" s="123">
        <f>-SUMIFS(Lancamentos!$Y:$Y,Lancamentos!$AF:$AF,Fluxo_de_Caixa_Semanal!BP$8,Lancamentos!$F:$F,"Realizado",Lancamentos!$J:$J,Fluxo_de_Caixa_Semanal!$A62)-SUMIFS(Lancamentos!$Y:$Y,Lancamentos!$AF:$AF,Fluxo_de_Caixa_Semanal!BP$8,Lancamentos!$F:$F,"Contratado",Lancamentos!$J:$J,Fluxo_de_Caixa_Semanal!$A62)</f>
        <v>0</v>
      </c>
      <c r="BQ62" s="121">
        <f>-SUMIFS(Lancamentos!$Y:$Y,Lancamentos!$AF:$AF,Fluxo_de_Caixa_Semanal!BQ$8,Lancamentos!$F:$F,"Realizado",Lancamentos!$J:$J,Fluxo_de_Caixa_Semanal!$A62)-SUMIFS(Lancamentos!$Y:$Y,Lancamentos!$AF:$AF,Fluxo_de_Caixa_Semanal!BQ$8,Lancamentos!$F:$F,"Contratado",Lancamentos!$J:$J,Fluxo_de_Caixa_Semanal!$A62)</f>
        <v>0</v>
      </c>
      <c r="BR62" s="122">
        <f>-SUMIFS(Lancamentos!$Y:$Y,Lancamentos!$AF:$AF,Fluxo_de_Caixa_Semanal!BR$8,Lancamentos!$F:$F,"Realizado",Lancamentos!$J:$J,Fluxo_de_Caixa_Semanal!$A62)-SUMIFS(Lancamentos!$Y:$Y,Lancamentos!$AF:$AF,Fluxo_de_Caixa_Semanal!BR$8,Lancamentos!$F:$F,"Contratado",Lancamentos!$J:$J,Fluxo_de_Caixa_Semanal!$A62)</f>
        <v>0</v>
      </c>
      <c r="BS62" s="123">
        <f>-SUMIFS(Lancamentos!$Y:$Y,Lancamentos!$AF:$AF,Fluxo_de_Caixa_Semanal!BS$8,Lancamentos!$F:$F,"Realizado",Lancamentos!$J:$J,Fluxo_de_Caixa_Semanal!$A62)-SUMIFS(Lancamentos!$Y:$Y,Lancamentos!$AF:$AF,Fluxo_de_Caixa_Semanal!BS$8,Lancamentos!$F:$F,"Contratado",Lancamentos!$J:$J,Fluxo_de_Caixa_Semanal!$A62)</f>
        <v>0</v>
      </c>
      <c r="BT62" s="121">
        <f>-SUMIFS(Lancamentos!$Y:$Y,Lancamentos!$AF:$AF,Fluxo_de_Caixa_Semanal!BT$8,Lancamentos!$F:$F,"Realizado",Lancamentos!$J:$J,Fluxo_de_Caixa_Semanal!$A62)-SUMIFS(Lancamentos!$Y:$Y,Lancamentos!$AF:$AF,Fluxo_de_Caixa_Semanal!BT$8,Lancamentos!$F:$F,"Contratado",Lancamentos!$J:$J,Fluxo_de_Caixa_Semanal!$A62)</f>
        <v>0</v>
      </c>
      <c r="BU62" s="122">
        <f>-SUMIFS(Lancamentos!$Y:$Y,Lancamentos!$AF:$AF,Fluxo_de_Caixa_Semanal!BU$8,Lancamentos!$F:$F,"Realizado",Lancamentos!$J:$J,Fluxo_de_Caixa_Semanal!$A62)-SUMIFS(Lancamentos!$Y:$Y,Lancamentos!$AF:$AF,Fluxo_de_Caixa_Semanal!BU$8,Lancamentos!$F:$F,"Contratado",Lancamentos!$J:$J,Fluxo_de_Caixa_Semanal!$A62)</f>
        <v>0</v>
      </c>
      <c r="BV62" s="123">
        <f>-SUMIFS(Lancamentos!$Y:$Y,Lancamentos!$AF:$AF,Fluxo_de_Caixa_Semanal!BV$8,Lancamentos!$F:$F,"Realizado",Lancamentos!$J:$J,Fluxo_de_Caixa_Semanal!$A62)-SUMIFS(Lancamentos!$Y:$Y,Lancamentos!$AF:$AF,Fluxo_de_Caixa_Semanal!BV$8,Lancamentos!$F:$F,"Contratado",Lancamentos!$J:$J,Fluxo_de_Caixa_Semanal!$A62)</f>
        <v>0</v>
      </c>
      <c r="BW62" s="121">
        <f>-SUMIFS(Lancamentos!$Y:$Y,Lancamentos!$AF:$AF,Fluxo_de_Caixa_Semanal!BW$8,Lancamentos!$F:$F,"Realizado",Lancamentos!$J:$J,Fluxo_de_Caixa_Semanal!$A62)-SUMIFS(Lancamentos!$Y:$Y,Lancamentos!$AF:$AF,Fluxo_de_Caixa_Semanal!BW$8,Lancamentos!$F:$F,"Contratado",Lancamentos!$J:$J,Fluxo_de_Caixa_Semanal!$A62)</f>
        <v>0</v>
      </c>
      <c r="BX62" s="122">
        <f>-SUMIFS(Lancamentos!$Y:$Y,Lancamentos!$AF:$AF,Fluxo_de_Caixa_Semanal!BX$8,Lancamentos!$F:$F,"Realizado",Lancamentos!$J:$J,Fluxo_de_Caixa_Semanal!$A62)-SUMIFS(Lancamentos!$Y:$Y,Lancamentos!$AF:$AF,Fluxo_de_Caixa_Semanal!BX$8,Lancamentos!$F:$F,"Contratado",Lancamentos!$J:$J,Fluxo_de_Caixa_Semanal!$A62)</f>
        <v>0</v>
      </c>
      <c r="BY62" s="123">
        <f>-SUMIFS(Lancamentos!$Y:$Y,Lancamentos!$AF:$AF,Fluxo_de_Caixa_Semanal!BY$8,Lancamentos!$F:$F,"Realizado",Lancamentos!$J:$J,Fluxo_de_Caixa_Semanal!$A62)-SUMIFS(Lancamentos!$Y:$Y,Lancamentos!$AF:$AF,Fluxo_de_Caixa_Semanal!BY$8,Lancamentos!$F:$F,"Contratado",Lancamentos!$J:$J,Fluxo_de_Caixa_Semanal!$A62)</f>
        <v>0</v>
      </c>
      <c r="BZ62" s="121">
        <f>-SUMIFS(Lancamentos!$Y:$Y,Lancamentos!$AF:$AF,Fluxo_de_Caixa_Semanal!BZ$8,Lancamentos!$F:$F,"Realizado",Lancamentos!$J:$J,Fluxo_de_Caixa_Semanal!$A62)-SUMIFS(Lancamentos!$Y:$Y,Lancamentos!$AF:$AF,Fluxo_de_Caixa_Semanal!BZ$8,Lancamentos!$F:$F,"Contratado",Lancamentos!$J:$J,Fluxo_de_Caixa_Semanal!$A62)</f>
        <v>0</v>
      </c>
      <c r="CA62" s="122">
        <f>-SUMIFS(Lancamentos!$Y:$Y,Lancamentos!$AF:$AF,Fluxo_de_Caixa_Semanal!CA$8,Lancamentos!$F:$F,"Realizado",Lancamentos!$J:$J,Fluxo_de_Caixa_Semanal!$A62)-SUMIFS(Lancamentos!$Y:$Y,Lancamentos!$AF:$AF,Fluxo_de_Caixa_Semanal!CA$8,Lancamentos!$F:$F,"Contratado",Lancamentos!$J:$J,Fluxo_de_Caixa_Semanal!$A62)</f>
        <v>0</v>
      </c>
      <c r="CB62" s="123">
        <f>-SUMIFS(Lancamentos!$Y:$Y,Lancamentos!$AF:$AF,Fluxo_de_Caixa_Semanal!CB$8,Lancamentos!$F:$F,"Realizado",Lancamentos!$J:$J,Fluxo_de_Caixa_Semanal!$A62)-SUMIFS(Lancamentos!$Y:$Y,Lancamentos!$AF:$AF,Fluxo_de_Caixa_Semanal!CB$8,Lancamentos!$F:$F,"Contratado",Lancamentos!$J:$J,Fluxo_de_Caixa_Semanal!$A62)</f>
        <v>0</v>
      </c>
      <c r="CC62" s="121">
        <f>-SUMIFS(Lancamentos!$Y:$Y,Lancamentos!$AF:$AF,Fluxo_de_Caixa_Semanal!CC$8,Lancamentos!$F:$F,"Realizado",Lancamentos!$J:$J,Fluxo_de_Caixa_Semanal!$A62)-SUMIFS(Lancamentos!$Y:$Y,Lancamentos!$AF:$AF,Fluxo_de_Caixa_Semanal!CC$8,Lancamentos!$F:$F,"Contratado",Lancamentos!$J:$J,Fluxo_de_Caixa_Semanal!$A62)</f>
        <v>0</v>
      </c>
      <c r="CD62" s="122">
        <f>-SUMIFS(Lancamentos!$Y:$Y,Lancamentos!$AF:$AF,Fluxo_de_Caixa_Semanal!CD$8,Lancamentos!$F:$F,"Realizado",Lancamentos!$J:$J,Fluxo_de_Caixa_Semanal!$A62)-SUMIFS(Lancamentos!$Y:$Y,Lancamentos!$AF:$AF,Fluxo_de_Caixa_Semanal!CD$8,Lancamentos!$F:$F,"Contratado",Lancamentos!$J:$J,Fluxo_de_Caixa_Semanal!$A62)</f>
        <v>0</v>
      </c>
      <c r="CE62" s="123">
        <f>-SUMIFS(Lancamentos!$Y:$Y,Lancamentos!$AF:$AF,Fluxo_de_Caixa_Semanal!CE$8,Lancamentos!$F:$F,"Realizado",Lancamentos!$J:$J,Fluxo_de_Caixa_Semanal!$A62)-SUMIFS(Lancamentos!$Y:$Y,Lancamentos!$AF:$AF,Fluxo_de_Caixa_Semanal!CE$8,Lancamentos!$F:$F,"Contratado",Lancamentos!$J:$J,Fluxo_de_Caixa_Semanal!$A62)</f>
        <v>0</v>
      </c>
      <c r="CF62" s="121">
        <f>-SUMIFS(Lancamentos!$Y:$Y,Lancamentos!$AF:$AF,Fluxo_de_Caixa_Semanal!CF$8,Lancamentos!$F:$F,"Realizado",Lancamentos!$J:$J,Fluxo_de_Caixa_Semanal!$A62)-SUMIFS(Lancamentos!$Y:$Y,Lancamentos!$AF:$AF,Fluxo_de_Caixa_Semanal!CF$8,Lancamentos!$F:$F,"Contratado",Lancamentos!$J:$J,Fluxo_de_Caixa_Semanal!$A62)</f>
        <v>0</v>
      </c>
      <c r="CG62" s="122">
        <f>-SUMIFS(Lancamentos!$Y:$Y,Lancamentos!$AF:$AF,Fluxo_de_Caixa_Semanal!CG$8,Lancamentos!$F:$F,"Realizado",Lancamentos!$J:$J,Fluxo_de_Caixa_Semanal!$A62)-SUMIFS(Lancamentos!$Y:$Y,Lancamentos!$AF:$AF,Fluxo_de_Caixa_Semanal!CG$8,Lancamentos!$F:$F,"Contratado",Lancamentos!$J:$J,Fluxo_de_Caixa_Semanal!$A62)</f>
        <v>0</v>
      </c>
      <c r="CH62" s="123">
        <f>-SUMIFS(Lancamentos!$Y:$Y,Lancamentos!$AF:$AF,Fluxo_de_Caixa_Semanal!CH$8,Lancamentos!$F:$F,"Realizado",Lancamentos!$J:$J,Fluxo_de_Caixa_Semanal!$A62)-SUMIFS(Lancamentos!$Y:$Y,Lancamentos!$AF:$AF,Fluxo_de_Caixa_Semanal!CH$8,Lancamentos!$F:$F,"Contratado",Lancamentos!$J:$J,Fluxo_de_Caixa_Semanal!$A62)</f>
        <v>0</v>
      </c>
      <c r="CI62" s="121">
        <f>-SUMIFS(Lancamentos!$Y:$Y,Lancamentos!$AF:$AF,Fluxo_de_Caixa_Semanal!CI$8,Lancamentos!$F:$F,"Realizado",Lancamentos!$J:$J,Fluxo_de_Caixa_Semanal!$A62)-SUMIFS(Lancamentos!$Y:$Y,Lancamentos!$AF:$AF,Fluxo_de_Caixa_Semanal!CI$8,Lancamentos!$F:$F,"Contratado",Lancamentos!$J:$J,Fluxo_de_Caixa_Semanal!$A62)</f>
        <v>0</v>
      </c>
      <c r="CJ62" s="122">
        <f>-SUMIFS(Lancamentos!$Y:$Y,Lancamentos!$AF:$AF,Fluxo_de_Caixa_Semanal!CJ$8,Lancamentos!$F:$F,"Realizado",Lancamentos!$J:$J,Fluxo_de_Caixa_Semanal!$A62)-SUMIFS(Lancamentos!$Y:$Y,Lancamentos!$AF:$AF,Fluxo_de_Caixa_Semanal!CJ$8,Lancamentos!$F:$F,"Contratado",Lancamentos!$J:$J,Fluxo_de_Caixa_Semanal!$A62)</f>
        <v>0</v>
      </c>
      <c r="CK62" s="123">
        <f>-SUMIFS(Lancamentos!$Y:$Y,Lancamentos!$AF:$AF,Fluxo_de_Caixa_Semanal!CK$8,Lancamentos!$F:$F,"Realizado",Lancamentos!$J:$J,Fluxo_de_Caixa_Semanal!$A62)-SUMIFS(Lancamentos!$Y:$Y,Lancamentos!$AF:$AF,Fluxo_de_Caixa_Semanal!CK$8,Lancamentos!$F:$F,"Contratado",Lancamentos!$J:$J,Fluxo_de_Caixa_Semanal!$A62)</f>
        <v>0</v>
      </c>
      <c r="CL62" s="121">
        <f>-SUMIFS(Lancamentos!$Y:$Y,Lancamentos!$AF:$AF,Fluxo_de_Caixa_Semanal!CL$8,Lancamentos!$F:$F,"Realizado",Lancamentos!$J:$J,Fluxo_de_Caixa_Semanal!$A62)-SUMIFS(Lancamentos!$Y:$Y,Lancamentos!$AF:$AF,Fluxo_de_Caixa_Semanal!CL$8,Lancamentos!$F:$F,"Contratado",Lancamentos!$J:$J,Fluxo_de_Caixa_Semanal!$A62)</f>
        <v>0</v>
      </c>
      <c r="CM62" s="122">
        <f>-SUMIFS(Lancamentos!$Y:$Y,Lancamentos!$AF:$AF,Fluxo_de_Caixa_Semanal!CM$8,Lancamentos!$F:$F,"Realizado",Lancamentos!$J:$J,Fluxo_de_Caixa_Semanal!$A62)-SUMIFS(Lancamentos!$Y:$Y,Lancamentos!$AF:$AF,Fluxo_de_Caixa_Semanal!CM$8,Lancamentos!$F:$F,"Contratado",Lancamentos!$J:$J,Fluxo_de_Caixa_Semanal!$A62)</f>
        <v>0</v>
      </c>
      <c r="CN62" s="123">
        <f>-SUMIFS(Lancamentos!$Y:$Y,Lancamentos!$AF:$AF,Fluxo_de_Caixa_Semanal!CN$8,Lancamentos!$F:$F,"Realizado",Lancamentos!$J:$J,Fluxo_de_Caixa_Semanal!$A62)-SUMIFS(Lancamentos!$Y:$Y,Lancamentos!$AF:$AF,Fluxo_de_Caixa_Semanal!CN$8,Lancamentos!$F:$F,"Contratado",Lancamentos!$J:$J,Fluxo_de_Caixa_Semanal!$A62)</f>
        <v>0</v>
      </c>
      <c r="CO62" s="121">
        <f>-SUMIFS(Lancamentos!$Y:$Y,Lancamentos!$AF:$AF,Fluxo_de_Caixa_Semanal!CO$8,Lancamentos!$F:$F,"Realizado",Lancamentos!$J:$J,Fluxo_de_Caixa_Semanal!$A62)-SUMIFS(Lancamentos!$Y:$Y,Lancamentos!$AF:$AF,Fluxo_de_Caixa_Semanal!CO$8,Lancamentos!$F:$F,"Contratado",Lancamentos!$J:$J,Fluxo_de_Caixa_Semanal!$A62)</f>
        <v>0</v>
      </c>
      <c r="CP62" s="122">
        <f>-SUMIFS(Lancamentos!$Y:$Y,Lancamentos!$AF:$AF,Fluxo_de_Caixa_Semanal!CP$8,Lancamentos!$F:$F,"Realizado",Lancamentos!$J:$J,Fluxo_de_Caixa_Semanal!$A62)-SUMIFS(Lancamentos!$Y:$Y,Lancamentos!$AF:$AF,Fluxo_de_Caixa_Semanal!CP$8,Lancamentos!$F:$F,"Contratado",Lancamentos!$J:$J,Fluxo_de_Caixa_Semanal!$A62)</f>
        <v>0</v>
      </c>
      <c r="CQ62" s="123">
        <f>-SUMIFS(Lancamentos!$Y:$Y,Lancamentos!$AF:$AF,Fluxo_de_Caixa_Semanal!CQ$8,Lancamentos!$F:$F,"Realizado",Lancamentos!$J:$J,Fluxo_de_Caixa_Semanal!$A62)-SUMIFS(Lancamentos!$Y:$Y,Lancamentos!$AF:$AF,Fluxo_de_Caixa_Semanal!CQ$8,Lancamentos!$F:$F,"Contratado",Lancamentos!$J:$J,Fluxo_de_Caixa_Semanal!$A62)</f>
        <v>0</v>
      </c>
      <c r="CR62" s="121">
        <f>-SUMIFS(Lancamentos!$Y:$Y,Lancamentos!$AF:$AF,Fluxo_de_Caixa_Semanal!CR$8,Lancamentos!$F:$F,"Realizado",Lancamentos!$J:$J,Fluxo_de_Caixa_Semanal!$A62)-SUMIFS(Lancamentos!$Y:$Y,Lancamentos!$AF:$AF,Fluxo_de_Caixa_Semanal!CR$8,Lancamentos!$F:$F,"Contratado",Lancamentos!$J:$J,Fluxo_de_Caixa_Semanal!$A62)</f>
        <v>0</v>
      </c>
      <c r="CS62" s="122">
        <f>-SUMIFS(Lancamentos!$Y:$Y,Lancamentos!$AF:$AF,Fluxo_de_Caixa_Semanal!CS$8,Lancamentos!$F:$F,"Realizado",Lancamentos!$J:$J,Fluxo_de_Caixa_Semanal!$A62)-SUMIFS(Lancamentos!$Y:$Y,Lancamentos!$AF:$AF,Fluxo_de_Caixa_Semanal!CS$8,Lancamentos!$F:$F,"Contratado",Lancamentos!$J:$J,Fluxo_de_Caixa_Semanal!$A62)</f>
        <v>0</v>
      </c>
      <c r="CT62" s="123">
        <f>-SUMIFS(Lancamentos!$Y:$Y,Lancamentos!$AF:$AF,Fluxo_de_Caixa_Semanal!CT$8,Lancamentos!$F:$F,"Realizado",Lancamentos!$J:$J,Fluxo_de_Caixa_Semanal!$A62)-SUMIFS(Lancamentos!$Y:$Y,Lancamentos!$AF:$AF,Fluxo_de_Caixa_Semanal!CT$8,Lancamentos!$F:$F,"Contratado",Lancamentos!$J:$J,Fluxo_de_Caixa_Semanal!$A62)</f>
        <v>0</v>
      </c>
      <c r="CU62" s="121">
        <f>-SUMIFS(Lancamentos!$Y:$Y,Lancamentos!$AF:$AF,Fluxo_de_Caixa_Semanal!CU$8,Lancamentos!$F:$F,"Realizado",Lancamentos!$J:$J,Fluxo_de_Caixa_Semanal!$A62)-SUMIFS(Lancamentos!$Y:$Y,Lancamentos!$AF:$AF,Fluxo_de_Caixa_Semanal!CU$8,Lancamentos!$F:$F,"Contratado",Lancamentos!$J:$J,Fluxo_de_Caixa_Semanal!$A62)</f>
        <v>0</v>
      </c>
      <c r="CV62" s="122">
        <f>-SUMIFS(Lancamentos!$Y:$Y,Lancamentos!$AF:$AF,Fluxo_de_Caixa_Semanal!CV$8,Lancamentos!$F:$F,"Realizado",Lancamentos!$J:$J,Fluxo_de_Caixa_Semanal!$A62)-SUMIFS(Lancamentos!$Y:$Y,Lancamentos!$AF:$AF,Fluxo_de_Caixa_Semanal!CV$8,Lancamentos!$F:$F,"Contratado",Lancamentos!$J:$J,Fluxo_de_Caixa_Semanal!$A62)</f>
        <v>0</v>
      </c>
      <c r="CW62" s="123">
        <f>-SUMIFS(Lancamentos!$Y:$Y,Lancamentos!$AF:$AF,Fluxo_de_Caixa_Semanal!CW$8,Lancamentos!$F:$F,"Realizado",Lancamentos!$J:$J,Fluxo_de_Caixa_Semanal!$A62)-SUMIFS(Lancamentos!$Y:$Y,Lancamentos!$AF:$AF,Fluxo_de_Caixa_Semanal!CW$8,Lancamentos!$F:$F,"Contratado",Lancamentos!$J:$J,Fluxo_de_Caixa_Semanal!$A62)</f>
        <v>0</v>
      </c>
      <c r="CX62" s="121">
        <f>-SUMIFS(Lancamentos!$Y:$Y,Lancamentos!$AF:$AF,Fluxo_de_Caixa_Semanal!CX$8,Lancamentos!$F:$F,"Realizado",Lancamentos!$J:$J,Fluxo_de_Caixa_Semanal!$A62)-SUMIFS(Lancamentos!$Y:$Y,Lancamentos!$AF:$AF,Fluxo_de_Caixa_Semanal!CX$8,Lancamentos!$F:$F,"Contratado",Lancamentos!$J:$J,Fluxo_de_Caixa_Semanal!$A62)</f>
        <v>0</v>
      </c>
      <c r="CY62" s="122">
        <f>-SUMIFS(Lancamentos!$Y:$Y,Lancamentos!$AF:$AF,Fluxo_de_Caixa_Semanal!CY$8,Lancamentos!$F:$F,"Realizado",Lancamentos!$J:$J,Fluxo_de_Caixa_Semanal!$A62)-SUMIFS(Lancamentos!$Y:$Y,Lancamentos!$AF:$AF,Fluxo_de_Caixa_Semanal!CY$8,Lancamentos!$F:$F,"Contratado",Lancamentos!$J:$J,Fluxo_de_Caixa_Semanal!$A62)</f>
        <v>0</v>
      </c>
      <c r="CZ62" s="123">
        <f>-SUMIFS(Lancamentos!$Y:$Y,Lancamentos!$AF:$AF,Fluxo_de_Caixa_Semanal!CZ$8,Lancamentos!$F:$F,"Realizado",Lancamentos!$J:$J,Fluxo_de_Caixa_Semanal!$A62)-SUMIFS(Lancamentos!$Y:$Y,Lancamentos!$AF:$AF,Fluxo_de_Caixa_Semanal!CZ$8,Lancamentos!$F:$F,"Contratado",Lancamentos!$J:$J,Fluxo_de_Caixa_Semanal!$A62)</f>
        <v>0</v>
      </c>
      <c r="DA62" s="121">
        <f>-SUMIFS(Lancamentos!$Y:$Y,Lancamentos!$AF:$AF,Fluxo_de_Caixa_Semanal!DA$8,Lancamentos!$F:$F,"Realizado",Lancamentos!$J:$J,Fluxo_de_Caixa_Semanal!$A62)-SUMIFS(Lancamentos!$Y:$Y,Lancamentos!$AF:$AF,Fluxo_de_Caixa_Semanal!DA$8,Lancamentos!$F:$F,"Contratado",Lancamentos!$J:$J,Fluxo_de_Caixa_Semanal!$A62)</f>
        <v>0</v>
      </c>
      <c r="DB62" s="122">
        <f>-SUMIFS(Lancamentos!$Y:$Y,Lancamentos!$AF:$AF,Fluxo_de_Caixa_Semanal!DB$8,Lancamentos!$F:$F,"Realizado",Lancamentos!$J:$J,Fluxo_de_Caixa_Semanal!$A62)-SUMIFS(Lancamentos!$Y:$Y,Lancamentos!$AF:$AF,Fluxo_de_Caixa_Semanal!DB$8,Lancamentos!$F:$F,"Contratado",Lancamentos!$J:$J,Fluxo_de_Caixa_Semanal!$A62)</f>
        <v>0</v>
      </c>
      <c r="DC62" s="123">
        <f>-SUMIFS(Lancamentos!$Y:$Y,Lancamentos!$AF:$AF,Fluxo_de_Caixa_Semanal!DC$8,Lancamentos!$F:$F,"Realizado",Lancamentos!$J:$J,Fluxo_de_Caixa_Semanal!$A62)-SUMIFS(Lancamentos!$Y:$Y,Lancamentos!$AF:$AF,Fluxo_de_Caixa_Semanal!DC$8,Lancamentos!$F:$F,"Contratado",Lancamentos!$J:$J,Fluxo_de_Caixa_Semanal!$A62)</f>
        <v>0</v>
      </c>
      <c r="DD62" s="121">
        <f>-SUMIFS(Lancamentos!$Y:$Y,Lancamentos!$AF:$AF,Fluxo_de_Caixa_Semanal!DD$8,Lancamentos!$F:$F,"Realizado",Lancamentos!$J:$J,Fluxo_de_Caixa_Semanal!$A62)-SUMIFS(Lancamentos!$Y:$Y,Lancamentos!$AF:$AF,Fluxo_de_Caixa_Semanal!DD$8,Lancamentos!$F:$F,"Contratado",Lancamentos!$J:$J,Fluxo_de_Caixa_Semanal!$A62)</f>
        <v>0</v>
      </c>
      <c r="DE62" s="122">
        <f>-SUMIFS(Lancamentos!$Y:$Y,Lancamentos!$AF:$AF,Fluxo_de_Caixa_Semanal!DE$8,Lancamentos!$F:$F,"Realizado",Lancamentos!$J:$J,Fluxo_de_Caixa_Semanal!$A62)-SUMIFS(Lancamentos!$Y:$Y,Lancamentos!$AF:$AF,Fluxo_de_Caixa_Semanal!DE$8,Lancamentos!$F:$F,"Contratado",Lancamentos!$J:$J,Fluxo_de_Caixa_Semanal!$A62)</f>
        <v>0</v>
      </c>
      <c r="DF62" s="123">
        <f>-SUMIFS(Lancamentos!$Y:$Y,Lancamentos!$AF:$AF,Fluxo_de_Caixa_Semanal!DF$8,Lancamentos!$F:$F,"Realizado",Lancamentos!$J:$J,Fluxo_de_Caixa_Semanal!$A62)-SUMIFS(Lancamentos!$Y:$Y,Lancamentos!$AF:$AF,Fluxo_de_Caixa_Semanal!DF$8,Lancamentos!$F:$F,"Contratado",Lancamentos!$J:$J,Fluxo_de_Caixa_Semanal!$A62)</f>
        <v>0</v>
      </c>
      <c r="DG62" s="121">
        <f>-SUMIFS(Lancamentos!$Y:$Y,Lancamentos!$AF:$AF,Fluxo_de_Caixa_Semanal!DG$8,Lancamentos!$F:$F,"Realizado",Lancamentos!$J:$J,Fluxo_de_Caixa_Semanal!$A62)-SUMIFS(Lancamentos!$Y:$Y,Lancamentos!$AF:$AF,Fluxo_de_Caixa_Semanal!DG$8,Lancamentos!$F:$F,"Contratado",Lancamentos!$J:$J,Fluxo_de_Caixa_Semanal!$A62)</f>
        <v>0</v>
      </c>
      <c r="DH62" s="122">
        <f>-SUMIFS(Lancamentos!$Y:$Y,Lancamentos!$AF:$AF,Fluxo_de_Caixa_Semanal!DH$8,Lancamentos!$F:$F,"Realizado",Lancamentos!$J:$J,Fluxo_de_Caixa_Semanal!$A62)-SUMIFS(Lancamentos!$Y:$Y,Lancamentos!$AF:$AF,Fluxo_de_Caixa_Semanal!DH$8,Lancamentos!$F:$F,"Contratado",Lancamentos!$J:$J,Fluxo_de_Caixa_Semanal!$A62)</f>
        <v>0</v>
      </c>
      <c r="DI62" s="123">
        <f>-SUMIFS(Lancamentos!$Y:$Y,Lancamentos!$AF:$AF,Fluxo_de_Caixa_Semanal!DI$8,Lancamentos!$F:$F,"Realizado",Lancamentos!$J:$J,Fluxo_de_Caixa_Semanal!$A62)-SUMIFS(Lancamentos!$Y:$Y,Lancamentos!$AF:$AF,Fluxo_de_Caixa_Semanal!DI$8,Lancamentos!$F:$F,"Contratado",Lancamentos!$J:$J,Fluxo_de_Caixa_Semanal!$A62)</f>
        <v>0</v>
      </c>
      <c r="DJ62" s="121">
        <f>-SUMIFS(Lancamentos!$Y:$Y,Lancamentos!$AF:$AF,Fluxo_de_Caixa_Semanal!DJ$8,Lancamentos!$F:$F,"Realizado",Lancamentos!$J:$J,Fluxo_de_Caixa_Semanal!$A62)-SUMIFS(Lancamentos!$Y:$Y,Lancamentos!$AF:$AF,Fluxo_de_Caixa_Semanal!DJ$8,Lancamentos!$F:$F,"Contratado",Lancamentos!$J:$J,Fluxo_de_Caixa_Semanal!$A62)</f>
        <v>0</v>
      </c>
      <c r="DK62" s="122">
        <f>-SUMIFS(Lancamentos!$Y:$Y,Lancamentos!$AF:$AF,Fluxo_de_Caixa_Semanal!DK$8,Lancamentos!$F:$F,"Realizado",Lancamentos!$J:$J,Fluxo_de_Caixa_Semanal!$A62)-SUMIFS(Lancamentos!$Y:$Y,Lancamentos!$AF:$AF,Fluxo_de_Caixa_Semanal!DK$8,Lancamentos!$F:$F,"Contratado",Lancamentos!$J:$J,Fluxo_de_Caixa_Semanal!$A62)</f>
        <v>0</v>
      </c>
      <c r="DL62" s="123">
        <f>-SUMIFS(Lancamentos!$Y:$Y,Lancamentos!$AF:$AF,Fluxo_de_Caixa_Semanal!DL$8,Lancamentos!$F:$F,"Realizado",Lancamentos!$J:$J,Fluxo_de_Caixa_Semanal!$A62)-SUMIFS(Lancamentos!$Y:$Y,Lancamentos!$AF:$AF,Fluxo_de_Caixa_Semanal!DL$8,Lancamentos!$F:$F,"Contratado",Lancamentos!$J:$J,Fluxo_de_Caixa_Semanal!$A62)</f>
        <v>0</v>
      </c>
      <c r="DM62" s="121">
        <f>-SUMIFS(Lancamentos!$Y:$Y,Lancamentos!$AF:$AF,Fluxo_de_Caixa_Semanal!DM$8,Lancamentos!$F:$F,"Realizado",Lancamentos!$J:$J,Fluxo_de_Caixa_Semanal!$A62)-SUMIFS(Lancamentos!$Y:$Y,Lancamentos!$AF:$AF,Fluxo_de_Caixa_Semanal!DM$8,Lancamentos!$F:$F,"Contratado",Lancamentos!$J:$J,Fluxo_de_Caixa_Semanal!$A62)</f>
        <v>0</v>
      </c>
      <c r="DN62" s="122">
        <f>-SUMIFS(Lancamentos!$Y:$Y,Lancamentos!$AF:$AF,Fluxo_de_Caixa_Semanal!DN$8,Lancamentos!$F:$F,"Realizado",Lancamentos!$J:$J,Fluxo_de_Caixa_Semanal!$A62)-SUMIFS(Lancamentos!$Y:$Y,Lancamentos!$AF:$AF,Fluxo_de_Caixa_Semanal!DN$8,Lancamentos!$F:$F,"Contratado",Lancamentos!$J:$J,Fluxo_de_Caixa_Semanal!$A62)</f>
        <v>0</v>
      </c>
      <c r="DO62" s="123">
        <f>-SUMIFS(Lancamentos!$Y:$Y,Lancamentos!$AF:$AF,Fluxo_de_Caixa_Semanal!DO$8,Lancamentos!$F:$F,"Realizado",Lancamentos!$J:$J,Fluxo_de_Caixa_Semanal!$A62)-SUMIFS(Lancamentos!$Y:$Y,Lancamentos!$AF:$AF,Fluxo_de_Caixa_Semanal!DO$8,Lancamentos!$F:$F,"Contratado",Lancamentos!$J:$J,Fluxo_de_Caixa_Semanal!$A62)</f>
        <v>0</v>
      </c>
      <c r="DP62" s="121">
        <f>-SUMIFS(Lancamentos!$Y:$Y,Lancamentos!$AF:$AF,Fluxo_de_Caixa_Semanal!DP$8,Lancamentos!$F:$F,"Realizado",Lancamentos!$J:$J,Fluxo_de_Caixa_Semanal!$A62)-SUMIFS(Lancamentos!$Y:$Y,Lancamentos!$AF:$AF,Fluxo_de_Caixa_Semanal!DP$8,Lancamentos!$F:$F,"Contratado",Lancamentos!$J:$J,Fluxo_de_Caixa_Semanal!$A62)</f>
        <v>0</v>
      </c>
      <c r="DQ62" s="122">
        <f>-SUMIFS(Lancamentos!$Y:$Y,Lancamentos!$AF:$AF,Fluxo_de_Caixa_Semanal!DQ$8,Lancamentos!$F:$F,"Realizado",Lancamentos!$J:$J,Fluxo_de_Caixa_Semanal!$A62)-SUMIFS(Lancamentos!$Y:$Y,Lancamentos!$AF:$AF,Fluxo_de_Caixa_Semanal!DQ$8,Lancamentos!$F:$F,"Contratado",Lancamentos!$J:$J,Fluxo_de_Caixa_Semanal!$A62)</f>
        <v>0</v>
      </c>
      <c r="DR62" s="123">
        <f>-SUMIFS(Lancamentos!$Y:$Y,Lancamentos!$AF:$AF,Fluxo_de_Caixa_Semanal!DR$8,Lancamentos!$F:$F,"Realizado",Lancamentos!$J:$J,Fluxo_de_Caixa_Semanal!$A62)-SUMIFS(Lancamentos!$Y:$Y,Lancamentos!$AF:$AF,Fluxo_de_Caixa_Semanal!DR$8,Lancamentos!$F:$F,"Contratado",Lancamentos!$J:$J,Fluxo_de_Caixa_Semanal!$A62)</f>
        <v>0</v>
      </c>
      <c r="DS62" s="121">
        <f>-SUMIFS(Lancamentos!$Y:$Y,Lancamentos!$AF:$AF,Fluxo_de_Caixa_Semanal!DS$8,Lancamentos!$F:$F,"Realizado",Lancamentos!$J:$J,Fluxo_de_Caixa_Semanal!$A62)-SUMIFS(Lancamentos!$Y:$Y,Lancamentos!$AF:$AF,Fluxo_de_Caixa_Semanal!DS$8,Lancamentos!$F:$F,"Contratado",Lancamentos!$J:$J,Fluxo_de_Caixa_Semanal!$A62)</f>
        <v>0</v>
      </c>
      <c r="DT62" s="122">
        <f>-SUMIFS(Lancamentos!$Y:$Y,Lancamentos!$AF:$AF,Fluxo_de_Caixa_Semanal!DT$8,Lancamentos!$F:$F,"Realizado",Lancamentos!$J:$J,Fluxo_de_Caixa_Semanal!$A62)-SUMIFS(Lancamentos!$Y:$Y,Lancamentos!$AF:$AF,Fluxo_de_Caixa_Semanal!DT$8,Lancamentos!$F:$F,"Contratado",Lancamentos!$J:$J,Fluxo_de_Caixa_Semanal!$A62)</f>
        <v>0</v>
      </c>
      <c r="DU62" s="123">
        <f>-SUMIFS(Lancamentos!$Y:$Y,Lancamentos!$AF:$AF,Fluxo_de_Caixa_Semanal!DU$8,Lancamentos!$F:$F,"Realizado",Lancamentos!$J:$J,Fluxo_de_Caixa_Semanal!$A62)-SUMIFS(Lancamentos!$Y:$Y,Lancamentos!$AF:$AF,Fluxo_de_Caixa_Semanal!DU$8,Lancamentos!$F:$F,"Contratado",Lancamentos!$J:$J,Fluxo_de_Caixa_Semanal!$A62)</f>
        <v>0</v>
      </c>
      <c r="DV62" s="121">
        <f>-SUMIFS(Lancamentos!$Y:$Y,Lancamentos!$AF:$AF,Fluxo_de_Caixa_Semanal!DV$8,Lancamentos!$F:$F,"Realizado",Lancamentos!$J:$J,Fluxo_de_Caixa_Semanal!$A62)-SUMIFS(Lancamentos!$Y:$Y,Lancamentos!$AF:$AF,Fluxo_de_Caixa_Semanal!DV$8,Lancamentos!$F:$F,"Contratado",Lancamentos!$J:$J,Fluxo_de_Caixa_Semanal!$A62)</f>
        <v>0</v>
      </c>
      <c r="DW62" s="122">
        <f>-SUMIFS(Lancamentos!$Y:$Y,Lancamentos!$AF:$AF,Fluxo_de_Caixa_Semanal!DW$8,Lancamentos!$F:$F,"Realizado",Lancamentos!$J:$J,Fluxo_de_Caixa_Semanal!$A62)-SUMIFS(Lancamentos!$Y:$Y,Lancamentos!$AF:$AF,Fluxo_de_Caixa_Semanal!DW$8,Lancamentos!$F:$F,"Contratado",Lancamentos!$J:$J,Fluxo_de_Caixa_Semanal!$A62)</f>
        <v>0</v>
      </c>
      <c r="DX62" s="123">
        <f>-SUMIFS(Lancamentos!$Y:$Y,Lancamentos!$AF:$AF,Fluxo_de_Caixa_Semanal!DX$8,Lancamentos!$F:$F,"Realizado",Lancamentos!$J:$J,Fluxo_de_Caixa_Semanal!$A62)-SUMIFS(Lancamentos!$Y:$Y,Lancamentos!$AF:$AF,Fluxo_de_Caixa_Semanal!DX$8,Lancamentos!$F:$F,"Contratado",Lancamentos!$J:$J,Fluxo_de_Caixa_Semanal!$A62)</f>
        <v>0</v>
      </c>
      <c r="DY62" s="121">
        <f>-SUMIFS(Lancamentos!$Y:$Y,Lancamentos!$AF:$AF,Fluxo_de_Caixa_Semanal!DY$8,Lancamentos!$F:$F,"Realizado",Lancamentos!$J:$J,Fluxo_de_Caixa_Semanal!$A62)-SUMIFS(Lancamentos!$Y:$Y,Lancamentos!$AF:$AF,Fluxo_de_Caixa_Semanal!DY$8,Lancamentos!$F:$F,"Contratado",Lancamentos!$J:$J,Fluxo_de_Caixa_Semanal!$A62)</f>
        <v>0</v>
      </c>
      <c r="DZ62" s="122">
        <f>-SUMIFS(Lancamentos!$Y:$Y,Lancamentos!$AF:$AF,Fluxo_de_Caixa_Semanal!DZ$8,Lancamentos!$F:$F,"Realizado",Lancamentos!$J:$J,Fluxo_de_Caixa_Semanal!$A62)-SUMIFS(Lancamentos!$Y:$Y,Lancamentos!$AF:$AF,Fluxo_de_Caixa_Semanal!DZ$8,Lancamentos!$F:$F,"Contratado",Lancamentos!$J:$J,Fluxo_de_Caixa_Semanal!$A62)</f>
        <v>0</v>
      </c>
      <c r="EA62" s="123">
        <f>-SUMIFS(Lancamentos!$Y:$Y,Lancamentos!$AF:$AF,Fluxo_de_Caixa_Semanal!EA$8,Lancamentos!$F:$F,"Realizado",Lancamentos!$J:$J,Fluxo_de_Caixa_Semanal!$A62)-SUMIFS(Lancamentos!$Y:$Y,Lancamentos!$AF:$AF,Fluxo_de_Caixa_Semanal!EA$8,Lancamentos!$F:$F,"Contratado",Lancamentos!$J:$J,Fluxo_de_Caixa_Semanal!$A62)</f>
        <v>0</v>
      </c>
      <c r="EB62" s="121">
        <f>-SUMIFS(Lancamentos!$Y:$Y,Lancamentos!$AF:$AF,Fluxo_de_Caixa_Semanal!EB$8,Lancamentos!$F:$F,"Realizado",Lancamentos!$J:$J,Fluxo_de_Caixa_Semanal!$A62)-SUMIFS(Lancamentos!$Y:$Y,Lancamentos!$AF:$AF,Fluxo_de_Caixa_Semanal!EB$8,Lancamentos!$F:$F,"Contratado",Lancamentos!$J:$J,Fluxo_de_Caixa_Semanal!$A62)</f>
        <v>0</v>
      </c>
      <c r="EC62" s="122">
        <f>-SUMIFS(Lancamentos!$Y:$Y,Lancamentos!$AF:$AF,Fluxo_de_Caixa_Semanal!EC$8,Lancamentos!$F:$F,"Realizado",Lancamentos!$J:$J,Fluxo_de_Caixa_Semanal!$A62)-SUMIFS(Lancamentos!$Y:$Y,Lancamentos!$AF:$AF,Fluxo_de_Caixa_Semanal!EC$8,Lancamentos!$F:$F,"Contratado",Lancamentos!$J:$J,Fluxo_de_Caixa_Semanal!$A62)</f>
        <v>0</v>
      </c>
      <c r="ED62" s="123">
        <f>-SUMIFS(Lancamentos!$Y:$Y,Lancamentos!$AF:$AF,Fluxo_de_Caixa_Semanal!ED$8,Lancamentos!$F:$F,"Realizado",Lancamentos!$J:$J,Fluxo_de_Caixa_Semanal!$A62)-SUMIFS(Lancamentos!$Y:$Y,Lancamentos!$AF:$AF,Fluxo_de_Caixa_Semanal!ED$8,Lancamentos!$F:$F,"Contratado",Lancamentos!$J:$J,Fluxo_de_Caixa_Semanal!$A62)</f>
        <v>0</v>
      </c>
      <c r="EE62" s="121">
        <f>-SUMIFS(Lancamentos!$Y:$Y,Lancamentos!$AF:$AF,Fluxo_de_Caixa_Semanal!EE$8,Lancamentos!$F:$F,"Realizado",Lancamentos!$J:$J,Fluxo_de_Caixa_Semanal!$A62)-SUMIFS(Lancamentos!$Y:$Y,Lancamentos!$AF:$AF,Fluxo_de_Caixa_Semanal!EE$8,Lancamentos!$F:$F,"Contratado",Lancamentos!$J:$J,Fluxo_de_Caixa_Semanal!$A62)</f>
        <v>0</v>
      </c>
      <c r="EF62" s="122">
        <f>-SUMIFS(Lancamentos!$Y:$Y,Lancamentos!$AF:$AF,Fluxo_de_Caixa_Semanal!EF$8,Lancamentos!$F:$F,"Realizado",Lancamentos!$J:$J,Fluxo_de_Caixa_Semanal!$A62)-SUMIFS(Lancamentos!$Y:$Y,Lancamentos!$AF:$AF,Fluxo_de_Caixa_Semanal!EF$8,Lancamentos!$F:$F,"Contratado",Lancamentos!$J:$J,Fluxo_de_Caixa_Semanal!$A62)</f>
        <v>0</v>
      </c>
      <c r="EG62" s="123">
        <f>-SUMIFS(Lancamentos!$Y:$Y,Lancamentos!$AF:$AF,Fluxo_de_Caixa_Semanal!EG$8,Lancamentos!$F:$F,"Realizado",Lancamentos!$J:$J,Fluxo_de_Caixa_Semanal!$A62)-SUMIFS(Lancamentos!$Y:$Y,Lancamentos!$AF:$AF,Fluxo_de_Caixa_Semanal!EG$8,Lancamentos!$F:$F,"Contratado",Lancamentos!$J:$J,Fluxo_de_Caixa_Semanal!$A62)</f>
        <v>0</v>
      </c>
      <c r="EH62" s="121">
        <f>-SUMIFS(Lancamentos!$Y:$Y,Lancamentos!$AF:$AF,Fluxo_de_Caixa_Semanal!EH$8,Lancamentos!$F:$F,"Realizado",Lancamentos!$J:$J,Fluxo_de_Caixa_Semanal!$A62)-SUMIFS(Lancamentos!$Y:$Y,Lancamentos!$AF:$AF,Fluxo_de_Caixa_Semanal!EH$8,Lancamentos!$F:$F,"Contratado",Lancamentos!$J:$J,Fluxo_de_Caixa_Semanal!$A62)</f>
        <v>0</v>
      </c>
      <c r="EI62" s="122">
        <f>-SUMIFS(Lancamentos!$Y:$Y,Lancamentos!$AF:$AF,Fluxo_de_Caixa_Semanal!EI$8,Lancamentos!$F:$F,"Realizado",Lancamentos!$J:$J,Fluxo_de_Caixa_Semanal!$A62)-SUMIFS(Lancamentos!$Y:$Y,Lancamentos!$AF:$AF,Fluxo_de_Caixa_Semanal!EI$8,Lancamentos!$F:$F,"Contratado",Lancamentos!$J:$J,Fluxo_de_Caixa_Semanal!$A62)</f>
        <v>0</v>
      </c>
      <c r="EJ62" s="123">
        <f>-SUMIFS(Lancamentos!$Y:$Y,Lancamentos!$AF:$AF,Fluxo_de_Caixa_Semanal!EJ$8,Lancamentos!$F:$F,"Realizado",Lancamentos!$J:$J,Fluxo_de_Caixa_Semanal!$A62)-SUMIFS(Lancamentos!$Y:$Y,Lancamentos!$AF:$AF,Fluxo_de_Caixa_Semanal!EJ$8,Lancamentos!$F:$F,"Contratado",Lancamentos!$J:$J,Fluxo_de_Caixa_Semanal!$A62)</f>
        <v>0</v>
      </c>
      <c r="EK62" s="121">
        <f>-SUMIFS(Lancamentos!$Y:$Y,Lancamentos!$AF:$AF,Fluxo_de_Caixa_Semanal!EK$8,Lancamentos!$F:$F,"Realizado",Lancamentos!$J:$J,Fluxo_de_Caixa_Semanal!$A62)-SUMIFS(Lancamentos!$Y:$Y,Lancamentos!$AF:$AF,Fluxo_de_Caixa_Semanal!EK$8,Lancamentos!$F:$F,"Contratado",Lancamentos!$J:$J,Fluxo_de_Caixa_Semanal!$A62)</f>
        <v>0</v>
      </c>
      <c r="EL62" s="122">
        <f>-SUMIFS(Lancamentos!$Y:$Y,Lancamentos!$AF:$AF,Fluxo_de_Caixa_Semanal!EL$8,Lancamentos!$F:$F,"Realizado",Lancamentos!$J:$J,Fluxo_de_Caixa_Semanal!$A62)-SUMIFS(Lancamentos!$Y:$Y,Lancamentos!$AF:$AF,Fluxo_de_Caixa_Semanal!EL$8,Lancamentos!$F:$F,"Contratado",Lancamentos!$J:$J,Fluxo_de_Caixa_Semanal!$A62)</f>
        <v>0</v>
      </c>
      <c r="EM62" s="123">
        <f>-SUMIFS(Lancamentos!$Y:$Y,Lancamentos!$AF:$AF,Fluxo_de_Caixa_Semanal!EM$8,Lancamentos!$F:$F,"Realizado",Lancamentos!$J:$J,Fluxo_de_Caixa_Semanal!$A62)-SUMIFS(Lancamentos!$Y:$Y,Lancamentos!$AF:$AF,Fluxo_de_Caixa_Semanal!EM$8,Lancamentos!$F:$F,"Contratado",Lancamentos!$J:$J,Fluxo_de_Caixa_Semanal!$A62)</f>
        <v>0</v>
      </c>
      <c r="EN62" s="121">
        <f>-SUMIFS(Lancamentos!$Y:$Y,Lancamentos!$AF:$AF,Fluxo_de_Caixa_Semanal!EN$8,Lancamentos!$F:$F,"Realizado",Lancamentos!$J:$J,Fluxo_de_Caixa_Semanal!$A62)-SUMIFS(Lancamentos!$Y:$Y,Lancamentos!$AF:$AF,Fluxo_de_Caixa_Semanal!EN$8,Lancamentos!$F:$F,"Contratado",Lancamentos!$J:$J,Fluxo_de_Caixa_Semanal!$A62)</f>
        <v>0</v>
      </c>
      <c r="EO62" s="122">
        <f>-SUMIFS(Lancamentos!$Y:$Y,Lancamentos!$AF:$AF,Fluxo_de_Caixa_Semanal!EO$8,Lancamentos!$F:$F,"Realizado",Lancamentos!$J:$J,Fluxo_de_Caixa_Semanal!$A62)-SUMIFS(Lancamentos!$Y:$Y,Lancamentos!$AF:$AF,Fluxo_de_Caixa_Semanal!EO$8,Lancamentos!$F:$F,"Contratado",Lancamentos!$J:$J,Fluxo_de_Caixa_Semanal!$A62)</f>
        <v>0</v>
      </c>
      <c r="EP62" s="123">
        <f>-SUMIFS(Lancamentos!$Y:$Y,Lancamentos!$AF:$AF,Fluxo_de_Caixa_Semanal!EP$8,Lancamentos!$F:$F,"Realizado",Lancamentos!$J:$J,Fluxo_de_Caixa_Semanal!$A62)-SUMIFS(Lancamentos!$Y:$Y,Lancamentos!$AF:$AF,Fluxo_de_Caixa_Semanal!EP$8,Lancamentos!$F:$F,"Contratado",Lancamentos!$J:$J,Fluxo_de_Caixa_Semanal!$A62)</f>
        <v>0</v>
      </c>
      <c r="EQ62" s="121">
        <f>-SUMIFS(Lancamentos!$Y:$Y,Lancamentos!$AF:$AF,Fluxo_de_Caixa_Semanal!EQ$8,Lancamentos!$F:$F,"Realizado",Lancamentos!$J:$J,Fluxo_de_Caixa_Semanal!$A62)-SUMIFS(Lancamentos!$Y:$Y,Lancamentos!$AF:$AF,Fluxo_de_Caixa_Semanal!EQ$8,Lancamentos!$F:$F,"Contratado",Lancamentos!$J:$J,Fluxo_de_Caixa_Semanal!$A62)</f>
        <v>0</v>
      </c>
      <c r="ER62" s="122">
        <f>-SUMIFS(Lancamentos!$Y:$Y,Lancamentos!$AF:$AF,Fluxo_de_Caixa_Semanal!ER$8,Lancamentos!$F:$F,"Realizado",Lancamentos!$J:$J,Fluxo_de_Caixa_Semanal!$A62)-SUMIFS(Lancamentos!$Y:$Y,Lancamentos!$AF:$AF,Fluxo_de_Caixa_Semanal!ER$8,Lancamentos!$F:$F,"Contratado",Lancamentos!$J:$J,Fluxo_de_Caixa_Semanal!$A62)</f>
        <v>0</v>
      </c>
      <c r="ES62" s="123">
        <f>-SUMIFS(Lancamentos!$Y:$Y,Lancamentos!$AF:$AF,Fluxo_de_Caixa_Semanal!ES$8,Lancamentos!$F:$F,"Realizado",Lancamentos!$J:$J,Fluxo_de_Caixa_Semanal!$A62)-SUMIFS(Lancamentos!$Y:$Y,Lancamentos!$AF:$AF,Fluxo_de_Caixa_Semanal!ES$8,Lancamentos!$F:$F,"Contratado",Lancamentos!$J:$J,Fluxo_de_Caixa_Semanal!$A62)</f>
        <v>0</v>
      </c>
    </row>
    <row r="63" spans="1:149" s="2" customFormat="1" outlineLevel="1" x14ac:dyDescent="0.25">
      <c r="A63" t="s">
        <v>153</v>
      </c>
      <c r="B63" t="s">
        <v>59</v>
      </c>
      <c r="C63" s="165">
        <f>-SUMIFS(Lancamentos!$Y:$Y,Lancamentos!$AF:$AF,Fluxo_de_Caixa_Semanal!C$8,Lancamentos!$F:$F,"Realizado",Lancamentos!$J:$J,Fluxo_de_Caixa_Semanal!$A63)</f>
        <v>0</v>
      </c>
      <c r="D63" s="165">
        <f>-SUMIFS(Lancamentos!$Y:$Y,Lancamentos!$AF:$AF,Fluxo_de_Caixa_Semanal!D$8,Lancamentos!$F:$F,"Realizado",Lancamentos!$J:$J,Fluxo_de_Caixa_Semanal!$A63)</f>
        <v>0</v>
      </c>
      <c r="E63" s="166">
        <f>-SUMIFS(Lancamentos!$Y:$Y,Lancamentos!$AF:$AF,Fluxo_de_Caixa_Semanal!E$8,Lancamentos!$F:$F,"Realizado",Lancamentos!$J:$J,Fluxo_de_Caixa_Semanal!$A63)</f>
        <v>0</v>
      </c>
      <c r="F63" s="167">
        <f>-SUMIFS(Lancamentos!$Y:$Y,Lancamentos!$AF:$AF,Fluxo_de_Caixa_Semanal!F$8,Lancamentos!$F:$F,"Realizado",Lancamentos!$J:$J,Fluxo_de_Caixa_Semanal!$A63)</f>
        <v>0</v>
      </c>
      <c r="G63" s="165">
        <f>-SUMIFS(Lancamentos!$Y:$Y,Lancamentos!$AF:$AF,Fluxo_de_Caixa_Semanal!G$8,Lancamentos!$F:$F,"Realizado",Lancamentos!$J:$J,Fluxo_de_Caixa_Semanal!$A63)</f>
        <v>0</v>
      </c>
      <c r="H63" s="166">
        <f>-SUMIFS(Lancamentos!$Y:$Y,Lancamentos!$AF:$AF,Fluxo_de_Caixa_Semanal!H$8,Lancamentos!$F:$F,"Realizado",Lancamentos!$J:$J,Fluxo_de_Caixa_Semanal!$A63)</f>
        <v>0</v>
      </c>
      <c r="I63" s="167">
        <f>-SUMIFS(Lancamentos!$Y:$Y,Lancamentos!$AF:$AF,Fluxo_de_Caixa_Semanal!I$8,Lancamentos!$F:$F,"Realizado",Lancamentos!$J:$J,Fluxo_de_Caixa_Semanal!$A63)</f>
        <v>0</v>
      </c>
      <c r="J63" s="165">
        <f>-SUMIFS(Lancamentos!$Y:$Y,Lancamentos!$AF:$AF,Fluxo_de_Caixa_Semanal!J$8,Lancamentos!$F:$F,"Realizado",Lancamentos!$J:$J,Fluxo_de_Caixa_Semanal!$A63)</f>
        <v>0</v>
      </c>
      <c r="K63" s="166">
        <f>-SUMIFS(Lancamentos!$Y:$Y,Lancamentos!$AF:$AF,Fluxo_de_Caixa_Semanal!K$8,Lancamentos!$F:$F,"Realizado",Lancamentos!$J:$J,Fluxo_de_Caixa_Semanal!$A63)</f>
        <v>0</v>
      </c>
      <c r="L63" s="167">
        <f>-SUMIFS(Lancamentos!$Y:$Y,Lancamentos!$AF:$AF,Fluxo_de_Caixa_Semanal!L$8,Lancamentos!$F:$F,"Realizado",Lancamentos!$J:$J,Fluxo_de_Caixa_Semanal!$A63)</f>
        <v>0</v>
      </c>
      <c r="M63" s="165">
        <f>-SUMIFS(Lancamentos!$Y:$Y,Lancamentos!$AF:$AF,Fluxo_de_Caixa_Semanal!M$8,Lancamentos!$F:$F,"Realizado",Lancamentos!$J:$J,Fluxo_de_Caixa_Semanal!$A63)</f>
        <v>0</v>
      </c>
      <c r="N63" s="166">
        <f>-SUMIFS(Lancamentos!$Y:$Y,Lancamentos!$AF:$AF,Fluxo_de_Caixa_Semanal!N$8,Lancamentos!$F:$F,"Realizado",Lancamentos!$J:$J,Fluxo_de_Caixa_Semanal!$A63)</f>
        <v>0</v>
      </c>
      <c r="O63" s="167">
        <f>-SUMIFS(Lancamentos!$Y:$Y,Lancamentos!$AF:$AF,Fluxo_de_Caixa_Semanal!O$8,Lancamentos!$F:$F,"Realizado",Lancamentos!$J:$J,Fluxo_de_Caixa_Semanal!$A63)</f>
        <v>0</v>
      </c>
      <c r="P63" s="165">
        <f>-SUMIFS(Lancamentos!$Y:$Y,Lancamentos!$AF:$AF,Fluxo_de_Caixa_Semanal!P$8,Lancamentos!$F:$F,"Realizado",Lancamentos!$J:$J,Fluxo_de_Caixa_Semanal!$A63)</f>
        <v>0</v>
      </c>
      <c r="Q63" s="166">
        <f>-SUMIFS(Lancamentos!$Y:$Y,Lancamentos!$AF:$AF,Fluxo_de_Caixa_Semanal!Q$8,Lancamentos!$F:$F,"Realizado",Lancamentos!$J:$J,Fluxo_de_Caixa_Semanal!$A63)</f>
        <v>0</v>
      </c>
      <c r="R63" s="167">
        <f>-SUMIFS(Lancamentos!$Y:$Y,Lancamentos!$AF:$AF,Fluxo_de_Caixa_Semanal!R$8,Lancamentos!$F:$F,"Realizado",Lancamentos!$J:$J,Fluxo_de_Caixa_Semanal!$A63)</f>
        <v>0</v>
      </c>
      <c r="S63" s="165">
        <f>-SUMIFS(Lancamentos!$Y:$Y,Lancamentos!$AF:$AF,Fluxo_de_Caixa_Semanal!S$8,Lancamentos!$F:$F,"Realizado",Lancamentos!$J:$J,Fluxo_de_Caixa_Semanal!$A63)</f>
        <v>0</v>
      </c>
      <c r="T63" s="166">
        <f>-SUMIFS(Lancamentos!$Y:$Y,Lancamentos!$AF:$AF,Fluxo_de_Caixa_Semanal!T$8,Lancamentos!$F:$F,"Realizado",Lancamentos!$J:$J,Fluxo_de_Caixa_Semanal!$A63)</f>
        <v>0</v>
      </c>
      <c r="U63" s="167">
        <f>-SUMIFS(Lancamentos!$Y:$Y,Lancamentos!$AF:$AF,Fluxo_de_Caixa_Semanal!U$8,Lancamentos!$F:$F,"Realizado",Lancamentos!$J:$J,Fluxo_de_Caixa_Semanal!$A63)</f>
        <v>0</v>
      </c>
      <c r="V63" s="165">
        <f>-SUMIFS(Lancamentos!$Y:$Y,Lancamentos!$AF:$AF,Fluxo_de_Caixa_Semanal!V$8,Lancamentos!$F:$F,"Realizado",Lancamentos!$J:$J,Fluxo_de_Caixa_Semanal!$A63)</f>
        <v>0</v>
      </c>
      <c r="W63" s="166">
        <f>-SUMIFS(Lancamentos!$Y:$Y,Lancamentos!$AF:$AF,Fluxo_de_Caixa_Semanal!W$8,Lancamentos!$F:$F,"Realizado",Lancamentos!$J:$J,Fluxo_de_Caixa_Semanal!$A63)</f>
        <v>0</v>
      </c>
      <c r="X63" s="121">
        <f>-SUMIFS(Lancamentos!$Y:$Y,Lancamentos!$AF:$AF,Fluxo_de_Caixa_Semanal!X$8,Lancamentos!$F:$F,"Realizado",Lancamentos!$J:$J,Fluxo_de_Caixa_Semanal!$A63)-SUMIFS(Lancamentos!$Y:$Y,Lancamentos!$AF:$AF,Fluxo_de_Caixa_Semanal!X$8,Lancamentos!$F:$F,"Contratado",Lancamentos!$J:$J,Fluxo_de_Caixa_Semanal!$A63)</f>
        <v>0</v>
      </c>
      <c r="Y63" s="122">
        <f>-SUMIFS(Lancamentos!$Y:$Y,Lancamentos!$AF:$AF,Fluxo_de_Caixa_Semanal!Y$8,Lancamentos!$F:$F,"Realizado",Lancamentos!$J:$J,Fluxo_de_Caixa_Semanal!$A63)-SUMIFS(Lancamentos!$Y:$Y,Lancamentos!$AF:$AF,Fluxo_de_Caixa_Semanal!Y$8,Lancamentos!$F:$F,"Contratado",Lancamentos!$J:$J,Fluxo_de_Caixa_Semanal!$A63)</f>
        <v>0</v>
      </c>
      <c r="Z63" s="123">
        <f>-SUMIFS(Lancamentos!$Y:$Y,Lancamentos!$AF:$AF,Fluxo_de_Caixa_Semanal!Z$8,Lancamentos!$F:$F,"Realizado",Lancamentos!$J:$J,Fluxo_de_Caixa_Semanal!$A63)-SUMIFS(Lancamentos!$Y:$Y,Lancamentos!$AF:$AF,Fluxo_de_Caixa_Semanal!Z$8,Lancamentos!$F:$F,"Contratado",Lancamentos!$J:$J,Fluxo_de_Caixa_Semanal!$A63)</f>
        <v>0</v>
      </c>
      <c r="AA63" s="121">
        <f>-SUMIFS(Lancamentos!$Y:$Y,Lancamentos!$AF:$AF,Fluxo_de_Caixa_Semanal!AA$8,Lancamentos!$F:$F,"Realizado",Lancamentos!$J:$J,Fluxo_de_Caixa_Semanal!$A63)-SUMIFS(Lancamentos!$Y:$Y,Lancamentos!$AF:$AF,Fluxo_de_Caixa_Semanal!AA$8,Lancamentos!$F:$F,"Contratado",Lancamentos!$J:$J,Fluxo_de_Caixa_Semanal!$A63)</f>
        <v>0</v>
      </c>
      <c r="AB63" s="122">
        <f>-SUMIFS(Lancamentos!$Y:$Y,Lancamentos!$AF:$AF,Fluxo_de_Caixa_Semanal!AB$8,Lancamentos!$F:$F,"Realizado",Lancamentos!$J:$J,Fluxo_de_Caixa_Semanal!$A63)-SUMIFS(Lancamentos!$Y:$Y,Lancamentos!$AF:$AF,Fluxo_de_Caixa_Semanal!AB$8,Lancamentos!$F:$F,"Contratado",Lancamentos!$J:$J,Fluxo_de_Caixa_Semanal!$A63)</f>
        <v>0</v>
      </c>
      <c r="AC63" s="123">
        <f>-SUMIFS(Lancamentos!$Y:$Y,Lancamentos!$AF:$AF,Fluxo_de_Caixa_Semanal!AC$8,Lancamentos!$F:$F,"Realizado",Lancamentos!$J:$J,Fluxo_de_Caixa_Semanal!$A63)-SUMIFS(Lancamentos!$Y:$Y,Lancamentos!$AF:$AF,Fluxo_de_Caixa_Semanal!AC$8,Lancamentos!$F:$F,"Contratado",Lancamentos!$J:$J,Fluxo_de_Caixa_Semanal!$A63)</f>
        <v>0</v>
      </c>
      <c r="AD63" s="121">
        <f>-SUMIFS(Lancamentos!$Y:$Y,Lancamentos!$AF:$AF,Fluxo_de_Caixa_Semanal!AD$8,Lancamentos!$F:$F,"Realizado",Lancamentos!$J:$J,Fluxo_de_Caixa_Semanal!$A63)-SUMIFS(Lancamentos!$Y:$Y,Lancamentos!$AF:$AF,Fluxo_de_Caixa_Semanal!AD$8,Lancamentos!$F:$F,"Contratado",Lancamentos!$J:$J,Fluxo_de_Caixa_Semanal!$A63)</f>
        <v>0</v>
      </c>
      <c r="AE63" s="122">
        <f>-SUMIFS(Lancamentos!$Y:$Y,Lancamentos!$AF:$AF,Fluxo_de_Caixa_Semanal!AE$8,Lancamentos!$F:$F,"Realizado",Lancamentos!$J:$J,Fluxo_de_Caixa_Semanal!$A63)-SUMIFS(Lancamentos!$Y:$Y,Lancamentos!$AF:$AF,Fluxo_de_Caixa_Semanal!AE$8,Lancamentos!$F:$F,"Contratado",Lancamentos!$J:$J,Fluxo_de_Caixa_Semanal!$A63)</f>
        <v>0</v>
      </c>
      <c r="AF63" s="123">
        <f>-SUMIFS(Lancamentos!$Y:$Y,Lancamentos!$AF:$AF,Fluxo_de_Caixa_Semanal!AF$8,Lancamentos!$F:$F,"Realizado",Lancamentos!$J:$J,Fluxo_de_Caixa_Semanal!$A63)-SUMIFS(Lancamentos!$Y:$Y,Lancamentos!$AF:$AF,Fluxo_de_Caixa_Semanal!AF$8,Lancamentos!$F:$F,"Contratado",Lancamentos!$J:$J,Fluxo_de_Caixa_Semanal!$A63)</f>
        <v>0</v>
      </c>
      <c r="AG63" s="121">
        <f>-SUMIFS(Lancamentos!$Y:$Y,Lancamentos!$AF:$AF,Fluxo_de_Caixa_Semanal!AG$8,Lancamentos!$F:$F,"Realizado",Lancamentos!$J:$J,Fluxo_de_Caixa_Semanal!$A63)-SUMIFS(Lancamentos!$Y:$Y,Lancamentos!$AF:$AF,Fluxo_de_Caixa_Semanal!AG$8,Lancamentos!$F:$F,"Contratado",Lancamentos!$J:$J,Fluxo_de_Caixa_Semanal!$A63)</f>
        <v>0</v>
      </c>
      <c r="AH63" s="122">
        <f>-SUMIFS(Lancamentos!$Y:$Y,Lancamentos!$AF:$AF,Fluxo_de_Caixa_Semanal!AH$8,Lancamentos!$F:$F,"Realizado",Lancamentos!$J:$J,Fluxo_de_Caixa_Semanal!$A63)-SUMIFS(Lancamentos!$Y:$Y,Lancamentos!$AF:$AF,Fluxo_de_Caixa_Semanal!AH$8,Lancamentos!$F:$F,"Contratado",Lancamentos!$J:$J,Fluxo_de_Caixa_Semanal!$A63)</f>
        <v>0</v>
      </c>
      <c r="AI63" s="123">
        <f>-SUMIFS(Lancamentos!$Y:$Y,Lancamentos!$AF:$AF,Fluxo_de_Caixa_Semanal!AI$8,Lancamentos!$F:$F,"Realizado",Lancamentos!$J:$J,Fluxo_de_Caixa_Semanal!$A63)-SUMIFS(Lancamentos!$Y:$Y,Lancamentos!$AF:$AF,Fluxo_de_Caixa_Semanal!AI$8,Lancamentos!$F:$F,"Contratado",Lancamentos!$J:$J,Fluxo_de_Caixa_Semanal!$A63)</f>
        <v>0</v>
      </c>
      <c r="AJ63" s="121">
        <f>-SUMIFS(Lancamentos!$Y:$Y,Lancamentos!$AF:$AF,Fluxo_de_Caixa_Semanal!AJ$8,Lancamentos!$F:$F,"Realizado",Lancamentos!$J:$J,Fluxo_de_Caixa_Semanal!$A63)-SUMIFS(Lancamentos!$Y:$Y,Lancamentos!$AF:$AF,Fluxo_de_Caixa_Semanal!AJ$8,Lancamentos!$F:$F,"Contratado",Lancamentos!$J:$J,Fluxo_de_Caixa_Semanal!$A63)</f>
        <v>0</v>
      </c>
      <c r="AK63" s="122">
        <f>-SUMIFS(Lancamentos!$Y:$Y,Lancamentos!$AF:$AF,Fluxo_de_Caixa_Semanal!AK$8,Lancamentos!$F:$F,"Realizado",Lancamentos!$J:$J,Fluxo_de_Caixa_Semanal!$A63)-SUMIFS(Lancamentos!$Y:$Y,Lancamentos!$AF:$AF,Fluxo_de_Caixa_Semanal!AK$8,Lancamentos!$F:$F,"Contratado",Lancamentos!$J:$J,Fluxo_de_Caixa_Semanal!$A63)</f>
        <v>0</v>
      </c>
      <c r="AL63" s="123">
        <f>-SUMIFS(Lancamentos!$Y:$Y,Lancamentos!$AF:$AF,Fluxo_de_Caixa_Semanal!AL$8,Lancamentos!$F:$F,"Realizado",Lancamentos!$J:$J,Fluxo_de_Caixa_Semanal!$A63)-SUMIFS(Lancamentos!$Y:$Y,Lancamentos!$AF:$AF,Fluxo_de_Caixa_Semanal!AL$8,Lancamentos!$F:$F,"Contratado",Lancamentos!$J:$J,Fluxo_de_Caixa_Semanal!$A63)</f>
        <v>0</v>
      </c>
      <c r="AM63" s="121">
        <f>-SUMIFS(Lancamentos!$Y:$Y,Lancamentos!$AF:$AF,Fluxo_de_Caixa_Semanal!AM$8,Lancamentos!$F:$F,"Realizado",Lancamentos!$J:$J,Fluxo_de_Caixa_Semanal!$A63)-SUMIFS(Lancamentos!$Y:$Y,Lancamentos!$AF:$AF,Fluxo_de_Caixa_Semanal!AM$8,Lancamentos!$F:$F,"Contratado",Lancamentos!$J:$J,Fluxo_de_Caixa_Semanal!$A63)</f>
        <v>0</v>
      </c>
      <c r="AN63" s="122">
        <f>-SUMIFS(Lancamentos!$Y:$Y,Lancamentos!$AF:$AF,Fluxo_de_Caixa_Semanal!AN$8,Lancamentos!$F:$F,"Realizado",Lancamentos!$J:$J,Fluxo_de_Caixa_Semanal!$A63)-SUMIFS(Lancamentos!$Y:$Y,Lancamentos!$AF:$AF,Fluxo_de_Caixa_Semanal!AN$8,Lancamentos!$F:$F,"Contratado",Lancamentos!$J:$J,Fluxo_de_Caixa_Semanal!$A63)</f>
        <v>0</v>
      </c>
      <c r="AO63" s="123">
        <f>-SUMIFS(Lancamentos!$Y:$Y,Lancamentos!$AF:$AF,Fluxo_de_Caixa_Semanal!AO$8,Lancamentos!$F:$F,"Realizado",Lancamentos!$J:$J,Fluxo_de_Caixa_Semanal!$A63)-SUMIFS(Lancamentos!$Y:$Y,Lancamentos!$AF:$AF,Fluxo_de_Caixa_Semanal!AO$8,Lancamentos!$F:$F,"Contratado",Lancamentos!$J:$J,Fluxo_de_Caixa_Semanal!$A63)</f>
        <v>0</v>
      </c>
      <c r="AP63" s="121">
        <f>-SUMIFS(Lancamentos!$Y:$Y,Lancamentos!$AF:$AF,Fluxo_de_Caixa_Semanal!AP$8,Lancamentos!$F:$F,"Realizado",Lancamentos!$J:$J,Fluxo_de_Caixa_Semanal!$A63)-SUMIFS(Lancamentos!$Y:$Y,Lancamentos!$AF:$AF,Fluxo_de_Caixa_Semanal!AP$8,Lancamentos!$F:$F,"Contratado",Lancamentos!$J:$J,Fluxo_de_Caixa_Semanal!$A63)</f>
        <v>0</v>
      </c>
      <c r="AQ63" s="122">
        <f>-SUMIFS(Lancamentos!$Y:$Y,Lancamentos!$AF:$AF,Fluxo_de_Caixa_Semanal!AQ$8,Lancamentos!$F:$F,"Realizado",Lancamentos!$J:$J,Fluxo_de_Caixa_Semanal!$A63)-SUMIFS(Lancamentos!$Y:$Y,Lancamentos!$AF:$AF,Fluxo_de_Caixa_Semanal!AQ$8,Lancamentos!$F:$F,"Contratado",Lancamentos!$J:$J,Fluxo_de_Caixa_Semanal!$A63)</f>
        <v>0</v>
      </c>
      <c r="AR63" s="123">
        <f>-SUMIFS(Lancamentos!$Y:$Y,Lancamentos!$AF:$AF,Fluxo_de_Caixa_Semanal!AR$8,Lancamentos!$F:$F,"Realizado",Lancamentos!$J:$J,Fluxo_de_Caixa_Semanal!$A63)-SUMIFS(Lancamentos!$Y:$Y,Lancamentos!$AF:$AF,Fluxo_de_Caixa_Semanal!AR$8,Lancamentos!$F:$F,"Contratado",Lancamentos!$J:$J,Fluxo_de_Caixa_Semanal!$A63)</f>
        <v>0</v>
      </c>
      <c r="AS63" s="121">
        <f>-SUMIFS(Lancamentos!$Y:$Y,Lancamentos!$AF:$AF,Fluxo_de_Caixa_Semanal!AS$8,Lancamentos!$F:$F,"Realizado",Lancamentos!$J:$J,Fluxo_de_Caixa_Semanal!$A63)-SUMIFS(Lancamentos!$Y:$Y,Lancamentos!$AF:$AF,Fluxo_de_Caixa_Semanal!AS$8,Lancamentos!$F:$F,"Contratado",Lancamentos!$J:$J,Fluxo_de_Caixa_Semanal!$A63)</f>
        <v>0</v>
      </c>
      <c r="AT63" s="122">
        <f>-SUMIFS(Lancamentos!$Y:$Y,Lancamentos!$AF:$AF,Fluxo_de_Caixa_Semanal!AT$8,Lancamentos!$F:$F,"Realizado",Lancamentos!$J:$J,Fluxo_de_Caixa_Semanal!$A63)-SUMIFS(Lancamentos!$Y:$Y,Lancamentos!$AF:$AF,Fluxo_de_Caixa_Semanal!AT$8,Lancamentos!$F:$F,"Contratado",Lancamentos!$J:$J,Fluxo_de_Caixa_Semanal!$A63)</f>
        <v>0</v>
      </c>
      <c r="AU63" s="123">
        <f>-SUMIFS(Lancamentos!$Y:$Y,Lancamentos!$AF:$AF,Fluxo_de_Caixa_Semanal!AU$8,Lancamentos!$F:$F,"Realizado",Lancamentos!$J:$J,Fluxo_de_Caixa_Semanal!$A63)-SUMIFS(Lancamentos!$Y:$Y,Lancamentos!$AF:$AF,Fluxo_de_Caixa_Semanal!AU$8,Lancamentos!$F:$F,"Contratado",Lancamentos!$J:$J,Fluxo_de_Caixa_Semanal!$A63)</f>
        <v>0</v>
      </c>
      <c r="AV63" s="121">
        <f>-SUMIFS(Lancamentos!$Y:$Y,Lancamentos!$AF:$AF,Fluxo_de_Caixa_Semanal!AV$8,Lancamentos!$F:$F,"Realizado",Lancamentos!$J:$J,Fluxo_de_Caixa_Semanal!$A63)-SUMIFS(Lancamentos!$Y:$Y,Lancamentos!$AF:$AF,Fluxo_de_Caixa_Semanal!AV$8,Lancamentos!$F:$F,"Contratado",Lancamentos!$J:$J,Fluxo_de_Caixa_Semanal!$A63)</f>
        <v>0</v>
      </c>
      <c r="AW63" s="122">
        <f>-SUMIFS(Lancamentos!$Y:$Y,Lancamentos!$AF:$AF,Fluxo_de_Caixa_Semanal!AW$8,Lancamentos!$F:$F,"Realizado",Lancamentos!$J:$J,Fluxo_de_Caixa_Semanal!$A63)-SUMIFS(Lancamentos!$Y:$Y,Lancamentos!$AF:$AF,Fluxo_de_Caixa_Semanal!AW$8,Lancamentos!$F:$F,"Contratado",Lancamentos!$J:$J,Fluxo_de_Caixa_Semanal!$A63)</f>
        <v>0</v>
      </c>
      <c r="AX63" s="123">
        <f>-SUMIFS(Lancamentos!$Y:$Y,Lancamentos!$AF:$AF,Fluxo_de_Caixa_Semanal!AX$8,Lancamentos!$F:$F,"Realizado",Lancamentos!$J:$J,Fluxo_de_Caixa_Semanal!$A63)-SUMIFS(Lancamentos!$Y:$Y,Lancamentos!$AF:$AF,Fluxo_de_Caixa_Semanal!AX$8,Lancamentos!$F:$F,"Contratado",Lancamentos!$J:$J,Fluxo_de_Caixa_Semanal!$A63)</f>
        <v>0</v>
      </c>
      <c r="AY63" s="121">
        <f>-SUMIFS(Lancamentos!$Y:$Y,Lancamentos!$AF:$AF,Fluxo_de_Caixa_Semanal!AY$8,Lancamentos!$F:$F,"Realizado",Lancamentos!$J:$J,Fluxo_de_Caixa_Semanal!$A63)-SUMIFS(Lancamentos!$Y:$Y,Lancamentos!$AF:$AF,Fluxo_de_Caixa_Semanal!AY$8,Lancamentos!$F:$F,"Contratado",Lancamentos!$J:$J,Fluxo_de_Caixa_Semanal!$A63)</f>
        <v>0</v>
      </c>
      <c r="AZ63" s="122">
        <f>-SUMIFS(Lancamentos!$Y:$Y,Lancamentos!$AF:$AF,Fluxo_de_Caixa_Semanal!AZ$8,Lancamentos!$F:$F,"Realizado",Lancamentos!$J:$J,Fluxo_de_Caixa_Semanal!$A63)-SUMIFS(Lancamentos!$Y:$Y,Lancamentos!$AF:$AF,Fluxo_de_Caixa_Semanal!AZ$8,Lancamentos!$F:$F,"Contratado",Lancamentos!$J:$J,Fluxo_de_Caixa_Semanal!$A63)</f>
        <v>0</v>
      </c>
      <c r="BA63" s="123">
        <f>-SUMIFS(Lancamentos!$Y:$Y,Lancamentos!$AF:$AF,Fluxo_de_Caixa_Semanal!BA$8,Lancamentos!$F:$F,"Realizado",Lancamentos!$J:$J,Fluxo_de_Caixa_Semanal!$A63)-SUMIFS(Lancamentos!$Y:$Y,Lancamentos!$AF:$AF,Fluxo_de_Caixa_Semanal!BA$8,Lancamentos!$F:$F,"Contratado",Lancamentos!$J:$J,Fluxo_de_Caixa_Semanal!$A63)</f>
        <v>0</v>
      </c>
      <c r="BB63" s="121">
        <f>-SUMIFS(Lancamentos!$Y:$Y,Lancamentos!$AF:$AF,Fluxo_de_Caixa_Semanal!BB$8,Lancamentos!$F:$F,"Realizado",Lancamentos!$J:$J,Fluxo_de_Caixa_Semanal!$A63)-SUMIFS(Lancamentos!$Y:$Y,Lancamentos!$AF:$AF,Fluxo_de_Caixa_Semanal!BB$8,Lancamentos!$F:$F,"Contratado",Lancamentos!$J:$J,Fluxo_de_Caixa_Semanal!$A63)</f>
        <v>0</v>
      </c>
      <c r="BC63" s="122">
        <f>-SUMIFS(Lancamentos!$Y:$Y,Lancamentos!$AF:$AF,Fluxo_de_Caixa_Semanal!BC$8,Lancamentos!$F:$F,"Realizado",Lancamentos!$J:$J,Fluxo_de_Caixa_Semanal!$A63)-SUMIFS(Lancamentos!$Y:$Y,Lancamentos!$AF:$AF,Fluxo_de_Caixa_Semanal!BC$8,Lancamentos!$F:$F,"Contratado",Lancamentos!$J:$J,Fluxo_de_Caixa_Semanal!$A63)</f>
        <v>0</v>
      </c>
      <c r="BD63" s="123">
        <f>-SUMIFS(Lancamentos!$Y:$Y,Lancamentos!$AF:$AF,Fluxo_de_Caixa_Semanal!BD$8,Lancamentos!$F:$F,"Realizado",Lancamentos!$J:$J,Fluxo_de_Caixa_Semanal!$A63)-SUMIFS(Lancamentos!$Y:$Y,Lancamentos!$AF:$AF,Fluxo_de_Caixa_Semanal!BD$8,Lancamentos!$F:$F,"Contratado",Lancamentos!$J:$J,Fluxo_de_Caixa_Semanal!$A63)</f>
        <v>0</v>
      </c>
      <c r="BE63" s="121">
        <f>-SUMIFS(Lancamentos!$Y:$Y,Lancamentos!$AF:$AF,Fluxo_de_Caixa_Semanal!BE$8,Lancamentos!$F:$F,"Realizado",Lancamentos!$J:$J,Fluxo_de_Caixa_Semanal!$A63)-SUMIFS(Lancamentos!$Y:$Y,Lancamentos!$AF:$AF,Fluxo_de_Caixa_Semanal!BE$8,Lancamentos!$F:$F,"Contratado",Lancamentos!$J:$J,Fluxo_de_Caixa_Semanal!$A63)</f>
        <v>0</v>
      </c>
      <c r="BF63" s="122">
        <f>-SUMIFS(Lancamentos!$Y:$Y,Lancamentos!$AF:$AF,Fluxo_de_Caixa_Semanal!BF$8,Lancamentos!$F:$F,"Realizado",Lancamentos!$J:$J,Fluxo_de_Caixa_Semanal!$A63)-SUMIFS(Lancamentos!$Y:$Y,Lancamentos!$AF:$AF,Fluxo_de_Caixa_Semanal!BF$8,Lancamentos!$F:$F,"Contratado",Lancamentos!$J:$J,Fluxo_de_Caixa_Semanal!$A63)</f>
        <v>0</v>
      </c>
      <c r="BG63" s="123">
        <f>-SUMIFS(Lancamentos!$Y:$Y,Lancamentos!$AF:$AF,Fluxo_de_Caixa_Semanal!BG$8,Lancamentos!$F:$F,"Realizado",Lancamentos!$J:$J,Fluxo_de_Caixa_Semanal!$A63)-SUMIFS(Lancamentos!$Y:$Y,Lancamentos!$AF:$AF,Fluxo_de_Caixa_Semanal!BG$8,Lancamentos!$F:$F,"Contratado",Lancamentos!$J:$J,Fluxo_de_Caixa_Semanal!$A63)</f>
        <v>0</v>
      </c>
      <c r="BH63" s="121">
        <f>-SUMIFS(Lancamentos!$Y:$Y,Lancamentos!$AF:$AF,Fluxo_de_Caixa_Semanal!BH$8,Lancamentos!$F:$F,"Realizado",Lancamentos!$J:$J,Fluxo_de_Caixa_Semanal!$A63)-SUMIFS(Lancamentos!$Y:$Y,Lancamentos!$AF:$AF,Fluxo_de_Caixa_Semanal!BH$8,Lancamentos!$F:$F,"Contratado",Lancamentos!$J:$J,Fluxo_de_Caixa_Semanal!$A63)</f>
        <v>0</v>
      </c>
      <c r="BI63" s="122">
        <f>-SUMIFS(Lancamentos!$Y:$Y,Lancamentos!$AF:$AF,Fluxo_de_Caixa_Semanal!BI$8,Lancamentos!$F:$F,"Realizado",Lancamentos!$J:$J,Fluxo_de_Caixa_Semanal!$A63)-SUMIFS(Lancamentos!$Y:$Y,Lancamentos!$AF:$AF,Fluxo_de_Caixa_Semanal!BI$8,Lancamentos!$F:$F,"Contratado",Lancamentos!$J:$J,Fluxo_de_Caixa_Semanal!$A63)</f>
        <v>0</v>
      </c>
      <c r="BJ63" s="123">
        <f>-SUMIFS(Lancamentos!$Y:$Y,Lancamentos!$AF:$AF,Fluxo_de_Caixa_Semanal!BJ$8,Lancamentos!$F:$F,"Realizado",Lancamentos!$J:$J,Fluxo_de_Caixa_Semanal!$A63)-SUMIFS(Lancamentos!$Y:$Y,Lancamentos!$AF:$AF,Fluxo_de_Caixa_Semanal!BJ$8,Lancamentos!$F:$F,"Contratado",Lancamentos!$J:$J,Fluxo_de_Caixa_Semanal!$A63)</f>
        <v>0</v>
      </c>
      <c r="BK63" s="121">
        <f>-SUMIFS(Lancamentos!$Y:$Y,Lancamentos!$AF:$AF,Fluxo_de_Caixa_Semanal!BK$8,Lancamentos!$F:$F,"Realizado",Lancamentos!$J:$J,Fluxo_de_Caixa_Semanal!$A63)-SUMIFS(Lancamentos!$Y:$Y,Lancamentos!$AF:$AF,Fluxo_de_Caixa_Semanal!BK$8,Lancamentos!$F:$F,"Contratado",Lancamentos!$J:$J,Fluxo_de_Caixa_Semanal!$A63)</f>
        <v>0</v>
      </c>
      <c r="BL63" s="122">
        <f>-SUMIFS(Lancamentos!$Y:$Y,Lancamentos!$AF:$AF,Fluxo_de_Caixa_Semanal!BL$8,Lancamentos!$F:$F,"Realizado",Lancamentos!$J:$J,Fluxo_de_Caixa_Semanal!$A63)-SUMIFS(Lancamentos!$Y:$Y,Lancamentos!$AF:$AF,Fluxo_de_Caixa_Semanal!BL$8,Lancamentos!$F:$F,"Contratado",Lancamentos!$J:$J,Fluxo_de_Caixa_Semanal!$A63)</f>
        <v>0</v>
      </c>
      <c r="BM63" s="123">
        <f>-SUMIFS(Lancamentos!$Y:$Y,Lancamentos!$AF:$AF,Fluxo_de_Caixa_Semanal!BM$8,Lancamentos!$F:$F,"Realizado",Lancamentos!$J:$J,Fluxo_de_Caixa_Semanal!$A63)-SUMIFS(Lancamentos!$Y:$Y,Lancamentos!$AF:$AF,Fluxo_de_Caixa_Semanal!BM$8,Lancamentos!$F:$F,"Contratado",Lancamentos!$J:$J,Fluxo_de_Caixa_Semanal!$A63)</f>
        <v>0</v>
      </c>
      <c r="BN63" s="121">
        <f>-SUMIFS(Lancamentos!$Y:$Y,Lancamentos!$AF:$AF,Fluxo_de_Caixa_Semanal!BN$8,Lancamentos!$F:$F,"Realizado",Lancamentos!$J:$J,Fluxo_de_Caixa_Semanal!$A63)-SUMIFS(Lancamentos!$Y:$Y,Lancamentos!$AF:$AF,Fluxo_de_Caixa_Semanal!BN$8,Lancamentos!$F:$F,"Contratado",Lancamentos!$J:$J,Fluxo_de_Caixa_Semanal!$A63)</f>
        <v>0</v>
      </c>
      <c r="BO63" s="122">
        <f>-SUMIFS(Lancamentos!$Y:$Y,Lancamentos!$AF:$AF,Fluxo_de_Caixa_Semanal!BO$8,Lancamentos!$F:$F,"Realizado",Lancamentos!$J:$J,Fluxo_de_Caixa_Semanal!$A63)-SUMIFS(Lancamentos!$Y:$Y,Lancamentos!$AF:$AF,Fluxo_de_Caixa_Semanal!BO$8,Lancamentos!$F:$F,"Contratado",Lancamentos!$J:$J,Fluxo_de_Caixa_Semanal!$A63)</f>
        <v>0</v>
      </c>
      <c r="BP63" s="123">
        <f>-SUMIFS(Lancamentos!$Y:$Y,Lancamentos!$AF:$AF,Fluxo_de_Caixa_Semanal!BP$8,Lancamentos!$F:$F,"Realizado",Lancamentos!$J:$J,Fluxo_de_Caixa_Semanal!$A63)-SUMIFS(Lancamentos!$Y:$Y,Lancamentos!$AF:$AF,Fluxo_de_Caixa_Semanal!BP$8,Lancamentos!$F:$F,"Contratado",Lancamentos!$J:$J,Fluxo_de_Caixa_Semanal!$A63)</f>
        <v>0</v>
      </c>
      <c r="BQ63" s="121">
        <f>-SUMIFS(Lancamentos!$Y:$Y,Lancamentos!$AF:$AF,Fluxo_de_Caixa_Semanal!BQ$8,Lancamentos!$F:$F,"Realizado",Lancamentos!$J:$J,Fluxo_de_Caixa_Semanal!$A63)-SUMIFS(Lancamentos!$Y:$Y,Lancamentos!$AF:$AF,Fluxo_de_Caixa_Semanal!BQ$8,Lancamentos!$F:$F,"Contratado",Lancamentos!$J:$J,Fluxo_de_Caixa_Semanal!$A63)</f>
        <v>0</v>
      </c>
      <c r="BR63" s="122">
        <f>-SUMIFS(Lancamentos!$Y:$Y,Lancamentos!$AF:$AF,Fluxo_de_Caixa_Semanal!BR$8,Lancamentos!$F:$F,"Realizado",Lancamentos!$J:$J,Fluxo_de_Caixa_Semanal!$A63)-SUMIFS(Lancamentos!$Y:$Y,Lancamentos!$AF:$AF,Fluxo_de_Caixa_Semanal!BR$8,Lancamentos!$F:$F,"Contratado",Lancamentos!$J:$J,Fluxo_de_Caixa_Semanal!$A63)</f>
        <v>0</v>
      </c>
      <c r="BS63" s="123">
        <f>-SUMIFS(Lancamentos!$Y:$Y,Lancamentos!$AF:$AF,Fluxo_de_Caixa_Semanal!BS$8,Lancamentos!$F:$F,"Realizado",Lancamentos!$J:$J,Fluxo_de_Caixa_Semanal!$A63)-SUMIFS(Lancamentos!$Y:$Y,Lancamentos!$AF:$AF,Fluxo_de_Caixa_Semanal!BS$8,Lancamentos!$F:$F,"Contratado",Lancamentos!$J:$J,Fluxo_de_Caixa_Semanal!$A63)</f>
        <v>0</v>
      </c>
      <c r="BT63" s="121">
        <f>-SUMIFS(Lancamentos!$Y:$Y,Lancamentos!$AF:$AF,Fluxo_de_Caixa_Semanal!BT$8,Lancamentos!$F:$F,"Realizado",Lancamentos!$J:$J,Fluxo_de_Caixa_Semanal!$A63)-SUMIFS(Lancamentos!$Y:$Y,Lancamentos!$AF:$AF,Fluxo_de_Caixa_Semanal!BT$8,Lancamentos!$F:$F,"Contratado",Lancamentos!$J:$J,Fluxo_de_Caixa_Semanal!$A63)</f>
        <v>0</v>
      </c>
      <c r="BU63" s="122">
        <f>-SUMIFS(Lancamentos!$Y:$Y,Lancamentos!$AF:$AF,Fluxo_de_Caixa_Semanal!BU$8,Lancamentos!$F:$F,"Realizado",Lancamentos!$J:$J,Fluxo_de_Caixa_Semanal!$A63)-SUMIFS(Lancamentos!$Y:$Y,Lancamentos!$AF:$AF,Fluxo_de_Caixa_Semanal!BU$8,Lancamentos!$F:$F,"Contratado",Lancamentos!$J:$J,Fluxo_de_Caixa_Semanal!$A63)</f>
        <v>0</v>
      </c>
      <c r="BV63" s="123">
        <f>-SUMIFS(Lancamentos!$Y:$Y,Lancamentos!$AF:$AF,Fluxo_de_Caixa_Semanal!BV$8,Lancamentos!$F:$F,"Realizado",Lancamentos!$J:$J,Fluxo_de_Caixa_Semanal!$A63)-SUMIFS(Lancamentos!$Y:$Y,Lancamentos!$AF:$AF,Fluxo_de_Caixa_Semanal!BV$8,Lancamentos!$F:$F,"Contratado",Lancamentos!$J:$J,Fluxo_de_Caixa_Semanal!$A63)</f>
        <v>0</v>
      </c>
      <c r="BW63" s="121">
        <f>-SUMIFS(Lancamentos!$Y:$Y,Lancamentos!$AF:$AF,Fluxo_de_Caixa_Semanal!BW$8,Lancamentos!$F:$F,"Realizado",Lancamentos!$J:$J,Fluxo_de_Caixa_Semanal!$A63)-SUMIFS(Lancamentos!$Y:$Y,Lancamentos!$AF:$AF,Fluxo_de_Caixa_Semanal!BW$8,Lancamentos!$F:$F,"Contratado",Lancamentos!$J:$J,Fluxo_de_Caixa_Semanal!$A63)</f>
        <v>0</v>
      </c>
      <c r="BX63" s="122">
        <f>-SUMIFS(Lancamentos!$Y:$Y,Lancamentos!$AF:$AF,Fluxo_de_Caixa_Semanal!BX$8,Lancamentos!$F:$F,"Realizado",Lancamentos!$J:$J,Fluxo_de_Caixa_Semanal!$A63)-SUMIFS(Lancamentos!$Y:$Y,Lancamentos!$AF:$AF,Fluxo_de_Caixa_Semanal!BX$8,Lancamentos!$F:$F,"Contratado",Lancamentos!$J:$J,Fluxo_de_Caixa_Semanal!$A63)</f>
        <v>0</v>
      </c>
      <c r="BY63" s="123">
        <f>-SUMIFS(Lancamentos!$Y:$Y,Lancamentos!$AF:$AF,Fluxo_de_Caixa_Semanal!BY$8,Lancamentos!$F:$F,"Realizado",Lancamentos!$J:$J,Fluxo_de_Caixa_Semanal!$A63)-SUMIFS(Lancamentos!$Y:$Y,Lancamentos!$AF:$AF,Fluxo_de_Caixa_Semanal!BY$8,Lancamentos!$F:$F,"Contratado",Lancamentos!$J:$J,Fluxo_de_Caixa_Semanal!$A63)</f>
        <v>0</v>
      </c>
      <c r="BZ63" s="121">
        <f>-SUMIFS(Lancamentos!$Y:$Y,Lancamentos!$AF:$AF,Fluxo_de_Caixa_Semanal!BZ$8,Lancamentos!$F:$F,"Realizado",Lancamentos!$J:$J,Fluxo_de_Caixa_Semanal!$A63)-SUMIFS(Lancamentos!$Y:$Y,Lancamentos!$AF:$AF,Fluxo_de_Caixa_Semanal!BZ$8,Lancamentos!$F:$F,"Contratado",Lancamentos!$J:$J,Fluxo_de_Caixa_Semanal!$A63)</f>
        <v>0</v>
      </c>
      <c r="CA63" s="122">
        <f>-SUMIFS(Lancamentos!$Y:$Y,Lancamentos!$AF:$AF,Fluxo_de_Caixa_Semanal!CA$8,Lancamentos!$F:$F,"Realizado",Lancamentos!$J:$J,Fluxo_de_Caixa_Semanal!$A63)-SUMIFS(Lancamentos!$Y:$Y,Lancamentos!$AF:$AF,Fluxo_de_Caixa_Semanal!CA$8,Lancamentos!$F:$F,"Contratado",Lancamentos!$J:$J,Fluxo_de_Caixa_Semanal!$A63)</f>
        <v>0</v>
      </c>
      <c r="CB63" s="123">
        <f>-SUMIFS(Lancamentos!$Y:$Y,Lancamentos!$AF:$AF,Fluxo_de_Caixa_Semanal!CB$8,Lancamentos!$F:$F,"Realizado",Lancamentos!$J:$J,Fluxo_de_Caixa_Semanal!$A63)-SUMIFS(Lancamentos!$Y:$Y,Lancamentos!$AF:$AF,Fluxo_de_Caixa_Semanal!CB$8,Lancamentos!$F:$F,"Contratado",Lancamentos!$J:$J,Fluxo_de_Caixa_Semanal!$A63)</f>
        <v>0</v>
      </c>
      <c r="CC63" s="121">
        <f>-SUMIFS(Lancamentos!$Y:$Y,Lancamentos!$AF:$AF,Fluxo_de_Caixa_Semanal!CC$8,Lancamentos!$F:$F,"Realizado",Lancamentos!$J:$J,Fluxo_de_Caixa_Semanal!$A63)-SUMIFS(Lancamentos!$Y:$Y,Lancamentos!$AF:$AF,Fluxo_de_Caixa_Semanal!CC$8,Lancamentos!$F:$F,"Contratado",Lancamentos!$J:$J,Fluxo_de_Caixa_Semanal!$A63)</f>
        <v>0</v>
      </c>
      <c r="CD63" s="122">
        <f>-SUMIFS(Lancamentos!$Y:$Y,Lancamentos!$AF:$AF,Fluxo_de_Caixa_Semanal!CD$8,Lancamentos!$F:$F,"Realizado",Lancamentos!$J:$J,Fluxo_de_Caixa_Semanal!$A63)-SUMIFS(Lancamentos!$Y:$Y,Lancamentos!$AF:$AF,Fluxo_de_Caixa_Semanal!CD$8,Lancamentos!$F:$F,"Contratado",Lancamentos!$J:$J,Fluxo_de_Caixa_Semanal!$A63)</f>
        <v>0</v>
      </c>
      <c r="CE63" s="123">
        <f>-SUMIFS(Lancamentos!$Y:$Y,Lancamentos!$AF:$AF,Fluxo_de_Caixa_Semanal!CE$8,Lancamentos!$F:$F,"Realizado",Lancamentos!$J:$J,Fluxo_de_Caixa_Semanal!$A63)-SUMIFS(Lancamentos!$Y:$Y,Lancamentos!$AF:$AF,Fluxo_de_Caixa_Semanal!CE$8,Lancamentos!$F:$F,"Contratado",Lancamentos!$J:$J,Fluxo_de_Caixa_Semanal!$A63)</f>
        <v>0</v>
      </c>
      <c r="CF63" s="121">
        <f>-SUMIFS(Lancamentos!$Y:$Y,Lancamentos!$AF:$AF,Fluxo_de_Caixa_Semanal!CF$8,Lancamentos!$F:$F,"Realizado",Lancamentos!$J:$J,Fluxo_de_Caixa_Semanal!$A63)-SUMIFS(Lancamentos!$Y:$Y,Lancamentos!$AF:$AF,Fluxo_de_Caixa_Semanal!CF$8,Lancamentos!$F:$F,"Contratado",Lancamentos!$J:$J,Fluxo_de_Caixa_Semanal!$A63)</f>
        <v>0</v>
      </c>
      <c r="CG63" s="122">
        <f>-SUMIFS(Lancamentos!$Y:$Y,Lancamentos!$AF:$AF,Fluxo_de_Caixa_Semanal!CG$8,Lancamentos!$F:$F,"Realizado",Lancamentos!$J:$J,Fluxo_de_Caixa_Semanal!$A63)-SUMIFS(Lancamentos!$Y:$Y,Lancamentos!$AF:$AF,Fluxo_de_Caixa_Semanal!CG$8,Lancamentos!$F:$F,"Contratado",Lancamentos!$J:$J,Fluxo_de_Caixa_Semanal!$A63)</f>
        <v>0</v>
      </c>
      <c r="CH63" s="123">
        <f>-SUMIFS(Lancamentos!$Y:$Y,Lancamentos!$AF:$AF,Fluxo_de_Caixa_Semanal!CH$8,Lancamentos!$F:$F,"Realizado",Lancamentos!$J:$J,Fluxo_de_Caixa_Semanal!$A63)-SUMIFS(Lancamentos!$Y:$Y,Lancamentos!$AF:$AF,Fluxo_de_Caixa_Semanal!CH$8,Lancamentos!$F:$F,"Contratado",Lancamentos!$J:$J,Fluxo_de_Caixa_Semanal!$A63)</f>
        <v>0</v>
      </c>
      <c r="CI63" s="121">
        <f>-SUMIFS(Lancamentos!$Y:$Y,Lancamentos!$AF:$AF,Fluxo_de_Caixa_Semanal!CI$8,Lancamentos!$F:$F,"Realizado",Lancamentos!$J:$J,Fluxo_de_Caixa_Semanal!$A63)-SUMIFS(Lancamentos!$Y:$Y,Lancamentos!$AF:$AF,Fluxo_de_Caixa_Semanal!CI$8,Lancamentos!$F:$F,"Contratado",Lancamentos!$J:$J,Fluxo_de_Caixa_Semanal!$A63)</f>
        <v>0</v>
      </c>
      <c r="CJ63" s="122">
        <f>-SUMIFS(Lancamentos!$Y:$Y,Lancamentos!$AF:$AF,Fluxo_de_Caixa_Semanal!CJ$8,Lancamentos!$F:$F,"Realizado",Lancamentos!$J:$J,Fluxo_de_Caixa_Semanal!$A63)-SUMIFS(Lancamentos!$Y:$Y,Lancamentos!$AF:$AF,Fluxo_de_Caixa_Semanal!CJ$8,Lancamentos!$F:$F,"Contratado",Lancamentos!$J:$J,Fluxo_de_Caixa_Semanal!$A63)</f>
        <v>0</v>
      </c>
      <c r="CK63" s="123">
        <f>-SUMIFS(Lancamentos!$Y:$Y,Lancamentos!$AF:$AF,Fluxo_de_Caixa_Semanal!CK$8,Lancamentos!$F:$F,"Realizado",Lancamentos!$J:$J,Fluxo_de_Caixa_Semanal!$A63)-SUMIFS(Lancamentos!$Y:$Y,Lancamentos!$AF:$AF,Fluxo_de_Caixa_Semanal!CK$8,Lancamentos!$F:$F,"Contratado",Lancamentos!$J:$J,Fluxo_de_Caixa_Semanal!$A63)</f>
        <v>0</v>
      </c>
      <c r="CL63" s="121">
        <f>-SUMIFS(Lancamentos!$Y:$Y,Lancamentos!$AF:$AF,Fluxo_de_Caixa_Semanal!CL$8,Lancamentos!$F:$F,"Realizado",Lancamentos!$J:$J,Fluxo_de_Caixa_Semanal!$A63)-SUMIFS(Lancamentos!$Y:$Y,Lancamentos!$AF:$AF,Fluxo_de_Caixa_Semanal!CL$8,Lancamentos!$F:$F,"Contratado",Lancamentos!$J:$J,Fluxo_de_Caixa_Semanal!$A63)</f>
        <v>0</v>
      </c>
      <c r="CM63" s="122">
        <f>-SUMIFS(Lancamentos!$Y:$Y,Lancamentos!$AF:$AF,Fluxo_de_Caixa_Semanal!CM$8,Lancamentos!$F:$F,"Realizado",Lancamentos!$J:$J,Fluxo_de_Caixa_Semanal!$A63)-SUMIFS(Lancamentos!$Y:$Y,Lancamentos!$AF:$AF,Fluxo_de_Caixa_Semanal!CM$8,Lancamentos!$F:$F,"Contratado",Lancamentos!$J:$J,Fluxo_de_Caixa_Semanal!$A63)</f>
        <v>0</v>
      </c>
      <c r="CN63" s="123">
        <f>-SUMIFS(Lancamentos!$Y:$Y,Lancamentos!$AF:$AF,Fluxo_de_Caixa_Semanal!CN$8,Lancamentos!$F:$F,"Realizado",Lancamentos!$J:$J,Fluxo_de_Caixa_Semanal!$A63)-SUMIFS(Lancamentos!$Y:$Y,Lancamentos!$AF:$AF,Fluxo_de_Caixa_Semanal!CN$8,Lancamentos!$F:$F,"Contratado",Lancamentos!$J:$J,Fluxo_de_Caixa_Semanal!$A63)</f>
        <v>0</v>
      </c>
      <c r="CO63" s="121">
        <f>-SUMIFS(Lancamentos!$Y:$Y,Lancamentos!$AF:$AF,Fluxo_de_Caixa_Semanal!CO$8,Lancamentos!$F:$F,"Realizado",Lancamentos!$J:$J,Fluxo_de_Caixa_Semanal!$A63)-SUMIFS(Lancamentos!$Y:$Y,Lancamentos!$AF:$AF,Fluxo_de_Caixa_Semanal!CO$8,Lancamentos!$F:$F,"Contratado",Lancamentos!$J:$J,Fluxo_de_Caixa_Semanal!$A63)</f>
        <v>0</v>
      </c>
      <c r="CP63" s="122">
        <f>-SUMIFS(Lancamentos!$Y:$Y,Lancamentos!$AF:$AF,Fluxo_de_Caixa_Semanal!CP$8,Lancamentos!$F:$F,"Realizado",Lancamentos!$J:$J,Fluxo_de_Caixa_Semanal!$A63)-SUMIFS(Lancamentos!$Y:$Y,Lancamentos!$AF:$AF,Fluxo_de_Caixa_Semanal!CP$8,Lancamentos!$F:$F,"Contratado",Lancamentos!$J:$J,Fluxo_de_Caixa_Semanal!$A63)</f>
        <v>0</v>
      </c>
      <c r="CQ63" s="123">
        <f>-SUMIFS(Lancamentos!$Y:$Y,Lancamentos!$AF:$AF,Fluxo_de_Caixa_Semanal!CQ$8,Lancamentos!$F:$F,"Realizado",Lancamentos!$J:$J,Fluxo_de_Caixa_Semanal!$A63)-SUMIFS(Lancamentos!$Y:$Y,Lancamentos!$AF:$AF,Fluxo_de_Caixa_Semanal!CQ$8,Lancamentos!$F:$F,"Contratado",Lancamentos!$J:$J,Fluxo_de_Caixa_Semanal!$A63)</f>
        <v>0</v>
      </c>
      <c r="CR63" s="121">
        <f>-SUMIFS(Lancamentos!$Y:$Y,Lancamentos!$AF:$AF,Fluxo_de_Caixa_Semanal!CR$8,Lancamentos!$F:$F,"Realizado",Lancamentos!$J:$J,Fluxo_de_Caixa_Semanal!$A63)-SUMIFS(Lancamentos!$Y:$Y,Lancamentos!$AF:$AF,Fluxo_de_Caixa_Semanal!CR$8,Lancamentos!$F:$F,"Contratado",Lancamentos!$J:$J,Fluxo_de_Caixa_Semanal!$A63)</f>
        <v>0</v>
      </c>
      <c r="CS63" s="122">
        <f>-SUMIFS(Lancamentos!$Y:$Y,Lancamentos!$AF:$AF,Fluxo_de_Caixa_Semanal!CS$8,Lancamentos!$F:$F,"Realizado",Lancamentos!$J:$J,Fluxo_de_Caixa_Semanal!$A63)-SUMIFS(Lancamentos!$Y:$Y,Lancamentos!$AF:$AF,Fluxo_de_Caixa_Semanal!CS$8,Lancamentos!$F:$F,"Contratado",Lancamentos!$J:$J,Fluxo_de_Caixa_Semanal!$A63)</f>
        <v>0</v>
      </c>
      <c r="CT63" s="123">
        <f>-SUMIFS(Lancamentos!$Y:$Y,Lancamentos!$AF:$AF,Fluxo_de_Caixa_Semanal!CT$8,Lancamentos!$F:$F,"Realizado",Lancamentos!$J:$J,Fluxo_de_Caixa_Semanal!$A63)-SUMIFS(Lancamentos!$Y:$Y,Lancamentos!$AF:$AF,Fluxo_de_Caixa_Semanal!CT$8,Lancamentos!$F:$F,"Contratado",Lancamentos!$J:$J,Fluxo_de_Caixa_Semanal!$A63)</f>
        <v>0</v>
      </c>
      <c r="CU63" s="121">
        <f>-SUMIFS(Lancamentos!$Y:$Y,Lancamentos!$AF:$AF,Fluxo_de_Caixa_Semanal!CU$8,Lancamentos!$F:$F,"Realizado",Lancamentos!$J:$J,Fluxo_de_Caixa_Semanal!$A63)-SUMIFS(Lancamentos!$Y:$Y,Lancamentos!$AF:$AF,Fluxo_de_Caixa_Semanal!CU$8,Lancamentos!$F:$F,"Contratado",Lancamentos!$J:$J,Fluxo_de_Caixa_Semanal!$A63)</f>
        <v>0</v>
      </c>
      <c r="CV63" s="122">
        <f>-SUMIFS(Lancamentos!$Y:$Y,Lancamentos!$AF:$AF,Fluxo_de_Caixa_Semanal!CV$8,Lancamentos!$F:$F,"Realizado",Lancamentos!$J:$J,Fluxo_de_Caixa_Semanal!$A63)-SUMIFS(Lancamentos!$Y:$Y,Lancamentos!$AF:$AF,Fluxo_de_Caixa_Semanal!CV$8,Lancamentos!$F:$F,"Contratado",Lancamentos!$J:$J,Fluxo_de_Caixa_Semanal!$A63)</f>
        <v>0</v>
      </c>
      <c r="CW63" s="123">
        <f>-SUMIFS(Lancamentos!$Y:$Y,Lancamentos!$AF:$AF,Fluxo_de_Caixa_Semanal!CW$8,Lancamentos!$F:$F,"Realizado",Lancamentos!$J:$J,Fluxo_de_Caixa_Semanal!$A63)-SUMIFS(Lancamentos!$Y:$Y,Lancamentos!$AF:$AF,Fluxo_de_Caixa_Semanal!CW$8,Lancamentos!$F:$F,"Contratado",Lancamentos!$J:$J,Fluxo_de_Caixa_Semanal!$A63)</f>
        <v>0</v>
      </c>
      <c r="CX63" s="121">
        <f>-SUMIFS(Lancamentos!$Y:$Y,Lancamentos!$AF:$AF,Fluxo_de_Caixa_Semanal!CX$8,Lancamentos!$F:$F,"Realizado",Lancamentos!$J:$J,Fluxo_de_Caixa_Semanal!$A63)-SUMIFS(Lancamentos!$Y:$Y,Lancamentos!$AF:$AF,Fluxo_de_Caixa_Semanal!CX$8,Lancamentos!$F:$F,"Contratado",Lancamentos!$J:$J,Fluxo_de_Caixa_Semanal!$A63)</f>
        <v>0</v>
      </c>
      <c r="CY63" s="122">
        <f>-SUMIFS(Lancamentos!$Y:$Y,Lancamentos!$AF:$AF,Fluxo_de_Caixa_Semanal!CY$8,Lancamentos!$F:$F,"Realizado",Lancamentos!$J:$J,Fluxo_de_Caixa_Semanal!$A63)-SUMIFS(Lancamentos!$Y:$Y,Lancamentos!$AF:$AF,Fluxo_de_Caixa_Semanal!CY$8,Lancamentos!$F:$F,"Contratado",Lancamentos!$J:$J,Fluxo_de_Caixa_Semanal!$A63)</f>
        <v>0</v>
      </c>
      <c r="CZ63" s="123">
        <f>-SUMIFS(Lancamentos!$Y:$Y,Lancamentos!$AF:$AF,Fluxo_de_Caixa_Semanal!CZ$8,Lancamentos!$F:$F,"Realizado",Lancamentos!$J:$J,Fluxo_de_Caixa_Semanal!$A63)-SUMIFS(Lancamentos!$Y:$Y,Lancamentos!$AF:$AF,Fluxo_de_Caixa_Semanal!CZ$8,Lancamentos!$F:$F,"Contratado",Lancamentos!$J:$J,Fluxo_de_Caixa_Semanal!$A63)</f>
        <v>0</v>
      </c>
      <c r="DA63" s="121">
        <f>-SUMIFS(Lancamentos!$Y:$Y,Lancamentos!$AF:$AF,Fluxo_de_Caixa_Semanal!DA$8,Lancamentos!$F:$F,"Realizado",Lancamentos!$J:$J,Fluxo_de_Caixa_Semanal!$A63)-SUMIFS(Lancamentos!$Y:$Y,Lancamentos!$AF:$AF,Fluxo_de_Caixa_Semanal!DA$8,Lancamentos!$F:$F,"Contratado",Lancamentos!$J:$J,Fluxo_de_Caixa_Semanal!$A63)</f>
        <v>0</v>
      </c>
      <c r="DB63" s="122">
        <f>-SUMIFS(Lancamentos!$Y:$Y,Lancamentos!$AF:$AF,Fluxo_de_Caixa_Semanal!DB$8,Lancamentos!$F:$F,"Realizado",Lancamentos!$J:$J,Fluxo_de_Caixa_Semanal!$A63)-SUMIFS(Lancamentos!$Y:$Y,Lancamentos!$AF:$AF,Fluxo_de_Caixa_Semanal!DB$8,Lancamentos!$F:$F,"Contratado",Lancamentos!$J:$J,Fluxo_de_Caixa_Semanal!$A63)</f>
        <v>0</v>
      </c>
      <c r="DC63" s="123">
        <f>-SUMIFS(Lancamentos!$Y:$Y,Lancamentos!$AF:$AF,Fluxo_de_Caixa_Semanal!DC$8,Lancamentos!$F:$F,"Realizado",Lancamentos!$J:$J,Fluxo_de_Caixa_Semanal!$A63)-SUMIFS(Lancamentos!$Y:$Y,Lancamentos!$AF:$AF,Fluxo_de_Caixa_Semanal!DC$8,Lancamentos!$F:$F,"Contratado",Lancamentos!$J:$J,Fluxo_de_Caixa_Semanal!$A63)</f>
        <v>0</v>
      </c>
      <c r="DD63" s="121">
        <f>-SUMIFS(Lancamentos!$Y:$Y,Lancamentos!$AF:$AF,Fluxo_de_Caixa_Semanal!DD$8,Lancamentos!$F:$F,"Realizado",Lancamentos!$J:$J,Fluxo_de_Caixa_Semanal!$A63)-SUMIFS(Lancamentos!$Y:$Y,Lancamentos!$AF:$AF,Fluxo_de_Caixa_Semanal!DD$8,Lancamentos!$F:$F,"Contratado",Lancamentos!$J:$J,Fluxo_de_Caixa_Semanal!$A63)</f>
        <v>0</v>
      </c>
      <c r="DE63" s="122">
        <f>-SUMIFS(Lancamentos!$Y:$Y,Lancamentos!$AF:$AF,Fluxo_de_Caixa_Semanal!DE$8,Lancamentos!$F:$F,"Realizado",Lancamentos!$J:$J,Fluxo_de_Caixa_Semanal!$A63)-SUMIFS(Lancamentos!$Y:$Y,Lancamentos!$AF:$AF,Fluxo_de_Caixa_Semanal!DE$8,Lancamentos!$F:$F,"Contratado",Lancamentos!$J:$J,Fluxo_de_Caixa_Semanal!$A63)</f>
        <v>0</v>
      </c>
      <c r="DF63" s="123">
        <f>-SUMIFS(Lancamentos!$Y:$Y,Lancamentos!$AF:$AF,Fluxo_de_Caixa_Semanal!DF$8,Lancamentos!$F:$F,"Realizado",Lancamentos!$J:$J,Fluxo_de_Caixa_Semanal!$A63)-SUMIFS(Lancamentos!$Y:$Y,Lancamentos!$AF:$AF,Fluxo_de_Caixa_Semanal!DF$8,Lancamentos!$F:$F,"Contratado",Lancamentos!$J:$J,Fluxo_de_Caixa_Semanal!$A63)</f>
        <v>0</v>
      </c>
      <c r="DG63" s="121">
        <f>-SUMIFS(Lancamentos!$Y:$Y,Lancamentos!$AF:$AF,Fluxo_de_Caixa_Semanal!DG$8,Lancamentos!$F:$F,"Realizado",Lancamentos!$J:$J,Fluxo_de_Caixa_Semanal!$A63)-SUMIFS(Lancamentos!$Y:$Y,Lancamentos!$AF:$AF,Fluxo_de_Caixa_Semanal!DG$8,Lancamentos!$F:$F,"Contratado",Lancamentos!$J:$J,Fluxo_de_Caixa_Semanal!$A63)</f>
        <v>0</v>
      </c>
      <c r="DH63" s="122">
        <f>-SUMIFS(Lancamentos!$Y:$Y,Lancamentos!$AF:$AF,Fluxo_de_Caixa_Semanal!DH$8,Lancamentos!$F:$F,"Realizado",Lancamentos!$J:$J,Fluxo_de_Caixa_Semanal!$A63)-SUMIFS(Lancamentos!$Y:$Y,Lancamentos!$AF:$AF,Fluxo_de_Caixa_Semanal!DH$8,Lancamentos!$F:$F,"Contratado",Lancamentos!$J:$J,Fluxo_de_Caixa_Semanal!$A63)</f>
        <v>0</v>
      </c>
      <c r="DI63" s="123">
        <f>-SUMIFS(Lancamentos!$Y:$Y,Lancamentos!$AF:$AF,Fluxo_de_Caixa_Semanal!DI$8,Lancamentos!$F:$F,"Realizado",Lancamentos!$J:$J,Fluxo_de_Caixa_Semanal!$A63)-SUMIFS(Lancamentos!$Y:$Y,Lancamentos!$AF:$AF,Fluxo_de_Caixa_Semanal!DI$8,Lancamentos!$F:$F,"Contratado",Lancamentos!$J:$J,Fluxo_de_Caixa_Semanal!$A63)</f>
        <v>0</v>
      </c>
      <c r="DJ63" s="121">
        <f>-SUMIFS(Lancamentos!$Y:$Y,Lancamentos!$AF:$AF,Fluxo_de_Caixa_Semanal!DJ$8,Lancamentos!$F:$F,"Realizado",Lancamentos!$J:$J,Fluxo_de_Caixa_Semanal!$A63)-SUMIFS(Lancamentos!$Y:$Y,Lancamentos!$AF:$AF,Fluxo_de_Caixa_Semanal!DJ$8,Lancamentos!$F:$F,"Contratado",Lancamentos!$J:$J,Fluxo_de_Caixa_Semanal!$A63)</f>
        <v>0</v>
      </c>
      <c r="DK63" s="122">
        <f>-SUMIFS(Lancamentos!$Y:$Y,Lancamentos!$AF:$AF,Fluxo_de_Caixa_Semanal!DK$8,Lancamentos!$F:$F,"Realizado",Lancamentos!$J:$J,Fluxo_de_Caixa_Semanal!$A63)-SUMIFS(Lancamentos!$Y:$Y,Lancamentos!$AF:$AF,Fluxo_de_Caixa_Semanal!DK$8,Lancamentos!$F:$F,"Contratado",Lancamentos!$J:$J,Fluxo_de_Caixa_Semanal!$A63)</f>
        <v>0</v>
      </c>
      <c r="DL63" s="123">
        <f>-SUMIFS(Lancamentos!$Y:$Y,Lancamentos!$AF:$AF,Fluxo_de_Caixa_Semanal!DL$8,Lancamentos!$F:$F,"Realizado",Lancamentos!$J:$J,Fluxo_de_Caixa_Semanal!$A63)-SUMIFS(Lancamentos!$Y:$Y,Lancamentos!$AF:$AF,Fluxo_de_Caixa_Semanal!DL$8,Lancamentos!$F:$F,"Contratado",Lancamentos!$J:$J,Fluxo_de_Caixa_Semanal!$A63)</f>
        <v>0</v>
      </c>
      <c r="DM63" s="121">
        <f>-SUMIFS(Lancamentos!$Y:$Y,Lancamentos!$AF:$AF,Fluxo_de_Caixa_Semanal!DM$8,Lancamentos!$F:$F,"Realizado",Lancamentos!$J:$J,Fluxo_de_Caixa_Semanal!$A63)-SUMIFS(Lancamentos!$Y:$Y,Lancamentos!$AF:$AF,Fluxo_de_Caixa_Semanal!DM$8,Lancamentos!$F:$F,"Contratado",Lancamentos!$J:$J,Fluxo_de_Caixa_Semanal!$A63)</f>
        <v>0</v>
      </c>
      <c r="DN63" s="122">
        <f>-SUMIFS(Lancamentos!$Y:$Y,Lancamentos!$AF:$AF,Fluxo_de_Caixa_Semanal!DN$8,Lancamentos!$F:$F,"Realizado",Lancamentos!$J:$J,Fluxo_de_Caixa_Semanal!$A63)-SUMIFS(Lancamentos!$Y:$Y,Lancamentos!$AF:$AF,Fluxo_de_Caixa_Semanal!DN$8,Lancamentos!$F:$F,"Contratado",Lancamentos!$J:$J,Fluxo_de_Caixa_Semanal!$A63)</f>
        <v>0</v>
      </c>
      <c r="DO63" s="123">
        <f>-SUMIFS(Lancamentos!$Y:$Y,Lancamentos!$AF:$AF,Fluxo_de_Caixa_Semanal!DO$8,Lancamentos!$F:$F,"Realizado",Lancamentos!$J:$J,Fluxo_de_Caixa_Semanal!$A63)-SUMIFS(Lancamentos!$Y:$Y,Lancamentos!$AF:$AF,Fluxo_de_Caixa_Semanal!DO$8,Lancamentos!$F:$F,"Contratado",Lancamentos!$J:$J,Fluxo_de_Caixa_Semanal!$A63)</f>
        <v>0</v>
      </c>
      <c r="DP63" s="121">
        <f>-SUMIFS(Lancamentos!$Y:$Y,Lancamentos!$AF:$AF,Fluxo_de_Caixa_Semanal!DP$8,Lancamentos!$F:$F,"Realizado",Lancamentos!$J:$J,Fluxo_de_Caixa_Semanal!$A63)-SUMIFS(Lancamentos!$Y:$Y,Lancamentos!$AF:$AF,Fluxo_de_Caixa_Semanal!DP$8,Lancamentos!$F:$F,"Contratado",Lancamentos!$J:$J,Fluxo_de_Caixa_Semanal!$A63)</f>
        <v>0</v>
      </c>
      <c r="DQ63" s="122">
        <f>-SUMIFS(Lancamentos!$Y:$Y,Lancamentos!$AF:$AF,Fluxo_de_Caixa_Semanal!DQ$8,Lancamentos!$F:$F,"Realizado",Lancamentos!$J:$J,Fluxo_de_Caixa_Semanal!$A63)-SUMIFS(Lancamentos!$Y:$Y,Lancamentos!$AF:$AF,Fluxo_de_Caixa_Semanal!DQ$8,Lancamentos!$F:$F,"Contratado",Lancamentos!$J:$J,Fluxo_de_Caixa_Semanal!$A63)</f>
        <v>0</v>
      </c>
      <c r="DR63" s="123">
        <f>-SUMIFS(Lancamentos!$Y:$Y,Lancamentos!$AF:$AF,Fluxo_de_Caixa_Semanal!DR$8,Lancamentos!$F:$F,"Realizado",Lancamentos!$J:$J,Fluxo_de_Caixa_Semanal!$A63)-SUMIFS(Lancamentos!$Y:$Y,Lancamentos!$AF:$AF,Fluxo_de_Caixa_Semanal!DR$8,Lancamentos!$F:$F,"Contratado",Lancamentos!$J:$J,Fluxo_de_Caixa_Semanal!$A63)</f>
        <v>0</v>
      </c>
      <c r="DS63" s="121">
        <f>-SUMIFS(Lancamentos!$Y:$Y,Lancamentos!$AF:$AF,Fluxo_de_Caixa_Semanal!DS$8,Lancamentos!$F:$F,"Realizado",Lancamentos!$J:$J,Fluxo_de_Caixa_Semanal!$A63)-SUMIFS(Lancamentos!$Y:$Y,Lancamentos!$AF:$AF,Fluxo_de_Caixa_Semanal!DS$8,Lancamentos!$F:$F,"Contratado",Lancamentos!$J:$J,Fluxo_de_Caixa_Semanal!$A63)</f>
        <v>0</v>
      </c>
      <c r="DT63" s="122">
        <f>-SUMIFS(Lancamentos!$Y:$Y,Lancamentos!$AF:$AF,Fluxo_de_Caixa_Semanal!DT$8,Lancamentos!$F:$F,"Realizado",Lancamentos!$J:$J,Fluxo_de_Caixa_Semanal!$A63)-SUMIFS(Lancamentos!$Y:$Y,Lancamentos!$AF:$AF,Fluxo_de_Caixa_Semanal!DT$8,Lancamentos!$F:$F,"Contratado",Lancamentos!$J:$J,Fluxo_de_Caixa_Semanal!$A63)</f>
        <v>0</v>
      </c>
      <c r="DU63" s="123">
        <f>-SUMIFS(Lancamentos!$Y:$Y,Lancamentos!$AF:$AF,Fluxo_de_Caixa_Semanal!DU$8,Lancamentos!$F:$F,"Realizado",Lancamentos!$J:$J,Fluxo_de_Caixa_Semanal!$A63)-SUMIFS(Lancamentos!$Y:$Y,Lancamentos!$AF:$AF,Fluxo_de_Caixa_Semanal!DU$8,Lancamentos!$F:$F,"Contratado",Lancamentos!$J:$J,Fluxo_de_Caixa_Semanal!$A63)</f>
        <v>0</v>
      </c>
      <c r="DV63" s="121">
        <f>-SUMIFS(Lancamentos!$Y:$Y,Lancamentos!$AF:$AF,Fluxo_de_Caixa_Semanal!DV$8,Lancamentos!$F:$F,"Realizado",Lancamentos!$J:$J,Fluxo_de_Caixa_Semanal!$A63)-SUMIFS(Lancamentos!$Y:$Y,Lancamentos!$AF:$AF,Fluxo_de_Caixa_Semanal!DV$8,Lancamentos!$F:$F,"Contratado",Lancamentos!$J:$J,Fluxo_de_Caixa_Semanal!$A63)</f>
        <v>0</v>
      </c>
      <c r="DW63" s="122">
        <f>-SUMIFS(Lancamentos!$Y:$Y,Lancamentos!$AF:$AF,Fluxo_de_Caixa_Semanal!DW$8,Lancamentos!$F:$F,"Realizado",Lancamentos!$J:$J,Fluxo_de_Caixa_Semanal!$A63)-SUMIFS(Lancamentos!$Y:$Y,Lancamentos!$AF:$AF,Fluxo_de_Caixa_Semanal!DW$8,Lancamentos!$F:$F,"Contratado",Lancamentos!$J:$J,Fluxo_de_Caixa_Semanal!$A63)</f>
        <v>0</v>
      </c>
      <c r="DX63" s="123">
        <f>-SUMIFS(Lancamentos!$Y:$Y,Lancamentos!$AF:$AF,Fluxo_de_Caixa_Semanal!DX$8,Lancamentos!$F:$F,"Realizado",Lancamentos!$J:$J,Fluxo_de_Caixa_Semanal!$A63)-SUMIFS(Lancamentos!$Y:$Y,Lancamentos!$AF:$AF,Fluxo_de_Caixa_Semanal!DX$8,Lancamentos!$F:$F,"Contratado",Lancamentos!$J:$J,Fluxo_de_Caixa_Semanal!$A63)</f>
        <v>0</v>
      </c>
      <c r="DY63" s="121">
        <f>-SUMIFS(Lancamentos!$Y:$Y,Lancamentos!$AF:$AF,Fluxo_de_Caixa_Semanal!DY$8,Lancamentos!$F:$F,"Realizado",Lancamentos!$J:$J,Fluxo_de_Caixa_Semanal!$A63)-SUMIFS(Lancamentos!$Y:$Y,Lancamentos!$AF:$AF,Fluxo_de_Caixa_Semanal!DY$8,Lancamentos!$F:$F,"Contratado",Lancamentos!$J:$J,Fluxo_de_Caixa_Semanal!$A63)</f>
        <v>0</v>
      </c>
      <c r="DZ63" s="122">
        <f>-SUMIFS(Lancamentos!$Y:$Y,Lancamentos!$AF:$AF,Fluxo_de_Caixa_Semanal!DZ$8,Lancamentos!$F:$F,"Realizado",Lancamentos!$J:$J,Fluxo_de_Caixa_Semanal!$A63)-SUMIFS(Lancamentos!$Y:$Y,Lancamentos!$AF:$AF,Fluxo_de_Caixa_Semanal!DZ$8,Lancamentos!$F:$F,"Contratado",Lancamentos!$J:$J,Fluxo_de_Caixa_Semanal!$A63)</f>
        <v>0</v>
      </c>
      <c r="EA63" s="123">
        <f>-SUMIFS(Lancamentos!$Y:$Y,Lancamentos!$AF:$AF,Fluxo_de_Caixa_Semanal!EA$8,Lancamentos!$F:$F,"Realizado",Lancamentos!$J:$J,Fluxo_de_Caixa_Semanal!$A63)-SUMIFS(Lancamentos!$Y:$Y,Lancamentos!$AF:$AF,Fluxo_de_Caixa_Semanal!EA$8,Lancamentos!$F:$F,"Contratado",Lancamentos!$J:$J,Fluxo_de_Caixa_Semanal!$A63)</f>
        <v>0</v>
      </c>
      <c r="EB63" s="121">
        <f>-SUMIFS(Lancamentos!$Y:$Y,Lancamentos!$AF:$AF,Fluxo_de_Caixa_Semanal!EB$8,Lancamentos!$F:$F,"Realizado",Lancamentos!$J:$J,Fluxo_de_Caixa_Semanal!$A63)-SUMIFS(Lancamentos!$Y:$Y,Lancamentos!$AF:$AF,Fluxo_de_Caixa_Semanal!EB$8,Lancamentos!$F:$F,"Contratado",Lancamentos!$J:$J,Fluxo_de_Caixa_Semanal!$A63)</f>
        <v>0</v>
      </c>
      <c r="EC63" s="122">
        <f>-SUMIFS(Lancamentos!$Y:$Y,Lancamentos!$AF:$AF,Fluxo_de_Caixa_Semanal!EC$8,Lancamentos!$F:$F,"Realizado",Lancamentos!$J:$J,Fluxo_de_Caixa_Semanal!$A63)-SUMIFS(Lancamentos!$Y:$Y,Lancamentos!$AF:$AF,Fluxo_de_Caixa_Semanal!EC$8,Lancamentos!$F:$F,"Contratado",Lancamentos!$J:$J,Fluxo_de_Caixa_Semanal!$A63)</f>
        <v>0</v>
      </c>
      <c r="ED63" s="123">
        <f>-SUMIFS(Lancamentos!$Y:$Y,Lancamentos!$AF:$AF,Fluxo_de_Caixa_Semanal!ED$8,Lancamentos!$F:$F,"Realizado",Lancamentos!$J:$J,Fluxo_de_Caixa_Semanal!$A63)-SUMIFS(Lancamentos!$Y:$Y,Lancamentos!$AF:$AF,Fluxo_de_Caixa_Semanal!ED$8,Lancamentos!$F:$F,"Contratado",Lancamentos!$J:$J,Fluxo_de_Caixa_Semanal!$A63)</f>
        <v>0</v>
      </c>
      <c r="EE63" s="121">
        <f>-SUMIFS(Lancamentos!$Y:$Y,Lancamentos!$AF:$AF,Fluxo_de_Caixa_Semanal!EE$8,Lancamentos!$F:$F,"Realizado",Lancamentos!$J:$J,Fluxo_de_Caixa_Semanal!$A63)-SUMIFS(Lancamentos!$Y:$Y,Lancamentos!$AF:$AF,Fluxo_de_Caixa_Semanal!EE$8,Lancamentos!$F:$F,"Contratado",Lancamentos!$J:$J,Fluxo_de_Caixa_Semanal!$A63)</f>
        <v>0</v>
      </c>
      <c r="EF63" s="122">
        <f>-SUMIFS(Lancamentos!$Y:$Y,Lancamentos!$AF:$AF,Fluxo_de_Caixa_Semanal!EF$8,Lancamentos!$F:$F,"Realizado",Lancamentos!$J:$J,Fluxo_de_Caixa_Semanal!$A63)-SUMIFS(Lancamentos!$Y:$Y,Lancamentos!$AF:$AF,Fluxo_de_Caixa_Semanal!EF$8,Lancamentos!$F:$F,"Contratado",Lancamentos!$J:$J,Fluxo_de_Caixa_Semanal!$A63)</f>
        <v>0</v>
      </c>
      <c r="EG63" s="123">
        <f>-SUMIFS(Lancamentos!$Y:$Y,Lancamentos!$AF:$AF,Fluxo_de_Caixa_Semanal!EG$8,Lancamentos!$F:$F,"Realizado",Lancamentos!$J:$J,Fluxo_de_Caixa_Semanal!$A63)-SUMIFS(Lancamentos!$Y:$Y,Lancamentos!$AF:$AF,Fluxo_de_Caixa_Semanal!EG$8,Lancamentos!$F:$F,"Contratado",Lancamentos!$J:$J,Fluxo_de_Caixa_Semanal!$A63)</f>
        <v>0</v>
      </c>
      <c r="EH63" s="121">
        <f>-SUMIFS(Lancamentos!$Y:$Y,Lancamentos!$AF:$AF,Fluxo_de_Caixa_Semanal!EH$8,Lancamentos!$F:$F,"Realizado",Lancamentos!$J:$J,Fluxo_de_Caixa_Semanal!$A63)-SUMIFS(Lancamentos!$Y:$Y,Lancamentos!$AF:$AF,Fluxo_de_Caixa_Semanal!EH$8,Lancamentos!$F:$F,"Contratado",Lancamentos!$J:$J,Fluxo_de_Caixa_Semanal!$A63)</f>
        <v>0</v>
      </c>
      <c r="EI63" s="122">
        <f>-SUMIFS(Lancamentos!$Y:$Y,Lancamentos!$AF:$AF,Fluxo_de_Caixa_Semanal!EI$8,Lancamentos!$F:$F,"Realizado",Lancamentos!$J:$J,Fluxo_de_Caixa_Semanal!$A63)-SUMIFS(Lancamentos!$Y:$Y,Lancamentos!$AF:$AF,Fluxo_de_Caixa_Semanal!EI$8,Lancamentos!$F:$F,"Contratado",Lancamentos!$J:$J,Fluxo_de_Caixa_Semanal!$A63)</f>
        <v>0</v>
      </c>
      <c r="EJ63" s="123">
        <f>-SUMIFS(Lancamentos!$Y:$Y,Lancamentos!$AF:$AF,Fluxo_de_Caixa_Semanal!EJ$8,Lancamentos!$F:$F,"Realizado",Lancamentos!$J:$J,Fluxo_de_Caixa_Semanal!$A63)-SUMIFS(Lancamentos!$Y:$Y,Lancamentos!$AF:$AF,Fluxo_de_Caixa_Semanal!EJ$8,Lancamentos!$F:$F,"Contratado",Lancamentos!$J:$J,Fluxo_de_Caixa_Semanal!$A63)</f>
        <v>0</v>
      </c>
      <c r="EK63" s="121">
        <f>-SUMIFS(Lancamentos!$Y:$Y,Lancamentos!$AF:$AF,Fluxo_de_Caixa_Semanal!EK$8,Lancamentos!$F:$F,"Realizado",Lancamentos!$J:$J,Fluxo_de_Caixa_Semanal!$A63)-SUMIFS(Lancamentos!$Y:$Y,Lancamentos!$AF:$AF,Fluxo_de_Caixa_Semanal!EK$8,Lancamentos!$F:$F,"Contratado",Lancamentos!$J:$J,Fluxo_de_Caixa_Semanal!$A63)</f>
        <v>0</v>
      </c>
      <c r="EL63" s="122">
        <f>-SUMIFS(Lancamentos!$Y:$Y,Lancamentos!$AF:$AF,Fluxo_de_Caixa_Semanal!EL$8,Lancamentos!$F:$F,"Realizado",Lancamentos!$J:$J,Fluxo_de_Caixa_Semanal!$A63)-SUMIFS(Lancamentos!$Y:$Y,Lancamentos!$AF:$AF,Fluxo_de_Caixa_Semanal!EL$8,Lancamentos!$F:$F,"Contratado",Lancamentos!$J:$J,Fluxo_de_Caixa_Semanal!$A63)</f>
        <v>0</v>
      </c>
      <c r="EM63" s="123">
        <f>-SUMIFS(Lancamentos!$Y:$Y,Lancamentos!$AF:$AF,Fluxo_de_Caixa_Semanal!EM$8,Lancamentos!$F:$F,"Realizado",Lancamentos!$J:$J,Fluxo_de_Caixa_Semanal!$A63)-SUMIFS(Lancamentos!$Y:$Y,Lancamentos!$AF:$AF,Fluxo_de_Caixa_Semanal!EM$8,Lancamentos!$F:$F,"Contratado",Lancamentos!$J:$J,Fluxo_de_Caixa_Semanal!$A63)</f>
        <v>0</v>
      </c>
      <c r="EN63" s="121">
        <f>-SUMIFS(Lancamentos!$Y:$Y,Lancamentos!$AF:$AF,Fluxo_de_Caixa_Semanal!EN$8,Lancamentos!$F:$F,"Realizado",Lancamentos!$J:$J,Fluxo_de_Caixa_Semanal!$A63)-SUMIFS(Lancamentos!$Y:$Y,Lancamentos!$AF:$AF,Fluxo_de_Caixa_Semanal!EN$8,Lancamentos!$F:$F,"Contratado",Lancamentos!$J:$J,Fluxo_de_Caixa_Semanal!$A63)</f>
        <v>0</v>
      </c>
      <c r="EO63" s="122">
        <f>-SUMIFS(Lancamentos!$Y:$Y,Lancamentos!$AF:$AF,Fluxo_de_Caixa_Semanal!EO$8,Lancamentos!$F:$F,"Realizado",Lancamentos!$J:$J,Fluxo_de_Caixa_Semanal!$A63)-SUMIFS(Lancamentos!$Y:$Y,Lancamentos!$AF:$AF,Fluxo_de_Caixa_Semanal!EO$8,Lancamentos!$F:$F,"Contratado",Lancamentos!$J:$J,Fluxo_de_Caixa_Semanal!$A63)</f>
        <v>0</v>
      </c>
      <c r="EP63" s="123">
        <f>-SUMIFS(Lancamentos!$Y:$Y,Lancamentos!$AF:$AF,Fluxo_de_Caixa_Semanal!EP$8,Lancamentos!$F:$F,"Realizado",Lancamentos!$J:$J,Fluxo_de_Caixa_Semanal!$A63)-SUMIFS(Lancamentos!$Y:$Y,Lancamentos!$AF:$AF,Fluxo_de_Caixa_Semanal!EP$8,Lancamentos!$F:$F,"Contratado",Lancamentos!$J:$J,Fluxo_de_Caixa_Semanal!$A63)</f>
        <v>0</v>
      </c>
      <c r="EQ63" s="121">
        <f>-SUMIFS(Lancamentos!$Y:$Y,Lancamentos!$AF:$AF,Fluxo_de_Caixa_Semanal!EQ$8,Lancamentos!$F:$F,"Realizado",Lancamentos!$J:$J,Fluxo_de_Caixa_Semanal!$A63)-SUMIFS(Lancamentos!$Y:$Y,Lancamentos!$AF:$AF,Fluxo_de_Caixa_Semanal!EQ$8,Lancamentos!$F:$F,"Contratado",Lancamentos!$J:$J,Fluxo_de_Caixa_Semanal!$A63)</f>
        <v>0</v>
      </c>
      <c r="ER63" s="122">
        <f>-SUMIFS(Lancamentos!$Y:$Y,Lancamentos!$AF:$AF,Fluxo_de_Caixa_Semanal!ER$8,Lancamentos!$F:$F,"Realizado",Lancamentos!$J:$J,Fluxo_de_Caixa_Semanal!$A63)-SUMIFS(Lancamentos!$Y:$Y,Lancamentos!$AF:$AF,Fluxo_de_Caixa_Semanal!ER$8,Lancamentos!$F:$F,"Contratado",Lancamentos!$J:$J,Fluxo_de_Caixa_Semanal!$A63)</f>
        <v>0</v>
      </c>
      <c r="ES63" s="123">
        <f>-SUMIFS(Lancamentos!$Y:$Y,Lancamentos!$AF:$AF,Fluxo_de_Caixa_Semanal!ES$8,Lancamentos!$F:$F,"Realizado",Lancamentos!$J:$J,Fluxo_de_Caixa_Semanal!$A63)-SUMIFS(Lancamentos!$Y:$Y,Lancamentos!$AF:$AF,Fluxo_de_Caixa_Semanal!ES$8,Lancamentos!$F:$F,"Contratado",Lancamentos!$J:$J,Fluxo_de_Caixa_Semanal!$A63)</f>
        <v>0</v>
      </c>
    </row>
    <row r="64" spans="1:149" s="2" customFormat="1" outlineLevel="1" x14ac:dyDescent="0.25">
      <c r="A64" t="s">
        <v>154</v>
      </c>
      <c r="B64" t="s">
        <v>155</v>
      </c>
      <c r="C64" s="165">
        <f>-SUMIFS(Lancamentos!$Y:$Y,Lancamentos!$AF:$AF,Fluxo_de_Caixa_Semanal!C$8,Lancamentos!$F:$F,"Realizado",Lancamentos!$J:$J,Fluxo_de_Caixa_Semanal!$A64)</f>
        <v>0</v>
      </c>
      <c r="D64" s="165">
        <f>-SUMIFS(Lancamentos!$Y:$Y,Lancamentos!$AF:$AF,Fluxo_de_Caixa_Semanal!D$8,Lancamentos!$F:$F,"Realizado",Lancamentos!$J:$J,Fluxo_de_Caixa_Semanal!$A64)</f>
        <v>0</v>
      </c>
      <c r="E64" s="166">
        <f>-SUMIFS(Lancamentos!$Y:$Y,Lancamentos!$AF:$AF,Fluxo_de_Caixa_Semanal!E$8,Lancamentos!$F:$F,"Realizado",Lancamentos!$J:$J,Fluxo_de_Caixa_Semanal!$A64)</f>
        <v>0</v>
      </c>
      <c r="F64" s="167">
        <f>-SUMIFS(Lancamentos!$Y:$Y,Lancamentos!$AF:$AF,Fluxo_de_Caixa_Semanal!F$8,Lancamentos!$F:$F,"Realizado",Lancamentos!$J:$J,Fluxo_de_Caixa_Semanal!$A64)</f>
        <v>0</v>
      </c>
      <c r="G64" s="165">
        <f>-SUMIFS(Lancamentos!$Y:$Y,Lancamentos!$AF:$AF,Fluxo_de_Caixa_Semanal!G$8,Lancamentos!$F:$F,"Realizado",Lancamentos!$J:$J,Fluxo_de_Caixa_Semanal!$A64)</f>
        <v>0</v>
      </c>
      <c r="H64" s="166">
        <f>-SUMIFS(Lancamentos!$Y:$Y,Lancamentos!$AF:$AF,Fluxo_de_Caixa_Semanal!H$8,Lancamentos!$F:$F,"Realizado",Lancamentos!$J:$J,Fluxo_de_Caixa_Semanal!$A64)</f>
        <v>0</v>
      </c>
      <c r="I64" s="167">
        <f>-SUMIFS(Lancamentos!$Y:$Y,Lancamentos!$AF:$AF,Fluxo_de_Caixa_Semanal!I$8,Lancamentos!$F:$F,"Realizado",Lancamentos!$J:$J,Fluxo_de_Caixa_Semanal!$A64)</f>
        <v>0</v>
      </c>
      <c r="J64" s="165">
        <f>-SUMIFS(Lancamentos!$Y:$Y,Lancamentos!$AF:$AF,Fluxo_de_Caixa_Semanal!J$8,Lancamentos!$F:$F,"Realizado",Lancamentos!$J:$J,Fluxo_de_Caixa_Semanal!$A64)</f>
        <v>0</v>
      </c>
      <c r="K64" s="166">
        <f>-SUMIFS(Lancamentos!$Y:$Y,Lancamentos!$AF:$AF,Fluxo_de_Caixa_Semanal!K$8,Lancamentos!$F:$F,"Realizado",Lancamentos!$J:$J,Fluxo_de_Caixa_Semanal!$A64)</f>
        <v>0</v>
      </c>
      <c r="L64" s="167">
        <f>-SUMIFS(Lancamentos!$Y:$Y,Lancamentos!$AF:$AF,Fluxo_de_Caixa_Semanal!L$8,Lancamentos!$F:$F,"Realizado",Lancamentos!$J:$J,Fluxo_de_Caixa_Semanal!$A64)</f>
        <v>0</v>
      </c>
      <c r="M64" s="165">
        <f>-SUMIFS(Lancamentos!$Y:$Y,Lancamentos!$AF:$AF,Fluxo_de_Caixa_Semanal!M$8,Lancamentos!$F:$F,"Realizado",Lancamentos!$J:$J,Fluxo_de_Caixa_Semanal!$A64)</f>
        <v>0</v>
      </c>
      <c r="N64" s="166">
        <f>-SUMIFS(Lancamentos!$Y:$Y,Lancamentos!$AF:$AF,Fluxo_de_Caixa_Semanal!N$8,Lancamentos!$F:$F,"Realizado",Lancamentos!$J:$J,Fluxo_de_Caixa_Semanal!$A64)</f>
        <v>0</v>
      </c>
      <c r="O64" s="167">
        <f>-SUMIFS(Lancamentos!$Y:$Y,Lancamentos!$AF:$AF,Fluxo_de_Caixa_Semanal!O$8,Lancamentos!$F:$F,"Realizado",Lancamentos!$J:$J,Fluxo_de_Caixa_Semanal!$A64)</f>
        <v>0</v>
      </c>
      <c r="P64" s="165">
        <f>-SUMIFS(Lancamentos!$Y:$Y,Lancamentos!$AF:$AF,Fluxo_de_Caixa_Semanal!P$8,Lancamentos!$F:$F,"Realizado",Lancamentos!$J:$J,Fluxo_de_Caixa_Semanal!$A64)</f>
        <v>0</v>
      </c>
      <c r="Q64" s="166">
        <f>-SUMIFS(Lancamentos!$Y:$Y,Lancamentos!$AF:$AF,Fluxo_de_Caixa_Semanal!Q$8,Lancamentos!$F:$F,"Realizado",Lancamentos!$J:$J,Fluxo_de_Caixa_Semanal!$A64)</f>
        <v>0</v>
      </c>
      <c r="R64" s="167">
        <f>-SUMIFS(Lancamentos!$Y:$Y,Lancamentos!$AF:$AF,Fluxo_de_Caixa_Semanal!R$8,Lancamentos!$F:$F,"Realizado",Lancamentos!$J:$J,Fluxo_de_Caixa_Semanal!$A64)</f>
        <v>0</v>
      </c>
      <c r="S64" s="165">
        <f>-SUMIFS(Lancamentos!$Y:$Y,Lancamentos!$AF:$AF,Fluxo_de_Caixa_Semanal!S$8,Lancamentos!$F:$F,"Realizado",Lancamentos!$J:$J,Fluxo_de_Caixa_Semanal!$A64)</f>
        <v>0</v>
      </c>
      <c r="T64" s="166">
        <f>-SUMIFS(Lancamentos!$Y:$Y,Lancamentos!$AF:$AF,Fluxo_de_Caixa_Semanal!T$8,Lancamentos!$F:$F,"Realizado",Lancamentos!$J:$J,Fluxo_de_Caixa_Semanal!$A64)</f>
        <v>0</v>
      </c>
      <c r="U64" s="167">
        <f>-SUMIFS(Lancamentos!$Y:$Y,Lancamentos!$AF:$AF,Fluxo_de_Caixa_Semanal!U$8,Lancamentos!$F:$F,"Realizado",Lancamentos!$J:$J,Fluxo_de_Caixa_Semanal!$A64)</f>
        <v>0</v>
      </c>
      <c r="V64" s="165">
        <f>-SUMIFS(Lancamentos!$Y:$Y,Lancamentos!$AF:$AF,Fluxo_de_Caixa_Semanal!V$8,Lancamentos!$F:$F,"Realizado",Lancamentos!$J:$J,Fluxo_de_Caixa_Semanal!$A64)</f>
        <v>0</v>
      </c>
      <c r="W64" s="166">
        <f>-SUMIFS(Lancamentos!$Y:$Y,Lancamentos!$AF:$AF,Fluxo_de_Caixa_Semanal!W$8,Lancamentos!$F:$F,"Realizado",Lancamentos!$J:$J,Fluxo_de_Caixa_Semanal!$A64)</f>
        <v>0</v>
      </c>
      <c r="X64" s="121">
        <f>-SUMIFS(Lancamentos!$Y:$Y,Lancamentos!$AF:$AF,Fluxo_de_Caixa_Semanal!X$8,Lancamentos!$F:$F,"Realizado",Lancamentos!$J:$J,Fluxo_de_Caixa_Semanal!$A64)-SUMIFS(Lancamentos!$Y:$Y,Lancamentos!$AF:$AF,Fluxo_de_Caixa_Semanal!X$8,Lancamentos!$F:$F,"Contratado",Lancamentos!$J:$J,Fluxo_de_Caixa_Semanal!$A64)</f>
        <v>0</v>
      </c>
      <c r="Y64" s="122">
        <f>-SUMIFS(Lancamentos!$Y:$Y,Lancamentos!$AF:$AF,Fluxo_de_Caixa_Semanal!Y$8,Lancamentos!$F:$F,"Realizado",Lancamentos!$J:$J,Fluxo_de_Caixa_Semanal!$A64)-SUMIFS(Lancamentos!$Y:$Y,Lancamentos!$AF:$AF,Fluxo_de_Caixa_Semanal!Y$8,Lancamentos!$F:$F,"Contratado",Lancamentos!$J:$J,Fluxo_de_Caixa_Semanal!$A64)</f>
        <v>0</v>
      </c>
      <c r="Z64" s="123">
        <f>-SUMIFS(Lancamentos!$Y:$Y,Lancamentos!$AF:$AF,Fluxo_de_Caixa_Semanal!Z$8,Lancamentos!$F:$F,"Realizado",Lancamentos!$J:$J,Fluxo_de_Caixa_Semanal!$A64)-SUMIFS(Lancamentos!$Y:$Y,Lancamentos!$AF:$AF,Fluxo_de_Caixa_Semanal!Z$8,Lancamentos!$F:$F,"Contratado",Lancamentos!$J:$J,Fluxo_de_Caixa_Semanal!$A64)</f>
        <v>0</v>
      </c>
      <c r="AA64" s="121">
        <f>-SUMIFS(Lancamentos!$Y:$Y,Lancamentos!$AF:$AF,Fluxo_de_Caixa_Semanal!AA$8,Lancamentos!$F:$F,"Realizado",Lancamentos!$J:$J,Fluxo_de_Caixa_Semanal!$A64)-SUMIFS(Lancamentos!$Y:$Y,Lancamentos!$AF:$AF,Fluxo_de_Caixa_Semanal!AA$8,Lancamentos!$F:$F,"Contratado",Lancamentos!$J:$J,Fluxo_de_Caixa_Semanal!$A64)</f>
        <v>0</v>
      </c>
      <c r="AB64" s="122">
        <f>-SUMIFS(Lancamentos!$Y:$Y,Lancamentos!$AF:$AF,Fluxo_de_Caixa_Semanal!AB$8,Lancamentos!$F:$F,"Realizado",Lancamentos!$J:$J,Fluxo_de_Caixa_Semanal!$A64)-SUMIFS(Lancamentos!$Y:$Y,Lancamentos!$AF:$AF,Fluxo_de_Caixa_Semanal!AB$8,Lancamentos!$F:$F,"Contratado",Lancamentos!$J:$J,Fluxo_de_Caixa_Semanal!$A64)</f>
        <v>0</v>
      </c>
      <c r="AC64" s="123">
        <f>-SUMIFS(Lancamentos!$Y:$Y,Lancamentos!$AF:$AF,Fluxo_de_Caixa_Semanal!AC$8,Lancamentos!$F:$F,"Realizado",Lancamentos!$J:$J,Fluxo_de_Caixa_Semanal!$A64)-SUMIFS(Lancamentos!$Y:$Y,Lancamentos!$AF:$AF,Fluxo_de_Caixa_Semanal!AC$8,Lancamentos!$F:$F,"Contratado",Lancamentos!$J:$J,Fluxo_de_Caixa_Semanal!$A64)</f>
        <v>0</v>
      </c>
      <c r="AD64" s="121">
        <f>-SUMIFS(Lancamentos!$Y:$Y,Lancamentos!$AF:$AF,Fluxo_de_Caixa_Semanal!AD$8,Lancamentos!$F:$F,"Realizado",Lancamentos!$J:$J,Fluxo_de_Caixa_Semanal!$A64)-SUMIFS(Lancamentos!$Y:$Y,Lancamentos!$AF:$AF,Fluxo_de_Caixa_Semanal!AD$8,Lancamentos!$F:$F,"Contratado",Lancamentos!$J:$J,Fluxo_de_Caixa_Semanal!$A64)</f>
        <v>0</v>
      </c>
      <c r="AE64" s="122">
        <f>-SUMIFS(Lancamentos!$Y:$Y,Lancamentos!$AF:$AF,Fluxo_de_Caixa_Semanal!AE$8,Lancamentos!$F:$F,"Realizado",Lancamentos!$J:$J,Fluxo_de_Caixa_Semanal!$A64)-SUMIFS(Lancamentos!$Y:$Y,Lancamentos!$AF:$AF,Fluxo_de_Caixa_Semanal!AE$8,Lancamentos!$F:$F,"Contratado",Lancamentos!$J:$J,Fluxo_de_Caixa_Semanal!$A64)</f>
        <v>0</v>
      </c>
      <c r="AF64" s="123">
        <f>-SUMIFS(Lancamentos!$Y:$Y,Lancamentos!$AF:$AF,Fluxo_de_Caixa_Semanal!AF$8,Lancamentos!$F:$F,"Realizado",Lancamentos!$J:$J,Fluxo_de_Caixa_Semanal!$A64)-SUMIFS(Lancamentos!$Y:$Y,Lancamentos!$AF:$AF,Fluxo_de_Caixa_Semanal!AF$8,Lancamentos!$F:$F,"Contratado",Lancamentos!$J:$J,Fluxo_de_Caixa_Semanal!$A64)</f>
        <v>0</v>
      </c>
      <c r="AG64" s="121">
        <f>-SUMIFS(Lancamentos!$Y:$Y,Lancamentos!$AF:$AF,Fluxo_de_Caixa_Semanal!AG$8,Lancamentos!$F:$F,"Realizado",Lancamentos!$J:$J,Fluxo_de_Caixa_Semanal!$A64)-SUMIFS(Lancamentos!$Y:$Y,Lancamentos!$AF:$AF,Fluxo_de_Caixa_Semanal!AG$8,Lancamentos!$F:$F,"Contratado",Lancamentos!$J:$J,Fluxo_de_Caixa_Semanal!$A64)</f>
        <v>0</v>
      </c>
      <c r="AH64" s="122">
        <f>-SUMIFS(Lancamentos!$Y:$Y,Lancamentos!$AF:$AF,Fluxo_de_Caixa_Semanal!AH$8,Lancamentos!$F:$F,"Realizado",Lancamentos!$J:$J,Fluxo_de_Caixa_Semanal!$A64)-SUMIFS(Lancamentos!$Y:$Y,Lancamentos!$AF:$AF,Fluxo_de_Caixa_Semanal!AH$8,Lancamentos!$F:$F,"Contratado",Lancamentos!$J:$J,Fluxo_de_Caixa_Semanal!$A64)</f>
        <v>0</v>
      </c>
      <c r="AI64" s="123">
        <f>-SUMIFS(Lancamentos!$Y:$Y,Lancamentos!$AF:$AF,Fluxo_de_Caixa_Semanal!AI$8,Lancamentos!$F:$F,"Realizado",Lancamentos!$J:$J,Fluxo_de_Caixa_Semanal!$A64)-SUMIFS(Lancamentos!$Y:$Y,Lancamentos!$AF:$AF,Fluxo_de_Caixa_Semanal!AI$8,Lancamentos!$F:$F,"Contratado",Lancamentos!$J:$J,Fluxo_de_Caixa_Semanal!$A64)</f>
        <v>0</v>
      </c>
      <c r="AJ64" s="121">
        <f>-SUMIFS(Lancamentos!$Y:$Y,Lancamentos!$AF:$AF,Fluxo_de_Caixa_Semanal!AJ$8,Lancamentos!$F:$F,"Realizado",Lancamentos!$J:$J,Fluxo_de_Caixa_Semanal!$A64)-SUMIFS(Lancamentos!$Y:$Y,Lancamentos!$AF:$AF,Fluxo_de_Caixa_Semanal!AJ$8,Lancamentos!$F:$F,"Contratado",Lancamentos!$J:$J,Fluxo_de_Caixa_Semanal!$A64)</f>
        <v>0</v>
      </c>
      <c r="AK64" s="122">
        <f>-SUMIFS(Lancamentos!$Y:$Y,Lancamentos!$AF:$AF,Fluxo_de_Caixa_Semanal!AK$8,Lancamentos!$F:$F,"Realizado",Lancamentos!$J:$J,Fluxo_de_Caixa_Semanal!$A64)-SUMIFS(Lancamentos!$Y:$Y,Lancamentos!$AF:$AF,Fluxo_de_Caixa_Semanal!AK$8,Lancamentos!$F:$F,"Contratado",Lancamentos!$J:$J,Fluxo_de_Caixa_Semanal!$A64)</f>
        <v>0</v>
      </c>
      <c r="AL64" s="123">
        <f>-SUMIFS(Lancamentos!$Y:$Y,Lancamentos!$AF:$AF,Fluxo_de_Caixa_Semanal!AL$8,Lancamentos!$F:$F,"Realizado",Lancamentos!$J:$J,Fluxo_de_Caixa_Semanal!$A64)-SUMIFS(Lancamentos!$Y:$Y,Lancamentos!$AF:$AF,Fluxo_de_Caixa_Semanal!AL$8,Lancamentos!$F:$F,"Contratado",Lancamentos!$J:$J,Fluxo_de_Caixa_Semanal!$A64)</f>
        <v>0</v>
      </c>
      <c r="AM64" s="121">
        <f>-SUMIFS(Lancamentos!$Y:$Y,Lancamentos!$AF:$AF,Fluxo_de_Caixa_Semanal!AM$8,Lancamentos!$F:$F,"Realizado",Lancamentos!$J:$J,Fluxo_de_Caixa_Semanal!$A64)-SUMIFS(Lancamentos!$Y:$Y,Lancamentos!$AF:$AF,Fluxo_de_Caixa_Semanal!AM$8,Lancamentos!$F:$F,"Contratado",Lancamentos!$J:$J,Fluxo_de_Caixa_Semanal!$A64)</f>
        <v>0</v>
      </c>
      <c r="AN64" s="122">
        <f>-SUMIFS(Lancamentos!$Y:$Y,Lancamentos!$AF:$AF,Fluxo_de_Caixa_Semanal!AN$8,Lancamentos!$F:$F,"Realizado",Lancamentos!$J:$J,Fluxo_de_Caixa_Semanal!$A64)-SUMIFS(Lancamentos!$Y:$Y,Lancamentos!$AF:$AF,Fluxo_de_Caixa_Semanal!AN$8,Lancamentos!$F:$F,"Contratado",Lancamentos!$J:$J,Fluxo_de_Caixa_Semanal!$A64)</f>
        <v>0</v>
      </c>
      <c r="AO64" s="123">
        <f>-SUMIFS(Lancamentos!$Y:$Y,Lancamentos!$AF:$AF,Fluxo_de_Caixa_Semanal!AO$8,Lancamentos!$F:$F,"Realizado",Lancamentos!$J:$J,Fluxo_de_Caixa_Semanal!$A64)-SUMIFS(Lancamentos!$Y:$Y,Lancamentos!$AF:$AF,Fluxo_de_Caixa_Semanal!AO$8,Lancamentos!$F:$F,"Contratado",Lancamentos!$J:$J,Fluxo_de_Caixa_Semanal!$A64)</f>
        <v>0</v>
      </c>
      <c r="AP64" s="121">
        <f>-SUMIFS(Lancamentos!$Y:$Y,Lancamentos!$AF:$AF,Fluxo_de_Caixa_Semanal!AP$8,Lancamentos!$F:$F,"Realizado",Lancamentos!$J:$J,Fluxo_de_Caixa_Semanal!$A64)-SUMIFS(Lancamentos!$Y:$Y,Lancamentos!$AF:$AF,Fluxo_de_Caixa_Semanal!AP$8,Lancamentos!$F:$F,"Contratado",Lancamentos!$J:$J,Fluxo_de_Caixa_Semanal!$A64)</f>
        <v>0</v>
      </c>
      <c r="AQ64" s="122">
        <f>-SUMIFS(Lancamentos!$Y:$Y,Lancamentos!$AF:$AF,Fluxo_de_Caixa_Semanal!AQ$8,Lancamentos!$F:$F,"Realizado",Lancamentos!$J:$J,Fluxo_de_Caixa_Semanal!$A64)-SUMIFS(Lancamentos!$Y:$Y,Lancamentos!$AF:$AF,Fluxo_de_Caixa_Semanal!AQ$8,Lancamentos!$F:$F,"Contratado",Lancamentos!$J:$J,Fluxo_de_Caixa_Semanal!$A64)</f>
        <v>0</v>
      </c>
      <c r="AR64" s="123">
        <f>-SUMIFS(Lancamentos!$Y:$Y,Lancamentos!$AF:$AF,Fluxo_de_Caixa_Semanal!AR$8,Lancamentos!$F:$F,"Realizado",Lancamentos!$J:$J,Fluxo_de_Caixa_Semanal!$A64)-SUMIFS(Lancamentos!$Y:$Y,Lancamentos!$AF:$AF,Fluxo_de_Caixa_Semanal!AR$8,Lancamentos!$F:$F,"Contratado",Lancamentos!$J:$J,Fluxo_de_Caixa_Semanal!$A64)</f>
        <v>0</v>
      </c>
      <c r="AS64" s="121">
        <f>-SUMIFS(Lancamentos!$Y:$Y,Lancamentos!$AF:$AF,Fluxo_de_Caixa_Semanal!AS$8,Lancamentos!$F:$F,"Realizado",Lancamentos!$J:$J,Fluxo_de_Caixa_Semanal!$A64)-SUMIFS(Lancamentos!$Y:$Y,Lancamentos!$AF:$AF,Fluxo_de_Caixa_Semanal!AS$8,Lancamentos!$F:$F,"Contratado",Lancamentos!$J:$J,Fluxo_de_Caixa_Semanal!$A64)</f>
        <v>0</v>
      </c>
      <c r="AT64" s="122">
        <f>-SUMIFS(Lancamentos!$Y:$Y,Lancamentos!$AF:$AF,Fluxo_de_Caixa_Semanal!AT$8,Lancamentos!$F:$F,"Realizado",Lancamentos!$J:$J,Fluxo_de_Caixa_Semanal!$A64)-SUMIFS(Lancamentos!$Y:$Y,Lancamentos!$AF:$AF,Fluxo_de_Caixa_Semanal!AT$8,Lancamentos!$F:$F,"Contratado",Lancamentos!$J:$J,Fluxo_de_Caixa_Semanal!$A64)</f>
        <v>0</v>
      </c>
      <c r="AU64" s="123">
        <f>-SUMIFS(Lancamentos!$Y:$Y,Lancamentos!$AF:$AF,Fluxo_de_Caixa_Semanal!AU$8,Lancamentos!$F:$F,"Realizado",Lancamentos!$J:$J,Fluxo_de_Caixa_Semanal!$A64)-SUMIFS(Lancamentos!$Y:$Y,Lancamentos!$AF:$AF,Fluxo_de_Caixa_Semanal!AU$8,Lancamentos!$F:$F,"Contratado",Lancamentos!$J:$J,Fluxo_de_Caixa_Semanal!$A64)</f>
        <v>0</v>
      </c>
      <c r="AV64" s="121">
        <f>-SUMIFS(Lancamentos!$Y:$Y,Lancamentos!$AF:$AF,Fluxo_de_Caixa_Semanal!AV$8,Lancamentos!$F:$F,"Realizado",Lancamentos!$J:$J,Fluxo_de_Caixa_Semanal!$A64)-SUMIFS(Lancamentos!$Y:$Y,Lancamentos!$AF:$AF,Fluxo_de_Caixa_Semanal!AV$8,Lancamentos!$F:$F,"Contratado",Lancamentos!$J:$J,Fluxo_de_Caixa_Semanal!$A64)</f>
        <v>0</v>
      </c>
      <c r="AW64" s="122">
        <f>-SUMIFS(Lancamentos!$Y:$Y,Lancamentos!$AF:$AF,Fluxo_de_Caixa_Semanal!AW$8,Lancamentos!$F:$F,"Realizado",Lancamentos!$J:$J,Fluxo_de_Caixa_Semanal!$A64)-SUMIFS(Lancamentos!$Y:$Y,Lancamentos!$AF:$AF,Fluxo_de_Caixa_Semanal!AW$8,Lancamentos!$F:$F,"Contratado",Lancamentos!$J:$J,Fluxo_de_Caixa_Semanal!$A64)</f>
        <v>0</v>
      </c>
      <c r="AX64" s="123">
        <f>-SUMIFS(Lancamentos!$Y:$Y,Lancamentos!$AF:$AF,Fluxo_de_Caixa_Semanal!AX$8,Lancamentos!$F:$F,"Realizado",Lancamentos!$J:$J,Fluxo_de_Caixa_Semanal!$A64)-SUMIFS(Lancamentos!$Y:$Y,Lancamentos!$AF:$AF,Fluxo_de_Caixa_Semanal!AX$8,Lancamentos!$F:$F,"Contratado",Lancamentos!$J:$J,Fluxo_de_Caixa_Semanal!$A64)</f>
        <v>0</v>
      </c>
      <c r="AY64" s="121">
        <f>-SUMIFS(Lancamentos!$Y:$Y,Lancamentos!$AF:$AF,Fluxo_de_Caixa_Semanal!AY$8,Lancamentos!$F:$F,"Realizado",Lancamentos!$J:$J,Fluxo_de_Caixa_Semanal!$A64)-SUMIFS(Lancamentos!$Y:$Y,Lancamentos!$AF:$AF,Fluxo_de_Caixa_Semanal!AY$8,Lancamentos!$F:$F,"Contratado",Lancamentos!$J:$J,Fluxo_de_Caixa_Semanal!$A64)</f>
        <v>0</v>
      </c>
      <c r="AZ64" s="122">
        <f>-SUMIFS(Lancamentos!$Y:$Y,Lancamentos!$AF:$AF,Fluxo_de_Caixa_Semanal!AZ$8,Lancamentos!$F:$F,"Realizado",Lancamentos!$J:$J,Fluxo_de_Caixa_Semanal!$A64)-SUMIFS(Lancamentos!$Y:$Y,Lancamentos!$AF:$AF,Fluxo_de_Caixa_Semanal!AZ$8,Lancamentos!$F:$F,"Contratado",Lancamentos!$J:$J,Fluxo_de_Caixa_Semanal!$A64)</f>
        <v>0</v>
      </c>
      <c r="BA64" s="123">
        <f>-SUMIFS(Lancamentos!$Y:$Y,Lancamentos!$AF:$AF,Fluxo_de_Caixa_Semanal!BA$8,Lancamentos!$F:$F,"Realizado",Lancamentos!$J:$J,Fluxo_de_Caixa_Semanal!$A64)-SUMIFS(Lancamentos!$Y:$Y,Lancamentos!$AF:$AF,Fluxo_de_Caixa_Semanal!BA$8,Lancamentos!$F:$F,"Contratado",Lancamentos!$J:$J,Fluxo_de_Caixa_Semanal!$A64)</f>
        <v>0</v>
      </c>
      <c r="BB64" s="121">
        <f>-SUMIFS(Lancamentos!$Y:$Y,Lancamentos!$AF:$AF,Fluxo_de_Caixa_Semanal!BB$8,Lancamentos!$F:$F,"Realizado",Lancamentos!$J:$J,Fluxo_de_Caixa_Semanal!$A64)-SUMIFS(Lancamentos!$Y:$Y,Lancamentos!$AF:$AF,Fluxo_de_Caixa_Semanal!BB$8,Lancamentos!$F:$F,"Contratado",Lancamentos!$J:$J,Fluxo_de_Caixa_Semanal!$A64)</f>
        <v>0</v>
      </c>
      <c r="BC64" s="122">
        <f>-SUMIFS(Lancamentos!$Y:$Y,Lancamentos!$AF:$AF,Fluxo_de_Caixa_Semanal!BC$8,Lancamentos!$F:$F,"Realizado",Lancamentos!$J:$J,Fluxo_de_Caixa_Semanal!$A64)-SUMIFS(Lancamentos!$Y:$Y,Lancamentos!$AF:$AF,Fluxo_de_Caixa_Semanal!BC$8,Lancamentos!$F:$F,"Contratado",Lancamentos!$J:$J,Fluxo_de_Caixa_Semanal!$A64)</f>
        <v>0</v>
      </c>
      <c r="BD64" s="123">
        <f>-SUMIFS(Lancamentos!$Y:$Y,Lancamentos!$AF:$AF,Fluxo_de_Caixa_Semanal!BD$8,Lancamentos!$F:$F,"Realizado",Lancamentos!$J:$J,Fluxo_de_Caixa_Semanal!$A64)-SUMIFS(Lancamentos!$Y:$Y,Lancamentos!$AF:$AF,Fluxo_de_Caixa_Semanal!BD$8,Lancamentos!$F:$F,"Contratado",Lancamentos!$J:$J,Fluxo_de_Caixa_Semanal!$A64)</f>
        <v>0</v>
      </c>
      <c r="BE64" s="121">
        <f>-SUMIFS(Lancamentos!$Y:$Y,Lancamentos!$AF:$AF,Fluxo_de_Caixa_Semanal!BE$8,Lancamentos!$F:$F,"Realizado",Lancamentos!$J:$J,Fluxo_de_Caixa_Semanal!$A64)-SUMIFS(Lancamentos!$Y:$Y,Lancamentos!$AF:$AF,Fluxo_de_Caixa_Semanal!BE$8,Lancamentos!$F:$F,"Contratado",Lancamentos!$J:$J,Fluxo_de_Caixa_Semanal!$A64)</f>
        <v>0</v>
      </c>
      <c r="BF64" s="122">
        <f>-SUMIFS(Lancamentos!$Y:$Y,Lancamentos!$AF:$AF,Fluxo_de_Caixa_Semanal!BF$8,Lancamentos!$F:$F,"Realizado",Lancamentos!$J:$J,Fluxo_de_Caixa_Semanal!$A64)-SUMIFS(Lancamentos!$Y:$Y,Lancamentos!$AF:$AF,Fluxo_de_Caixa_Semanal!BF$8,Lancamentos!$F:$F,"Contratado",Lancamentos!$J:$J,Fluxo_de_Caixa_Semanal!$A64)</f>
        <v>0</v>
      </c>
      <c r="BG64" s="123">
        <f>-SUMIFS(Lancamentos!$Y:$Y,Lancamentos!$AF:$AF,Fluxo_de_Caixa_Semanal!BG$8,Lancamentos!$F:$F,"Realizado",Lancamentos!$J:$J,Fluxo_de_Caixa_Semanal!$A64)-SUMIFS(Lancamentos!$Y:$Y,Lancamentos!$AF:$AF,Fluxo_de_Caixa_Semanal!BG$8,Lancamentos!$F:$F,"Contratado",Lancamentos!$J:$J,Fluxo_de_Caixa_Semanal!$A64)</f>
        <v>0</v>
      </c>
      <c r="BH64" s="121">
        <f>-SUMIFS(Lancamentos!$Y:$Y,Lancamentos!$AF:$AF,Fluxo_de_Caixa_Semanal!BH$8,Lancamentos!$F:$F,"Realizado",Lancamentos!$J:$J,Fluxo_de_Caixa_Semanal!$A64)-SUMIFS(Lancamentos!$Y:$Y,Lancamentos!$AF:$AF,Fluxo_de_Caixa_Semanal!BH$8,Lancamentos!$F:$F,"Contratado",Lancamentos!$J:$J,Fluxo_de_Caixa_Semanal!$A64)</f>
        <v>0</v>
      </c>
      <c r="BI64" s="122">
        <f>-SUMIFS(Lancamentos!$Y:$Y,Lancamentos!$AF:$AF,Fluxo_de_Caixa_Semanal!BI$8,Lancamentos!$F:$F,"Realizado",Lancamentos!$J:$J,Fluxo_de_Caixa_Semanal!$A64)-SUMIFS(Lancamentos!$Y:$Y,Lancamentos!$AF:$AF,Fluxo_de_Caixa_Semanal!BI$8,Lancamentos!$F:$F,"Contratado",Lancamentos!$J:$J,Fluxo_de_Caixa_Semanal!$A64)</f>
        <v>0</v>
      </c>
      <c r="BJ64" s="123">
        <f>-SUMIFS(Lancamentos!$Y:$Y,Lancamentos!$AF:$AF,Fluxo_de_Caixa_Semanal!BJ$8,Lancamentos!$F:$F,"Realizado",Lancamentos!$J:$J,Fluxo_de_Caixa_Semanal!$A64)-SUMIFS(Lancamentos!$Y:$Y,Lancamentos!$AF:$AF,Fluxo_de_Caixa_Semanal!BJ$8,Lancamentos!$F:$F,"Contratado",Lancamentos!$J:$J,Fluxo_de_Caixa_Semanal!$A64)</f>
        <v>0</v>
      </c>
      <c r="BK64" s="121">
        <f>-SUMIFS(Lancamentos!$Y:$Y,Lancamentos!$AF:$AF,Fluxo_de_Caixa_Semanal!BK$8,Lancamentos!$F:$F,"Realizado",Lancamentos!$J:$J,Fluxo_de_Caixa_Semanal!$A64)-SUMIFS(Lancamentos!$Y:$Y,Lancamentos!$AF:$AF,Fluxo_de_Caixa_Semanal!BK$8,Lancamentos!$F:$F,"Contratado",Lancamentos!$J:$J,Fluxo_de_Caixa_Semanal!$A64)</f>
        <v>0</v>
      </c>
      <c r="BL64" s="122">
        <f>-SUMIFS(Lancamentos!$Y:$Y,Lancamentos!$AF:$AF,Fluxo_de_Caixa_Semanal!BL$8,Lancamentos!$F:$F,"Realizado",Lancamentos!$J:$J,Fluxo_de_Caixa_Semanal!$A64)-SUMIFS(Lancamentos!$Y:$Y,Lancamentos!$AF:$AF,Fluxo_de_Caixa_Semanal!BL$8,Lancamentos!$F:$F,"Contratado",Lancamentos!$J:$J,Fluxo_de_Caixa_Semanal!$A64)</f>
        <v>0</v>
      </c>
      <c r="BM64" s="123">
        <f>-SUMIFS(Lancamentos!$Y:$Y,Lancamentos!$AF:$AF,Fluxo_de_Caixa_Semanal!BM$8,Lancamentos!$F:$F,"Realizado",Lancamentos!$J:$J,Fluxo_de_Caixa_Semanal!$A64)-SUMIFS(Lancamentos!$Y:$Y,Lancamentos!$AF:$AF,Fluxo_de_Caixa_Semanal!BM$8,Lancamentos!$F:$F,"Contratado",Lancamentos!$J:$J,Fluxo_de_Caixa_Semanal!$A64)</f>
        <v>0</v>
      </c>
      <c r="BN64" s="121">
        <f>-SUMIFS(Lancamentos!$Y:$Y,Lancamentos!$AF:$AF,Fluxo_de_Caixa_Semanal!BN$8,Lancamentos!$F:$F,"Realizado",Lancamentos!$J:$J,Fluxo_de_Caixa_Semanal!$A64)-SUMIFS(Lancamentos!$Y:$Y,Lancamentos!$AF:$AF,Fluxo_de_Caixa_Semanal!BN$8,Lancamentos!$F:$F,"Contratado",Lancamentos!$J:$J,Fluxo_de_Caixa_Semanal!$A64)</f>
        <v>0</v>
      </c>
      <c r="BO64" s="122">
        <f>-SUMIFS(Lancamentos!$Y:$Y,Lancamentos!$AF:$AF,Fluxo_de_Caixa_Semanal!BO$8,Lancamentos!$F:$F,"Realizado",Lancamentos!$J:$J,Fluxo_de_Caixa_Semanal!$A64)-SUMIFS(Lancamentos!$Y:$Y,Lancamentos!$AF:$AF,Fluxo_de_Caixa_Semanal!BO$8,Lancamentos!$F:$F,"Contratado",Lancamentos!$J:$J,Fluxo_de_Caixa_Semanal!$A64)</f>
        <v>0</v>
      </c>
      <c r="BP64" s="123">
        <f>-SUMIFS(Lancamentos!$Y:$Y,Lancamentos!$AF:$AF,Fluxo_de_Caixa_Semanal!BP$8,Lancamentos!$F:$F,"Realizado",Lancamentos!$J:$J,Fluxo_de_Caixa_Semanal!$A64)-SUMIFS(Lancamentos!$Y:$Y,Lancamentos!$AF:$AF,Fluxo_de_Caixa_Semanal!BP$8,Lancamentos!$F:$F,"Contratado",Lancamentos!$J:$J,Fluxo_de_Caixa_Semanal!$A64)</f>
        <v>0</v>
      </c>
      <c r="BQ64" s="121">
        <f>-SUMIFS(Lancamentos!$Y:$Y,Lancamentos!$AF:$AF,Fluxo_de_Caixa_Semanal!BQ$8,Lancamentos!$F:$F,"Realizado",Lancamentos!$J:$J,Fluxo_de_Caixa_Semanal!$A64)-SUMIFS(Lancamentos!$Y:$Y,Lancamentos!$AF:$AF,Fluxo_de_Caixa_Semanal!BQ$8,Lancamentos!$F:$F,"Contratado",Lancamentos!$J:$J,Fluxo_de_Caixa_Semanal!$A64)</f>
        <v>0</v>
      </c>
      <c r="BR64" s="122">
        <f>-SUMIFS(Lancamentos!$Y:$Y,Lancamentos!$AF:$AF,Fluxo_de_Caixa_Semanal!BR$8,Lancamentos!$F:$F,"Realizado",Lancamentos!$J:$J,Fluxo_de_Caixa_Semanal!$A64)-SUMIFS(Lancamentos!$Y:$Y,Lancamentos!$AF:$AF,Fluxo_de_Caixa_Semanal!BR$8,Lancamentos!$F:$F,"Contratado",Lancamentos!$J:$J,Fluxo_de_Caixa_Semanal!$A64)</f>
        <v>0</v>
      </c>
      <c r="BS64" s="123">
        <f>-SUMIFS(Lancamentos!$Y:$Y,Lancamentos!$AF:$AF,Fluxo_de_Caixa_Semanal!BS$8,Lancamentos!$F:$F,"Realizado",Lancamentos!$J:$J,Fluxo_de_Caixa_Semanal!$A64)-SUMIFS(Lancamentos!$Y:$Y,Lancamentos!$AF:$AF,Fluxo_de_Caixa_Semanal!BS$8,Lancamentos!$F:$F,"Contratado",Lancamentos!$J:$J,Fluxo_de_Caixa_Semanal!$A64)</f>
        <v>0</v>
      </c>
      <c r="BT64" s="121">
        <f>-SUMIFS(Lancamentos!$Y:$Y,Lancamentos!$AF:$AF,Fluxo_de_Caixa_Semanal!BT$8,Lancamentos!$F:$F,"Realizado",Lancamentos!$J:$J,Fluxo_de_Caixa_Semanal!$A64)-SUMIFS(Lancamentos!$Y:$Y,Lancamentos!$AF:$AF,Fluxo_de_Caixa_Semanal!BT$8,Lancamentos!$F:$F,"Contratado",Lancamentos!$J:$J,Fluxo_de_Caixa_Semanal!$A64)</f>
        <v>0</v>
      </c>
      <c r="BU64" s="122">
        <f>-SUMIFS(Lancamentos!$Y:$Y,Lancamentos!$AF:$AF,Fluxo_de_Caixa_Semanal!BU$8,Lancamentos!$F:$F,"Realizado",Lancamentos!$J:$J,Fluxo_de_Caixa_Semanal!$A64)-SUMIFS(Lancamentos!$Y:$Y,Lancamentos!$AF:$AF,Fluxo_de_Caixa_Semanal!BU$8,Lancamentos!$F:$F,"Contratado",Lancamentos!$J:$J,Fluxo_de_Caixa_Semanal!$A64)</f>
        <v>0</v>
      </c>
      <c r="BV64" s="123">
        <f>-SUMIFS(Lancamentos!$Y:$Y,Lancamentos!$AF:$AF,Fluxo_de_Caixa_Semanal!BV$8,Lancamentos!$F:$F,"Realizado",Lancamentos!$J:$J,Fluxo_de_Caixa_Semanal!$A64)-SUMIFS(Lancamentos!$Y:$Y,Lancamentos!$AF:$AF,Fluxo_de_Caixa_Semanal!BV$8,Lancamentos!$F:$F,"Contratado",Lancamentos!$J:$J,Fluxo_de_Caixa_Semanal!$A64)</f>
        <v>0</v>
      </c>
      <c r="BW64" s="121">
        <f>-SUMIFS(Lancamentos!$Y:$Y,Lancamentos!$AF:$AF,Fluxo_de_Caixa_Semanal!BW$8,Lancamentos!$F:$F,"Realizado",Lancamentos!$J:$J,Fluxo_de_Caixa_Semanal!$A64)-SUMIFS(Lancamentos!$Y:$Y,Lancamentos!$AF:$AF,Fluxo_de_Caixa_Semanal!BW$8,Lancamentos!$F:$F,"Contratado",Lancamentos!$J:$J,Fluxo_de_Caixa_Semanal!$A64)</f>
        <v>0</v>
      </c>
      <c r="BX64" s="122">
        <f>-SUMIFS(Lancamentos!$Y:$Y,Lancamentos!$AF:$AF,Fluxo_de_Caixa_Semanal!BX$8,Lancamentos!$F:$F,"Realizado",Lancamentos!$J:$J,Fluxo_de_Caixa_Semanal!$A64)-SUMIFS(Lancamentos!$Y:$Y,Lancamentos!$AF:$AF,Fluxo_de_Caixa_Semanal!BX$8,Lancamentos!$F:$F,"Contratado",Lancamentos!$J:$J,Fluxo_de_Caixa_Semanal!$A64)</f>
        <v>0</v>
      </c>
      <c r="BY64" s="123">
        <f>-SUMIFS(Lancamentos!$Y:$Y,Lancamentos!$AF:$AF,Fluxo_de_Caixa_Semanal!BY$8,Lancamentos!$F:$F,"Realizado",Lancamentos!$J:$J,Fluxo_de_Caixa_Semanal!$A64)-SUMIFS(Lancamentos!$Y:$Y,Lancamentos!$AF:$AF,Fluxo_de_Caixa_Semanal!BY$8,Lancamentos!$F:$F,"Contratado",Lancamentos!$J:$J,Fluxo_de_Caixa_Semanal!$A64)</f>
        <v>0</v>
      </c>
      <c r="BZ64" s="121">
        <f>-SUMIFS(Lancamentos!$Y:$Y,Lancamentos!$AF:$AF,Fluxo_de_Caixa_Semanal!BZ$8,Lancamentos!$F:$F,"Realizado",Lancamentos!$J:$J,Fluxo_de_Caixa_Semanal!$A64)-SUMIFS(Lancamentos!$Y:$Y,Lancamentos!$AF:$AF,Fluxo_de_Caixa_Semanal!BZ$8,Lancamentos!$F:$F,"Contratado",Lancamentos!$J:$J,Fluxo_de_Caixa_Semanal!$A64)</f>
        <v>0</v>
      </c>
      <c r="CA64" s="122">
        <f>-SUMIFS(Lancamentos!$Y:$Y,Lancamentos!$AF:$AF,Fluxo_de_Caixa_Semanal!CA$8,Lancamentos!$F:$F,"Realizado",Lancamentos!$J:$J,Fluxo_de_Caixa_Semanal!$A64)-SUMIFS(Lancamentos!$Y:$Y,Lancamentos!$AF:$AF,Fluxo_de_Caixa_Semanal!CA$8,Lancamentos!$F:$F,"Contratado",Lancamentos!$J:$J,Fluxo_de_Caixa_Semanal!$A64)</f>
        <v>0</v>
      </c>
      <c r="CB64" s="123">
        <f>-SUMIFS(Lancamentos!$Y:$Y,Lancamentos!$AF:$AF,Fluxo_de_Caixa_Semanal!CB$8,Lancamentos!$F:$F,"Realizado",Lancamentos!$J:$J,Fluxo_de_Caixa_Semanal!$A64)-SUMIFS(Lancamentos!$Y:$Y,Lancamentos!$AF:$AF,Fluxo_de_Caixa_Semanal!CB$8,Lancamentos!$F:$F,"Contratado",Lancamentos!$J:$J,Fluxo_de_Caixa_Semanal!$A64)</f>
        <v>0</v>
      </c>
      <c r="CC64" s="121">
        <f>-SUMIFS(Lancamentos!$Y:$Y,Lancamentos!$AF:$AF,Fluxo_de_Caixa_Semanal!CC$8,Lancamentos!$F:$F,"Realizado",Lancamentos!$J:$J,Fluxo_de_Caixa_Semanal!$A64)-SUMIFS(Lancamentos!$Y:$Y,Lancamentos!$AF:$AF,Fluxo_de_Caixa_Semanal!CC$8,Lancamentos!$F:$F,"Contratado",Lancamentos!$J:$J,Fluxo_de_Caixa_Semanal!$A64)</f>
        <v>0</v>
      </c>
      <c r="CD64" s="122">
        <f>-SUMIFS(Lancamentos!$Y:$Y,Lancamentos!$AF:$AF,Fluxo_de_Caixa_Semanal!CD$8,Lancamentos!$F:$F,"Realizado",Lancamentos!$J:$J,Fluxo_de_Caixa_Semanal!$A64)-SUMIFS(Lancamentos!$Y:$Y,Lancamentos!$AF:$AF,Fluxo_de_Caixa_Semanal!CD$8,Lancamentos!$F:$F,"Contratado",Lancamentos!$J:$J,Fluxo_de_Caixa_Semanal!$A64)</f>
        <v>0</v>
      </c>
      <c r="CE64" s="123">
        <f>-SUMIFS(Lancamentos!$Y:$Y,Lancamentos!$AF:$AF,Fluxo_de_Caixa_Semanal!CE$8,Lancamentos!$F:$F,"Realizado",Lancamentos!$J:$J,Fluxo_de_Caixa_Semanal!$A64)-SUMIFS(Lancamentos!$Y:$Y,Lancamentos!$AF:$AF,Fluxo_de_Caixa_Semanal!CE$8,Lancamentos!$F:$F,"Contratado",Lancamentos!$J:$J,Fluxo_de_Caixa_Semanal!$A64)</f>
        <v>0</v>
      </c>
      <c r="CF64" s="121">
        <f>-SUMIFS(Lancamentos!$Y:$Y,Lancamentos!$AF:$AF,Fluxo_de_Caixa_Semanal!CF$8,Lancamentos!$F:$F,"Realizado",Lancamentos!$J:$J,Fluxo_de_Caixa_Semanal!$A64)-SUMIFS(Lancamentos!$Y:$Y,Lancamentos!$AF:$AF,Fluxo_de_Caixa_Semanal!CF$8,Lancamentos!$F:$F,"Contratado",Lancamentos!$J:$J,Fluxo_de_Caixa_Semanal!$A64)</f>
        <v>0</v>
      </c>
      <c r="CG64" s="122">
        <f>-SUMIFS(Lancamentos!$Y:$Y,Lancamentos!$AF:$AF,Fluxo_de_Caixa_Semanal!CG$8,Lancamentos!$F:$F,"Realizado",Lancamentos!$J:$J,Fluxo_de_Caixa_Semanal!$A64)-SUMIFS(Lancamentos!$Y:$Y,Lancamentos!$AF:$AF,Fluxo_de_Caixa_Semanal!CG$8,Lancamentos!$F:$F,"Contratado",Lancamentos!$J:$J,Fluxo_de_Caixa_Semanal!$A64)</f>
        <v>0</v>
      </c>
      <c r="CH64" s="123">
        <f>-SUMIFS(Lancamentos!$Y:$Y,Lancamentos!$AF:$AF,Fluxo_de_Caixa_Semanal!CH$8,Lancamentos!$F:$F,"Realizado",Lancamentos!$J:$J,Fluxo_de_Caixa_Semanal!$A64)-SUMIFS(Lancamentos!$Y:$Y,Lancamentos!$AF:$AF,Fluxo_de_Caixa_Semanal!CH$8,Lancamentos!$F:$F,"Contratado",Lancamentos!$J:$J,Fluxo_de_Caixa_Semanal!$A64)</f>
        <v>0</v>
      </c>
      <c r="CI64" s="121">
        <f>-SUMIFS(Lancamentos!$Y:$Y,Lancamentos!$AF:$AF,Fluxo_de_Caixa_Semanal!CI$8,Lancamentos!$F:$F,"Realizado",Lancamentos!$J:$J,Fluxo_de_Caixa_Semanal!$A64)-SUMIFS(Lancamentos!$Y:$Y,Lancamentos!$AF:$AF,Fluxo_de_Caixa_Semanal!CI$8,Lancamentos!$F:$F,"Contratado",Lancamentos!$J:$J,Fluxo_de_Caixa_Semanal!$A64)</f>
        <v>0</v>
      </c>
      <c r="CJ64" s="122">
        <f>-SUMIFS(Lancamentos!$Y:$Y,Lancamentos!$AF:$AF,Fluxo_de_Caixa_Semanal!CJ$8,Lancamentos!$F:$F,"Realizado",Lancamentos!$J:$J,Fluxo_de_Caixa_Semanal!$A64)-SUMIFS(Lancamentos!$Y:$Y,Lancamentos!$AF:$AF,Fluxo_de_Caixa_Semanal!CJ$8,Lancamentos!$F:$F,"Contratado",Lancamentos!$J:$J,Fluxo_de_Caixa_Semanal!$A64)</f>
        <v>0</v>
      </c>
      <c r="CK64" s="123">
        <f>-SUMIFS(Lancamentos!$Y:$Y,Lancamentos!$AF:$AF,Fluxo_de_Caixa_Semanal!CK$8,Lancamentos!$F:$F,"Realizado",Lancamentos!$J:$J,Fluxo_de_Caixa_Semanal!$A64)-SUMIFS(Lancamentos!$Y:$Y,Lancamentos!$AF:$AF,Fluxo_de_Caixa_Semanal!CK$8,Lancamentos!$F:$F,"Contratado",Lancamentos!$J:$J,Fluxo_de_Caixa_Semanal!$A64)</f>
        <v>0</v>
      </c>
      <c r="CL64" s="121">
        <f>-SUMIFS(Lancamentos!$Y:$Y,Lancamentos!$AF:$AF,Fluxo_de_Caixa_Semanal!CL$8,Lancamentos!$F:$F,"Realizado",Lancamentos!$J:$J,Fluxo_de_Caixa_Semanal!$A64)-SUMIFS(Lancamentos!$Y:$Y,Lancamentos!$AF:$AF,Fluxo_de_Caixa_Semanal!CL$8,Lancamentos!$F:$F,"Contratado",Lancamentos!$J:$J,Fluxo_de_Caixa_Semanal!$A64)</f>
        <v>0</v>
      </c>
      <c r="CM64" s="122">
        <f>-SUMIFS(Lancamentos!$Y:$Y,Lancamentos!$AF:$AF,Fluxo_de_Caixa_Semanal!CM$8,Lancamentos!$F:$F,"Realizado",Lancamentos!$J:$J,Fluxo_de_Caixa_Semanal!$A64)-SUMIFS(Lancamentos!$Y:$Y,Lancamentos!$AF:$AF,Fluxo_de_Caixa_Semanal!CM$8,Lancamentos!$F:$F,"Contratado",Lancamentos!$J:$J,Fluxo_de_Caixa_Semanal!$A64)</f>
        <v>0</v>
      </c>
      <c r="CN64" s="123">
        <f>-SUMIFS(Lancamentos!$Y:$Y,Lancamentos!$AF:$AF,Fluxo_de_Caixa_Semanal!CN$8,Lancamentos!$F:$F,"Realizado",Lancamentos!$J:$J,Fluxo_de_Caixa_Semanal!$A64)-SUMIFS(Lancamentos!$Y:$Y,Lancamentos!$AF:$AF,Fluxo_de_Caixa_Semanal!CN$8,Lancamentos!$F:$F,"Contratado",Lancamentos!$J:$J,Fluxo_de_Caixa_Semanal!$A64)</f>
        <v>0</v>
      </c>
      <c r="CO64" s="121">
        <f>-SUMIFS(Lancamentos!$Y:$Y,Lancamentos!$AF:$AF,Fluxo_de_Caixa_Semanal!CO$8,Lancamentos!$F:$F,"Realizado",Lancamentos!$J:$J,Fluxo_de_Caixa_Semanal!$A64)-SUMIFS(Lancamentos!$Y:$Y,Lancamentos!$AF:$AF,Fluxo_de_Caixa_Semanal!CO$8,Lancamentos!$F:$F,"Contratado",Lancamentos!$J:$J,Fluxo_de_Caixa_Semanal!$A64)</f>
        <v>0</v>
      </c>
      <c r="CP64" s="122">
        <f>-SUMIFS(Lancamentos!$Y:$Y,Lancamentos!$AF:$AF,Fluxo_de_Caixa_Semanal!CP$8,Lancamentos!$F:$F,"Realizado",Lancamentos!$J:$J,Fluxo_de_Caixa_Semanal!$A64)-SUMIFS(Lancamentos!$Y:$Y,Lancamentos!$AF:$AF,Fluxo_de_Caixa_Semanal!CP$8,Lancamentos!$F:$F,"Contratado",Lancamentos!$J:$J,Fluxo_de_Caixa_Semanal!$A64)</f>
        <v>0</v>
      </c>
      <c r="CQ64" s="123">
        <f>-SUMIFS(Lancamentos!$Y:$Y,Lancamentos!$AF:$AF,Fluxo_de_Caixa_Semanal!CQ$8,Lancamentos!$F:$F,"Realizado",Lancamentos!$J:$J,Fluxo_de_Caixa_Semanal!$A64)-SUMIFS(Lancamentos!$Y:$Y,Lancamentos!$AF:$AF,Fluxo_de_Caixa_Semanal!CQ$8,Lancamentos!$F:$F,"Contratado",Lancamentos!$J:$J,Fluxo_de_Caixa_Semanal!$A64)</f>
        <v>0</v>
      </c>
      <c r="CR64" s="121">
        <f>-SUMIFS(Lancamentos!$Y:$Y,Lancamentos!$AF:$AF,Fluxo_de_Caixa_Semanal!CR$8,Lancamentos!$F:$F,"Realizado",Lancamentos!$J:$J,Fluxo_de_Caixa_Semanal!$A64)-SUMIFS(Lancamentos!$Y:$Y,Lancamentos!$AF:$AF,Fluxo_de_Caixa_Semanal!CR$8,Lancamentos!$F:$F,"Contratado",Lancamentos!$J:$J,Fluxo_de_Caixa_Semanal!$A64)</f>
        <v>0</v>
      </c>
      <c r="CS64" s="122">
        <f>-SUMIFS(Lancamentos!$Y:$Y,Lancamentos!$AF:$AF,Fluxo_de_Caixa_Semanal!CS$8,Lancamentos!$F:$F,"Realizado",Lancamentos!$J:$J,Fluxo_de_Caixa_Semanal!$A64)-SUMIFS(Lancamentos!$Y:$Y,Lancamentos!$AF:$AF,Fluxo_de_Caixa_Semanal!CS$8,Lancamentos!$F:$F,"Contratado",Lancamentos!$J:$J,Fluxo_de_Caixa_Semanal!$A64)</f>
        <v>0</v>
      </c>
      <c r="CT64" s="123">
        <f>-SUMIFS(Lancamentos!$Y:$Y,Lancamentos!$AF:$AF,Fluxo_de_Caixa_Semanal!CT$8,Lancamentos!$F:$F,"Realizado",Lancamentos!$J:$J,Fluxo_de_Caixa_Semanal!$A64)-SUMIFS(Lancamentos!$Y:$Y,Lancamentos!$AF:$AF,Fluxo_de_Caixa_Semanal!CT$8,Lancamentos!$F:$F,"Contratado",Lancamentos!$J:$J,Fluxo_de_Caixa_Semanal!$A64)</f>
        <v>0</v>
      </c>
      <c r="CU64" s="121">
        <f>-SUMIFS(Lancamentos!$Y:$Y,Lancamentos!$AF:$AF,Fluxo_de_Caixa_Semanal!CU$8,Lancamentos!$F:$F,"Realizado",Lancamentos!$J:$J,Fluxo_de_Caixa_Semanal!$A64)-SUMIFS(Lancamentos!$Y:$Y,Lancamentos!$AF:$AF,Fluxo_de_Caixa_Semanal!CU$8,Lancamentos!$F:$F,"Contratado",Lancamentos!$J:$J,Fluxo_de_Caixa_Semanal!$A64)</f>
        <v>0</v>
      </c>
      <c r="CV64" s="122">
        <f>-SUMIFS(Lancamentos!$Y:$Y,Lancamentos!$AF:$AF,Fluxo_de_Caixa_Semanal!CV$8,Lancamentos!$F:$F,"Realizado",Lancamentos!$J:$J,Fluxo_de_Caixa_Semanal!$A64)-SUMIFS(Lancamentos!$Y:$Y,Lancamentos!$AF:$AF,Fluxo_de_Caixa_Semanal!CV$8,Lancamentos!$F:$F,"Contratado",Lancamentos!$J:$J,Fluxo_de_Caixa_Semanal!$A64)</f>
        <v>0</v>
      </c>
      <c r="CW64" s="123">
        <f>-SUMIFS(Lancamentos!$Y:$Y,Lancamentos!$AF:$AF,Fluxo_de_Caixa_Semanal!CW$8,Lancamentos!$F:$F,"Realizado",Lancamentos!$J:$J,Fluxo_de_Caixa_Semanal!$A64)-SUMIFS(Lancamentos!$Y:$Y,Lancamentos!$AF:$AF,Fluxo_de_Caixa_Semanal!CW$8,Lancamentos!$F:$F,"Contratado",Lancamentos!$J:$J,Fluxo_de_Caixa_Semanal!$A64)</f>
        <v>0</v>
      </c>
      <c r="CX64" s="121">
        <f>-SUMIFS(Lancamentos!$Y:$Y,Lancamentos!$AF:$AF,Fluxo_de_Caixa_Semanal!CX$8,Lancamentos!$F:$F,"Realizado",Lancamentos!$J:$J,Fluxo_de_Caixa_Semanal!$A64)-SUMIFS(Lancamentos!$Y:$Y,Lancamentos!$AF:$AF,Fluxo_de_Caixa_Semanal!CX$8,Lancamentos!$F:$F,"Contratado",Lancamentos!$J:$J,Fluxo_de_Caixa_Semanal!$A64)</f>
        <v>0</v>
      </c>
      <c r="CY64" s="122">
        <f>-SUMIFS(Lancamentos!$Y:$Y,Lancamentos!$AF:$AF,Fluxo_de_Caixa_Semanal!CY$8,Lancamentos!$F:$F,"Realizado",Lancamentos!$J:$J,Fluxo_de_Caixa_Semanal!$A64)-SUMIFS(Lancamentos!$Y:$Y,Lancamentos!$AF:$AF,Fluxo_de_Caixa_Semanal!CY$8,Lancamentos!$F:$F,"Contratado",Lancamentos!$J:$J,Fluxo_de_Caixa_Semanal!$A64)</f>
        <v>0</v>
      </c>
      <c r="CZ64" s="123">
        <f>-SUMIFS(Lancamentos!$Y:$Y,Lancamentos!$AF:$AF,Fluxo_de_Caixa_Semanal!CZ$8,Lancamentos!$F:$F,"Realizado",Lancamentos!$J:$J,Fluxo_de_Caixa_Semanal!$A64)-SUMIFS(Lancamentos!$Y:$Y,Lancamentos!$AF:$AF,Fluxo_de_Caixa_Semanal!CZ$8,Lancamentos!$F:$F,"Contratado",Lancamentos!$J:$J,Fluxo_de_Caixa_Semanal!$A64)</f>
        <v>0</v>
      </c>
      <c r="DA64" s="121">
        <f>-SUMIFS(Lancamentos!$Y:$Y,Lancamentos!$AF:$AF,Fluxo_de_Caixa_Semanal!DA$8,Lancamentos!$F:$F,"Realizado",Lancamentos!$J:$J,Fluxo_de_Caixa_Semanal!$A64)-SUMIFS(Lancamentos!$Y:$Y,Lancamentos!$AF:$AF,Fluxo_de_Caixa_Semanal!DA$8,Lancamentos!$F:$F,"Contratado",Lancamentos!$J:$J,Fluxo_de_Caixa_Semanal!$A64)</f>
        <v>0</v>
      </c>
      <c r="DB64" s="122">
        <f>-SUMIFS(Lancamentos!$Y:$Y,Lancamentos!$AF:$AF,Fluxo_de_Caixa_Semanal!DB$8,Lancamentos!$F:$F,"Realizado",Lancamentos!$J:$J,Fluxo_de_Caixa_Semanal!$A64)-SUMIFS(Lancamentos!$Y:$Y,Lancamentos!$AF:$AF,Fluxo_de_Caixa_Semanal!DB$8,Lancamentos!$F:$F,"Contratado",Lancamentos!$J:$J,Fluxo_de_Caixa_Semanal!$A64)</f>
        <v>0</v>
      </c>
      <c r="DC64" s="123">
        <f>-SUMIFS(Lancamentos!$Y:$Y,Lancamentos!$AF:$AF,Fluxo_de_Caixa_Semanal!DC$8,Lancamentos!$F:$F,"Realizado",Lancamentos!$J:$J,Fluxo_de_Caixa_Semanal!$A64)-SUMIFS(Lancamentos!$Y:$Y,Lancamentos!$AF:$AF,Fluxo_de_Caixa_Semanal!DC$8,Lancamentos!$F:$F,"Contratado",Lancamentos!$J:$J,Fluxo_de_Caixa_Semanal!$A64)</f>
        <v>0</v>
      </c>
      <c r="DD64" s="121">
        <f>-SUMIFS(Lancamentos!$Y:$Y,Lancamentos!$AF:$AF,Fluxo_de_Caixa_Semanal!DD$8,Lancamentos!$F:$F,"Realizado",Lancamentos!$J:$J,Fluxo_de_Caixa_Semanal!$A64)-SUMIFS(Lancamentos!$Y:$Y,Lancamentos!$AF:$AF,Fluxo_de_Caixa_Semanal!DD$8,Lancamentos!$F:$F,"Contratado",Lancamentos!$J:$J,Fluxo_de_Caixa_Semanal!$A64)</f>
        <v>0</v>
      </c>
      <c r="DE64" s="122">
        <f>-SUMIFS(Lancamentos!$Y:$Y,Lancamentos!$AF:$AF,Fluxo_de_Caixa_Semanal!DE$8,Lancamentos!$F:$F,"Realizado",Lancamentos!$J:$J,Fluxo_de_Caixa_Semanal!$A64)-SUMIFS(Lancamentos!$Y:$Y,Lancamentos!$AF:$AF,Fluxo_de_Caixa_Semanal!DE$8,Lancamentos!$F:$F,"Contratado",Lancamentos!$J:$J,Fluxo_de_Caixa_Semanal!$A64)</f>
        <v>0</v>
      </c>
      <c r="DF64" s="123">
        <f>-SUMIFS(Lancamentos!$Y:$Y,Lancamentos!$AF:$AF,Fluxo_de_Caixa_Semanal!DF$8,Lancamentos!$F:$F,"Realizado",Lancamentos!$J:$J,Fluxo_de_Caixa_Semanal!$A64)-SUMIFS(Lancamentos!$Y:$Y,Lancamentos!$AF:$AF,Fluxo_de_Caixa_Semanal!DF$8,Lancamentos!$F:$F,"Contratado",Lancamentos!$J:$J,Fluxo_de_Caixa_Semanal!$A64)</f>
        <v>0</v>
      </c>
      <c r="DG64" s="121">
        <f>-SUMIFS(Lancamentos!$Y:$Y,Lancamentos!$AF:$AF,Fluxo_de_Caixa_Semanal!DG$8,Lancamentos!$F:$F,"Realizado",Lancamentos!$J:$J,Fluxo_de_Caixa_Semanal!$A64)-SUMIFS(Lancamentos!$Y:$Y,Lancamentos!$AF:$AF,Fluxo_de_Caixa_Semanal!DG$8,Lancamentos!$F:$F,"Contratado",Lancamentos!$J:$J,Fluxo_de_Caixa_Semanal!$A64)</f>
        <v>0</v>
      </c>
      <c r="DH64" s="122">
        <f>-SUMIFS(Lancamentos!$Y:$Y,Lancamentos!$AF:$AF,Fluxo_de_Caixa_Semanal!DH$8,Lancamentos!$F:$F,"Realizado",Lancamentos!$J:$J,Fluxo_de_Caixa_Semanal!$A64)-SUMIFS(Lancamentos!$Y:$Y,Lancamentos!$AF:$AF,Fluxo_de_Caixa_Semanal!DH$8,Lancamentos!$F:$F,"Contratado",Lancamentos!$J:$J,Fluxo_de_Caixa_Semanal!$A64)</f>
        <v>0</v>
      </c>
      <c r="DI64" s="123">
        <f>-SUMIFS(Lancamentos!$Y:$Y,Lancamentos!$AF:$AF,Fluxo_de_Caixa_Semanal!DI$8,Lancamentos!$F:$F,"Realizado",Lancamentos!$J:$J,Fluxo_de_Caixa_Semanal!$A64)-SUMIFS(Lancamentos!$Y:$Y,Lancamentos!$AF:$AF,Fluxo_de_Caixa_Semanal!DI$8,Lancamentos!$F:$F,"Contratado",Lancamentos!$J:$J,Fluxo_de_Caixa_Semanal!$A64)</f>
        <v>0</v>
      </c>
      <c r="DJ64" s="121">
        <f>-SUMIFS(Lancamentos!$Y:$Y,Lancamentos!$AF:$AF,Fluxo_de_Caixa_Semanal!DJ$8,Lancamentos!$F:$F,"Realizado",Lancamentos!$J:$J,Fluxo_de_Caixa_Semanal!$A64)-SUMIFS(Lancamentos!$Y:$Y,Lancamentos!$AF:$AF,Fluxo_de_Caixa_Semanal!DJ$8,Lancamentos!$F:$F,"Contratado",Lancamentos!$J:$J,Fluxo_de_Caixa_Semanal!$A64)</f>
        <v>0</v>
      </c>
      <c r="DK64" s="122">
        <f>-SUMIFS(Lancamentos!$Y:$Y,Lancamentos!$AF:$AF,Fluxo_de_Caixa_Semanal!DK$8,Lancamentos!$F:$F,"Realizado",Lancamentos!$J:$J,Fluxo_de_Caixa_Semanal!$A64)-SUMIFS(Lancamentos!$Y:$Y,Lancamentos!$AF:$AF,Fluxo_de_Caixa_Semanal!DK$8,Lancamentos!$F:$F,"Contratado",Lancamentos!$J:$J,Fluxo_de_Caixa_Semanal!$A64)</f>
        <v>0</v>
      </c>
      <c r="DL64" s="123">
        <f>-SUMIFS(Lancamentos!$Y:$Y,Lancamentos!$AF:$AF,Fluxo_de_Caixa_Semanal!DL$8,Lancamentos!$F:$F,"Realizado",Lancamentos!$J:$J,Fluxo_de_Caixa_Semanal!$A64)-SUMIFS(Lancamentos!$Y:$Y,Lancamentos!$AF:$AF,Fluxo_de_Caixa_Semanal!DL$8,Lancamentos!$F:$F,"Contratado",Lancamentos!$J:$J,Fluxo_de_Caixa_Semanal!$A64)</f>
        <v>0</v>
      </c>
      <c r="DM64" s="121">
        <f>-SUMIFS(Lancamentos!$Y:$Y,Lancamentos!$AF:$AF,Fluxo_de_Caixa_Semanal!DM$8,Lancamentos!$F:$F,"Realizado",Lancamentos!$J:$J,Fluxo_de_Caixa_Semanal!$A64)-SUMIFS(Lancamentos!$Y:$Y,Lancamentos!$AF:$AF,Fluxo_de_Caixa_Semanal!DM$8,Lancamentos!$F:$F,"Contratado",Lancamentos!$J:$J,Fluxo_de_Caixa_Semanal!$A64)</f>
        <v>0</v>
      </c>
      <c r="DN64" s="122">
        <f>-SUMIFS(Lancamentos!$Y:$Y,Lancamentos!$AF:$AF,Fluxo_de_Caixa_Semanal!DN$8,Lancamentos!$F:$F,"Realizado",Lancamentos!$J:$J,Fluxo_de_Caixa_Semanal!$A64)-SUMIFS(Lancamentos!$Y:$Y,Lancamentos!$AF:$AF,Fluxo_de_Caixa_Semanal!DN$8,Lancamentos!$F:$F,"Contratado",Lancamentos!$J:$J,Fluxo_de_Caixa_Semanal!$A64)</f>
        <v>0</v>
      </c>
      <c r="DO64" s="123">
        <f>-SUMIFS(Lancamentos!$Y:$Y,Lancamentos!$AF:$AF,Fluxo_de_Caixa_Semanal!DO$8,Lancamentos!$F:$F,"Realizado",Lancamentos!$J:$J,Fluxo_de_Caixa_Semanal!$A64)-SUMIFS(Lancamentos!$Y:$Y,Lancamentos!$AF:$AF,Fluxo_de_Caixa_Semanal!DO$8,Lancamentos!$F:$F,"Contratado",Lancamentos!$J:$J,Fluxo_de_Caixa_Semanal!$A64)</f>
        <v>0</v>
      </c>
      <c r="DP64" s="121">
        <f>-SUMIFS(Lancamentos!$Y:$Y,Lancamentos!$AF:$AF,Fluxo_de_Caixa_Semanal!DP$8,Lancamentos!$F:$F,"Realizado",Lancamentos!$J:$J,Fluxo_de_Caixa_Semanal!$A64)-SUMIFS(Lancamentos!$Y:$Y,Lancamentos!$AF:$AF,Fluxo_de_Caixa_Semanal!DP$8,Lancamentos!$F:$F,"Contratado",Lancamentos!$J:$J,Fluxo_de_Caixa_Semanal!$A64)</f>
        <v>0</v>
      </c>
      <c r="DQ64" s="122">
        <f>-SUMIFS(Lancamentos!$Y:$Y,Lancamentos!$AF:$AF,Fluxo_de_Caixa_Semanal!DQ$8,Lancamentos!$F:$F,"Realizado",Lancamentos!$J:$J,Fluxo_de_Caixa_Semanal!$A64)-SUMIFS(Lancamentos!$Y:$Y,Lancamentos!$AF:$AF,Fluxo_de_Caixa_Semanal!DQ$8,Lancamentos!$F:$F,"Contratado",Lancamentos!$J:$J,Fluxo_de_Caixa_Semanal!$A64)</f>
        <v>0</v>
      </c>
      <c r="DR64" s="123">
        <f>-SUMIFS(Lancamentos!$Y:$Y,Lancamentos!$AF:$AF,Fluxo_de_Caixa_Semanal!DR$8,Lancamentos!$F:$F,"Realizado",Lancamentos!$J:$J,Fluxo_de_Caixa_Semanal!$A64)-SUMIFS(Lancamentos!$Y:$Y,Lancamentos!$AF:$AF,Fluxo_de_Caixa_Semanal!DR$8,Lancamentos!$F:$F,"Contratado",Lancamentos!$J:$J,Fluxo_de_Caixa_Semanal!$A64)</f>
        <v>0</v>
      </c>
      <c r="DS64" s="121">
        <f>-SUMIFS(Lancamentos!$Y:$Y,Lancamentos!$AF:$AF,Fluxo_de_Caixa_Semanal!DS$8,Lancamentos!$F:$F,"Realizado",Lancamentos!$J:$J,Fluxo_de_Caixa_Semanal!$A64)-SUMIFS(Lancamentos!$Y:$Y,Lancamentos!$AF:$AF,Fluxo_de_Caixa_Semanal!DS$8,Lancamentos!$F:$F,"Contratado",Lancamentos!$J:$J,Fluxo_de_Caixa_Semanal!$A64)</f>
        <v>0</v>
      </c>
      <c r="DT64" s="122">
        <f>-SUMIFS(Lancamentos!$Y:$Y,Lancamentos!$AF:$AF,Fluxo_de_Caixa_Semanal!DT$8,Lancamentos!$F:$F,"Realizado",Lancamentos!$J:$J,Fluxo_de_Caixa_Semanal!$A64)-SUMIFS(Lancamentos!$Y:$Y,Lancamentos!$AF:$AF,Fluxo_de_Caixa_Semanal!DT$8,Lancamentos!$F:$F,"Contratado",Lancamentos!$J:$J,Fluxo_de_Caixa_Semanal!$A64)</f>
        <v>0</v>
      </c>
      <c r="DU64" s="123">
        <f>-SUMIFS(Lancamentos!$Y:$Y,Lancamentos!$AF:$AF,Fluxo_de_Caixa_Semanal!DU$8,Lancamentos!$F:$F,"Realizado",Lancamentos!$J:$J,Fluxo_de_Caixa_Semanal!$A64)-SUMIFS(Lancamentos!$Y:$Y,Lancamentos!$AF:$AF,Fluxo_de_Caixa_Semanal!DU$8,Lancamentos!$F:$F,"Contratado",Lancamentos!$J:$J,Fluxo_de_Caixa_Semanal!$A64)</f>
        <v>0</v>
      </c>
      <c r="DV64" s="121">
        <f>-SUMIFS(Lancamentos!$Y:$Y,Lancamentos!$AF:$AF,Fluxo_de_Caixa_Semanal!DV$8,Lancamentos!$F:$F,"Realizado",Lancamentos!$J:$J,Fluxo_de_Caixa_Semanal!$A64)-SUMIFS(Lancamentos!$Y:$Y,Lancamentos!$AF:$AF,Fluxo_de_Caixa_Semanal!DV$8,Lancamentos!$F:$F,"Contratado",Lancamentos!$J:$J,Fluxo_de_Caixa_Semanal!$A64)</f>
        <v>0</v>
      </c>
      <c r="DW64" s="122">
        <f>-SUMIFS(Lancamentos!$Y:$Y,Lancamentos!$AF:$AF,Fluxo_de_Caixa_Semanal!DW$8,Lancamentos!$F:$F,"Realizado",Lancamentos!$J:$J,Fluxo_de_Caixa_Semanal!$A64)-SUMIFS(Lancamentos!$Y:$Y,Lancamentos!$AF:$AF,Fluxo_de_Caixa_Semanal!DW$8,Lancamentos!$F:$F,"Contratado",Lancamentos!$J:$J,Fluxo_de_Caixa_Semanal!$A64)</f>
        <v>0</v>
      </c>
      <c r="DX64" s="123">
        <f>-SUMIFS(Lancamentos!$Y:$Y,Lancamentos!$AF:$AF,Fluxo_de_Caixa_Semanal!DX$8,Lancamentos!$F:$F,"Realizado",Lancamentos!$J:$J,Fluxo_de_Caixa_Semanal!$A64)-SUMIFS(Lancamentos!$Y:$Y,Lancamentos!$AF:$AF,Fluxo_de_Caixa_Semanal!DX$8,Lancamentos!$F:$F,"Contratado",Lancamentos!$J:$J,Fluxo_de_Caixa_Semanal!$A64)</f>
        <v>0</v>
      </c>
      <c r="DY64" s="121">
        <f>-SUMIFS(Lancamentos!$Y:$Y,Lancamentos!$AF:$AF,Fluxo_de_Caixa_Semanal!DY$8,Lancamentos!$F:$F,"Realizado",Lancamentos!$J:$J,Fluxo_de_Caixa_Semanal!$A64)-SUMIFS(Lancamentos!$Y:$Y,Lancamentos!$AF:$AF,Fluxo_de_Caixa_Semanal!DY$8,Lancamentos!$F:$F,"Contratado",Lancamentos!$J:$J,Fluxo_de_Caixa_Semanal!$A64)</f>
        <v>0</v>
      </c>
      <c r="DZ64" s="122">
        <f>-SUMIFS(Lancamentos!$Y:$Y,Lancamentos!$AF:$AF,Fluxo_de_Caixa_Semanal!DZ$8,Lancamentos!$F:$F,"Realizado",Lancamentos!$J:$J,Fluxo_de_Caixa_Semanal!$A64)-SUMIFS(Lancamentos!$Y:$Y,Lancamentos!$AF:$AF,Fluxo_de_Caixa_Semanal!DZ$8,Lancamentos!$F:$F,"Contratado",Lancamentos!$J:$J,Fluxo_de_Caixa_Semanal!$A64)</f>
        <v>0</v>
      </c>
      <c r="EA64" s="123">
        <f>-SUMIFS(Lancamentos!$Y:$Y,Lancamentos!$AF:$AF,Fluxo_de_Caixa_Semanal!EA$8,Lancamentos!$F:$F,"Realizado",Lancamentos!$J:$J,Fluxo_de_Caixa_Semanal!$A64)-SUMIFS(Lancamentos!$Y:$Y,Lancamentos!$AF:$AF,Fluxo_de_Caixa_Semanal!EA$8,Lancamentos!$F:$F,"Contratado",Lancamentos!$J:$J,Fluxo_de_Caixa_Semanal!$A64)</f>
        <v>0</v>
      </c>
      <c r="EB64" s="121">
        <f>-SUMIFS(Lancamentos!$Y:$Y,Lancamentos!$AF:$AF,Fluxo_de_Caixa_Semanal!EB$8,Lancamentos!$F:$F,"Realizado",Lancamentos!$J:$J,Fluxo_de_Caixa_Semanal!$A64)-SUMIFS(Lancamentos!$Y:$Y,Lancamentos!$AF:$AF,Fluxo_de_Caixa_Semanal!EB$8,Lancamentos!$F:$F,"Contratado",Lancamentos!$J:$J,Fluxo_de_Caixa_Semanal!$A64)</f>
        <v>0</v>
      </c>
      <c r="EC64" s="122">
        <f>-SUMIFS(Lancamentos!$Y:$Y,Lancamentos!$AF:$AF,Fluxo_de_Caixa_Semanal!EC$8,Lancamentos!$F:$F,"Realizado",Lancamentos!$J:$J,Fluxo_de_Caixa_Semanal!$A64)-SUMIFS(Lancamentos!$Y:$Y,Lancamentos!$AF:$AF,Fluxo_de_Caixa_Semanal!EC$8,Lancamentos!$F:$F,"Contratado",Lancamentos!$J:$J,Fluxo_de_Caixa_Semanal!$A64)</f>
        <v>0</v>
      </c>
      <c r="ED64" s="123">
        <f>-SUMIFS(Lancamentos!$Y:$Y,Lancamentos!$AF:$AF,Fluxo_de_Caixa_Semanal!ED$8,Lancamentos!$F:$F,"Realizado",Lancamentos!$J:$J,Fluxo_de_Caixa_Semanal!$A64)-SUMIFS(Lancamentos!$Y:$Y,Lancamentos!$AF:$AF,Fluxo_de_Caixa_Semanal!ED$8,Lancamentos!$F:$F,"Contratado",Lancamentos!$J:$J,Fluxo_de_Caixa_Semanal!$A64)</f>
        <v>0</v>
      </c>
      <c r="EE64" s="121">
        <f>-SUMIFS(Lancamentos!$Y:$Y,Lancamentos!$AF:$AF,Fluxo_de_Caixa_Semanal!EE$8,Lancamentos!$F:$F,"Realizado",Lancamentos!$J:$J,Fluxo_de_Caixa_Semanal!$A64)-SUMIFS(Lancamentos!$Y:$Y,Lancamentos!$AF:$AF,Fluxo_de_Caixa_Semanal!EE$8,Lancamentos!$F:$F,"Contratado",Lancamentos!$J:$J,Fluxo_de_Caixa_Semanal!$A64)</f>
        <v>0</v>
      </c>
      <c r="EF64" s="122">
        <f>-SUMIFS(Lancamentos!$Y:$Y,Lancamentos!$AF:$AF,Fluxo_de_Caixa_Semanal!EF$8,Lancamentos!$F:$F,"Realizado",Lancamentos!$J:$J,Fluxo_de_Caixa_Semanal!$A64)-SUMIFS(Lancamentos!$Y:$Y,Lancamentos!$AF:$AF,Fluxo_de_Caixa_Semanal!EF$8,Lancamentos!$F:$F,"Contratado",Lancamentos!$J:$J,Fluxo_de_Caixa_Semanal!$A64)</f>
        <v>0</v>
      </c>
      <c r="EG64" s="123">
        <f>-SUMIFS(Lancamentos!$Y:$Y,Lancamentos!$AF:$AF,Fluxo_de_Caixa_Semanal!EG$8,Lancamentos!$F:$F,"Realizado",Lancamentos!$J:$J,Fluxo_de_Caixa_Semanal!$A64)-SUMIFS(Lancamentos!$Y:$Y,Lancamentos!$AF:$AF,Fluxo_de_Caixa_Semanal!EG$8,Lancamentos!$F:$F,"Contratado",Lancamentos!$J:$J,Fluxo_de_Caixa_Semanal!$A64)</f>
        <v>0</v>
      </c>
      <c r="EH64" s="121">
        <f>-SUMIFS(Lancamentos!$Y:$Y,Lancamentos!$AF:$AF,Fluxo_de_Caixa_Semanal!EH$8,Lancamentos!$F:$F,"Realizado",Lancamentos!$J:$J,Fluxo_de_Caixa_Semanal!$A64)-SUMIFS(Lancamentos!$Y:$Y,Lancamentos!$AF:$AF,Fluxo_de_Caixa_Semanal!EH$8,Lancamentos!$F:$F,"Contratado",Lancamentos!$J:$J,Fluxo_de_Caixa_Semanal!$A64)</f>
        <v>0</v>
      </c>
      <c r="EI64" s="122">
        <f>-SUMIFS(Lancamentos!$Y:$Y,Lancamentos!$AF:$AF,Fluxo_de_Caixa_Semanal!EI$8,Lancamentos!$F:$F,"Realizado",Lancamentos!$J:$J,Fluxo_de_Caixa_Semanal!$A64)-SUMIFS(Lancamentos!$Y:$Y,Lancamentos!$AF:$AF,Fluxo_de_Caixa_Semanal!EI$8,Lancamentos!$F:$F,"Contratado",Lancamentos!$J:$J,Fluxo_de_Caixa_Semanal!$A64)</f>
        <v>0</v>
      </c>
      <c r="EJ64" s="123">
        <f>-SUMIFS(Lancamentos!$Y:$Y,Lancamentos!$AF:$AF,Fluxo_de_Caixa_Semanal!EJ$8,Lancamentos!$F:$F,"Realizado",Lancamentos!$J:$J,Fluxo_de_Caixa_Semanal!$A64)-SUMIFS(Lancamentos!$Y:$Y,Lancamentos!$AF:$AF,Fluxo_de_Caixa_Semanal!EJ$8,Lancamentos!$F:$F,"Contratado",Lancamentos!$J:$J,Fluxo_de_Caixa_Semanal!$A64)</f>
        <v>0</v>
      </c>
      <c r="EK64" s="121">
        <f>-SUMIFS(Lancamentos!$Y:$Y,Lancamentos!$AF:$AF,Fluxo_de_Caixa_Semanal!EK$8,Lancamentos!$F:$F,"Realizado",Lancamentos!$J:$J,Fluxo_de_Caixa_Semanal!$A64)-SUMIFS(Lancamentos!$Y:$Y,Lancamentos!$AF:$AF,Fluxo_de_Caixa_Semanal!EK$8,Lancamentos!$F:$F,"Contratado",Lancamentos!$J:$J,Fluxo_de_Caixa_Semanal!$A64)</f>
        <v>0</v>
      </c>
      <c r="EL64" s="122">
        <f>-SUMIFS(Lancamentos!$Y:$Y,Lancamentos!$AF:$AF,Fluxo_de_Caixa_Semanal!EL$8,Lancamentos!$F:$F,"Realizado",Lancamentos!$J:$J,Fluxo_de_Caixa_Semanal!$A64)-SUMIFS(Lancamentos!$Y:$Y,Lancamentos!$AF:$AF,Fluxo_de_Caixa_Semanal!EL$8,Lancamentos!$F:$F,"Contratado",Lancamentos!$J:$J,Fluxo_de_Caixa_Semanal!$A64)</f>
        <v>0</v>
      </c>
      <c r="EM64" s="123">
        <f>-SUMIFS(Lancamentos!$Y:$Y,Lancamentos!$AF:$AF,Fluxo_de_Caixa_Semanal!EM$8,Lancamentos!$F:$F,"Realizado",Lancamentos!$J:$J,Fluxo_de_Caixa_Semanal!$A64)-SUMIFS(Lancamentos!$Y:$Y,Lancamentos!$AF:$AF,Fluxo_de_Caixa_Semanal!EM$8,Lancamentos!$F:$F,"Contratado",Lancamentos!$J:$J,Fluxo_de_Caixa_Semanal!$A64)</f>
        <v>0</v>
      </c>
      <c r="EN64" s="121">
        <f>-SUMIFS(Lancamentos!$Y:$Y,Lancamentos!$AF:$AF,Fluxo_de_Caixa_Semanal!EN$8,Lancamentos!$F:$F,"Realizado",Lancamentos!$J:$J,Fluxo_de_Caixa_Semanal!$A64)-SUMIFS(Lancamentos!$Y:$Y,Lancamentos!$AF:$AF,Fluxo_de_Caixa_Semanal!EN$8,Lancamentos!$F:$F,"Contratado",Lancamentos!$J:$J,Fluxo_de_Caixa_Semanal!$A64)</f>
        <v>0</v>
      </c>
      <c r="EO64" s="122">
        <f>-SUMIFS(Lancamentos!$Y:$Y,Lancamentos!$AF:$AF,Fluxo_de_Caixa_Semanal!EO$8,Lancamentos!$F:$F,"Realizado",Lancamentos!$J:$J,Fluxo_de_Caixa_Semanal!$A64)-SUMIFS(Lancamentos!$Y:$Y,Lancamentos!$AF:$AF,Fluxo_de_Caixa_Semanal!EO$8,Lancamentos!$F:$F,"Contratado",Lancamentos!$J:$J,Fluxo_de_Caixa_Semanal!$A64)</f>
        <v>0</v>
      </c>
      <c r="EP64" s="123">
        <f>-SUMIFS(Lancamentos!$Y:$Y,Lancamentos!$AF:$AF,Fluxo_de_Caixa_Semanal!EP$8,Lancamentos!$F:$F,"Realizado",Lancamentos!$J:$J,Fluxo_de_Caixa_Semanal!$A64)-SUMIFS(Lancamentos!$Y:$Y,Lancamentos!$AF:$AF,Fluxo_de_Caixa_Semanal!EP$8,Lancamentos!$F:$F,"Contratado",Lancamentos!$J:$J,Fluxo_de_Caixa_Semanal!$A64)</f>
        <v>0</v>
      </c>
      <c r="EQ64" s="121">
        <f>-SUMIFS(Lancamentos!$Y:$Y,Lancamentos!$AF:$AF,Fluxo_de_Caixa_Semanal!EQ$8,Lancamentos!$F:$F,"Realizado",Lancamentos!$J:$J,Fluxo_de_Caixa_Semanal!$A64)-SUMIFS(Lancamentos!$Y:$Y,Lancamentos!$AF:$AF,Fluxo_de_Caixa_Semanal!EQ$8,Lancamentos!$F:$F,"Contratado",Lancamentos!$J:$J,Fluxo_de_Caixa_Semanal!$A64)</f>
        <v>0</v>
      </c>
      <c r="ER64" s="122">
        <f>-SUMIFS(Lancamentos!$Y:$Y,Lancamentos!$AF:$AF,Fluxo_de_Caixa_Semanal!ER$8,Lancamentos!$F:$F,"Realizado",Lancamentos!$J:$J,Fluxo_de_Caixa_Semanal!$A64)-SUMIFS(Lancamentos!$Y:$Y,Lancamentos!$AF:$AF,Fluxo_de_Caixa_Semanal!ER$8,Lancamentos!$F:$F,"Contratado",Lancamentos!$J:$J,Fluxo_de_Caixa_Semanal!$A64)</f>
        <v>0</v>
      </c>
      <c r="ES64" s="123">
        <f>-SUMIFS(Lancamentos!$Y:$Y,Lancamentos!$AF:$AF,Fluxo_de_Caixa_Semanal!ES$8,Lancamentos!$F:$F,"Realizado",Lancamentos!$J:$J,Fluxo_de_Caixa_Semanal!$A64)-SUMIFS(Lancamentos!$Y:$Y,Lancamentos!$AF:$AF,Fluxo_de_Caixa_Semanal!ES$8,Lancamentos!$F:$F,"Contratado",Lancamentos!$J:$J,Fluxo_de_Caixa_Semanal!$A64)</f>
        <v>0</v>
      </c>
    </row>
    <row r="65" spans="1:149" s="2" customFormat="1" outlineLevel="1" x14ac:dyDescent="0.25">
      <c r="A65" t="s">
        <v>156</v>
      </c>
      <c r="B65" t="s">
        <v>157</v>
      </c>
      <c r="C65" s="165">
        <f>-SUMIFS(Lancamentos!$Y:$Y,Lancamentos!$AF:$AF,Fluxo_de_Caixa_Semanal!C$8,Lancamentos!$F:$F,"Realizado",Lancamentos!$J:$J,Fluxo_de_Caixa_Semanal!$A65)</f>
        <v>0</v>
      </c>
      <c r="D65" s="165">
        <f>-SUMIFS(Lancamentos!$Y:$Y,Lancamentos!$AF:$AF,Fluxo_de_Caixa_Semanal!D$8,Lancamentos!$F:$F,"Realizado",Lancamentos!$J:$J,Fluxo_de_Caixa_Semanal!$A65)</f>
        <v>0</v>
      </c>
      <c r="E65" s="166">
        <f>-SUMIFS(Lancamentos!$Y:$Y,Lancamentos!$AF:$AF,Fluxo_de_Caixa_Semanal!E$8,Lancamentos!$F:$F,"Realizado",Lancamentos!$J:$J,Fluxo_de_Caixa_Semanal!$A65)</f>
        <v>0</v>
      </c>
      <c r="F65" s="167">
        <f>-SUMIFS(Lancamentos!$Y:$Y,Lancamentos!$AF:$AF,Fluxo_de_Caixa_Semanal!F$8,Lancamentos!$F:$F,"Realizado",Lancamentos!$J:$J,Fluxo_de_Caixa_Semanal!$A65)</f>
        <v>0</v>
      </c>
      <c r="G65" s="165">
        <f>-SUMIFS(Lancamentos!$Y:$Y,Lancamentos!$AF:$AF,Fluxo_de_Caixa_Semanal!G$8,Lancamentos!$F:$F,"Realizado",Lancamentos!$J:$J,Fluxo_de_Caixa_Semanal!$A65)</f>
        <v>0</v>
      </c>
      <c r="H65" s="166">
        <f>-SUMIFS(Lancamentos!$Y:$Y,Lancamentos!$AF:$AF,Fluxo_de_Caixa_Semanal!H$8,Lancamentos!$F:$F,"Realizado",Lancamentos!$J:$J,Fluxo_de_Caixa_Semanal!$A65)</f>
        <v>0</v>
      </c>
      <c r="I65" s="167">
        <f>-SUMIFS(Lancamentos!$Y:$Y,Lancamentos!$AF:$AF,Fluxo_de_Caixa_Semanal!I$8,Lancamentos!$F:$F,"Realizado",Lancamentos!$J:$J,Fluxo_de_Caixa_Semanal!$A65)</f>
        <v>0</v>
      </c>
      <c r="J65" s="165">
        <f>-SUMIFS(Lancamentos!$Y:$Y,Lancamentos!$AF:$AF,Fluxo_de_Caixa_Semanal!J$8,Lancamentos!$F:$F,"Realizado",Lancamentos!$J:$J,Fluxo_de_Caixa_Semanal!$A65)</f>
        <v>0</v>
      </c>
      <c r="K65" s="166">
        <f>-SUMIFS(Lancamentos!$Y:$Y,Lancamentos!$AF:$AF,Fluxo_de_Caixa_Semanal!K$8,Lancamentos!$F:$F,"Realizado",Lancamentos!$J:$J,Fluxo_de_Caixa_Semanal!$A65)</f>
        <v>0</v>
      </c>
      <c r="L65" s="167">
        <f>-SUMIFS(Lancamentos!$Y:$Y,Lancamentos!$AF:$AF,Fluxo_de_Caixa_Semanal!L$8,Lancamentos!$F:$F,"Realizado",Lancamentos!$J:$J,Fluxo_de_Caixa_Semanal!$A65)</f>
        <v>0</v>
      </c>
      <c r="M65" s="165">
        <f>-SUMIFS(Lancamentos!$Y:$Y,Lancamentos!$AF:$AF,Fluxo_de_Caixa_Semanal!M$8,Lancamentos!$F:$F,"Realizado",Lancamentos!$J:$J,Fluxo_de_Caixa_Semanal!$A65)</f>
        <v>0</v>
      </c>
      <c r="N65" s="166">
        <f>-SUMIFS(Lancamentos!$Y:$Y,Lancamentos!$AF:$AF,Fluxo_de_Caixa_Semanal!N$8,Lancamentos!$F:$F,"Realizado",Lancamentos!$J:$J,Fluxo_de_Caixa_Semanal!$A65)</f>
        <v>0</v>
      </c>
      <c r="O65" s="167">
        <f>-SUMIFS(Lancamentos!$Y:$Y,Lancamentos!$AF:$AF,Fluxo_de_Caixa_Semanal!O$8,Lancamentos!$F:$F,"Realizado",Lancamentos!$J:$J,Fluxo_de_Caixa_Semanal!$A65)</f>
        <v>0</v>
      </c>
      <c r="P65" s="165">
        <f>-SUMIFS(Lancamentos!$Y:$Y,Lancamentos!$AF:$AF,Fluxo_de_Caixa_Semanal!P$8,Lancamentos!$F:$F,"Realizado",Lancamentos!$J:$J,Fluxo_de_Caixa_Semanal!$A65)</f>
        <v>0</v>
      </c>
      <c r="Q65" s="166">
        <f>-SUMIFS(Lancamentos!$Y:$Y,Lancamentos!$AF:$AF,Fluxo_de_Caixa_Semanal!Q$8,Lancamentos!$F:$F,"Realizado",Lancamentos!$J:$J,Fluxo_de_Caixa_Semanal!$A65)</f>
        <v>0</v>
      </c>
      <c r="R65" s="167">
        <f>-SUMIFS(Lancamentos!$Y:$Y,Lancamentos!$AF:$AF,Fluxo_de_Caixa_Semanal!R$8,Lancamentos!$F:$F,"Realizado",Lancamentos!$J:$J,Fluxo_de_Caixa_Semanal!$A65)</f>
        <v>0</v>
      </c>
      <c r="S65" s="165">
        <f>-SUMIFS(Lancamentos!$Y:$Y,Lancamentos!$AF:$AF,Fluxo_de_Caixa_Semanal!S$8,Lancamentos!$F:$F,"Realizado",Lancamentos!$J:$J,Fluxo_de_Caixa_Semanal!$A65)</f>
        <v>0</v>
      </c>
      <c r="T65" s="166">
        <f>-SUMIFS(Lancamentos!$Y:$Y,Lancamentos!$AF:$AF,Fluxo_de_Caixa_Semanal!T$8,Lancamentos!$F:$F,"Realizado",Lancamentos!$J:$J,Fluxo_de_Caixa_Semanal!$A65)</f>
        <v>0</v>
      </c>
      <c r="U65" s="167">
        <f>-SUMIFS(Lancamentos!$Y:$Y,Lancamentos!$AF:$AF,Fluxo_de_Caixa_Semanal!U$8,Lancamentos!$F:$F,"Realizado",Lancamentos!$J:$J,Fluxo_de_Caixa_Semanal!$A65)</f>
        <v>0</v>
      </c>
      <c r="V65" s="165">
        <f>-SUMIFS(Lancamentos!$Y:$Y,Lancamentos!$AF:$AF,Fluxo_de_Caixa_Semanal!V$8,Lancamentos!$F:$F,"Realizado",Lancamentos!$J:$J,Fluxo_de_Caixa_Semanal!$A65)</f>
        <v>0</v>
      </c>
      <c r="W65" s="166">
        <f>-SUMIFS(Lancamentos!$Y:$Y,Lancamentos!$AF:$AF,Fluxo_de_Caixa_Semanal!W$8,Lancamentos!$F:$F,"Realizado",Lancamentos!$J:$J,Fluxo_de_Caixa_Semanal!$A65)</f>
        <v>0</v>
      </c>
      <c r="X65" s="121">
        <f>-SUMIFS(Lancamentos!$Y:$Y,Lancamentos!$AF:$AF,Fluxo_de_Caixa_Semanal!X$8,Lancamentos!$F:$F,"Realizado",Lancamentos!$J:$J,Fluxo_de_Caixa_Semanal!$A65)-SUMIFS(Lancamentos!$Y:$Y,Lancamentos!$AF:$AF,Fluxo_de_Caixa_Semanal!X$8,Lancamentos!$F:$F,"Contratado",Lancamentos!$J:$J,Fluxo_de_Caixa_Semanal!$A65)</f>
        <v>0</v>
      </c>
      <c r="Y65" s="122">
        <f>-SUMIFS(Lancamentos!$Y:$Y,Lancamentos!$AF:$AF,Fluxo_de_Caixa_Semanal!Y$8,Lancamentos!$F:$F,"Realizado",Lancamentos!$J:$J,Fluxo_de_Caixa_Semanal!$A65)-SUMIFS(Lancamentos!$Y:$Y,Lancamentos!$AF:$AF,Fluxo_de_Caixa_Semanal!Y$8,Lancamentos!$F:$F,"Contratado",Lancamentos!$J:$J,Fluxo_de_Caixa_Semanal!$A65)</f>
        <v>0</v>
      </c>
      <c r="Z65" s="123">
        <f>-SUMIFS(Lancamentos!$Y:$Y,Lancamentos!$AF:$AF,Fluxo_de_Caixa_Semanal!Z$8,Lancamentos!$F:$F,"Realizado",Lancamentos!$J:$J,Fluxo_de_Caixa_Semanal!$A65)-SUMIFS(Lancamentos!$Y:$Y,Lancamentos!$AF:$AF,Fluxo_de_Caixa_Semanal!Z$8,Lancamentos!$F:$F,"Contratado",Lancamentos!$J:$J,Fluxo_de_Caixa_Semanal!$A65)</f>
        <v>0</v>
      </c>
      <c r="AA65" s="121">
        <f>-SUMIFS(Lancamentos!$Y:$Y,Lancamentos!$AF:$AF,Fluxo_de_Caixa_Semanal!AA$8,Lancamentos!$F:$F,"Realizado",Lancamentos!$J:$J,Fluxo_de_Caixa_Semanal!$A65)-SUMIFS(Lancamentos!$Y:$Y,Lancamentos!$AF:$AF,Fluxo_de_Caixa_Semanal!AA$8,Lancamentos!$F:$F,"Contratado",Lancamentos!$J:$J,Fluxo_de_Caixa_Semanal!$A65)</f>
        <v>0</v>
      </c>
      <c r="AB65" s="122">
        <f>-SUMIFS(Lancamentos!$Y:$Y,Lancamentos!$AF:$AF,Fluxo_de_Caixa_Semanal!AB$8,Lancamentos!$F:$F,"Realizado",Lancamentos!$J:$J,Fluxo_de_Caixa_Semanal!$A65)-SUMIFS(Lancamentos!$Y:$Y,Lancamentos!$AF:$AF,Fluxo_de_Caixa_Semanal!AB$8,Lancamentos!$F:$F,"Contratado",Lancamentos!$J:$J,Fluxo_de_Caixa_Semanal!$A65)</f>
        <v>0</v>
      </c>
      <c r="AC65" s="123">
        <f>-SUMIFS(Lancamentos!$Y:$Y,Lancamentos!$AF:$AF,Fluxo_de_Caixa_Semanal!AC$8,Lancamentos!$F:$F,"Realizado",Lancamentos!$J:$J,Fluxo_de_Caixa_Semanal!$A65)-SUMIFS(Lancamentos!$Y:$Y,Lancamentos!$AF:$AF,Fluxo_de_Caixa_Semanal!AC$8,Lancamentos!$F:$F,"Contratado",Lancamentos!$J:$J,Fluxo_de_Caixa_Semanal!$A65)</f>
        <v>0</v>
      </c>
      <c r="AD65" s="121">
        <f>-SUMIFS(Lancamentos!$Y:$Y,Lancamentos!$AF:$AF,Fluxo_de_Caixa_Semanal!AD$8,Lancamentos!$F:$F,"Realizado",Lancamentos!$J:$J,Fluxo_de_Caixa_Semanal!$A65)-SUMIFS(Lancamentos!$Y:$Y,Lancamentos!$AF:$AF,Fluxo_de_Caixa_Semanal!AD$8,Lancamentos!$F:$F,"Contratado",Lancamentos!$J:$J,Fluxo_de_Caixa_Semanal!$A65)</f>
        <v>0</v>
      </c>
      <c r="AE65" s="122">
        <f>-SUMIFS(Lancamentos!$Y:$Y,Lancamentos!$AF:$AF,Fluxo_de_Caixa_Semanal!AE$8,Lancamentos!$F:$F,"Realizado",Lancamentos!$J:$J,Fluxo_de_Caixa_Semanal!$A65)-SUMIFS(Lancamentos!$Y:$Y,Lancamentos!$AF:$AF,Fluxo_de_Caixa_Semanal!AE$8,Lancamentos!$F:$F,"Contratado",Lancamentos!$J:$J,Fluxo_de_Caixa_Semanal!$A65)</f>
        <v>0</v>
      </c>
      <c r="AF65" s="123">
        <f>-SUMIFS(Lancamentos!$Y:$Y,Lancamentos!$AF:$AF,Fluxo_de_Caixa_Semanal!AF$8,Lancamentos!$F:$F,"Realizado",Lancamentos!$J:$J,Fluxo_de_Caixa_Semanal!$A65)-SUMIFS(Lancamentos!$Y:$Y,Lancamentos!$AF:$AF,Fluxo_de_Caixa_Semanal!AF$8,Lancamentos!$F:$F,"Contratado",Lancamentos!$J:$J,Fluxo_de_Caixa_Semanal!$A65)</f>
        <v>0</v>
      </c>
      <c r="AG65" s="121">
        <f>-SUMIFS(Lancamentos!$Y:$Y,Lancamentos!$AF:$AF,Fluxo_de_Caixa_Semanal!AG$8,Lancamentos!$F:$F,"Realizado",Lancamentos!$J:$J,Fluxo_de_Caixa_Semanal!$A65)-SUMIFS(Lancamentos!$Y:$Y,Lancamentos!$AF:$AF,Fluxo_de_Caixa_Semanal!AG$8,Lancamentos!$F:$F,"Contratado",Lancamentos!$J:$J,Fluxo_de_Caixa_Semanal!$A65)</f>
        <v>0</v>
      </c>
      <c r="AH65" s="122">
        <f>-SUMIFS(Lancamentos!$Y:$Y,Lancamentos!$AF:$AF,Fluxo_de_Caixa_Semanal!AH$8,Lancamentos!$F:$F,"Realizado",Lancamentos!$J:$J,Fluxo_de_Caixa_Semanal!$A65)-SUMIFS(Lancamentos!$Y:$Y,Lancamentos!$AF:$AF,Fluxo_de_Caixa_Semanal!AH$8,Lancamentos!$F:$F,"Contratado",Lancamentos!$J:$J,Fluxo_de_Caixa_Semanal!$A65)</f>
        <v>0</v>
      </c>
      <c r="AI65" s="123">
        <f>-SUMIFS(Lancamentos!$Y:$Y,Lancamentos!$AF:$AF,Fluxo_de_Caixa_Semanal!AI$8,Lancamentos!$F:$F,"Realizado",Lancamentos!$J:$J,Fluxo_de_Caixa_Semanal!$A65)-SUMIFS(Lancamentos!$Y:$Y,Lancamentos!$AF:$AF,Fluxo_de_Caixa_Semanal!AI$8,Lancamentos!$F:$F,"Contratado",Lancamentos!$J:$J,Fluxo_de_Caixa_Semanal!$A65)</f>
        <v>0</v>
      </c>
      <c r="AJ65" s="121">
        <f>-SUMIFS(Lancamentos!$Y:$Y,Lancamentos!$AF:$AF,Fluxo_de_Caixa_Semanal!AJ$8,Lancamentos!$F:$F,"Realizado",Lancamentos!$J:$J,Fluxo_de_Caixa_Semanal!$A65)-SUMIFS(Lancamentos!$Y:$Y,Lancamentos!$AF:$AF,Fluxo_de_Caixa_Semanal!AJ$8,Lancamentos!$F:$F,"Contratado",Lancamentos!$J:$J,Fluxo_de_Caixa_Semanal!$A65)</f>
        <v>0</v>
      </c>
      <c r="AK65" s="122">
        <f>-SUMIFS(Lancamentos!$Y:$Y,Lancamentos!$AF:$AF,Fluxo_de_Caixa_Semanal!AK$8,Lancamentos!$F:$F,"Realizado",Lancamentos!$J:$J,Fluxo_de_Caixa_Semanal!$A65)-SUMIFS(Lancamentos!$Y:$Y,Lancamentos!$AF:$AF,Fluxo_de_Caixa_Semanal!AK$8,Lancamentos!$F:$F,"Contratado",Lancamentos!$J:$J,Fluxo_de_Caixa_Semanal!$A65)</f>
        <v>0</v>
      </c>
      <c r="AL65" s="123">
        <f>-SUMIFS(Lancamentos!$Y:$Y,Lancamentos!$AF:$AF,Fluxo_de_Caixa_Semanal!AL$8,Lancamentos!$F:$F,"Realizado",Lancamentos!$J:$J,Fluxo_de_Caixa_Semanal!$A65)-SUMIFS(Lancamentos!$Y:$Y,Lancamentos!$AF:$AF,Fluxo_de_Caixa_Semanal!AL$8,Lancamentos!$F:$F,"Contratado",Lancamentos!$J:$J,Fluxo_de_Caixa_Semanal!$A65)</f>
        <v>0</v>
      </c>
      <c r="AM65" s="121">
        <f>-SUMIFS(Lancamentos!$Y:$Y,Lancamentos!$AF:$AF,Fluxo_de_Caixa_Semanal!AM$8,Lancamentos!$F:$F,"Realizado",Lancamentos!$J:$J,Fluxo_de_Caixa_Semanal!$A65)-SUMIFS(Lancamentos!$Y:$Y,Lancamentos!$AF:$AF,Fluxo_de_Caixa_Semanal!AM$8,Lancamentos!$F:$F,"Contratado",Lancamentos!$J:$J,Fluxo_de_Caixa_Semanal!$A65)</f>
        <v>0</v>
      </c>
      <c r="AN65" s="122">
        <f>-SUMIFS(Lancamentos!$Y:$Y,Lancamentos!$AF:$AF,Fluxo_de_Caixa_Semanal!AN$8,Lancamentos!$F:$F,"Realizado",Lancamentos!$J:$J,Fluxo_de_Caixa_Semanal!$A65)-SUMIFS(Lancamentos!$Y:$Y,Lancamentos!$AF:$AF,Fluxo_de_Caixa_Semanal!AN$8,Lancamentos!$F:$F,"Contratado",Lancamentos!$J:$J,Fluxo_de_Caixa_Semanal!$A65)</f>
        <v>0</v>
      </c>
      <c r="AO65" s="123">
        <f>-SUMIFS(Lancamentos!$Y:$Y,Lancamentos!$AF:$AF,Fluxo_de_Caixa_Semanal!AO$8,Lancamentos!$F:$F,"Realizado",Lancamentos!$J:$J,Fluxo_de_Caixa_Semanal!$A65)-SUMIFS(Lancamentos!$Y:$Y,Lancamentos!$AF:$AF,Fluxo_de_Caixa_Semanal!AO$8,Lancamentos!$F:$F,"Contratado",Lancamentos!$J:$J,Fluxo_de_Caixa_Semanal!$A65)</f>
        <v>0</v>
      </c>
      <c r="AP65" s="121">
        <f>-SUMIFS(Lancamentos!$Y:$Y,Lancamentos!$AF:$AF,Fluxo_de_Caixa_Semanal!AP$8,Lancamentos!$F:$F,"Realizado",Lancamentos!$J:$J,Fluxo_de_Caixa_Semanal!$A65)-SUMIFS(Lancamentos!$Y:$Y,Lancamentos!$AF:$AF,Fluxo_de_Caixa_Semanal!AP$8,Lancamentos!$F:$F,"Contratado",Lancamentos!$J:$J,Fluxo_de_Caixa_Semanal!$A65)</f>
        <v>0</v>
      </c>
      <c r="AQ65" s="122">
        <f>-SUMIFS(Lancamentos!$Y:$Y,Lancamentos!$AF:$AF,Fluxo_de_Caixa_Semanal!AQ$8,Lancamentos!$F:$F,"Realizado",Lancamentos!$J:$J,Fluxo_de_Caixa_Semanal!$A65)-SUMIFS(Lancamentos!$Y:$Y,Lancamentos!$AF:$AF,Fluxo_de_Caixa_Semanal!AQ$8,Lancamentos!$F:$F,"Contratado",Lancamentos!$J:$J,Fluxo_de_Caixa_Semanal!$A65)</f>
        <v>0</v>
      </c>
      <c r="AR65" s="123">
        <f>-SUMIFS(Lancamentos!$Y:$Y,Lancamentos!$AF:$AF,Fluxo_de_Caixa_Semanal!AR$8,Lancamentos!$F:$F,"Realizado",Lancamentos!$J:$J,Fluxo_de_Caixa_Semanal!$A65)-SUMIFS(Lancamentos!$Y:$Y,Lancamentos!$AF:$AF,Fluxo_de_Caixa_Semanal!AR$8,Lancamentos!$F:$F,"Contratado",Lancamentos!$J:$J,Fluxo_de_Caixa_Semanal!$A65)</f>
        <v>0</v>
      </c>
      <c r="AS65" s="121">
        <f>-SUMIFS(Lancamentos!$Y:$Y,Lancamentos!$AF:$AF,Fluxo_de_Caixa_Semanal!AS$8,Lancamentos!$F:$F,"Realizado",Lancamentos!$J:$J,Fluxo_de_Caixa_Semanal!$A65)-SUMIFS(Lancamentos!$Y:$Y,Lancamentos!$AF:$AF,Fluxo_de_Caixa_Semanal!AS$8,Lancamentos!$F:$F,"Contratado",Lancamentos!$J:$J,Fluxo_de_Caixa_Semanal!$A65)</f>
        <v>0</v>
      </c>
      <c r="AT65" s="122">
        <f>-SUMIFS(Lancamentos!$Y:$Y,Lancamentos!$AF:$AF,Fluxo_de_Caixa_Semanal!AT$8,Lancamentos!$F:$F,"Realizado",Lancamentos!$J:$J,Fluxo_de_Caixa_Semanal!$A65)-SUMIFS(Lancamentos!$Y:$Y,Lancamentos!$AF:$AF,Fluxo_de_Caixa_Semanal!AT$8,Lancamentos!$F:$F,"Contratado",Lancamentos!$J:$J,Fluxo_de_Caixa_Semanal!$A65)</f>
        <v>0</v>
      </c>
      <c r="AU65" s="123">
        <f>-SUMIFS(Lancamentos!$Y:$Y,Lancamentos!$AF:$AF,Fluxo_de_Caixa_Semanal!AU$8,Lancamentos!$F:$F,"Realizado",Lancamentos!$J:$J,Fluxo_de_Caixa_Semanal!$A65)-SUMIFS(Lancamentos!$Y:$Y,Lancamentos!$AF:$AF,Fluxo_de_Caixa_Semanal!AU$8,Lancamentos!$F:$F,"Contratado",Lancamentos!$J:$J,Fluxo_de_Caixa_Semanal!$A65)</f>
        <v>0</v>
      </c>
      <c r="AV65" s="121">
        <f>-SUMIFS(Lancamentos!$Y:$Y,Lancamentos!$AF:$AF,Fluxo_de_Caixa_Semanal!AV$8,Lancamentos!$F:$F,"Realizado",Lancamentos!$J:$J,Fluxo_de_Caixa_Semanal!$A65)-SUMIFS(Lancamentos!$Y:$Y,Lancamentos!$AF:$AF,Fluxo_de_Caixa_Semanal!AV$8,Lancamentos!$F:$F,"Contratado",Lancamentos!$J:$J,Fluxo_de_Caixa_Semanal!$A65)</f>
        <v>0</v>
      </c>
      <c r="AW65" s="122">
        <f>-SUMIFS(Lancamentos!$Y:$Y,Lancamentos!$AF:$AF,Fluxo_de_Caixa_Semanal!AW$8,Lancamentos!$F:$F,"Realizado",Lancamentos!$J:$J,Fluxo_de_Caixa_Semanal!$A65)-SUMIFS(Lancamentos!$Y:$Y,Lancamentos!$AF:$AF,Fluxo_de_Caixa_Semanal!AW$8,Lancamentos!$F:$F,"Contratado",Lancamentos!$J:$J,Fluxo_de_Caixa_Semanal!$A65)</f>
        <v>0</v>
      </c>
      <c r="AX65" s="123">
        <f>-SUMIFS(Lancamentos!$Y:$Y,Lancamentos!$AF:$AF,Fluxo_de_Caixa_Semanal!AX$8,Lancamentos!$F:$F,"Realizado",Lancamentos!$J:$J,Fluxo_de_Caixa_Semanal!$A65)-SUMIFS(Lancamentos!$Y:$Y,Lancamentos!$AF:$AF,Fluxo_de_Caixa_Semanal!AX$8,Lancamentos!$F:$F,"Contratado",Lancamentos!$J:$J,Fluxo_de_Caixa_Semanal!$A65)</f>
        <v>0</v>
      </c>
      <c r="AY65" s="121">
        <f>-SUMIFS(Lancamentos!$Y:$Y,Lancamentos!$AF:$AF,Fluxo_de_Caixa_Semanal!AY$8,Lancamentos!$F:$F,"Realizado",Lancamentos!$J:$J,Fluxo_de_Caixa_Semanal!$A65)-SUMIFS(Lancamentos!$Y:$Y,Lancamentos!$AF:$AF,Fluxo_de_Caixa_Semanal!AY$8,Lancamentos!$F:$F,"Contratado",Lancamentos!$J:$J,Fluxo_de_Caixa_Semanal!$A65)</f>
        <v>0</v>
      </c>
      <c r="AZ65" s="122">
        <f>-SUMIFS(Lancamentos!$Y:$Y,Lancamentos!$AF:$AF,Fluxo_de_Caixa_Semanal!AZ$8,Lancamentos!$F:$F,"Realizado",Lancamentos!$J:$J,Fluxo_de_Caixa_Semanal!$A65)-SUMIFS(Lancamentos!$Y:$Y,Lancamentos!$AF:$AF,Fluxo_de_Caixa_Semanal!AZ$8,Lancamentos!$F:$F,"Contratado",Lancamentos!$J:$J,Fluxo_de_Caixa_Semanal!$A65)</f>
        <v>0</v>
      </c>
      <c r="BA65" s="123">
        <f>-SUMIFS(Lancamentos!$Y:$Y,Lancamentos!$AF:$AF,Fluxo_de_Caixa_Semanal!BA$8,Lancamentos!$F:$F,"Realizado",Lancamentos!$J:$J,Fluxo_de_Caixa_Semanal!$A65)-SUMIFS(Lancamentos!$Y:$Y,Lancamentos!$AF:$AF,Fluxo_de_Caixa_Semanal!BA$8,Lancamentos!$F:$F,"Contratado",Lancamentos!$J:$J,Fluxo_de_Caixa_Semanal!$A65)</f>
        <v>0</v>
      </c>
      <c r="BB65" s="121">
        <f>-SUMIFS(Lancamentos!$Y:$Y,Lancamentos!$AF:$AF,Fluxo_de_Caixa_Semanal!BB$8,Lancamentos!$F:$F,"Realizado",Lancamentos!$J:$J,Fluxo_de_Caixa_Semanal!$A65)-SUMIFS(Lancamentos!$Y:$Y,Lancamentos!$AF:$AF,Fluxo_de_Caixa_Semanal!BB$8,Lancamentos!$F:$F,"Contratado",Lancamentos!$J:$J,Fluxo_de_Caixa_Semanal!$A65)</f>
        <v>0</v>
      </c>
      <c r="BC65" s="122">
        <f>-SUMIFS(Lancamentos!$Y:$Y,Lancamentos!$AF:$AF,Fluxo_de_Caixa_Semanal!BC$8,Lancamentos!$F:$F,"Realizado",Lancamentos!$J:$J,Fluxo_de_Caixa_Semanal!$A65)-SUMIFS(Lancamentos!$Y:$Y,Lancamentos!$AF:$AF,Fluxo_de_Caixa_Semanal!BC$8,Lancamentos!$F:$F,"Contratado",Lancamentos!$J:$J,Fluxo_de_Caixa_Semanal!$A65)</f>
        <v>0</v>
      </c>
      <c r="BD65" s="123">
        <f>-SUMIFS(Lancamentos!$Y:$Y,Lancamentos!$AF:$AF,Fluxo_de_Caixa_Semanal!BD$8,Lancamentos!$F:$F,"Realizado",Lancamentos!$J:$J,Fluxo_de_Caixa_Semanal!$A65)-SUMIFS(Lancamentos!$Y:$Y,Lancamentos!$AF:$AF,Fluxo_de_Caixa_Semanal!BD$8,Lancamentos!$F:$F,"Contratado",Lancamentos!$J:$J,Fluxo_de_Caixa_Semanal!$A65)</f>
        <v>0</v>
      </c>
      <c r="BE65" s="121">
        <f>-SUMIFS(Lancamentos!$Y:$Y,Lancamentos!$AF:$AF,Fluxo_de_Caixa_Semanal!BE$8,Lancamentos!$F:$F,"Realizado",Lancamentos!$J:$J,Fluxo_de_Caixa_Semanal!$A65)-SUMIFS(Lancamentos!$Y:$Y,Lancamentos!$AF:$AF,Fluxo_de_Caixa_Semanal!BE$8,Lancamentos!$F:$F,"Contratado",Lancamentos!$J:$J,Fluxo_de_Caixa_Semanal!$A65)</f>
        <v>0</v>
      </c>
      <c r="BF65" s="122">
        <f>-SUMIFS(Lancamentos!$Y:$Y,Lancamentos!$AF:$AF,Fluxo_de_Caixa_Semanal!BF$8,Lancamentos!$F:$F,"Realizado",Lancamentos!$J:$J,Fluxo_de_Caixa_Semanal!$A65)-SUMIFS(Lancamentos!$Y:$Y,Lancamentos!$AF:$AF,Fluxo_de_Caixa_Semanal!BF$8,Lancamentos!$F:$F,"Contratado",Lancamentos!$J:$J,Fluxo_de_Caixa_Semanal!$A65)</f>
        <v>0</v>
      </c>
      <c r="BG65" s="123">
        <f>-SUMIFS(Lancamentos!$Y:$Y,Lancamentos!$AF:$AF,Fluxo_de_Caixa_Semanal!BG$8,Lancamentos!$F:$F,"Realizado",Lancamentos!$J:$J,Fluxo_de_Caixa_Semanal!$A65)-SUMIFS(Lancamentos!$Y:$Y,Lancamentos!$AF:$AF,Fluxo_de_Caixa_Semanal!BG$8,Lancamentos!$F:$F,"Contratado",Lancamentos!$J:$J,Fluxo_de_Caixa_Semanal!$A65)</f>
        <v>0</v>
      </c>
      <c r="BH65" s="121">
        <f>-SUMIFS(Lancamentos!$Y:$Y,Lancamentos!$AF:$AF,Fluxo_de_Caixa_Semanal!BH$8,Lancamentos!$F:$F,"Realizado",Lancamentos!$J:$J,Fluxo_de_Caixa_Semanal!$A65)-SUMIFS(Lancamentos!$Y:$Y,Lancamentos!$AF:$AF,Fluxo_de_Caixa_Semanal!BH$8,Lancamentos!$F:$F,"Contratado",Lancamentos!$J:$J,Fluxo_de_Caixa_Semanal!$A65)</f>
        <v>0</v>
      </c>
      <c r="BI65" s="122">
        <f>-SUMIFS(Lancamentos!$Y:$Y,Lancamentos!$AF:$AF,Fluxo_de_Caixa_Semanal!BI$8,Lancamentos!$F:$F,"Realizado",Lancamentos!$J:$J,Fluxo_de_Caixa_Semanal!$A65)-SUMIFS(Lancamentos!$Y:$Y,Lancamentos!$AF:$AF,Fluxo_de_Caixa_Semanal!BI$8,Lancamentos!$F:$F,"Contratado",Lancamentos!$J:$J,Fluxo_de_Caixa_Semanal!$A65)</f>
        <v>0</v>
      </c>
      <c r="BJ65" s="123">
        <f>-SUMIFS(Lancamentos!$Y:$Y,Lancamentos!$AF:$AF,Fluxo_de_Caixa_Semanal!BJ$8,Lancamentos!$F:$F,"Realizado",Lancamentos!$J:$J,Fluxo_de_Caixa_Semanal!$A65)-SUMIFS(Lancamentos!$Y:$Y,Lancamentos!$AF:$AF,Fluxo_de_Caixa_Semanal!BJ$8,Lancamentos!$F:$F,"Contratado",Lancamentos!$J:$J,Fluxo_de_Caixa_Semanal!$A65)</f>
        <v>0</v>
      </c>
      <c r="BK65" s="121">
        <f>-SUMIFS(Lancamentos!$Y:$Y,Lancamentos!$AF:$AF,Fluxo_de_Caixa_Semanal!BK$8,Lancamentos!$F:$F,"Realizado",Lancamentos!$J:$J,Fluxo_de_Caixa_Semanal!$A65)-SUMIFS(Lancamentos!$Y:$Y,Lancamentos!$AF:$AF,Fluxo_de_Caixa_Semanal!BK$8,Lancamentos!$F:$F,"Contratado",Lancamentos!$J:$J,Fluxo_de_Caixa_Semanal!$A65)</f>
        <v>0</v>
      </c>
      <c r="BL65" s="122">
        <f>-SUMIFS(Lancamentos!$Y:$Y,Lancamentos!$AF:$AF,Fluxo_de_Caixa_Semanal!BL$8,Lancamentos!$F:$F,"Realizado",Lancamentos!$J:$J,Fluxo_de_Caixa_Semanal!$A65)-SUMIFS(Lancamentos!$Y:$Y,Lancamentos!$AF:$AF,Fluxo_de_Caixa_Semanal!BL$8,Lancamentos!$F:$F,"Contratado",Lancamentos!$J:$J,Fluxo_de_Caixa_Semanal!$A65)</f>
        <v>0</v>
      </c>
      <c r="BM65" s="123">
        <f>-SUMIFS(Lancamentos!$Y:$Y,Lancamentos!$AF:$AF,Fluxo_de_Caixa_Semanal!BM$8,Lancamentos!$F:$F,"Realizado",Lancamentos!$J:$J,Fluxo_de_Caixa_Semanal!$A65)-SUMIFS(Lancamentos!$Y:$Y,Lancamentos!$AF:$AF,Fluxo_de_Caixa_Semanal!BM$8,Lancamentos!$F:$F,"Contratado",Lancamentos!$J:$J,Fluxo_de_Caixa_Semanal!$A65)</f>
        <v>0</v>
      </c>
      <c r="BN65" s="121">
        <f>-SUMIFS(Lancamentos!$Y:$Y,Lancamentos!$AF:$AF,Fluxo_de_Caixa_Semanal!BN$8,Lancamentos!$F:$F,"Realizado",Lancamentos!$J:$J,Fluxo_de_Caixa_Semanal!$A65)-SUMIFS(Lancamentos!$Y:$Y,Lancamentos!$AF:$AF,Fluxo_de_Caixa_Semanal!BN$8,Lancamentos!$F:$F,"Contratado",Lancamentos!$J:$J,Fluxo_de_Caixa_Semanal!$A65)</f>
        <v>0</v>
      </c>
      <c r="BO65" s="122">
        <f>-SUMIFS(Lancamentos!$Y:$Y,Lancamentos!$AF:$AF,Fluxo_de_Caixa_Semanal!BO$8,Lancamentos!$F:$F,"Realizado",Lancamentos!$J:$J,Fluxo_de_Caixa_Semanal!$A65)-SUMIFS(Lancamentos!$Y:$Y,Lancamentos!$AF:$AF,Fluxo_de_Caixa_Semanal!BO$8,Lancamentos!$F:$F,"Contratado",Lancamentos!$J:$J,Fluxo_de_Caixa_Semanal!$A65)</f>
        <v>0</v>
      </c>
      <c r="BP65" s="123">
        <f>-SUMIFS(Lancamentos!$Y:$Y,Lancamentos!$AF:$AF,Fluxo_de_Caixa_Semanal!BP$8,Lancamentos!$F:$F,"Realizado",Lancamentos!$J:$J,Fluxo_de_Caixa_Semanal!$A65)-SUMIFS(Lancamentos!$Y:$Y,Lancamentos!$AF:$AF,Fluxo_de_Caixa_Semanal!BP$8,Lancamentos!$F:$F,"Contratado",Lancamentos!$J:$J,Fluxo_de_Caixa_Semanal!$A65)</f>
        <v>0</v>
      </c>
      <c r="BQ65" s="121">
        <f>-SUMIFS(Lancamentos!$Y:$Y,Lancamentos!$AF:$AF,Fluxo_de_Caixa_Semanal!BQ$8,Lancamentos!$F:$F,"Realizado",Lancamentos!$J:$J,Fluxo_de_Caixa_Semanal!$A65)-SUMIFS(Lancamentos!$Y:$Y,Lancamentos!$AF:$AF,Fluxo_de_Caixa_Semanal!BQ$8,Lancamentos!$F:$F,"Contratado",Lancamentos!$J:$J,Fluxo_de_Caixa_Semanal!$A65)</f>
        <v>0</v>
      </c>
      <c r="BR65" s="122">
        <f>-SUMIFS(Lancamentos!$Y:$Y,Lancamentos!$AF:$AF,Fluxo_de_Caixa_Semanal!BR$8,Lancamentos!$F:$F,"Realizado",Lancamentos!$J:$J,Fluxo_de_Caixa_Semanal!$A65)-SUMIFS(Lancamentos!$Y:$Y,Lancamentos!$AF:$AF,Fluxo_de_Caixa_Semanal!BR$8,Lancamentos!$F:$F,"Contratado",Lancamentos!$J:$J,Fluxo_de_Caixa_Semanal!$A65)</f>
        <v>0</v>
      </c>
      <c r="BS65" s="123">
        <f>-SUMIFS(Lancamentos!$Y:$Y,Lancamentos!$AF:$AF,Fluxo_de_Caixa_Semanal!BS$8,Lancamentos!$F:$F,"Realizado",Lancamentos!$J:$J,Fluxo_de_Caixa_Semanal!$A65)-SUMIFS(Lancamentos!$Y:$Y,Lancamentos!$AF:$AF,Fluxo_de_Caixa_Semanal!BS$8,Lancamentos!$F:$F,"Contratado",Lancamentos!$J:$J,Fluxo_de_Caixa_Semanal!$A65)</f>
        <v>0</v>
      </c>
      <c r="BT65" s="121">
        <f>-SUMIFS(Lancamentos!$Y:$Y,Lancamentos!$AF:$AF,Fluxo_de_Caixa_Semanal!BT$8,Lancamentos!$F:$F,"Realizado",Lancamentos!$J:$J,Fluxo_de_Caixa_Semanal!$A65)-SUMIFS(Lancamentos!$Y:$Y,Lancamentos!$AF:$AF,Fluxo_de_Caixa_Semanal!BT$8,Lancamentos!$F:$F,"Contratado",Lancamentos!$J:$J,Fluxo_de_Caixa_Semanal!$A65)</f>
        <v>0</v>
      </c>
      <c r="BU65" s="122">
        <f>-SUMIFS(Lancamentos!$Y:$Y,Lancamentos!$AF:$AF,Fluxo_de_Caixa_Semanal!BU$8,Lancamentos!$F:$F,"Realizado",Lancamentos!$J:$J,Fluxo_de_Caixa_Semanal!$A65)-SUMIFS(Lancamentos!$Y:$Y,Lancamentos!$AF:$AF,Fluxo_de_Caixa_Semanal!BU$8,Lancamentos!$F:$F,"Contratado",Lancamentos!$J:$J,Fluxo_de_Caixa_Semanal!$A65)</f>
        <v>0</v>
      </c>
      <c r="BV65" s="123">
        <f>-SUMIFS(Lancamentos!$Y:$Y,Lancamentos!$AF:$AF,Fluxo_de_Caixa_Semanal!BV$8,Lancamentos!$F:$F,"Realizado",Lancamentos!$J:$J,Fluxo_de_Caixa_Semanal!$A65)-SUMIFS(Lancamentos!$Y:$Y,Lancamentos!$AF:$AF,Fluxo_de_Caixa_Semanal!BV$8,Lancamentos!$F:$F,"Contratado",Lancamentos!$J:$J,Fluxo_de_Caixa_Semanal!$A65)</f>
        <v>0</v>
      </c>
      <c r="BW65" s="121">
        <f>-SUMIFS(Lancamentos!$Y:$Y,Lancamentos!$AF:$AF,Fluxo_de_Caixa_Semanal!BW$8,Lancamentos!$F:$F,"Realizado",Lancamentos!$J:$J,Fluxo_de_Caixa_Semanal!$A65)-SUMIFS(Lancamentos!$Y:$Y,Lancamentos!$AF:$AF,Fluxo_de_Caixa_Semanal!BW$8,Lancamentos!$F:$F,"Contratado",Lancamentos!$J:$J,Fluxo_de_Caixa_Semanal!$A65)</f>
        <v>0</v>
      </c>
      <c r="BX65" s="122">
        <f>-SUMIFS(Lancamentos!$Y:$Y,Lancamentos!$AF:$AF,Fluxo_de_Caixa_Semanal!BX$8,Lancamentos!$F:$F,"Realizado",Lancamentos!$J:$J,Fluxo_de_Caixa_Semanal!$A65)-SUMIFS(Lancamentos!$Y:$Y,Lancamentos!$AF:$AF,Fluxo_de_Caixa_Semanal!BX$8,Lancamentos!$F:$F,"Contratado",Lancamentos!$J:$J,Fluxo_de_Caixa_Semanal!$A65)</f>
        <v>0</v>
      </c>
      <c r="BY65" s="123">
        <f>-SUMIFS(Lancamentos!$Y:$Y,Lancamentos!$AF:$AF,Fluxo_de_Caixa_Semanal!BY$8,Lancamentos!$F:$F,"Realizado",Lancamentos!$J:$J,Fluxo_de_Caixa_Semanal!$A65)-SUMIFS(Lancamentos!$Y:$Y,Lancamentos!$AF:$AF,Fluxo_de_Caixa_Semanal!BY$8,Lancamentos!$F:$F,"Contratado",Lancamentos!$J:$J,Fluxo_de_Caixa_Semanal!$A65)</f>
        <v>0</v>
      </c>
      <c r="BZ65" s="121">
        <f>-SUMIFS(Lancamentos!$Y:$Y,Lancamentos!$AF:$AF,Fluxo_de_Caixa_Semanal!BZ$8,Lancamentos!$F:$F,"Realizado",Lancamentos!$J:$J,Fluxo_de_Caixa_Semanal!$A65)-SUMIFS(Lancamentos!$Y:$Y,Lancamentos!$AF:$AF,Fluxo_de_Caixa_Semanal!BZ$8,Lancamentos!$F:$F,"Contratado",Lancamentos!$J:$J,Fluxo_de_Caixa_Semanal!$A65)</f>
        <v>0</v>
      </c>
      <c r="CA65" s="122">
        <f>-SUMIFS(Lancamentos!$Y:$Y,Lancamentos!$AF:$AF,Fluxo_de_Caixa_Semanal!CA$8,Lancamentos!$F:$F,"Realizado",Lancamentos!$J:$J,Fluxo_de_Caixa_Semanal!$A65)-SUMIFS(Lancamentos!$Y:$Y,Lancamentos!$AF:$AF,Fluxo_de_Caixa_Semanal!CA$8,Lancamentos!$F:$F,"Contratado",Lancamentos!$J:$J,Fluxo_de_Caixa_Semanal!$A65)</f>
        <v>0</v>
      </c>
      <c r="CB65" s="123">
        <f>-SUMIFS(Lancamentos!$Y:$Y,Lancamentos!$AF:$AF,Fluxo_de_Caixa_Semanal!CB$8,Lancamentos!$F:$F,"Realizado",Lancamentos!$J:$J,Fluxo_de_Caixa_Semanal!$A65)-SUMIFS(Lancamentos!$Y:$Y,Lancamentos!$AF:$AF,Fluxo_de_Caixa_Semanal!CB$8,Lancamentos!$F:$F,"Contratado",Lancamentos!$J:$J,Fluxo_de_Caixa_Semanal!$A65)</f>
        <v>0</v>
      </c>
      <c r="CC65" s="121">
        <f>-SUMIFS(Lancamentos!$Y:$Y,Lancamentos!$AF:$AF,Fluxo_de_Caixa_Semanal!CC$8,Lancamentos!$F:$F,"Realizado",Lancamentos!$J:$J,Fluxo_de_Caixa_Semanal!$A65)-SUMIFS(Lancamentos!$Y:$Y,Lancamentos!$AF:$AF,Fluxo_de_Caixa_Semanal!CC$8,Lancamentos!$F:$F,"Contratado",Lancamentos!$J:$J,Fluxo_de_Caixa_Semanal!$A65)</f>
        <v>0</v>
      </c>
      <c r="CD65" s="122">
        <f>-SUMIFS(Lancamentos!$Y:$Y,Lancamentos!$AF:$AF,Fluxo_de_Caixa_Semanal!CD$8,Lancamentos!$F:$F,"Realizado",Lancamentos!$J:$J,Fluxo_de_Caixa_Semanal!$A65)-SUMIFS(Lancamentos!$Y:$Y,Lancamentos!$AF:$AF,Fluxo_de_Caixa_Semanal!CD$8,Lancamentos!$F:$F,"Contratado",Lancamentos!$J:$J,Fluxo_de_Caixa_Semanal!$A65)</f>
        <v>0</v>
      </c>
      <c r="CE65" s="123">
        <f>-SUMIFS(Lancamentos!$Y:$Y,Lancamentos!$AF:$AF,Fluxo_de_Caixa_Semanal!CE$8,Lancamentos!$F:$F,"Realizado",Lancamentos!$J:$J,Fluxo_de_Caixa_Semanal!$A65)-SUMIFS(Lancamentos!$Y:$Y,Lancamentos!$AF:$AF,Fluxo_de_Caixa_Semanal!CE$8,Lancamentos!$F:$F,"Contratado",Lancamentos!$J:$J,Fluxo_de_Caixa_Semanal!$A65)</f>
        <v>0</v>
      </c>
      <c r="CF65" s="121">
        <f>-SUMIFS(Lancamentos!$Y:$Y,Lancamentos!$AF:$AF,Fluxo_de_Caixa_Semanal!CF$8,Lancamentos!$F:$F,"Realizado",Lancamentos!$J:$J,Fluxo_de_Caixa_Semanal!$A65)-SUMIFS(Lancamentos!$Y:$Y,Lancamentos!$AF:$AF,Fluxo_de_Caixa_Semanal!CF$8,Lancamentos!$F:$F,"Contratado",Lancamentos!$J:$J,Fluxo_de_Caixa_Semanal!$A65)</f>
        <v>0</v>
      </c>
      <c r="CG65" s="122">
        <f>-SUMIFS(Lancamentos!$Y:$Y,Lancamentos!$AF:$AF,Fluxo_de_Caixa_Semanal!CG$8,Lancamentos!$F:$F,"Realizado",Lancamentos!$J:$J,Fluxo_de_Caixa_Semanal!$A65)-SUMIFS(Lancamentos!$Y:$Y,Lancamentos!$AF:$AF,Fluxo_de_Caixa_Semanal!CG$8,Lancamentos!$F:$F,"Contratado",Lancamentos!$J:$J,Fluxo_de_Caixa_Semanal!$A65)</f>
        <v>0</v>
      </c>
      <c r="CH65" s="123">
        <f>-SUMIFS(Lancamentos!$Y:$Y,Lancamentos!$AF:$AF,Fluxo_de_Caixa_Semanal!CH$8,Lancamentos!$F:$F,"Realizado",Lancamentos!$J:$J,Fluxo_de_Caixa_Semanal!$A65)-SUMIFS(Lancamentos!$Y:$Y,Lancamentos!$AF:$AF,Fluxo_de_Caixa_Semanal!CH$8,Lancamentos!$F:$F,"Contratado",Lancamentos!$J:$J,Fluxo_de_Caixa_Semanal!$A65)</f>
        <v>0</v>
      </c>
      <c r="CI65" s="121">
        <f>-SUMIFS(Lancamentos!$Y:$Y,Lancamentos!$AF:$AF,Fluxo_de_Caixa_Semanal!CI$8,Lancamentos!$F:$F,"Realizado",Lancamentos!$J:$J,Fluxo_de_Caixa_Semanal!$A65)-SUMIFS(Lancamentos!$Y:$Y,Lancamentos!$AF:$AF,Fluxo_de_Caixa_Semanal!CI$8,Lancamentos!$F:$F,"Contratado",Lancamentos!$J:$J,Fluxo_de_Caixa_Semanal!$A65)</f>
        <v>0</v>
      </c>
      <c r="CJ65" s="122">
        <f>-SUMIFS(Lancamentos!$Y:$Y,Lancamentos!$AF:$AF,Fluxo_de_Caixa_Semanal!CJ$8,Lancamentos!$F:$F,"Realizado",Lancamentos!$J:$J,Fluxo_de_Caixa_Semanal!$A65)-SUMIFS(Lancamentos!$Y:$Y,Lancamentos!$AF:$AF,Fluxo_de_Caixa_Semanal!CJ$8,Lancamentos!$F:$F,"Contratado",Lancamentos!$J:$J,Fluxo_de_Caixa_Semanal!$A65)</f>
        <v>0</v>
      </c>
      <c r="CK65" s="123">
        <f>-SUMIFS(Lancamentos!$Y:$Y,Lancamentos!$AF:$AF,Fluxo_de_Caixa_Semanal!CK$8,Lancamentos!$F:$F,"Realizado",Lancamentos!$J:$J,Fluxo_de_Caixa_Semanal!$A65)-SUMIFS(Lancamentos!$Y:$Y,Lancamentos!$AF:$AF,Fluxo_de_Caixa_Semanal!CK$8,Lancamentos!$F:$F,"Contratado",Lancamentos!$J:$J,Fluxo_de_Caixa_Semanal!$A65)</f>
        <v>0</v>
      </c>
      <c r="CL65" s="121">
        <f>-SUMIFS(Lancamentos!$Y:$Y,Lancamentos!$AF:$AF,Fluxo_de_Caixa_Semanal!CL$8,Lancamentos!$F:$F,"Realizado",Lancamentos!$J:$J,Fluxo_de_Caixa_Semanal!$A65)-SUMIFS(Lancamentos!$Y:$Y,Lancamentos!$AF:$AF,Fluxo_de_Caixa_Semanal!CL$8,Lancamentos!$F:$F,"Contratado",Lancamentos!$J:$J,Fluxo_de_Caixa_Semanal!$A65)</f>
        <v>0</v>
      </c>
      <c r="CM65" s="122">
        <f>-SUMIFS(Lancamentos!$Y:$Y,Lancamentos!$AF:$AF,Fluxo_de_Caixa_Semanal!CM$8,Lancamentos!$F:$F,"Realizado",Lancamentos!$J:$J,Fluxo_de_Caixa_Semanal!$A65)-SUMIFS(Lancamentos!$Y:$Y,Lancamentos!$AF:$AF,Fluxo_de_Caixa_Semanal!CM$8,Lancamentos!$F:$F,"Contratado",Lancamentos!$J:$J,Fluxo_de_Caixa_Semanal!$A65)</f>
        <v>0</v>
      </c>
      <c r="CN65" s="123">
        <f>-SUMIFS(Lancamentos!$Y:$Y,Lancamentos!$AF:$AF,Fluxo_de_Caixa_Semanal!CN$8,Lancamentos!$F:$F,"Realizado",Lancamentos!$J:$J,Fluxo_de_Caixa_Semanal!$A65)-SUMIFS(Lancamentos!$Y:$Y,Lancamentos!$AF:$AF,Fluxo_de_Caixa_Semanal!CN$8,Lancamentos!$F:$F,"Contratado",Lancamentos!$J:$J,Fluxo_de_Caixa_Semanal!$A65)</f>
        <v>0</v>
      </c>
      <c r="CO65" s="121">
        <f>-SUMIFS(Lancamentos!$Y:$Y,Lancamentos!$AF:$AF,Fluxo_de_Caixa_Semanal!CO$8,Lancamentos!$F:$F,"Realizado",Lancamentos!$J:$J,Fluxo_de_Caixa_Semanal!$A65)-SUMIFS(Lancamentos!$Y:$Y,Lancamentos!$AF:$AF,Fluxo_de_Caixa_Semanal!CO$8,Lancamentos!$F:$F,"Contratado",Lancamentos!$J:$J,Fluxo_de_Caixa_Semanal!$A65)</f>
        <v>0</v>
      </c>
      <c r="CP65" s="122">
        <f>-SUMIFS(Lancamentos!$Y:$Y,Lancamentos!$AF:$AF,Fluxo_de_Caixa_Semanal!CP$8,Lancamentos!$F:$F,"Realizado",Lancamentos!$J:$J,Fluxo_de_Caixa_Semanal!$A65)-SUMIFS(Lancamentos!$Y:$Y,Lancamentos!$AF:$AF,Fluxo_de_Caixa_Semanal!CP$8,Lancamentos!$F:$F,"Contratado",Lancamentos!$J:$J,Fluxo_de_Caixa_Semanal!$A65)</f>
        <v>0</v>
      </c>
      <c r="CQ65" s="123">
        <f>-SUMIFS(Lancamentos!$Y:$Y,Lancamentos!$AF:$AF,Fluxo_de_Caixa_Semanal!CQ$8,Lancamentos!$F:$F,"Realizado",Lancamentos!$J:$J,Fluxo_de_Caixa_Semanal!$A65)-SUMIFS(Lancamentos!$Y:$Y,Lancamentos!$AF:$AF,Fluxo_de_Caixa_Semanal!CQ$8,Lancamentos!$F:$F,"Contratado",Lancamentos!$J:$J,Fluxo_de_Caixa_Semanal!$A65)</f>
        <v>0</v>
      </c>
      <c r="CR65" s="121">
        <f>-SUMIFS(Lancamentos!$Y:$Y,Lancamentos!$AF:$AF,Fluxo_de_Caixa_Semanal!CR$8,Lancamentos!$F:$F,"Realizado",Lancamentos!$J:$J,Fluxo_de_Caixa_Semanal!$A65)-SUMIFS(Lancamentos!$Y:$Y,Lancamentos!$AF:$AF,Fluxo_de_Caixa_Semanal!CR$8,Lancamentos!$F:$F,"Contratado",Lancamentos!$J:$J,Fluxo_de_Caixa_Semanal!$A65)</f>
        <v>0</v>
      </c>
      <c r="CS65" s="122">
        <f>-SUMIFS(Lancamentos!$Y:$Y,Lancamentos!$AF:$AF,Fluxo_de_Caixa_Semanal!CS$8,Lancamentos!$F:$F,"Realizado",Lancamentos!$J:$J,Fluxo_de_Caixa_Semanal!$A65)-SUMIFS(Lancamentos!$Y:$Y,Lancamentos!$AF:$AF,Fluxo_de_Caixa_Semanal!CS$8,Lancamentos!$F:$F,"Contratado",Lancamentos!$J:$J,Fluxo_de_Caixa_Semanal!$A65)</f>
        <v>0</v>
      </c>
      <c r="CT65" s="123">
        <f>-SUMIFS(Lancamentos!$Y:$Y,Lancamentos!$AF:$AF,Fluxo_de_Caixa_Semanal!CT$8,Lancamentos!$F:$F,"Realizado",Lancamentos!$J:$J,Fluxo_de_Caixa_Semanal!$A65)-SUMIFS(Lancamentos!$Y:$Y,Lancamentos!$AF:$AF,Fluxo_de_Caixa_Semanal!CT$8,Lancamentos!$F:$F,"Contratado",Lancamentos!$J:$J,Fluxo_de_Caixa_Semanal!$A65)</f>
        <v>0</v>
      </c>
      <c r="CU65" s="121">
        <f>-SUMIFS(Lancamentos!$Y:$Y,Lancamentos!$AF:$AF,Fluxo_de_Caixa_Semanal!CU$8,Lancamentos!$F:$F,"Realizado",Lancamentos!$J:$J,Fluxo_de_Caixa_Semanal!$A65)-SUMIFS(Lancamentos!$Y:$Y,Lancamentos!$AF:$AF,Fluxo_de_Caixa_Semanal!CU$8,Lancamentos!$F:$F,"Contratado",Lancamentos!$J:$J,Fluxo_de_Caixa_Semanal!$A65)</f>
        <v>0</v>
      </c>
      <c r="CV65" s="122">
        <f>-SUMIFS(Lancamentos!$Y:$Y,Lancamentos!$AF:$AF,Fluxo_de_Caixa_Semanal!CV$8,Lancamentos!$F:$F,"Realizado",Lancamentos!$J:$J,Fluxo_de_Caixa_Semanal!$A65)-SUMIFS(Lancamentos!$Y:$Y,Lancamentos!$AF:$AF,Fluxo_de_Caixa_Semanal!CV$8,Lancamentos!$F:$F,"Contratado",Lancamentos!$J:$J,Fluxo_de_Caixa_Semanal!$A65)</f>
        <v>0</v>
      </c>
      <c r="CW65" s="123">
        <f>-SUMIFS(Lancamentos!$Y:$Y,Lancamentos!$AF:$AF,Fluxo_de_Caixa_Semanal!CW$8,Lancamentos!$F:$F,"Realizado",Lancamentos!$J:$J,Fluxo_de_Caixa_Semanal!$A65)-SUMIFS(Lancamentos!$Y:$Y,Lancamentos!$AF:$AF,Fluxo_de_Caixa_Semanal!CW$8,Lancamentos!$F:$F,"Contratado",Lancamentos!$J:$J,Fluxo_de_Caixa_Semanal!$A65)</f>
        <v>0</v>
      </c>
      <c r="CX65" s="121">
        <f>-SUMIFS(Lancamentos!$Y:$Y,Lancamentos!$AF:$AF,Fluxo_de_Caixa_Semanal!CX$8,Lancamentos!$F:$F,"Realizado",Lancamentos!$J:$J,Fluxo_de_Caixa_Semanal!$A65)-SUMIFS(Lancamentos!$Y:$Y,Lancamentos!$AF:$AF,Fluxo_de_Caixa_Semanal!CX$8,Lancamentos!$F:$F,"Contratado",Lancamentos!$J:$J,Fluxo_de_Caixa_Semanal!$A65)</f>
        <v>0</v>
      </c>
      <c r="CY65" s="122">
        <f>-SUMIFS(Lancamentos!$Y:$Y,Lancamentos!$AF:$AF,Fluxo_de_Caixa_Semanal!CY$8,Lancamentos!$F:$F,"Realizado",Lancamentos!$J:$J,Fluxo_de_Caixa_Semanal!$A65)-SUMIFS(Lancamentos!$Y:$Y,Lancamentos!$AF:$AF,Fluxo_de_Caixa_Semanal!CY$8,Lancamentos!$F:$F,"Contratado",Lancamentos!$J:$J,Fluxo_de_Caixa_Semanal!$A65)</f>
        <v>0</v>
      </c>
      <c r="CZ65" s="123">
        <f>-SUMIFS(Lancamentos!$Y:$Y,Lancamentos!$AF:$AF,Fluxo_de_Caixa_Semanal!CZ$8,Lancamentos!$F:$F,"Realizado",Lancamentos!$J:$J,Fluxo_de_Caixa_Semanal!$A65)-SUMIFS(Lancamentos!$Y:$Y,Lancamentos!$AF:$AF,Fluxo_de_Caixa_Semanal!CZ$8,Lancamentos!$F:$F,"Contratado",Lancamentos!$J:$J,Fluxo_de_Caixa_Semanal!$A65)</f>
        <v>0</v>
      </c>
      <c r="DA65" s="121">
        <f>-SUMIFS(Lancamentos!$Y:$Y,Lancamentos!$AF:$AF,Fluxo_de_Caixa_Semanal!DA$8,Lancamentos!$F:$F,"Realizado",Lancamentos!$J:$J,Fluxo_de_Caixa_Semanal!$A65)-SUMIFS(Lancamentos!$Y:$Y,Lancamentos!$AF:$AF,Fluxo_de_Caixa_Semanal!DA$8,Lancamentos!$F:$F,"Contratado",Lancamentos!$J:$J,Fluxo_de_Caixa_Semanal!$A65)</f>
        <v>0</v>
      </c>
      <c r="DB65" s="122">
        <f>-SUMIFS(Lancamentos!$Y:$Y,Lancamentos!$AF:$AF,Fluxo_de_Caixa_Semanal!DB$8,Lancamentos!$F:$F,"Realizado",Lancamentos!$J:$J,Fluxo_de_Caixa_Semanal!$A65)-SUMIFS(Lancamentos!$Y:$Y,Lancamentos!$AF:$AF,Fluxo_de_Caixa_Semanal!DB$8,Lancamentos!$F:$F,"Contratado",Lancamentos!$J:$J,Fluxo_de_Caixa_Semanal!$A65)</f>
        <v>0</v>
      </c>
      <c r="DC65" s="123">
        <f>-SUMIFS(Lancamentos!$Y:$Y,Lancamentos!$AF:$AF,Fluxo_de_Caixa_Semanal!DC$8,Lancamentos!$F:$F,"Realizado",Lancamentos!$J:$J,Fluxo_de_Caixa_Semanal!$A65)-SUMIFS(Lancamentos!$Y:$Y,Lancamentos!$AF:$AF,Fluxo_de_Caixa_Semanal!DC$8,Lancamentos!$F:$F,"Contratado",Lancamentos!$J:$J,Fluxo_de_Caixa_Semanal!$A65)</f>
        <v>0</v>
      </c>
      <c r="DD65" s="121">
        <f>-SUMIFS(Lancamentos!$Y:$Y,Lancamentos!$AF:$AF,Fluxo_de_Caixa_Semanal!DD$8,Lancamentos!$F:$F,"Realizado",Lancamentos!$J:$J,Fluxo_de_Caixa_Semanal!$A65)-SUMIFS(Lancamentos!$Y:$Y,Lancamentos!$AF:$AF,Fluxo_de_Caixa_Semanal!DD$8,Lancamentos!$F:$F,"Contratado",Lancamentos!$J:$J,Fluxo_de_Caixa_Semanal!$A65)</f>
        <v>0</v>
      </c>
      <c r="DE65" s="122">
        <f>-SUMIFS(Lancamentos!$Y:$Y,Lancamentos!$AF:$AF,Fluxo_de_Caixa_Semanal!DE$8,Lancamentos!$F:$F,"Realizado",Lancamentos!$J:$J,Fluxo_de_Caixa_Semanal!$A65)-SUMIFS(Lancamentos!$Y:$Y,Lancamentos!$AF:$AF,Fluxo_de_Caixa_Semanal!DE$8,Lancamentos!$F:$F,"Contratado",Lancamentos!$J:$J,Fluxo_de_Caixa_Semanal!$A65)</f>
        <v>0</v>
      </c>
      <c r="DF65" s="123">
        <f>-SUMIFS(Lancamentos!$Y:$Y,Lancamentos!$AF:$AF,Fluxo_de_Caixa_Semanal!DF$8,Lancamentos!$F:$F,"Realizado",Lancamentos!$J:$J,Fluxo_de_Caixa_Semanal!$A65)-SUMIFS(Lancamentos!$Y:$Y,Lancamentos!$AF:$AF,Fluxo_de_Caixa_Semanal!DF$8,Lancamentos!$F:$F,"Contratado",Lancamentos!$J:$J,Fluxo_de_Caixa_Semanal!$A65)</f>
        <v>0</v>
      </c>
      <c r="DG65" s="121">
        <f>-SUMIFS(Lancamentos!$Y:$Y,Lancamentos!$AF:$AF,Fluxo_de_Caixa_Semanal!DG$8,Lancamentos!$F:$F,"Realizado",Lancamentos!$J:$J,Fluxo_de_Caixa_Semanal!$A65)-SUMIFS(Lancamentos!$Y:$Y,Lancamentos!$AF:$AF,Fluxo_de_Caixa_Semanal!DG$8,Lancamentos!$F:$F,"Contratado",Lancamentos!$J:$J,Fluxo_de_Caixa_Semanal!$A65)</f>
        <v>0</v>
      </c>
      <c r="DH65" s="122">
        <f>-SUMIFS(Lancamentos!$Y:$Y,Lancamentos!$AF:$AF,Fluxo_de_Caixa_Semanal!DH$8,Lancamentos!$F:$F,"Realizado",Lancamentos!$J:$J,Fluxo_de_Caixa_Semanal!$A65)-SUMIFS(Lancamentos!$Y:$Y,Lancamentos!$AF:$AF,Fluxo_de_Caixa_Semanal!DH$8,Lancamentos!$F:$F,"Contratado",Lancamentos!$J:$J,Fluxo_de_Caixa_Semanal!$A65)</f>
        <v>0</v>
      </c>
      <c r="DI65" s="123">
        <f>-SUMIFS(Lancamentos!$Y:$Y,Lancamentos!$AF:$AF,Fluxo_de_Caixa_Semanal!DI$8,Lancamentos!$F:$F,"Realizado",Lancamentos!$J:$J,Fluxo_de_Caixa_Semanal!$A65)-SUMIFS(Lancamentos!$Y:$Y,Lancamentos!$AF:$AF,Fluxo_de_Caixa_Semanal!DI$8,Lancamentos!$F:$F,"Contratado",Lancamentos!$J:$J,Fluxo_de_Caixa_Semanal!$A65)</f>
        <v>0</v>
      </c>
      <c r="DJ65" s="121">
        <f>-SUMIFS(Lancamentos!$Y:$Y,Lancamentos!$AF:$AF,Fluxo_de_Caixa_Semanal!DJ$8,Lancamentos!$F:$F,"Realizado",Lancamentos!$J:$J,Fluxo_de_Caixa_Semanal!$A65)-SUMIFS(Lancamentos!$Y:$Y,Lancamentos!$AF:$AF,Fluxo_de_Caixa_Semanal!DJ$8,Lancamentos!$F:$F,"Contratado",Lancamentos!$J:$J,Fluxo_de_Caixa_Semanal!$A65)</f>
        <v>0</v>
      </c>
      <c r="DK65" s="122">
        <f>-SUMIFS(Lancamentos!$Y:$Y,Lancamentos!$AF:$AF,Fluxo_de_Caixa_Semanal!DK$8,Lancamentos!$F:$F,"Realizado",Lancamentos!$J:$J,Fluxo_de_Caixa_Semanal!$A65)-SUMIFS(Lancamentos!$Y:$Y,Lancamentos!$AF:$AF,Fluxo_de_Caixa_Semanal!DK$8,Lancamentos!$F:$F,"Contratado",Lancamentos!$J:$J,Fluxo_de_Caixa_Semanal!$A65)</f>
        <v>0</v>
      </c>
      <c r="DL65" s="123">
        <f>-SUMIFS(Lancamentos!$Y:$Y,Lancamentos!$AF:$AF,Fluxo_de_Caixa_Semanal!DL$8,Lancamentos!$F:$F,"Realizado",Lancamentos!$J:$J,Fluxo_de_Caixa_Semanal!$A65)-SUMIFS(Lancamentos!$Y:$Y,Lancamentos!$AF:$AF,Fluxo_de_Caixa_Semanal!DL$8,Lancamentos!$F:$F,"Contratado",Lancamentos!$J:$J,Fluxo_de_Caixa_Semanal!$A65)</f>
        <v>0</v>
      </c>
      <c r="DM65" s="121">
        <f>-SUMIFS(Lancamentos!$Y:$Y,Lancamentos!$AF:$AF,Fluxo_de_Caixa_Semanal!DM$8,Lancamentos!$F:$F,"Realizado",Lancamentos!$J:$J,Fluxo_de_Caixa_Semanal!$A65)-SUMIFS(Lancamentos!$Y:$Y,Lancamentos!$AF:$AF,Fluxo_de_Caixa_Semanal!DM$8,Lancamentos!$F:$F,"Contratado",Lancamentos!$J:$J,Fluxo_de_Caixa_Semanal!$A65)</f>
        <v>0</v>
      </c>
      <c r="DN65" s="122">
        <f>-SUMIFS(Lancamentos!$Y:$Y,Lancamentos!$AF:$AF,Fluxo_de_Caixa_Semanal!DN$8,Lancamentos!$F:$F,"Realizado",Lancamentos!$J:$J,Fluxo_de_Caixa_Semanal!$A65)-SUMIFS(Lancamentos!$Y:$Y,Lancamentos!$AF:$AF,Fluxo_de_Caixa_Semanal!DN$8,Lancamentos!$F:$F,"Contratado",Lancamentos!$J:$J,Fluxo_de_Caixa_Semanal!$A65)</f>
        <v>0</v>
      </c>
      <c r="DO65" s="123">
        <f>-SUMIFS(Lancamentos!$Y:$Y,Lancamentos!$AF:$AF,Fluxo_de_Caixa_Semanal!DO$8,Lancamentos!$F:$F,"Realizado",Lancamentos!$J:$J,Fluxo_de_Caixa_Semanal!$A65)-SUMIFS(Lancamentos!$Y:$Y,Lancamentos!$AF:$AF,Fluxo_de_Caixa_Semanal!DO$8,Lancamentos!$F:$F,"Contratado",Lancamentos!$J:$J,Fluxo_de_Caixa_Semanal!$A65)</f>
        <v>0</v>
      </c>
      <c r="DP65" s="121">
        <f>-SUMIFS(Lancamentos!$Y:$Y,Lancamentos!$AF:$AF,Fluxo_de_Caixa_Semanal!DP$8,Lancamentos!$F:$F,"Realizado",Lancamentos!$J:$J,Fluxo_de_Caixa_Semanal!$A65)-SUMIFS(Lancamentos!$Y:$Y,Lancamentos!$AF:$AF,Fluxo_de_Caixa_Semanal!DP$8,Lancamentos!$F:$F,"Contratado",Lancamentos!$J:$J,Fluxo_de_Caixa_Semanal!$A65)</f>
        <v>0</v>
      </c>
      <c r="DQ65" s="122">
        <f>-SUMIFS(Lancamentos!$Y:$Y,Lancamentos!$AF:$AF,Fluxo_de_Caixa_Semanal!DQ$8,Lancamentos!$F:$F,"Realizado",Lancamentos!$J:$J,Fluxo_de_Caixa_Semanal!$A65)-SUMIFS(Lancamentos!$Y:$Y,Lancamentos!$AF:$AF,Fluxo_de_Caixa_Semanal!DQ$8,Lancamentos!$F:$F,"Contratado",Lancamentos!$J:$J,Fluxo_de_Caixa_Semanal!$A65)</f>
        <v>0</v>
      </c>
      <c r="DR65" s="123">
        <f>-SUMIFS(Lancamentos!$Y:$Y,Lancamentos!$AF:$AF,Fluxo_de_Caixa_Semanal!DR$8,Lancamentos!$F:$F,"Realizado",Lancamentos!$J:$J,Fluxo_de_Caixa_Semanal!$A65)-SUMIFS(Lancamentos!$Y:$Y,Lancamentos!$AF:$AF,Fluxo_de_Caixa_Semanal!DR$8,Lancamentos!$F:$F,"Contratado",Lancamentos!$J:$J,Fluxo_de_Caixa_Semanal!$A65)</f>
        <v>0</v>
      </c>
      <c r="DS65" s="121">
        <f>-SUMIFS(Lancamentos!$Y:$Y,Lancamentos!$AF:$AF,Fluxo_de_Caixa_Semanal!DS$8,Lancamentos!$F:$F,"Realizado",Lancamentos!$J:$J,Fluxo_de_Caixa_Semanal!$A65)-SUMIFS(Lancamentos!$Y:$Y,Lancamentos!$AF:$AF,Fluxo_de_Caixa_Semanal!DS$8,Lancamentos!$F:$F,"Contratado",Lancamentos!$J:$J,Fluxo_de_Caixa_Semanal!$A65)</f>
        <v>0</v>
      </c>
      <c r="DT65" s="122">
        <f>-SUMIFS(Lancamentos!$Y:$Y,Lancamentos!$AF:$AF,Fluxo_de_Caixa_Semanal!DT$8,Lancamentos!$F:$F,"Realizado",Lancamentos!$J:$J,Fluxo_de_Caixa_Semanal!$A65)-SUMIFS(Lancamentos!$Y:$Y,Lancamentos!$AF:$AF,Fluxo_de_Caixa_Semanal!DT$8,Lancamentos!$F:$F,"Contratado",Lancamentos!$J:$J,Fluxo_de_Caixa_Semanal!$A65)</f>
        <v>0</v>
      </c>
      <c r="DU65" s="123">
        <f>-SUMIFS(Lancamentos!$Y:$Y,Lancamentos!$AF:$AF,Fluxo_de_Caixa_Semanal!DU$8,Lancamentos!$F:$F,"Realizado",Lancamentos!$J:$J,Fluxo_de_Caixa_Semanal!$A65)-SUMIFS(Lancamentos!$Y:$Y,Lancamentos!$AF:$AF,Fluxo_de_Caixa_Semanal!DU$8,Lancamentos!$F:$F,"Contratado",Lancamentos!$J:$J,Fluxo_de_Caixa_Semanal!$A65)</f>
        <v>0</v>
      </c>
      <c r="DV65" s="121">
        <f>-SUMIFS(Lancamentos!$Y:$Y,Lancamentos!$AF:$AF,Fluxo_de_Caixa_Semanal!DV$8,Lancamentos!$F:$F,"Realizado",Lancamentos!$J:$J,Fluxo_de_Caixa_Semanal!$A65)-SUMIFS(Lancamentos!$Y:$Y,Lancamentos!$AF:$AF,Fluxo_de_Caixa_Semanal!DV$8,Lancamentos!$F:$F,"Contratado",Lancamentos!$J:$J,Fluxo_de_Caixa_Semanal!$A65)</f>
        <v>0</v>
      </c>
      <c r="DW65" s="122">
        <f>-SUMIFS(Lancamentos!$Y:$Y,Lancamentos!$AF:$AF,Fluxo_de_Caixa_Semanal!DW$8,Lancamentos!$F:$F,"Realizado",Lancamentos!$J:$J,Fluxo_de_Caixa_Semanal!$A65)-SUMIFS(Lancamentos!$Y:$Y,Lancamentos!$AF:$AF,Fluxo_de_Caixa_Semanal!DW$8,Lancamentos!$F:$F,"Contratado",Lancamentos!$J:$J,Fluxo_de_Caixa_Semanal!$A65)</f>
        <v>0</v>
      </c>
      <c r="DX65" s="123">
        <f>-SUMIFS(Lancamentos!$Y:$Y,Lancamentos!$AF:$AF,Fluxo_de_Caixa_Semanal!DX$8,Lancamentos!$F:$F,"Realizado",Lancamentos!$J:$J,Fluxo_de_Caixa_Semanal!$A65)-SUMIFS(Lancamentos!$Y:$Y,Lancamentos!$AF:$AF,Fluxo_de_Caixa_Semanal!DX$8,Lancamentos!$F:$F,"Contratado",Lancamentos!$J:$J,Fluxo_de_Caixa_Semanal!$A65)</f>
        <v>0</v>
      </c>
      <c r="DY65" s="121">
        <f>-SUMIFS(Lancamentos!$Y:$Y,Lancamentos!$AF:$AF,Fluxo_de_Caixa_Semanal!DY$8,Lancamentos!$F:$F,"Realizado",Lancamentos!$J:$J,Fluxo_de_Caixa_Semanal!$A65)-SUMIFS(Lancamentos!$Y:$Y,Lancamentos!$AF:$AF,Fluxo_de_Caixa_Semanal!DY$8,Lancamentos!$F:$F,"Contratado",Lancamentos!$J:$J,Fluxo_de_Caixa_Semanal!$A65)</f>
        <v>0</v>
      </c>
      <c r="DZ65" s="122">
        <f>-SUMIFS(Lancamentos!$Y:$Y,Lancamentos!$AF:$AF,Fluxo_de_Caixa_Semanal!DZ$8,Lancamentos!$F:$F,"Realizado",Lancamentos!$J:$J,Fluxo_de_Caixa_Semanal!$A65)-SUMIFS(Lancamentos!$Y:$Y,Lancamentos!$AF:$AF,Fluxo_de_Caixa_Semanal!DZ$8,Lancamentos!$F:$F,"Contratado",Lancamentos!$J:$J,Fluxo_de_Caixa_Semanal!$A65)</f>
        <v>0</v>
      </c>
      <c r="EA65" s="123">
        <f>-SUMIFS(Lancamentos!$Y:$Y,Lancamentos!$AF:$AF,Fluxo_de_Caixa_Semanal!EA$8,Lancamentos!$F:$F,"Realizado",Lancamentos!$J:$J,Fluxo_de_Caixa_Semanal!$A65)-SUMIFS(Lancamentos!$Y:$Y,Lancamentos!$AF:$AF,Fluxo_de_Caixa_Semanal!EA$8,Lancamentos!$F:$F,"Contratado",Lancamentos!$J:$J,Fluxo_de_Caixa_Semanal!$A65)</f>
        <v>0</v>
      </c>
      <c r="EB65" s="121">
        <f>-SUMIFS(Lancamentos!$Y:$Y,Lancamentos!$AF:$AF,Fluxo_de_Caixa_Semanal!EB$8,Lancamentos!$F:$F,"Realizado",Lancamentos!$J:$J,Fluxo_de_Caixa_Semanal!$A65)-SUMIFS(Lancamentos!$Y:$Y,Lancamentos!$AF:$AF,Fluxo_de_Caixa_Semanal!EB$8,Lancamentos!$F:$F,"Contratado",Lancamentos!$J:$J,Fluxo_de_Caixa_Semanal!$A65)</f>
        <v>0</v>
      </c>
      <c r="EC65" s="122">
        <f>-SUMIFS(Lancamentos!$Y:$Y,Lancamentos!$AF:$AF,Fluxo_de_Caixa_Semanal!EC$8,Lancamentos!$F:$F,"Realizado",Lancamentos!$J:$J,Fluxo_de_Caixa_Semanal!$A65)-SUMIFS(Lancamentos!$Y:$Y,Lancamentos!$AF:$AF,Fluxo_de_Caixa_Semanal!EC$8,Lancamentos!$F:$F,"Contratado",Lancamentos!$J:$J,Fluxo_de_Caixa_Semanal!$A65)</f>
        <v>0</v>
      </c>
      <c r="ED65" s="123">
        <f>-SUMIFS(Lancamentos!$Y:$Y,Lancamentos!$AF:$AF,Fluxo_de_Caixa_Semanal!ED$8,Lancamentos!$F:$F,"Realizado",Lancamentos!$J:$J,Fluxo_de_Caixa_Semanal!$A65)-SUMIFS(Lancamentos!$Y:$Y,Lancamentos!$AF:$AF,Fluxo_de_Caixa_Semanal!ED$8,Lancamentos!$F:$F,"Contratado",Lancamentos!$J:$J,Fluxo_de_Caixa_Semanal!$A65)</f>
        <v>0</v>
      </c>
      <c r="EE65" s="121">
        <f>-SUMIFS(Lancamentos!$Y:$Y,Lancamentos!$AF:$AF,Fluxo_de_Caixa_Semanal!EE$8,Lancamentos!$F:$F,"Realizado",Lancamentos!$J:$J,Fluxo_de_Caixa_Semanal!$A65)-SUMIFS(Lancamentos!$Y:$Y,Lancamentos!$AF:$AF,Fluxo_de_Caixa_Semanal!EE$8,Lancamentos!$F:$F,"Contratado",Lancamentos!$J:$J,Fluxo_de_Caixa_Semanal!$A65)</f>
        <v>0</v>
      </c>
      <c r="EF65" s="122">
        <f>-SUMIFS(Lancamentos!$Y:$Y,Lancamentos!$AF:$AF,Fluxo_de_Caixa_Semanal!EF$8,Lancamentos!$F:$F,"Realizado",Lancamentos!$J:$J,Fluxo_de_Caixa_Semanal!$A65)-SUMIFS(Lancamentos!$Y:$Y,Lancamentos!$AF:$AF,Fluxo_de_Caixa_Semanal!EF$8,Lancamentos!$F:$F,"Contratado",Lancamentos!$J:$J,Fluxo_de_Caixa_Semanal!$A65)</f>
        <v>0</v>
      </c>
      <c r="EG65" s="123">
        <f>-SUMIFS(Lancamentos!$Y:$Y,Lancamentos!$AF:$AF,Fluxo_de_Caixa_Semanal!EG$8,Lancamentos!$F:$F,"Realizado",Lancamentos!$J:$J,Fluxo_de_Caixa_Semanal!$A65)-SUMIFS(Lancamentos!$Y:$Y,Lancamentos!$AF:$AF,Fluxo_de_Caixa_Semanal!EG$8,Lancamentos!$F:$F,"Contratado",Lancamentos!$J:$J,Fluxo_de_Caixa_Semanal!$A65)</f>
        <v>0</v>
      </c>
      <c r="EH65" s="121">
        <f>-SUMIFS(Lancamentos!$Y:$Y,Lancamentos!$AF:$AF,Fluxo_de_Caixa_Semanal!EH$8,Lancamentos!$F:$F,"Realizado",Lancamentos!$J:$J,Fluxo_de_Caixa_Semanal!$A65)-SUMIFS(Lancamentos!$Y:$Y,Lancamentos!$AF:$AF,Fluxo_de_Caixa_Semanal!EH$8,Lancamentos!$F:$F,"Contratado",Lancamentos!$J:$J,Fluxo_de_Caixa_Semanal!$A65)</f>
        <v>0</v>
      </c>
      <c r="EI65" s="122">
        <f>-SUMIFS(Lancamentos!$Y:$Y,Lancamentos!$AF:$AF,Fluxo_de_Caixa_Semanal!EI$8,Lancamentos!$F:$F,"Realizado",Lancamentos!$J:$J,Fluxo_de_Caixa_Semanal!$A65)-SUMIFS(Lancamentos!$Y:$Y,Lancamentos!$AF:$AF,Fluxo_de_Caixa_Semanal!EI$8,Lancamentos!$F:$F,"Contratado",Lancamentos!$J:$J,Fluxo_de_Caixa_Semanal!$A65)</f>
        <v>0</v>
      </c>
      <c r="EJ65" s="123">
        <f>-SUMIFS(Lancamentos!$Y:$Y,Lancamentos!$AF:$AF,Fluxo_de_Caixa_Semanal!EJ$8,Lancamentos!$F:$F,"Realizado",Lancamentos!$J:$J,Fluxo_de_Caixa_Semanal!$A65)-SUMIFS(Lancamentos!$Y:$Y,Lancamentos!$AF:$AF,Fluxo_de_Caixa_Semanal!EJ$8,Lancamentos!$F:$F,"Contratado",Lancamentos!$J:$J,Fluxo_de_Caixa_Semanal!$A65)</f>
        <v>0</v>
      </c>
      <c r="EK65" s="121">
        <f>-SUMIFS(Lancamentos!$Y:$Y,Lancamentos!$AF:$AF,Fluxo_de_Caixa_Semanal!EK$8,Lancamentos!$F:$F,"Realizado",Lancamentos!$J:$J,Fluxo_de_Caixa_Semanal!$A65)-SUMIFS(Lancamentos!$Y:$Y,Lancamentos!$AF:$AF,Fluxo_de_Caixa_Semanal!EK$8,Lancamentos!$F:$F,"Contratado",Lancamentos!$J:$J,Fluxo_de_Caixa_Semanal!$A65)</f>
        <v>0</v>
      </c>
      <c r="EL65" s="122">
        <f>-SUMIFS(Lancamentos!$Y:$Y,Lancamentos!$AF:$AF,Fluxo_de_Caixa_Semanal!EL$8,Lancamentos!$F:$F,"Realizado",Lancamentos!$J:$J,Fluxo_de_Caixa_Semanal!$A65)-SUMIFS(Lancamentos!$Y:$Y,Lancamentos!$AF:$AF,Fluxo_de_Caixa_Semanal!EL$8,Lancamentos!$F:$F,"Contratado",Lancamentos!$J:$J,Fluxo_de_Caixa_Semanal!$A65)</f>
        <v>0</v>
      </c>
      <c r="EM65" s="123">
        <f>-SUMIFS(Lancamentos!$Y:$Y,Lancamentos!$AF:$AF,Fluxo_de_Caixa_Semanal!EM$8,Lancamentos!$F:$F,"Realizado",Lancamentos!$J:$J,Fluxo_de_Caixa_Semanal!$A65)-SUMIFS(Lancamentos!$Y:$Y,Lancamentos!$AF:$AF,Fluxo_de_Caixa_Semanal!EM$8,Lancamentos!$F:$F,"Contratado",Lancamentos!$J:$J,Fluxo_de_Caixa_Semanal!$A65)</f>
        <v>0</v>
      </c>
      <c r="EN65" s="121">
        <f>-SUMIFS(Lancamentos!$Y:$Y,Lancamentos!$AF:$AF,Fluxo_de_Caixa_Semanal!EN$8,Lancamentos!$F:$F,"Realizado",Lancamentos!$J:$J,Fluxo_de_Caixa_Semanal!$A65)-SUMIFS(Lancamentos!$Y:$Y,Lancamentos!$AF:$AF,Fluxo_de_Caixa_Semanal!EN$8,Lancamentos!$F:$F,"Contratado",Lancamentos!$J:$J,Fluxo_de_Caixa_Semanal!$A65)</f>
        <v>0</v>
      </c>
      <c r="EO65" s="122">
        <f>-SUMIFS(Lancamentos!$Y:$Y,Lancamentos!$AF:$AF,Fluxo_de_Caixa_Semanal!EO$8,Lancamentos!$F:$F,"Realizado",Lancamentos!$J:$J,Fluxo_de_Caixa_Semanal!$A65)-SUMIFS(Lancamentos!$Y:$Y,Lancamentos!$AF:$AF,Fluxo_de_Caixa_Semanal!EO$8,Lancamentos!$F:$F,"Contratado",Lancamentos!$J:$J,Fluxo_de_Caixa_Semanal!$A65)</f>
        <v>0</v>
      </c>
      <c r="EP65" s="123">
        <f>-SUMIFS(Lancamentos!$Y:$Y,Lancamentos!$AF:$AF,Fluxo_de_Caixa_Semanal!EP$8,Lancamentos!$F:$F,"Realizado",Lancamentos!$J:$J,Fluxo_de_Caixa_Semanal!$A65)-SUMIFS(Lancamentos!$Y:$Y,Lancamentos!$AF:$AF,Fluxo_de_Caixa_Semanal!EP$8,Lancamentos!$F:$F,"Contratado",Lancamentos!$J:$J,Fluxo_de_Caixa_Semanal!$A65)</f>
        <v>0</v>
      </c>
      <c r="EQ65" s="121">
        <f>-SUMIFS(Lancamentos!$Y:$Y,Lancamentos!$AF:$AF,Fluxo_de_Caixa_Semanal!EQ$8,Lancamentos!$F:$F,"Realizado",Lancamentos!$J:$J,Fluxo_de_Caixa_Semanal!$A65)-SUMIFS(Lancamentos!$Y:$Y,Lancamentos!$AF:$AF,Fluxo_de_Caixa_Semanal!EQ$8,Lancamentos!$F:$F,"Contratado",Lancamentos!$J:$J,Fluxo_de_Caixa_Semanal!$A65)</f>
        <v>0</v>
      </c>
      <c r="ER65" s="122">
        <f>-SUMIFS(Lancamentos!$Y:$Y,Lancamentos!$AF:$AF,Fluxo_de_Caixa_Semanal!ER$8,Lancamentos!$F:$F,"Realizado",Lancamentos!$J:$J,Fluxo_de_Caixa_Semanal!$A65)-SUMIFS(Lancamentos!$Y:$Y,Lancamentos!$AF:$AF,Fluxo_de_Caixa_Semanal!ER$8,Lancamentos!$F:$F,"Contratado",Lancamentos!$J:$J,Fluxo_de_Caixa_Semanal!$A65)</f>
        <v>0</v>
      </c>
      <c r="ES65" s="123">
        <f>-SUMIFS(Lancamentos!$Y:$Y,Lancamentos!$AF:$AF,Fluxo_de_Caixa_Semanal!ES$8,Lancamentos!$F:$F,"Realizado",Lancamentos!$J:$J,Fluxo_de_Caixa_Semanal!$A65)-SUMIFS(Lancamentos!$Y:$Y,Lancamentos!$AF:$AF,Fluxo_de_Caixa_Semanal!ES$8,Lancamentos!$F:$F,"Contratado",Lancamentos!$J:$J,Fluxo_de_Caixa_Semanal!$A65)</f>
        <v>0</v>
      </c>
    </row>
    <row r="66" spans="1:149" s="2" customFormat="1" outlineLevel="1" x14ac:dyDescent="0.25">
      <c r="A66" t="s">
        <v>158</v>
      </c>
      <c r="B66" t="s">
        <v>159</v>
      </c>
      <c r="C66" s="165">
        <f>-SUMIFS(Lancamentos!$Y:$Y,Lancamentos!$AF:$AF,Fluxo_de_Caixa_Semanal!C$8,Lancamentos!$F:$F,"Realizado",Lancamentos!$J:$J,Fluxo_de_Caixa_Semanal!$A66)</f>
        <v>0</v>
      </c>
      <c r="D66" s="165">
        <f>-SUMIFS(Lancamentos!$Y:$Y,Lancamentos!$AF:$AF,Fluxo_de_Caixa_Semanal!D$8,Lancamentos!$F:$F,"Realizado",Lancamentos!$J:$J,Fluxo_de_Caixa_Semanal!$A66)</f>
        <v>0</v>
      </c>
      <c r="E66" s="166">
        <f>-SUMIFS(Lancamentos!$Y:$Y,Lancamentos!$AF:$AF,Fluxo_de_Caixa_Semanal!E$8,Lancamentos!$F:$F,"Realizado",Lancamentos!$J:$J,Fluxo_de_Caixa_Semanal!$A66)</f>
        <v>0</v>
      </c>
      <c r="F66" s="167">
        <f>-SUMIFS(Lancamentos!$Y:$Y,Lancamentos!$AF:$AF,Fluxo_de_Caixa_Semanal!F$8,Lancamentos!$F:$F,"Realizado",Lancamentos!$J:$J,Fluxo_de_Caixa_Semanal!$A66)</f>
        <v>0</v>
      </c>
      <c r="G66" s="165">
        <f>-SUMIFS(Lancamentos!$Y:$Y,Lancamentos!$AF:$AF,Fluxo_de_Caixa_Semanal!G$8,Lancamentos!$F:$F,"Realizado",Lancamentos!$J:$J,Fluxo_de_Caixa_Semanal!$A66)</f>
        <v>0</v>
      </c>
      <c r="H66" s="166">
        <f>-SUMIFS(Lancamentos!$Y:$Y,Lancamentos!$AF:$AF,Fluxo_de_Caixa_Semanal!H$8,Lancamentos!$F:$F,"Realizado",Lancamentos!$J:$J,Fluxo_de_Caixa_Semanal!$A66)</f>
        <v>0</v>
      </c>
      <c r="I66" s="167">
        <f>-SUMIFS(Lancamentos!$Y:$Y,Lancamentos!$AF:$AF,Fluxo_de_Caixa_Semanal!I$8,Lancamentos!$F:$F,"Realizado",Lancamentos!$J:$J,Fluxo_de_Caixa_Semanal!$A66)</f>
        <v>0</v>
      </c>
      <c r="J66" s="165">
        <f>-SUMIFS(Lancamentos!$Y:$Y,Lancamentos!$AF:$AF,Fluxo_de_Caixa_Semanal!J$8,Lancamentos!$F:$F,"Realizado",Lancamentos!$J:$J,Fluxo_de_Caixa_Semanal!$A66)</f>
        <v>0</v>
      </c>
      <c r="K66" s="166">
        <f>-SUMIFS(Lancamentos!$Y:$Y,Lancamentos!$AF:$AF,Fluxo_de_Caixa_Semanal!K$8,Lancamentos!$F:$F,"Realizado",Lancamentos!$J:$J,Fluxo_de_Caixa_Semanal!$A66)</f>
        <v>0</v>
      </c>
      <c r="L66" s="167">
        <f>-SUMIFS(Lancamentos!$Y:$Y,Lancamentos!$AF:$AF,Fluxo_de_Caixa_Semanal!L$8,Lancamentos!$F:$F,"Realizado",Lancamentos!$J:$J,Fluxo_de_Caixa_Semanal!$A66)</f>
        <v>0</v>
      </c>
      <c r="M66" s="165">
        <f>-SUMIFS(Lancamentos!$Y:$Y,Lancamentos!$AF:$AF,Fluxo_de_Caixa_Semanal!M$8,Lancamentos!$F:$F,"Realizado",Lancamentos!$J:$J,Fluxo_de_Caixa_Semanal!$A66)</f>
        <v>0</v>
      </c>
      <c r="N66" s="166">
        <f>-SUMIFS(Lancamentos!$Y:$Y,Lancamentos!$AF:$AF,Fluxo_de_Caixa_Semanal!N$8,Lancamentos!$F:$F,"Realizado",Lancamentos!$J:$J,Fluxo_de_Caixa_Semanal!$A66)</f>
        <v>0</v>
      </c>
      <c r="O66" s="167">
        <f>-SUMIFS(Lancamentos!$Y:$Y,Lancamentos!$AF:$AF,Fluxo_de_Caixa_Semanal!O$8,Lancamentos!$F:$F,"Realizado",Lancamentos!$J:$J,Fluxo_de_Caixa_Semanal!$A66)</f>
        <v>0</v>
      </c>
      <c r="P66" s="165">
        <f>-SUMIFS(Lancamentos!$Y:$Y,Lancamentos!$AF:$AF,Fluxo_de_Caixa_Semanal!P$8,Lancamentos!$F:$F,"Realizado",Lancamentos!$J:$J,Fluxo_de_Caixa_Semanal!$A66)</f>
        <v>0</v>
      </c>
      <c r="Q66" s="166">
        <f>-SUMIFS(Lancamentos!$Y:$Y,Lancamentos!$AF:$AF,Fluxo_de_Caixa_Semanal!Q$8,Lancamentos!$F:$F,"Realizado",Lancamentos!$J:$J,Fluxo_de_Caixa_Semanal!$A66)</f>
        <v>0</v>
      </c>
      <c r="R66" s="167">
        <f>-SUMIFS(Lancamentos!$Y:$Y,Lancamentos!$AF:$AF,Fluxo_de_Caixa_Semanal!R$8,Lancamentos!$F:$F,"Realizado",Lancamentos!$J:$J,Fluxo_de_Caixa_Semanal!$A66)</f>
        <v>0</v>
      </c>
      <c r="S66" s="165">
        <f>-SUMIFS(Lancamentos!$Y:$Y,Lancamentos!$AF:$AF,Fluxo_de_Caixa_Semanal!S$8,Lancamentos!$F:$F,"Realizado",Lancamentos!$J:$J,Fluxo_de_Caixa_Semanal!$A66)</f>
        <v>0</v>
      </c>
      <c r="T66" s="166">
        <f>-SUMIFS(Lancamentos!$Y:$Y,Lancamentos!$AF:$AF,Fluxo_de_Caixa_Semanal!T$8,Lancamentos!$F:$F,"Realizado",Lancamentos!$J:$J,Fluxo_de_Caixa_Semanal!$A66)</f>
        <v>0</v>
      </c>
      <c r="U66" s="167">
        <f>-SUMIFS(Lancamentos!$Y:$Y,Lancamentos!$AF:$AF,Fluxo_de_Caixa_Semanal!U$8,Lancamentos!$F:$F,"Realizado",Lancamentos!$J:$J,Fluxo_de_Caixa_Semanal!$A66)</f>
        <v>0</v>
      </c>
      <c r="V66" s="165">
        <f>-SUMIFS(Lancamentos!$Y:$Y,Lancamentos!$AF:$AF,Fluxo_de_Caixa_Semanal!V$8,Lancamentos!$F:$F,"Realizado",Lancamentos!$J:$J,Fluxo_de_Caixa_Semanal!$A66)</f>
        <v>0</v>
      </c>
      <c r="W66" s="166">
        <f>-SUMIFS(Lancamentos!$Y:$Y,Lancamentos!$AF:$AF,Fluxo_de_Caixa_Semanal!W$8,Lancamentos!$F:$F,"Realizado",Lancamentos!$J:$J,Fluxo_de_Caixa_Semanal!$A66)</f>
        <v>0</v>
      </c>
      <c r="X66" s="121">
        <f>-SUMIFS(Lancamentos!$Y:$Y,Lancamentos!$AF:$AF,Fluxo_de_Caixa_Semanal!X$8,Lancamentos!$F:$F,"Realizado",Lancamentos!$J:$J,Fluxo_de_Caixa_Semanal!$A66)-SUMIFS(Lancamentos!$Y:$Y,Lancamentos!$AF:$AF,Fluxo_de_Caixa_Semanal!X$8,Lancamentos!$F:$F,"Contratado",Lancamentos!$J:$J,Fluxo_de_Caixa_Semanal!$A66)</f>
        <v>0</v>
      </c>
      <c r="Y66" s="122">
        <f>-SUMIFS(Lancamentos!$Y:$Y,Lancamentos!$AF:$AF,Fluxo_de_Caixa_Semanal!Y$8,Lancamentos!$F:$F,"Realizado",Lancamentos!$J:$J,Fluxo_de_Caixa_Semanal!$A66)-SUMIFS(Lancamentos!$Y:$Y,Lancamentos!$AF:$AF,Fluxo_de_Caixa_Semanal!Y$8,Lancamentos!$F:$F,"Contratado",Lancamentos!$J:$J,Fluxo_de_Caixa_Semanal!$A66)</f>
        <v>0</v>
      </c>
      <c r="Z66" s="123">
        <f>-SUMIFS(Lancamentos!$Y:$Y,Lancamentos!$AF:$AF,Fluxo_de_Caixa_Semanal!Z$8,Lancamentos!$F:$F,"Realizado",Lancamentos!$J:$J,Fluxo_de_Caixa_Semanal!$A66)-SUMIFS(Lancamentos!$Y:$Y,Lancamentos!$AF:$AF,Fluxo_de_Caixa_Semanal!Z$8,Lancamentos!$F:$F,"Contratado",Lancamentos!$J:$J,Fluxo_de_Caixa_Semanal!$A66)</f>
        <v>0</v>
      </c>
      <c r="AA66" s="121">
        <f>-SUMIFS(Lancamentos!$Y:$Y,Lancamentos!$AF:$AF,Fluxo_de_Caixa_Semanal!AA$8,Lancamentos!$F:$F,"Realizado",Lancamentos!$J:$J,Fluxo_de_Caixa_Semanal!$A66)-SUMIFS(Lancamentos!$Y:$Y,Lancamentos!$AF:$AF,Fluxo_de_Caixa_Semanal!AA$8,Lancamentos!$F:$F,"Contratado",Lancamentos!$J:$J,Fluxo_de_Caixa_Semanal!$A66)</f>
        <v>0</v>
      </c>
      <c r="AB66" s="122">
        <f>-SUMIFS(Lancamentos!$Y:$Y,Lancamentos!$AF:$AF,Fluxo_de_Caixa_Semanal!AB$8,Lancamentos!$F:$F,"Realizado",Lancamentos!$J:$J,Fluxo_de_Caixa_Semanal!$A66)-SUMIFS(Lancamentos!$Y:$Y,Lancamentos!$AF:$AF,Fluxo_de_Caixa_Semanal!AB$8,Lancamentos!$F:$F,"Contratado",Lancamentos!$J:$J,Fluxo_de_Caixa_Semanal!$A66)</f>
        <v>0</v>
      </c>
      <c r="AC66" s="123">
        <f>-SUMIFS(Lancamentos!$Y:$Y,Lancamentos!$AF:$AF,Fluxo_de_Caixa_Semanal!AC$8,Lancamentos!$F:$F,"Realizado",Lancamentos!$J:$J,Fluxo_de_Caixa_Semanal!$A66)-SUMIFS(Lancamentos!$Y:$Y,Lancamentos!$AF:$AF,Fluxo_de_Caixa_Semanal!AC$8,Lancamentos!$F:$F,"Contratado",Lancamentos!$J:$J,Fluxo_de_Caixa_Semanal!$A66)</f>
        <v>0</v>
      </c>
      <c r="AD66" s="121">
        <f>-SUMIFS(Lancamentos!$Y:$Y,Lancamentos!$AF:$AF,Fluxo_de_Caixa_Semanal!AD$8,Lancamentos!$F:$F,"Realizado",Lancamentos!$J:$J,Fluxo_de_Caixa_Semanal!$A66)-SUMIFS(Lancamentos!$Y:$Y,Lancamentos!$AF:$AF,Fluxo_de_Caixa_Semanal!AD$8,Lancamentos!$F:$F,"Contratado",Lancamentos!$J:$J,Fluxo_de_Caixa_Semanal!$A66)</f>
        <v>0</v>
      </c>
      <c r="AE66" s="122">
        <f>-SUMIFS(Lancamentos!$Y:$Y,Lancamentos!$AF:$AF,Fluxo_de_Caixa_Semanal!AE$8,Lancamentos!$F:$F,"Realizado",Lancamentos!$J:$J,Fluxo_de_Caixa_Semanal!$A66)-SUMIFS(Lancamentos!$Y:$Y,Lancamentos!$AF:$AF,Fluxo_de_Caixa_Semanal!AE$8,Lancamentos!$F:$F,"Contratado",Lancamentos!$J:$J,Fluxo_de_Caixa_Semanal!$A66)</f>
        <v>0</v>
      </c>
      <c r="AF66" s="123">
        <f>-SUMIFS(Lancamentos!$Y:$Y,Lancamentos!$AF:$AF,Fluxo_de_Caixa_Semanal!AF$8,Lancamentos!$F:$F,"Realizado",Lancamentos!$J:$J,Fluxo_de_Caixa_Semanal!$A66)-SUMIFS(Lancamentos!$Y:$Y,Lancamentos!$AF:$AF,Fluxo_de_Caixa_Semanal!AF$8,Lancamentos!$F:$F,"Contratado",Lancamentos!$J:$J,Fluxo_de_Caixa_Semanal!$A66)</f>
        <v>0</v>
      </c>
      <c r="AG66" s="121">
        <f>-SUMIFS(Lancamentos!$Y:$Y,Lancamentos!$AF:$AF,Fluxo_de_Caixa_Semanal!AG$8,Lancamentos!$F:$F,"Realizado",Lancamentos!$J:$J,Fluxo_de_Caixa_Semanal!$A66)-SUMIFS(Lancamentos!$Y:$Y,Lancamentos!$AF:$AF,Fluxo_de_Caixa_Semanal!AG$8,Lancamentos!$F:$F,"Contratado",Lancamentos!$J:$J,Fluxo_de_Caixa_Semanal!$A66)</f>
        <v>0</v>
      </c>
      <c r="AH66" s="122">
        <f>-SUMIFS(Lancamentos!$Y:$Y,Lancamentos!$AF:$AF,Fluxo_de_Caixa_Semanal!AH$8,Lancamentos!$F:$F,"Realizado",Lancamentos!$J:$J,Fluxo_de_Caixa_Semanal!$A66)-SUMIFS(Lancamentos!$Y:$Y,Lancamentos!$AF:$AF,Fluxo_de_Caixa_Semanal!AH$8,Lancamentos!$F:$F,"Contratado",Lancamentos!$J:$J,Fluxo_de_Caixa_Semanal!$A66)</f>
        <v>0</v>
      </c>
      <c r="AI66" s="123">
        <f>-SUMIFS(Lancamentos!$Y:$Y,Lancamentos!$AF:$AF,Fluxo_de_Caixa_Semanal!AI$8,Lancamentos!$F:$F,"Realizado",Lancamentos!$J:$J,Fluxo_de_Caixa_Semanal!$A66)-SUMIFS(Lancamentos!$Y:$Y,Lancamentos!$AF:$AF,Fluxo_de_Caixa_Semanal!AI$8,Lancamentos!$F:$F,"Contratado",Lancamentos!$J:$J,Fluxo_de_Caixa_Semanal!$A66)</f>
        <v>0</v>
      </c>
      <c r="AJ66" s="121">
        <f>-SUMIFS(Lancamentos!$Y:$Y,Lancamentos!$AF:$AF,Fluxo_de_Caixa_Semanal!AJ$8,Lancamentos!$F:$F,"Realizado",Lancamentos!$J:$J,Fluxo_de_Caixa_Semanal!$A66)-SUMIFS(Lancamentos!$Y:$Y,Lancamentos!$AF:$AF,Fluxo_de_Caixa_Semanal!AJ$8,Lancamentos!$F:$F,"Contratado",Lancamentos!$J:$J,Fluxo_de_Caixa_Semanal!$A66)</f>
        <v>0</v>
      </c>
      <c r="AK66" s="122">
        <f>-SUMIFS(Lancamentos!$Y:$Y,Lancamentos!$AF:$AF,Fluxo_de_Caixa_Semanal!AK$8,Lancamentos!$F:$F,"Realizado",Lancamentos!$J:$J,Fluxo_de_Caixa_Semanal!$A66)-SUMIFS(Lancamentos!$Y:$Y,Lancamentos!$AF:$AF,Fluxo_de_Caixa_Semanal!AK$8,Lancamentos!$F:$F,"Contratado",Lancamentos!$J:$J,Fluxo_de_Caixa_Semanal!$A66)</f>
        <v>0</v>
      </c>
      <c r="AL66" s="123">
        <f>-SUMIFS(Lancamentos!$Y:$Y,Lancamentos!$AF:$AF,Fluxo_de_Caixa_Semanal!AL$8,Lancamentos!$F:$F,"Realizado",Lancamentos!$J:$J,Fluxo_de_Caixa_Semanal!$A66)-SUMIFS(Lancamentos!$Y:$Y,Lancamentos!$AF:$AF,Fluxo_de_Caixa_Semanal!AL$8,Lancamentos!$F:$F,"Contratado",Lancamentos!$J:$J,Fluxo_de_Caixa_Semanal!$A66)</f>
        <v>0</v>
      </c>
      <c r="AM66" s="121">
        <f>-SUMIFS(Lancamentos!$Y:$Y,Lancamentos!$AF:$AF,Fluxo_de_Caixa_Semanal!AM$8,Lancamentos!$F:$F,"Realizado",Lancamentos!$J:$J,Fluxo_de_Caixa_Semanal!$A66)-SUMIFS(Lancamentos!$Y:$Y,Lancamentos!$AF:$AF,Fluxo_de_Caixa_Semanal!AM$8,Lancamentos!$F:$F,"Contratado",Lancamentos!$J:$J,Fluxo_de_Caixa_Semanal!$A66)</f>
        <v>0</v>
      </c>
      <c r="AN66" s="122">
        <f>-SUMIFS(Lancamentos!$Y:$Y,Lancamentos!$AF:$AF,Fluxo_de_Caixa_Semanal!AN$8,Lancamentos!$F:$F,"Realizado",Lancamentos!$J:$J,Fluxo_de_Caixa_Semanal!$A66)-SUMIFS(Lancamentos!$Y:$Y,Lancamentos!$AF:$AF,Fluxo_de_Caixa_Semanal!AN$8,Lancamentos!$F:$F,"Contratado",Lancamentos!$J:$J,Fluxo_de_Caixa_Semanal!$A66)</f>
        <v>0</v>
      </c>
      <c r="AO66" s="123">
        <f>-SUMIFS(Lancamentos!$Y:$Y,Lancamentos!$AF:$AF,Fluxo_de_Caixa_Semanal!AO$8,Lancamentos!$F:$F,"Realizado",Lancamentos!$J:$J,Fluxo_de_Caixa_Semanal!$A66)-SUMIFS(Lancamentos!$Y:$Y,Lancamentos!$AF:$AF,Fluxo_de_Caixa_Semanal!AO$8,Lancamentos!$F:$F,"Contratado",Lancamentos!$J:$J,Fluxo_de_Caixa_Semanal!$A66)</f>
        <v>0</v>
      </c>
      <c r="AP66" s="121">
        <f>-SUMIFS(Lancamentos!$Y:$Y,Lancamentos!$AF:$AF,Fluxo_de_Caixa_Semanal!AP$8,Lancamentos!$F:$F,"Realizado",Lancamentos!$J:$J,Fluxo_de_Caixa_Semanal!$A66)-SUMIFS(Lancamentos!$Y:$Y,Lancamentos!$AF:$AF,Fluxo_de_Caixa_Semanal!AP$8,Lancamentos!$F:$F,"Contratado",Lancamentos!$J:$J,Fluxo_de_Caixa_Semanal!$A66)</f>
        <v>0</v>
      </c>
      <c r="AQ66" s="122">
        <f>-SUMIFS(Lancamentos!$Y:$Y,Lancamentos!$AF:$AF,Fluxo_de_Caixa_Semanal!AQ$8,Lancamentos!$F:$F,"Realizado",Lancamentos!$J:$J,Fluxo_de_Caixa_Semanal!$A66)-SUMIFS(Lancamentos!$Y:$Y,Lancamentos!$AF:$AF,Fluxo_de_Caixa_Semanal!AQ$8,Lancamentos!$F:$F,"Contratado",Lancamentos!$J:$J,Fluxo_de_Caixa_Semanal!$A66)</f>
        <v>0</v>
      </c>
      <c r="AR66" s="123">
        <f>-SUMIFS(Lancamentos!$Y:$Y,Lancamentos!$AF:$AF,Fluxo_de_Caixa_Semanal!AR$8,Lancamentos!$F:$F,"Realizado",Lancamentos!$J:$J,Fluxo_de_Caixa_Semanal!$A66)-SUMIFS(Lancamentos!$Y:$Y,Lancamentos!$AF:$AF,Fluxo_de_Caixa_Semanal!AR$8,Lancamentos!$F:$F,"Contratado",Lancamentos!$J:$J,Fluxo_de_Caixa_Semanal!$A66)</f>
        <v>0</v>
      </c>
      <c r="AS66" s="121">
        <f>-SUMIFS(Lancamentos!$Y:$Y,Lancamentos!$AF:$AF,Fluxo_de_Caixa_Semanal!AS$8,Lancamentos!$F:$F,"Realizado",Lancamentos!$J:$J,Fluxo_de_Caixa_Semanal!$A66)-SUMIFS(Lancamentos!$Y:$Y,Lancamentos!$AF:$AF,Fluxo_de_Caixa_Semanal!AS$8,Lancamentos!$F:$F,"Contratado",Lancamentos!$J:$J,Fluxo_de_Caixa_Semanal!$A66)</f>
        <v>0</v>
      </c>
      <c r="AT66" s="122">
        <f>-SUMIFS(Lancamentos!$Y:$Y,Lancamentos!$AF:$AF,Fluxo_de_Caixa_Semanal!AT$8,Lancamentos!$F:$F,"Realizado",Lancamentos!$J:$J,Fluxo_de_Caixa_Semanal!$A66)-SUMIFS(Lancamentos!$Y:$Y,Lancamentos!$AF:$AF,Fluxo_de_Caixa_Semanal!AT$8,Lancamentos!$F:$F,"Contratado",Lancamentos!$J:$J,Fluxo_de_Caixa_Semanal!$A66)</f>
        <v>0</v>
      </c>
      <c r="AU66" s="123">
        <f>-SUMIFS(Lancamentos!$Y:$Y,Lancamentos!$AF:$AF,Fluxo_de_Caixa_Semanal!AU$8,Lancamentos!$F:$F,"Realizado",Lancamentos!$J:$J,Fluxo_de_Caixa_Semanal!$A66)-SUMIFS(Lancamentos!$Y:$Y,Lancamentos!$AF:$AF,Fluxo_de_Caixa_Semanal!AU$8,Lancamentos!$F:$F,"Contratado",Lancamentos!$J:$J,Fluxo_de_Caixa_Semanal!$A66)</f>
        <v>0</v>
      </c>
      <c r="AV66" s="121">
        <f>-SUMIFS(Lancamentos!$Y:$Y,Lancamentos!$AF:$AF,Fluxo_de_Caixa_Semanal!AV$8,Lancamentos!$F:$F,"Realizado",Lancamentos!$J:$J,Fluxo_de_Caixa_Semanal!$A66)-SUMIFS(Lancamentos!$Y:$Y,Lancamentos!$AF:$AF,Fluxo_de_Caixa_Semanal!AV$8,Lancamentos!$F:$F,"Contratado",Lancamentos!$J:$J,Fluxo_de_Caixa_Semanal!$A66)</f>
        <v>0</v>
      </c>
      <c r="AW66" s="122">
        <f>-SUMIFS(Lancamentos!$Y:$Y,Lancamentos!$AF:$AF,Fluxo_de_Caixa_Semanal!AW$8,Lancamentos!$F:$F,"Realizado",Lancamentos!$J:$J,Fluxo_de_Caixa_Semanal!$A66)-SUMIFS(Lancamentos!$Y:$Y,Lancamentos!$AF:$AF,Fluxo_de_Caixa_Semanal!AW$8,Lancamentos!$F:$F,"Contratado",Lancamentos!$J:$J,Fluxo_de_Caixa_Semanal!$A66)</f>
        <v>0</v>
      </c>
      <c r="AX66" s="123">
        <f>-SUMIFS(Lancamentos!$Y:$Y,Lancamentos!$AF:$AF,Fluxo_de_Caixa_Semanal!AX$8,Lancamentos!$F:$F,"Realizado",Lancamentos!$J:$J,Fluxo_de_Caixa_Semanal!$A66)-SUMIFS(Lancamentos!$Y:$Y,Lancamentos!$AF:$AF,Fluxo_de_Caixa_Semanal!AX$8,Lancamentos!$F:$F,"Contratado",Lancamentos!$J:$J,Fluxo_de_Caixa_Semanal!$A66)</f>
        <v>0</v>
      </c>
      <c r="AY66" s="121">
        <f>-SUMIFS(Lancamentos!$Y:$Y,Lancamentos!$AF:$AF,Fluxo_de_Caixa_Semanal!AY$8,Lancamentos!$F:$F,"Realizado",Lancamentos!$J:$J,Fluxo_de_Caixa_Semanal!$A66)-SUMIFS(Lancamentos!$Y:$Y,Lancamentos!$AF:$AF,Fluxo_de_Caixa_Semanal!AY$8,Lancamentos!$F:$F,"Contratado",Lancamentos!$J:$J,Fluxo_de_Caixa_Semanal!$A66)</f>
        <v>0</v>
      </c>
      <c r="AZ66" s="122">
        <f>-SUMIFS(Lancamentos!$Y:$Y,Lancamentos!$AF:$AF,Fluxo_de_Caixa_Semanal!AZ$8,Lancamentos!$F:$F,"Realizado",Lancamentos!$J:$J,Fluxo_de_Caixa_Semanal!$A66)-SUMIFS(Lancamentos!$Y:$Y,Lancamentos!$AF:$AF,Fluxo_de_Caixa_Semanal!AZ$8,Lancamentos!$F:$F,"Contratado",Lancamentos!$J:$J,Fluxo_de_Caixa_Semanal!$A66)</f>
        <v>0</v>
      </c>
      <c r="BA66" s="123">
        <f>-SUMIFS(Lancamentos!$Y:$Y,Lancamentos!$AF:$AF,Fluxo_de_Caixa_Semanal!BA$8,Lancamentos!$F:$F,"Realizado",Lancamentos!$J:$J,Fluxo_de_Caixa_Semanal!$A66)-SUMIFS(Lancamentos!$Y:$Y,Lancamentos!$AF:$AF,Fluxo_de_Caixa_Semanal!BA$8,Lancamentos!$F:$F,"Contratado",Lancamentos!$J:$J,Fluxo_de_Caixa_Semanal!$A66)</f>
        <v>0</v>
      </c>
      <c r="BB66" s="121">
        <f>-SUMIFS(Lancamentos!$Y:$Y,Lancamentos!$AF:$AF,Fluxo_de_Caixa_Semanal!BB$8,Lancamentos!$F:$F,"Realizado",Lancamentos!$J:$J,Fluxo_de_Caixa_Semanal!$A66)-SUMIFS(Lancamentos!$Y:$Y,Lancamentos!$AF:$AF,Fluxo_de_Caixa_Semanal!BB$8,Lancamentos!$F:$F,"Contratado",Lancamentos!$J:$J,Fluxo_de_Caixa_Semanal!$A66)</f>
        <v>0</v>
      </c>
      <c r="BC66" s="122">
        <f>-SUMIFS(Lancamentos!$Y:$Y,Lancamentos!$AF:$AF,Fluxo_de_Caixa_Semanal!BC$8,Lancamentos!$F:$F,"Realizado",Lancamentos!$J:$J,Fluxo_de_Caixa_Semanal!$A66)-SUMIFS(Lancamentos!$Y:$Y,Lancamentos!$AF:$AF,Fluxo_de_Caixa_Semanal!BC$8,Lancamentos!$F:$F,"Contratado",Lancamentos!$J:$J,Fluxo_de_Caixa_Semanal!$A66)</f>
        <v>0</v>
      </c>
      <c r="BD66" s="123">
        <f>-SUMIFS(Lancamentos!$Y:$Y,Lancamentos!$AF:$AF,Fluxo_de_Caixa_Semanal!BD$8,Lancamentos!$F:$F,"Realizado",Lancamentos!$J:$J,Fluxo_de_Caixa_Semanal!$A66)-SUMIFS(Lancamentos!$Y:$Y,Lancamentos!$AF:$AF,Fluxo_de_Caixa_Semanal!BD$8,Lancamentos!$F:$F,"Contratado",Lancamentos!$J:$J,Fluxo_de_Caixa_Semanal!$A66)</f>
        <v>0</v>
      </c>
      <c r="BE66" s="121">
        <f>-SUMIFS(Lancamentos!$Y:$Y,Lancamentos!$AF:$AF,Fluxo_de_Caixa_Semanal!BE$8,Lancamentos!$F:$F,"Realizado",Lancamentos!$J:$J,Fluxo_de_Caixa_Semanal!$A66)-SUMIFS(Lancamentos!$Y:$Y,Lancamentos!$AF:$AF,Fluxo_de_Caixa_Semanal!BE$8,Lancamentos!$F:$F,"Contratado",Lancamentos!$J:$J,Fluxo_de_Caixa_Semanal!$A66)</f>
        <v>0</v>
      </c>
      <c r="BF66" s="122">
        <f>-SUMIFS(Lancamentos!$Y:$Y,Lancamentos!$AF:$AF,Fluxo_de_Caixa_Semanal!BF$8,Lancamentos!$F:$F,"Realizado",Lancamentos!$J:$J,Fluxo_de_Caixa_Semanal!$A66)-SUMIFS(Lancamentos!$Y:$Y,Lancamentos!$AF:$AF,Fluxo_de_Caixa_Semanal!BF$8,Lancamentos!$F:$F,"Contratado",Lancamentos!$J:$J,Fluxo_de_Caixa_Semanal!$A66)</f>
        <v>0</v>
      </c>
      <c r="BG66" s="123">
        <f>-SUMIFS(Lancamentos!$Y:$Y,Lancamentos!$AF:$AF,Fluxo_de_Caixa_Semanal!BG$8,Lancamentos!$F:$F,"Realizado",Lancamentos!$J:$J,Fluxo_de_Caixa_Semanal!$A66)-SUMIFS(Lancamentos!$Y:$Y,Lancamentos!$AF:$AF,Fluxo_de_Caixa_Semanal!BG$8,Lancamentos!$F:$F,"Contratado",Lancamentos!$J:$J,Fluxo_de_Caixa_Semanal!$A66)</f>
        <v>0</v>
      </c>
      <c r="BH66" s="121">
        <f>-SUMIFS(Lancamentos!$Y:$Y,Lancamentos!$AF:$AF,Fluxo_de_Caixa_Semanal!BH$8,Lancamentos!$F:$F,"Realizado",Lancamentos!$J:$J,Fluxo_de_Caixa_Semanal!$A66)-SUMIFS(Lancamentos!$Y:$Y,Lancamentos!$AF:$AF,Fluxo_de_Caixa_Semanal!BH$8,Lancamentos!$F:$F,"Contratado",Lancamentos!$J:$J,Fluxo_de_Caixa_Semanal!$A66)</f>
        <v>0</v>
      </c>
      <c r="BI66" s="122">
        <f>-SUMIFS(Lancamentos!$Y:$Y,Lancamentos!$AF:$AF,Fluxo_de_Caixa_Semanal!BI$8,Lancamentos!$F:$F,"Realizado",Lancamentos!$J:$J,Fluxo_de_Caixa_Semanal!$A66)-SUMIFS(Lancamentos!$Y:$Y,Lancamentos!$AF:$AF,Fluxo_de_Caixa_Semanal!BI$8,Lancamentos!$F:$F,"Contratado",Lancamentos!$J:$J,Fluxo_de_Caixa_Semanal!$A66)</f>
        <v>0</v>
      </c>
      <c r="BJ66" s="123">
        <f>-SUMIFS(Lancamentos!$Y:$Y,Lancamentos!$AF:$AF,Fluxo_de_Caixa_Semanal!BJ$8,Lancamentos!$F:$F,"Realizado",Lancamentos!$J:$J,Fluxo_de_Caixa_Semanal!$A66)-SUMIFS(Lancamentos!$Y:$Y,Lancamentos!$AF:$AF,Fluxo_de_Caixa_Semanal!BJ$8,Lancamentos!$F:$F,"Contratado",Lancamentos!$J:$J,Fluxo_de_Caixa_Semanal!$A66)</f>
        <v>0</v>
      </c>
      <c r="BK66" s="121">
        <f>-SUMIFS(Lancamentos!$Y:$Y,Lancamentos!$AF:$AF,Fluxo_de_Caixa_Semanal!BK$8,Lancamentos!$F:$F,"Realizado",Lancamentos!$J:$J,Fluxo_de_Caixa_Semanal!$A66)-SUMIFS(Lancamentos!$Y:$Y,Lancamentos!$AF:$AF,Fluxo_de_Caixa_Semanal!BK$8,Lancamentos!$F:$F,"Contratado",Lancamentos!$J:$J,Fluxo_de_Caixa_Semanal!$A66)</f>
        <v>0</v>
      </c>
      <c r="BL66" s="122">
        <f>-SUMIFS(Lancamentos!$Y:$Y,Lancamentos!$AF:$AF,Fluxo_de_Caixa_Semanal!BL$8,Lancamentos!$F:$F,"Realizado",Lancamentos!$J:$J,Fluxo_de_Caixa_Semanal!$A66)-SUMIFS(Lancamentos!$Y:$Y,Lancamentos!$AF:$AF,Fluxo_de_Caixa_Semanal!BL$8,Lancamentos!$F:$F,"Contratado",Lancamentos!$J:$J,Fluxo_de_Caixa_Semanal!$A66)</f>
        <v>0</v>
      </c>
      <c r="BM66" s="123">
        <f>-SUMIFS(Lancamentos!$Y:$Y,Lancamentos!$AF:$AF,Fluxo_de_Caixa_Semanal!BM$8,Lancamentos!$F:$F,"Realizado",Lancamentos!$J:$J,Fluxo_de_Caixa_Semanal!$A66)-SUMIFS(Lancamentos!$Y:$Y,Lancamentos!$AF:$AF,Fluxo_de_Caixa_Semanal!BM$8,Lancamentos!$F:$F,"Contratado",Lancamentos!$J:$J,Fluxo_de_Caixa_Semanal!$A66)</f>
        <v>0</v>
      </c>
      <c r="BN66" s="121">
        <f>-SUMIFS(Lancamentos!$Y:$Y,Lancamentos!$AF:$AF,Fluxo_de_Caixa_Semanal!BN$8,Lancamentos!$F:$F,"Realizado",Lancamentos!$J:$J,Fluxo_de_Caixa_Semanal!$A66)-SUMIFS(Lancamentos!$Y:$Y,Lancamentos!$AF:$AF,Fluxo_de_Caixa_Semanal!BN$8,Lancamentos!$F:$F,"Contratado",Lancamentos!$J:$J,Fluxo_de_Caixa_Semanal!$A66)</f>
        <v>0</v>
      </c>
      <c r="BO66" s="122">
        <f>-SUMIFS(Lancamentos!$Y:$Y,Lancamentos!$AF:$AF,Fluxo_de_Caixa_Semanal!BO$8,Lancamentos!$F:$F,"Realizado",Lancamentos!$J:$J,Fluxo_de_Caixa_Semanal!$A66)-SUMIFS(Lancamentos!$Y:$Y,Lancamentos!$AF:$AF,Fluxo_de_Caixa_Semanal!BO$8,Lancamentos!$F:$F,"Contratado",Lancamentos!$J:$J,Fluxo_de_Caixa_Semanal!$A66)</f>
        <v>0</v>
      </c>
      <c r="BP66" s="123">
        <f>-SUMIFS(Lancamentos!$Y:$Y,Lancamentos!$AF:$AF,Fluxo_de_Caixa_Semanal!BP$8,Lancamentos!$F:$F,"Realizado",Lancamentos!$J:$J,Fluxo_de_Caixa_Semanal!$A66)-SUMIFS(Lancamentos!$Y:$Y,Lancamentos!$AF:$AF,Fluxo_de_Caixa_Semanal!BP$8,Lancamentos!$F:$F,"Contratado",Lancamentos!$J:$J,Fluxo_de_Caixa_Semanal!$A66)</f>
        <v>0</v>
      </c>
      <c r="BQ66" s="121">
        <f>-SUMIFS(Lancamentos!$Y:$Y,Lancamentos!$AF:$AF,Fluxo_de_Caixa_Semanal!BQ$8,Lancamentos!$F:$F,"Realizado",Lancamentos!$J:$J,Fluxo_de_Caixa_Semanal!$A66)-SUMIFS(Lancamentos!$Y:$Y,Lancamentos!$AF:$AF,Fluxo_de_Caixa_Semanal!BQ$8,Lancamentos!$F:$F,"Contratado",Lancamentos!$J:$J,Fluxo_de_Caixa_Semanal!$A66)</f>
        <v>0</v>
      </c>
      <c r="BR66" s="122">
        <f>-SUMIFS(Lancamentos!$Y:$Y,Lancamentos!$AF:$AF,Fluxo_de_Caixa_Semanal!BR$8,Lancamentos!$F:$F,"Realizado",Lancamentos!$J:$J,Fluxo_de_Caixa_Semanal!$A66)-SUMIFS(Lancamentos!$Y:$Y,Lancamentos!$AF:$AF,Fluxo_de_Caixa_Semanal!BR$8,Lancamentos!$F:$F,"Contratado",Lancamentos!$J:$J,Fluxo_de_Caixa_Semanal!$A66)</f>
        <v>0</v>
      </c>
      <c r="BS66" s="123">
        <f>-SUMIFS(Lancamentos!$Y:$Y,Lancamentos!$AF:$AF,Fluxo_de_Caixa_Semanal!BS$8,Lancamentos!$F:$F,"Realizado",Lancamentos!$J:$J,Fluxo_de_Caixa_Semanal!$A66)-SUMIFS(Lancamentos!$Y:$Y,Lancamentos!$AF:$AF,Fluxo_de_Caixa_Semanal!BS$8,Lancamentos!$F:$F,"Contratado",Lancamentos!$J:$J,Fluxo_de_Caixa_Semanal!$A66)</f>
        <v>0</v>
      </c>
      <c r="BT66" s="121">
        <f>-SUMIFS(Lancamentos!$Y:$Y,Lancamentos!$AF:$AF,Fluxo_de_Caixa_Semanal!BT$8,Lancamentos!$F:$F,"Realizado",Lancamentos!$J:$J,Fluxo_de_Caixa_Semanal!$A66)-SUMIFS(Lancamentos!$Y:$Y,Lancamentos!$AF:$AF,Fluxo_de_Caixa_Semanal!BT$8,Lancamentos!$F:$F,"Contratado",Lancamentos!$J:$J,Fluxo_de_Caixa_Semanal!$A66)</f>
        <v>0</v>
      </c>
      <c r="BU66" s="122">
        <f>-SUMIFS(Lancamentos!$Y:$Y,Lancamentos!$AF:$AF,Fluxo_de_Caixa_Semanal!BU$8,Lancamentos!$F:$F,"Realizado",Lancamentos!$J:$J,Fluxo_de_Caixa_Semanal!$A66)-SUMIFS(Lancamentos!$Y:$Y,Lancamentos!$AF:$AF,Fluxo_de_Caixa_Semanal!BU$8,Lancamentos!$F:$F,"Contratado",Lancamentos!$J:$J,Fluxo_de_Caixa_Semanal!$A66)</f>
        <v>0</v>
      </c>
      <c r="BV66" s="123">
        <f>-SUMIFS(Lancamentos!$Y:$Y,Lancamentos!$AF:$AF,Fluxo_de_Caixa_Semanal!BV$8,Lancamentos!$F:$F,"Realizado",Lancamentos!$J:$J,Fluxo_de_Caixa_Semanal!$A66)-SUMIFS(Lancamentos!$Y:$Y,Lancamentos!$AF:$AF,Fluxo_de_Caixa_Semanal!BV$8,Lancamentos!$F:$F,"Contratado",Lancamentos!$J:$J,Fluxo_de_Caixa_Semanal!$A66)</f>
        <v>0</v>
      </c>
      <c r="BW66" s="121">
        <f>-SUMIFS(Lancamentos!$Y:$Y,Lancamentos!$AF:$AF,Fluxo_de_Caixa_Semanal!BW$8,Lancamentos!$F:$F,"Realizado",Lancamentos!$J:$J,Fluxo_de_Caixa_Semanal!$A66)-SUMIFS(Lancamentos!$Y:$Y,Lancamentos!$AF:$AF,Fluxo_de_Caixa_Semanal!BW$8,Lancamentos!$F:$F,"Contratado",Lancamentos!$J:$J,Fluxo_de_Caixa_Semanal!$A66)</f>
        <v>0</v>
      </c>
      <c r="BX66" s="122">
        <f>-SUMIFS(Lancamentos!$Y:$Y,Lancamentos!$AF:$AF,Fluxo_de_Caixa_Semanal!BX$8,Lancamentos!$F:$F,"Realizado",Lancamentos!$J:$J,Fluxo_de_Caixa_Semanal!$A66)-SUMIFS(Lancamentos!$Y:$Y,Lancamentos!$AF:$AF,Fluxo_de_Caixa_Semanal!BX$8,Lancamentos!$F:$F,"Contratado",Lancamentos!$J:$J,Fluxo_de_Caixa_Semanal!$A66)</f>
        <v>0</v>
      </c>
      <c r="BY66" s="123">
        <f>-SUMIFS(Lancamentos!$Y:$Y,Lancamentos!$AF:$AF,Fluxo_de_Caixa_Semanal!BY$8,Lancamentos!$F:$F,"Realizado",Lancamentos!$J:$J,Fluxo_de_Caixa_Semanal!$A66)-SUMIFS(Lancamentos!$Y:$Y,Lancamentos!$AF:$AF,Fluxo_de_Caixa_Semanal!BY$8,Lancamentos!$F:$F,"Contratado",Lancamentos!$J:$J,Fluxo_de_Caixa_Semanal!$A66)</f>
        <v>0</v>
      </c>
      <c r="BZ66" s="121">
        <f>-SUMIFS(Lancamentos!$Y:$Y,Lancamentos!$AF:$AF,Fluxo_de_Caixa_Semanal!BZ$8,Lancamentos!$F:$F,"Realizado",Lancamentos!$J:$J,Fluxo_de_Caixa_Semanal!$A66)-SUMIFS(Lancamentos!$Y:$Y,Lancamentos!$AF:$AF,Fluxo_de_Caixa_Semanal!BZ$8,Lancamentos!$F:$F,"Contratado",Lancamentos!$J:$J,Fluxo_de_Caixa_Semanal!$A66)</f>
        <v>0</v>
      </c>
      <c r="CA66" s="122">
        <f>-SUMIFS(Lancamentos!$Y:$Y,Lancamentos!$AF:$AF,Fluxo_de_Caixa_Semanal!CA$8,Lancamentos!$F:$F,"Realizado",Lancamentos!$J:$J,Fluxo_de_Caixa_Semanal!$A66)-SUMIFS(Lancamentos!$Y:$Y,Lancamentos!$AF:$AF,Fluxo_de_Caixa_Semanal!CA$8,Lancamentos!$F:$F,"Contratado",Lancamentos!$J:$J,Fluxo_de_Caixa_Semanal!$A66)</f>
        <v>0</v>
      </c>
      <c r="CB66" s="123">
        <f>-SUMIFS(Lancamentos!$Y:$Y,Lancamentos!$AF:$AF,Fluxo_de_Caixa_Semanal!CB$8,Lancamentos!$F:$F,"Realizado",Lancamentos!$J:$J,Fluxo_de_Caixa_Semanal!$A66)-SUMIFS(Lancamentos!$Y:$Y,Lancamentos!$AF:$AF,Fluxo_de_Caixa_Semanal!CB$8,Lancamentos!$F:$F,"Contratado",Lancamentos!$J:$J,Fluxo_de_Caixa_Semanal!$A66)</f>
        <v>0</v>
      </c>
      <c r="CC66" s="121">
        <f>-SUMIFS(Lancamentos!$Y:$Y,Lancamentos!$AF:$AF,Fluxo_de_Caixa_Semanal!CC$8,Lancamentos!$F:$F,"Realizado",Lancamentos!$J:$J,Fluxo_de_Caixa_Semanal!$A66)-SUMIFS(Lancamentos!$Y:$Y,Lancamentos!$AF:$AF,Fluxo_de_Caixa_Semanal!CC$8,Lancamentos!$F:$F,"Contratado",Lancamentos!$J:$J,Fluxo_de_Caixa_Semanal!$A66)</f>
        <v>0</v>
      </c>
      <c r="CD66" s="122">
        <f>-SUMIFS(Lancamentos!$Y:$Y,Lancamentos!$AF:$AF,Fluxo_de_Caixa_Semanal!CD$8,Lancamentos!$F:$F,"Realizado",Lancamentos!$J:$J,Fluxo_de_Caixa_Semanal!$A66)-SUMIFS(Lancamentos!$Y:$Y,Lancamentos!$AF:$AF,Fluxo_de_Caixa_Semanal!CD$8,Lancamentos!$F:$F,"Contratado",Lancamentos!$J:$J,Fluxo_de_Caixa_Semanal!$A66)</f>
        <v>0</v>
      </c>
      <c r="CE66" s="123">
        <f>-SUMIFS(Lancamentos!$Y:$Y,Lancamentos!$AF:$AF,Fluxo_de_Caixa_Semanal!CE$8,Lancamentos!$F:$F,"Realizado",Lancamentos!$J:$J,Fluxo_de_Caixa_Semanal!$A66)-SUMIFS(Lancamentos!$Y:$Y,Lancamentos!$AF:$AF,Fluxo_de_Caixa_Semanal!CE$8,Lancamentos!$F:$F,"Contratado",Lancamentos!$J:$J,Fluxo_de_Caixa_Semanal!$A66)</f>
        <v>0</v>
      </c>
      <c r="CF66" s="121">
        <f>-SUMIFS(Lancamentos!$Y:$Y,Lancamentos!$AF:$AF,Fluxo_de_Caixa_Semanal!CF$8,Lancamentos!$F:$F,"Realizado",Lancamentos!$J:$J,Fluxo_de_Caixa_Semanal!$A66)-SUMIFS(Lancamentos!$Y:$Y,Lancamentos!$AF:$AF,Fluxo_de_Caixa_Semanal!CF$8,Lancamentos!$F:$F,"Contratado",Lancamentos!$J:$J,Fluxo_de_Caixa_Semanal!$A66)</f>
        <v>0</v>
      </c>
      <c r="CG66" s="122">
        <f>-SUMIFS(Lancamentos!$Y:$Y,Lancamentos!$AF:$AF,Fluxo_de_Caixa_Semanal!CG$8,Lancamentos!$F:$F,"Realizado",Lancamentos!$J:$J,Fluxo_de_Caixa_Semanal!$A66)-SUMIFS(Lancamentos!$Y:$Y,Lancamentos!$AF:$AF,Fluxo_de_Caixa_Semanal!CG$8,Lancamentos!$F:$F,"Contratado",Lancamentos!$J:$J,Fluxo_de_Caixa_Semanal!$A66)</f>
        <v>0</v>
      </c>
      <c r="CH66" s="123">
        <f>-SUMIFS(Lancamentos!$Y:$Y,Lancamentos!$AF:$AF,Fluxo_de_Caixa_Semanal!CH$8,Lancamentos!$F:$F,"Realizado",Lancamentos!$J:$J,Fluxo_de_Caixa_Semanal!$A66)-SUMIFS(Lancamentos!$Y:$Y,Lancamentos!$AF:$AF,Fluxo_de_Caixa_Semanal!CH$8,Lancamentos!$F:$F,"Contratado",Lancamentos!$J:$J,Fluxo_de_Caixa_Semanal!$A66)</f>
        <v>0</v>
      </c>
      <c r="CI66" s="121">
        <f>-SUMIFS(Lancamentos!$Y:$Y,Lancamentos!$AF:$AF,Fluxo_de_Caixa_Semanal!CI$8,Lancamentos!$F:$F,"Realizado",Lancamentos!$J:$J,Fluxo_de_Caixa_Semanal!$A66)-SUMIFS(Lancamentos!$Y:$Y,Lancamentos!$AF:$AF,Fluxo_de_Caixa_Semanal!CI$8,Lancamentos!$F:$F,"Contratado",Lancamentos!$J:$J,Fluxo_de_Caixa_Semanal!$A66)</f>
        <v>0</v>
      </c>
      <c r="CJ66" s="122">
        <f>-SUMIFS(Lancamentos!$Y:$Y,Lancamentos!$AF:$AF,Fluxo_de_Caixa_Semanal!CJ$8,Lancamentos!$F:$F,"Realizado",Lancamentos!$J:$J,Fluxo_de_Caixa_Semanal!$A66)-SUMIFS(Lancamentos!$Y:$Y,Lancamentos!$AF:$AF,Fluxo_de_Caixa_Semanal!CJ$8,Lancamentos!$F:$F,"Contratado",Lancamentos!$J:$J,Fluxo_de_Caixa_Semanal!$A66)</f>
        <v>0</v>
      </c>
      <c r="CK66" s="123">
        <f>-SUMIFS(Lancamentos!$Y:$Y,Lancamentos!$AF:$AF,Fluxo_de_Caixa_Semanal!CK$8,Lancamentos!$F:$F,"Realizado",Lancamentos!$J:$J,Fluxo_de_Caixa_Semanal!$A66)-SUMIFS(Lancamentos!$Y:$Y,Lancamentos!$AF:$AF,Fluxo_de_Caixa_Semanal!CK$8,Lancamentos!$F:$F,"Contratado",Lancamentos!$J:$J,Fluxo_de_Caixa_Semanal!$A66)</f>
        <v>0</v>
      </c>
      <c r="CL66" s="121">
        <f>-SUMIFS(Lancamentos!$Y:$Y,Lancamentos!$AF:$AF,Fluxo_de_Caixa_Semanal!CL$8,Lancamentos!$F:$F,"Realizado",Lancamentos!$J:$J,Fluxo_de_Caixa_Semanal!$A66)-SUMIFS(Lancamentos!$Y:$Y,Lancamentos!$AF:$AF,Fluxo_de_Caixa_Semanal!CL$8,Lancamentos!$F:$F,"Contratado",Lancamentos!$J:$J,Fluxo_de_Caixa_Semanal!$A66)</f>
        <v>0</v>
      </c>
      <c r="CM66" s="122">
        <f>-SUMIFS(Lancamentos!$Y:$Y,Lancamentos!$AF:$AF,Fluxo_de_Caixa_Semanal!CM$8,Lancamentos!$F:$F,"Realizado",Lancamentos!$J:$J,Fluxo_de_Caixa_Semanal!$A66)-SUMIFS(Lancamentos!$Y:$Y,Lancamentos!$AF:$AF,Fluxo_de_Caixa_Semanal!CM$8,Lancamentos!$F:$F,"Contratado",Lancamentos!$J:$J,Fluxo_de_Caixa_Semanal!$A66)</f>
        <v>0</v>
      </c>
      <c r="CN66" s="123">
        <f>-SUMIFS(Lancamentos!$Y:$Y,Lancamentos!$AF:$AF,Fluxo_de_Caixa_Semanal!CN$8,Lancamentos!$F:$F,"Realizado",Lancamentos!$J:$J,Fluxo_de_Caixa_Semanal!$A66)-SUMIFS(Lancamentos!$Y:$Y,Lancamentos!$AF:$AF,Fluxo_de_Caixa_Semanal!CN$8,Lancamentos!$F:$F,"Contratado",Lancamentos!$J:$J,Fluxo_de_Caixa_Semanal!$A66)</f>
        <v>0</v>
      </c>
      <c r="CO66" s="121">
        <f>-SUMIFS(Lancamentos!$Y:$Y,Lancamentos!$AF:$AF,Fluxo_de_Caixa_Semanal!CO$8,Lancamentos!$F:$F,"Realizado",Lancamentos!$J:$J,Fluxo_de_Caixa_Semanal!$A66)-SUMIFS(Lancamentos!$Y:$Y,Lancamentos!$AF:$AF,Fluxo_de_Caixa_Semanal!CO$8,Lancamentos!$F:$F,"Contratado",Lancamentos!$J:$J,Fluxo_de_Caixa_Semanal!$A66)</f>
        <v>0</v>
      </c>
      <c r="CP66" s="122">
        <f>-SUMIFS(Lancamentos!$Y:$Y,Lancamentos!$AF:$AF,Fluxo_de_Caixa_Semanal!CP$8,Lancamentos!$F:$F,"Realizado",Lancamentos!$J:$J,Fluxo_de_Caixa_Semanal!$A66)-SUMIFS(Lancamentos!$Y:$Y,Lancamentos!$AF:$AF,Fluxo_de_Caixa_Semanal!CP$8,Lancamentos!$F:$F,"Contratado",Lancamentos!$J:$J,Fluxo_de_Caixa_Semanal!$A66)</f>
        <v>0</v>
      </c>
      <c r="CQ66" s="123">
        <f>-SUMIFS(Lancamentos!$Y:$Y,Lancamentos!$AF:$AF,Fluxo_de_Caixa_Semanal!CQ$8,Lancamentos!$F:$F,"Realizado",Lancamentos!$J:$J,Fluxo_de_Caixa_Semanal!$A66)-SUMIFS(Lancamentos!$Y:$Y,Lancamentos!$AF:$AF,Fluxo_de_Caixa_Semanal!CQ$8,Lancamentos!$F:$F,"Contratado",Lancamentos!$J:$J,Fluxo_de_Caixa_Semanal!$A66)</f>
        <v>0</v>
      </c>
      <c r="CR66" s="121">
        <f>-SUMIFS(Lancamentos!$Y:$Y,Lancamentos!$AF:$AF,Fluxo_de_Caixa_Semanal!CR$8,Lancamentos!$F:$F,"Realizado",Lancamentos!$J:$J,Fluxo_de_Caixa_Semanal!$A66)-SUMIFS(Lancamentos!$Y:$Y,Lancamentos!$AF:$AF,Fluxo_de_Caixa_Semanal!CR$8,Lancamentos!$F:$F,"Contratado",Lancamentos!$J:$J,Fluxo_de_Caixa_Semanal!$A66)</f>
        <v>0</v>
      </c>
      <c r="CS66" s="122">
        <f>-SUMIFS(Lancamentos!$Y:$Y,Lancamentos!$AF:$AF,Fluxo_de_Caixa_Semanal!CS$8,Lancamentos!$F:$F,"Realizado",Lancamentos!$J:$J,Fluxo_de_Caixa_Semanal!$A66)-SUMIFS(Lancamentos!$Y:$Y,Lancamentos!$AF:$AF,Fluxo_de_Caixa_Semanal!CS$8,Lancamentos!$F:$F,"Contratado",Lancamentos!$J:$J,Fluxo_de_Caixa_Semanal!$A66)</f>
        <v>0</v>
      </c>
      <c r="CT66" s="123">
        <f>-SUMIFS(Lancamentos!$Y:$Y,Lancamentos!$AF:$AF,Fluxo_de_Caixa_Semanal!CT$8,Lancamentos!$F:$F,"Realizado",Lancamentos!$J:$J,Fluxo_de_Caixa_Semanal!$A66)-SUMIFS(Lancamentos!$Y:$Y,Lancamentos!$AF:$AF,Fluxo_de_Caixa_Semanal!CT$8,Lancamentos!$F:$F,"Contratado",Lancamentos!$J:$J,Fluxo_de_Caixa_Semanal!$A66)</f>
        <v>0</v>
      </c>
      <c r="CU66" s="121">
        <f>-SUMIFS(Lancamentos!$Y:$Y,Lancamentos!$AF:$AF,Fluxo_de_Caixa_Semanal!CU$8,Lancamentos!$F:$F,"Realizado",Lancamentos!$J:$J,Fluxo_de_Caixa_Semanal!$A66)-SUMIFS(Lancamentos!$Y:$Y,Lancamentos!$AF:$AF,Fluxo_de_Caixa_Semanal!CU$8,Lancamentos!$F:$F,"Contratado",Lancamentos!$J:$J,Fluxo_de_Caixa_Semanal!$A66)</f>
        <v>0</v>
      </c>
      <c r="CV66" s="122">
        <f>-SUMIFS(Lancamentos!$Y:$Y,Lancamentos!$AF:$AF,Fluxo_de_Caixa_Semanal!CV$8,Lancamentos!$F:$F,"Realizado",Lancamentos!$J:$J,Fluxo_de_Caixa_Semanal!$A66)-SUMIFS(Lancamentos!$Y:$Y,Lancamentos!$AF:$AF,Fluxo_de_Caixa_Semanal!CV$8,Lancamentos!$F:$F,"Contratado",Lancamentos!$J:$J,Fluxo_de_Caixa_Semanal!$A66)</f>
        <v>0</v>
      </c>
      <c r="CW66" s="123">
        <f>-SUMIFS(Lancamentos!$Y:$Y,Lancamentos!$AF:$AF,Fluxo_de_Caixa_Semanal!CW$8,Lancamentos!$F:$F,"Realizado",Lancamentos!$J:$J,Fluxo_de_Caixa_Semanal!$A66)-SUMIFS(Lancamentos!$Y:$Y,Lancamentos!$AF:$AF,Fluxo_de_Caixa_Semanal!CW$8,Lancamentos!$F:$F,"Contratado",Lancamentos!$J:$J,Fluxo_de_Caixa_Semanal!$A66)</f>
        <v>0</v>
      </c>
      <c r="CX66" s="121">
        <f>-SUMIFS(Lancamentos!$Y:$Y,Lancamentos!$AF:$AF,Fluxo_de_Caixa_Semanal!CX$8,Lancamentos!$F:$F,"Realizado",Lancamentos!$J:$J,Fluxo_de_Caixa_Semanal!$A66)-SUMIFS(Lancamentos!$Y:$Y,Lancamentos!$AF:$AF,Fluxo_de_Caixa_Semanal!CX$8,Lancamentos!$F:$F,"Contratado",Lancamentos!$J:$J,Fluxo_de_Caixa_Semanal!$A66)</f>
        <v>0</v>
      </c>
      <c r="CY66" s="122">
        <f>-SUMIFS(Lancamentos!$Y:$Y,Lancamentos!$AF:$AF,Fluxo_de_Caixa_Semanal!CY$8,Lancamentos!$F:$F,"Realizado",Lancamentos!$J:$J,Fluxo_de_Caixa_Semanal!$A66)-SUMIFS(Lancamentos!$Y:$Y,Lancamentos!$AF:$AF,Fluxo_de_Caixa_Semanal!CY$8,Lancamentos!$F:$F,"Contratado",Lancamentos!$J:$J,Fluxo_de_Caixa_Semanal!$A66)</f>
        <v>0</v>
      </c>
      <c r="CZ66" s="123">
        <f>-SUMIFS(Lancamentos!$Y:$Y,Lancamentos!$AF:$AF,Fluxo_de_Caixa_Semanal!CZ$8,Lancamentos!$F:$F,"Realizado",Lancamentos!$J:$J,Fluxo_de_Caixa_Semanal!$A66)-SUMIFS(Lancamentos!$Y:$Y,Lancamentos!$AF:$AF,Fluxo_de_Caixa_Semanal!CZ$8,Lancamentos!$F:$F,"Contratado",Lancamentos!$J:$J,Fluxo_de_Caixa_Semanal!$A66)</f>
        <v>0</v>
      </c>
      <c r="DA66" s="121">
        <f>-SUMIFS(Lancamentos!$Y:$Y,Lancamentos!$AF:$AF,Fluxo_de_Caixa_Semanal!DA$8,Lancamentos!$F:$F,"Realizado",Lancamentos!$J:$J,Fluxo_de_Caixa_Semanal!$A66)-SUMIFS(Lancamentos!$Y:$Y,Lancamentos!$AF:$AF,Fluxo_de_Caixa_Semanal!DA$8,Lancamentos!$F:$F,"Contratado",Lancamentos!$J:$J,Fluxo_de_Caixa_Semanal!$A66)</f>
        <v>0</v>
      </c>
      <c r="DB66" s="122">
        <f>-SUMIFS(Lancamentos!$Y:$Y,Lancamentos!$AF:$AF,Fluxo_de_Caixa_Semanal!DB$8,Lancamentos!$F:$F,"Realizado",Lancamentos!$J:$J,Fluxo_de_Caixa_Semanal!$A66)-SUMIFS(Lancamentos!$Y:$Y,Lancamentos!$AF:$AF,Fluxo_de_Caixa_Semanal!DB$8,Lancamentos!$F:$F,"Contratado",Lancamentos!$J:$J,Fluxo_de_Caixa_Semanal!$A66)</f>
        <v>0</v>
      </c>
      <c r="DC66" s="123">
        <f>-SUMIFS(Lancamentos!$Y:$Y,Lancamentos!$AF:$AF,Fluxo_de_Caixa_Semanal!DC$8,Lancamentos!$F:$F,"Realizado",Lancamentos!$J:$J,Fluxo_de_Caixa_Semanal!$A66)-SUMIFS(Lancamentos!$Y:$Y,Lancamentos!$AF:$AF,Fluxo_de_Caixa_Semanal!DC$8,Lancamentos!$F:$F,"Contratado",Lancamentos!$J:$J,Fluxo_de_Caixa_Semanal!$A66)</f>
        <v>0</v>
      </c>
      <c r="DD66" s="121">
        <f>-SUMIFS(Lancamentos!$Y:$Y,Lancamentos!$AF:$AF,Fluxo_de_Caixa_Semanal!DD$8,Lancamentos!$F:$F,"Realizado",Lancamentos!$J:$J,Fluxo_de_Caixa_Semanal!$A66)-SUMIFS(Lancamentos!$Y:$Y,Lancamentos!$AF:$AF,Fluxo_de_Caixa_Semanal!DD$8,Lancamentos!$F:$F,"Contratado",Lancamentos!$J:$J,Fluxo_de_Caixa_Semanal!$A66)</f>
        <v>0</v>
      </c>
      <c r="DE66" s="122">
        <f>-SUMIFS(Lancamentos!$Y:$Y,Lancamentos!$AF:$AF,Fluxo_de_Caixa_Semanal!DE$8,Lancamentos!$F:$F,"Realizado",Lancamentos!$J:$J,Fluxo_de_Caixa_Semanal!$A66)-SUMIFS(Lancamentos!$Y:$Y,Lancamentos!$AF:$AF,Fluxo_de_Caixa_Semanal!DE$8,Lancamentos!$F:$F,"Contratado",Lancamentos!$J:$J,Fluxo_de_Caixa_Semanal!$A66)</f>
        <v>0</v>
      </c>
      <c r="DF66" s="123">
        <f>-SUMIFS(Lancamentos!$Y:$Y,Lancamentos!$AF:$AF,Fluxo_de_Caixa_Semanal!DF$8,Lancamentos!$F:$F,"Realizado",Lancamentos!$J:$J,Fluxo_de_Caixa_Semanal!$A66)-SUMIFS(Lancamentos!$Y:$Y,Lancamentos!$AF:$AF,Fluxo_de_Caixa_Semanal!DF$8,Lancamentos!$F:$F,"Contratado",Lancamentos!$J:$J,Fluxo_de_Caixa_Semanal!$A66)</f>
        <v>0</v>
      </c>
      <c r="DG66" s="121">
        <f>-SUMIFS(Lancamentos!$Y:$Y,Lancamentos!$AF:$AF,Fluxo_de_Caixa_Semanal!DG$8,Lancamentos!$F:$F,"Realizado",Lancamentos!$J:$J,Fluxo_de_Caixa_Semanal!$A66)-SUMIFS(Lancamentos!$Y:$Y,Lancamentos!$AF:$AF,Fluxo_de_Caixa_Semanal!DG$8,Lancamentos!$F:$F,"Contratado",Lancamentos!$J:$J,Fluxo_de_Caixa_Semanal!$A66)</f>
        <v>0</v>
      </c>
      <c r="DH66" s="122">
        <f>-SUMIFS(Lancamentos!$Y:$Y,Lancamentos!$AF:$AF,Fluxo_de_Caixa_Semanal!DH$8,Lancamentos!$F:$F,"Realizado",Lancamentos!$J:$J,Fluxo_de_Caixa_Semanal!$A66)-SUMIFS(Lancamentos!$Y:$Y,Lancamentos!$AF:$AF,Fluxo_de_Caixa_Semanal!DH$8,Lancamentos!$F:$F,"Contratado",Lancamentos!$J:$J,Fluxo_de_Caixa_Semanal!$A66)</f>
        <v>0</v>
      </c>
      <c r="DI66" s="123">
        <f>-SUMIFS(Lancamentos!$Y:$Y,Lancamentos!$AF:$AF,Fluxo_de_Caixa_Semanal!DI$8,Lancamentos!$F:$F,"Realizado",Lancamentos!$J:$J,Fluxo_de_Caixa_Semanal!$A66)-SUMIFS(Lancamentos!$Y:$Y,Lancamentos!$AF:$AF,Fluxo_de_Caixa_Semanal!DI$8,Lancamentos!$F:$F,"Contratado",Lancamentos!$J:$J,Fluxo_de_Caixa_Semanal!$A66)</f>
        <v>0</v>
      </c>
      <c r="DJ66" s="121">
        <f>-SUMIFS(Lancamentos!$Y:$Y,Lancamentos!$AF:$AF,Fluxo_de_Caixa_Semanal!DJ$8,Lancamentos!$F:$F,"Realizado",Lancamentos!$J:$J,Fluxo_de_Caixa_Semanal!$A66)-SUMIFS(Lancamentos!$Y:$Y,Lancamentos!$AF:$AF,Fluxo_de_Caixa_Semanal!DJ$8,Lancamentos!$F:$F,"Contratado",Lancamentos!$J:$J,Fluxo_de_Caixa_Semanal!$A66)</f>
        <v>0</v>
      </c>
      <c r="DK66" s="122">
        <f>-SUMIFS(Lancamentos!$Y:$Y,Lancamentos!$AF:$AF,Fluxo_de_Caixa_Semanal!DK$8,Lancamentos!$F:$F,"Realizado",Lancamentos!$J:$J,Fluxo_de_Caixa_Semanal!$A66)-SUMIFS(Lancamentos!$Y:$Y,Lancamentos!$AF:$AF,Fluxo_de_Caixa_Semanal!DK$8,Lancamentos!$F:$F,"Contratado",Lancamentos!$J:$J,Fluxo_de_Caixa_Semanal!$A66)</f>
        <v>0</v>
      </c>
      <c r="DL66" s="123">
        <f>-SUMIFS(Lancamentos!$Y:$Y,Lancamentos!$AF:$AF,Fluxo_de_Caixa_Semanal!DL$8,Lancamentos!$F:$F,"Realizado",Lancamentos!$J:$J,Fluxo_de_Caixa_Semanal!$A66)-SUMIFS(Lancamentos!$Y:$Y,Lancamentos!$AF:$AF,Fluxo_de_Caixa_Semanal!DL$8,Lancamentos!$F:$F,"Contratado",Lancamentos!$J:$J,Fluxo_de_Caixa_Semanal!$A66)</f>
        <v>0</v>
      </c>
      <c r="DM66" s="121">
        <f>-SUMIFS(Lancamentos!$Y:$Y,Lancamentos!$AF:$AF,Fluxo_de_Caixa_Semanal!DM$8,Lancamentos!$F:$F,"Realizado",Lancamentos!$J:$J,Fluxo_de_Caixa_Semanal!$A66)-SUMIFS(Lancamentos!$Y:$Y,Lancamentos!$AF:$AF,Fluxo_de_Caixa_Semanal!DM$8,Lancamentos!$F:$F,"Contratado",Lancamentos!$J:$J,Fluxo_de_Caixa_Semanal!$A66)</f>
        <v>0</v>
      </c>
      <c r="DN66" s="122">
        <f>-SUMIFS(Lancamentos!$Y:$Y,Lancamentos!$AF:$AF,Fluxo_de_Caixa_Semanal!DN$8,Lancamentos!$F:$F,"Realizado",Lancamentos!$J:$J,Fluxo_de_Caixa_Semanal!$A66)-SUMIFS(Lancamentos!$Y:$Y,Lancamentos!$AF:$AF,Fluxo_de_Caixa_Semanal!DN$8,Lancamentos!$F:$F,"Contratado",Lancamentos!$J:$J,Fluxo_de_Caixa_Semanal!$A66)</f>
        <v>0</v>
      </c>
      <c r="DO66" s="123">
        <f>-SUMIFS(Lancamentos!$Y:$Y,Lancamentos!$AF:$AF,Fluxo_de_Caixa_Semanal!DO$8,Lancamentos!$F:$F,"Realizado",Lancamentos!$J:$J,Fluxo_de_Caixa_Semanal!$A66)-SUMIFS(Lancamentos!$Y:$Y,Lancamentos!$AF:$AF,Fluxo_de_Caixa_Semanal!DO$8,Lancamentos!$F:$F,"Contratado",Lancamentos!$J:$J,Fluxo_de_Caixa_Semanal!$A66)</f>
        <v>0</v>
      </c>
      <c r="DP66" s="121">
        <f>-SUMIFS(Lancamentos!$Y:$Y,Lancamentos!$AF:$AF,Fluxo_de_Caixa_Semanal!DP$8,Lancamentos!$F:$F,"Realizado",Lancamentos!$J:$J,Fluxo_de_Caixa_Semanal!$A66)-SUMIFS(Lancamentos!$Y:$Y,Lancamentos!$AF:$AF,Fluxo_de_Caixa_Semanal!DP$8,Lancamentos!$F:$F,"Contratado",Lancamentos!$J:$J,Fluxo_de_Caixa_Semanal!$A66)</f>
        <v>0</v>
      </c>
      <c r="DQ66" s="122">
        <f>-SUMIFS(Lancamentos!$Y:$Y,Lancamentos!$AF:$AF,Fluxo_de_Caixa_Semanal!DQ$8,Lancamentos!$F:$F,"Realizado",Lancamentos!$J:$J,Fluxo_de_Caixa_Semanal!$A66)-SUMIFS(Lancamentos!$Y:$Y,Lancamentos!$AF:$AF,Fluxo_de_Caixa_Semanal!DQ$8,Lancamentos!$F:$F,"Contratado",Lancamentos!$J:$J,Fluxo_de_Caixa_Semanal!$A66)</f>
        <v>0</v>
      </c>
      <c r="DR66" s="123">
        <f>-SUMIFS(Lancamentos!$Y:$Y,Lancamentos!$AF:$AF,Fluxo_de_Caixa_Semanal!DR$8,Lancamentos!$F:$F,"Realizado",Lancamentos!$J:$J,Fluxo_de_Caixa_Semanal!$A66)-SUMIFS(Lancamentos!$Y:$Y,Lancamentos!$AF:$AF,Fluxo_de_Caixa_Semanal!DR$8,Lancamentos!$F:$F,"Contratado",Lancamentos!$J:$J,Fluxo_de_Caixa_Semanal!$A66)</f>
        <v>0</v>
      </c>
      <c r="DS66" s="121">
        <f>-SUMIFS(Lancamentos!$Y:$Y,Lancamentos!$AF:$AF,Fluxo_de_Caixa_Semanal!DS$8,Lancamentos!$F:$F,"Realizado",Lancamentos!$J:$J,Fluxo_de_Caixa_Semanal!$A66)-SUMIFS(Lancamentos!$Y:$Y,Lancamentos!$AF:$AF,Fluxo_de_Caixa_Semanal!DS$8,Lancamentos!$F:$F,"Contratado",Lancamentos!$J:$J,Fluxo_de_Caixa_Semanal!$A66)</f>
        <v>0</v>
      </c>
      <c r="DT66" s="122">
        <f>-SUMIFS(Lancamentos!$Y:$Y,Lancamentos!$AF:$AF,Fluxo_de_Caixa_Semanal!DT$8,Lancamentos!$F:$F,"Realizado",Lancamentos!$J:$J,Fluxo_de_Caixa_Semanal!$A66)-SUMIFS(Lancamentos!$Y:$Y,Lancamentos!$AF:$AF,Fluxo_de_Caixa_Semanal!DT$8,Lancamentos!$F:$F,"Contratado",Lancamentos!$J:$J,Fluxo_de_Caixa_Semanal!$A66)</f>
        <v>0</v>
      </c>
      <c r="DU66" s="123">
        <f>-SUMIFS(Lancamentos!$Y:$Y,Lancamentos!$AF:$AF,Fluxo_de_Caixa_Semanal!DU$8,Lancamentos!$F:$F,"Realizado",Lancamentos!$J:$J,Fluxo_de_Caixa_Semanal!$A66)-SUMIFS(Lancamentos!$Y:$Y,Lancamentos!$AF:$AF,Fluxo_de_Caixa_Semanal!DU$8,Lancamentos!$F:$F,"Contratado",Lancamentos!$J:$J,Fluxo_de_Caixa_Semanal!$A66)</f>
        <v>0</v>
      </c>
      <c r="DV66" s="121">
        <f>-SUMIFS(Lancamentos!$Y:$Y,Lancamentos!$AF:$AF,Fluxo_de_Caixa_Semanal!DV$8,Lancamentos!$F:$F,"Realizado",Lancamentos!$J:$J,Fluxo_de_Caixa_Semanal!$A66)-SUMIFS(Lancamentos!$Y:$Y,Lancamentos!$AF:$AF,Fluxo_de_Caixa_Semanal!DV$8,Lancamentos!$F:$F,"Contratado",Lancamentos!$J:$J,Fluxo_de_Caixa_Semanal!$A66)</f>
        <v>0</v>
      </c>
      <c r="DW66" s="122">
        <f>-SUMIFS(Lancamentos!$Y:$Y,Lancamentos!$AF:$AF,Fluxo_de_Caixa_Semanal!DW$8,Lancamentos!$F:$F,"Realizado",Lancamentos!$J:$J,Fluxo_de_Caixa_Semanal!$A66)-SUMIFS(Lancamentos!$Y:$Y,Lancamentos!$AF:$AF,Fluxo_de_Caixa_Semanal!DW$8,Lancamentos!$F:$F,"Contratado",Lancamentos!$J:$J,Fluxo_de_Caixa_Semanal!$A66)</f>
        <v>0</v>
      </c>
      <c r="DX66" s="123">
        <f>-SUMIFS(Lancamentos!$Y:$Y,Lancamentos!$AF:$AF,Fluxo_de_Caixa_Semanal!DX$8,Lancamentos!$F:$F,"Realizado",Lancamentos!$J:$J,Fluxo_de_Caixa_Semanal!$A66)-SUMIFS(Lancamentos!$Y:$Y,Lancamentos!$AF:$AF,Fluxo_de_Caixa_Semanal!DX$8,Lancamentos!$F:$F,"Contratado",Lancamentos!$J:$J,Fluxo_de_Caixa_Semanal!$A66)</f>
        <v>0</v>
      </c>
      <c r="DY66" s="121">
        <f>-SUMIFS(Lancamentos!$Y:$Y,Lancamentos!$AF:$AF,Fluxo_de_Caixa_Semanal!DY$8,Lancamentos!$F:$F,"Realizado",Lancamentos!$J:$J,Fluxo_de_Caixa_Semanal!$A66)-SUMIFS(Lancamentos!$Y:$Y,Lancamentos!$AF:$AF,Fluxo_de_Caixa_Semanal!DY$8,Lancamentos!$F:$F,"Contratado",Lancamentos!$J:$J,Fluxo_de_Caixa_Semanal!$A66)</f>
        <v>0</v>
      </c>
      <c r="DZ66" s="122">
        <f>-SUMIFS(Lancamentos!$Y:$Y,Lancamentos!$AF:$AF,Fluxo_de_Caixa_Semanal!DZ$8,Lancamentos!$F:$F,"Realizado",Lancamentos!$J:$J,Fluxo_de_Caixa_Semanal!$A66)-SUMIFS(Lancamentos!$Y:$Y,Lancamentos!$AF:$AF,Fluxo_de_Caixa_Semanal!DZ$8,Lancamentos!$F:$F,"Contratado",Lancamentos!$J:$J,Fluxo_de_Caixa_Semanal!$A66)</f>
        <v>0</v>
      </c>
      <c r="EA66" s="123">
        <f>-SUMIFS(Lancamentos!$Y:$Y,Lancamentos!$AF:$AF,Fluxo_de_Caixa_Semanal!EA$8,Lancamentos!$F:$F,"Realizado",Lancamentos!$J:$J,Fluxo_de_Caixa_Semanal!$A66)-SUMIFS(Lancamentos!$Y:$Y,Lancamentos!$AF:$AF,Fluxo_de_Caixa_Semanal!EA$8,Lancamentos!$F:$F,"Contratado",Lancamentos!$J:$J,Fluxo_de_Caixa_Semanal!$A66)</f>
        <v>0</v>
      </c>
      <c r="EB66" s="121">
        <f>-SUMIFS(Lancamentos!$Y:$Y,Lancamentos!$AF:$AF,Fluxo_de_Caixa_Semanal!EB$8,Lancamentos!$F:$F,"Realizado",Lancamentos!$J:$J,Fluxo_de_Caixa_Semanal!$A66)-SUMIFS(Lancamentos!$Y:$Y,Lancamentos!$AF:$AF,Fluxo_de_Caixa_Semanal!EB$8,Lancamentos!$F:$F,"Contratado",Lancamentos!$J:$J,Fluxo_de_Caixa_Semanal!$A66)</f>
        <v>0</v>
      </c>
      <c r="EC66" s="122">
        <f>-SUMIFS(Lancamentos!$Y:$Y,Lancamentos!$AF:$AF,Fluxo_de_Caixa_Semanal!EC$8,Lancamentos!$F:$F,"Realizado",Lancamentos!$J:$J,Fluxo_de_Caixa_Semanal!$A66)-SUMIFS(Lancamentos!$Y:$Y,Lancamentos!$AF:$AF,Fluxo_de_Caixa_Semanal!EC$8,Lancamentos!$F:$F,"Contratado",Lancamentos!$J:$J,Fluxo_de_Caixa_Semanal!$A66)</f>
        <v>0</v>
      </c>
      <c r="ED66" s="123">
        <f>-SUMIFS(Lancamentos!$Y:$Y,Lancamentos!$AF:$AF,Fluxo_de_Caixa_Semanal!ED$8,Lancamentos!$F:$F,"Realizado",Lancamentos!$J:$J,Fluxo_de_Caixa_Semanal!$A66)-SUMIFS(Lancamentos!$Y:$Y,Lancamentos!$AF:$AF,Fluxo_de_Caixa_Semanal!ED$8,Lancamentos!$F:$F,"Contratado",Lancamentos!$J:$J,Fluxo_de_Caixa_Semanal!$A66)</f>
        <v>0</v>
      </c>
      <c r="EE66" s="121">
        <f>-SUMIFS(Lancamentos!$Y:$Y,Lancamentos!$AF:$AF,Fluxo_de_Caixa_Semanal!EE$8,Lancamentos!$F:$F,"Realizado",Lancamentos!$J:$J,Fluxo_de_Caixa_Semanal!$A66)-SUMIFS(Lancamentos!$Y:$Y,Lancamentos!$AF:$AF,Fluxo_de_Caixa_Semanal!EE$8,Lancamentos!$F:$F,"Contratado",Lancamentos!$J:$J,Fluxo_de_Caixa_Semanal!$A66)</f>
        <v>0</v>
      </c>
      <c r="EF66" s="122">
        <f>-SUMIFS(Lancamentos!$Y:$Y,Lancamentos!$AF:$AF,Fluxo_de_Caixa_Semanal!EF$8,Lancamentos!$F:$F,"Realizado",Lancamentos!$J:$J,Fluxo_de_Caixa_Semanal!$A66)-SUMIFS(Lancamentos!$Y:$Y,Lancamentos!$AF:$AF,Fluxo_de_Caixa_Semanal!EF$8,Lancamentos!$F:$F,"Contratado",Lancamentos!$J:$J,Fluxo_de_Caixa_Semanal!$A66)</f>
        <v>0</v>
      </c>
      <c r="EG66" s="123">
        <f>-SUMIFS(Lancamentos!$Y:$Y,Lancamentos!$AF:$AF,Fluxo_de_Caixa_Semanal!EG$8,Lancamentos!$F:$F,"Realizado",Lancamentos!$J:$J,Fluxo_de_Caixa_Semanal!$A66)-SUMIFS(Lancamentos!$Y:$Y,Lancamentos!$AF:$AF,Fluxo_de_Caixa_Semanal!EG$8,Lancamentos!$F:$F,"Contratado",Lancamentos!$J:$J,Fluxo_de_Caixa_Semanal!$A66)</f>
        <v>0</v>
      </c>
      <c r="EH66" s="121">
        <f>-SUMIFS(Lancamentos!$Y:$Y,Lancamentos!$AF:$AF,Fluxo_de_Caixa_Semanal!EH$8,Lancamentos!$F:$F,"Realizado",Lancamentos!$J:$J,Fluxo_de_Caixa_Semanal!$A66)-SUMIFS(Lancamentos!$Y:$Y,Lancamentos!$AF:$AF,Fluxo_de_Caixa_Semanal!EH$8,Lancamentos!$F:$F,"Contratado",Lancamentos!$J:$J,Fluxo_de_Caixa_Semanal!$A66)</f>
        <v>0</v>
      </c>
      <c r="EI66" s="122">
        <f>-SUMIFS(Lancamentos!$Y:$Y,Lancamentos!$AF:$AF,Fluxo_de_Caixa_Semanal!EI$8,Lancamentos!$F:$F,"Realizado",Lancamentos!$J:$J,Fluxo_de_Caixa_Semanal!$A66)-SUMIFS(Lancamentos!$Y:$Y,Lancamentos!$AF:$AF,Fluxo_de_Caixa_Semanal!EI$8,Lancamentos!$F:$F,"Contratado",Lancamentos!$J:$J,Fluxo_de_Caixa_Semanal!$A66)</f>
        <v>0</v>
      </c>
      <c r="EJ66" s="123">
        <f>-SUMIFS(Lancamentos!$Y:$Y,Lancamentos!$AF:$AF,Fluxo_de_Caixa_Semanal!EJ$8,Lancamentos!$F:$F,"Realizado",Lancamentos!$J:$J,Fluxo_de_Caixa_Semanal!$A66)-SUMIFS(Lancamentos!$Y:$Y,Lancamentos!$AF:$AF,Fluxo_de_Caixa_Semanal!EJ$8,Lancamentos!$F:$F,"Contratado",Lancamentos!$J:$J,Fluxo_de_Caixa_Semanal!$A66)</f>
        <v>0</v>
      </c>
      <c r="EK66" s="121">
        <f>-SUMIFS(Lancamentos!$Y:$Y,Lancamentos!$AF:$AF,Fluxo_de_Caixa_Semanal!EK$8,Lancamentos!$F:$F,"Realizado",Lancamentos!$J:$J,Fluxo_de_Caixa_Semanal!$A66)-SUMIFS(Lancamentos!$Y:$Y,Lancamentos!$AF:$AF,Fluxo_de_Caixa_Semanal!EK$8,Lancamentos!$F:$F,"Contratado",Lancamentos!$J:$J,Fluxo_de_Caixa_Semanal!$A66)</f>
        <v>0</v>
      </c>
      <c r="EL66" s="122">
        <f>-SUMIFS(Lancamentos!$Y:$Y,Lancamentos!$AF:$AF,Fluxo_de_Caixa_Semanal!EL$8,Lancamentos!$F:$F,"Realizado",Lancamentos!$J:$J,Fluxo_de_Caixa_Semanal!$A66)-SUMIFS(Lancamentos!$Y:$Y,Lancamentos!$AF:$AF,Fluxo_de_Caixa_Semanal!EL$8,Lancamentos!$F:$F,"Contratado",Lancamentos!$J:$J,Fluxo_de_Caixa_Semanal!$A66)</f>
        <v>0</v>
      </c>
      <c r="EM66" s="123">
        <f>-SUMIFS(Lancamentos!$Y:$Y,Lancamentos!$AF:$AF,Fluxo_de_Caixa_Semanal!EM$8,Lancamentos!$F:$F,"Realizado",Lancamentos!$J:$J,Fluxo_de_Caixa_Semanal!$A66)-SUMIFS(Lancamentos!$Y:$Y,Lancamentos!$AF:$AF,Fluxo_de_Caixa_Semanal!EM$8,Lancamentos!$F:$F,"Contratado",Lancamentos!$J:$J,Fluxo_de_Caixa_Semanal!$A66)</f>
        <v>0</v>
      </c>
      <c r="EN66" s="121">
        <f>-SUMIFS(Lancamentos!$Y:$Y,Lancamentos!$AF:$AF,Fluxo_de_Caixa_Semanal!EN$8,Lancamentos!$F:$F,"Realizado",Lancamentos!$J:$J,Fluxo_de_Caixa_Semanal!$A66)-SUMIFS(Lancamentos!$Y:$Y,Lancamentos!$AF:$AF,Fluxo_de_Caixa_Semanal!EN$8,Lancamentos!$F:$F,"Contratado",Lancamentos!$J:$J,Fluxo_de_Caixa_Semanal!$A66)</f>
        <v>0</v>
      </c>
      <c r="EO66" s="122">
        <f>-SUMIFS(Lancamentos!$Y:$Y,Lancamentos!$AF:$AF,Fluxo_de_Caixa_Semanal!EO$8,Lancamentos!$F:$F,"Realizado",Lancamentos!$J:$J,Fluxo_de_Caixa_Semanal!$A66)-SUMIFS(Lancamentos!$Y:$Y,Lancamentos!$AF:$AF,Fluxo_de_Caixa_Semanal!EO$8,Lancamentos!$F:$F,"Contratado",Lancamentos!$J:$J,Fluxo_de_Caixa_Semanal!$A66)</f>
        <v>0</v>
      </c>
      <c r="EP66" s="123">
        <f>-SUMIFS(Lancamentos!$Y:$Y,Lancamentos!$AF:$AF,Fluxo_de_Caixa_Semanal!EP$8,Lancamentos!$F:$F,"Realizado",Lancamentos!$J:$J,Fluxo_de_Caixa_Semanal!$A66)-SUMIFS(Lancamentos!$Y:$Y,Lancamentos!$AF:$AF,Fluxo_de_Caixa_Semanal!EP$8,Lancamentos!$F:$F,"Contratado",Lancamentos!$J:$J,Fluxo_de_Caixa_Semanal!$A66)</f>
        <v>0</v>
      </c>
      <c r="EQ66" s="121">
        <f>-SUMIFS(Lancamentos!$Y:$Y,Lancamentos!$AF:$AF,Fluxo_de_Caixa_Semanal!EQ$8,Lancamentos!$F:$F,"Realizado",Lancamentos!$J:$J,Fluxo_de_Caixa_Semanal!$A66)-SUMIFS(Lancamentos!$Y:$Y,Lancamentos!$AF:$AF,Fluxo_de_Caixa_Semanal!EQ$8,Lancamentos!$F:$F,"Contratado",Lancamentos!$J:$J,Fluxo_de_Caixa_Semanal!$A66)</f>
        <v>0</v>
      </c>
      <c r="ER66" s="122">
        <f>-SUMIFS(Lancamentos!$Y:$Y,Lancamentos!$AF:$AF,Fluxo_de_Caixa_Semanal!ER$8,Lancamentos!$F:$F,"Realizado",Lancamentos!$J:$J,Fluxo_de_Caixa_Semanal!$A66)-SUMIFS(Lancamentos!$Y:$Y,Lancamentos!$AF:$AF,Fluxo_de_Caixa_Semanal!ER$8,Lancamentos!$F:$F,"Contratado",Lancamentos!$J:$J,Fluxo_de_Caixa_Semanal!$A66)</f>
        <v>0</v>
      </c>
      <c r="ES66" s="123">
        <f>-SUMIFS(Lancamentos!$Y:$Y,Lancamentos!$AF:$AF,Fluxo_de_Caixa_Semanal!ES$8,Lancamentos!$F:$F,"Realizado",Lancamentos!$J:$J,Fluxo_de_Caixa_Semanal!$A66)-SUMIFS(Lancamentos!$Y:$Y,Lancamentos!$AF:$AF,Fluxo_de_Caixa_Semanal!ES$8,Lancamentos!$F:$F,"Contratado",Lancamentos!$J:$J,Fluxo_de_Caixa_Semanal!$A66)</f>
        <v>0</v>
      </c>
    </row>
    <row r="67" spans="1:149" s="2" customFormat="1" outlineLevel="1" x14ac:dyDescent="0.25">
      <c r="A67" t="s">
        <v>160</v>
      </c>
      <c r="B67" t="s">
        <v>161</v>
      </c>
      <c r="C67" s="165">
        <f>-SUMIFS(Lancamentos!$Y:$Y,Lancamentos!$AF:$AF,Fluxo_de_Caixa_Semanal!C$8,Lancamentos!$F:$F,"Realizado",Lancamentos!$J:$J,Fluxo_de_Caixa_Semanal!$A67)</f>
        <v>0</v>
      </c>
      <c r="D67" s="165">
        <f>-SUMIFS(Lancamentos!$Y:$Y,Lancamentos!$AF:$AF,Fluxo_de_Caixa_Semanal!D$8,Lancamentos!$F:$F,"Realizado",Lancamentos!$J:$J,Fluxo_de_Caixa_Semanal!$A67)</f>
        <v>0</v>
      </c>
      <c r="E67" s="166">
        <f>-SUMIFS(Lancamentos!$Y:$Y,Lancamentos!$AF:$AF,Fluxo_de_Caixa_Semanal!E$8,Lancamentos!$F:$F,"Realizado",Lancamentos!$J:$J,Fluxo_de_Caixa_Semanal!$A67)</f>
        <v>0</v>
      </c>
      <c r="F67" s="167">
        <f>-SUMIFS(Lancamentos!$Y:$Y,Lancamentos!$AF:$AF,Fluxo_de_Caixa_Semanal!F$8,Lancamentos!$F:$F,"Realizado",Lancamentos!$J:$J,Fluxo_de_Caixa_Semanal!$A67)</f>
        <v>0</v>
      </c>
      <c r="G67" s="165">
        <f>-SUMIFS(Lancamentos!$Y:$Y,Lancamentos!$AF:$AF,Fluxo_de_Caixa_Semanal!G$8,Lancamentos!$F:$F,"Realizado",Lancamentos!$J:$J,Fluxo_de_Caixa_Semanal!$A67)</f>
        <v>0</v>
      </c>
      <c r="H67" s="166">
        <f>-SUMIFS(Lancamentos!$Y:$Y,Lancamentos!$AF:$AF,Fluxo_de_Caixa_Semanal!H$8,Lancamentos!$F:$F,"Realizado",Lancamentos!$J:$J,Fluxo_de_Caixa_Semanal!$A67)</f>
        <v>0</v>
      </c>
      <c r="I67" s="167">
        <f>-SUMIFS(Lancamentos!$Y:$Y,Lancamentos!$AF:$AF,Fluxo_de_Caixa_Semanal!I$8,Lancamentos!$F:$F,"Realizado",Lancamentos!$J:$J,Fluxo_de_Caixa_Semanal!$A67)</f>
        <v>0</v>
      </c>
      <c r="J67" s="165">
        <f>-SUMIFS(Lancamentos!$Y:$Y,Lancamentos!$AF:$AF,Fluxo_de_Caixa_Semanal!J$8,Lancamentos!$F:$F,"Realizado",Lancamentos!$J:$J,Fluxo_de_Caixa_Semanal!$A67)</f>
        <v>0</v>
      </c>
      <c r="K67" s="166">
        <f>-SUMIFS(Lancamentos!$Y:$Y,Lancamentos!$AF:$AF,Fluxo_de_Caixa_Semanal!K$8,Lancamentos!$F:$F,"Realizado",Lancamentos!$J:$J,Fluxo_de_Caixa_Semanal!$A67)</f>
        <v>0</v>
      </c>
      <c r="L67" s="167">
        <f>-SUMIFS(Lancamentos!$Y:$Y,Lancamentos!$AF:$AF,Fluxo_de_Caixa_Semanal!L$8,Lancamentos!$F:$F,"Realizado",Lancamentos!$J:$J,Fluxo_de_Caixa_Semanal!$A67)</f>
        <v>0</v>
      </c>
      <c r="M67" s="165">
        <f>-SUMIFS(Lancamentos!$Y:$Y,Lancamentos!$AF:$AF,Fluxo_de_Caixa_Semanal!M$8,Lancamentos!$F:$F,"Realizado",Lancamentos!$J:$J,Fluxo_de_Caixa_Semanal!$A67)</f>
        <v>0</v>
      </c>
      <c r="N67" s="166">
        <f>-SUMIFS(Lancamentos!$Y:$Y,Lancamentos!$AF:$AF,Fluxo_de_Caixa_Semanal!N$8,Lancamentos!$F:$F,"Realizado",Lancamentos!$J:$J,Fluxo_de_Caixa_Semanal!$A67)</f>
        <v>0</v>
      </c>
      <c r="O67" s="167">
        <f>-SUMIFS(Lancamentos!$Y:$Y,Lancamentos!$AF:$AF,Fluxo_de_Caixa_Semanal!O$8,Lancamentos!$F:$F,"Realizado",Lancamentos!$J:$J,Fluxo_de_Caixa_Semanal!$A67)</f>
        <v>0</v>
      </c>
      <c r="P67" s="165">
        <f>-SUMIFS(Lancamentos!$Y:$Y,Lancamentos!$AF:$AF,Fluxo_de_Caixa_Semanal!P$8,Lancamentos!$F:$F,"Realizado",Lancamentos!$J:$J,Fluxo_de_Caixa_Semanal!$A67)</f>
        <v>0</v>
      </c>
      <c r="Q67" s="166">
        <f>-SUMIFS(Lancamentos!$Y:$Y,Lancamentos!$AF:$AF,Fluxo_de_Caixa_Semanal!Q$8,Lancamentos!$F:$F,"Realizado",Lancamentos!$J:$J,Fluxo_de_Caixa_Semanal!$A67)</f>
        <v>0</v>
      </c>
      <c r="R67" s="167">
        <f>-SUMIFS(Lancamentos!$Y:$Y,Lancamentos!$AF:$AF,Fluxo_de_Caixa_Semanal!R$8,Lancamentos!$F:$F,"Realizado",Lancamentos!$J:$J,Fluxo_de_Caixa_Semanal!$A67)</f>
        <v>0</v>
      </c>
      <c r="S67" s="165">
        <f>-SUMIFS(Lancamentos!$Y:$Y,Lancamentos!$AF:$AF,Fluxo_de_Caixa_Semanal!S$8,Lancamentos!$F:$F,"Realizado",Lancamentos!$J:$J,Fluxo_de_Caixa_Semanal!$A67)</f>
        <v>0</v>
      </c>
      <c r="T67" s="166">
        <f>-SUMIFS(Lancamentos!$Y:$Y,Lancamentos!$AF:$AF,Fluxo_de_Caixa_Semanal!T$8,Lancamentos!$F:$F,"Realizado",Lancamentos!$J:$J,Fluxo_de_Caixa_Semanal!$A67)</f>
        <v>0</v>
      </c>
      <c r="U67" s="167">
        <f>-SUMIFS(Lancamentos!$Y:$Y,Lancamentos!$AF:$AF,Fluxo_de_Caixa_Semanal!U$8,Lancamentos!$F:$F,"Realizado",Lancamentos!$J:$J,Fluxo_de_Caixa_Semanal!$A67)</f>
        <v>0</v>
      </c>
      <c r="V67" s="165">
        <f>-SUMIFS(Lancamentos!$Y:$Y,Lancamentos!$AF:$AF,Fluxo_de_Caixa_Semanal!V$8,Lancamentos!$F:$F,"Realizado",Lancamentos!$J:$J,Fluxo_de_Caixa_Semanal!$A67)</f>
        <v>0</v>
      </c>
      <c r="W67" s="166">
        <f>-SUMIFS(Lancamentos!$Y:$Y,Lancamentos!$AF:$AF,Fluxo_de_Caixa_Semanal!W$8,Lancamentos!$F:$F,"Realizado",Lancamentos!$J:$J,Fluxo_de_Caixa_Semanal!$A67)</f>
        <v>0</v>
      </c>
      <c r="X67" s="121">
        <f>-SUMIFS(Lancamentos!$Y:$Y,Lancamentos!$AF:$AF,Fluxo_de_Caixa_Semanal!X$8,Lancamentos!$F:$F,"Realizado",Lancamentos!$J:$J,Fluxo_de_Caixa_Semanal!$A67)-SUMIFS(Lancamentos!$Y:$Y,Lancamentos!$AF:$AF,Fluxo_de_Caixa_Semanal!X$8,Lancamentos!$F:$F,"Contratado",Lancamentos!$J:$J,Fluxo_de_Caixa_Semanal!$A67)</f>
        <v>0</v>
      </c>
      <c r="Y67" s="122">
        <f>-SUMIFS(Lancamentos!$Y:$Y,Lancamentos!$AF:$AF,Fluxo_de_Caixa_Semanal!Y$8,Lancamentos!$F:$F,"Realizado",Lancamentos!$J:$J,Fluxo_de_Caixa_Semanal!$A67)-SUMIFS(Lancamentos!$Y:$Y,Lancamentos!$AF:$AF,Fluxo_de_Caixa_Semanal!Y$8,Lancamentos!$F:$F,"Contratado",Lancamentos!$J:$J,Fluxo_de_Caixa_Semanal!$A67)</f>
        <v>0</v>
      </c>
      <c r="Z67" s="123">
        <f>-SUMIFS(Lancamentos!$Y:$Y,Lancamentos!$AF:$AF,Fluxo_de_Caixa_Semanal!Z$8,Lancamentos!$F:$F,"Realizado",Lancamentos!$J:$J,Fluxo_de_Caixa_Semanal!$A67)-SUMIFS(Lancamentos!$Y:$Y,Lancamentos!$AF:$AF,Fluxo_de_Caixa_Semanal!Z$8,Lancamentos!$F:$F,"Contratado",Lancamentos!$J:$J,Fluxo_de_Caixa_Semanal!$A67)</f>
        <v>0</v>
      </c>
      <c r="AA67" s="121">
        <f>-SUMIFS(Lancamentos!$Y:$Y,Lancamentos!$AF:$AF,Fluxo_de_Caixa_Semanal!AA$8,Lancamentos!$F:$F,"Realizado",Lancamentos!$J:$J,Fluxo_de_Caixa_Semanal!$A67)-SUMIFS(Lancamentos!$Y:$Y,Lancamentos!$AF:$AF,Fluxo_de_Caixa_Semanal!AA$8,Lancamentos!$F:$F,"Contratado",Lancamentos!$J:$J,Fluxo_de_Caixa_Semanal!$A67)</f>
        <v>0</v>
      </c>
      <c r="AB67" s="122">
        <f>-SUMIFS(Lancamentos!$Y:$Y,Lancamentos!$AF:$AF,Fluxo_de_Caixa_Semanal!AB$8,Lancamentos!$F:$F,"Realizado",Lancamentos!$J:$J,Fluxo_de_Caixa_Semanal!$A67)-SUMIFS(Lancamentos!$Y:$Y,Lancamentos!$AF:$AF,Fluxo_de_Caixa_Semanal!AB$8,Lancamentos!$F:$F,"Contratado",Lancamentos!$J:$J,Fluxo_de_Caixa_Semanal!$A67)</f>
        <v>0</v>
      </c>
      <c r="AC67" s="123">
        <f>-SUMIFS(Lancamentos!$Y:$Y,Lancamentos!$AF:$AF,Fluxo_de_Caixa_Semanal!AC$8,Lancamentos!$F:$F,"Realizado",Lancamentos!$J:$J,Fluxo_de_Caixa_Semanal!$A67)-SUMIFS(Lancamentos!$Y:$Y,Lancamentos!$AF:$AF,Fluxo_de_Caixa_Semanal!AC$8,Lancamentos!$F:$F,"Contratado",Lancamentos!$J:$J,Fluxo_de_Caixa_Semanal!$A67)</f>
        <v>0</v>
      </c>
      <c r="AD67" s="121">
        <f>-SUMIFS(Lancamentos!$Y:$Y,Lancamentos!$AF:$AF,Fluxo_de_Caixa_Semanal!AD$8,Lancamentos!$F:$F,"Realizado",Lancamentos!$J:$J,Fluxo_de_Caixa_Semanal!$A67)-SUMIFS(Lancamentos!$Y:$Y,Lancamentos!$AF:$AF,Fluxo_de_Caixa_Semanal!AD$8,Lancamentos!$F:$F,"Contratado",Lancamentos!$J:$J,Fluxo_de_Caixa_Semanal!$A67)</f>
        <v>0</v>
      </c>
      <c r="AE67" s="122">
        <f>-SUMIFS(Lancamentos!$Y:$Y,Lancamentos!$AF:$AF,Fluxo_de_Caixa_Semanal!AE$8,Lancamentos!$F:$F,"Realizado",Lancamentos!$J:$J,Fluxo_de_Caixa_Semanal!$A67)-SUMIFS(Lancamentos!$Y:$Y,Lancamentos!$AF:$AF,Fluxo_de_Caixa_Semanal!AE$8,Lancamentos!$F:$F,"Contratado",Lancamentos!$J:$J,Fluxo_de_Caixa_Semanal!$A67)</f>
        <v>0</v>
      </c>
      <c r="AF67" s="123">
        <f>-SUMIFS(Lancamentos!$Y:$Y,Lancamentos!$AF:$AF,Fluxo_de_Caixa_Semanal!AF$8,Lancamentos!$F:$F,"Realizado",Lancamentos!$J:$J,Fluxo_de_Caixa_Semanal!$A67)-SUMIFS(Lancamentos!$Y:$Y,Lancamentos!$AF:$AF,Fluxo_de_Caixa_Semanal!AF$8,Lancamentos!$F:$F,"Contratado",Lancamentos!$J:$J,Fluxo_de_Caixa_Semanal!$A67)</f>
        <v>0</v>
      </c>
      <c r="AG67" s="121">
        <f>-SUMIFS(Lancamentos!$Y:$Y,Lancamentos!$AF:$AF,Fluxo_de_Caixa_Semanal!AG$8,Lancamentos!$F:$F,"Realizado",Lancamentos!$J:$J,Fluxo_de_Caixa_Semanal!$A67)-SUMIFS(Lancamentos!$Y:$Y,Lancamentos!$AF:$AF,Fluxo_de_Caixa_Semanal!AG$8,Lancamentos!$F:$F,"Contratado",Lancamentos!$J:$J,Fluxo_de_Caixa_Semanal!$A67)</f>
        <v>0</v>
      </c>
      <c r="AH67" s="122">
        <f>-SUMIFS(Lancamentos!$Y:$Y,Lancamentos!$AF:$AF,Fluxo_de_Caixa_Semanal!AH$8,Lancamentos!$F:$F,"Realizado",Lancamentos!$J:$J,Fluxo_de_Caixa_Semanal!$A67)-SUMIFS(Lancamentos!$Y:$Y,Lancamentos!$AF:$AF,Fluxo_de_Caixa_Semanal!AH$8,Lancamentos!$F:$F,"Contratado",Lancamentos!$J:$J,Fluxo_de_Caixa_Semanal!$A67)</f>
        <v>0</v>
      </c>
      <c r="AI67" s="123">
        <f>-SUMIFS(Lancamentos!$Y:$Y,Lancamentos!$AF:$AF,Fluxo_de_Caixa_Semanal!AI$8,Lancamentos!$F:$F,"Realizado",Lancamentos!$J:$J,Fluxo_de_Caixa_Semanal!$A67)-SUMIFS(Lancamentos!$Y:$Y,Lancamentos!$AF:$AF,Fluxo_de_Caixa_Semanal!AI$8,Lancamentos!$F:$F,"Contratado",Lancamentos!$J:$J,Fluxo_de_Caixa_Semanal!$A67)</f>
        <v>0</v>
      </c>
      <c r="AJ67" s="121">
        <f>-SUMIFS(Lancamentos!$Y:$Y,Lancamentos!$AF:$AF,Fluxo_de_Caixa_Semanal!AJ$8,Lancamentos!$F:$F,"Realizado",Lancamentos!$J:$J,Fluxo_de_Caixa_Semanal!$A67)-SUMIFS(Lancamentos!$Y:$Y,Lancamentos!$AF:$AF,Fluxo_de_Caixa_Semanal!AJ$8,Lancamentos!$F:$F,"Contratado",Lancamentos!$J:$J,Fluxo_de_Caixa_Semanal!$A67)</f>
        <v>0</v>
      </c>
      <c r="AK67" s="122">
        <f>-SUMIFS(Lancamentos!$Y:$Y,Lancamentos!$AF:$AF,Fluxo_de_Caixa_Semanal!AK$8,Lancamentos!$F:$F,"Realizado",Lancamentos!$J:$J,Fluxo_de_Caixa_Semanal!$A67)-SUMIFS(Lancamentos!$Y:$Y,Lancamentos!$AF:$AF,Fluxo_de_Caixa_Semanal!AK$8,Lancamentos!$F:$F,"Contratado",Lancamentos!$J:$J,Fluxo_de_Caixa_Semanal!$A67)</f>
        <v>0</v>
      </c>
      <c r="AL67" s="123">
        <f>-SUMIFS(Lancamentos!$Y:$Y,Lancamentos!$AF:$AF,Fluxo_de_Caixa_Semanal!AL$8,Lancamentos!$F:$F,"Realizado",Lancamentos!$J:$J,Fluxo_de_Caixa_Semanal!$A67)-SUMIFS(Lancamentos!$Y:$Y,Lancamentos!$AF:$AF,Fluxo_de_Caixa_Semanal!AL$8,Lancamentos!$F:$F,"Contratado",Lancamentos!$J:$J,Fluxo_de_Caixa_Semanal!$A67)</f>
        <v>0</v>
      </c>
      <c r="AM67" s="121">
        <f>-SUMIFS(Lancamentos!$Y:$Y,Lancamentos!$AF:$AF,Fluxo_de_Caixa_Semanal!AM$8,Lancamentos!$F:$F,"Realizado",Lancamentos!$J:$J,Fluxo_de_Caixa_Semanal!$A67)-SUMIFS(Lancamentos!$Y:$Y,Lancamentos!$AF:$AF,Fluxo_de_Caixa_Semanal!AM$8,Lancamentos!$F:$F,"Contratado",Lancamentos!$J:$J,Fluxo_de_Caixa_Semanal!$A67)</f>
        <v>0</v>
      </c>
      <c r="AN67" s="122">
        <f>-SUMIFS(Lancamentos!$Y:$Y,Lancamentos!$AF:$AF,Fluxo_de_Caixa_Semanal!AN$8,Lancamentos!$F:$F,"Realizado",Lancamentos!$J:$J,Fluxo_de_Caixa_Semanal!$A67)-SUMIFS(Lancamentos!$Y:$Y,Lancamentos!$AF:$AF,Fluxo_de_Caixa_Semanal!AN$8,Lancamentos!$F:$F,"Contratado",Lancamentos!$J:$J,Fluxo_de_Caixa_Semanal!$A67)</f>
        <v>0</v>
      </c>
      <c r="AO67" s="123">
        <f>-SUMIFS(Lancamentos!$Y:$Y,Lancamentos!$AF:$AF,Fluxo_de_Caixa_Semanal!AO$8,Lancamentos!$F:$F,"Realizado",Lancamentos!$J:$J,Fluxo_de_Caixa_Semanal!$A67)-SUMIFS(Lancamentos!$Y:$Y,Lancamentos!$AF:$AF,Fluxo_de_Caixa_Semanal!AO$8,Lancamentos!$F:$F,"Contratado",Lancamentos!$J:$J,Fluxo_de_Caixa_Semanal!$A67)</f>
        <v>0</v>
      </c>
      <c r="AP67" s="121">
        <f>-SUMIFS(Lancamentos!$Y:$Y,Lancamentos!$AF:$AF,Fluxo_de_Caixa_Semanal!AP$8,Lancamentos!$F:$F,"Realizado",Lancamentos!$J:$J,Fluxo_de_Caixa_Semanal!$A67)-SUMIFS(Lancamentos!$Y:$Y,Lancamentos!$AF:$AF,Fluxo_de_Caixa_Semanal!AP$8,Lancamentos!$F:$F,"Contratado",Lancamentos!$J:$J,Fluxo_de_Caixa_Semanal!$A67)</f>
        <v>0</v>
      </c>
      <c r="AQ67" s="122">
        <f>-SUMIFS(Lancamentos!$Y:$Y,Lancamentos!$AF:$AF,Fluxo_de_Caixa_Semanal!AQ$8,Lancamentos!$F:$F,"Realizado",Lancamentos!$J:$J,Fluxo_de_Caixa_Semanal!$A67)-SUMIFS(Lancamentos!$Y:$Y,Lancamentos!$AF:$AF,Fluxo_de_Caixa_Semanal!AQ$8,Lancamentos!$F:$F,"Contratado",Lancamentos!$J:$J,Fluxo_de_Caixa_Semanal!$A67)</f>
        <v>0</v>
      </c>
      <c r="AR67" s="123">
        <f>-SUMIFS(Lancamentos!$Y:$Y,Lancamentos!$AF:$AF,Fluxo_de_Caixa_Semanal!AR$8,Lancamentos!$F:$F,"Realizado",Lancamentos!$J:$J,Fluxo_de_Caixa_Semanal!$A67)-SUMIFS(Lancamentos!$Y:$Y,Lancamentos!$AF:$AF,Fluxo_de_Caixa_Semanal!AR$8,Lancamentos!$F:$F,"Contratado",Lancamentos!$J:$J,Fluxo_de_Caixa_Semanal!$A67)</f>
        <v>0</v>
      </c>
      <c r="AS67" s="121">
        <f>-SUMIFS(Lancamentos!$Y:$Y,Lancamentos!$AF:$AF,Fluxo_de_Caixa_Semanal!AS$8,Lancamentos!$F:$F,"Realizado",Lancamentos!$J:$J,Fluxo_de_Caixa_Semanal!$A67)-SUMIFS(Lancamentos!$Y:$Y,Lancamentos!$AF:$AF,Fluxo_de_Caixa_Semanal!AS$8,Lancamentos!$F:$F,"Contratado",Lancamentos!$J:$J,Fluxo_de_Caixa_Semanal!$A67)</f>
        <v>0</v>
      </c>
      <c r="AT67" s="122">
        <f>-SUMIFS(Lancamentos!$Y:$Y,Lancamentos!$AF:$AF,Fluxo_de_Caixa_Semanal!AT$8,Lancamentos!$F:$F,"Realizado",Lancamentos!$J:$J,Fluxo_de_Caixa_Semanal!$A67)-SUMIFS(Lancamentos!$Y:$Y,Lancamentos!$AF:$AF,Fluxo_de_Caixa_Semanal!AT$8,Lancamentos!$F:$F,"Contratado",Lancamentos!$J:$J,Fluxo_de_Caixa_Semanal!$A67)</f>
        <v>0</v>
      </c>
      <c r="AU67" s="123">
        <f>-SUMIFS(Lancamentos!$Y:$Y,Lancamentos!$AF:$AF,Fluxo_de_Caixa_Semanal!AU$8,Lancamentos!$F:$F,"Realizado",Lancamentos!$J:$J,Fluxo_de_Caixa_Semanal!$A67)-SUMIFS(Lancamentos!$Y:$Y,Lancamentos!$AF:$AF,Fluxo_de_Caixa_Semanal!AU$8,Lancamentos!$F:$F,"Contratado",Lancamentos!$J:$J,Fluxo_de_Caixa_Semanal!$A67)</f>
        <v>0</v>
      </c>
      <c r="AV67" s="121">
        <f>-SUMIFS(Lancamentos!$Y:$Y,Lancamentos!$AF:$AF,Fluxo_de_Caixa_Semanal!AV$8,Lancamentos!$F:$F,"Realizado",Lancamentos!$J:$J,Fluxo_de_Caixa_Semanal!$A67)-SUMIFS(Lancamentos!$Y:$Y,Lancamentos!$AF:$AF,Fluxo_de_Caixa_Semanal!AV$8,Lancamentos!$F:$F,"Contratado",Lancamentos!$J:$J,Fluxo_de_Caixa_Semanal!$A67)</f>
        <v>0</v>
      </c>
      <c r="AW67" s="122">
        <f>-SUMIFS(Lancamentos!$Y:$Y,Lancamentos!$AF:$AF,Fluxo_de_Caixa_Semanal!AW$8,Lancamentos!$F:$F,"Realizado",Lancamentos!$J:$J,Fluxo_de_Caixa_Semanal!$A67)-SUMIFS(Lancamentos!$Y:$Y,Lancamentos!$AF:$AF,Fluxo_de_Caixa_Semanal!AW$8,Lancamentos!$F:$F,"Contratado",Lancamentos!$J:$J,Fluxo_de_Caixa_Semanal!$A67)</f>
        <v>0</v>
      </c>
      <c r="AX67" s="123">
        <f>-SUMIFS(Lancamentos!$Y:$Y,Lancamentos!$AF:$AF,Fluxo_de_Caixa_Semanal!AX$8,Lancamentos!$F:$F,"Realizado",Lancamentos!$J:$J,Fluxo_de_Caixa_Semanal!$A67)-SUMIFS(Lancamentos!$Y:$Y,Lancamentos!$AF:$AF,Fluxo_de_Caixa_Semanal!AX$8,Lancamentos!$F:$F,"Contratado",Lancamentos!$J:$J,Fluxo_de_Caixa_Semanal!$A67)</f>
        <v>0</v>
      </c>
      <c r="AY67" s="121">
        <f>-SUMIFS(Lancamentos!$Y:$Y,Lancamentos!$AF:$AF,Fluxo_de_Caixa_Semanal!AY$8,Lancamentos!$F:$F,"Realizado",Lancamentos!$J:$J,Fluxo_de_Caixa_Semanal!$A67)-SUMIFS(Lancamentos!$Y:$Y,Lancamentos!$AF:$AF,Fluxo_de_Caixa_Semanal!AY$8,Lancamentos!$F:$F,"Contratado",Lancamentos!$J:$J,Fluxo_de_Caixa_Semanal!$A67)</f>
        <v>0</v>
      </c>
      <c r="AZ67" s="122">
        <f>-SUMIFS(Lancamentos!$Y:$Y,Lancamentos!$AF:$AF,Fluxo_de_Caixa_Semanal!AZ$8,Lancamentos!$F:$F,"Realizado",Lancamentos!$J:$J,Fluxo_de_Caixa_Semanal!$A67)-SUMIFS(Lancamentos!$Y:$Y,Lancamentos!$AF:$AF,Fluxo_de_Caixa_Semanal!AZ$8,Lancamentos!$F:$F,"Contratado",Lancamentos!$J:$J,Fluxo_de_Caixa_Semanal!$A67)</f>
        <v>0</v>
      </c>
      <c r="BA67" s="123">
        <f>-SUMIFS(Lancamentos!$Y:$Y,Lancamentos!$AF:$AF,Fluxo_de_Caixa_Semanal!BA$8,Lancamentos!$F:$F,"Realizado",Lancamentos!$J:$J,Fluxo_de_Caixa_Semanal!$A67)-SUMIFS(Lancamentos!$Y:$Y,Lancamentos!$AF:$AF,Fluxo_de_Caixa_Semanal!BA$8,Lancamentos!$F:$F,"Contratado",Lancamentos!$J:$J,Fluxo_de_Caixa_Semanal!$A67)</f>
        <v>0</v>
      </c>
      <c r="BB67" s="121">
        <f>-SUMIFS(Lancamentos!$Y:$Y,Lancamentos!$AF:$AF,Fluxo_de_Caixa_Semanal!BB$8,Lancamentos!$F:$F,"Realizado",Lancamentos!$J:$J,Fluxo_de_Caixa_Semanal!$A67)-SUMIFS(Lancamentos!$Y:$Y,Lancamentos!$AF:$AF,Fluxo_de_Caixa_Semanal!BB$8,Lancamentos!$F:$F,"Contratado",Lancamentos!$J:$J,Fluxo_de_Caixa_Semanal!$A67)</f>
        <v>0</v>
      </c>
      <c r="BC67" s="122">
        <f>-SUMIFS(Lancamentos!$Y:$Y,Lancamentos!$AF:$AF,Fluxo_de_Caixa_Semanal!BC$8,Lancamentos!$F:$F,"Realizado",Lancamentos!$J:$J,Fluxo_de_Caixa_Semanal!$A67)-SUMIFS(Lancamentos!$Y:$Y,Lancamentos!$AF:$AF,Fluxo_de_Caixa_Semanal!BC$8,Lancamentos!$F:$F,"Contratado",Lancamentos!$J:$J,Fluxo_de_Caixa_Semanal!$A67)</f>
        <v>0</v>
      </c>
      <c r="BD67" s="123">
        <f>-SUMIFS(Lancamentos!$Y:$Y,Lancamentos!$AF:$AF,Fluxo_de_Caixa_Semanal!BD$8,Lancamentos!$F:$F,"Realizado",Lancamentos!$J:$J,Fluxo_de_Caixa_Semanal!$A67)-SUMIFS(Lancamentos!$Y:$Y,Lancamentos!$AF:$AF,Fluxo_de_Caixa_Semanal!BD$8,Lancamentos!$F:$F,"Contratado",Lancamentos!$J:$J,Fluxo_de_Caixa_Semanal!$A67)</f>
        <v>0</v>
      </c>
      <c r="BE67" s="121">
        <f>-SUMIFS(Lancamentos!$Y:$Y,Lancamentos!$AF:$AF,Fluxo_de_Caixa_Semanal!BE$8,Lancamentos!$F:$F,"Realizado",Lancamentos!$J:$J,Fluxo_de_Caixa_Semanal!$A67)-SUMIFS(Lancamentos!$Y:$Y,Lancamentos!$AF:$AF,Fluxo_de_Caixa_Semanal!BE$8,Lancamentos!$F:$F,"Contratado",Lancamentos!$J:$J,Fluxo_de_Caixa_Semanal!$A67)</f>
        <v>0</v>
      </c>
      <c r="BF67" s="122">
        <f>-SUMIFS(Lancamentos!$Y:$Y,Lancamentos!$AF:$AF,Fluxo_de_Caixa_Semanal!BF$8,Lancamentos!$F:$F,"Realizado",Lancamentos!$J:$J,Fluxo_de_Caixa_Semanal!$A67)-SUMIFS(Lancamentos!$Y:$Y,Lancamentos!$AF:$AF,Fluxo_de_Caixa_Semanal!BF$8,Lancamentos!$F:$F,"Contratado",Lancamentos!$J:$J,Fluxo_de_Caixa_Semanal!$A67)</f>
        <v>0</v>
      </c>
      <c r="BG67" s="123">
        <f>-SUMIFS(Lancamentos!$Y:$Y,Lancamentos!$AF:$AF,Fluxo_de_Caixa_Semanal!BG$8,Lancamentos!$F:$F,"Realizado",Lancamentos!$J:$J,Fluxo_de_Caixa_Semanal!$A67)-SUMIFS(Lancamentos!$Y:$Y,Lancamentos!$AF:$AF,Fluxo_de_Caixa_Semanal!BG$8,Lancamentos!$F:$F,"Contratado",Lancamentos!$J:$J,Fluxo_de_Caixa_Semanal!$A67)</f>
        <v>0</v>
      </c>
      <c r="BH67" s="121">
        <f>-SUMIFS(Lancamentos!$Y:$Y,Lancamentos!$AF:$AF,Fluxo_de_Caixa_Semanal!BH$8,Lancamentos!$F:$F,"Realizado",Lancamentos!$J:$J,Fluxo_de_Caixa_Semanal!$A67)-SUMIFS(Lancamentos!$Y:$Y,Lancamentos!$AF:$AF,Fluxo_de_Caixa_Semanal!BH$8,Lancamentos!$F:$F,"Contratado",Lancamentos!$J:$J,Fluxo_de_Caixa_Semanal!$A67)</f>
        <v>0</v>
      </c>
      <c r="BI67" s="122">
        <f>-SUMIFS(Lancamentos!$Y:$Y,Lancamentos!$AF:$AF,Fluxo_de_Caixa_Semanal!BI$8,Lancamentos!$F:$F,"Realizado",Lancamentos!$J:$J,Fluxo_de_Caixa_Semanal!$A67)-SUMIFS(Lancamentos!$Y:$Y,Lancamentos!$AF:$AF,Fluxo_de_Caixa_Semanal!BI$8,Lancamentos!$F:$F,"Contratado",Lancamentos!$J:$J,Fluxo_de_Caixa_Semanal!$A67)</f>
        <v>0</v>
      </c>
      <c r="BJ67" s="123">
        <f>-SUMIFS(Lancamentos!$Y:$Y,Lancamentos!$AF:$AF,Fluxo_de_Caixa_Semanal!BJ$8,Lancamentos!$F:$F,"Realizado",Lancamentos!$J:$J,Fluxo_de_Caixa_Semanal!$A67)-SUMIFS(Lancamentos!$Y:$Y,Lancamentos!$AF:$AF,Fluxo_de_Caixa_Semanal!BJ$8,Lancamentos!$F:$F,"Contratado",Lancamentos!$J:$J,Fluxo_de_Caixa_Semanal!$A67)</f>
        <v>0</v>
      </c>
      <c r="BK67" s="121">
        <f>-SUMIFS(Lancamentos!$Y:$Y,Lancamentos!$AF:$AF,Fluxo_de_Caixa_Semanal!BK$8,Lancamentos!$F:$F,"Realizado",Lancamentos!$J:$J,Fluxo_de_Caixa_Semanal!$A67)-SUMIFS(Lancamentos!$Y:$Y,Lancamentos!$AF:$AF,Fluxo_de_Caixa_Semanal!BK$8,Lancamentos!$F:$F,"Contratado",Lancamentos!$J:$J,Fluxo_de_Caixa_Semanal!$A67)</f>
        <v>0</v>
      </c>
      <c r="BL67" s="122">
        <f>-SUMIFS(Lancamentos!$Y:$Y,Lancamentos!$AF:$AF,Fluxo_de_Caixa_Semanal!BL$8,Lancamentos!$F:$F,"Realizado",Lancamentos!$J:$J,Fluxo_de_Caixa_Semanal!$A67)-SUMIFS(Lancamentos!$Y:$Y,Lancamentos!$AF:$AF,Fluxo_de_Caixa_Semanal!BL$8,Lancamentos!$F:$F,"Contratado",Lancamentos!$J:$J,Fluxo_de_Caixa_Semanal!$A67)</f>
        <v>0</v>
      </c>
      <c r="BM67" s="123">
        <f>-SUMIFS(Lancamentos!$Y:$Y,Lancamentos!$AF:$AF,Fluxo_de_Caixa_Semanal!BM$8,Lancamentos!$F:$F,"Realizado",Lancamentos!$J:$J,Fluxo_de_Caixa_Semanal!$A67)-SUMIFS(Lancamentos!$Y:$Y,Lancamentos!$AF:$AF,Fluxo_de_Caixa_Semanal!BM$8,Lancamentos!$F:$F,"Contratado",Lancamentos!$J:$J,Fluxo_de_Caixa_Semanal!$A67)</f>
        <v>0</v>
      </c>
      <c r="BN67" s="121">
        <f>-SUMIFS(Lancamentos!$Y:$Y,Lancamentos!$AF:$AF,Fluxo_de_Caixa_Semanal!BN$8,Lancamentos!$F:$F,"Realizado",Lancamentos!$J:$J,Fluxo_de_Caixa_Semanal!$A67)-SUMIFS(Lancamentos!$Y:$Y,Lancamentos!$AF:$AF,Fluxo_de_Caixa_Semanal!BN$8,Lancamentos!$F:$F,"Contratado",Lancamentos!$J:$J,Fluxo_de_Caixa_Semanal!$A67)</f>
        <v>0</v>
      </c>
      <c r="BO67" s="122">
        <f>-SUMIFS(Lancamentos!$Y:$Y,Lancamentos!$AF:$AF,Fluxo_de_Caixa_Semanal!BO$8,Lancamentos!$F:$F,"Realizado",Lancamentos!$J:$J,Fluxo_de_Caixa_Semanal!$A67)-SUMIFS(Lancamentos!$Y:$Y,Lancamentos!$AF:$AF,Fluxo_de_Caixa_Semanal!BO$8,Lancamentos!$F:$F,"Contratado",Lancamentos!$J:$J,Fluxo_de_Caixa_Semanal!$A67)</f>
        <v>0</v>
      </c>
      <c r="BP67" s="123">
        <f>-SUMIFS(Lancamentos!$Y:$Y,Lancamentos!$AF:$AF,Fluxo_de_Caixa_Semanal!BP$8,Lancamentos!$F:$F,"Realizado",Lancamentos!$J:$J,Fluxo_de_Caixa_Semanal!$A67)-SUMIFS(Lancamentos!$Y:$Y,Lancamentos!$AF:$AF,Fluxo_de_Caixa_Semanal!BP$8,Lancamentos!$F:$F,"Contratado",Lancamentos!$J:$J,Fluxo_de_Caixa_Semanal!$A67)</f>
        <v>0</v>
      </c>
      <c r="BQ67" s="121">
        <f>-SUMIFS(Lancamentos!$Y:$Y,Lancamentos!$AF:$AF,Fluxo_de_Caixa_Semanal!BQ$8,Lancamentos!$F:$F,"Realizado",Lancamentos!$J:$J,Fluxo_de_Caixa_Semanal!$A67)-SUMIFS(Lancamentos!$Y:$Y,Lancamentos!$AF:$AF,Fluxo_de_Caixa_Semanal!BQ$8,Lancamentos!$F:$F,"Contratado",Lancamentos!$J:$J,Fluxo_de_Caixa_Semanal!$A67)</f>
        <v>0</v>
      </c>
      <c r="BR67" s="122">
        <f>-SUMIFS(Lancamentos!$Y:$Y,Lancamentos!$AF:$AF,Fluxo_de_Caixa_Semanal!BR$8,Lancamentos!$F:$F,"Realizado",Lancamentos!$J:$J,Fluxo_de_Caixa_Semanal!$A67)-SUMIFS(Lancamentos!$Y:$Y,Lancamentos!$AF:$AF,Fluxo_de_Caixa_Semanal!BR$8,Lancamentos!$F:$F,"Contratado",Lancamentos!$J:$J,Fluxo_de_Caixa_Semanal!$A67)</f>
        <v>0</v>
      </c>
      <c r="BS67" s="123">
        <f>-SUMIFS(Lancamentos!$Y:$Y,Lancamentos!$AF:$AF,Fluxo_de_Caixa_Semanal!BS$8,Lancamentos!$F:$F,"Realizado",Lancamentos!$J:$J,Fluxo_de_Caixa_Semanal!$A67)-SUMIFS(Lancamentos!$Y:$Y,Lancamentos!$AF:$AF,Fluxo_de_Caixa_Semanal!BS$8,Lancamentos!$F:$F,"Contratado",Lancamentos!$J:$J,Fluxo_de_Caixa_Semanal!$A67)</f>
        <v>0</v>
      </c>
      <c r="BT67" s="121">
        <f>-SUMIFS(Lancamentos!$Y:$Y,Lancamentos!$AF:$AF,Fluxo_de_Caixa_Semanal!BT$8,Lancamentos!$F:$F,"Realizado",Lancamentos!$J:$J,Fluxo_de_Caixa_Semanal!$A67)-SUMIFS(Lancamentos!$Y:$Y,Lancamentos!$AF:$AF,Fluxo_de_Caixa_Semanal!BT$8,Lancamentos!$F:$F,"Contratado",Lancamentos!$J:$J,Fluxo_de_Caixa_Semanal!$A67)</f>
        <v>0</v>
      </c>
      <c r="BU67" s="122">
        <f>-SUMIFS(Lancamentos!$Y:$Y,Lancamentos!$AF:$AF,Fluxo_de_Caixa_Semanal!BU$8,Lancamentos!$F:$F,"Realizado",Lancamentos!$J:$J,Fluxo_de_Caixa_Semanal!$A67)-SUMIFS(Lancamentos!$Y:$Y,Lancamentos!$AF:$AF,Fluxo_de_Caixa_Semanal!BU$8,Lancamentos!$F:$F,"Contratado",Lancamentos!$J:$J,Fluxo_de_Caixa_Semanal!$A67)</f>
        <v>0</v>
      </c>
      <c r="BV67" s="123">
        <f>-SUMIFS(Lancamentos!$Y:$Y,Lancamentos!$AF:$AF,Fluxo_de_Caixa_Semanal!BV$8,Lancamentos!$F:$F,"Realizado",Lancamentos!$J:$J,Fluxo_de_Caixa_Semanal!$A67)-SUMIFS(Lancamentos!$Y:$Y,Lancamentos!$AF:$AF,Fluxo_de_Caixa_Semanal!BV$8,Lancamentos!$F:$F,"Contratado",Lancamentos!$J:$J,Fluxo_de_Caixa_Semanal!$A67)</f>
        <v>0</v>
      </c>
      <c r="BW67" s="121">
        <f>-SUMIFS(Lancamentos!$Y:$Y,Lancamentos!$AF:$AF,Fluxo_de_Caixa_Semanal!BW$8,Lancamentos!$F:$F,"Realizado",Lancamentos!$J:$J,Fluxo_de_Caixa_Semanal!$A67)-SUMIFS(Lancamentos!$Y:$Y,Lancamentos!$AF:$AF,Fluxo_de_Caixa_Semanal!BW$8,Lancamentos!$F:$F,"Contratado",Lancamentos!$J:$J,Fluxo_de_Caixa_Semanal!$A67)</f>
        <v>0</v>
      </c>
      <c r="BX67" s="122">
        <f>-SUMIFS(Lancamentos!$Y:$Y,Lancamentos!$AF:$AF,Fluxo_de_Caixa_Semanal!BX$8,Lancamentos!$F:$F,"Realizado",Lancamentos!$J:$J,Fluxo_de_Caixa_Semanal!$A67)-SUMIFS(Lancamentos!$Y:$Y,Lancamentos!$AF:$AF,Fluxo_de_Caixa_Semanal!BX$8,Lancamentos!$F:$F,"Contratado",Lancamentos!$J:$J,Fluxo_de_Caixa_Semanal!$A67)</f>
        <v>0</v>
      </c>
      <c r="BY67" s="123">
        <f>-SUMIFS(Lancamentos!$Y:$Y,Lancamentos!$AF:$AF,Fluxo_de_Caixa_Semanal!BY$8,Lancamentos!$F:$F,"Realizado",Lancamentos!$J:$J,Fluxo_de_Caixa_Semanal!$A67)-SUMIFS(Lancamentos!$Y:$Y,Lancamentos!$AF:$AF,Fluxo_de_Caixa_Semanal!BY$8,Lancamentos!$F:$F,"Contratado",Lancamentos!$J:$J,Fluxo_de_Caixa_Semanal!$A67)</f>
        <v>0</v>
      </c>
      <c r="BZ67" s="121">
        <f>-SUMIFS(Lancamentos!$Y:$Y,Lancamentos!$AF:$AF,Fluxo_de_Caixa_Semanal!BZ$8,Lancamentos!$F:$F,"Realizado",Lancamentos!$J:$J,Fluxo_de_Caixa_Semanal!$A67)-SUMIFS(Lancamentos!$Y:$Y,Lancamentos!$AF:$AF,Fluxo_de_Caixa_Semanal!BZ$8,Lancamentos!$F:$F,"Contratado",Lancamentos!$J:$J,Fluxo_de_Caixa_Semanal!$A67)</f>
        <v>0</v>
      </c>
      <c r="CA67" s="122">
        <f>-SUMIFS(Lancamentos!$Y:$Y,Lancamentos!$AF:$AF,Fluxo_de_Caixa_Semanal!CA$8,Lancamentos!$F:$F,"Realizado",Lancamentos!$J:$J,Fluxo_de_Caixa_Semanal!$A67)-SUMIFS(Lancamentos!$Y:$Y,Lancamentos!$AF:$AF,Fluxo_de_Caixa_Semanal!CA$8,Lancamentos!$F:$F,"Contratado",Lancamentos!$J:$J,Fluxo_de_Caixa_Semanal!$A67)</f>
        <v>0</v>
      </c>
      <c r="CB67" s="123">
        <f>-SUMIFS(Lancamentos!$Y:$Y,Lancamentos!$AF:$AF,Fluxo_de_Caixa_Semanal!CB$8,Lancamentos!$F:$F,"Realizado",Lancamentos!$J:$J,Fluxo_de_Caixa_Semanal!$A67)-SUMIFS(Lancamentos!$Y:$Y,Lancamentos!$AF:$AF,Fluxo_de_Caixa_Semanal!CB$8,Lancamentos!$F:$F,"Contratado",Lancamentos!$J:$J,Fluxo_de_Caixa_Semanal!$A67)</f>
        <v>0</v>
      </c>
      <c r="CC67" s="121">
        <f>-SUMIFS(Lancamentos!$Y:$Y,Lancamentos!$AF:$AF,Fluxo_de_Caixa_Semanal!CC$8,Lancamentos!$F:$F,"Realizado",Lancamentos!$J:$J,Fluxo_de_Caixa_Semanal!$A67)-SUMIFS(Lancamentos!$Y:$Y,Lancamentos!$AF:$AF,Fluxo_de_Caixa_Semanal!CC$8,Lancamentos!$F:$F,"Contratado",Lancamentos!$J:$J,Fluxo_de_Caixa_Semanal!$A67)</f>
        <v>0</v>
      </c>
      <c r="CD67" s="122">
        <f>-SUMIFS(Lancamentos!$Y:$Y,Lancamentos!$AF:$AF,Fluxo_de_Caixa_Semanal!CD$8,Lancamentos!$F:$F,"Realizado",Lancamentos!$J:$J,Fluxo_de_Caixa_Semanal!$A67)-SUMIFS(Lancamentos!$Y:$Y,Lancamentos!$AF:$AF,Fluxo_de_Caixa_Semanal!CD$8,Lancamentos!$F:$F,"Contratado",Lancamentos!$J:$J,Fluxo_de_Caixa_Semanal!$A67)</f>
        <v>0</v>
      </c>
      <c r="CE67" s="123">
        <f>-SUMIFS(Lancamentos!$Y:$Y,Lancamentos!$AF:$AF,Fluxo_de_Caixa_Semanal!CE$8,Lancamentos!$F:$F,"Realizado",Lancamentos!$J:$J,Fluxo_de_Caixa_Semanal!$A67)-SUMIFS(Lancamentos!$Y:$Y,Lancamentos!$AF:$AF,Fluxo_de_Caixa_Semanal!CE$8,Lancamentos!$F:$F,"Contratado",Lancamentos!$J:$J,Fluxo_de_Caixa_Semanal!$A67)</f>
        <v>0</v>
      </c>
      <c r="CF67" s="121">
        <f>-SUMIFS(Lancamentos!$Y:$Y,Lancamentos!$AF:$AF,Fluxo_de_Caixa_Semanal!CF$8,Lancamentos!$F:$F,"Realizado",Lancamentos!$J:$J,Fluxo_de_Caixa_Semanal!$A67)-SUMIFS(Lancamentos!$Y:$Y,Lancamentos!$AF:$AF,Fluxo_de_Caixa_Semanal!CF$8,Lancamentos!$F:$F,"Contratado",Lancamentos!$J:$J,Fluxo_de_Caixa_Semanal!$A67)</f>
        <v>0</v>
      </c>
      <c r="CG67" s="122">
        <f>-SUMIFS(Lancamentos!$Y:$Y,Lancamentos!$AF:$AF,Fluxo_de_Caixa_Semanal!CG$8,Lancamentos!$F:$F,"Realizado",Lancamentos!$J:$J,Fluxo_de_Caixa_Semanal!$A67)-SUMIFS(Lancamentos!$Y:$Y,Lancamentos!$AF:$AF,Fluxo_de_Caixa_Semanal!CG$8,Lancamentos!$F:$F,"Contratado",Lancamentos!$J:$J,Fluxo_de_Caixa_Semanal!$A67)</f>
        <v>0</v>
      </c>
      <c r="CH67" s="123">
        <f>-SUMIFS(Lancamentos!$Y:$Y,Lancamentos!$AF:$AF,Fluxo_de_Caixa_Semanal!CH$8,Lancamentos!$F:$F,"Realizado",Lancamentos!$J:$J,Fluxo_de_Caixa_Semanal!$A67)-SUMIFS(Lancamentos!$Y:$Y,Lancamentos!$AF:$AF,Fluxo_de_Caixa_Semanal!CH$8,Lancamentos!$F:$F,"Contratado",Lancamentos!$J:$J,Fluxo_de_Caixa_Semanal!$A67)</f>
        <v>0</v>
      </c>
      <c r="CI67" s="121">
        <f>-SUMIFS(Lancamentos!$Y:$Y,Lancamentos!$AF:$AF,Fluxo_de_Caixa_Semanal!CI$8,Lancamentos!$F:$F,"Realizado",Lancamentos!$J:$J,Fluxo_de_Caixa_Semanal!$A67)-SUMIFS(Lancamentos!$Y:$Y,Lancamentos!$AF:$AF,Fluxo_de_Caixa_Semanal!CI$8,Lancamentos!$F:$F,"Contratado",Lancamentos!$J:$J,Fluxo_de_Caixa_Semanal!$A67)</f>
        <v>0</v>
      </c>
      <c r="CJ67" s="122">
        <f>-SUMIFS(Lancamentos!$Y:$Y,Lancamentos!$AF:$AF,Fluxo_de_Caixa_Semanal!CJ$8,Lancamentos!$F:$F,"Realizado",Lancamentos!$J:$J,Fluxo_de_Caixa_Semanal!$A67)-SUMIFS(Lancamentos!$Y:$Y,Lancamentos!$AF:$AF,Fluxo_de_Caixa_Semanal!CJ$8,Lancamentos!$F:$F,"Contratado",Lancamentos!$J:$J,Fluxo_de_Caixa_Semanal!$A67)</f>
        <v>0</v>
      </c>
      <c r="CK67" s="123">
        <f>-SUMIFS(Lancamentos!$Y:$Y,Lancamentos!$AF:$AF,Fluxo_de_Caixa_Semanal!CK$8,Lancamentos!$F:$F,"Realizado",Lancamentos!$J:$J,Fluxo_de_Caixa_Semanal!$A67)-SUMIFS(Lancamentos!$Y:$Y,Lancamentos!$AF:$AF,Fluxo_de_Caixa_Semanal!CK$8,Lancamentos!$F:$F,"Contratado",Lancamentos!$J:$J,Fluxo_de_Caixa_Semanal!$A67)</f>
        <v>0</v>
      </c>
      <c r="CL67" s="121">
        <f>-SUMIFS(Lancamentos!$Y:$Y,Lancamentos!$AF:$AF,Fluxo_de_Caixa_Semanal!CL$8,Lancamentos!$F:$F,"Realizado",Lancamentos!$J:$J,Fluxo_de_Caixa_Semanal!$A67)-SUMIFS(Lancamentos!$Y:$Y,Lancamentos!$AF:$AF,Fluxo_de_Caixa_Semanal!CL$8,Lancamentos!$F:$F,"Contratado",Lancamentos!$J:$J,Fluxo_de_Caixa_Semanal!$A67)</f>
        <v>0</v>
      </c>
      <c r="CM67" s="122">
        <f>-SUMIFS(Lancamentos!$Y:$Y,Lancamentos!$AF:$AF,Fluxo_de_Caixa_Semanal!CM$8,Lancamentos!$F:$F,"Realizado",Lancamentos!$J:$J,Fluxo_de_Caixa_Semanal!$A67)-SUMIFS(Lancamentos!$Y:$Y,Lancamentos!$AF:$AF,Fluxo_de_Caixa_Semanal!CM$8,Lancamentos!$F:$F,"Contratado",Lancamentos!$J:$J,Fluxo_de_Caixa_Semanal!$A67)</f>
        <v>0</v>
      </c>
      <c r="CN67" s="123">
        <f>-SUMIFS(Lancamentos!$Y:$Y,Lancamentos!$AF:$AF,Fluxo_de_Caixa_Semanal!CN$8,Lancamentos!$F:$F,"Realizado",Lancamentos!$J:$J,Fluxo_de_Caixa_Semanal!$A67)-SUMIFS(Lancamentos!$Y:$Y,Lancamentos!$AF:$AF,Fluxo_de_Caixa_Semanal!CN$8,Lancamentos!$F:$F,"Contratado",Lancamentos!$J:$J,Fluxo_de_Caixa_Semanal!$A67)</f>
        <v>0</v>
      </c>
      <c r="CO67" s="121">
        <f>-SUMIFS(Lancamentos!$Y:$Y,Lancamentos!$AF:$AF,Fluxo_de_Caixa_Semanal!CO$8,Lancamentos!$F:$F,"Realizado",Lancamentos!$J:$J,Fluxo_de_Caixa_Semanal!$A67)-SUMIFS(Lancamentos!$Y:$Y,Lancamentos!$AF:$AF,Fluxo_de_Caixa_Semanal!CO$8,Lancamentos!$F:$F,"Contratado",Lancamentos!$J:$J,Fluxo_de_Caixa_Semanal!$A67)</f>
        <v>0</v>
      </c>
      <c r="CP67" s="122">
        <f>-SUMIFS(Lancamentos!$Y:$Y,Lancamentos!$AF:$AF,Fluxo_de_Caixa_Semanal!CP$8,Lancamentos!$F:$F,"Realizado",Lancamentos!$J:$J,Fluxo_de_Caixa_Semanal!$A67)-SUMIFS(Lancamentos!$Y:$Y,Lancamentos!$AF:$AF,Fluxo_de_Caixa_Semanal!CP$8,Lancamentos!$F:$F,"Contratado",Lancamentos!$J:$J,Fluxo_de_Caixa_Semanal!$A67)</f>
        <v>0</v>
      </c>
      <c r="CQ67" s="123">
        <f>-SUMIFS(Lancamentos!$Y:$Y,Lancamentos!$AF:$AF,Fluxo_de_Caixa_Semanal!CQ$8,Lancamentos!$F:$F,"Realizado",Lancamentos!$J:$J,Fluxo_de_Caixa_Semanal!$A67)-SUMIFS(Lancamentos!$Y:$Y,Lancamentos!$AF:$AF,Fluxo_de_Caixa_Semanal!CQ$8,Lancamentos!$F:$F,"Contratado",Lancamentos!$J:$J,Fluxo_de_Caixa_Semanal!$A67)</f>
        <v>0</v>
      </c>
      <c r="CR67" s="121">
        <f>-SUMIFS(Lancamentos!$Y:$Y,Lancamentos!$AF:$AF,Fluxo_de_Caixa_Semanal!CR$8,Lancamentos!$F:$F,"Realizado",Lancamentos!$J:$J,Fluxo_de_Caixa_Semanal!$A67)-SUMIFS(Lancamentos!$Y:$Y,Lancamentos!$AF:$AF,Fluxo_de_Caixa_Semanal!CR$8,Lancamentos!$F:$F,"Contratado",Lancamentos!$J:$J,Fluxo_de_Caixa_Semanal!$A67)</f>
        <v>0</v>
      </c>
      <c r="CS67" s="122">
        <f>-SUMIFS(Lancamentos!$Y:$Y,Lancamentos!$AF:$AF,Fluxo_de_Caixa_Semanal!CS$8,Lancamentos!$F:$F,"Realizado",Lancamentos!$J:$J,Fluxo_de_Caixa_Semanal!$A67)-SUMIFS(Lancamentos!$Y:$Y,Lancamentos!$AF:$AF,Fluxo_de_Caixa_Semanal!CS$8,Lancamentos!$F:$F,"Contratado",Lancamentos!$J:$J,Fluxo_de_Caixa_Semanal!$A67)</f>
        <v>0</v>
      </c>
      <c r="CT67" s="123">
        <f>-SUMIFS(Lancamentos!$Y:$Y,Lancamentos!$AF:$AF,Fluxo_de_Caixa_Semanal!CT$8,Lancamentos!$F:$F,"Realizado",Lancamentos!$J:$J,Fluxo_de_Caixa_Semanal!$A67)-SUMIFS(Lancamentos!$Y:$Y,Lancamentos!$AF:$AF,Fluxo_de_Caixa_Semanal!CT$8,Lancamentos!$F:$F,"Contratado",Lancamentos!$J:$J,Fluxo_de_Caixa_Semanal!$A67)</f>
        <v>0</v>
      </c>
      <c r="CU67" s="121">
        <f>-SUMIFS(Lancamentos!$Y:$Y,Lancamentos!$AF:$AF,Fluxo_de_Caixa_Semanal!CU$8,Lancamentos!$F:$F,"Realizado",Lancamentos!$J:$J,Fluxo_de_Caixa_Semanal!$A67)-SUMIFS(Lancamentos!$Y:$Y,Lancamentos!$AF:$AF,Fluxo_de_Caixa_Semanal!CU$8,Lancamentos!$F:$F,"Contratado",Lancamentos!$J:$J,Fluxo_de_Caixa_Semanal!$A67)</f>
        <v>0</v>
      </c>
      <c r="CV67" s="122">
        <f>-SUMIFS(Lancamentos!$Y:$Y,Lancamentos!$AF:$AF,Fluxo_de_Caixa_Semanal!CV$8,Lancamentos!$F:$F,"Realizado",Lancamentos!$J:$J,Fluxo_de_Caixa_Semanal!$A67)-SUMIFS(Lancamentos!$Y:$Y,Lancamentos!$AF:$AF,Fluxo_de_Caixa_Semanal!CV$8,Lancamentos!$F:$F,"Contratado",Lancamentos!$J:$J,Fluxo_de_Caixa_Semanal!$A67)</f>
        <v>0</v>
      </c>
      <c r="CW67" s="123">
        <f>-SUMIFS(Lancamentos!$Y:$Y,Lancamentos!$AF:$AF,Fluxo_de_Caixa_Semanal!CW$8,Lancamentos!$F:$F,"Realizado",Lancamentos!$J:$J,Fluxo_de_Caixa_Semanal!$A67)-SUMIFS(Lancamentos!$Y:$Y,Lancamentos!$AF:$AF,Fluxo_de_Caixa_Semanal!CW$8,Lancamentos!$F:$F,"Contratado",Lancamentos!$J:$J,Fluxo_de_Caixa_Semanal!$A67)</f>
        <v>0</v>
      </c>
      <c r="CX67" s="121">
        <f>-SUMIFS(Lancamentos!$Y:$Y,Lancamentos!$AF:$AF,Fluxo_de_Caixa_Semanal!CX$8,Lancamentos!$F:$F,"Realizado",Lancamentos!$J:$J,Fluxo_de_Caixa_Semanal!$A67)-SUMIFS(Lancamentos!$Y:$Y,Lancamentos!$AF:$AF,Fluxo_de_Caixa_Semanal!CX$8,Lancamentos!$F:$F,"Contratado",Lancamentos!$J:$J,Fluxo_de_Caixa_Semanal!$A67)</f>
        <v>0</v>
      </c>
      <c r="CY67" s="122">
        <f>-SUMIFS(Lancamentos!$Y:$Y,Lancamentos!$AF:$AF,Fluxo_de_Caixa_Semanal!CY$8,Lancamentos!$F:$F,"Realizado",Lancamentos!$J:$J,Fluxo_de_Caixa_Semanal!$A67)-SUMIFS(Lancamentos!$Y:$Y,Lancamentos!$AF:$AF,Fluxo_de_Caixa_Semanal!CY$8,Lancamentos!$F:$F,"Contratado",Lancamentos!$J:$J,Fluxo_de_Caixa_Semanal!$A67)</f>
        <v>0</v>
      </c>
      <c r="CZ67" s="123">
        <f>-SUMIFS(Lancamentos!$Y:$Y,Lancamentos!$AF:$AF,Fluxo_de_Caixa_Semanal!CZ$8,Lancamentos!$F:$F,"Realizado",Lancamentos!$J:$J,Fluxo_de_Caixa_Semanal!$A67)-SUMIFS(Lancamentos!$Y:$Y,Lancamentos!$AF:$AF,Fluxo_de_Caixa_Semanal!CZ$8,Lancamentos!$F:$F,"Contratado",Lancamentos!$J:$J,Fluxo_de_Caixa_Semanal!$A67)</f>
        <v>0</v>
      </c>
      <c r="DA67" s="121">
        <f>-SUMIFS(Lancamentos!$Y:$Y,Lancamentos!$AF:$AF,Fluxo_de_Caixa_Semanal!DA$8,Lancamentos!$F:$F,"Realizado",Lancamentos!$J:$J,Fluxo_de_Caixa_Semanal!$A67)-SUMIFS(Lancamentos!$Y:$Y,Lancamentos!$AF:$AF,Fluxo_de_Caixa_Semanal!DA$8,Lancamentos!$F:$F,"Contratado",Lancamentos!$J:$J,Fluxo_de_Caixa_Semanal!$A67)</f>
        <v>0</v>
      </c>
      <c r="DB67" s="122">
        <f>-SUMIFS(Lancamentos!$Y:$Y,Lancamentos!$AF:$AF,Fluxo_de_Caixa_Semanal!DB$8,Lancamentos!$F:$F,"Realizado",Lancamentos!$J:$J,Fluxo_de_Caixa_Semanal!$A67)-SUMIFS(Lancamentos!$Y:$Y,Lancamentos!$AF:$AF,Fluxo_de_Caixa_Semanal!DB$8,Lancamentos!$F:$F,"Contratado",Lancamentos!$J:$J,Fluxo_de_Caixa_Semanal!$A67)</f>
        <v>0</v>
      </c>
      <c r="DC67" s="123">
        <f>-SUMIFS(Lancamentos!$Y:$Y,Lancamentos!$AF:$AF,Fluxo_de_Caixa_Semanal!DC$8,Lancamentos!$F:$F,"Realizado",Lancamentos!$J:$J,Fluxo_de_Caixa_Semanal!$A67)-SUMIFS(Lancamentos!$Y:$Y,Lancamentos!$AF:$AF,Fluxo_de_Caixa_Semanal!DC$8,Lancamentos!$F:$F,"Contratado",Lancamentos!$J:$J,Fluxo_de_Caixa_Semanal!$A67)</f>
        <v>0</v>
      </c>
      <c r="DD67" s="121">
        <f>-SUMIFS(Lancamentos!$Y:$Y,Lancamentos!$AF:$AF,Fluxo_de_Caixa_Semanal!DD$8,Lancamentos!$F:$F,"Realizado",Lancamentos!$J:$J,Fluxo_de_Caixa_Semanal!$A67)-SUMIFS(Lancamentos!$Y:$Y,Lancamentos!$AF:$AF,Fluxo_de_Caixa_Semanal!DD$8,Lancamentos!$F:$F,"Contratado",Lancamentos!$J:$J,Fluxo_de_Caixa_Semanal!$A67)</f>
        <v>0</v>
      </c>
      <c r="DE67" s="122">
        <f>-SUMIFS(Lancamentos!$Y:$Y,Lancamentos!$AF:$AF,Fluxo_de_Caixa_Semanal!DE$8,Lancamentos!$F:$F,"Realizado",Lancamentos!$J:$J,Fluxo_de_Caixa_Semanal!$A67)-SUMIFS(Lancamentos!$Y:$Y,Lancamentos!$AF:$AF,Fluxo_de_Caixa_Semanal!DE$8,Lancamentos!$F:$F,"Contratado",Lancamentos!$J:$J,Fluxo_de_Caixa_Semanal!$A67)</f>
        <v>0</v>
      </c>
      <c r="DF67" s="123">
        <f>-SUMIFS(Lancamentos!$Y:$Y,Lancamentos!$AF:$AF,Fluxo_de_Caixa_Semanal!DF$8,Lancamentos!$F:$F,"Realizado",Lancamentos!$J:$J,Fluxo_de_Caixa_Semanal!$A67)-SUMIFS(Lancamentos!$Y:$Y,Lancamentos!$AF:$AF,Fluxo_de_Caixa_Semanal!DF$8,Lancamentos!$F:$F,"Contratado",Lancamentos!$J:$J,Fluxo_de_Caixa_Semanal!$A67)</f>
        <v>0</v>
      </c>
      <c r="DG67" s="121">
        <f>-SUMIFS(Lancamentos!$Y:$Y,Lancamentos!$AF:$AF,Fluxo_de_Caixa_Semanal!DG$8,Lancamentos!$F:$F,"Realizado",Lancamentos!$J:$J,Fluxo_de_Caixa_Semanal!$A67)-SUMIFS(Lancamentos!$Y:$Y,Lancamentos!$AF:$AF,Fluxo_de_Caixa_Semanal!DG$8,Lancamentos!$F:$F,"Contratado",Lancamentos!$J:$J,Fluxo_de_Caixa_Semanal!$A67)</f>
        <v>0</v>
      </c>
      <c r="DH67" s="122">
        <f>-SUMIFS(Lancamentos!$Y:$Y,Lancamentos!$AF:$AF,Fluxo_de_Caixa_Semanal!DH$8,Lancamentos!$F:$F,"Realizado",Lancamentos!$J:$J,Fluxo_de_Caixa_Semanal!$A67)-SUMIFS(Lancamentos!$Y:$Y,Lancamentos!$AF:$AF,Fluxo_de_Caixa_Semanal!DH$8,Lancamentos!$F:$F,"Contratado",Lancamentos!$J:$J,Fluxo_de_Caixa_Semanal!$A67)</f>
        <v>0</v>
      </c>
      <c r="DI67" s="123">
        <f>-SUMIFS(Lancamentos!$Y:$Y,Lancamentos!$AF:$AF,Fluxo_de_Caixa_Semanal!DI$8,Lancamentos!$F:$F,"Realizado",Lancamentos!$J:$J,Fluxo_de_Caixa_Semanal!$A67)-SUMIFS(Lancamentos!$Y:$Y,Lancamentos!$AF:$AF,Fluxo_de_Caixa_Semanal!DI$8,Lancamentos!$F:$F,"Contratado",Lancamentos!$J:$J,Fluxo_de_Caixa_Semanal!$A67)</f>
        <v>0</v>
      </c>
      <c r="DJ67" s="121">
        <f>-SUMIFS(Lancamentos!$Y:$Y,Lancamentos!$AF:$AF,Fluxo_de_Caixa_Semanal!DJ$8,Lancamentos!$F:$F,"Realizado",Lancamentos!$J:$J,Fluxo_de_Caixa_Semanal!$A67)-SUMIFS(Lancamentos!$Y:$Y,Lancamentos!$AF:$AF,Fluxo_de_Caixa_Semanal!DJ$8,Lancamentos!$F:$F,"Contratado",Lancamentos!$J:$J,Fluxo_de_Caixa_Semanal!$A67)</f>
        <v>0</v>
      </c>
      <c r="DK67" s="122">
        <f>-SUMIFS(Lancamentos!$Y:$Y,Lancamentos!$AF:$AF,Fluxo_de_Caixa_Semanal!DK$8,Lancamentos!$F:$F,"Realizado",Lancamentos!$J:$J,Fluxo_de_Caixa_Semanal!$A67)-SUMIFS(Lancamentos!$Y:$Y,Lancamentos!$AF:$AF,Fluxo_de_Caixa_Semanal!DK$8,Lancamentos!$F:$F,"Contratado",Lancamentos!$J:$J,Fluxo_de_Caixa_Semanal!$A67)</f>
        <v>0</v>
      </c>
      <c r="DL67" s="123">
        <f>-SUMIFS(Lancamentos!$Y:$Y,Lancamentos!$AF:$AF,Fluxo_de_Caixa_Semanal!DL$8,Lancamentos!$F:$F,"Realizado",Lancamentos!$J:$J,Fluxo_de_Caixa_Semanal!$A67)-SUMIFS(Lancamentos!$Y:$Y,Lancamentos!$AF:$AF,Fluxo_de_Caixa_Semanal!DL$8,Lancamentos!$F:$F,"Contratado",Lancamentos!$J:$J,Fluxo_de_Caixa_Semanal!$A67)</f>
        <v>0</v>
      </c>
      <c r="DM67" s="121">
        <f>-SUMIFS(Lancamentos!$Y:$Y,Lancamentos!$AF:$AF,Fluxo_de_Caixa_Semanal!DM$8,Lancamentos!$F:$F,"Realizado",Lancamentos!$J:$J,Fluxo_de_Caixa_Semanal!$A67)-SUMIFS(Lancamentos!$Y:$Y,Lancamentos!$AF:$AF,Fluxo_de_Caixa_Semanal!DM$8,Lancamentos!$F:$F,"Contratado",Lancamentos!$J:$J,Fluxo_de_Caixa_Semanal!$A67)</f>
        <v>0</v>
      </c>
      <c r="DN67" s="122">
        <f>-SUMIFS(Lancamentos!$Y:$Y,Lancamentos!$AF:$AF,Fluxo_de_Caixa_Semanal!DN$8,Lancamentos!$F:$F,"Realizado",Lancamentos!$J:$J,Fluxo_de_Caixa_Semanal!$A67)-SUMIFS(Lancamentos!$Y:$Y,Lancamentos!$AF:$AF,Fluxo_de_Caixa_Semanal!DN$8,Lancamentos!$F:$F,"Contratado",Lancamentos!$J:$J,Fluxo_de_Caixa_Semanal!$A67)</f>
        <v>0</v>
      </c>
      <c r="DO67" s="123">
        <f>-SUMIFS(Lancamentos!$Y:$Y,Lancamentos!$AF:$AF,Fluxo_de_Caixa_Semanal!DO$8,Lancamentos!$F:$F,"Realizado",Lancamentos!$J:$J,Fluxo_de_Caixa_Semanal!$A67)-SUMIFS(Lancamentos!$Y:$Y,Lancamentos!$AF:$AF,Fluxo_de_Caixa_Semanal!DO$8,Lancamentos!$F:$F,"Contratado",Lancamentos!$J:$J,Fluxo_de_Caixa_Semanal!$A67)</f>
        <v>0</v>
      </c>
      <c r="DP67" s="121">
        <f>-SUMIFS(Lancamentos!$Y:$Y,Lancamentos!$AF:$AF,Fluxo_de_Caixa_Semanal!DP$8,Lancamentos!$F:$F,"Realizado",Lancamentos!$J:$J,Fluxo_de_Caixa_Semanal!$A67)-SUMIFS(Lancamentos!$Y:$Y,Lancamentos!$AF:$AF,Fluxo_de_Caixa_Semanal!DP$8,Lancamentos!$F:$F,"Contratado",Lancamentos!$J:$J,Fluxo_de_Caixa_Semanal!$A67)</f>
        <v>0</v>
      </c>
      <c r="DQ67" s="122">
        <f>-SUMIFS(Lancamentos!$Y:$Y,Lancamentos!$AF:$AF,Fluxo_de_Caixa_Semanal!DQ$8,Lancamentos!$F:$F,"Realizado",Lancamentos!$J:$J,Fluxo_de_Caixa_Semanal!$A67)-SUMIFS(Lancamentos!$Y:$Y,Lancamentos!$AF:$AF,Fluxo_de_Caixa_Semanal!DQ$8,Lancamentos!$F:$F,"Contratado",Lancamentos!$J:$J,Fluxo_de_Caixa_Semanal!$A67)</f>
        <v>0</v>
      </c>
      <c r="DR67" s="123">
        <f>-SUMIFS(Lancamentos!$Y:$Y,Lancamentos!$AF:$AF,Fluxo_de_Caixa_Semanal!DR$8,Lancamentos!$F:$F,"Realizado",Lancamentos!$J:$J,Fluxo_de_Caixa_Semanal!$A67)-SUMIFS(Lancamentos!$Y:$Y,Lancamentos!$AF:$AF,Fluxo_de_Caixa_Semanal!DR$8,Lancamentos!$F:$F,"Contratado",Lancamentos!$J:$J,Fluxo_de_Caixa_Semanal!$A67)</f>
        <v>0</v>
      </c>
      <c r="DS67" s="121">
        <f>-SUMIFS(Lancamentos!$Y:$Y,Lancamentos!$AF:$AF,Fluxo_de_Caixa_Semanal!DS$8,Lancamentos!$F:$F,"Realizado",Lancamentos!$J:$J,Fluxo_de_Caixa_Semanal!$A67)-SUMIFS(Lancamentos!$Y:$Y,Lancamentos!$AF:$AF,Fluxo_de_Caixa_Semanal!DS$8,Lancamentos!$F:$F,"Contratado",Lancamentos!$J:$J,Fluxo_de_Caixa_Semanal!$A67)</f>
        <v>0</v>
      </c>
      <c r="DT67" s="122">
        <f>-SUMIFS(Lancamentos!$Y:$Y,Lancamentos!$AF:$AF,Fluxo_de_Caixa_Semanal!DT$8,Lancamentos!$F:$F,"Realizado",Lancamentos!$J:$J,Fluxo_de_Caixa_Semanal!$A67)-SUMIFS(Lancamentos!$Y:$Y,Lancamentos!$AF:$AF,Fluxo_de_Caixa_Semanal!DT$8,Lancamentos!$F:$F,"Contratado",Lancamentos!$J:$J,Fluxo_de_Caixa_Semanal!$A67)</f>
        <v>0</v>
      </c>
      <c r="DU67" s="123">
        <f>-SUMIFS(Lancamentos!$Y:$Y,Lancamentos!$AF:$AF,Fluxo_de_Caixa_Semanal!DU$8,Lancamentos!$F:$F,"Realizado",Lancamentos!$J:$J,Fluxo_de_Caixa_Semanal!$A67)-SUMIFS(Lancamentos!$Y:$Y,Lancamentos!$AF:$AF,Fluxo_de_Caixa_Semanal!DU$8,Lancamentos!$F:$F,"Contratado",Lancamentos!$J:$J,Fluxo_de_Caixa_Semanal!$A67)</f>
        <v>0</v>
      </c>
      <c r="DV67" s="121">
        <f>-SUMIFS(Lancamentos!$Y:$Y,Lancamentos!$AF:$AF,Fluxo_de_Caixa_Semanal!DV$8,Lancamentos!$F:$F,"Realizado",Lancamentos!$J:$J,Fluxo_de_Caixa_Semanal!$A67)-SUMIFS(Lancamentos!$Y:$Y,Lancamentos!$AF:$AF,Fluxo_de_Caixa_Semanal!DV$8,Lancamentos!$F:$F,"Contratado",Lancamentos!$J:$J,Fluxo_de_Caixa_Semanal!$A67)</f>
        <v>0</v>
      </c>
      <c r="DW67" s="122">
        <f>-SUMIFS(Lancamentos!$Y:$Y,Lancamentos!$AF:$AF,Fluxo_de_Caixa_Semanal!DW$8,Lancamentos!$F:$F,"Realizado",Lancamentos!$J:$J,Fluxo_de_Caixa_Semanal!$A67)-SUMIFS(Lancamentos!$Y:$Y,Lancamentos!$AF:$AF,Fluxo_de_Caixa_Semanal!DW$8,Lancamentos!$F:$F,"Contratado",Lancamentos!$J:$J,Fluxo_de_Caixa_Semanal!$A67)</f>
        <v>0</v>
      </c>
      <c r="DX67" s="123">
        <f>-SUMIFS(Lancamentos!$Y:$Y,Lancamentos!$AF:$AF,Fluxo_de_Caixa_Semanal!DX$8,Lancamentos!$F:$F,"Realizado",Lancamentos!$J:$J,Fluxo_de_Caixa_Semanal!$A67)-SUMIFS(Lancamentos!$Y:$Y,Lancamentos!$AF:$AF,Fluxo_de_Caixa_Semanal!DX$8,Lancamentos!$F:$F,"Contratado",Lancamentos!$J:$J,Fluxo_de_Caixa_Semanal!$A67)</f>
        <v>0</v>
      </c>
      <c r="DY67" s="121">
        <f>-SUMIFS(Lancamentos!$Y:$Y,Lancamentos!$AF:$AF,Fluxo_de_Caixa_Semanal!DY$8,Lancamentos!$F:$F,"Realizado",Lancamentos!$J:$J,Fluxo_de_Caixa_Semanal!$A67)-SUMIFS(Lancamentos!$Y:$Y,Lancamentos!$AF:$AF,Fluxo_de_Caixa_Semanal!DY$8,Lancamentos!$F:$F,"Contratado",Lancamentos!$J:$J,Fluxo_de_Caixa_Semanal!$A67)</f>
        <v>0</v>
      </c>
      <c r="DZ67" s="122">
        <f>-SUMIFS(Lancamentos!$Y:$Y,Lancamentos!$AF:$AF,Fluxo_de_Caixa_Semanal!DZ$8,Lancamentos!$F:$F,"Realizado",Lancamentos!$J:$J,Fluxo_de_Caixa_Semanal!$A67)-SUMIFS(Lancamentos!$Y:$Y,Lancamentos!$AF:$AF,Fluxo_de_Caixa_Semanal!DZ$8,Lancamentos!$F:$F,"Contratado",Lancamentos!$J:$J,Fluxo_de_Caixa_Semanal!$A67)</f>
        <v>0</v>
      </c>
      <c r="EA67" s="123">
        <f>-SUMIFS(Lancamentos!$Y:$Y,Lancamentos!$AF:$AF,Fluxo_de_Caixa_Semanal!EA$8,Lancamentos!$F:$F,"Realizado",Lancamentos!$J:$J,Fluxo_de_Caixa_Semanal!$A67)-SUMIFS(Lancamentos!$Y:$Y,Lancamentos!$AF:$AF,Fluxo_de_Caixa_Semanal!EA$8,Lancamentos!$F:$F,"Contratado",Lancamentos!$J:$J,Fluxo_de_Caixa_Semanal!$A67)</f>
        <v>0</v>
      </c>
      <c r="EB67" s="121">
        <f>-SUMIFS(Lancamentos!$Y:$Y,Lancamentos!$AF:$AF,Fluxo_de_Caixa_Semanal!EB$8,Lancamentos!$F:$F,"Realizado",Lancamentos!$J:$J,Fluxo_de_Caixa_Semanal!$A67)-SUMIFS(Lancamentos!$Y:$Y,Lancamentos!$AF:$AF,Fluxo_de_Caixa_Semanal!EB$8,Lancamentos!$F:$F,"Contratado",Lancamentos!$J:$J,Fluxo_de_Caixa_Semanal!$A67)</f>
        <v>0</v>
      </c>
      <c r="EC67" s="122">
        <f>-SUMIFS(Lancamentos!$Y:$Y,Lancamentos!$AF:$AF,Fluxo_de_Caixa_Semanal!EC$8,Lancamentos!$F:$F,"Realizado",Lancamentos!$J:$J,Fluxo_de_Caixa_Semanal!$A67)-SUMIFS(Lancamentos!$Y:$Y,Lancamentos!$AF:$AF,Fluxo_de_Caixa_Semanal!EC$8,Lancamentos!$F:$F,"Contratado",Lancamentos!$J:$J,Fluxo_de_Caixa_Semanal!$A67)</f>
        <v>0</v>
      </c>
      <c r="ED67" s="123">
        <f>-SUMIFS(Lancamentos!$Y:$Y,Lancamentos!$AF:$AF,Fluxo_de_Caixa_Semanal!ED$8,Lancamentos!$F:$F,"Realizado",Lancamentos!$J:$J,Fluxo_de_Caixa_Semanal!$A67)-SUMIFS(Lancamentos!$Y:$Y,Lancamentos!$AF:$AF,Fluxo_de_Caixa_Semanal!ED$8,Lancamentos!$F:$F,"Contratado",Lancamentos!$J:$J,Fluxo_de_Caixa_Semanal!$A67)</f>
        <v>0</v>
      </c>
      <c r="EE67" s="121">
        <f>-SUMIFS(Lancamentos!$Y:$Y,Lancamentos!$AF:$AF,Fluxo_de_Caixa_Semanal!EE$8,Lancamentos!$F:$F,"Realizado",Lancamentos!$J:$J,Fluxo_de_Caixa_Semanal!$A67)-SUMIFS(Lancamentos!$Y:$Y,Lancamentos!$AF:$AF,Fluxo_de_Caixa_Semanal!EE$8,Lancamentos!$F:$F,"Contratado",Lancamentos!$J:$J,Fluxo_de_Caixa_Semanal!$A67)</f>
        <v>0</v>
      </c>
      <c r="EF67" s="122">
        <f>-SUMIFS(Lancamentos!$Y:$Y,Lancamentos!$AF:$AF,Fluxo_de_Caixa_Semanal!EF$8,Lancamentos!$F:$F,"Realizado",Lancamentos!$J:$J,Fluxo_de_Caixa_Semanal!$A67)-SUMIFS(Lancamentos!$Y:$Y,Lancamentos!$AF:$AF,Fluxo_de_Caixa_Semanal!EF$8,Lancamentos!$F:$F,"Contratado",Lancamentos!$J:$J,Fluxo_de_Caixa_Semanal!$A67)</f>
        <v>0</v>
      </c>
      <c r="EG67" s="123">
        <f>-SUMIFS(Lancamentos!$Y:$Y,Lancamentos!$AF:$AF,Fluxo_de_Caixa_Semanal!EG$8,Lancamentos!$F:$F,"Realizado",Lancamentos!$J:$J,Fluxo_de_Caixa_Semanal!$A67)-SUMIFS(Lancamentos!$Y:$Y,Lancamentos!$AF:$AF,Fluxo_de_Caixa_Semanal!EG$8,Lancamentos!$F:$F,"Contratado",Lancamentos!$J:$J,Fluxo_de_Caixa_Semanal!$A67)</f>
        <v>0</v>
      </c>
      <c r="EH67" s="121">
        <f>-SUMIFS(Lancamentos!$Y:$Y,Lancamentos!$AF:$AF,Fluxo_de_Caixa_Semanal!EH$8,Lancamentos!$F:$F,"Realizado",Lancamentos!$J:$J,Fluxo_de_Caixa_Semanal!$A67)-SUMIFS(Lancamentos!$Y:$Y,Lancamentos!$AF:$AF,Fluxo_de_Caixa_Semanal!EH$8,Lancamentos!$F:$F,"Contratado",Lancamentos!$J:$J,Fluxo_de_Caixa_Semanal!$A67)</f>
        <v>0</v>
      </c>
      <c r="EI67" s="122">
        <f>-SUMIFS(Lancamentos!$Y:$Y,Lancamentos!$AF:$AF,Fluxo_de_Caixa_Semanal!EI$8,Lancamentos!$F:$F,"Realizado",Lancamentos!$J:$J,Fluxo_de_Caixa_Semanal!$A67)-SUMIFS(Lancamentos!$Y:$Y,Lancamentos!$AF:$AF,Fluxo_de_Caixa_Semanal!EI$8,Lancamentos!$F:$F,"Contratado",Lancamentos!$J:$J,Fluxo_de_Caixa_Semanal!$A67)</f>
        <v>0</v>
      </c>
      <c r="EJ67" s="123">
        <f>-SUMIFS(Lancamentos!$Y:$Y,Lancamentos!$AF:$AF,Fluxo_de_Caixa_Semanal!EJ$8,Lancamentos!$F:$F,"Realizado",Lancamentos!$J:$J,Fluxo_de_Caixa_Semanal!$A67)-SUMIFS(Lancamentos!$Y:$Y,Lancamentos!$AF:$AF,Fluxo_de_Caixa_Semanal!EJ$8,Lancamentos!$F:$F,"Contratado",Lancamentos!$J:$J,Fluxo_de_Caixa_Semanal!$A67)</f>
        <v>0</v>
      </c>
      <c r="EK67" s="121">
        <f>-SUMIFS(Lancamentos!$Y:$Y,Lancamentos!$AF:$AF,Fluxo_de_Caixa_Semanal!EK$8,Lancamentos!$F:$F,"Realizado",Lancamentos!$J:$J,Fluxo_de_Caixa_Semanal!$A67)-SUMIFS(Lancamentos!$Y:$Y,Lancamentos!$AF:$AF,Fluxo_de_Caixa_Semanal!EK$8,Lancamentos!$F:$F,"Contratado",Lancamentos!$J:$J,Fluxo_de_Caixa_Semanal!$A67)</f>
        <v>0</v>
      </c>
      <c r="EL67" s="122">
        <f>-SUMIFS(Lancamentos!$Y:$Y,Lancamentos!$AF:$AF,Fluxo_de_Caixa_Semanal!EL$8,Lancamentos!$F:$F,"Realizado",Lancamentos!$J:$J,Fluxo_de_Caixa_Semanal!$A67)-SUMIFS(Lancamentos!$Y:$Y,Lancamentos!$AF:$AF,Fluxo_de_Caixa_Semanal!EL$8,Lancamentos!$F:$F,"Contratado",Lancamentos!$J:$J,Fluxo_de_Caixa_Semanal!$A67)</f>
        <v>0</v>
      </c>
      <c r="EM67" s="123">
        <f>-SUMIFS(Lancamentos!$Y:$Y,Lancamentos!$AF:$AF,Fluxo_de_Caixa_Semanal!EM$8,Lancamentos!$F:$F,"Realizado",Lancamentos!$J:$J,Fluxo_de_Caixa_Semanal!$A67)-SUMIFS(Lancamentos!$Y:$Y,Lancamentos!$AF:$AF,Fluxo_de_Caixa_Semanal!EM$8,Lancamentos!$F:$F,"Contratado",Lancamentos!$J:$J,Fluxo_de_Caixa_Semanal!$A67)</f>
        <v>0</v>
      </c>
      <c r="EN67" s="121">
        <f>-SUMIFS(Lancamentos!$Y:$Y,Lancamentos!$AF:$AF,Fluxo_de_Caixa_Semanal!EN$8,Lancamentos!$F:$F,"Realizado",Lancamentos!$J:$J,Fluxo_de_Caixa_Semanal!$A67)-SUMIFS(Lancamentos!$Y:$Y,Lancamentos!$AF:$AF,Fluxo_de_Caixa_Semanal!EN$8,Lancamentos!$F:$F,"Contratado",Lancamentos!$J:$J,Fluxo_de_Caixa_Semanal!$A67)</f>
        <v>0</v>
      </c>
      <c r="EO67" s="122">
        <f>-SUMIFS(Lancamentos!$Y:$Y,Lancamentos!$AF:$AF,Fluxo_de_Caixa_Semanal!EO$8,Lancamentos!$F:$F,"Realizado",Lancamentos!$J:$J,Fluxo_de_Caixa_Semanal!$A67)-SUMIFS(Lancamentos!$Y:$Y,Lancamentos!$AF:$AF,Fluxo_de_Caixa_Semanal!EO$8,Lancamentos!$F:$F,"Contratado",Lancamentos!$J:$J,Fluxo_de_Caixa_Semanal!$A67)</f>
        <v>0</v>
      </c>
      <c r="EP67" s="123">
        <f>-SUMIFS(Lancamentos!$Y:$Y,Lancamentos!$AF:$AF,Fluxo_de_Caixa_Semanal!EP$8,Lancamentos!$F:$F,"Realizado",Lancamentos!$J:$J,Fluxo_de_Caixa_Semanal!$A67)-SUMIFS(Lancamentos!$Y:$Y,Lancamentos!$AF:$AF,Fluxo_de_Caixa_Semanal!EP$8,Lancamentos!$F:$F,"Contratado",Lancamentos!$J:$J,Fluxo_de_Caixa_Semanal!$A67)</f>
        <v>0</v>
      </c>
      <c r="EQ67" s="121">
        <f>-SUMIFS(Lancamentos!$Y:$Y,Lancamentos!$AF:$AF,Fluxo_de_Caixa_Semanal!EQ$8,Lancamentos!$F:$F,"Realizado",Lancamentos!$J:$J,Fluxo_de_Caixa_Semanal!$A67)-SUMIFS(Lancamentos!$Y:$Y,Lancamentos!$AF:$AF,Fluxo_de_Caixa_Semanal!EQ$8,Lancamentos!$F:$F,"Contratado",Lancamentos!$J:$J,Fluxo_de_Caixa_Semanal!$A67)</f>
        <v>0</v>
      </c>
      <c r="ER67" s="122">
        <f>-SUMIFS(Lancamentos!$Y:$Y,Lancamentos!$AF:$AF,Fluxo_de_Caixa_Semanal!ER$8,Lancamentos!$F:$F,"Realizado",Lancamentos!$J:$J,Fluxo_de_Caixa_Semanal!$A67)-SUMIFS(Lancamentos!$Y:$Y,Lancamentos!$AF:$AF,Fluxo_de_Caixa_Semanal!ER$8,Lancamentos!$F:$F,"Contratado",Lancamentos!$J:$J,Fluxo_de_Caixa_Semanal!$A67)</f>
        <v>0</v>
      </c>
      <c r="ES67" s="123">
        <f>-SUMIFS(Lancamentos!$Y:$Y,Lancamentos!$AF:$AF,Fluxo_de_Caixa_Semanal!ES$8,Lancamentos!$F:$F,"Realizado",Lancamentos!$J:$J,Fluxo_de_Caixa_Semanal!$A67)-SUMIFS(Lancamentos!$Y:$Y,Lancamentos!$AF:$AF,Fluxo_de_Caixa_Semanal!ES$8,Lancamentos!$F:$F,"Contratado",Lancamentos!$J:$J,Fluxo_de_Caixa_Semanal!$A67)</f>
        <v>0</v>
      </c>
    </row>
    <row r="68" spans="1:149" s="2" customFormat="1" outlineLevel="1" x14ac:dyDescent="0.25">
      <c r="A68" t="s">
        <v>162</v>
      </c>
      <c r="B68" t="s">
        <v>163</v>
      </c>
      <c r="C68" s="165">
        <f>-SUMIFS(Lancamentos!$Y:$Y,Lancamentos!$AF:$AF,Fluxo_de_Caixa_Semanal!C$8,Lancamentos!$F:$F,"Realizado",Lancamentos!$J:$J,Fluxo_de_Caixa_Semanal!$A68)</f>
        <v>0</v>
      </c>
      <c r="D68" s="165">
        <f>-SUMIFS(Lancamentos!$Y:$Y,Lancamentos!$AF:$AF,Fluxo_de_Caixa_Semanal!D$8,Lancamentos!$F:$F,"Realizado",Lancamentos!$J:$J,Fluxo_de_Caixa_Semanal!$A68)</f>
        <v>0</v>
      </c>
      <c r="E68" s="166">
        <f>-SUMIFS(Lancamentos!$Y:$Y,Lancamentos!$AF:$AF,Fluxo_de_Caixa_Semanal!E$8,Lancamentos!$F:$F,"Realizado",Lancamentos!$J:$J,Fluxo_de_Caixa_Semanal!$A68)</f>
        <v>0</v>
      </c>
      <c r="F68" s="167">
        <f>-SUMIFS(Lancamentos!$Y:$Y,Lancamentos!$AF:$AF,Fluxo_de_Caixa_Semanal!F$8,Lancamentos!$F:$F,"Realizado",Lancamentos!$J:$J,Fluxo_de_Caixa_Semanal!$A68)</f>
        <v>0</v>
      </c>
      <c r="G68" s="165">
        <f>-SUMIFS(Lancamentos!$Y:$Y,Lancamentos!$AF:$AF,Fluxo_de_Caixa_Semanal!G$8,Lancamentos!$F:$F,"Realizado",Lancamentos!$J:$J,Fluxo_de_Caixa_Semanal!$A68)</f>
        <v>0</v>
      </c>
      <c r="H68" s="166">
        <f>-SUMIFS(Lancamentos!$Y:$Y,Lancamentos!$AF:$AF,Fluxo_de_Caixa_Semanal!H$8,Lancamentos!$F:$F,"Realizado",Lancamentos!$J:$J,Fluxo_de_Caixa_Semanal!$A68)</f>
        <v>0</v>
      </c>
      <c r="I68" s="167">
        <f>-SUMIFS(Lancamentos!$Y:$Y,Lancamentos!$AF:$AF,Fluxo_de_Caixa_Semanal!I$8,Lancamentos!$F:$F,"Realizado",Lancamentos!$J:$J,Fluxo_de_Caixa_Semanal!$A68)</f>
        <v>0</v>
      </c>
      <c r="J68" s="165">
        <f>-SUMIFS(Lancamentos!$Y:$Y,Lancamentos!$AF:$AF,Fluxo_de_Caixa_Semanal!J$8,Lancamentos!$F:$F,"Realizado",Lancamentos!$J:$J,Fluxo_de_Caixa_Semanal!$A68)</f>
        <v>0</v>
      </c>
      <c r="K68" s="166">
        <f>-SUMIFS(Lancamentos!$Y:$Y,Lancamentos!$AF:$AF,Fluxo_de_Caixa_Semanal!K$8,Lancamentos!$F:$F,"Realizado",Lancamentos!$J:$J,Fluxo_de_Caixa_Semanal!$A68)</f>
        <v>0</v>
      </c>
      <c r="L68" s="167">
        <f>-SUMIFS(Lancamentos!$Y:$Y,Lancamentos!$AF:$AF,Fluxo_de_Caixa_Semanal!L$8,Lancamentos!$F:$F,"Realizado",Lancamentos!$J:$J,Fluxo_de_Caixa_Semanal!$A68)</f>
        <v>0</v>
      </c>
      <c r="M68" s="165">
        <f>-SUMIFS(Lancamentos!$Y:$Y,Lancamentos!$AF:$AF,Fluxo_de_Caixa_Semanal!M$8,Lancamentos!$F:$F,"Realizado",Lancamentos!$J:$J,Fluxo_de_Caixa_Semanal!$A68)</f>
        <v>0</v>
      </c>
      <c r="N68" s="166">
        <f>-SUMIFS(Lancamentos!$Y:$Y,Lancamentos!$AF:$AF,Fluxo_de_Caixa_Semanal!N$8,Lancamentos!$F:$F,"Realizado",Lancamentos!$J:$J,Fluxo_de_Caixa_Semanal!$A68)</f>
        <v>0</v>
      </c>
      <c r="O68" s="167">
        <f>-SUMIFS(Lancamentos!$Y:$Y,Lancamentos!$AF:$AF,Fluxo_de_Caixa_Semanal!O$8,Lancamentos!$F:$F,"Realizado",Lancamentos!$J:$J,Fluxo_de_Caixa_Semanal!$A68)</f>
        <v>0</v>
      </c>
      <c r="P68" s="165">
        <f>-SUMIFS(Lancamentos!$Y:$Y,Lancamentos!$AF:$AF,Fluxo_de_Caixa_Semanal!P$8,Lancamentos!$F:$F,"Realizado",Lancamentos!$J:$J,Fluxo_de_Caixa_Semanal!$A68)</f>
        <v>0</v>
      </c>
      <c r="Q68" s="166">
        <f>-SUMIFS(Lancamentos!$Y:$Y,Lancamentos!$AF:$AF,Fluxo_de_Caixa_Semanal!Q$8,Lancamentos!$F:$F,"Realizado",Lancamentos!$J:$J,Fluxo_de_Caixa_Semanal!$A68)</f>
        <v>0</v>
      </c>
      <c r="R68" s="167">
        <f>-SUMIFS(Lancamentos!$Y:$Y,Lancamentos!$AF:$AF,Fluxo_de_Caixa_Semanal!R$8,Lancamentos!$F:$F,"Realizado",Lancamentos!$J:$J,Fluxo_de_Caixa_Semanal!$A68)</f>
        <v>0</v>
      </c>
      <c r="S68" s="165">
        <f>-SUMIFS(Lancamentos!$Y:$Y,Lancamentos!$AF:$AF,Fluxo_de_Caixa_Semanal!S$8,Lancamentos!$F:$F,"Realizado",Lancamentos!$J:$J,Fluxo_de_Caixa_Semanal!$A68)</f>
        <v>0</v>
      </c>
      <c r="T68" s="166">
        <f>-SUMIFS(Lancamentos!$Y:$Y,Lancamentos!$AF:$AF,Fluxo_de_Caixa_Semanal!T$8,Lancamentos!$F:$F,"Realizado",Lancamentos!$J:$J,Fluxo_de_Caixa_Semanal!$A68)</f>
        <v>0</v>
      </c>
      <c r="U68" s="167">
        <f>-SUMIFS(Lancamentos!$Y:$Y,Lancamentos!$AF:$AF,Fluxo_de_Caixa_Semanal!U$8,Lancamentos!$F:$F,"Realizado",Lancamentos!$J:$J,Fluxo_de_Caixa_Semanal!$A68)</f>
        <v>0</v>
      </c>
      <c r="V68" s="165">
        <f>-SUMIFS(Lancamentos!$Y:$Y,Lancamentos!$AF:$AF,Fluxo_de_Caixa_Semanal!V$8,Lancamentos!$F:$F,"Realizado",Lancamentos!$J:$J,Fluxo_de_Caixa_Semanal!$A68)</f>
        <v>0</v>
      </c>
      <c r="W68" s="166">
        <f>-SUMIFS(Lancamentos!$Y:$Y,Lancamentos!$AF:$AF,Fluxo_de_Caixa_Semanal!W$8,Lancamentos!$F:$F,"Realizado",Lancamentos!$J:$J,Fluxo_de_Caixa_Semanal!$A68)</f>
        <v>0</v>
      </c>
      <c r="X68" s="121">
        <f>-SUMIFS(Lancamentos!$Y:$Y,Lancamentos!$AF:$AF,Fluxo_de_Caixa_Semanal!X$8,Lancamentos!$F:$F,"Realizado",Lancamentos!$J:$J,Fluxo_de_Caixa_Semanal!$A68)-SUMIFS(Lancamentos!$Y:$Y,Lancamentos!$AF:$AF,Fluxo_de_Caixa_Semanal!X$8,Lancamentos!$F:$F,"Contratado",Lancamentos!$J:$J,Fluxo_de_Caixa_Semanal!$A68)</f>
        <v>0</v>
      </c>
      <c r="Y68" s="122">
        <f>-SUMIFS(Lancamentos!$Y:$Y,Lancamentos!$AF:$AF,Fluxo_de_Caixa_Semanal!Y$8,Lancamentos!$F:$F,"Realizado",Lancamentos!$J:$J,Fluxo_de_Caixa_Semanal!$A68)-SUMIFS(Lancamentos!$Y:$Y,Lancamentos!$AF:$AF,Fluxo_de_Caixa_Semanal!Y$8,Lancamentos!$F:$F,"Contratado",Lancamentos!$J:$J,Fluxo_de_Caixa_Semanal!$A68)</f>
        <v>0</v>
      </c>
      <c r="Z68" s="123">
        <f>-SUMIFS(Lancamentos!$Y:$Y,Lancamentos!$AF:$AF,Fluxo_de_Caixa_Semanal!Z$8,Lancamentos!$F:$F,"Realizado",Lancamentos!$J:$J,Fluxo_de_Caixa_Semanal!$A68)-SUMIFS(Lancamentos!$Y:$Y,Lancamentos!$AF:$AF,Fluxo_de_Caixa_Semanal!Z$8,Lancamentos!$F:$F,"Contratado",Lancamentos!$J:$J,Fluxo_de_Caixa_Semanal!$A68)</f>
        <v>0</v>
      </c>
      <c r="AA68" s="121">
        <f>-SUMIFS(Lancamentos!$Y:$Y,Lancamentos!$AF:$AF,Fluxo_de_Caixa_Semanal!AA$8,Lancamentos!$F:$F,"Realizado",Lancamentos!$J:$J,Fluxo_de_Caixa_Semanal!$A68)-SUMIFS(Lancamentos!$Y:$Y,Lancamentos!$AF:$AF,Fluxo_de_Caixa_Semanal!AA$8,Lancamentos!$F:$F,"Contratado",Lancamentos!$J:$J,Fluxo_de_Caixa_Semanal!$A68)</f>
        <v>0</v>
      </c>
      <c r="AB68" s="122">
        <f>-SUMIFS(Lancamentos!$Y:$Y,Lancamentos!$AF:$AF,Fluxo_de_Caixa_Semanal!AB$8,Lancamentos!$F:$F,"Realizado",Lancamentos!$J:$J,Fluxo_de_Caixa_Semanal!$A68)-SUMIFS(Lancamentos!$Y:$Y,Lancamentos!$AF:$AF,Fluxo_de_Caixa_Semanal!AB$8,Lancamentos!$F:$F,"Contratado",Lancamentos!$J:$J,Fluxo_de_Caixa_Semanal!$A68)</f>
        <v>0</v>
      </c>
      <c r="AC68" s="123">
        <f>-SUMIFS(Lancamentos!$Y:$Y,Lancamentos!$AF:$AF,Fluxo_de_Caixa_Semanal!AC$8,Lancamentos!$F:$F,"Realizado",Lancamentos!$J:$J,Fluxo_de_Caixa_Semanal!$A68)-SUMIFS(Lancamentos!$Y:$Y,Lancamentos!$AF:$AF,Fluxo_de_Caixa_Semanal!AC$8,Lancamentos!$F:$F,"Contratado",Lancamentos!$J:$J,Fluxo_de_Caixa_Semanal!$A68)</f>
        <v>0</v>
      </c>
      <c r="AD68" s="121">
        <f>-SUMIFS(Lancamentos!$Y:$Y,Lancamentos!$AF:$AF,Fluxo_de_Caixa_Semanal!AD$8,Lancamentos!$F:$F,"Realizado",Lancamentos!$J:$J,Fluxo_de_Caixa_Semanal!$A68)-SUMIFS(Lancamentos!$Y:$Y,Lancamentos!$AF:$AF,Fluxo_de_Caixa_Semanal!AD$8,Lancamentos!$F:$F,"Contratado",Lancamentos!$J:$J,Fluxo_de_Caixa_Semanal!$A68)</f>
        <v>0</v>
      </c>
      <c r="AE68" s="122">
        <f>-SUMIFS(Lancamentos!$Y:$Y,Lancamentos!$AF:$AF,Fluxo_de_Caixa_Semanal!AE$8,Lancamentos!$F:$F,"Realizado",Lancamentos!$J:$J,Fluxo_de_Caixa_Semanal!$A68)-SUMIFS(Lancamentos!$Y:$Y,Lancamentos!$AF:$AF,Fluxo_de_Caixa_Semanal!AE$8,Lancamentos!$F:$F,"Contratado",Lancamentos!$J:$J,Fluxo_de_Caixa_Semanal!$A68)</f>
        <v>0</v>
      </c>
      <c r="AF68" s="123">
        <f>-SUMIFS(Lancamentos!$Y:$Y,Lancamentos!$AF:$AF,Fluxo_de_Caixa_Semanal!AF$8,Lancamentos!$F:$F,"Realizado",Lancamentos!$J:$J,Fluxo_de_Caixa_Semanal!$A68)-SUMIFS(Lancamentos!$Y:$Y,Lancamentos!$AF:$AF,Fluxo_de_Caixa_Semanal!AF$8,Lancamentos!$F:$F,"Contratado",Lancamentos!$J:$J,Fluxo_de_Caixa_Semanal!$A68)</f>
        <v>0</v>
      </c>
      <c r="AG68" s="121">
        <f>-SUMIFS(Lancamentos!$Y:$Y,Lancamentos!$AF:$AF,Fluxo_de_Caixa_Semanal!AG$8,Lancamentos!$F:$F,"Realizado",Lancamentos!$J:$J,Fluxo_de_Caixa_Semanal!$A68)-SUMIFS(Lancamentos!$Y:$Y,Lancamentos!$AF:$AF,Fluxo_de_Caixa_Semanal!AG$8,Lancamentos!$F:$F,"Contratado",Lancamentos!$J:$J,Fluxo_de_Caixa_Semanal!$A68)</f>
        <v>0</v>
      </c>
      <c r="AH68" s="122">
        <f>-SUMIFS(Lancamentos!$Y:$Y,Lancamentos!$AF:$AF,Fluxo_de_Caixa_Semanal!AH$8,Lancamentos!$F:$F,"Realizado",Lancamentos!$J:$J,Fluxo_de_Caixa_Semanal!$A68)-SUMIFS(Lancamentos!$Y:$Y,Lancamentos!$AF:$AF,Fluxo_de_Caixa_Semanal!AH$8,Lancamentos!$F:$F,"Contratado",Lancamentos!$J:$J,Fluxo_de_Caixa_Semanal!$A68)</f>
        <v>0</v>
      </c>
      <c r="AI68" s="123">
        <f>-SUMIFS(Lancamentos!$Y:$Y,Lancamentos!$AF:$AF,Fluxo_de_Caixa_Semanal!AI$8,Lancamentos!$F:$F,"Realizado",Lancamentos!$J:$J,Fluxo_de_Caixa_Semanal!$A68)-SUMIFS(Lancamentos!$Y:$Y,Lancamentos!$AF:$AF,Fluxo_de_Caixa_Semanal!AI$8,Lancamentos!$F:$F,"Contratado",Lancamentos!$J:$J,Fluxo_de_Caixa_Semanal!$A68)</f>
        <v>0</v>
      </c>
      <c r="AJ68" s="121">
        <f>-SUMIFS(Lancamentos!$Y:$Y,Lancamentos!$AF:$AF,Fluxo_de_Caixa_Semanal!AJ$8,Lancamentos!$F:$F,"Realizado",Lancamentos!$J:$J,Fluxo_de_Caixa_Semanal!$A68)-SUMIFS(Lancamentos!$Y:$Y,Lancamentos!$AF:$AF,Fluxo_de_Caixa_Semanal!AJ$8,Lancamentos!$F:$F,"Contratado",Lancamentos!$J:$J,Fluxo_de_Caixa_Semanal!$A68)</f>
        <v>0</v>
      </c>
      <c r="AK68" s="122">
        <f>-SUMIFS(Lancamentos!$Y:$Y,Lancamentos!$AF:$AF,Fluxo_de_Caixa_Semanal!AK$8,Lancamentos!$F:$F,"Realizado",Lancamentos!$J:$J,Fluxo_de_Caixa_Semanal!$A68)-SUMIFS(Lancamentos!$Y:$Y,Lancamentos!$AF:$AF,Fluxo_de_Caixa_Semanal!AK$8,Lancamentos!$F:$F,"Contratado",Lancamentos!$J:$J,Fluxo_de_Caixa_Semanal!$A68)</f>
        <v>0</v>
      </c>
      <c r="AL68" s="123">
        <f>-SUMIFS(Lancamentos!$Y:$Y,Lancamentos!$AF:$AF,Fluxo_de_Caixa_Semanal!AL$8,Lancamentos!$F:$F,"Realizado",Lancamentos!$J:$J,Fluxo_de_Caixa_Semanal!$A68)-SUMIFS(Lancamentos!$Y:$Y,Lancamentos!$AF:$AF,Fluxo_de_Caixa_Semanal!AL$8,Lancamentos!$F:$F,"Contratado",Lancamentos!$J:$J,Fluxo_de_Caixa_Semanal!$A68)</f>
        <v>0</v>
      </c>
      <c r="AM68" s="121">
        <f>-SUMIFS(Lancamentos!$Y:$Y,Lancamentos!$AF:$AF,Fluxo_de_Caixa_Semanal!AM$8,Lancamentos!$F:$F,"Realizado",Lancamentos!$J:$J,Fluxo_de_Caixa_Semanal!$A68)-SUMIFS(Lancamentos!$Y:$Y,Lancamentos!$AF:$AF,Fluxo_de_Caixa_Semanal!AM$8,Lancamentos!$F:$F,"Contratado",Lancamentos!$J:$J,Fluxo_de_Caixa_Semanal!$A68)</f>
        <v>0</v>
      </c>
      <c r="AN68" s="122">
        <f>-SUMIFS(Lancamentos!$Y:$Y,Lancamentos!$AF:$AF,Fluxo_de_Caixa_Semanal!AN$8,Lancamentos!$F:$F,"Realizado",Lancamentos!$J:$J,Fluxo_de_Caixa_Semanal!$A68)-SUMIFS(Lancamentos!$Y:$Y,Lancamentos!$AF:$AF,Fluxo_de_Caixa_Semanal!AN$8,Lancamentos!$F:$F,"Contratado",Lancamentos!$J:$J,Fluxo_de_Caixa_Semanal!$A68)</f>
        <v>0</v>
      </c>
      <c r="AO68" s="123">
        <f>-SUMIFS(Lancamentos!$Y:$Y,Lancamentos!$AF:$AF,Fluxo_de_Caixa_Semanal!AO$8,Lancamentos!$F:$F,"Realizado",Lancamentos!$J:$J,Fluxo_de_Caixa_Semanal!$A68)-SUMIFS(Lancamentos!$Y:$Y,Lancamentos!$AF:$AF,Fluxo_de_Caixa_Semanal!AO$8,Lancamentos!$F:$F,"Contratado",Lancamentos!$J:$J,Fluxo_de_Caixa_Semanal!$A68)</f>
        <v>0</v>
      </c>
      <c r="AP68" s="121">
        <f>-SUMIFS(Lancamentos!$Y:$Y,Lancamentos!$AF:$AF,Fluxo_de_Caixa_Semanal!AP$8,Lancamentos!$F:$F,"Realizado",Lancamentos!$J:$J,Fluxo_de_Caixa_Semanal!$A68)-SUMIFS(Lancamentos!$Y:$Y,Lancamentos!$AF:$AF,Fluxo_de_Caixa_Semanal!AP$8,Lancamentos!$F:$F,"Contratado",Lancamentos!$J:$J,Fluxo_de_Caixa_Semanal!$A68)</f>
        <v>0</v>
      </c>
      <c r="AQ68" s="122">
        <f>-SUMIFS(Lancamentos!$Y:$Y,Lancamentos!$AF:$AF,Fluxo_de_Caixa_Semanal!AQ$8,Lancamentos!$F:$F,"Realizado",Lancamentos!$J:$J,Fluxo_de_Caixa_Semanal!$A68)-SUMIFS(Lancamentos!$Y:$Y,Lancamentos!$AF:$AF,Fluxo_de_Caixa_Semanal!AQ$8,Lancamentos!$F:$F,"Contratado",Lancamentos!$J:$J,Fluxo_de_Caixa_Semanal!$A68)</f>
        <v>0</v>
      </c>
      <c r="AR68" s="123">
        <f>-SUMIFS(Lancamentos!$Y:$Y,Lancamentos!$AF:$AF,Fluxo_de_Caixa_Semanal!AR$8,Lancamentos!$F:$F,"Realizado",Lancamentos!$J:$J,Fluxo_de_Caixa_Semanal!$A68)-SUMIFS(Lancamentos!$Y:$Y,Lancamentos!$AF:$AF,Fluxo_de_Caixa_Semanal!AR$8,Lancamentos!$F:$F,"Contratado",Lancamentos!$J:$J,Fluxo_de_Caixa_Semanal!$A68)</f>
        <v>0</v>
      </c>
      <c r="AS68" s="121">
        <f>-SUMIFS(Lancamentos!$Y:$Y,Lancamentos!$AF:$AF,Fluxo_de_Caixa_Semanal!AS$8,Lancamentos!$F:$F,"Realizado",Lancamentos!$J:$J,Fluxo_de_Caixa_Semanal!$A68)-SUMIFS(Lancamentos!$Y:$Y,Lancamentos!$AF:$AF,Fluxo_de_Caixa_Semanal!AS$8,Lancamentos!$F:$F,"Contratado",Lancamentos!$J:$J,Fluxo_de_Caixa_Semanal!$A68)</f>
        <v>0</v>
      </c>
      <c r="AT68" s="122">
        <f>-SUMIFS(Lancamentos!$Y:$Y,Lancamentos!$AF:$AF,Fluxo_de_Caixa_Semanal!AT$8,Lancamentos!$F:$F,"Realizado",Lancamentos!$J:$J,Fluxo_de_Caixa_Semanal!$A68)-SUMIFS(Lancamentos!$Y:$Y,Lancamentos!$AF:$AF,Fluxo_de_Caixa_Semanal!AT$8,Lancamentos!$F:$F,"Contratado",Lancamentos!$J:$J,Fluxo_de_Caixa_Semanal!$A68)</f>
        <v>0</v>
      </c>
      <c r="AU68" s="123">
        <f>-SUMIFS(Lancamentos!$Y:$Y,Lancamentos!$AF:$AF,Fluxo_de_Caixa_Semanal!AU$8,Lancamentos!$F:$F,"Realizado",Lancamentos!$J:$J,Fluxo_de_Caixa_Semanal!$A68)-SUMIFS(Lancamentos!$Y:$Y,Lancamentos!$AF:$AF,Fluxo_de_Caixa_Semanal!AU$8,Lancamentos!$F:$F,"Contratado",Lancamentos!$J:$J,Fluxo_de_Caixa_Semanal!$A68)</f>
        <v>0</v>
      </c>
      <c r="AV68" s="121">
        <f>-SUMIFS(Lancamentos!$Y:$Y,Lancamentos!$AF:$AF,Fluxo_de_Caixa_Semanal!AV$8,Lancamentos!$F:$F,"Realizado",Lancamentos!$J:$J,Fluxo_de_Caixa_Semanal!$A68)-SUMIFS(Lancamentos!$Y:$Y,Lancamentos!$AF:$AF,Fluxo_de_Caixa_Semanal!AV$8,Lancamentos!$F:$F,"Contratado",Lancamentos!$J:$J,Fluxo_de_Caixa_Semanal!$A68)</f>
        <v>0</v>
      </c>
      <c r="AW68" s="122">
        <f>-SUMIFS(Lancamentos!$Y:$Y,Lancamentos!$AF:$AF,Fluxo_de_Caixa_Semanal!AW$8,Lancamentos!$F:$F,"Realizado",Lancamentos!$J:$J,Fluxo_de_Caixa_Semanal!$A68)-SUMIFS(Lancamentos!$Y:$Y,Lancamentos!$AF:$AF,Fluxo_de_Caixa_Semanal!AW$8,Lancamentos!$F:$F,"Contratado",Lancamentos!$J:$J,Fluxo_de_Caixa_Semanal!$A68)</f>
        <v>0</v>
      </c>
      <c r="AX68" s="123">
        <f>-SUMIFS(Lancamentos!$Y:$Y,Lancamentos!$AF:$AF,Fluxo_de_Caixa_Semanal!AX$8,Lancamentos!$F:$F,"Realizado",Lancamentos!$J:$J,Fluxo_de_Caixa_Semanal!$A68)-SUMIFS(Lancamentos!$Y:$Y,Lancamentos!$AF:$AF,Fluxo_de_Caixa_Semanal!AX$8,Lancamentos!$F:$F,"Contratado",Lancamentos!$J:$J,Fluxo_de_Caixa_Semanal!$A68)</f>
        <v>0</v>
      </c>
      <c r="AY68" s="121">
        <f>-SUMIFS(Lancamentos!$Y:$Y,Lancamentos!$AF:$AF,Fluxo_de_Caixa_Semanal!AY$8,Lancamentos!$F:$F,"Realizado",Lancamentos!$J:$J,Fluxo_de_Caixa_Semanal!$A68)-SUMIFS(Lancamentos!$Y:$Y,Lancamentos!$AF:$AF,Fluxo_de_Caixa_Semanal!AY$8,Lancamentos!$F:$F,"Contratado",Lancamentos!$J:$J,Fluxo_de_Caixa_Semanal!$A68)</f>
        <v>0</v>
      </c>
      <c r="AZ68" s="122">
        <f>-SUMIFS(Lancamentos!$Y:$Y,Lancamentos!$AF:$AF,Fluxo_de_Caixa_Semanal!AZ$8,Lancamentos!$F:$F,"Realizado",Lancamentos!$J:$J,Fluxo_de_Caixa_Semanal!$A68)-SUMIFS(Lancamentos!$Y:$Y,Lancamentos!$AF:$AF,Fluxo_de_Caixa_Semanal!AZ$8,Lancamentos!$F:$F,"Contratado",Lancamentos!$J:$J,Fluxo_de_Caixa_Semanal!$A68)</f>
        <v>0</v>
      </c>
      <c r="BA68" s="123">
        <f>-SUMIFS(Lancamentos!$Y:$Y,Lancamentos!$AF:$AF,Fluxo_de_Caixa_Semanal!BA$8,Lancamentos!$F:$F,"Realizado",Lancamentos!$J:$J,Fluxo_de_Caixa_Semanal!$A68)-SUMIFS(Lancamentos!$Y:$Y,Lancamentos!$AF:$AF,Fluxo_de_Caixa_Semanal!BA$8,Lancamentos!$F:$F,"Contratado",Lancamentos!$J:$J,Fluxo_de_Caixa_Semanal!$A68)</f>
        <v>0</v>
      </c>
      <c r="BB68" s="121">
        <f>-SUMIFS(Lancamentos!$Y:$Y,Lancamentos!$AF:$AF,Fluxo_de_Caixa_Semanal!BB$8,Lancamentos!$F:$F,"Realizado",Lancamentos!$J:$J,Fluxo_de_Caixa_Semanal!$A68)-SUMIFS(Lancamentos!$Y:$Y,Lancamentos!$AF:$AF,Fluxo_de_Caixa_Semanal!BB$8,Lancamentos!$F:$F,"Contratado",Lancamentos!$J:$J,Fluxo_de_Caixa_Semanal!$A68)</f>
        <v>0</v>
      </c>
      <c r="BC68" s="122">
        <f>-SUMIFS(Lancamentos!$Y:$Y,Lancamentos!$AF:$AF,Fluxo_de_Caixa_Semanal!BC$8,Lancamentos!$F:$F,"Realizado",Lancamentos!$J:$J,Fluxo_de_Caixa_Semanal!$A68)-SUMIFS(Lancamentos!$Y:$Y,Lancamentos!$AF:$AF,Fluxo_de_Caixa_Semanal!BC$8,Lancamentos!$F:$F,"Contratado",Lancamentos!$J:$J,Fluxo_de_Caixa_Semanal!$A68)</f>
        <v>0</v>
      </c>
      <c r="BD68" s="123">
        <f>-SUMIFS(Lancamentos!$Y:$Y,Lancamentos!$AF:$AF,Fluxo_de_Caixa_Semanal!BD$8,Lancamentos!$F:$F,"Realizado",Lancamentos!$J:$J,Fluxo_de_Caixa_Semanal!$A68)-SUMIFS(Lancamentos!$Y:$Y,Lancamentos!$AF:$AF,Fluxo_de_Caixa_Semanal!BD$8,Lancamentos!$F:$F,"Contratado",Lancamentos!$J:$J,Fluxo_de_Caixa_Semanal!$A68)</f>
        <v>0</v>
      </c>
      <c r="BE68" s="121">
        <f>-SUMIFS(Lancamentos!$Y:$Y,Lancamentos!$AF:$AF,Fluxo_de_Caixa_Semanal!BE$8,Lancamentos!$F:$F,"Realizado",Lancamentos!$J:$J,Fluxo_de_Caixa_Semanal!$A68)-SUMIFS(Lancamentos!$Y:$Y,Lancamentos!$AF:$AF,Fluxo_de_Caixa_Semanal!BE$8,Lancamentos!$F:$F,"Contratado",Lancamentos!$J:$J,Fluxo_de_Caixa_Semanal!$A68)</f>
        <v>0</v>
      </c>
      <c r="BF68" s="122">
        <f>-SUMIFS(Lancamentos!$Y:$Y,Lancamentos!$AF:$AF,Fluxo_de_Caixa_Semanal!BF$8,Lancamentos!$F:$F,"Realizado",Lancamentos!$J:$J,Fluxo_de_Caixa_Semanal!$A68)-SUMIFS(Lancamentos!$Y:$Y,Lancamentos!$AF:$AF,Fluxo_de_Caixa_Semanal!BF$8,Lancamentos!$F:$F,"Contratado",Lancamentos!$J:$J,Fluxo_de_Caixa_Semanal!$A68)</f>
        <v>0</v>
      </c>
      <c r="BG68" s="123">
        <f>-SUMIFS(Lancamentos!$Y:$Y,Lancamentos!$AF:$AF,Fluxo_de_Caixa_Semanal!BG$8,Lancamentos!$F:$F,"Realizado",Lancamentos!$J:$J,Fluxo_de_Caixa_Semanal!$A68)-SUMIFS(Lancamentos!$Y:$Y,Lancamentos!$AF:$AF,Fluxo_de_Caixa_Semanal!BG$8,Lancamentos!$F:$F,"Contratado",Lancamentos!$J:$J,Fluxo_de_Caixa_Semanal!$A68)</f>
        <v>0</v>
      </c>
      <c r="BH68" s="121">
        <f>-SUMIFS(Lancamentos!$Y:$Y,Lancamentos!$AF:$AF,Fluxo_de_Caixa_Semanal!BH$8,Lancamentos!$F:$F,"Realizado",Lancamentos!$J:$J,Fluxo_de_Caixa_Semanal!$A68)-SUMIFS(Lancamentos!$Y:$Y,Lancamentos!$AF:$AF,Fluxo_de_Caixa_Semanal!BH$8,Lancamentos!$F:$F,"Contratado",Lancamentos!$J:$J,Fluxo_de_Caixa_Semanal!$A68)</f>
        <v>0</v>
      </c>
      <c r="BI68" s="122">
        <f>-SUMIFS(Lancamentos!$Y:$Y,Lancamentos!$AF:$AF,Fluxo_de_Caixa_Semanal!BI$8,Lancamentos!$F:$F,"Realizado",Lancamentos!$J:$J,Fluxo_de_Caixa_Semanal!$A68)-SUMIFS(Lancamentos!$Y:$Y,Lancamentos!$AF:$AF,Fluxo_de_Caixa_Semanal!BI$8,Lancamentos!$F:$F,"Contratado",Lancamentos!$J:$J,Fluxo_de_Caixa_Semanal!$A68)</f>
        <v>0</v>
      </c>
      <c r="BJ68" s="123">
        <f>-SUMIFS(Lancamentos!$Y:$Y,Lancamentos!$AF:$AF,Fluxo_de_Caixa_Semanal!BJ$8,Lancamentos!$F:$F,"Realizado",Lancamentos!$J:$J,Fluxo_de_Caixa_Semanal!$A68)-SUMIFS(Lancamentos!$Y:$Y,Lancamentos!$AF:$AF,Fluxo_de_Caixa_Semanal!BJ$8,Lancamentos!$F:$F,"Contratado",Lancamentos!$J:$J,Fluxo_de_Caixa_Semanal!$A68)</f>
        <v>0</v>
      </c>
      <c r="BK68" s="121">
        <f>-SUMIFS(Lancamentos!$Y:$Y,Lancamentos!$AF:$AF,Fluxo_de_Caixa_Semanal!BK$8,Lancamentos!$F:$F,"Realizado",Lancamentos!$J:$J,Fluxo_de_Caixa_Semanal!$A68)-SUMIFS(Lancamentos!$Y:$Y,Lancamentos!$AF:$AF,Fluxo_de_Caixa_Semanal!BK$8,Lancamentos!$F:$F,"Contratado",Lancamentos!$J:$J,Fluxo_de_Caixa_Semanal!$A68)</f>
        <v>0</v>
      </c>
      <c r="BL68" s="122">
        <f>-SUMIFS(Lancamentos!$Y:$Y,Lancamentos!$AF:$AF,Fluxo_de_Caixa_Semanal!BL$8,Lancamentos!$F:$F,"Realizado",Lancamentos!$J:$J,Fluxo_de_Caixa_Semanal!$A68)-SUMIFS(Lancamentos!$Y:$Y,Lancamentos!$AF:$AF,Fluxo_de_Caixa_Semanal!BL$8,Lancamentos!$F:$F,"Contratado",Lancamentos!$J:$J,Fluxo_de_Caixa_Semanal!$A68)</f>
        <v>0</v>
      </c>
      <c r="BM68" s="123">
        <f>-SUMIFS(Lancamentos!$Y:$Y,Lancamentos!$AF:$AF,Fluxo_de_Caixa_Semanal!BM$8,Lancamentos!$F:$F,"Realizado",Lancamentos!$J:$J,Fluxo_de_Caixa_Semanal!$A68)-SUMIFS(Lancamentos!$Y:$Y,Lancamentos!$AF:$AF,Fluxo_de_Caixa_Semanal!BM$8,Lancamentos!$F:$F,"Contratado",Lancamentos!$J:$J,Fluxo_de_Caixa_Semanal!$A68)</f>
        <v>0</v>
      </c>
      <c r="BN68" s="121">
        <f>-SUMIFS(Lancamentos!$Y:$Y,Lancamentos!$AF:$AF,Fluxo_de_Caixa_Semanal!BN$8,Lancamentos!$F:$F,"Realizado",Lancamentos!$J:$J,Fluxo_de_Caixa_Semanal!$A68)-SUMIFS(Lancamentos!$Y:$Y,Lancamentos!$AF:$AF,Fluxo_de_Caixa_Semanal!BN$8,Lancamentos!$F:$F,"Contratado",Lancamentos!$J:$J,Fluxo_de_Caixa_Semanal!$A68)</f>
        <v>0</v>
      </c>
      <c r="BO68" s="122">
        <f>-SUMIFS(Lancamentos!$Y:$Y,Lancamentos!$AF:$AF,Fluxo_de_Caixa_Semanal!BO$8,Lancamentos!$F:$F,"Realizado",Lancamentos!$J:$J,Fluxo_de_Caixa_Semanal!$A68)-SUMIFS(Lancamentos!$Y:$Y,Lancamentos!$AF:$AF,Fluxo_de_Caixa_Semanal!BO$8,Lancamentos!$F:$F,"Contratado",Lancamentos!$J:$J,Fluxo_de_Caixa_Semanal!$A68)</f>
        <v>0</v>
      </c>
      <c r="BP68" s="123">
        <f>-SUMIFS(Lancamentos!$Y:$Y,Lancamentos!$AF:$AF,Fluxo_de_Caixa_Semanal!BP$8,Lancamentos!$F:$F,"Realizado",Lancamentos!$J:$J,Fluxo_de_Caixa_Semanal!$A68)-SUMIFS(Lancamentos!$Y:$Y,Lancamentos!$AF:$AF,Fluxo_de_Caixa_Semanal!BP$8,Lancamentos!$F:$F,"Contratado",Lancamentos!$J:$J,Fluxo_de_Caixa_Semanal!$A68)</f>
        <v>0</v>
      </c>
      <c r="BQ68" s="121">
        <f>-SUMIFS(Lancamentos!$Y:$Y,Lancamentos!$AF:$AF,Fluxo_de_Caixa_Semanal!BQ$8,Lancamentos!$F:$F,"Realizado",Lancamentos!$J:$J,Fluxo_de_Caixa_Semanal!$A68)-SUMIFS(Lancamentos!$Y:$Y,Lancamentos!$AF:$AF,Fluxo_de_Caixa_Semanal!BQ$8,Lancamentos!$F:$F,"Contratado",Lancamentos!$J:$J,Fluxo_de_Caixa_Semanal!$A68)</f>
        <v>0</v>
      </c>
      <c r="BR68" s="122">
        <f>-SUMIFS(Lancamentos!$Y:$Y,Lancamentos!$AF:$AF,Fluxo_de_Caixa_Semanal!BR$8,Lancamentos!$F:$F,"Realizado",Lancamentos!$J:$J,Fluxo_de_Caixa_Semanal!$A68)-SUMIFS(Lancamentos!$Y:$Y,Lancamentos!$AF:$AF,Fluxo_de_Caixa_Semanal!BR$8,Lancamentos!$F:$F,"Contratado",Lancamentos!$J:$J,Fluxo_de_Caixa_Semanal!$A68)</f>
        <v>0</v>
      </c>
      <c r="BS68" s="123">
        <f>-SUMIFS(Lancamentos!$Y:$Y,Lancamentos!$AF:$AF,Fluxo_de_Caixa_Semanal!BS$8,Lancamentos!$F:$F,"Realizado",Lancamentos!$J:$J,Fluxo_de_Caixa_Semanal!$A68)-SUMIFS(Lancamentos!$Y:$Y,Lancamentos!$AF:$AF,Fluxo_de_Caixa_Semanal!BS$8,Lancamentos!$F:$F,"Contratado",Lancamentos!$J:$J,Fluxo_de_Caixa_Semanal!$A68)</f>
        <v>0</v>
      </c>
      <c r="BT68" s="121">
        <f>-SUMIFS(Lancamentos!$Y:$Y,Lancamentos!$AF:$AF,Fluxo_de_Caixa_Semanal!BT$8,Lancamentos!$F:$F,"Realizado",Lancamentos!$J:$J,Fluxo_de_Caixa_Semanal!$A68)-SUMIFS(Lancamentos!$Y:$Y,Lancamentos!$AF:$AF,Fluxo_de_Caixa_Semanal!BT$8,Lancamentos!$F:$F,"Contratado",Lancamentos!$J:$J,Fluxo_de_Caixa_Semanal!$A68)</f>
        <v>0</v>
      </c>
      <c r="BU68" s="122">
        <f>-SUMIFS(Lancamentos!$Y:$Y,Lancamentos!$AF:$AF,Fluxo_de_Caixa_Semanal!BU$8,Lancamentos!$F:$F,"Realizado",Lancamentos!$J:$J,Fluxo_de_Caixa_Semanal!$A68)-SUMIFS(Lancamentos!$Y:$Y,Lancamentos!$AF:$AF,Fluxo_de_Caixa_Semanal!BU$8,Lancamentos!$F:$F,"Contratado",Lancamentos!$J:$J,Fluxo_de_Caixa_Semanal!$A68)</f>
        <v>0</v>
      </c>
      <c r="BV68" s="123">
        <f>-SUMIFS(Lancamentos!$Y:$Y,Lancamentos!$AF:$AF,Fluxo_de_Caixa_Semanal!BV$8,Lancamentos!$F:$F,"Realizado",Lancamentos!$J:$J,Fluxo_de_Caixa_Semanal!$A68)-SUMIFS(Lancamentos!$Y:$Y,Lancamentos!$AF:$AF,Fluxo_de_Caixa_Semanal!BV$8,Lancamentos!$F:$F,"Contratado",Lancamentos!$J:$J,Fluxo_de_Caixa_Semanal!$A68)</f>
        <v>0</v>
      </c>
      <c r="BW68" s="121">
        <f>-SUMIFS(Lancamentos!$Y:$Y,Lancamentos!$AF:$AF,Fluxo_de_Caixa_Semanal!BW$8,Lancamentos!$F:$F,"Realizado",Lancamentos!$J:$J,Fluxo_de_Caixa_Semanal!$A68)-SUMIFS(Lancamentos!$Y:$Y,Lancamentos!$AF:$AF,Fluxo_de_Caixa_Semanal!BW$8,Lancamentos!$F:$F,"Contratado",Lancamentos!$J:$J,Fluxo_de_Caixa_Semanal!$A68)</f>
        <v>0</v>
      </c>
      <c r="BX68" s="122">
        <f>-SUMIFS(Lancamentos!$Y:$Y,Lancamentos!$AF:$AF,Fluxo_de_Caixa_Semanal!BX$8,Lancamentos!$F:$F,"Realizado",Lancamentos!$J:$J,Fluxo_de_Caixa_Semanal!$A68)-SUMIFS(Lancamentos!$Y:$Y,Lancamentos!$AF:$AF,Fluxo_de_Caixa_Semanal!BX$8,Lancamentos!$F:$F,"Contratado",Lancamentos!$J:$J,Fluxo_de_Caixa_Semanal!$A68)</f>
        <v>0</v>
      </c>
      <c r="BY68" s="123">
        <f>-SUMIFS(Lancamentos!$Y:$Y,Lancamentos!$AF:$AF,Fluxo_de_Caixa_Semanal!BY$8,Lancamentos!$F:$F,"Realizado",Lancamentos!$J:$J,Fluxo_de_Caixa_Semanal!$A68)-SUMIFS(Lancamentos!$Y:$Y,Lancamentos!$AF:$AF,Fluxo_de_Caixa_Semanal!BY$8,Lancamentos!$F:$F,"Contratado",Lancamentos!$J:$J,Fluxo_de_Caixa_Semanal!$A68)</f>
        <v>0</v>
      </c>
      <c r="BZ68" s="121">
        <f>-SUMIFS(Lancamentos!$Y:$Y,Lancamentos!$AF:$AF,Fluxo_de_Caixa_Semanal!BZ$8,Lancamentos!$F:$F,"Realizado",Lancamentos!$J:$J,Fluxo_de_Caixa_Semanal!$A68)-SUMIFS(Lancamentos!$Y:$Y,Lancamentos!$AF:$AF,Fluxo_de_Caixa_Semanal!BZ$8,Lancamentos!$F:$F,"Contratado",Lancamentos!$J:$J,Fluxo_de_Caixa_Semanal!$A68)</f>
        <v>0</v>
      </c>
      <c r="CA68" s="122">
        <f>-SUMIFS(Lancamentos!$Y:$Y,Lancamentos!$AF:$AF,Fluxo_de_Caixa_Semanal!CA$8,Lancamentos!$F:$F,"Realizado",Lancamentos!$J:$J,Fluxo_de_Caixa_Semanal!$A68)-SUMIFS(Lancamentos!$Y:$Y,Lancamentos!$AF:$AF,Fluxo_de_Caixa_Semanal!CA$8,Lancamentos!$F:$F,"Contratado",Lancamentos!$J:$J,Fluxo_de_Caixa_Semanal!$A68)</f>
        <v>0</v>
      </c>
      <c r="CB68" s="123">
        <f>-SUMIFS(Lancamentos!$Y:$Y,Lancamentos!$AF:$AF,Fluxo_de_Caixa_Semanal!CB$8,Lancamentos!$F:$F,"Realizado",Lancamentos!$J:$J,Fluxo_de_Caixa_Semanal!$A68)-SUMIFS(Lancamentos!$Y:$Y,Lancamentos!$AF:$AF,Fluxo_de_Caixa_Semanal!CB$8,Lancamentos!$F:$F,"Contratado",Lancamentos!$J:$J,Fluxo_de_Caixa_Semanal!$A68)</f>
        <v>0</v>
      </c>
      <c r="CC68" s="121">
        <f>-SUMIFS(Lancamentos!$Y:$Y,Lancamentos!$AF:$AF,Fluxo_de_Caixa_Semanal!CC$8,Lancamentos!$F:$F,"Realizado",Lancamentos!$J:$J,Fluxo_de_Caixa_Semanal!$A68)-SUMIFS(Lancamentos!$Y:$Y,Lancamentos!$AF:$AF,Fluxo_de_Caixa_Semanal!CC$8,Lancamentos!$F:$F,"Contratado",Lancamentos!$J:$J,Fluxo_de_Caixa_Semanal!$A68)</f>
        <v>0</v>
      </c>
      <c r="CD68" s="122">
        <f>-SUMIFS(Lancamentos!$Y:$Y,Lancamentos!$AF:$AF,Fluxo_de_Caixa_Semanal!CD$8,Lancamentos!$F:$F,"Realizado",Lancamentos!$J:$J,Fluxo_de_Caixa_Semanal!$A68)-SUMIFS(Lancamentos!$Y:$Y,Lancamentos!$AF:$AF,Fluxo_de_Caixa_Semanal!CD$8,Lancamentos!$F:$F,"Contratado",Lancamentos!$J:$J,Fluxo_de_Caixa_Semanal!$A68)</f>
        <v>0</v>
      </c>
      <c r="CE68" s="123">
        <f>-SUMIFS(Lancamentos!$Y:$Y,Lancamentos!$AF:$AF,Fluxo_de_Caixa_Semanal!CE$8,Lancamentos!$F:$F,"Realizado",Lancamentos!$J:$J,Fluxo_de_Caixa_Semanal!$A68)-SUMIFS(Lancamentos!$Y:$Y,Lancamentos!$AF:$AF,Fluxo_de_Caixa_Semanal!CE$8,Lancamentos!$F:$F,"Contratado",Lancamentos!$J:$J,Fluxo_de_Caixa_Semanal!$A68)</f>
        <v>0</v>
      </c>
      <c r="CF68" s="121">
        <f>-SUMIFS(Lancamentos!$Y:$Y,Lancamentos!$AF:$AF,Fluxo_de_Caixa_Semanal!CF$8,Lancamentos!$F:$F,"Realizado",Lancamentos!$J:$J,Fluxo_de_Caixa_Semanal!$A68)-SUMIFS(Lancamentos!$Y:$Y,Lancamentos!$AF:$AF,Fluxo_de_Caixa_Semanal!CF$8,Lancamentos!$F:$F,"Contratado",Lancamentos!$J:$J,Fluxo_de_Caixa_Semanal!$A68)</f>
        <v>0</v>
      </c>
      <c r="CG68" s="122">
        <f>-SUMIFS(Lancamentos!$Y:$Y,Lancamentos!$AF:$AF,Fluxo_de_Caixa_Semanal!CG$8,Lancamentos!$F:$F,"Realizado",Lancamentos!$J:$J,Fluxo_de_Caixa_Semanal!$A68)-SUMIFS(Lancamentos!$Y:$Y,Lancamentos!$AF:$AF,Fluxo_de_Caixa_Semanal!CG$8,Lancamentos!$F:$F,"Contratado",Lancamentos!$J:$J,Fluxo_de_Caixa_Semanal!$A68)</f>
        <v>0</v>
      </c>
      <c r="CH68" s="123">
        <f>-SUMIFS(Lancamentos!$Y:$Y,Lancamentos!$AF:$AF,Fluxo_de_Caixa_Semanal!CH$8,Lancamentos!$F:$F,"Realizado",Lancamentos!$J:$J,Fluxo_de_Caixa_Semanal!$A68)-SUMIFS(Lancamentos!$Y:$Y,Lancamentos!$AF:$AF,Fluxo_de_Caixa_Semanal!CH$8,Lancamentos!$F:$F,"Contratado",Lancamentos!$J:$J,Fluxo_de_Caixa_Semanal!$A68)</f>
        <v>0</v>
      </c>
      <c r="CI68" s="121">
        <f>-SUMIFS(Lancamentos!$Y:$Y,Lancamentos!$AF:$AF,Fluxo_de_Caixa_Semanal!CI$8,Lancamentos!$F:$F,"Realizado",Lancamentos!$J:$J,Fluxo_de_Caixa_Semanal!$A68)-SUMIFS(Lancamentos!$Y:$Y,Lancamentos!$AF:$AF,Fluxo_de_Caixa_Semanal!CI$8,Lancamentos!$F:$F,"Contratado",Lancamentos!$J:$J,Fluxo_de_Caixa_Semanal!$A68)</f>
        <v>0</v>
      </c>
      <c r="CJ68" s="122">
        <f>-SUMIFS(Lancamentos!$Y:$Y,Lancamentos!$AF:$AF,Fluxo_de_Caixa_Semanal!CJ$8,Lancamentos!$F:$F,"Realizado",Lancamentos!$J:$J,Fluxo_de_Caixa_Semanal!$A68)-SUMIFS(Lancamentos!$Y:$Y,Lancamentos!$AF:$AF,Fluxo_de_Caixa_Semanal!CJ$8,Lancamentos!$F:$F,"Contratado",Lancamentos!$J:$J,Fluxo_de_Caixa_Semanal!$A68)</f>
        <v>0</v>
      </c>
      <c r="CK68" s="123">
        <f>-SUMIFS(Lancamentos!$Y:$Y,Lancamentos!$AF:$AF,Fluxo_de_Caixa_Semanal!CK$8,Lancamentos!$F:$F,"Realizado",Lancamentos!$J:$J,Fluxo_de_Caixa_Semanal!$A68)-SUMIFS(Lancamentos!$Y:$Y,Lancamentos!$AF:$AF,Fluxo_de_Caixa_Semanal!CK$8,Lancamentos!$F:$F,"Contratado",Lancamentos!$J:$J,Fluxo_de_Caixa_Semanal!$A68)</f>
        <v>0</v>
      </c>
      <c r="CL68" s="121">
        <f>-SUMIFS(Lancamentos!$Y:$Y,Lancamentos!$AF:$AF,Fluxo_de_Caixa_Semanal!CL$8,Lancamentos!$F:$F,"Realizado",Lancamentos!$J:$J,Fluxo_de_Caixa_Semanal!$A68)-SUMIFS(Lancamentos!$Y:$Y,Lancamentos!$AF:$AF,Fluxo_de_Caixa_Semanal!CL$8,Lancamentos!$F:$F,"Contratado",Lancamentos!$J:$J,Fluxo_de_Caixa_Semanal!$A68)</f>
        <v>0</v>
      </c>
      <c r="CM68" s="122">
        <f>-SUMIFS(Lancamentos!$Y:$Y,Lancamentos!$AF:$AF,Fluxo_de_Caixa_Semanal!CM$8,Lancamentos!$F:$F,"Realizado",Lancamentos!$J:$J,Fluxo_de_Caixa_Semanal!$A68)-SUMIFS(Lancamentos!$Y:$Y,Lancamentos!$AF:$AF,Fluxo_de_Caixa_Semanal!CM$8,Lancamentos!$F:$F,"Contratado",Lancamentos!$J:$J,Fluxo_de_Caixa_Semanal!$A68)</f>
        <v>0</v>
      </c>
      <c r="CN68" s="123">
        <f>-SUMIFS(Lancamentos!$Y:$Y,Lancamentos!$AF:$AF,Fluxo_de_Caixa_Semanal!CN$8,Lancamentos!$F:$F,"Realizado",Lancamentos!$J:$J,Fluxo_de_Caixa_Semanal!$A68)-SUMIFS(Lancamentos!$Y:$Y,Lancamentos!$AF:$AF,Fluxo_de_Caixa_Semanal!CN$8,Lancamentos!$F:$F,"Contratado",Lancamentos!$J:$J,Fluxo_de_Caixa_Semanal!$A68)</f>
        <v>0</v>
      </c>
      <c r="CO68" s="121">
        <f>-SUMIFS(Lancamentos!$Y:$Y,Lancamentos!$AF:$AF,Fluxo_de_Caixa_Semanal!CO$8,Lancamentos!$F:$F,"Realizado",Lancamentos!$J:$J,Fluxo_de_Caixa_Semanal!$A68)-SUMIFS(Lancamentos!$Y:$Y,Lancamentos!$AF:$AF,Fluxo_de_Caixa_Semanal!CO$8,Lancamentos!$F:$F,"Contratado",Lancamentos!$J:$J,Fluxo_de_Caixa_Semanal!$A68)</f>
        <v>0</v>
      </c>
      <c r="CP68" s="122">
        <f>-SUMIFS(Lancamentos!$Y:$Y,Lancamentos!$AF:$AF,Fluxo_de_Caixa_Semanal!CP$8,Lancamentos!$F:$F,"Realizado",Lancamentos!$J:$J,Fluxo_de_Caixa_Semanal!$A68)-SUMIFS(Lancamentos!$Y:$Y,Lancamentos!$AF:$AF,Fluxo_de_Caixa_Semanal!CP$8,Lancamentos!$F:$F,"Contratado",Lancamentos!$J:$J,Fluxo_de_Caixa_Semanal!$A68)</f>
        <v>0</v>
      </c>
      <c r="CQ68" s="123">
        <f>-SUMIFS(Lancamentos!$Y:$Y,Lancamentos!$AF:$AF,Fluxo_de_Caixa_Semanal!CQ$8,Lancamentos!$F:$F,"Realizado",Lancamentos!$J:$J,Fluxo_de_Caixa_Semanal!$A68)-SUMIFS(Lancamentos!$Y:$Y,Lancamentos!$AF:$AF,Fluxo_de_Caixa_Semanal!CQ$8,Lancamentos!$F:$F,"Contratado",Lancamentos!$J:$J,Fluxo_de_Caixa_Semanal!$A68)</f>
        <v>0</v>
      </c>
      <c r="CR68" s="121">
        <f>-SUMIFS(Lancamentos!$Y:$Y,Lancamentos!$AF:$AF,Fluxo_de_Caixa_Semanal!CR$8,Lancamentos!$F:$F,"Realizado",Lancamentos!$J:$J,Fluxo_de_Caixa_Semanal!$A68)-SUMIFS(Lancamentos!$Y:$Y,Lancamentos!$AF:$AF,Fluxo_de_Caixa_Semanal!CR$8,Lancamentos!$F:$F,"Contratado",Lancamentos!$J:$J,Fluxo_de_Caixa_Semanal!$A68)</f>
        <v>0</v>
      </c>
      <c r="CS68" s="122">
        <f>-SUMIFS(Lancamentos!$Y:$Y,Lancamentos!$AF:$AF,Fluxo_de_Caixa_Semanal!CS$8,Lancamentos!$F:$F,"Realizado",Lancamentos!$J:$J,Fluxo_de_Caixa_Semanal!$A68)-SUMIFS(Lancamentos!$Y:$Y,Lancamentos!$AF:$AF,Fluxo_de_Caixa_Semanal!CS$8,Lancamentos!$F:$F,"Contratado",Lancamentos!$J:$J,Fluxo_de_Caixa_Semanal!$A68)</f>
        <v>0</v>
      </c>
      <c r="CT68" s="123">
        <f>-SUMIFS(Lancamentos!$Y:$Y,Lancamentos!$AF:$AF,Fluxo_de_Caixa_Semanal!CT$8,Lancamentos!$F:$F,"Realizado",Lancamentos!$J:$J,Fluxo_de_Caixa_Semanal!$A68)-SUMIFS(Lancamentos!$Y:$Y,Lancamentos!$AF:$AF,Fluxo_de_Caixa_Semanal!CT$8,Lancamentos!$F:$F,"Contratado",Lancamentos!$J:$J,Fluxo_de_Caixa_Semanal!$A68)</f>
        <v>0</v>
      </c>
      <c r="CU68" s="121">
        <f>-SUMIFS(Lancamentos!$Y:$Y,Lancamentos!$AF:$AF,Fluxo_de_Caixa_Semanal!CU$8,Lancamentos!$F:$F,"Realizado",Lancamentos!$J:$J,Fluxo_de_Caixa_Semanal!$A68)-SUMIFS(Lancamentos!$Y:$Y,Lancamentos!$AF:$AF,Fluxo_de_Caixa_Semanal!CU$8,Lancamentos!$F:$F,"Contratado",Lancamentos!$J:$J,Fluxo_de_Caixa_Semanal!$A68)</f>
        <v>0</v>
      </c>
      <c r="CV68" s="122">
        <f>-SUMIFS(Lancamentos!$Y:$Y,Lancamentos!$AF:$AF,Fluxo_de_Caixa_Semanal!CV$8,Lancamentos!$F:$F,"Realizado",Lancamentos!$J:$J,Fluxo_de_Caixa_Semanal!$A68)-SUMIFS(Lancamentos!$Y:$Y,Lancamentos!$AF:$AF,Fluxo_de_Caixa_Semanal!CV$8,Lancamentos!$F:$F,"Contratado",Lancamentos!$J:$J,Fluxo_de_Caixa_Semanal!$A68)</f>
        <v>0</v>
      </c>
      <c r="CW68" s="123">
        <f>-SUMIFS(Lancamentos!$Y:$Y,Lancamentos!$AF:$AF,Fluxo_de_Caixa_Semanal!CW$8,Lancamentos!$F:$F,"Realizado",Lancamentos!$J:$J,Fluxo_de_Caixa_Semanal!$A68)-SUMIFS(Lancamentos!$Y:$Y,Lancamentos!$AF:$AF,Fluxo_de_Caixa_Semanal!CW$8,Lancamentos!$F:$F,"Contratado",Lancamentos!$J:$J,Fluxo_de_Caixa_Semanal!$A68)</f>
        <v>0</v>
      </c>
      <c r="CX68" s="121">
        <f>-SUMIFS(Lancamentos!$Y:$Y,Lancamentos!$AF:$AF,Fluxo_de_Caixa_Semanal!CX$8,Lancamentos!$F:$F,"Realizado",Lancamentos!$J:$J,Fluxo_de_Caixa_Semanal!$A68)-SUMIFS(Lancamentos!$Y:$Y,Lancamentos!$AF:$AF,Fluxo_de_Caixa_Semanal!CX$8,Lancamentos!$F:$F,"Contratado",Lancamentos!$J:$J,Fluxo_de_Caixa_Semanal!$A68)</f>
        <v>0</v>
      </c>
      <c r="CY68" s="122">
        <f>-SUMIFS(Lancamentos!$Y:$Y,Lancamentos!$AF:$AF,Fluxo_de_Caixa_Semanal!CY$8,Lancamentos!$F:$F,"Realizado",Lancamentos!$J:$J,Fluxo_de_Caixa_Semanal!$A68)-SUMIFS(Lancamentos!$Y:$Y,Lancamentos!$AF:$AF,Fluxo_de_Caixa_Semanal!CY$8,Lancamentos!$F:$F,"Contratado",Lancamentos!$J:$J,Fluxo_de_Caixa_Semanal!$A68)</f>
        <v>0</v>
      </c>
      <c r="CZ68" s="123">
        <f>-SUMIFS(Lancamentos!$Y:$Y,Lancamentos!$AF:$AF,Fluxo_de_Caixa_Semanal!CZ$8,Lancamentos!$F:$F,"Realizado",Lancamentos!$J:$J,Fluxo_de_Caixa_Semanal!$A68)-SUMIFS(Lancamentos!$Y:$Y,Lancamentos!$AF:$AF,Fluxo_de_Caixa_Semanal!CZ$8,Lancamentos!$F:$F,"Contratado",Lancamentos!$J:$J,Fluxo_de_Caixa_Semanal!$A68)</f>
        <v>0</v>
      </c>
      <c r="DA68" s="121">
        <f>-SUMIFS(Lancamentos!$Y:$Y,Lancamentos!$AF:$AF,Fluxo_de_Caixa_Semanal!DA$8,Lancamentos!$F:$F,"Realizado",Lancamentos!$J:$J,Fluxo_de_Caixa_Semanal!$A68)-SUMIFS(Lancamentos!$Y:$Y,Lancamentos!$AF:$AF,Fluxo_de_Caixa_Semanal!DA$8,Lancamentos!$F:$F,"Contratado",Lancamentos!$J:$J,Fluxo_de_Caixa_Semanal!$A68)</f>
        <v>0</v>
      </c>
      <c r="DB68" s="122">
        <f>-SUMIFS(Lancamentos!$Y:$Y,Lancamentos!$AF:$AF,Fluxo_de_Caixa_Semanal!DB$8,Lancamentos!$F:$F,"Realizado",Lancamentos!$J:$J,Fluxo_de_Caixa_Semanal!$A68)-SUMIFS(Lancamentos!$Y:$Y,Lancamentos!$AF:$AF,Fluxo_de_Caixa_Semanal!DB$8,Lancamentos!$F:$F,"Contratado",Lancamentos!$J:$J,Fluxo_de_Caixa_Semanal!$A68)</f>
        <v>0</v>
      </c>
      <c r="DC68" s="123">
        <f>-SUMIFS(Lancamentos!$Y:$Y,Lancamentos!$AF:$AF,Fluxo_de_Caixa_Semanal!DC$8,Lancamentos!$F:$F,"Realizado",Lancamentos!$J:$J,Fluxo_de_Caixa_Semanal!$A68)-SUMIFS(Lancamentos!$Y:$Y,Lancamentos!$AF:$AF,Fluxo_de_Caixa_Semanal!DC$8,Lancamentos!$F:$F,"Contratado",Lancamentos!$J:$J,Fluxo_de_Caixa_Semanal!$A68)</f>
        <v>0</v>
      </c>
      <c r="DD68" s="121">
        <f>-SUMIFS(Lancamentos!$Y:$Y,Lancamentos!$AF:$AF,Fluxo_de_Caixa_Semanal!DD$8,Lancamentos!$F:$F,"Realizado",Lancamentos!$J:$J,Fluxo_de_Caixa_Semanal!$A68)-SUMIFS(Lancamentos!$Y:$Y,Lancamentos!$AF:$AF,Fluxo_de_Caixa_Semanal!DD$8,Lancamentos!$F:$F,"Contratado",Lancamentos!$J:$J,Fluxo_de_Caixa_Semanal!$A68)</f>
        <v>0</v>
      </c>
      <c r="DE68" s="122">
        <f>-SUMIFS(Lancamentos!$Y:$Y,Lancamentos!$AF:$AF,Fluxo_de_Caixa_Semanal!DE$8,Lancamentos!$F:$F,"Realizado",Lancamentos!$J:$J,Fluxo_de_Caixa_Semanal!$A68)-SUMIFS(Lancamentos!$Y:$Y,Lancamentos!$AF:$AF,Fluxo_de_Caixa_Semanal!DE$8,Lancamentos!$F:$F,"Contratado",Lancamentos!$J:$J,Fluxo_de_Caixa_Semanal!$A68)</f>
        <v>0</v>
      </c>
      <c r="DF68" s="123">
        <f>-SUMIFS(Lancamentos!$Y:$Y,Lancamentos!$AF:$AF,Fluxo_de_Caixa_Semanal!DF$8,Lancamentos!$F:$F,"Realizado",Lancamentos!$J:$J,Fluxo_de_Caixa_Semanal!$A68)-SUMIFS(Lancamentos!$Y:$Y,Lancamentos!$AF:$AF,Fluxo_de_Caixa_Semanal!DF$8,Lancamentos!$F:$F,"Contratado",Lancamentos!$J:$J,Fluxo_de_Caixa_Semanal!$A68)</f>
        <v>0</v>
      </c>
      <c r="DG68" s="121">
        <f>-SUMIFS(Lancamentos!$Y:$Y,Lancamentos!$AF:$AF,Fluxo_de_Caixa_Semanal!DG$8,Lancamentos!$F:$F,"Realizado",Lancamentos!$J:$J,Fluxo_de_Caixa_Semanal!$A68)-SUMIFS(Lancamentos!$Y:$Y,Lancamentos!$AF:$AF,Fluxo_de_Caixa_Semanal!DG$8,Lancamentos!$F:$F,"Contratado",Lancamentos!$J:$J,Fluxo_de_Caixa_Semanal!$A68)</f>
        <v>0</v>
      </c>
      <c r="DH68" s="122">
        <f>-SUMIFS(Lancamentos!$Y:$Y,Lancamentos!$AF:$AF,Fluxo_de_Caixa_Semanal!DH$8,Lancamentos!$F:$F,"Realizado",Lancamentos!$J:$J,Fluxo_de_Caixa_Semanal!$A68)-SUMIFS(Lancamentos!$Y:$Y,Lancamentos!$AF:$AF,Fluxo_de_Caixa_Semanal!DH$8,Lancamentos!$F:$F,"Contratado",Lancamentos!$J:$J,Fluxo_de_Caixa_Semanal!$A68)</f>
        <v>0</v>
      </c>
      <c r="DI68" s="123">
        <f>-SUMIFS(Lancamentos!$Y:$Y,Lancamentos!$AF:$AF,Fluxo_de_Caixa_Semanal!DI$8,Lancamentos!$F:$F,"Realizado",Lancamentos!$J:$J,Fluxo_de_Caixa_Semanal!$A68)-SUMIFS(Lancamentos!$Y:$Y,Lancamentos!$AF:$AF,Fluxo_de_Caixa_Semanal!DI$8,Lancamentos!$F:$F,"Contratado",Lancamentos!$J:$J,Fluxo_de_Caixa_Semanal!$A68)</f>
        <v>0</v>
      </c>
      <c r="DJ68" s="121">
        <f>-SUMIFS(Lancamentos!$Y:$Y,Lancamentos!$AF:$AF,Fluxo_de_Caixa_Semanal!DJ$8,Lancamentos!$F:$F,"Realizado",Lancamentos!$J:$J,Fluxo_de_Caixa_Semanal!$A68)-SUMIFS(Lancamentos!$Y:$Y,Lancamentos!$AF:$AF,Fluxo_de_Caixa_Semanal!DJ$8,Lancamentos!$F:$F,"Contratado",Lancamentos!$J:$J,Fluxo_de_Caixa_Semanal!$A68)</f>
        <v>0</v>
      </c>
      <c r="DK68" s="122">
        <f>-SUMIFS(Lancamentos!$Y:$Y,Lancamentos!$AF:$AF,Fluxo_de_Caixa_Semanal!DK$8,Lancamentos!$F:$F,"Realizado",Lancamentos!$J:$J,Fluxo_de_Caixa_Semanal!$A68)-SUMIFS(Lancamentos!$Y:$Y,Lancamentos!$AF:$AF,Fluxo_de_Caixa_Semanal!DK$8,Lancamentos!$F:$F,"Contratado",Lancamentos!$J:$J,Fluxo_de_Caixa_Semanal!$A68)</f>
        <v>0</v>
      </c>
      <c r="DL68" s="123">
        <f>-SUMIFS(Lancamentos!$Y:$Y,Lancamentos!$AF:$AF,Fluxo_de_Caixa_Semanal!DL$8,Lancamentos!$F:$F,"Realizado",Lancamentos!$J:$J,Fluxo_de_Caixa_Semanal!$A68)-SUMIFS(Lancamentos!$Y:$Y,Lancamentos!$AF:$AF,Fluxo_de_Caixa_Semanal!DL$8,Lancamentos!$F:$F,"Contratado",Lancamentos!$J:$J,Fluxo_de_Caixa_Semanal!$A68)</f>
        <v>0</v>
      </c>
      <c r="DM68" s="121">
        <f>-SUMIFS(Lancamentos!$Y:$Y,Lancamentos!$AF:$AF,Fluxo_de_Caixa_Semanal!DM$8,Lancamentos!$F:$F,"Realizado",Lancamentos!$J:$J,Fluxo_de_Caixa_Semanal!$A68)-SUMIFS(Lancamentos!$Y:$Y,Lancamentos!$AF:$AF,Fluxo_de_Caixa_Semanal!DM$8,Lancamentos!$F:$F,"Contratado",Lancamentos!$J:$J,Fluxo_de_Caixa_Semanal!$A68)</f>
        <v>0</v>
      </c>
      <c r="DN68" s="122">
        <f>-SUMIFS(Lancamentos!$Y:$Y,Lancamentos!$AF:$AF,Fluxo_de_Caixa_Semanal!DN$8,Lancamentos!$F:$F,"Realizado",Lancamentos!$J:$J,Fluxo_de_Caixa_Semanal!$A68)-SUMIFS(Lancamentos!$Y:$Y,Lancamentos!$AF:$AF,Fluxo_de_Caixa_Semanal!DN$8,Lancamentos!$F:$F,"Contratado",Lancamentos!$J:$J,Fluxo_de_Caixa_Semanal!$A68)</f>
        <v>0</v>
      </c>
      <c r="DO68" s="123">
        <f>-SUMIFS(Lancamentos!$Y:$Y,Lancamentos!$AF:$AF,Fluxo_de_Caixa_Semanal!DO$8,Lancamentos!$F:$F,"Realizado",Lancamentos!$J:$J,Fluxo_de_Caixa_Semanal!$A68)-SUMIFS(Lancamentos!$Y:$Y,Lancamentos!$AF:$AF,Fluxo_de_Caixa_Semanal!DO$8,Lancamentos!$F:$F,"Contratado",Lancamentos!$J:$J,Fluxo_de_Caixa_Semanal!$A68)</f>
        <v>0</v>
      </c>
      <c r="DP68" s="121">
        <f>-SUMIFS(Lancamentos!$Y:$Y,Lancamentos!$AF:$AF,Fluxo_de_Caixa_Semanal!DP$8,Lancamentos!$F:$F,"Realizado",Lancamentos!$J:$J,Fluxo_de_Caixa_Semanal!$A68)-SUMIFS(Lancamentos!$Y:$Y,Lancamentos!$AF:$AF,Fluxo_de_Caixa_Semanal!DP$8,Lancamentos!$F:$F,"Contratado",Lancamentos!$J:$J,Fluxo_de_Caixa_Semanal!$A68)</f>
        <v>0</v>
      </c>
      <c r="DQ68" s="122">
        <f>-SUMIFS(Lancamentos!$Y:$Y,Lancamentos!$AF:$AF,Fluxo_de_Caixa_Semanal!DQ$8,Lancamentos!$F:$F,"Realizado",Lancamentos!$J:$J,Fluxo_de_Caixa_Semanal!$A68)-SUMIFS(Lancamentos!$Y:$Y,Lancamentos!$AF:$AF,Fluxo_de_Caixa_Semanal!DQ$8,Lancamentos!$F:$F,"Contratado",Lancamentos!$J:$J,Fluxo_de_Caixa_Semanal!$A68)</f>
        <v>0</v>
      </c>
      <c r="DR68" s="123">
        <f>-SUMIFS(Lancamentos!$Y:$Y,Lancamentos!$AF:$AF,Fluxo_de_Caixa_Semanal!DR$8,Lancamentos!$F:$F,"Realizado",Lancamentos!$J:$J,Fluxo_de_Caixa_Semanal!$A68)-SUMIFS(Lancamentos!$Y:$Y,Lancamentos!$AF:$AF,Fluxo_de_Caixa_Semanal!DR$8,Lancamentos!$F:$F,"Contratado",Lancamentos!$J:$J,Fluxo_de_Caixa_Semanal!$A68)</f>
        <v>0</v>
      </c>
      <c r="DS68" s="121">
        <f>-SUMIFS(Lancamentos!$Y:$Y,Lancamentos!$AF:$AF,Fluxo_de_Caixa_Semanal!DS$8,Lancamentos!$F:$F,"Realizado",Lancamentos!$J:$J,Fluxo_de_Caixa_Semanal!$A68)-SUMIFS(Lancamentos!$Y:$Y,Lancamentos!$AF:$AF,Fluxo_de_Caixa_Semanal!DS$8,Lancamentos!$F:$F,"Contratado",Lancamentos!$J:$J,Fluxo_de_Caixa_Semanal!$A68)</f>
        <v>0</v>
      </c>
      <c r="DT68" s="122">
        <f>-SUMIFS(Lancamentos!$Y:$Y,Lancamentos!$AF:$AF,Fluxo_de_Caixa_Semanal!DT$8,Lancamentos!$F:$F,"Realizado",Lancamentos!$J:$J,Fluxo_de_Caixa_Semanal!$A68)-SUMIFS(Lancamentos!$Y:$Y,Lancamentos!$AF:$AF,Fluxo_de_Caixa_Semanal!DT$8,Lancamentos!$F:$F,"Contratado",Lancamentos!$J:$J,Fluxo_de_Caixa_Semanal!$A68)</f>
        <v>0</v>
      </c>
      <c r="DU68" s="123">
        <f>-SUMIFS(Lancamentos!$Y:$Y,Lancamentos!$AF:$AF,Fluxo_de_Caixa_Semanal!DU$8,Lancamentos!$F:$F,"Realizado",Lancamentos!$J:$J,Fluxo_de_Caixa_Semanal!$A68)-SUMIFS(Lancamentos!$Y:$Y,Lancamentos!$AF:$AF,Fluxo_de_Caixa_Semanal!DU$8,Lancamentos!$F:$F,"Contratado",Lancamentos!$J:$J,Fluxo_de_Caixa_Semanal!$A68)</f>
        <v>0</v>
      </c>
      <c r="DV68" s="121">
        <f>-SUMIFS(Lancamentos!$Y:$Y,Lancamentos!$AF:$AF,Fluxo_de_Caixa_Semanal!DV$8,Lancamentos!$F:$F,"Realizado",Lancamentos!$J:$J,Fluxo_de_Caixa_Semanal!$A68)-SUMIFS(Lancamentos!$Y:$Y,Lancamentos!$AF:$AF,Fluxo_de_Caixa_Semanal!DV$8,Lancamentos!$F:$F,"Contratado",Lancamentos!$J:$J,Fluxo_de_Caixa_Semanal!$A68)</f>
        <v>0</v>
      </c>
      <c r="DW68" s="122">
        <f>-SUMIFS(Lancamentos!$Y:$Y,Lancamentos!$AF:$AF,Fluxo_de_Caixa_Semanal!DW$8,Lancamentos!$F:$F,"Realizado",Lancamentos!$J:$J,Fluxo_de_Caixa_Semanal!$A68)-SUMIFS(Lancamentos!$Y:$Y,Lancamentos!$AF:$AF,Fluxo_de_Caixa_Semanal!DW$8,Lancamentos!$F:$F,"Contratado",Lancamentos!$J:$J,Fluxo_de_Caixa_Semanal!$A68)</f>
        <v>0</v>
      </c>
      <c r="DX68" s="123">
        <f>-SUMIFS(Lancamentos!$Y:$Y,Lancamentos!$AF:$AF,Fluxo_de_Caixa_Semanal!DX$8,Lancamentos!$F:$F,"Realizado",Lancamentos!$J:$J,Fluxo_de_Caixa_Semanal!$A68)-SUMIFS(Lancamentos!$Y:$Y,Lancamentos!$AF:$AF,Fluxo_de_Caixa_Semanal!DX$8,Lancamentos!$F:$F,"Contratado",Lancamentos!$J:$J,Fluxo_de_Caixa_Semanal!$A68)</f>
        <v>0</v>
      </c>
      <c r="DY68" s="121">
        <f>-SUMIFS(Lancamentos!$Y:$Y,Lancamentos!$AF:$AF,Fluxo_de_Caixa_Semanal!DY$8,Lancamentos!$F:$F,"Realizado",Lancamentos!$J:$J,Fluxo_de_Caixa_Semanal!$A68)-SUMIFS(Lancamentos!$Y:$Y,Lancamentos!$AF:$AF,Fluxo_de_Caixa_Semanal!DY$8,Lancamentos!$F:$F,"Contratado",Lancamentos!$J:$J,Fluxo_de_Caixa_Semanal!$A68)</f>
        <v>0</v>
      </c>
      <c r="DZ68" s="122">
        <f>-SUMIFS(Lancamentos!$Y:$Y,Lancamentos!$AF:$AF,Fluxo_de_Caixa_Semanal!DZ$8,Lancamentos!$F:$F,"Realizado",Lancamentos!$J:$J,Fluxo_de_Caixa_Semanal!$A68)-SUMIFS(Lancamentos!$Y:$Y,Lancamentos!$AF:$AF,Fluxo_de_Caixa_Semanal!DZ$8,Lancamentos!$F:$F,"Contratado",Lancamentos!$J:$J,Fluxo_de_Caixa_Semanal!$A68)</f>
        <v>0</v>
      </c>
      <c r="EA68" s="123">
        <f>-SUMIFS(Lancamentos!$Y:$Y,Lancamentos!$AF:$AF,Fluxo_de_Caixa_Semanal!EA$8,Lancamentos!$F:$F,"Realizado",Lancamentos!$J:$J,Fluxo_de_Caixa_Semanal!$A68)-SUMIFS(Lancamentos!$Y:$Y,Lancamentos!$AF:$AF,Fluxo_de_Caixa_Semanal!EA$8,Lancamentos!$F:$F,"Contratado",Lancamentos!$J:$J,Fluxo_de_Caixa_Semanal!$A68)</f>
        <v>0</v>
      </c>
      <c r="EB68" s="121">
        <f>-SUMIFS(Lancamentos!$Y:$Y,Lancamentos!$AF:$AF,Fluxo_de_Caixa_Semanal!EB$8,Lancamentos!$F:$F,"Realizado",Lancamentos!$J:$J,Fluxo_de_Caixa_Semanal!$A68)-SUMIFS(Lancamentos!$Y:$Y,Lancamentos!$AF:$AF,Fluxo_de_Caixa_Semanal!EB$8,Lancamentos!$F:$F,"Contratado",Lancamentos!$J:$J,Fluxo_de_Caixa_Semanal!$A68)</f>
        <v>0</v>
      </c>
      <c r="EC68" s="122">
        <f>-SUMIFS(Lancamentos!$Y:$Y,Lancamentos!$AF:$AF,Fluxo_de_Caixa_Semanal!EC$8,Lancamentos!$F:$F,"Realizado",Lancamentos!$J:$J,Fluxo_de_Caixa_Semanal!$A68)-SUMIFS(Lancamentos!$Y:$Y,Lancamentos!$AF:$AF,Fluxo_de_Caixa_Semanal!EC$8,Lancamentos!$F:$F,"Contratado",Lancamentos!$J:$J,Fluxo_de_Caixa_Semanal!$A68)</f>
        <v>0</v>
      </c>
      <c r="ED68" s="123">
        <f>-SUMIFS(Lancamentos!$Y:$Y,Lancamentos!$AF:$AF,Fluxo_de_Caixa_Semanal!ED$8,Lancamentos!$F:$F,"Realizado",Lancamentos!$J:$J,Fluxo_de_Caixa_Semanal!$A68)-SUMIFS(Lancamentos!$Y:$Y,Lancamentos!$AF:$AF,Fluxo_de_Caixa_Semanal!ED$8,Lancamentos!$F:$F,"Contratado",Lancamentos!$J:$J,Fluxo_de_Caixa_Semanal!$A68)</f>
        <v>0</v>
      </c>
      <c r="EE68" s="121">
        <f>-SUMIFS(Lancamentos!$Y:$Y,Lancamentos!$AF:$AF,Fluxo_de_Caixa_Semanal!EE$8,Lancamentos!$F:$F,"Realizado",Lancamentos!$J:$J,Fluxo_de_Caixa_Semanal!$A68)-SUMIFS(Lancamentos!$Y:$Y,Lancamentos!$AF:$AF,Fluxo_de_Caixa_Semanal!EE$8,Lancamentos!$F:$F,"Contratado",Lancamentos!$J:$J,Fluxo_de_Caixa_Semanal!$A68)</f>
        <v>0</v>
      </c>
      <c r="EF68" s="122">
        <f>-SUMIFS(Lancamentos!$Y:$Y,Lancamentos!$AF:$AF,Fluxo_de_Caixa_Semanal!EF$8,Lancamentos!$F:$F,"Realizado",Lancamentos!$J:$J,Fluxo_de_Caixa_Semanal!$A68)-SUMIFS(Lancamentos!$Y:$Y,Lancamentos!$AF:$AF,Fluxo_de_Caixa_Semanal!EF$8,Lancamentos!$F:$F,"Contratado",Lancamentos!$J:$J,Fluxo_de_Caixa_Semanal!$A68)</f>
        <v>0</v>
      </c>
      <c r="EG68" s="123">
        <f>-SUMIFS(Lancamentos!$Y:$Y,Lancamentos!$AF:$AF,Fluxo_de_Caixa_Semanal!EG$8,Lancamentos!$F:$F,"Realizado",Lancamentos!$J:$J,Fluxo_de_Caixa_Semanal!$A68)-SUMIFS(Lancamentos!$Y:$Y,Lancamentos!$AF:$AF,Fluxo_de_Caixa_Semanal!EG$8,Lancamentos!$F:$F,"Contratado",Lancamentos!$J:$J,Fluxo_de_Caixa_Semanal!$A68)</f>
        <v>0</v>
      </c>
      <c r="EH68" s="121">
        <f>-SUMIFS(Lancamentos!$Y:$Y,Lancamentos!$AF:$AF,Fluxo_de_Caixa_Semanal!EH$8,Lancamentos!$F:$F,"Realizado",Lancamentos!$J:$J,Fluxo_de_Caixa_Semanal!$A68)-SUMIFS(Lancamentos!$Y:$Y,Lancamentos!$AF:$AF,Fluxo_de_Caixa_Semanal!EH$8,Lancamentos!$F:$F,"Contratado",Lancamentos!$J:$J,Fluxo_de_Caixa_Semanal!$A68)</f>
        <v>0</v>
      </c>
      <c r="EI68" s="122">
        <f>-SUMIFS(Lancamentos!$Y:$Y,Lancamentos!$AF:$AF,Fluxo_de_Caixa_Semanal!EI$8,Lancamentos!$F:$F,"Realizado",Lancamentos!$J:$J,Fluxo_de_Caixa_Semanal!$A68)-SUMIFS(Lancamentos!$Y:$Y,Lancamentos!$AF:$AF,Fluxo_de_Caixa_Semanal!EI$8,Lancamentos!$F:$F,"Contratado",Lancamentos!$J:$J,Fluxo_de_Caixa_Semanal!$A68)</f>
        <v>0</v>
      </c>
      <c r="EJ68" s="123">
        <f>-SUMIFS(Lancamentos!$Y:$Y,Lancamentos!$AF:$AF,Fluxo_de_Caixa_Semanal!EJ$8,Lancamentos!$F:$F,"Realizado",Lancamentos!$J:$J,Fluxo_de_Caixa_Semanal!$A68)-SUMIFS(Lancamentos!$Y:$Y,Lancamentos!$AF:$AF,Fluxo_de_Caixa_Semanal!EJ$8,Lancamentos!$F:$F,"Contratado",Lancamentos!$J:$J,Fluxo_de_Caixa_Semanal!$A68)</f>
        <v>0</v>
      </c>
      <c r="EK68" s="121">
        <f>-SUMIFS(Lancamentos!$Y:$Y,Lancamentos!$AF:$AF,Fluxo_de_Caixa_Semanal!EK$8,Lancamentos!$F:$F,"Realizado",Lancamentos!$J:$J,Fluxo_de_Caixa_Semanal!$A68)-SUMIFS(Lancamentos!$Y:$Y,Lancamentos!$AF:$AF,Fluxo_de_Caixa_Semanal!EK$8,Lancamentos!$F:$F,"Contratado",Lancamentos!$J:$J,Fluxo_de_Caixa_Semanal!$A68)</f>
        <v>0</v>
      </c>
      <c r="EL68" s="122">
        <f>-SUMIFS(Lancamentos!$Y:$Y,Lancamentos!$AF:$AF,Fluxo_de_Caixa_Semanal!EL$8,Lancamentos!$F:$F,"Realizado",Lancamentos!$J:$J,Fluxo_de_Caixa_Semanal!$A68)-SUMIFS(Lancamentos!$Y:$Y,Lancamentos!$AF:$AF,Fluxo_de_Caixa_Semanal!EL$8,Lancamentos!$F:$F,"Contratado",Lancamentos!$J:$J,Fluxo_de_Caixa_Semanal!$A68)</f>
        <v>0</v>
      </c>
      <c r="EM68" s="123">
        <f>-SUMIFS(Lancamentos!$Y:$Y,Lancamentos!$AF:$AF,Fluxo_de_Caixa_Semanal!EM$8,Lancamentos!$F:$F,"Realizado",Lancamentos!$J:$J,Fluxo_de_Caixa_Semanal!$A68)-SUMIFS(Lancamentos!$Y:$Y,Lancamentos!$AF:$AF,Fluxo_de_Caixa_Semanal!EM$8,Lancamentos!$F:$F,"Contratado",Lancamentos!$J:$J,Fluxo_de_Caixa_Semanal!$A68)</f>
        <v>0</v>
      </c>
      <c r="EN68" s="121">
        <f>-SUMIFS(Lancamentos!$Y:$Y,Lancamentos!$AF:$AF,Fluxo_de_Caixa_Semanal!EN$8,Lancamentos!$F:$F,"Realizado",Lancamentos!$J:$J,Fluxo_de_Caixa_Semanal!$A68)-SUMIFS(Lancamentos!$Y:$Y,Lancamentos!$AF:$AF,Fluxo_de_Caixa_Semanal!EN$8,Lancamentos!$F:$F,"Contratado",Lancamentos!$J:$J,Fluxo_de_Caixa_Semanal!$A68)</f>
        <v>0</v>
      </c>
      <c r="EO68" s="122">
        <f>-SUMIFS(Lancamentos!$Y:$Y,Lancamentos!$AF:$AF,Fluxo_de_Caixa_Semanal!EO$8,Lancamentos!$F:$F,"Realizado",Lancamentos!$J:$J,Fluxo_de_Caixa_Semanal!$A68)-SUMIFS(Lancamentos!$Y:$Y,Lancamentos!$AF:$AF,Fluxo_de_Caixa_Semanal!EO$8,Lancamentos!$F:$F,"Contratado",Lancamentos!$J:$J,Fluxo_de_Caixa_Semanal!$A68)</f>
        <v>0</v>
      </c>
      <c r="EP68" s="123">
        <f>-SUMIFS(Lancamentos!$Y:$Y,Lancamentos!$AF:$AF,Fluxo_de_Caixa_Semanal!EP$8,Lancamentos!$F:$F,"Realizado",Lancamentos!$J:$J,Fluxo_de_Caixa_Semanal!$A68)-SUMIFS(Lancamentos!$Y:$Y,Lancamentos!$AF:$AF,Fluxo_de_Caixa_Semanal!EP$8,Lancamentos!$F:$F,"Contratado",Lancamentos!$J:$J,Fluxo_de_Caixa_Semanal!$A68)</f>
        <v>0</v>
      </c>
      <c r="EQ68" s="121">
        <f>-SUMIFS(Lancamentos!$Y:$Y,Lancamentos!$AF:$AF,Fluxo_de_Caixa_Semanal!EQ$8,Lancamentos!$F:$F,"Realizado",Lancamentos!$J:$J,Fluxo_de_Caixa_Semanal!$A68)-SUMIFS(Lancamentos!$Y:$Y,Lancamentos!$AF:$AF,Fluxo_de_Caixa_Semanal!EQ$8,Lancamentos!$F:$F,"Contratado",Lancamentos!$J:$J,Fluxo_de_Caixa_Semanal!$A68)</f>
        <v>0</v>
      </c>
      <c r="ER68" s="122">
        <f>-SUMIFS(Lancamentos!$Y:$Y,Lancamentos!$AF:$AF,Fluxo_de_Caixa_Semanal!ER$8,Lancamentos!$F:$F,"Realizado",Lancamentos!$J:$J,Fluxo_de_Caixa_Semanal!$A68)-SUMIFS(Lancamentos!$Y:$Y,Lancamentos!$AF:$AF,Fluxo_de_Caixa_Semanal!ER$8,Lancamentos!$F:$F,"Contratado",Lancamentos!$J:$J,Fluxo_de_Caixa_Semanal!$A68)</f>
        <v>0</v>
      </c>
      <c r="ES68" s="123">
        <f>-SUMIFS(Lancamentos!$Y:$Y,Lancamentos!$AF:$AF,Fluxo_de_Caixa_Semanal!ES$8,Lancamentos!$F:$F,"Realizado",Lancamentos!$J:$J,Fluxo_de_Caixa_Semanal!$A68)-SUMIFS(Lancamentos!$Y:$Y,Lancamentos!$AF:$AF,Fluxo_de_Caixa_Semanal!ES$8,Lancamentos!$F:$F,"Contratado",Lancamentos!$J:$J,Fluxo_de_Caixa_Semanal!$A68)</f>
        <v>0</v>
      </c>
    </row>
    <row r="69" spans="1:149" s="2" customFormat="1" outlineLevel="1" x14ac:dyDescent="0.25">
      <c r="A69" t="s">
        <v>164</v>
      </c>
      <c r="B69" t="s">
        <v>165</v>
      </c>
      <c r="C69" s="165">
        <f>-SUMIFS(Lancamentos!$Y:$Y,Lancamentos!$AF:$AF,Fluxo_de_Caixa_Semanal!C$8,Lancamentos!$F:$F,"Realizado",Lancamentos!$J:$J,Fluxo_de_Caixa_Semanal!$A69)</f>
        <v>0</v>
      </c>
      <c r="D69" s="165">
        <f>-SUMIFS(Lancamentos!$Y:$Y,Lancamentos!$AF:$AF,Fluxo_de_Caixa_Semanal!D$8,Lancamentos!$F:$F,"Realizado",Lancamentos!$J:$J,Fluxo_de_Caixa_Semanal!$A69)</f>
        <v>0</v>
      </c>
      <c r="E69" s="166">
        <f>-SUMIFS(Lancamentos!$Y:$Y,Lancamentos!$AF:$AF,Fluxo_de_Caixa_Semanal!E$8,Lancamentos!$F:$F,"Realizado",Lancamentos!$J:$J,Fluxo_de_Caixa_Semanal!$A69)</f>
        <v>0</v>
      </c>
      <c r="F69" s="167">
        <f>-SUMIFS(Lancamentos!$Y:$Y,Lancamentos!$AF:$AF,Fluxo_de_Caixa_Semanal!F$8,Lancamentos!$F:$F,"Realizado",Lancamentos!$J:$J,Fluxo_de_Caixa_Semanal!$A69)</f>
        <v>0</v>
      </c>
      <c r="G69" s="165">
        <f>-SUMIFS(Lancamentos!$Y:$Y,Lancamentos!$AF:$AF,Fluxo_de_Caixa_Semanal!G$8,Lancamentos!$F:$F,"Realizado",Lancamentos!$J:$J,Fluxo_de_Caixa_Semanal!$A69)</f>
        <v>0</v>
      </c>
      <c r="H69" s="166">
        <f>-SUMIFS(Lancamentos!$Y:$Y,Lancamentos!$AF:$AF,Fluxo_de_Caixa_Semanal!H$8,Lancamentos!$F:$F,"Realizado",Lancamentos!$J:$J,Fluxo_de_Caixa_Semanal!$A69)</f>
        <v>0</v>
      </c>
      <c r="I69" s="167">
        <f>-SUMIFS(Lancamentos!$Y:$Y,Lancamentos!$AF:$AF,Fluxo_de_Caixa_Semanal!I$8,Lancamentos!$F:$F,"Realizado",Lancamentos!$J:$J,Fluxo_de_Caixa_Semanal!$A69)</f>
        <v>0</v>
      </c>
      <c r="J69" s="165">
        <f>-SUMIFS(Lancamentos!$Y:$Y,Lancamentos!$AF:$AF,Fluxo_de_Caixa_Semanal!J$8,Lancamentos!$F:$F,"Realizado",Lancamentos!$J:$J,Fluxo_de_Caixa_Semanal!$A69)</f>
        <v>0</v>
      </c>
      <c r="K69" s="166">
        <f>-SUMIFS(Lancamentos!$Y:$Y,Lancamentos!$AF:$AF,Fluxo_de_Caixa_Semanal!K$8,Lancamentos!$F:$F,"Realizado",Lancamentos!$J:$J,Fluxo_de_Caixa_Semanal!$A69)</f>
        <v>0</v>
      </c>
      <c r="L69" s="167">
        <f>-SUMIFS(Lancamentos!$Y:$Y,Lancamentos!$AF:$AF,Fluxo_de_Caixa_Semanal!L$8,Lancamentos!$F:$F,"Realizado",Lancamentos!$J:$J,Fluxo_de_Caixa_Semanal!$A69)</f>
        <v>0</v>
      </c>
      <c r="M69" s="165">
        <f>-SUMIFS(Lancamentos!$Y:$Y,Lancamentos!$AF:$AF,Fluxo_de_Caixa_Semanal!M$8,Lancamentos!$F:$F,"Realizado",Lancamentos!$J:$J,Fluxo_de_Caixa_Semanal!$A69)</f>
        <v>0</v>
      </c>
      <c r="N69" s="166">
        <f>-SUMIFS(Lancamentos!$Y:$Y,Lancamentos!$AF:$AF,Fluxo_de_Caixa_Semanal!N$8,Lancamentos!$F:$F,"Realizado",Lancamentos!$J:$J,Fluxo_de_Caixa_Semanal!$A69)</f>
        <v>0</v>
      </c>
      <c r="O69" s="167">
        <f>-SUMIFS(Lancamentos!$Y:$Y,Lancamentos!$AF:$AF,Fluxo_de_Caixa_Semanal!O$8,Lancamentos!$F:$F,"Realizado",Lancamentos!$J:$J,Fluxo_de_Caixa_Semanal!$A69)</f>
        <v>0</v>
      </c>
      <c r="P69" s="165">
        <f>-SUMIFS(Lancamentos!$Y:$Y,Lancamentos!$AF:$AF,Fluxo_de_Caixa_Semanal!P$8,Lancamentos!$F:$F,"Realizado",Lancamentos!$J:$J,Fluxo_de_Caixa_Semanal!$A69)</f>
        <v>0</v>
      </c>
      <c r="Q69" s="166">
        <f>-SUMIFS(Lancamentos!$Y:$Y,Lancamentos!$AF:$AF,Fluxo_de_Caixa_Semanal!Q$8,Lancamentos!$F:$F,"Realizado",Lancamentos!$J:$J,Fluxo_de_Caixa_Semanal!$A69)</f>
        <v>0</v>
      </c>
      <c r="R69" s="167">
        <f>-SUMIFS(Lancamentos!$Y:$Y,Lancamentos!$AF:$AF,Fluxo_de_Caixa_Semanal!R$8,Lancamentos!$F:$F,"Realizado",Lancamentos!$J:$J,Fluxo_de_Caixa_Semanal!$A69)</f>
        <v>0</v>
      </c>
      <c r="S69" s="165">
        <f>-SUMIFS(Lancamentos!$Y:$Y,Lancamentos!$AF:$AF,Fluxo_de_Caixa_Semanal!S$8,Lancamentos!$F:$F,"Realizado",Lancamentos!$J:$J,Fluxo_de_Caixa_Semanal!$A69)</f>
        <v>0</v>
      </c>
      <c r="T69" s="166">
        <f>-SUMIFS(Lancamentos!$Y:$Y,Lancamentos!$AF:$AF,Fluxo_de_Caixa_Semanal!T$8,Lancamentos!$F:$F,"Realizado",Lancamentos!$J:$J,Fluxo_de_Caixa_Semanal!$A69)</f>
        <v>0</v>
      </c>
      <c r="U69" s="167">
        <f>-SUMIFS(Lancamentos!$Y:$Y,Lancamentos!$AF:$AF,Fluxo_de_Caixa_Semanal!U$8,Lancamentos!$F:$F,"Realizado",Lancamentos!$J:$J,Fluxo_de_Caixa_Semanal!$A69)</f>
        <v>0</v>
      </c>
      <c r="V69" s="165">
        <f>-SUMIFS(Lancamentos!$Y:$Y,Lancamentos!$AF:$AF,Fluxo_de_Caixa_Semanal!V$8,Lancamentos!$F:$F,"Realizado",Lancamentos!$J:$J,Fluxo_de_Caixa_Semanal!$A69)</f>
        <v>0</v>
      </c>
      <c r="W69" s="166">
        <f>-SUMIFS(Lancamentos!$Y:$Y,Lancamentos!$AF:$AF,Fluxo_de_Caixa_Semanal!W$8,Lancamentos!$F:$F,"Realizado",Lancamentos!$J:$J,Fluxo_de_Caixa_Semanal!$A69)</f>
        <v>0</v>
      </c>
      <c r="X69" s="121">
        <f>-SUMIFS(Lancamentos!$Y:$Y,Lancamentos!$AF:$AF,Fluxo_de_Caixa_Semanal!X$8,Lancamentos!$F:$F,"Realizado",Lancamentos!$J:$J,Fluxo_de_Caixa_Semanal!$A69)-SUMIFS(Lancamentos!$Y:$Y,Lancamentos!$AF:$AF,Fluxo_de_Caixa_Semanal!X$8,Lancamentos!$F:$F,"Contratado",Lancamentos!$J:$J,Fluxo_de_Caixa_Semanal!$A69)</f>
        <v>0</v>
      </c>
      <c r="Y69" s="122">
        <f>-SUMIFS(Lancamentos!$Y:$Y,Lancamentos!$AF:$AF,Fluxo_de_Caixa_Semanal!Y$8,Lancamentos!$F:$F,"Realizado",Lancamentos!$J:$J,Fluxo_de_Caixa_Semanal!$A69)-SUMIFS(Lancamentos!$Y:$Y,Lancamentos!$AF:$AF,Fluxo_de_Caixa_Semanal!Y$8,Lancamentos!$F:$F,"Contratado",Lancamentos!$J:$J,Fluxo_de_Caixa_Semanal!$A69)</f>
        <v>0</v>
      </c>
      <c r="Z69" s="123">
        <f>-SUMIFS(Lancamentos!$Y:$Y,Lancamentos!$AF:$AF,Fluxo_de_Caixa_Semanal!Z$8,Lancamentos!$F:$F,"Realizado",Lancamentos!$J:$J,Fluxo_de_Caixa_Semanal!$A69)-SUMIFS(Lancamentos!$Y:$Y,Lancamentos!$AF:$AF,Fluxo_de_Caixa_Semanal!Z$8,Lancamentos!$F:$F,"Contratado",Lancamentos!$J:$J,Fluxo_de_Caixa_Semanal!$A69)</f>
        <v>0</v>
      </c>
      <c r="AA69" s="121">
        <f>-SUMIFS(Lancamentos!$Y:$Y,Lancamentos!$AF:$AF,Fluxo_de_Caixa_Semanal!AA$8,Lancamentos!$F:$F,"Realizado",Lancamentos!$J:$J,Fluxo_de_Caixa_Semanal!$A69)-SUMIFS(Lancamentos!$Y:$Y,Lancamentos!$AF:$AF,Fluxo_de_Caixa_Semanal!AA$8,Lancamentos!$F:$F,"Contratado",Lancamentos!$J:$J,Fluxo_de_Caixa_Semanal!$A69)</f>
        <v>0</v>
      </c>
      <c r="AB69" s="122">
        <f>-SUMIFS(Lancamentos!$Y:$Y,Lancamentos!$AF:$AF,Fluxo_de_Caixa_Semanal!AB$8,Lancamentos!$F:$F,"Realizado",Lancamentos!$J:$J,Fluxo_de_Caixa_Semanal!$A69)-SUMIFS(Lancamentos!$Y:$Y,Lancamentos!$AF:$AF,Fluxo_de_Caixa_Semanal!AB$8,Lancamentos!$F:$F,"Contratado",Lancamentos!$J:$J,Fluxo_de_Caixa_Semanal!$A69)</f>
        <v>0</v>
      </c>
      <c r="AC69" s="123">
        <f>-SUMIFS(Lancamentos!$Y:$Y,Lancamentos!$AF:$AF,Fluxo_de_Caixa_Semanal!AC$8,Lancamentos!$F:$F,"Realizado",Lancamentos!$J:$J,Fluxo_de_Caixa_Semanal!$A69)-SUMIFS(Lancamentos!$Y:$Y,Lancamentos!$AF:$AF,Fluxo_de_Caixa_Semanal!AC$8,Lancamentos!$F:$F,"Contratado",Lancamentos!$J:$J,Fluxo_de_Caixa_Semanal!$A69)</f>
        <v>0</v>
      </c>
      <c r="AD69" s="121">
        <f>-SUMIFS(Lancamentos!$Y:$Y,Lancamentos!$AF:$AF,Fluxo_de_Caixa_Semanal!AD$8,Lancamentos!$F:$F,"Realizado",Lancamentos!$J:$J,Fluxo_de_Caixa_Semanal!$A69)-SUMIFS(Lancamentos!$Y:$Y,Lancamentos!$AF:$AF,Fluxo_de_Caixa_Semanal!AD$8,Lancamentos!$F:$F,"Contratado",Lancamentos!$J:$J,Fluxo_de_Caixa_Semanal!$A69)</f>
        <v>0</v>
      </c>
      <c r="AE69" s="122">
        <f>-SUMIFS(Lancamentos!$Y:$Y,Lancamentos!$AF:$AF,Fluxo_de_Caixa_Semanal!AE$8,Lancamentos!$F:$F,"Realizado",Lancamentos!$J:$J,Fluxo_de_Caixa_Semanal!$A69)-SUMIFS(Lancamentos!$Y:$Y,Lancamentos!$AF:$AF,Fluxo_de_Caixa_Semanal!AE$8,Lancamentos!$F:$F,"Contratado",Lancamentos!$J:$J,Fluxo_de_Caixa_Semanal!$A69)</f>
        <v>0</v>
      </c>
      <c r="AF69" s="123">
        <f>-SUMIFS(Lancamentos!$Y:$Y,Lancamentos!$AF:$AF,Fluxo_de_Caixa_Semanal!AF$8,Lancamentos!$F:$F,"Realizado",Lancamentos!$J:$J,Fluxo_de_Caixa_Semanal!$A69)-SUMIFS(Lancamentos!$Y:$Y,Lancamentos!$AF:$AF,Fluxo_de_Caixa_Semanal!AF$8,Lancamentos!$F:$F,"Contratado",Lancamentos!$J:$J,Fluxo_de_Caixa_Semanal!$A69)</f>
        <v>0</v>
      </c>
      <c r="AG69" s="121">
        <f>-SUMIFS(Lancamentos!$Y:$Y,Lancamentos!$AF:$AF,Fluxo_de_Caixa_Semanal!AG$8,Lancamentos!$F:$F,"Realizado",Lancamentos!$J:$J,Fluxo_de_Caixa_Semanal!$A69)-SUMIFS(Lancamentos!$Y:$Y,Lancamentos!$AF:$AF,Fluxo_de_Caixa_Semanal!AG$8,Lancamentos!$F:$F,"Contratado",Lancamentos!$J:$J,Fluxo_de_Caixa_Semanal!$A69)</f>
        <v>0</v>
      </c>
      <c r="AH69" s="122">
        <f>-SUMIFS(Lancamentos!$Y:$Y,Lancamentos!$AF:$AF,Fluxo_de_Caixa_Semanal!AH$8,Lancamentos!$F:$F,"Realizado",Lancamentos!$J:$J,Fluxo_de_Caixa_Semanal!$A69)-SUMIFS(Lancamentos!$Y:$Y,Lancamentos!$AF:$AF,Fluxo_de_Caixa_Semanal!AH$8,Lancamentos!$F:$F,"Contratado",Lancamentos!$J:$J,Fluxo_de_Caixa_Semanal!$A69)</f>
        <v>0</v>
      </c>
      <c r="AI69" s="123">
        <f>-SUMIFS(Lancamentos!$Y:$Y,Lancamentos!$AF:$AF,Fluxo_de_Caixa_Semanal!AI$8,Lancamentos!$F:$F,"Realizado",Lancamentos!$J:$J,Fluxo_de_Caixa_Semanal!$A69)-SUMIFS(Lancamentos!$Y:$Y,Lancamentos!$AF:$AF,Fluxo_de_Caixa_Semanal!AI$8,Lancamentos!$F:$F,"Contratado",Lancamentos!$J:$J,Fluxo_de_Caixa_Semanal!$A69)</f>
        <v>0</v>
      </c>
      <c r="AJ69" s="121">
        <f>-SUMIFS(Lancamentos!$Y:$Y,Lancamentos!$AF:$AF,Fluxo_de_Caixa_Semanal!AJ$8,Lancamentos!$F:$F,"Realizado",Lancamentos!$J:$J,Fluxo_de_Caixa_Semanal!$A69)-SUMIFS(Lancamentos!$Y:$Y,Lancamentos!$AF:$AF,Fluxo_de_Caixa_Semanal!AJ$8,Lancamentos!$F:$F,"Contratado",Lancamentos!$J:$J,Fluxo_de_Caixa_Semanal!$A69)</f>
        <v>0</v>
      </c>
      <c r="AK69" s="122">
        <f>-SUMIFS(Lancamentos!$Y:$Y,Lancamentos!$AF:$AF,Fluxo_de_Caixa_Semanal!AK$8,Lancamentos!$F:$F,"Realizado",Lancamentos!$J:$J,Fluxo_de_Caixa_Semanal!$A69)-SUMIFS(Lancamentos!$Y:$Y,Lancamentos!$AF:$AF,Fluxo_de_Caixa_Semanal!AK$8,Lancamentos!$F:$F,"Contratado",Lancamentos!$J:$J,Fluxo_de_Caixa_Semanal!$A69)</f>
        <v>0</v>
      </c>
      <c r="AL69" s="123">
        <f>-SUMIFS(Lancamentos!$Y:$Y,Lancamentos!$AF:$AF,Fluxo_de_Caixa_Semanal!AL$8,Lancamentos!$F:$F,"Realizado",Lancamentos!$J:$J,Fluxo_de_Caixa_Semanal!$A69)-SUMIFS(Lancamentos!$Y:$Y,Lancamentos!$AF:$AF,Fluxo_de_Caixa_Semanal!AL$8,Lancamentos!$F:$F,"Contratado",Lancamentos!$J:$J,Fluxo_de_Caixa_Semanal!$A69)</f>
        <v>0</v>
      </c>
      <c r="AM69" s="121">
        <f>-SUMIFS(Lancamentos!$Y:$Y,Lancamentos!$AF:$AF,Fluxo_de_Caixa_Semanal!AM$8,Lancamentos!$F:$F,"Realizado",Lancamentos!$J:$J,Fluxo_de_Caixa_Semanal!$A69)-SUMIFS(Lancamentos!$Y:$Y,Lancamentos!$AF:$AF,Fluxo_de_Caixa_Semanal!AM$8,Lancamentos!$F:$F,"Contratado",Lancamentos!$J:$J,Fluxo_de_Caixa_Semanal!$A69)</f>
        <v>0</v>
      </c>
      <c r="AN69" s="122">
        <f>-SUMIFS(Lancamentos!$Y:$Y,Lancamentos!$AF:$AF,Fluxo_de_Caixa_Semanal!AN$8,Lancamentos!$F:$F,"Realizado",Lancamentos!$J:$J,Fluxo_de_Caixa_Semanal!$A69)-SUMIFS(Lancamentos!$Y:$Y,Lancamentos!$AF:$AF,Fluxo_de_Caixa_Semanal!AN$8,Lancamentos!$F:$F,"Contratado",Lancamentos!$J:$J,Fluxo_de_Caixa_Semanal!$A69)</f>
        <v>0</v>
      </c>
      <c r="AO69" s="123">
        <f>-SUMIFS(Lancamentos!$Y:$Y,Lancamentos!$AF:$AF,Fluxo_de_Caixa_Semanal!AO$8,Lancamentos!$F:$F,"Realizado",Lancamentos!$J:$J,Fluxo_de_Caixa_Semanal!$A69)-SUMIFS(Lancamentos!$Y:$Y,Lancamentos!$AF:$AF,Fluxo_de_Caixa_Semanal!AO$8,Lancamentos!$F:$F,"Contratado",Lancamentos!$J:$J,Fluxo_de_Caixa_Semanal!$A69)</f>
        <v>0</v>
      </c>
      <c r="AP69" s="121">
        <f>-SUMIFS(Lancamentos!$Y:$Y,Lancamentos!$AF:$AF,Fluxo_de_Caixa_Semanal!AP$8,Lancamentos!$F:$F,"Realizado",Lancamentos!$J:$J,Fluxo_de_Caixa_Semanal!$A69)-SUMIFS(Lancamentos!$Y:$Y,Lancamentos!$AF:$AF,Fluxo_de_Caixa_Semanal!AP$8,Lancamentos!$F:$F,"Contratado",Lancamentos!$J:$J,Fluxo_de_Caixa_Semanal!$A69)</f>
        <v>0</v>
      </c>
      <c r="AQ69" s="122">
        <f>-SUMIFS(Lancamentos!$Y:$Y,Lancamentos!$AF:$AF,Fluxo_de_Caixa_Semanal!AQ$8,Lancamentos!$F:$F,"Realizado",Lancamentos!$J:$J,Fluxo_de_Caixa_Semanal!$A69)-SUMIFS(Lancamentos!$Y:$Y,Lancamentos!$AF:$AF,Fluxo_de_Caixa_Semanal!AQ$8,Lancamentos!$F:$F,"Contratado",Lancamentos!$J:$J,Fluxo_de_Caixa_Semanal!$A69)</f>
        <v>0</v>
      </c>
      <c r="AR69" s="123">
        <f>-SUMIFS(Lancamentos!$Y:$Y,Lancamentos!$AF:$AF,Fluxo_de_Caixa_Semanal!AR$8,Lancamentos!$F:$F,"Realizado",Lancamentos!$J:$J,Fluxo_de_Caixa_Semanal!$A69)-SUMIFS(Lancamentos!$Y:$Y,Lancamentos!$AF:$AF,Fluxo_de_Caixa_Semanal!AR$8,Lancamentos!$F:$F,"Contratado",Lancamentos!$J:$J,Fluxo_de_Caixa_Semanal!$A69)</f>
        <v>0</v>
      </c>
      <c r="AS69" s="121">
        <f>-SUMIFS(Lancamentos!$Y:$Y,Lancamentos!$AF:$AF,Fluxo_de_Caixa_Semanal!AS$8,Lancamentos!$F:$F,"Realizado",Lancamentos!$J:$J,Fluxo_de_Caixa_Semanal!$A69)-SUMIFS(Lancamentos!$Y:$Y,Lancamentos!$AF:$AF,Fluxo_de_Caixa_Semanal!AS$8,Lancamentos!$F:$F,"Contratado",Lancamentos!$J:$J,Fluxo_de_Caixa_Semanal!$A69)</f>
        <v>0</v>
      </c>
      <c r="AT69" s="122">
        <f>-SUMIFS(Lancamentos!$Y:$Y,Lancamentos!$AF:$AF,Fluxo_de_Caixa_Semanal!AT$8,Lancamentos!$F:$F,"Realizado",Lancamentos!$J:$J,Fluxo_de_Caixa_Semanal!$A69)-SUMIFS(Lancamentos!$Y:$Y,Lancamentos!$AF:$AF,Fluxo_de_Caixa_Semanal!AT$8,Lancamentos!$F:$F,"Contratado",Lancamentos!$J:$J,Fluxo_de_Caixa_Semanal!$A69)</f>
        <v>0</v>
      </c>
      <c r="AU69" s="123">
        <f>-SUMIFS(Lancamentos!$Y:$Y,Lancamentos!$AF:$AF,Fluxo_de_Caixa_Semanal!AU$8,Lancamentos!$F:$F,"Realizado",Lancamentos!$J:$J,Fluxo_de_Caixa_Semanal!$A69)-SUMIFS(Lancamentos!$Y:$Y,Lancamentos!$AF:$AF,Fluxo_de_Caixa_Semanal!AU$8,Lancamentos!$F:$F,"Contratado",Lancamentos!$J:$J,Fluxo_de_Caixa_Semanal!$A69)</f>
        <v>0</v>
      </c>
      <c r="AV69" s="121">
        <f>-SUMIFS(Lancamentos!$Y:$Y,Lancamentos!$AF:$AF,Fluxo_de_Caixa_Semanal!AV$8,Lancamentos!$F:$F,"Realizado",Lancamentos!$J:$J,Fluxo_de_Caixa_Semanal!$A69)-SUMIFS(Lancamentos!$Y:$Y,Lancamentos!$AF:$AF,Fluxo_de_Caixa_Semanal!AV$8,Lancamentos!$F:$F,"Contratado",Lancamentos!$J:$J,Fluxo_de_Caixa_Semanal!$A69)</f>
        <v>0</v>
      </c>
      <c r="AW69" s="122">
        <f>-SUMIFS(Lancamentos!$Y:$Y,Lancamentos!$AF:$AF,Fluxo_de_Caixa_Semanal!AW$8,Lancamentos!$F:$F,"Realizado",Lancamentos!$J:$J,Fluxo_de_Caixa_Semanal!$A69)-SUMIFS(Lancamentos!$Y:$Y,Lancamentos!$AF:$AF,Fluxo_de_Caixa_Semanal!AW$8,Lancamentos!$F:$F,"Contratado",Lancamentos!$J:$J,Fluxo_de_Caixa_Semanal!$A69)</f>
        <v>0</v>
      </c>
      <c r="AX69" s="123">
        <f>-SUMIFS(Lancamentos!$Y:$Y,Lancamentos!$AF:$AF,Fluxo_de_Caixa_Semanal!AX$8,Lancamentos!$F:$F,"Realizado",Lancamentos!$J:$J,Fluxo_de_Caixa_Semanal!$A69)-SUMIFS(Lancamentos!$Y:$Y,Lancamentos!$AF:$AF,Fluxo_de_Caixa_Semanal!AX$8,Lancamentos!$F:$F,"Contratado",Lancamentos!$J:$J,Fluxo_de_Caixa_Semanal!$A69)</f>
        <v>0</v>
      </c>
      <c r="AY69" s="121">
        <f>-SUMIFS(Lancamentos!$Y:$Y,Lancamentos!$AF:$AF,Fluxo_de_Caixa_Semanal!AY$8,Lancamentos!$F:$F,"Realizado",Lancamentos!$J:$J,Fluxo_de_Caixa_Semanal!$A69)-SUMIFS(Lancamentos!$Y:$Y,Lancamentos!$AF:$AF,Fluxo_de_Caixa_Semanal!AY$8,Lancamentos!$F:$F,"Contratado",Lancamentos!$J:$J,Fluxo_de_Caixa_Semanal!$A69)</f>
        <v>0</v>
      </c>
      <c r="AZ69" s="122">
        <f>-SUMIFS(Lancamentos!$Y:$Y,Lancamentos!$AF:$AF,Fluxo_de_Caixa_Semanal!AZ$8,Lancamentos!$F:$F,"Realizado",Lancamentos!$J:$J,Fluxo_de_Caixa_Semanal!$A69)-SUMIFS(Lancamentos!$Y:$Y,Lancamentos!$AF:$AF,Fluxo_de_Caixa_Semanal!AZ$8,Lancamentos!$F:$F,"Contratado",Lancamentos!$J:$J,Fluxo_de_Caixa_Semanal!$A69)</f>
        <v>0</v>
      </c>
      <c r="BA69" s="123">
        <f>-SUMIFS(Lancamentos!$Y:$Y,Lancamentos!$AF:$AF,Fluxo_de_Caixa_Semanal!BA$8,Lancamentos!$F:$F,"Realizado",Lancamentos!$J:$J,Fluxo_de_Caixa_Semanal!$A69)-SUMIFS(Lancamentos!$Y:$Y,Lancamentos!$AF:$AF,Fluxo_de_Caixa_Semanal!BA$8,Lancamentos!$F:$F,"Contratado",Lancamentos!$J:$J,Fluxo_de_Caixa_Semanal!$A69)</f>
        <v>0</v>
      </c>
      <c r="BB69" s="121">
        <f>-SUMIFS(Lancamentos!$Y:$Y,Lancamentos!$AF:$AF,Fluxo_de_Caixa_Semanal!BB$8,Lancamentos!$F:$F,"Realizado",Lancamentos!$J:$J,Fluxo_de_Caixa_Semanal!$A69)-SUMIFS(Lancamentos!$Y:$Y,Lancamentos!$AF:$AF,Fluxo_de_Caixa_Semanal!BB$8,Lancamentos!$F:$F,"Contratado",Lancamentos!$J:$J,Fluxo_de_Caixa_Semanal!$A69)</f>
        <v>0</v>
      </c>
      <c r="BC69" s="122">
        <f>-SUMIFS(Lancamentos!$Y:$Y,Lancamentos!$AF:$AF,Fluxo_de_Caixa_Semanal!BC$8,Lancamentos!$F:$F,"Realizado",Lancamentos!$J:$J,Fluxo_de_Caixa_Semanal!$A69)-SUMIFS(Lancamentos!$Y:$Y,Lancamentos!$AF:$AF,Fluxo_de_Caixa_Semanal!BC$8,Lancamentos!$F:$F,"Contratado",Lancamentos!$J:$J,Fluxo_de_Caixa_Semanal!$A69)</f>
        <v>0</v>
      </c>
      <c r="BD69" s="123">
        <f>-SUMIFS(Lancamentos!$Y:$Y,Lancamentos!$AF:$AF,Fluxo_de_Caixa_Semanal!BD$8,Lancamentos!$F:$F,"Realizado",Lancamentos!$J:$J,Fluxo_de_Caixa_Semanal!$A69)-SUMIFS(Lancamentos!$Y:$Y,Lancamentos!$AF:$AF,Fluxo_de_Caixa_Semanal!BD$8,Lancamentos!$F:$F,"Contratado",Lancamentos!$J:$J,Fluxo_de_Caixa_Semanal!$A69)</f>
        <v>0</v>
      </c>
      <c r="BE69" s="121">
        <f>-SUMIFS(Lancamentos!$Y:$Y,Lancamentos!$AF:$AF,Fluxo_de_Caixa_Semanal!BE$8,Lancamentos!$F:$F,"Realizado",Lancamentos!$J:$J,Fluxo_de_Caixa_Semanal!$A69)-SUMIFS(Lancamentos!$Y:$Y,Lancamentos!$AF:$AF,Fluxo_de_Caixa_Semanal!BE$8,Lancamentos!$F:$F,"Contratado",Lancamentos!$J:$J,Fluxo_de_Caixa_Semanal!$A69)</f>
        <v>0</v>
      </c>
      <c r="BF69" s="122">
        <f>-SUMIFS(Lancamentos!$Y:$Y,Lancamentos!$AF:$AF,Fluxo_de_Caixa_Semanal!BF$8,Lancamentos!$F:$F,"Realizado",Lancamentos!$J:$J,Fluxo_de_Caixa_Semanal!$A69)-SUMIFS(Lancamentos!$Y:$Y,Lancamentos!$AF:$AF,Fluxo_de_Caixa_Semanal!BF$8,Lancamentos!$F:$F,"Contratado",Lancamentos!$J:$J,Fluxo_de_Caixa_Semanal!$A69)</f>
        <v>0</v>
      </c>
      <c r="BG69" s="123">
        <f>-SUMIFS(Lancamentos!$Y:$Y,Lancamentos!$AF:$AF,Fluxo_de_Caixa_Semanal!BG$8,Lancamentos!$F:$F,"Realizado",Lancamentos!$J:$J,Fluxo_de_Caixa_Semanal!$A69)-SUMIFS(Lancamentos!$Y:$Y,Lancamentos!$AF:$AF,Fluxo_de_Caixa_Semanal!BG$8,Lancamentos!$F:$F,"Contratado",Lancamentos!$J:$J,Fluxo_de_Caixa_Semanal!$A69)</f>
        <v>0</v>
      </c>
      <c r="BH69" s="121">
        <f>-SUMIFS(Lancamentos!$Y:$Y,Lancamentos!$AF:$AF,Fluxo_de_Caixa_Semanal!BH$8,Lancamentos!$F:$F,"Realizado",Lancamentos!$J:$J,Fluxo_de_Caixa_Semanal!$A69)-SUMIFS(Lancamentos!$Y:$Y,Lancamentos!$AF:$AF,Fluxo_de_Caixa_Semanal!BH$8,Lancamentos!$F:$F,"Contratado",Lancamentos!$J:$J,Fluxo_de_Caixa_Semanal!$A69)</f>
        <v>0</v>
      </c>
      <c r="BI69" s="122">
        <f>-SUMIFS(Lancamentos!$Y:$Y,Lancamentos!$AF:$AF,Fluxo_de_Caixa_Semanal!BI$8,Lancamentos!$F:$F,"Realizado",Lancamentos!$J:$J,Fluxo_de_Caixa_Semanal!$A69)-SUMIFS(Lancamentos!$Y:$Y,Lancamentos!$AF:$AF,Fluxo_de_Caixa_Semanal!BI$8,Lancamentos!$F:$F,"Contratado",Lancamentos!$J:$J,Fluxo_de_Caixa_Semanal!$A69)</f>
        <v>0</v>
      </c>
      <c r="BJ69" s="123">
        <f>-SUMIFS(Lancamentos!$Y:$Y,Lancamentos!$AF:$AF,Fluxo_de_Caixa_Semanal!BJ$8,Lancamentos!$F:$F,"Realizado",Lancamentos!$J:$J,Fluxo_de_Caixa_Semanal!$A69)-SUMIFS(Lancamentos!$Y:$Y,Lancamentos!$AF:$AF,Fluxo_de_Caixa_Semanal!BJ$8,Lancamentos!$F:$F,"Contratado",Lancamentos!$J:$J,Fluxo_de_Caixa_Semanal!$A69)</f>
        <v>0</v>
      </c>
      <c r="BK69" s="121">
        <f>-SUMIFS(Lancamentos!$Y:$Y,Lancamentos!$AF:$AF,Fluxo_de_Caixa_Semanal!BK$8,Lancamentos!$F:$F,"Realizado",Lancamentos!$J:$J,Fluxo_de_Caixa_Semanal!$A69)-SUMIFS(Lancamentos!$Y:$Y,Lancamentos!$AF:$AF,Fluxo_de_Caixa_Semanal!BK$8,Lancamentos!$F:$F,"Contratado",Lancamentos!$J:$J,Fluxo_de_Caixa_Semanal!$A69)</f>
        <v>0</v>
      </c>
      <c r="BL69" s="122">
        <f>-SUMIFS(Lancamentos!$Y:$Y,Lancamentos!$AF:$AF,Fluxo_de_Caixa_Semanal!BL$8,Lancamentos!$F:$F,"Realizado",Lancamentos!$J:$J,Fluxo_de_Caixa_Semanal!$A69)-SUMIFS(Lancamentos!$Y:$Y,Lancamentos!$AF:$AF,Fluxo_de_Caixa_Semanal!BL$8,Lancamentos!$F:$F,"Contratado",Lancamentos!$J:$J,Fluxo_de_Caixa_Semanal!$A69)</f>
        <v>0</v>
      </c>
      <c r="BM69" s="123">
        <f>-SUMIFS(Lancamentos!$Y:$Y,Lancamentos!$AF:$AF,Fluxo_de_Caixa_Semanal!BM$8,Lancamentos!$F:$F,"Realizado",Lancamentos!$J:$J,Fluxo_de_Caixa_Semanal!$A69)-SUMIFS(Lancamentos!$Y:$Y,Lancamentos!$AF:$AF,Fluxo_de_Caixa_Semanal!BM$8,Lancamentos!$F:$F,"Contratado",Lancamentos!$J:$J,Fluxo_de_Caixa_Semanal!$A69)</f>
        <v>0</v>
      </c>
      <c r="BN69" s="121">
        <f>-SUMIFS(Lancamentos!$Y:$Y,Lancamentos!$AF:$AF,Fluxo_de_Caixa_Semanal!BN$8,Lancamentos!$F:$F,"Realizado",Lancamentos!$J:$J,Fluxo_de_Caixa_Semanal!$A69)-SUMIFS(Lancamentos!$Y:$Y,Lancamentos!$AF:$AF,Fluxo_de_Caixa_Semanal!BN$8,Lancamentos!$F:$F,"Contratado",Lancamentos!$J:$J,Fluxo_de_Caixa_Semanal!$A69)</f>
        <v>0</v>
      </c>
      <c r="BO69" s="122">
        <f>-SUMIFS(Lancamentos!$Y:$Y,Lancamentos!$AF:$AF,Fluxo_de_Caixa_Semanal!BO$8,Lancamentos!$F:$F,"Realizado",Lancamentos!$J:$J,Fluxo_de_Caixa_Semanal!$A69)-SUMIFS(Lancamentos!$Y:$Y,Lancamentos!$AF:$AF,Fluxo_de_Caixa_Semanal!BO$8,Lancamentos!$F:$F,"Contratado",Lancamentos!$J:$J,Fluxo_de_Caixa_Semanal!$A69)</f>
        <v>0</v>
      </c>
      <c r="BP69" s="123">
        <f>-SUMIFS(Lancamentos!$Y:$Y,Lancamentos!$AF:$AF,Fluxo_de_Caixa_Semanal!BP$8,Lancamentos!$F:$F,"Realizado",Lancamentos!$J:$J,Fluxo_de_Caixa_Semanal!$A69)-SUMIFS(Lancamentos!$Y:$Y,Lancamentos!$AF:$AF,Fluxo_de_Caixa_Semanal!BP$8,Lancamentos!$F:$F,"Contratado",Lancamentos!$J:$J,Fluxo_de_Caixa_Semanal!$A69)</f>
        <v>0</v>
      </c>
      <c r="BQ69" s="121">
        <f>-SUMIFS(Lancamentos!$Y:$Y,Lancamentos!$AF:$AF,Fluxo_de_Caixa_Semanal!BQ$8,Lancamentos!$F:$F,"Realizado",Lancamentos!$J:$J,Fluxo_de_Caixa_Semanal!$A69)-SUMIFS(Lancamentos!$Y:$Y,Lancamentos!$AF:$AF,Fluxo_de_Caixa_Semanal!BQ$8,Lancamentos!$F:$F,"Contratado",Lancamentos!$J:$J,Fluxo_de_Caixa_Semanal!$A69)</f>
        <v>0</v>
      </c>
      <c r="BR69" s="122">
        <f>-SUMIFS(Lancamentos!$Y:$Y,Lancamentos!$AF:$AF,Fluxo_de_Caixa_Semanal!BR$8,Lancamentos!$F:$F,"Realizado",Lancamentos!$J:$J,Fluxo_de_Caixa_Semanal!$A69)-SUMIFS(Lancamentos!$Y:$Y,Lancamentos!$AF:$AF,Fluxo_de_Caixa_Semanal!BR$8,Lancamentos!$F:$F,"Contratado",Lancamentos!$J:$J,Fluxo_de_Caixa_Semanal!$A69)</f>
        <v>0</v>
      </c>
      <c r="BS69" s="123">
        <f>-SUMIFS(Lancamentos!$Y:$Y,Lancamentos!$AF:$AF,Fluxo_de_Caixa_Semanal!BS$8,Lancamentos!$F:$F,"Realizado",Lancamentos!$J:$J,Fluxo_de_Caixa_Semanal!$A69)-SUMIFS(Lancamentos!$Y:$Y,Lancamentos!$AF:$AF,Fluxo_de_Caixa_Semanal!BS$8,Lancamentos!$F:$F,"Contratado",Lancamentos!$J:$J,Fluxo_de_Caixa_Semanal!$A69)</f>
        <v>0</v>
      </c>
      <c r="BT69" s="121">
        <f>-SUMIFS(Lancamentos!$Y:$Y,Lancamentos!$AF:$AF,Fluxo_de_Caixa_Semanal!BT$8,Lancamentos!$F:$F,"Realizado",Lancamentos!$J:$J,Fluxo_de_Caixa_Semanal!$A69)-SUMIFS(Lancamentos!$Y:$Y,Lancamentos!$AF:$AF,Fluxo_de_Caixa_Semanal!BT$8,Lancamentos!$F:$F,"Contratado",Lancamentos!$J:$J,Fluxo_de_Caixa_Semanal!$A69)</f>
        <v>0</v>
      </c>
      <c r="BU69" s="122">
        <f>-SUMIFS(Lancamentos!$Y:$Y,Lancamentos!$AF:$AF,Fluxo_de_Caixa_Semanal!BU$8,Lancamentos!$F:$F,"Realizado",Lancamentos!$J:$J,Fluxo_de_Caixa_Semanal!$A69)-SUMIFS(Lancamentos!$Y:$Y,Lancamentos!$AF:$AF,Fluxo_de_Caixa_Semanal!BU$8,Lancamentos!$F:$F,"Contratado",Lancamentos!$J:$J,Fluxo_de_Caixa_Semanal!$A69)</f>
        <v>0</v>
      </c>
      <c r="BV69" s="123">
        <f>-SUMIFS(Lancamentos!$Y:$Y,Lancamentos!$AF:$AF,Fluxo_de_Caixa_Semanal!BV$8,Lancamentos!$F:$F,"Realizado",Lancamentos!$J:$J,Fluxo_de_Caixa_Semanal!$A69)-SUMIFS(Lancamentos!$Y:$Y,Lancamentos!$AF:$AF,Fluxo_de_Caixa_Semanal!BV$8,Lancamentos!$F:$F,"Contratado",Lancamentos!$J:$J,Fluxo_de_Caixa_Semanal!$A69)</f>
        <v>0</v>
      </c>
      <c r="BW69" s="121">
        <f>-SUMIFS(Lancamentos!$Y:$Y,Lancamentos!$AF:$AF,Fluxo_de_Caixa_Semanal!BW$8,Lancamentos!$F:$F,"Realizado",Lancamentos!$J:$J,Fluxo_de_Caixa_Semanal!$A69)-SUMIFS(Lancamentos!$Y:$Y,Lancamentos!$AF:$AF,Fluxo_de_Caixa_Semanal!BW$8,Lancamentos!$F:$F,"Contratado",Lancamentos!$J:$J,Fluxo_de_Caixa_Semanal!$A69)</f>
        <v>0</v>
      </c>
      <c r="BX69" s="122">
        <f>-SUMIFS(Lancamentos!$Y:$Y,Lancamentos!$AF:$AF,Fluxo_de_Caixa_Semanal!BX$8,Lancamentos!$F:$F,"Realizado",Lancamentos!$J:$J,Fluxo_de_Caixa_Semanal!$A69)-SUMIFS(Lancamentos!$Y:$Y,Lancamentos!$AF:$AF,Fluxo_de_Caixa_Semanal!BX$8,Lancamentos!$F:$F,"Contratado",Lancamentos!$J:$J,Fluxo_de_Caixa_Semanal!$A69)</f>
        <v>0</v>
      </c>
      <c r="BY69" s="123">
        <f>-SUMIFS(Lancamentos!$Y:$Y,Lancamentos!$AF:$AF,Fluxo_de_Caixa_Semanal!BY$8,Lancamentos!$F:$F,"Realizado",Lancamentos!$J:$J,Fluxo_de_Caixa_Semanal!$A69)-SUMIFS(Lancamentos!$Y:$Y,Lancamentos!$AF:$AF,Fluxo_de_Caixa_Semanal!BY$8,Lancamentos!$F:$F,"Contratado",Lancamentos!$J:$J,Fluxo_de_Caixa_Semanal!$A69)</f>
        <v>0</v>
      </c>
      <c r="BZ69" s="121">
        <f>-SUMIFS(Lancamentos!$Y:$Y,Lancamentos!$AF:$AF,Fluxo_de_Caixa_Semanal!BZ$8,Lancamentos!$F:$F,"Realizado",Lancamentos!$J:$J,Fluxo_de_Caixa_Semanal!$A69)-SUMIFS(Lancamentos!$Y:$Y,Lancamentos!$AF:$AF,Fluxo_de_Caixa_Semanal!BZ$8,Lancamentos!$F:$F,"Contratado",Lancamentos!$J:$J,Fluxo_de_Caixa_Semanal!$A69)</f>
        <v>0</v>
      </c>
      <c r="CA69" s="122">
        <f>-SUMIFS(Lancamentos!$Y:$Y,Lancamentos!$AF:$AF,Fluxo_de_Caixa_Semanal!CA$8,Lancamentos!$F:$F,"Realizado",Lancamentos!$J:$J,Fluxo_de_Caixa_Semanal!$A69)-SUMIFS(Lancamentos!$Y:$Y,Lancamentos!$AF:$AF,Fluxo_de_Caixa_Semanal!CA$8,Lancamentos!$F:$F,"Contratado",Lancamentos!$J:$J,Fluxo_de_Caixa_Semanal!$A69)</f>
        <v>0</v>
      </c>
      <c r="CB69" s="123">
        <f>-SUMIFS(Lancamentos!$Y:$Y,Lancamentos!$AF:$AF,Fluxo_de_Caixa_Semanal!CB$8,Lancamentos!$F:$F,"Realizado",Lancamentos!$J:$J,Fluxo_de_Caixa_Semanal!$A69)-SUMIFS(Lancamentos!$Y:$Y,Lancamentos!$AF:$AF,Fluxo_de_Caixa_Semanal!CB$8,Lancamentos!$F:$F,"Contratado",Lancamentos!$J:$J,Fluxo_de_Caixa_Semanal!$A69)</f>
        <v>0</v>
      </c>
      <c r="CC69" s="121">
        <f>-SUMIFS(Lancamentos!$Y:$Y,Lancamentos!$AF:$AF,Fluxo_de_Caixa_Semanal!CC$8,Lancamentos!$F:$F,"Realizado",Lancamentos!$J:$J,Fluxo_de_Caixa_Semanal!$A69)-SUMIFS(Lancamentos!$Y:$Y,Lancamentos!$AF:$AF,Fluxo_de_Caixa_Semanal!CC$8,Lancamentos!$F:$F,"Contratado",Lancamentos!$J:$J,Fluxo_de_Caixa_Semanal!$A69)</f>
        <v>0</v>
      </c>
      <c r="CD69" s="122">
        <f>-SUMIFS(Lancamentos!$Y:$Y,Lancamentos!$AF:$AF,Fluxo_de_Caixa_Semanal!CD$8,Lancamentos!$F:$F,"Realizado",Lancamentos!$J:$J,Fluxo_de_Caixa_Semanal!$A69)-SUMIFS(Lancamentos!$Y:$Y,Lancamentos!$AF:$AF,Fluxo_de_Caixa_Semanal!CD$8,Lancamentos!$F:$F,"Contratado",Lancamentos!$J:$J,Fluxo_de_Caixa_Semanal!$A69)</f>
        <v>0</v>
      </c>
      <c r="CE69" s="123">
        <f>-SUMIFS(Lancamentos!$Y:$Y,Lancamentos!$AF:$AF,Fluxo_de_Caixa_Semanal!CE$8,Lancamentos!$F:$F,"Realizado",Lancamentos!$J:$J,Fluxo_de_Caixa_Semanal!$A69)-SUMIFS(Lancamentos!$Y:$Y,Lancamentos!$AF:$AF,Fluxo_de_Caixa_Semanal!CE$8,Lancamentos!$F:$F,"Contratado",Lancamentos!$J:$J,Fluxo_de_Caixa_Semanal!$A69)</f>
        <v>0</v>
      </c>
      <c r="CF69" s="121">
        <f>-SUMIFS(Lancamentos!$Y:$Y,Lancamentos!$AF:$AF,Fluxo_de_Caixa_Semanal!CF$8,Lancamentos!$F:$F,"Realizado",Lancamentos!$J:$J,Fluxo_de_Caixa_Semanal!$A69)-SUMIFS(Lancamentos!$Y:$Y,Lancamentos!$AF:$AF,Fluxo_de_Caixa_Semanal!CF$8,Lancamentos!$F:$F,"Contratado",Lancamentos!$J:$J,Fluxo_de_Caixa_Semanal!$A69)</f>
        <v>0</v>
      </c>
      <c r="CG69" s="122">
        <f>-SUMIFS(Lancamentos!$Y:$Y,Lancamentos!$AF:$AF,Fluxo_de_Caixa_Semanal!CG$8,Lancamentos!$F:$F,"Realizado",Lancamentos!$J:$J,Fluxo_de_Caixa_Semanal!$A69)-SUMIFS(Lancamentos!$Y:$Y,Lancamentos!$AF:$AF,Fluxo_de_Caixa_Semanal!CG$8,Lancamentos!$F:$F,"Contratado",Lancamentos!$J:$J,Fluxo_de_Caixa_Semanal!$A69)</f>
        <v>0</v>
      </c>
      <c r="CH69" s="123">
        <f>-SUMIFS(Lancamentos!$Y:$Y,Lancamentos!$AF:$AF,Fluxo_de_Caixa_Semanal!CH$8,Lancamentos!$F:$F,"Realizado",Lancamentos!$J:$J,Fluxo_de_Caixa_Semanal!$A69)-SUMIFS(Lancamentos!$Y:$Y,Lancamentos!$AF:$AF,Fluxo_de_Caixa_Semanal!CH$8,Lancamentos!$F:$F,"Contratado",Lancamentos!$J:$J,Fluxo_de_Caixa_Semanal!$A69)</f>
        <v>0</v>
      </c>
      <c r="CI69" s="121">
        <f>-SUMIFS(Lancamentos!$Y:$Y,Lancamentos!$AF:$AF,Fluxo_de_Caixa_Semanal!CI$8,Lancamentos!$F:$F,"Realizado",Lancamentos!$J:$J,Fluxo_de_Caixa_Semanal!$A69)-SUMIFS(Lancamentos!$Y:$Y,Lancamentos!$AF:$AF,Fluxo_de_Caixa_Semanal!CI$8,Lancamentos!$F:$F,"Contratado",Lancamentos!$J:$J,Fluxo_de_Caixa_Semanal!$A69)</f>
        <v>0</v>
      </c>
      <c r="CJ69" s="122">
        <f>-SUMIFS(Lancamentos!$Y:$Y,Lancamentos!$AF:$AF,Fluxo_de_Caixa_Semanal!CJ$8,Lancamentos!$F:$F,"Realizado",Lancamentos!$J:$J,Fluxo_de_Caixa_Semanal!$A69)-SUMIFS(Lancamentos!$Y:$Y,Lancamentos!$AF:$AF,Fluxo_de_Caixa_Semanal!CJ$8,Lancamentos!$F:$F,"Contratado",Lancamentos!$J:$J,Fluxo_de_Caixa_Semanal!$A69)</f>
        <v>0</v>
      </c>
      <c r="CK69" s="123">
        <f>-SUMIFS(Lancamentos!$Y:$Y,Lancamentos!$AF:$AF,Fluxo_de_Caixa_Semanal!CK$8,Lancamentos!$F:$F,"Realizado",Lancamentos!$J:$J,Fluxo_de_Caixa_Semanal!$A69)-SUMIFS(Lancamentos!$Y:$Y,Lancamentos!$AF:$AF,Fluxo_de_Caixa_Semanal!CK$8,Lancamentos!$F:$F,"Contratado",Lancamentos!$J:$J,Fluxo_de_Caixa_Semanal!$A69)</f>
        <v>0</v>
      </c>
      <c r="CL69" s="121">
        <f>-SUMIFS(Lancamentos!$Y:$Y,Lancamentos!$AF:$AF,Fluxo_de_Caixa_Semanal!CL$8,Lancamentos!$F:$F,"Realizado",Lancamentos!$J:$J,Fluxo_de_Caixa_Semanal!$A69)-SUMIFS(Lancamentos!$Y:$Y,Lancamentos!$AF:$AF,Fluxo_de_Caixa_Semanal!CL$8,Lancamentos!$F:$F,"Contratado",Lancamentos!$J:$J,Fluxo_de_Caixa_Semanal!$A69)</f>
        <v>0</v>
      </c>
      <c r="CM69" s="122">
        <f>-SUMIFS(Lancamentos!$Y:$Y,Lancamentos!$AF:$AF,Fluxo_de_Caixa_Semanal!CM$8,Lancamentos!$F:$F,"Realizado",Lancamentos!$J:$J,Fluxo_de_Caixa_Semanal!$A69)-SUMIFS(Lancamentos!$Y:$Y,Lancamentos!$AF:$AF,Fluxo_de_Caixa_Semanal!CM$8,Lancamentos!$F:$F,"Contratado",Lancamentos!$J:$J,Fluxo_de_Caixa_Semanal!$A69)</f>
        <v>0</v>
      </c>
      <c r="CN69" s="123">
        <f>-SUMIFS(Lancamentos!$Y:$Y,Lancamentos!$AF:$AF,Fluxo_de_Caixa_Semanal!CN$8,Lancamentos!$F:$F,"Realizado",Lancamentos!$J:$J,Fluxo_de_Caixa_Semanal!$A69)-SUMIFS(Lancamentos!$Y:$Y,Lancamentos!$AF:$AF,Fluxo_de_Caixa_Semanal!CN$8,Lancamentos!$F:$F,"Contratado",Lancamentos!$J:$J,Fluxo_de_Caixa_Semanal!$A69)</f>
        <v>0</v>
      </c>
      <c r="CO69" s="121">
        <f>-SUMIFS(Lancamentos!$Y:$Y,Lancamentos!$AF:$AF,Fluxo_de_Caixa_Semanal!CO$8,Lancamentos!$F:$F,"Realizado",Lancamentos!$J:$J,Fluxo_de_Caixa_Semanal!$A69)-SUMIFS(Lancamentos!$Y:$Y,Lancamentos!$AF:$AF,Fluxo_de_Caixa_Semanal!CO$8,Lancamentos!$F:$F,"Contratado",Lancamentos!$J:$J,Fluxo_de_Caixa_Semanal!$A69)</f>
        <v>0</v>
      </c>
      <c r="CP69" s="122">
        <f>-SUMIFS(Lancamentos!$Y:$Y,Lancamentos!$AF:$AF,Fluxo_de_Caixa_Semanal!CP$8,Lancamentos!$F:$F,"Realizado",Lancamentos!$J:$J,Fluxo_de_Caixa_Semanal!$A69)-SUMIFS(Lancamentos!$Y:$Y,Lancamentos!$AF:$AF,Fluxo_de_Caixa_Semanal!CP$8,Lancamentos!$F:$F,"Contratado",Lancamentos!$J:$J,Fluxo_de_Caixa_Semanal!$A69)</f>
        <v>0</v>
      </c>
      <c r="CQ69" s="123">
        <f>-SUMIFS(Lancamentos!$Y:$Y,Lancamentos!$AF:$AF,Fluxo_de_Caixa_Semanal!CQ$8,Lancamentos!$F:$F,"Realizado",Lancamentos!$J:$J,Fluxo_de_Caixa_Semanal!$A69)-SUMIFS(Lancamentos!$Y:$Y,Lancamentos!$AF:$AF,Fluxo_de_Caixa_Semanal!CQ$8,Lancamentos!$F:$F,"Contratado",Lancamentos!$J:$J,Fluxo_de_Caixa_Semanal!$A69)</f>
        <v>0</v>
      </c>
      <c r="CR69" s="121">
        <f>-SUMIFS(Lancamentos!$Y:$Y,Lancamentos!$AF:$AF,Fluxo_de_Caixa_Semanal!CR$8,Lancamentos!$F:$F,"Realizado",Lancamentos!$J:$J,Fluxo_de_Caixa_Semanal!$A69)-SUMIFS(Lancamentos!$Y:$Y,Lancamentos!$AF:$AF,Fluxo_de_Caixa_Semanal!CR$8,Lancamentos!$F:$F,"Contratado",Lancamentos!$J:$J,Fluxo_de_Caixa_Semanal!$A69)</f>
        <v>0</v>
      </c>
      <c r="CS69" s="122">
        <f>-SUMIFS(Lancamentos!$Y:$Y,Lancamentos!$AF:$AF,Fluxo_de_Caixa_Semanal!CS$8,Lancamentos!$F:$F,"Realizado",Lancamentos!$J:$J,Fluxo_de_Caixa_Semanal!$A69)-SUMIFS(Lancamentos!$Y:$Y,Lancamentos!$AF:$AF,Fluxo_de_Caixa_Semanal!CS$8,Lancamentos!$F:$F,"Contratado",Lancamentos!$J:$J,Fluxo_de_Caixa_Semanal!$A69)</f>
        <v>0</v>
      </c>
      <c r="CT69" s="123">
        <f>-SUMIFS(Lancamentos!$Y:$Y,Lancamentos!$AF:$AF,Fluxo_de_Caixa_Semanal!CT$8,Lancamentos!$F:$F,"Realizado",Lancamentos!$J:$J,Fluxo_de_Caixa_Semanal!$A69)-SUMIFS(Lancamentos!$Y:$Y,Lancamentos!$AF:$AF,Fluxo_de_Caixa_Semanal!CT$8,Lancamentos!$F:$F,"Contratado",Lancamentos!$J:$J,Fluxo_de_Caixa_Semanal!$A69)</f>
        <v>0</v>
      </c>
      <c r="CU69" s="121">
        <f>-SUMIFS(Lancamentos!$Y:$Y,Lancamentos!$AF:$AF,Fluxo_de_Caixa_Semanal!CU$8,Lancamentos!$F:$F,"Realizado",Lancamentos!$J:$J,Fluxo_de_Caixa_Semanal!$A69)-SUMIFS(Lancamentos!$Y:$Y,Lancamentos!$AF:$AF,Fluxo_de_Caixa_Semanal!CU$8,Lancamentos!$F:$F,"Contratado",Lancamentos!$J:$J,Fluxo_de_Caixa_Semanal!$A69)</f>
        <v>0</v>
      </c>
      <c r="CV69" s="122">
        <f>-SUMIFS(Lancamentos!$Y:$Y,Lancamentos!$AF:$AF,Fluxo_de_Caixa_Semanal!CV$8,Lancamentos!$F:$F,"Realizado",Lancamentos!$J:$J,Fluxo_de_Caixa_Semanal!$A69)-SUMIFS(Lancamentos!$Y:$Y,Lancamentos!$AF:$AF,Fluxo_de_Caixa_Semanal!CV$8,Lancamentos!$F:$F,"Contratado",Lancamentos!$J:$J,Fluxo_de_Caixa_Semanal!$A69)</f>
        <v>0</v>
      </c>
      <c r="CW69" s="123">
        <f>-SUMIFS(Lancamentos!$Y:$Y,Lancamentos!$AF:$AF,Fluxo_de_Caixa_Semanal!CW$8,Lancamentos!$F:$F,"Realizado",Lancamentos!$J:$J,Fluxo_de_Caixa_Semanal!$A69)-SUMIFS(Lancamentos!$Y:$Y,Lancamentos!$AF:$AF,Fluxo_de_Caixa_Semanal!CW$8,Lancamentos!$F:$F,"Contratado",Lancamentos!$J:$J,Fluxo_de_Caixa_Semanal!$A69)</f>
        <v>0</v>
      </c>
      <c r="CX69" s="121">
        <f>-SUMIFS(Lancamentos!$Y:$Y,Lancamentos!$AF:$AF,Fluxo_de_Caixa_Semanal!CX$8,Lancamentos!$F:$F,"Realizado",Lancamentos!$J:$J,Fluxo_de_Caixa_Semanal!$A69)-SUMIFS(Lancamentos!$Y:$Y,Lancamentos!$AF:$AF,Fluxo_de_Caixa_Semanal!CX$8,Lancamentos!$F:$F,"Contratado",Lancamentos!$J:$J,Fluxo_de_Caixa_Semanal!$A69)</f>
        <v>0</v>
      </c>
      <c r="CY69" s="122">
        <f>-SUMIFS(Lancamentos!$Y:$Y,Lancamentos!$AF:$AF,Fluxo_de_Caixa_Semanal!CY$8,Lancamentos!$F:$F,"Realizado",Lancamentos!$J:$J,Fluxo_de_Caixa_Semanal!$A69)-SUMIFS(Lancamentos!$Y:$Y,Lancamentos!$AF:$AF,Fluxo_de_Caixa_Semanal!CY$8,Lancamentos!$F:$F,"Contratado",Lancamentos!$J:$J,Fluxo_de_Caixa_Semanal!$A69)</f>
        <v>0</v>
      </c>
      <c r="CZ69" s="123">
        <f>-SUMIFS(Lancamentos!$Y:$Y,Lancamentos!$AF:$AF,Fluxo_de_Caixa_Semanal!CZ$8,Lancamentos!$F:$F,"Realizado",Lancamentos!$J:$J,Fluxo_de_Caixa_Semanal!$A69)-SUMIFS(Lancamentos!$Y:$Y,Lancamentos!$AF:$AF,Fluxo_de_Caixa_Semanal!CZ$8,Lancamentos!$F:$F,"Contratado",Lancamentos!$J:$J,Fluxo_de_Caixa_Semanal!$A69)</f>
        <v>0</v>
      </c>
      <c r="DA69" s="121">
        <f>-SUMIFS(Lancamentos!$Y:$Y,Lancamentos!$AF:$AF,Fluxo_de_Caixa_Semanal!DA$8,Lancamentos!$F:$F,"Realizado",Lancamentos!$J:$J,Fluxo_de_Caixa_Semanal!$A69)-SUMIFS(Lancamentos!$Y:$Y,Lancamentos!$AF:$AF,Fluxo_de_Caixa_Semanal!DA$8,Lancamentos!$F:$F,"Contratado",Lancamentos!$J:$J,Fluxo_de_Caixa_Semanal!$A69)</f>
        <v>0</v>
      </c>
      <c r="DB69" s="122">
        <f>-SUMIFS(Lancamentos!$Y:$Y,Lancamentos!$AF:$AF,Fluxo_de_Caixa_Semanal!DB$8,Lancamentos!$F:$F,"Realizado",Lancamentos!$J:$J,Fluxo_de_Caixa_Semanal!$A69)-SUMIFS(Lancamentos!$Y:$Y,Lancamentos!$AF:$AF,Fluxo_de_Caixa_Semanal!DB$8,Lancamentos!$F:$F,"Contratado",Lancamentos!$J:$J,Fluxo_de_Caixa_Semanal!$A69)</f>
        <v>0</v>
      </c>
      <c r="DC69" s="123">
        <f>-SUMIFS(Lancamentos!$Y:$Y,Lancamentos!$AF:$AF,Fluxo_de_Caixa_Semanal!DC$8,Lancamentos!$F:$F,"Realizado",Lancamentos!$J:$J,Fluxo_de_Caixa_Semanal!$A69)-SUMIFS(Lancamentos!$Y:$Y,Lancamentos!$AF:$AF,Fluxo_de_Caixa_Semanal!DC$8,Lancamentos!$F:$F,"Contratado",Lancamentos!$J:$J,Fluxo_de_Caixa_Semanal!$A69)</f>
        <v>0</v>
      </c>
      <c r="DD69" s="121">
        <f>-SUMIFS(Lancamentos!$Y:$Y,Lancamentos!$AF:$AF,Fluxo_de_Caixa_Semanal!DD$8,Lancamentos!$F:$F,"Realizado",Lancamentos!$J:$J,Fluxo_de_Caixa_Semanal!$A69)-SUMIFS(Lancamentos!$Y:$Y,Lancamentos!$AF:$AF,Fluxo_de_Caixa_Semanal!DD$8,Lancamentos!$F:$F,"Contratado",Lancamentos!$J:$J,Fluxo_de_Caixa_Semanal!$A69)</f>
        <v>0</v>
      </c>
      <c r="DE69" s="122">
        <f>-SUMIFS(Lancamentos!$Y:$Y,Lancamentos!$AF:$AF,Fluxo_de_Caixa_Semanal!DE$8,Lancamentos!$F:$F,"Realizado",Lancamentos!$J:$J,Fluxo_de_Caixa_Semanal!$A69)-SUMIFS(Lancamentos!$Y:$Y,Lancamentos!$AF:$AF,Fluxo_de_Caixa_Semanal!DE$8,Lancamentos!$F:$F,"Contratado",Lancamentos!$J:$J,Fluxo_de_Caixa_Semanal!$A69)</f>
        <v>0</v>
      </c>
      <c r="DF69" s="123">
        <f>-SUMIFS(Lancamentos!$Y:$Y,Lancamentos!$AF:$AF,Fluxo_de_Caixa_Semanal!DF$8,Lancamentos!$F:$F,"Realizado",Lancamentos!$J:$J,Fluxo_de_Caixa_Semanal!$A69)-SUMIFS(Lancamentos!$Y:$Y,Lancamentos!$AF:$AF,Fluxo_de_Caixa_Semanal!DF$8,Lancamentos!$F:$F,"Contratado",Lancamentos!$J:$J,Fluxo_de_Caixa_Semanal!$A69)</f>
        <v>0</v>
      </c>
      <c r="DG69" s="121">
        <f>-SUMIFS(Lancamentos!$Y:$Y,Lancamentos!$AF:$AF,Fluxo_de_Caixa_Semanal!DG$8,Lancamentos!$F:$F,"Realizado",Lancamentos!$J:$J,Fluxo_de_Caixa_Semanal!$A69)-SUMIFS(Lancamentos!$Y:$Y,Lancamentos!$AF:$AF,Fluxo_de_Caixa_Semanal!DG$8,Lancamentos!$F:$F,"Contratado",Lancamentos!$J:$J,Fluxo_de_Caixa_Semanal!$A69)</f>
        <v>0</v>
      </c>
      <c r="DH69" s="122">
        <f>-SUMIFS(Lancamentos!$Y:$Y,Lancamentos!$AF:$AF,Fluxo_de_Caixa_Semanal!DH$8,Lancamentos!$F:$F,"Realizado",Lancamentos!$J:$J,Fluxo_de_Caixa_Semanal!$A69)-SUMIFS(Lancamentos!$Y:$Y,Lancamentos!$AF:$AF,Fluxo_de_Caixa_Semanal!DH$8,Lancamentos!$F:$F,"Contratado",Lancamentos!$J:$J,Fluxo_de_Caixa_Semanal!$A69)</f>
        <v>0</v>
      </c>
      <c r="DI69" s="123">
        <f>-SUMIFS(Lancamentos!$Y:$Y,Lancamentos!$AF:$AF,Fluxo_de_Caixa_Semanal!DI$8,Lancamentos!$F:$F,"Realizado",Lancamentos!$J:$J,Fluxo_de_Caixa_Semanal!$A69)-SUMIFS(Lancamentos!$Y:$Y,Lancamentos!$AF:$AF,Fluxo_de_Caixa_Semanal!DI$8,Lancamentos!$F:$F,"Contratado",Lancamentos!$J:$J,Fluxo_de_Caixa_Semanal!$A69)</f>
        <v>0</v>
      </c>
      <c r="DJ69" s="121">
        <f>-SUMIFS(Lancamentos!$Y:$Y,Lancamentos!$AF:$AF,Fluxo_de_Caixa_Semanal!DJ$8,Lancamentos!$F:$F,"Realizado",Lancamentos!$J:$J,Fluxo_de_Caixa_Semanal!$A69)-SUMIFS(Lancamentos!$Y:$Y,Lancamentos!$AF:$AF,Fluxo_de_Caixa_Semanal!DJ$8,Lancamentos!$F:$F,"Contratado",Lancamentos!$J:$J,Fluxo_de_Caixa_Semanal!$A69)</f>
        <v>0</v>
      </c>
      <c r="DK69" s="122">
        <f>-SUMIFS(Lancamentos!$Y:$Y,Lancamentos!$AF:$AF,Fluxo_de_Caixa_Semanal!DK$8,Lancamentos!$F:$F,"Realizado",Lancamentos!$J:$J,Fluxo_de_Caixa_Semanal!$A69)-SUMIFS(Lancamentos!$Y:$Y,Lancamentos!$AF:$AF,Fluxo_de_Caixa_Semanal!DK$8,Lancamentos!$F:$F,"Contratado",Lancamentos!$J:$J,Fluxo_de_Caixa_Semanal!$A69)</f>
        <v>0</v>
      </c>
      <c r="DL69" s="123">
        <f>-SUMIFS(Lancamentos!$Y:$Y,Lancamentos!$AF:$AF,Fluxo_de_Caixa_Semanal!DL$8,Lancamentos!$F:$F,"Realizado",Lancamentos!$J:$J,Fluxo_de_Caixa_Semanal!$A69)-SUMIFS(Lancamentos!$Y:$Y,Lancamentos!$AF:$AF,Fluxo_de_Caixa_Semanal!DL$8,Lancamentos!$F:$F,"Contratado",Lancamentos!$J:$J,Fluxo_de_Caixa_Semanal!$A69)</f>
        <v>0</v>
      </c>
      <c r="DM69" s="121">
        <f>-SUMIFS(Lancamentos!$Y:$Y,Lancamentos!$AF:$AF,Fluxo_de_Caixa_Semanal!DM$8,Lancamentos!$F:$F,"Realizado",Lancamentos!$J:$J,Fluxo_de_Caixa_Semanal!$A69)-SUMIFS(Lancamentos!$Y:$Y,Lancamentos!$AF:$AF,Fluxo_de_Caixa_Semanal!DM$8,Lancamentos!$F:$F,"Contratado",Lancamentos!$J:$J,Fluxo_de_Caixa_Semanal!$A69)</f>
        <v>0</v>
      </c>
      <c r="DN69" s="122">
        <f>-SUMIFS(Lancamentos!$Y:$Y,Lancamentos!$AF:$AF,Fluxo_de_Caixa_Semanal!DN$8,Lancamentos!$F:$F,"Realizado",Lancamentos!$J:$J,Fluxo_de_Caixa_Semanal!$A69)-SUMIFS(Lancamentos!$Y:$Y,Lancamentos!$AF:$AF,Fluxo_de_Caixa_Semanal!DN$8,Lancamentos!$F:$F,"Contratado",Lancamentos!$J:$J,Fluxo_de_Caixa_Semanal!$A69)</f>
        <v>0</v>
      </c>
      <c r="DO69" s="123">
        <f>-SUMIFS(Lancamentos!$Y:$Y,Lancamentos!$AF:$AF,Fluxo_de_Caixa_Semanal!DO$8,Lancamentos!$F:$F,"Realizado",Lancamentos!$J:$J,Fluxo_de_Caixa_Semanal!$A69)-SUMIFS(Lancamentos!$Y:$Y,Lancamentos!$AF:$AF,Fluxo_de_Caixa_Semanal!DO$8,Lancamentos!$F:$F,"Contratado",Lancamentos!$J:$J,Fluxo_de_Caixa_Semanal!$A69)</f>
        <v>0</v>
      </c>
      <c r="DP69" s="121">
        <f>-SUMIFS(Lancamentos!$Y:$Y,Lancamentos!$AF:$AF,Fluxo_de_Caixa_Semanal!DP$8,Lancamentos!$F:$F,"Realizado",Lancamentos!$J:$J,Fluxo_de_Caixa_Semanal!$A69)-SUMIFS(Lancamentos!$Y:$Y,Lancamentos!$AF:$AF,Fluxo_de_Caixa_Semanal!DP$8,Lancamentos!$F:$F,"Contratado",Lancamentos!$J:$J,Fluxo_de_Caixa_Semanal!$A69)</f>
        <v>0</v>
      </c>
      <c r="DQ69" s="122">
        <f>-SUMIFS(Lancamentos!$Y:$Y,Lancamentos!$AF:$AF,Fluxo_de_Caixa_Semanal!DQ$8,Lancamentos!$F:$F,"Realizado",Lancamentos!$J:$J,Fluxo_de_Caixa_Semanal!$A69)-SUMIFS(Lancamentos!$Y:$Y,Lancamentos!$AF:$AF,Fluxo_de_Caixa_Semanal!DQ$8,Lancamentos!$F:$F,"Contratado",Lancamentos!$J:$J,Fluxo_de_Caixa_Semanal!$A69)</f>
        <v>0</v>
      </c>
      <c r="DR69" s="123">
        <f>-SUMIFS(Lancamentos!$Y:$Y,Lancamentos!$AF:$AF,Fluxo_de_Caixa_Semanal!DR$8,Lancamentos!$F:$F,"Realizado",Lancamentos!$J:$J,Fluxo_de_Caixa_Semanal!$A69)-SUMIFS(Lancamentos!$Y:$Y,Lancamentos!$AF:$AF,Fluxo_de_Caixa_Semanal!DR$8,Lancamentos!$F:$F,"Contratado",Lancamentos!$J:$J,Fluxo_de_Caixa_Semanal!$A69)</f>
        <v>0</v>
      </c>
      <c r="DS69" s="121">
        <f>-SUMIFS(Lancamentos!$Y:$Y,Lancamentos!$AF:$AF,Fluxo_de_Caixa_Semanal!DS$8,Lancamentos!$F:$F,"Realizado",Lancamentos!$J:$J,Fluxo_de_Caixa_Semanal!$A69)-SUMIFS(Lancamentos!$Y:$Y,Lancamentos!$AF:$AF,Fluxo_de_Caixa_Semanal!DS$8,Lancamentos!$F:$F,"Contratado",Lancamentos!$J:$J,Fluxo_de_Caixa_Semanal!$A69)</f>
        <v>0</v>
      </c>
      <c r="DT69" s="122">
        <f>-SUMIFS(Lancamentos!$Y:$Y,Lancamentos!$AF:$AF,Fluxo_de_Caixa_Semanal!DT$8,Lancamentos!$F:$F,"Realizado",Lancamentos!$J:$J,Fluxo_de_Caixa_Semanal!$A69)-SUMIFS(Lancamentos!$Y:$Y,Lancamentos!$AF:$AF,Fluxo_de_Caixa_Semanal!DT$8,Lancamentos!$F:$F,"Contratado",Lancamentos!$J:$J,Fluxo_de_Caixa_Semanal!$A69)</f>
        <v>0</v>
      </c>
      <c r="DU69" s="123">
        <f>-SUMIFS(Lancamentos!$Y:$Y,Lancamentos!$AF:$AF,Fluxo_de_Caixa_Semanal!DU$8,Lancamentos!$F:$F,"Realizado",Lancamentos!$J:$J,Fluxo_de_Caixa_Semanal!$A69)-SUMIFS(Lancamentos!$Y:$Y,Lancamentos!$AF:$AF,Fluxo_de_Caixa_Semanal!DU$8,Lancamentos!$F:$F,"Contratado",Lancamentos!$J:$J,Fluxo_de_Caixa_Semanal!$A69)</f>
        <v>0</v>
      </c>
      <c r="DV69" s="121">
        <f>-SUMIFS(Lancamentos!$Y:$Y,Lancamentos!$AF:$AF,Fluxo_de_Caixa_Semanal!DV$8,Lancamentos!$F:$F,"Realizado",Lancamentos!$J:$J,Fluxo_de_Caixa_Semanal!$A69)-SUMIFS(Lancamentos!$Y:$Y,Lancamentos!$AF:$AF,Fluxo_de_Caixa_Semanal!DV$8,Lancamentos!$F:$F,"Contratado",Lancamentos!$J:$J,Fluxo_de_Caixa_Semanal!$A69)</f>
        <v>0</v>
      </c>
      <c r="DW69" s="122">
        <f>-SUMIFS(Lancamentos!$Y:$Y,Lancamentos!$AF:$AF,Fluxo_de_Caixa_Semanal!DW$8,Lancamentos!$F:$F,"Realizado",Lancamentos!$J:$J,Fluxo_de_Caixa_Semanal!$A69)-SUMIFS(Lancamentos!$Y:$Y,Lancamentos!$AF:$AF,Fluxo_de_Caixa_Semanal!DW$8,Lancamentos!$F:$F,"Contratado",Lancamentos!$J:$J,Fluxo_de_Caixa_Semanal!$A69)</f>
        <v>0</v>
      </c>
      <c r="DX69" s="123">
        <f>-SUMIFS(Lancamentos!$Y:$Y,Lancamentos!$AF:$AF,Fluxo_de_Caixa_Semanal!DX$8,Lancamentos!$F:$F,"Realizado",Lancamentos!$J:$J,Fluxo_de_Caixa_Semanal!$A69)-SUMIFS(Lancamentos!$Y:$Y,Lancamentos!$AF:$AF,Fluxo_de_Caixa_Semanal!DX$8,Lancamentos!$F:$F,"Contratado",Lancamentos!$J:$J,Fluxo_de_Caixa_Semanal!$A69)</f>
        <v>0</v>
      </c>
      <c r="DY69" s="121">
        <f>-SUMIFS(Lancamentos!$Y:$Y,Lancamentos!$AF:$AF,Fluxo_de_Caixa_Semanal!DY$8,Lancamentos!$F:$F,"Realizado",Lancamentos!$J:$J,Fluxo_de_Caixa_Semanal!$A69)-SUMIFS(Lancamentos!$Y:$Y,Lancamentos!$AF:$AF,Fluxo_de_Caixa_Semanal!DY$8,Lancamentos!$F:$F,"Contratado",Lancamentos!$J:$J,Fluxo_de_Caixa_Semanal!$A69)</f>
        <v>0</v>
      </c>
      <c r="DZ69" s="122">
        <f>-SUMIFS(Lancamentos!$Y:$Y,Lancamentos!$AF:$AF,Fluxo_de_Caixa_Semanal!DZ$8,Lancamentos!$F:$F,"Realizado",Lancamentos!$J:$J,Fluxo_de_Caixa_Semanal!$A69)-SUMIFS(Lancamentos!$Y:$Y,Lancamentos!$AF:$AF,Fluxo_de_Caixa_Semanal!DZ$8,Lancamentos!$F:$F,"Contratado",Lancamentos!$J:$J,Fluxo_de_Caixa_Semanal!$A69)</f>
        <v>0</v>
      </c>
      <c r="EA69" s="123">
        <f>-SUMIFS(Lancamentos!$Y:$Y,Lancamentos!$AF:$AF,Fluxo_de_Caixa_Semanal!EA$8,Lancamentos!$F:$F,"Realizado",Lancamentos!$J:$J,Fluxo_de_Caixa_Semanal!$A69)-SUMIFS(Lancamentos!$Y:$Y,Lancamentos!$AF:$AF,Fluxo_de_Caixa_Semanal!EA$8,Lancamentos!$F:$F,"Contratado",Lancamentos!$J:$J,Fluxo_de_Caixa_Semanal!$A69)</f>
        <v>0</v>
      </c>
      <c r="EB69" s="121">
        <f>-SUMIFS(Lancamentos!$Y:$Y,Lancamentos!$AF:$AF,Fluxo_de_Caixa_Semanal!EB$8,Lancamentos!$F:$F,"Realizado",Lancamentos!$J:$J,Fluxo_de_Caixa_Semanal!$A69)-SUMIFS(Lancamentos!$Y:$Y,Lancamentos!$AF:$AF,Fluxo_de_Caixa_Semanal!EB$8,Lancamentos!$F:$F,"Contratado",Lancamentos!$J:$J,Fluxo_de_Caixa_Semanal!$A69)</f>
        <v>0</v>
      </c>
      <c r="EC69" s="122">
        <f>-SUMIFS(Lancamentos!$Y:$Y,Lancamentos!$AF:$AF,Fluxo_de_Caixa_Semanal!EC$8,Lancamentos!$F:$F,"Realizado",Lancamentos!$J:$J,Fluxo_de_Caixa_Semanal!$A69)-SUMIFS(Lancamentos!$Y:$Y,Lancamentos!$AF:$AF,Fluxo_de_Caixa_Semanal!EC$8,Lancamentos!$F:$F,"Contratado",Lancamentos!$J:$J,Fluxo_de_Caixa_Semanal!$A69)</f>
        <v>0</v>
      </c>
      <c r="ED69" s="123">
        <f>-SUMIFS(Lancamentos!$Y:$Y,Lancamentos!$AF:$AF,Fluxo_de_Caixa_Semanal!ED$8,Lancamentos!$F:$F,"Realizado",Lancamentos!$J:$J,Fluxo_de_Caixa_Semanal!$A69)-SUMIFS(Lancamentos!$Y:$Y,Lancamentos!$AF:$AF,Fluxo_de_Caixa_Semanal!ED$8,Lancamentos!$F:$F,"Contratado",Lancamentos!$J:$J,Fluxo_de_Caixa_Semanal!$A69)</f>
        <v>0</v>
      </c>
      <c r="EE69" s="121">
        <f>-SUMIFS(Lancamentos!$Y:$Y,Lancamentos!$AF:$AF,Fluxo_de_Caixa_Semanal!EE$8,Lancamentos!$F:$F,"Realizado",Lancamentos!$J:$J,Fluxo_de_Caixa_Semanal!$A69)-SUMIFS(Lancamentos!$Y:$Y,Lancamentos!$AF:$AF,Fluxo_de_Caixa_Semanal!EE$8,Lancamentos!$F:$F,"Contratado",Lancamentos!$J:$J,Fluxo_de_Caixa_Semanal!$A69)</f>
        <v>0</v>
      </c>
      <c r="EF69" s="122">
        <f>-SUMIFS(Lancamentos!$Y:$Y,Lancamentos!$AF:$AF,Fluxo_de_Caixa_Semanal!EF$8,Lancamentos!$F:$F,"Realizado",Lancamentos!$J:$J,Fluxo_de_Caixa_Semanal!$A69)-SUMIFS(Lancamentos!$Y:$Y,Lancamentos!$AF:$AF,Fluxo_de_Caixa_Semanal!EF$8,Lancamentos!$F:$F,"Contratado",Lancamentos!$J:$J,Fluxo_de_Caixa_Semanal!$A69)</f>
        <v>0</v>
      </c>
      <c r="EG69" s="123">
        <f>-SUMIFS(Lancamentos!$Y:$Y,Lancamentos!$AF:$AF,Fluxo_de_Caixa_Semanal!EG$8,Lancamentos!$F:$F,"Realizado",Lancamentos!$J:$J,Fluxo_de_Caixa_Semanal!$A69)-SUMIFS(Lancamentos!$Y:$Y,Lancamentos!$AF:$AF,Fluxo_de_Caixa_Semanal!EG$8,Lancamentos!$F:$F,"Contratado",Lancamentos!$J:$J,Fluxo_de_Caixa_Semanal!$A69)</f>
        <v>0</v>
      </c>
      <c r="EH69" s="121">
        <f>-SUMIFS(Lancamentos!$Y:$Y,Lancamentos!$AF:$AF,Fluxo_de_Caixa_Semanal!EH$8,Lancamentos!$F:$F,"Realizado",Lancamentos!$J:$J,Fluxo_de_Caixa_Semanal!$A69)-SUMIFS(Lancamentos!$Y:$Y,Lancamentos!$AF:$AF,Fluxo_de_Caixa_Semanal!EH$8,Lancamentos!$F:$F,"Contratado",Lancamentos!$J:$J,Fluxo_de_Caixa_Semanal!$A69)</f>
        <v>0</v>
      </c>
      <c r="EI69" s="122">
        <f>-SUMIFS(Lancamentos!$Y:$Y,Lancamentos!$AF:$AF,Fluxo_de_Caixa_Semanal!EI$8,Lancamentos!$F:$F,"Realizado",Lancamentos!$J:$J,Fluxo_de_Caixa_Semanal!$A69)-SUMIFS(Lancamentos!$Y:$Y,Lancamentos!$AF:$AF,Fluxo_de_Caixa_Semanal!EI$8,Lancamentos!$F:$F,"Contratado",Lancamentos!$J:$J,Fluxo_de_Caixa_Semanal!$A69)</f>
        <v>0</v>
      </c>
      <c r="EJ69" s="123">
        <f>-SUMIFS(Lancamentos!$Y:$Y,Lancamentos!$AF:$AF,Fluxo_de_Caixa_Semanal!EJ$8,Lancamentos!$F:$F,"Realizado",Lancamentos!$J:$J,Fluxo_de_Caixa_Semanal!$A69)-SUMIFS(Lancamentos!$Y:$Y,Lancamentos!$AF:$AF,Fluxo_de_Caixa_Semanal!EJ$8,Lancamentos!$F:$F,"Contratado",Lancamentos!$J:$J,Fluxo_de_Caixa_Semanal!$A69)</f>
        <v>0</v>
      </c>
      <c r="EK69" s="121">
        <f>-SUMIFS(Lancamentos!$Y:$Y,Lancamentos!$AF:$AF,Fluxo_de_Caixa_Semanal!EK$8,Lancamentos!$F:$F,"Realizado",Lancamentos!$J:$J,Fluxo_de_Caixa_Semanal!$A69)-SUMIFS(Lancamentos!$Y:$Y,Lancamentos!$AF:$AF,Fluxo_de_Caixa_Semanal!EK$8,Lancamentos!$F:$F,"Contratado",Lancamentos!$J:$J,Fluxo_de_Caixa_Semanal!$A69)</f>
        <v>0</v>
      </c>
      <c r="EL69" s="122">
        <f>-SUMIFS(Lancamentos!$Y:$Y,Lancamentos!$AF:$AF,Fluxo_de_Caixa_Semanal!EL$8,Lancamentos!$F:$F,"Realizado",Lancamentos!$J:$J,Fluxo_de_Caixa_Semanal!$A69)-SUMIFS(Lancamentos!$Y:$Y,Lancamentos!$AF:$AF,Fluxo_de_Caixa_Semanal!EL$8,Lancamentos!$F:$F,"Contratado",Lancamentos!$J:$J,Fluxo_de_Caixa_Semanal!$A69)</f>
        <v>0</v>
      </c>
      <c r="EM69" s="123">
        <f>-SUMIFS(Lancamentos!$Y:$Y,Lancamentos!$AF:$AF,Fluxo_de_Caixa_Semanal!EM$8,Lancamentos!$F:$F,"Realizado",Lancamentos!$J:$J,Fluxo_de_Caixa_Semanal!$A69)-SUMIFS(Lancamentos!$Y:$Y,Lancamentos!$AF:$AF,Fluxo_de_Caixa_Semanal!EM$8,Lancamentos!$F:$F,"Contratado",Lancamentos!$J:$J,Fluxo_de_Caixa_Semanal!$A69)</f>
        <v>0</v>
      </c>
      <c r="EN69" s="121">
        <f>-SUMIFS(Lancamentos!$Y:$Y,Lancamentos!$AF:$AF,Fluxo_de_Caixa_Semanal!EN$8,Lancamentos!$F:$F,"Realizado",Lancamentos!$J:$J,Fluxo_de_Caixa_Semanal!$A69)-SUMIFS(Lancamentos!$Y:$Y,Lancamentos!$AF:$AF,Fluxo_de_Caixa_Semanal!EN$8,Lancamentos!$F:$F,"Contratado",Lancamentos!$J:$J,Fluxo_de_Caixa_Semanal!$A69)</f>
        <v>0</v>
      </c>
      <c r="EO69" s="122">
        <f>-SUMIFS(Lancamentos!$Y:$Y,Lancamentos!$AF:$AF,Fluxo_de_Caixa_Semanal!EO$8,Lancamentos!$F:$F,"Realizado",Lancamentos!$J:$J,Fluxo_de_Caixa_Semanal!$A69)-SUMIFS(Lancamentos!$Y:$Y,Lancamentos!$AF:$AF,Fluxo_de_Caixa_Semanal!EO$8,Lancamentos!$F:$F,"Contratado",Lancamentos!$J:$J,Fluxo_de_Caixa_Semanal!$A69)</f>
        <v>0</v>
      </c>
      <c r="EP69" s="123">
        <f>-SUMIFS(Lancamentos!$Y:$Y,Lancamentos!$AF:$AF,Fluxo_de_Caixa_Semanal!EP$8,Lancamentos!$F:$F,"Realizado",Lancamentos!$J:$J,Fluxo_de_Caixa_Semanal!$A69)-SUMIFS(Lancamentos!$Y:$Y,Lancamentos!$AF:$AF,Fluxo_de_Caixa_Semanal!EP$8,Lancamentos!$F:$F,"Contratado",Lancamentos!$J:$J,Fluxo_de_Caixa_Semanal!$A69)</f>
        <v>0</v>
      </c>
      <c r="EQ69" s="121">
        <f>-SUMIFS(Lancamentos!$Y:$Y,Lancamentos!$AF:$AF,Fluxo_de_Caixa_Semanal!EQ$8,Lancamentos!$F:$F,"Realizado",Lancamentos!$J:$J,Fluxo_de_Caixa_Semanal!$A69)-SUMIFS(Lancamentos!$Y:$Y,Lancamentos!$AF:$AF,Fluxo_de_Caixa_Semanal!EQ$8,Lancamentos!$F:$F,"Contratado",Lancamentos!$J:$J,Fluxo_de_Caixa_Semanal!$A69)</f>
        <v>0</v>
      </c>
      <c r="ER69" s="122">
        <f>-SUMIFS(Lancamentos!$Y:$Y,Lancamentos!$AF:$AF,Fluxo_de_Caixa_Semanal!ER$8,Lancamentos!$F:$F,"Realizado",Lancamentos!$J:$J,Fluxo_de_Caixa_Semanal!$A69)-SUMIFS(Lancamentos!$Y:$Y,Lancamentos!$AF:$AF,Fluxo_de_Caixa_Semanal!ER$8,Lancamentos!$F:$F,"Contratado",Lancamentos!$J:$J,Fluxo_de_Caixa_Semanal!$A69)</f>
        <v>0</v>
      </c>
      <c r="ES69" s="123">
        <f>-SUMIFS(Lancamentos!$Y:$Y,Lancamentos!$AF:$AF,Fluxo_de_Caixa_Semanal!ES$8,Lancamentos!$F:$F,"Realizado",Lancamentos!$J:$J,Fluxo_de_Caixa_Semanal!$A69)-SUMIFS(Lancamentos!$Y:$Y,Lancamentos!$AF:$AF,Fluxo_de_Caixa_Semanal!ES$8,Lancamentos!$F:$F,"Contratado",Lancamentos!$J:$J,Fluxo_de_Caixa_Semanal!$A69)</f>
        <v>0</v>
      </c>
    </row>
    <row r="70" spans="1:149" s="2" customFormat="1" outlineLevel="1" x14ac:dyDescent="0.25">
      <c r="A70" t="s">
        <v>166</v>
      </c>
      <c r="B70" t="s">
        <v>167</v>
      </c>
      <c r="C70" s="165">
        <f>-SUMIFS(Lancamentos!$Y:$Y,Lancamentos!$AF:$AF,Fluxo_de_Caixa_Semanal!C$8,Lancamentos!$F:$F,"Realizado",Lancamentos!$J:$J,Fluxo_de_Caixa_Semanal!$A70)</f>
        <v>0</v>
      </c>
      <c r="D70" s="165">
        <f>-SUMIFS(Lancamentos!$Y:$Y,Lancamentos!$AF:$AF,Fluxo_de_Caixa_Semanal!D$8,Lancamentos!$F:$F,"Realizado",Lancamentos!$J:$J,Fluxo_de_Caixa_Semanal!$A70)</f>
        <v>0</v>
      </c>
      <c r="E70" s="166">
        <f>-SUMIFS(Lancamentos!$Y:$Y,Lancamentos!$AF:$AF,Fluxo_de_Caixa_Semanal!E$8,Lancamentos!$F:$F,"Realizado",Lancamentos!$J:$J,Fluxo_de_Caixa_Semanal!$A70)</f>
        <v>0</v>
      </c>
      <c r="F70" s="167">
        <f>-SUMIFS(Lancamentos!$Y:$Y,Lancamentos!$AF:$AF,Fluxo_de_Caixa_Semanal!F$8,Lancamentos!$F:$F,"Realizado",Lancamentos!$J:$J,Fluxo_de_Caixa_Semanal!$A70)</f>
        <v>0</v>
      </c>
      <c r="G70" s="165">
        <f>-SUMIFS(Lancamentos!$Y:$Y,Lancamentos!$AF:$AF,Fluxo_de_Caixa_Semanal!G$8,Lancamentos!$F:$F,"Realizado",Lancamentos!$J:$J,Fluxo_de_Caixa_Semanal!$A70)</f>
        <v>0</v>
      </c>
      <c r="H70" s="166">
        <f>-SUMIFS(Lancamentos!$Y:$Y,Lancamentos!$AF:$AF,Fluxo_de_Caixa_Semanal!H$8,Lancamentos!$F:$F,"Realizado",Lancamentos!$J:$J,Fluxo_de_Caixa_Semanal!$A70)</f>
        <v>0</v>
      </c>
      <c r="I70" s="167">
        <f>-SUMIFS(Lancamentos!$Y:$Y,Lancamentos!$AF:$AF,Fluxo_de_Caixa_Semanal!I$8,Lancamentos!$F:$F,"Realizado",Lancamentos!$J:$J,Fluxo_de_Caixa_Semanal!$A70)</f>
        <v>0</v>
      </c>
      <c r="J70" s="165">
        <f>-SUMIFS(Lancamentos!$Y:$Y,Lancamentos!$AF:$AF,Fluxo_de_Caixa_Semanal!J$8,Lancamentos!$F:$F,"Realizado",Lancamentos!$J:$J,Fluxo_de_Caixa_Semanal!$A70)</f>
        <v>0</v>
      </c>
      <c r="K70" s="166">
        <f>-SUMIFS(Lancamentos!$Y:$Y,Lancamentos!$AF:$AF,Fluxo_de_Caixa_Semanal!K$8,Lancamentos!$F:$F,"Realizado",Lancamentos!$J:$J,Fluxo_de_Caixa_Semanal!$A70)</f>
        <v>0</v>
      </c>
      <c r="L70" s="167">
        <f>-SUMIFS(Lancamentos!$Y:$Y,Lancamentos!$AF:$AF,Fluxo_de_Caixa_Semanal!L$8,Lancamentos!$F:$F,"Realizado",Lancamentos!$J:$J,Fluxo_de_Caixa_Semanal!$A70)</f>
        <v>0</v>
      </c>
      <c r="M70" s="165">
        <f>-SUMIFS(Lancamentos!$Y:$Y,Lancamentos!$AF:$AF,Fluxo_de_Caixa_Semanal!M$8,Lancamentos!$F:$F,"Realizado",Lancamentos!$J:$J,Fluxo_de_Caixa_Semanal!$A70)</f>
        <v>0</v>
      </c>
      <c r="N70" s="166">
        <f>-SUMIFS(Lancamentos!$Y:$Y,Lancamentos!$AF:$AF,Fluxo_de_Caixa_Semanal!N$8,Lancamentos!$F:$F,"Realizado",Lancamentos!$J:$J,Fluxo_de_Caixa_Semanal!$A70)</f>
        <v>0</v>
      </c>
      <c r="O70" s="167">
        <f>-SUMIFS(Lancamentos!$Y:$Y,Lancamentos!$AF:$AF,Fluxo_de_Caixa_Semanal!O$8,Lancamentos!$F:$F,"Realizado",Lancamentos!$J:$J,Fluxo_de_Caixa_Semanal!$A70)</f>
        <v>0</v>
      </c>
      <c r="P70" s="165">
        <f>-SUMIFS(Lancamentos!$Y:$Y,Lancamentos!$AF:$AF,Fluxo_de_Caixa_Semanal!P$8,Lancamentos!$F:$F,"Realizado",Lancamentos!$J:$J,Fluxo_de_Caixa_Semanal!$A70)</f>
        <v>0</v>
      </c>
      <c r="Q70" s="166">
        <f>-SUMIFS(Lancamentos!$Y:$Y,Lancamentos!$AF:$AF,Fluxo_de_Caixa_Semanal!Q$8,Lancamentos!$F:$F,"Realizado",Lancamentos!$J:$J,Fluxo_de_Caixa_Semanal!$A70)</f>
        <v>0</v>
      </c>
      <c r="R70" s="167">
        <f>-SUMIFS(Lancamentos!$Y:$Y,Lancamentos!$AF:$AF,Fluxo_de_Caixa_Semanal!R$8,Lancamentos!$F:$F,"Realizado",Lancamentos!$J:$J,Fluxo_de_Caixa_Semanal!$A70)</f>
        <v>0</v>
      </c>
      <c r="S70" s="165">
        <f>-SUMIFS(Lancamentos!$Y:$Y,Lancamentos!$AF:$AF,Fluxo_de_Caixa_Semanal!S$8,Lancamentos!$F:$F,"Realizado",Lancamentos!$J:$J,Fluxo_de_Caixa_Semanal!$A70)</f>
        <v>0</v>
      </c>
      <c r="T70" s="166">
        <f>-SUMIFS(Lancamentos!$Y:$Y,Lancamentos!$AF:$AF,Fluxo_de_Caixa_Semanal!T$8,Lancamentos!$F:$F,"Realizado",Lancamentos!$J:$J,Fluxo_de_Caixa_Semanal!$A70)</f>
        <v>0</v>
      </c>
      <c r="U70" s="167">
        <f>-SUMIFS(Lancamentos!$Y:$Y,Lancamentos!$AF:$AF,Fluxo_de_Caixa_Semanal!U$8,Lancamentos!$F:$F,"Realizado",Lancamentos!$J:$J,Fluxo_de_Caixa_Semanal!$A70)</f>
        <v>0</v>
      </c>
      <c r="V70" s="165">
        <f>-SUMIFS(Lancamentos!$Y:$Y,Lancamentos!$AF:$AF,Fluxo_de_Caixa_Semanal!V$8,Lancamentos!$F:$F,"Realizado",Lancamentos!$J:$J,Fluxo_de_Caixa_Semanal!$A70)</f>
        <v>0</v>
      </c>
      <c r="W70" s="166">
        <f>-SUMIFS(Lancamentos!$Y:$Y,Lancamentos!$AF:$AF,Fluxo_de_Caixa_Semanal!W$8,Lancamentos!$F:$F,"Realizado",Lancamentos!$J:$J,Fluxo_de_Caixa_Semanal!$A70)</f>
        <v>0</v>
      </c>
      <c r="X70" s="121">
        <f>-SUMIFS(Lancamentos!$Y:$Y,Lancamentos!$AF:$AF,Fluxo_de_Caixa_Semanal!X$8,Lancamentos!$F:$F,"Realizado",Lancamentos!$J:$J,Fluxo_de_Caixa_Semanal!$A70)-SUMIFS(Lancamentos!$Y:$Y,Lancamentos!$AF:$AF,Fluxo_de_Caixa_Semanal!X$8,Lancamentos!$F:$F,"Contratado",Lancamentos!$J:$J,Fluxo_de_Caixa_Semanal!$A70)</f>
        <v>0</v>
      </c>
      <c r="Y70" s="122">
        <f>-SUMIFS(Lancamentos!$Y:$Y,Lancamentos!$AF:$AF,Fluxo_de_Caixa_Semanal!Y$8,Lancamentos!$F:$F,"Realizado",Lancamentos!$J:$J,Fluxo_de_Caixa_Semanal!$A70)-SUMIFS(Lancamentos!$Y:$Y,Lancamentos!$AF:$AF,Fluxo_de_Caixa_Semanal!Y$8,Lancamentos!$F:$F,"Contratado",Lancamentos!$J:$J,Fluxo_de_Caixa_Semanal!$A70)</f>
        <v>0</v>
      </c>
      <c r="Z70" s="123">
        <f>-SUMIFS(Lancamentos!$Y:$Y,Lancamentos!$AF:$AF,Fluxo_de_Caixa_Semanal!Z$8,Lancamentos!$F:$F,"Realizado",Lancamentos!$J:$J,Fluxo_de_Caixa_Semanal!$A70)-SUMIFS(Lancamentos!$Y:$Y,Lancamentos!$AF:$AF,Fluxo_de_Caixa_Semanal!Z$8,Lancamentos!$F:$F,"Contratado",Lancamentos!$J:$J,Fluxo_de_Caixa_Semanal!$A70)</f>
        <v>0</v>
      </c>
      <c r="AA70" s="121">
        <f>-SUMIFS(Lancamentos!$Y:$Y,Lancamentos!$AF:$AF,Fluxo_de_Caixa_Semanal!AA$8,Lancamentos!$F:$F,"Realizado",Lancamentos!$J:$J,Fluxo_de_Caixa_Semanal!$A70)-SUMIFS(Lancamentos!$Y:$Y,Lancamentos!$AF:$AF,Fluxo_de_Caixa_Semanal!AA$8,Lancamentos!$F:$F,"Contratado",Lancamentos!$J:$J,Fluxo_de_Caixa_Semanal!$A70)</f>
        <v>0</v>
      </c>
      <c r="AB70" s="122">
        <f>-SUMIFS(Lancamentos!$Y:$Y,Lancamentos!$AF:$AF,Fluxo_de_Caixa_Semanal!AB$8,Lancamentos!$F:$F,"Realizado",Lancamentos!$J:$J,Fluxo_de_Caixa_Semanal!$A70)-SUMIFS(Lancamentos!$Y:$Y,Lancamentos!$AF:$AF,Fluxo_de_Caixa_Semanal!AB$8,Lancamentos!$F:$F,"Contratado",Lancamentos!$J:$J,Fluxo_de_Caixa_Semanal!$A70)</f>
        <v>0</v>
      </c>
      <c r="AC70" s="123">
        <f>-SUMIFS(Lancamentos!$Y:$Y,Lancamentos!$AF:$AF,Fluxo_de_Caixa_Semanal!AC$8,Lancamentos!$F:$F,"Realizado",Lancamentos!$J:$J,Fluxo_de_Caixa_Semanal!$A70)-SUMIFS(Lancamentos!$Y:$Y,Lancamentos!$AF:$AF,Fluxo_de_Caixa_Semanal!AC$8,Lancamentos!$F:$F,"Contratado",Lancamentos!$J:$J,Fluxo_de_Caixa_Semanal!$A70)</f>
        <v>0</v>
      </c>
      <c r="AD70" s="121">
        <f>-SUMIFS(Lancamentos!$Y:$Y,Lancamentos!$AF:$AF,Fluxo_de_Caixa_Semanal!AD$8,Lancamentos!$F:$F,"Realizado",Lancamentos!$J:$J,Fluxo_de_Caixa_Semanal!$A70)-SUMIFS(Lancamentos!$Y:$Y,Lancamentos!$AF:$AF,Fluxo_de_Caixa_Semanal!AD$8,Lancamentos!$F:$F,"Contratado",Lancamentos!$J:$J,Fluxo_de_Caixa_Semanal!$A70)</f>
        <v>0</v>
      </c>
      <c r="AE70" s="122">
        <f>-SUMIFS(Lancamentos!$Y:$Y,Lancamentos!$AF:$AF,Fluxo_de_Caixa_Semanal!AE$8,Lancamentos!$F:$F,"Realizado",Lancamentos!$J:$J,Fluxo_de_Caixa_Semanal!$A70)-SUMIFS(Lancamentos!$Y:$Y,Lancamentos!$AF:$AF,Fluxo_de_Caixa_Semanal!AE$8,Lancamentos!$F:$F,"Contratado",Lancamentos!$J:$J,Fluxo_de_Caixa_Semanal!$A70)</f>
        <v>0</v>
      </c>
      <c r="AF70" s="123">
        <f>-SUMIFS(Lancamentos!$Y:$Y,Lancamentos!$AF:$AF,Fluxo_de_Caixa_Semanal!AF$8,Lancamentos!$F:$F,"Realizado",Lancamentos!$J:$J,Fluxo_de_Caixa_Semanal!$A70)-SUMIFS(Lancamentos!$Y:$Y,Lancamentos!$AF:$AF,Fluxo_de_Caixa_Semanal!AF$8,Lancamentos!$F:$F,"Contratado",Lancamentos!$J:$J,Fluxo_de_Caixa_Semanal!$A70)</f>
        <v>0</v>
      </c>
      <c r="AG70" s="121">
        <f>-SUMIFS(Lancamentos!$Y:$Y,Lancamentos!$AF:$AF,Fluxo_de_Caixa_Semanal!AG$8,Lancamentos!$F:$F,"Realizado",Lancamentos!$J:$J,Fluxo_de_Caixa_Semanal!$A70)-SUMIFS(Lancamentos!$Y:$Y,Lancamentos!$AF:$AF,Fluxo_de_Caixa_Semanal!AG$8,Lancamentos!$F:$F,"Contratado",Lancamentos!$J:$J,Fluxo_de_Caixa_Semanal!$A70)</f>
        <v>0</v>
      </c>
      <c r="AH70" s="122">
        <f>-SUMIFS(Lancamentos!$Y:$Y,Lancamentos!$AF:$AF,Fluxo_de_Caixa_Semanal!AH$8,Lancamentos!$F:$F,"Realizado",Lancamentos!$J:$J,Fluxo_de_Caixa_Semanal!$A70)-SUMIFS(Lancamentos!$Y:$Y,Lancamentos!$AF:$AF,Fluxo_de_Caixa_Semanal!AH$8,Lancamentos!$F:$F,"Contratado",Lancamentos!$J:$J,Fluxo_de_Caixa_Semanal!$A70)</f>
        <v>0</v>
      </c>
      <c r="AI70" s="123">
        <f>-SUMIFS(Lancamentos!$Y:$Y,Lancamentos!$AF:$AF,Fluxo_de_Caixa_Semanal!AI$8,Lancamentos!$F:$F,"Realizado",Lancamentos!$J:$J,Fluxo_de_Caixa_Semanal!$A70)-SUMIFS(Lancamentos!$Y:$Y,Lancamentos!$AF:$AF,Fluxo_de_Caixa_Semanal!AI$8,Lancamentos!$F:$F,"Contratado",Lancamentos!$J:$J,Fluxo_de_Caixa_Semanal!$A70)</f>
        <v>0</v>
      </c>
      <c r="AJ70" s="121">
        <f>-SUMIFS(Lancamentos!$Y:$Y,Lancamentos!$AF:$AF,Fluxo_de_Caixa_Semanal!AJ$8,Lancamentos!$F:$F,"Realizado",Lancamentos!$J:$J,Fluxo_de_Caixa_Semanal!$A70)-SUMIFS(Lancamentos!$Y:$Y,Lancamentos!$AF:$AF,Fluxo_de_Caixa_Semanal!AJ$8,Lancamentos!$F:$F,"Contratado",Lancamentos!$J:$J,Fluxo_de_Caixa_Semanal!$A70)</f>
        <v>0</v>
      </c>
      <c r="AK70" s="122">
        <f>-SUMIFS(Lancamentos!$Y:$Y,Lancamentos!$AF:$AF,Fluxo_de_Caixa_Semanal!AK$8,Lancamentos!$F:$F,"Realizado",Lancamentos!$J:$J,Fluxo_de_Caixa_Semanal!$A70)-SUMIFS(Lancamentos!$Y:$Y,Lancamentos!$AF:$AF,Fluxo_de_Caixa_Semanal!AK$8,Lancamentos!$F:$F,"Contratado",Lancamentos!$J:$J,Fluxo_de_Caixa_Semanal!$A70)</f>
        <v>0</v>
      </c>
      <c r="AL70" s="123">
        <f>-SUMIFS(Lancamentos!$Y:$Y,Lancamentos!$AF:$AF,Fluxo_de_Caixa_Semanal!AL$8,Lancamentos!$F:$F,"Realizado",Lancamentos!$J:$J,Fluxo_de_Caixa_Semanal!$A70)-SUMIFS(Lancamentos!$Y:$Y,Lancamentos!$AF:$AF,Fluxo_de_Caixa_Semanal!AL$8,Lancamentos!$F:$F,"Contratado",Lancamentos!$J:$J,Fluxo_de_Caixa_Semanal!$A70)</f>
        <v>0</v>
      </c>
      <c r="AM70" s="121">
        <f>-SUMIFS(Lancamentos!$Y:$Y,Lancamentos!$AF:$AF,Fluxo_de_Caixa_Semanal!AM$8,Lancamentos!$F:$F,"Realizado",Lancamentos!$J:$J,Fluxo_de_Caixa_Semanal!$A70)-SUMIFS(Lancamentos!$Y:$Y,Lancamentos!$AF:$AF,Fluxo_de_Caixa_Semanal!AM$8,Lancamentos!$F:$F,"Contratado",Lancamentos!$J:$J,Fluxo_de_Caixa_Semanal!$A70)</f>
        <v>0</v>
      </c>
      <c r="AN70" s="122">
        <f>-SUMIFS(Lancamentos!$Y:$Y,Lancamentos!$AF:$AF,Fluxo_de_Caixa_Semanal!AN$8,Lancamentos!$F:$F,"Realizado",Lancamentos!$J:$J,Fluxo_de_Caixa_Semanal!$A70)-SUMIFS(Lancamentos!$Y:$Y,Lancamentos!$AF:$AF,Fluxo_de_Caixa_Semanal!AN$8,Lancamentos!$F:$F,"Contratado",Lancamentos!$J:$J,Fluxo_de_Caixa_Semanal!$A70)</f>
        <v>0</v>
      </c>
      <c r="AO70" s="123">
        <f>-SUMIFS(Lancamentos!$Y:$Y,Lancamentos!$AF:$AF,Fluxo_de_Caixa_Semanal!AO$8,Lancamentos!$F:$F,"Realizado",Lancamentos!$J:$J,Fluxo_de_Caixa_Semanal!$A70)-SUMIFS(Lancamentos!$Y:$Y,Lancamentos!$AF:$AF,Fluxo_de_Caixa_Semanal!AO$8,Lancamentos!$F:$F,"Contratado",Lancamentos!$J:$J,Fluxo_de_Caixa_Semanal!$A70)</f>
        <v>0</v>
      </c>
      <c r="AP70" s="121">
        <f>-SUMIFS(Lancamentos!$Y:$Y,Lancamentos!$AF:$AF,Fluxo_de_Caixa_Semanal!AP$8,Lancamentos!$F:$F,"Realizado",Lancamentos!$J:$J,Fluxo_de_Caixa_Semanal!$A70)-SUMIFS(Lancamentos!$Y:$Y,Lancamentos!$AF:$AF,Fluxo_de_Caixa_Semanal!AP$8,Lancamentos!$F:$F,"Contratado",Lancamentos!$J:$J,Fluxo_de_Caixa_Semanal!$A70)</f>
        <v>0</v>
      </c>
      <c r="AQ70" s="122">
        <f>-SUMIFS(Lancamentos!$Y:$Y,Lancamentos!$AF:$AF,Fluxo_de_Caixa_Semanal!AQ$8,Lancamentos!$F:$F,"Realizado",Lancamentos!$J:$J,Fluxo_de_Caixa_Semanal!$A70)-SUMIFS(Lancamentos!$Y:$Y,Lancamentos!$AF:$AF,Fluxo_de_Caixa_Semanal!AQ$8,Lancamentos!$F:$F,"Contratado",Lancamentos!$J:$J,Fluxo_de_Caixa_Semanal!$A70)</f>
        <v>0</v>
      </c>
      <c r="AR70" s="123">
        <f>-SUMIFS(Lancamentos!$Y:$Y,Lancamentos!$AF:$AF,Fluxo_de_Caixa_Semanal!AR$8,Lancamentos!$F:$F,"Realizado",Lancamentos!$J:$J,Fluxo_de_Caixa_Semanal!$A70)-SUMIFS(Lancamentos!$Y:$Y,Lancamentos!$AF:$AF,Fluxo_de_Caixa_Semanal!AR$8,Lancamentos!$F:$F,"Contratado",Lancamentos!$J:$J,Fluxo_de_Caixa_Semanal!$A70)</f>
        <v>0</v>
      </c>
      <c r="AS70" s="121">
        <f>-SUMIFS(Lancamentos!$Y:$Y,Lancamentos!$AF:$AF,Fluxo_de_Caixa_Semanal!AS$8,Lancamentos!$F:$F,"Realizado",Lancamentos!$J:$J,Fluxo_de_Caixa_Semanal!$A70)-SUMIFS(Lancamentos!$Y:$Y,Lancamentos!$AF:$AF,Fluxo_de_Caixa_Semanal!AS$8,Lancamentos!$F:$F,"Contratado",Lancamentos!$J:$J,Fluxo_de_Caixa_Semanal!$A70)</f>
        <v>0</v>
      </c>
      <c r="AT70" s="122">
        <f>-SUMIFS(Lancamentos!$Y:$Y,Lancamentos!$AF:$AF,Fluxo_de_Caixa_Semanal!AT$8,Lancamentos!$F:$F,"Realizado",Lancamentos!$J:$J,Fluxo_de_Caixa_Semanal!$A70)-SUMIFS(Lancamentos!$Y:$Y,Lancamentos!$AF:$AF,Fluxo_de_Caixa_Semanal!AT$8,Lancamentos!$F:$F,"Contratado",Lancamentos!$J:$J,Fluxo_de_Caixa_Semanal!$A70)</f>
        <v>0</v>
      </c>
      <c r="AU70" s="123">
        <f>-SUMIFS(Lancamentos!$Y:$Y,Lancamentos!$AF:$AF,Fluxo_de_Caixa_Semanal!AU$8,Lancamentos!$F:$F,"Realizado",Lancamentos!$J:$J,Fluxo_de_Caixa_Semanal!$A70)-SUMIFS(Lancamentos!$Y:$Y,Lancamentos!$AF:$AF,Fluxo_de_Caixa_Semanal!AU$8,Lancamentos!$F:$F,"Contratado",Lancamentos!$J:$J,Fluxo_de_Caixa_Semanal!$A70)</f>
        <v>0</v>
      </c>
      <c r="AV70" s="121">
        <f>-SUMIFS(Lancamentos!$Y:$Y,Lancamentos!$AF:$AF,Fluxo_de_Caixa_Semanal!AV$8,Lancamentos!$F:$F,"Realizado",Lancamentos!$J:$J,Fluxo_de_Caixa_Semanal!$A70)-SUMIFS(Lancamentos!$Y:$Y,Lancamentos!$AF:$AF,Fluxo_de_Caixa_Semanal!AV$8,Lancamentos!$F:$F,"Contratado",Lancamentos!$J:$J,Fluxo_de_Caixa_Semanal!$A70)</f>
        <v>0</v>
      </c>
      <c r="AW70" s="122">
        <f>-SUMIFS(Lancamentos!$Y:$Y,Lancamentos!$AF:$AF,Fluxo_de_Caixa_Semanal!AW$8,Lancamentos!$F:$F,"Realizado",Lancamentos!$J:$J,Fluxo_de_Caixa_Semanal!$A70)-SUMIFS(Lancamentos!$Y:$Y,Lancamentos!$AF:$AF,Fluxo_de_Caixa_Semanal!AW$8,Lancamentos!$F:$F,"Contratado",Lancamentos!$J:$J,Fluxo_de_Caixa_Semanal!$A70)</f>
        <v>0</v>
      </c>
      <c r="AX70" s="123">
        <f>-SUMIFS(Lancamentos!$Y:$Y,Lancamentos!$AF:$AF,Fluxo_de_Caixa_Semanal!AX$8,Lancamentos!$F:$F,"Realizado",Lancamentos!$J:$J,Fluxo_de_Caixa_Semanal!$A70)-SUMIFS(Lancamentos!$Y:$Y,Lancamentos!$AF:$AF,Fluxo_de_Caixa_Semanal!AX$8,Lancamentos!$F:$F,"Contratado",Lancamentos!$J:$J,Fluxo_de_Caixa_Semanal!$A70)</f>
        <v>0</v>
      </c>
      <c r="AY70" s="121">
        <f>-SUMIFS(Lancamentos!$Y:$Y,Lancamentos!$AF:$AF,Fluxo_de_Caixa_Semanal!AY$8,Lancamentos!$F:$F,"Realizado",Lancamentos!$J:$J,Fluxo_de_Caixa_Semanal!$A70)-SUMIFS(Lancamentos!$Y:$Y,Lancamentos!$AF:$AF,Fluxo_de_Caixa_Semanal!AY$8,Lancamentos!$F:$F,"Contratado",Lancamentos!$J:$J,Fluxo_de_Caixa_Semanal!$A70)</f>
        <v>0</v>
      </c>
      <c r="AZ70" s="122">
        <f>-SUMIFS(Lancamentos!$Y:$Y,Lancamentos!$AF:$AF,Fluxo_de_Caixa_Semanal!AZ$8,Lancamentos!$F:$F,"Realizado",Lancamentos!$J:$J,Fluxo_de_Caixa_Semanal!$A70)-SUMIFS(Lancamentos!$Y:$Y,Lancamentos!$AF:$AF,Fluxo_de_Caixa_Semanal!AZ$8,Lancamentos!$F:$F,"Contratado",Lancamentos!$J:$J,Fluxo_de_Caixa_Semanal!$A70)</f>
        <v>0</v>
      </c>
      <c r="BA70" s="123">
        <f>-SUMIFS(Lancamentos!$Y:$Y,Lancamentos!$AF:$AF,Fluxo_de_Caixa_Semanal!BA$8,Lancamentos!$F:$F,"Realizado",Lancamentos!$J:$J,Fluxo_de_Caixa_Semanal!$A70)-SUMIFS(Lancamentos!$Y:$Y,Lancamentos!$AF:$AF,Fluxo_de_Caixa_Semanal!BA$8,Lancamentos!$F:$F,"Contratado",Lancamentos!$J:$J,Fluxo_de_Caixa_Semanal!$A70)</f>
        <v>0</v>
      </c>
      <c r="BB70" s="121">
        <f>-SUMIFS(Lancamentos!$Y:$Y,Lancamentos!$AF:$AF,Fluxo_de_Caixa_Semanal!BB$8,Lancamentos!$F:$F,"Realizado",Lancamentos!$J:$J,Fluxo_de_Caixa_Semanal!$A70)-SUMIFS(Lancamentos!$Y:$Y,Lancamentos!$AF:$AF,Fluxo_de_Caixa_Semanal!BB$8,Lancamentos!$F:$F,"Contratado",Lancamentos!$J:$J,Fluxo_de_Caixa_Semanal!$A70)</f>
        <v>0</v>
      </c>
      <c r="BC70" s="122">
        <f>-SUMIFS(Lancamentos!$Y:$Y,Lancamentos!$AF:$AF,Fluxo_de_Caixa_Semanal!BC$8,Lancamentos!$F:$F,"Realizado",Lancamentos!$J:$J,Fluxo_de_Caixa_Semanal!$A70)-SUMIFS(Lancamentos!$Y:$Y,Lancamentos!$AF:$AF,Fluxo_de_Caixa_Semanal!BC$8,Lancamentos!$F:$F,"Contratado",Lancamentos!$J:$J,Fluxo_de_Caixa_Semanal!$A70)</f>
        <v>0</v>
      </c>
      <c r="BD70" s="123">
        <f>-SUMIFS(Lancamentos!$Y:$Y,Lancamentos!$AF:$AF,Fluxo_de_Caixa_Semanal!BD$8,Lancamentos!$F:$F,"Realizado",Lancamentos!$J:$J,Fluxo_de_Caixa_Semanal!$A70)-SUMIFS(Lancamentos!$Y:$Y,Lancamentos!$AF:$AF,Fluxo_de_Caixa_Semanal!BD$8,Lancamentos!$F:$F,"Contratado",Lancamentos!$J:$J,Fluxo_de_Caixa_Semanal!$A70)</f>
        <v>0</v>
      </c>
      <c r="BE70" s="121">
        <f>-SUMIFS(Lancamentos!$Y:$Y,Lancamentos!$AF:$AF,Fluxo_de_Caixa_Semanal!BE$8,Lancamentos!$F:$F,"Realizado",Lancamentos!$J:$J,Fluxo_de_Caixa_Semanal!$A70)-SUMIFS(Lancamentos!$Y:$Y,Lancamentos!$AF:$AF,Fluxo_de_Caixa_Semanal!BE$8,Lancamentos!$F:$F,"Contratado",Lancamentos!$J:$J,Fluxo_de_Caixa_Semanal!$A70)</f>
        <v>0</v>
      </c>
      <c r="BF70" s="122">
        <f>-SUMIFS(Lancamentos!$Y:$Y,Lancamentos!$AF:$AF,Fluxo_de_Caixa_Semanal!BF$8,Lancamentos!$F:$F,"Realizado",Lancamentos!$J:$J,Fluxo_de_Caixa_Semanal!$A70)-SUMIFS(Lancamentos!$Y:$Y,Lancamentos!$AF:$AF,Fluxo_de_Caixa_Semanal!BF$8,Lancamentos!$F:$F,"Contratado",Lancamentos!$J:$J,Fluxo_de_Caixa_Semanal!$A70)</f>
        <v>0</v>
      </c>
      <c r="BG70" s="123">
        <f>-SUMIFS(Lancamentos!$Y:$Y,Lancamentos!$AF:$AF,Fluxo_de_Caixa_Semanal!BG$8,Lancamentos!$F:$F,"Realizado",Lancamentos!$J:$J,Fluxo_de_Caixa_Semanal!$A70)-SUMIFS(Lancamentos!$Y:$Y,Lancamentos!$AF:$AF,Fluxo_de_Caixa_Semanal!BG$8,Lancamentos!$F:$F,"Contratado",Lancamentos!$J:$J,Fluxo_de_Caixa_Semanal!$A70)</f>
        <v>0</v>
      </c>
      <c r="BH70" s="121">
        <f>-SUMIFS(Lancamentos!$Y:$Y,Lancamentos!$AF:$AF,Fluxo_de_Caixa_Semanal!BH$8,Lancamentos!$F:$F,"Realizado",Lancamentos!$J:$J,Fluxo_de_Caixa_Semanal!$A70)-SUMIFS(Lancamentos!$Y:$Y,Lancamentos!$AF:$AF,Fluxo_de_Caixa_Semanal!BH$8,Lancamentos!$F:$F,"Contratado",Lancamentos!$J:$J,Fluxo_de_Caixa_Semanal!$A70)</f>
        <v>0</v>
      </c>
      <c r="BI70" s="122">
        <f>-SUMIFS(Lancamentos!$Y:$Y,Lancamentos!$AF:$AF,Fluxo_de_Caixa_Semanal!BI$8,Lancamentos!$F:$F,"Realizado",Lancamentos!$J:$J,Fluxo_de_Caixa_Semanal!$A70)-SUMIFS(Lancamentos!$Y:$Y,Lancamentos!$AF:$AF,Fluxo_de_Caixa_Semanal!BI$8,Lancamentos!$F:$F,"Contratado",Lancamentos!$J:$J,Fluxo_de_Caixa_Semanal!$A70)</f>
        <v>0</v>
      </c>
      <c r="BJ70" s="123">
        <f>-SUMIFS(Lancamentos!$Y:$Y,Lancamentos!$AF:$AF,Fluxo_de_Caixa_Semanal!BJ$8,Lancamentos!$F:$F,"Realizado",Lancamentos!$J:$J,Fluxo_de_Caixa_Semanal!$A70)-SUMIFS(Lancamentos!$Y:$Y,Lancamentos!$AF:$AF,Fluxo_de_Caixa_Semanal!BJ$8,Lancamentos!$F:$F,"Contratado",Lancamentos!$J:$J,Fluxo_de_Caixa_Semanal!$A70)</f>
        <v>0</v>
      </c>
      <c r="BK70" s="121">
        <f>-SUMIFS(Lancamentos!$Y:$Y,Lancamentos!$AF:$AF,Fluxo_de_Caixa_Semanal!BK$8,Lancamentos!$F:$F,"Realizado",Lancamentos!$J:$J,Fluxo_de_Caixa_Semanal!$A70)-SUMIFS(Lancamentos!$Y:$Y,Lancamentos!$AF:$AF,Fluxo_de_Caixa_Semanal!BK$8,Lancamentos!$F:$F,"Contratado",Lancamentos!$J:$J,Fluxo_de_Caixa_Semanal!$A70)</f>
        <v>0</v>
      </c>
      <c r="BL70" s="122">
        <f>-SUMIFS(Lancamentos!$Y:$Y,Lancamentos!$AF:$AF,Fluxo_de_Caixa_Semanal!BL$8,Lancamentos!$F:$F,"Realizado",Lancamentos!$J:$J,Fluxo_de_Caixa_Semanal!$A70)-SUMIFS(Lancamentos!$Y:$Y,Lancamentos!$AF:$AF,Fluxo_de_Caixa_Semanal!BL$8,Lancamentos!$F:$F,"Contratado",Lancamentos!$J:$J,Fluxo_de_Caixa_Semanal!$A70)</f>
        <v>0</v>
      </c>
      <c r="BM70" s="123">
        <f>-SUMIFS(Lancamentos!$Y:$Y,Lancamentos!$AF:$AF,Fluxo_de_Caixa_Semanal!BM$8,Lancamentos!$F:$F,"Realizado",Lancamentos!$J:$J,Fluxo_de_Caixa_Semanal!$A70)-SUMIFS(Lancamentos!$Y:$Y,Lancamentos!$AF:$AF,Fluxo_de_Caixa_Semanal!BM$8,Lancamentos!$F:$F,"Contratado",Lancamentos!$J:$J,Fluxo_de_Caixa_Semanal!$A70)</f>
        <v>0</v>
      </c>
      <c r="BN70" s="121">
        <f>-SUMIFS(Lancamentos!$Y:$Y,Lancamentos!$AF:$AF,Fluxo_de_Caixa_Semanal!BN$8,Lancamentos!$F:$F,"Realizado",Lancamentos!$J:$J,Fluxo_de_Caixa_Semanal!$A70)-SUMIFS(Lancamentos!$Y:$Y,Lancamentos!$AF:$AF,Fluxo_de_Caixa_Semanal!BN$8,Lancamentos!$F:$F,"Contratado",Lancamentos!$J:$J,Fluxo_de_Caixa_Semanal!$A70)</f>
        <v>0</v>
      </c>
      <c r="BO70" s="122">
        <f>-SUMIFS(Lancamentos!$Y:$Y,Lancamentos!$AF:$AF,Fluxo_de_Caixa_Semanal!BO$8,Lancamentos!$F:$F,"Realizado",Lancamentos!$J:$J,Fluxo_de_Caixa_Semanal!$A70)-SUMIFS(Lancamentos!$Y:$Y,Lancamentos!$AF:$AF,Fluxo_de_Caixa_Semanal!BO$8,Lancamentos!$F:$F,"Contratado",Lancamentos!$J:$J,Fluxo_de_Caixa_Semanal!$A70)</f>
        <v>0</v>
      </c>
      <c r="BP70" s="123">
        <f>-SUMIFS(Lancamentos!$Y:$Y,Lancamentos!$AF:$AF,Fluxo_de_Caixa_Semanal!BP$8,Lancamentos!$F:$F,"Realizado",Lancamentos!$J:$J,Fluxo_de_Caixa_Semanal!$A70)-SUMIFS(Lancamentos!$Y:$Y,Lancamentos!$AF:$AF,Fluxo_de_Caixa_Semanal!BP$8,Lancamentos!$F:$F,"Contratado",Lancamentos!$J:$J,Fluxo_de_Caixa_Semanal!$A70)</f>
        <v>0</v>
      </c>
      <c r="BQ70" s="121">
        <f>-SUMIFS(Lancamentos!$Y:$Y,Lancamentos!$AF:$AF,Fluxo_de_Caixa_Semanal!BQ$8,Lancamentos!$F:$F,"Realizado",Lancamentos!$J:$J,Fluxo_de_Caixa_Semanal!$A70)-SUMIFS(Lancamentos!$Y:$Y,Lancamentos!$AF:$AF,Fluxo_de_Caixa_Semanal!BQ$8,Lancamentos!$F:$F,"Contratado",Lancamentos!$J:$J,Fluxo_de_Caixa_Semanal!$A70)</f>
        <v>0</v>
      </c>
      <c r="BR70" s="122">
        <f>-SUMIFS(Lancamentos!$Y:$Y,Lancamentos!$AF:$AF,Fluxo_de_Caixa_Semanal!BR$8,Lancamentos!$F:$F,"Realizado",Lancamentos!$J:$J,Fluxo_de_Caixa_Semanal!$A70)-SUMIFS(Lancamentos!$Y:$Y,Lancamentos!$AF:$AF,Fluxo_de_Caixa_Semanal!BR$8,Lancamentos!$F:$F,"Contratado",Lancamentos!$J:$J,Fluxo_de_Caixa_Semanal!$A70)</f>
        <v>0</v>
      </c>
      <c r="BS70" s="123">
        <f>-SUMIFS(Lancamentos!$Y:$Y,Lancamentos!$AF:$AF,Fluxo_de_Caixa_Semanal!BS$8,Lancamentos!$F:$F,"Realizado",Lancamentos!$J:$J,Fluxo_de_Caixa_Semanal!$A70)-SUMIFS(Lancamentos!$Y:$Y,Lancamentos!$AF:$AF,Fluxo_de_Caixa_Semanal!BS$8,Lancamentos!$F:$F,"Contratado",Lancamentos!$J:$J,Fluxo_de_Caixa_Semanal!$A70)</f>
        <v>0</v>
      </c>
      <c r="BT70" s="121">
        <f>-SUMIFS(Lancamentos!$Y:$Y,Lancamentos!$AF:$AF,Fluxo_de_Caixa_Semanal!BT$8,Lancamentos!$F:$F,"Realizado",Lancamentos!$J:$J,Fluxo_de_Caixa_Semanal!$A70)-SUMIFS(Lancamentos!$Y:$Y,Lancamentos!$AF:$AF,Fluxo_de_Caixa_Semanal!BT$8,Lancamentos!$F:$F,"Contratado",Lancamentos!$J:$J,Fluxo_de_Caixa_Semanal!$A70)</f>
        <v>0</v>
      </c>
      <c r="BU70" s="122">
        <f>-SUMIFS(Lancamentos!$Y:$Y,Lancamentos!$AF:$AF,Fluxo_de_Caixa_Semanal!BU$8,Lancamentos!$F:$F,"Realizado",Lancamentos!$J:$J,Fluxo_de_Caixa_Semanal!$A70)-SUMIFS(Lancamentos!$Y:$Y,Lancamentos!$AF:$AF,Fluxo_de_Caixa_Semanal!BU$8,Lancamentos!$F:$F,"Contratado",Lancamentos!$J:$J,Fluxo_de_Caixa_Semanal!$A70)</f>
        <v>0</v>
      </c>
      <c r="BV70" s="123">
        <f>-SUMIFS(Lancamentos!$Y:$Y,Lancamentos!$AF:$AF,Fluxo_de_Caixa_Semanal!BV$8,Lancamentos!$F:$F,"Realizado",Lancamentos!$J:$J,Fluxo_de_Caixa_Semanal!$A70)-SUMIFS(Lancamentos!$Y:$Y,Lancamentos!$AF:$AF,Fluxo_de_Caixa_Semanal!BV$8,Lancamentos!$F:$F,"Contratado",Lancamentos!$J:$J,Fluxo_de_Caixa_Semanal!$A70)</f>
        <v>0</v>
      </c>
      <c r="BW70" s="121">
        <f>-SUMIFS(Lancamentos!$Y:$Y,Lancamentos!$AF:$AF,Fluxo_de_Caixa_Semanal!BW$8,Lancamentos!$F:$F,"Realizado",Lancamentos!$J:$J,Fluxo_de_Caixa_Semanal!$A70)-SUMIFS(Lancamentos!$Y:$Y,Lancamentos!$AF:$AF,Fluxo_de_Caixa_Semanal!BW$8,Lancamentos!$F:$F,"Contratado",Lancamentos!$J:$J,Fluxo_de_Caixa_Semanal!$A70)</f>
        <v>0</v>
      </c>
      <c r="BX70" s="122">
        <f>-SUMIFS(Lancamentos!$Y:$Y,Lancamentos!$AF:$AF,Fluxo_de_Caixa_Semanal!BX$8,Lancamentos!$F:$F,"Realizado",Lancamentos!$J:$J,Fluxo_de_Caixa_Semanal!$A70)-SUMIFS(Lancamentos!$Y:$Y,Lancamentos!$AF:$AF,Fluxo_de_Caixa_Semanal!BX$8,Lancamentos!$F:$F,"Contratado",Lancamentos!$J:$J,Fluxo_de_Caixa_Semanal!$A70)</f>
        <v>0</v>
      </c>
      <c r="BY70" s="123">
        <f>-SUMIFS(Lancamentos!$Y:$Y,Lancamentos!$AF:$AF,Fluxo_de_Caixa_Semanal!BY$8,Lancamentos!$F:$F,"Realizado",Lancamentos!$J:$J,Fluxo_de_Caixa_Semanal!$A70)-SUMIFS(Lancamentos!$Y:$Y,Lancamentos!$AF:$AF,Fluxo_de_Caixa_Semanal!BY$8,Lancamentos!$F:$F,"Contratado",Lancamentos!$J:$J,Fluxo_de_Caixa_Semanal!$A70)</f>
        <v>0</v>
      </c>
      <c r="BZ70" s="121">
        <f>-SUMIFS(Lancamentos!$Y:$Y,Lancamentos!$AF:$AF,Fluxo_de_Caixa_Semanal!BZ$8,Lancamentos!$F:$F,"Realizado",Lancamentos!$J:$J,Fluxo_de_Caixa_Semanal!$A70)-SUMIFS(Lancamentos!$Y:$Y,Lancamentos!$AF:$AF,Fluxo_de_Caixa_Semanal!BZ$8,Lancamentos!$F:$F,"Contratado",Lancamentos!$J:$J,Fluxo_de_Caixa_Semanal!$A70)</f>
        <v>0</v>
      </c>
      <c r="CA70" s="122">
        <f>-SUMIFS(Lancamentos!$Y:$Y,Lancamentos!$AF:$AF,Fluxo_de_Caixa_Semanal!CA$8,Lancamentos!$F:$F,"Realizado",Lancamentos!$J:$J,Fluxo_de_Caixa_Semanal!$A70)-SUMIFS(Lancamentos!$Y:$Y,Lancamentos!$AF:$AF,Fluxo_de_Caixa_Semanal!CA$8,Lancamentos!$F:$F,"Contratado",Lancamentos!$J:$J,Fluxo_de_Caixa_Semanal!$A70)</f>
        <v>0</v>
      </c>
      <c r="CB70" s="123">
        <f>-SUMIFS(Lancamentos!$Y:$Y,Lancamentos!$AF:$AF,Fluxo_de_Caixa_Semanal!CB$8,Lancamentos!$F:$F,"Realizado",Lancamentos!$J:$J,Fluxo_de_Caixa_Semanal!$A70)-SUMIFS(Lancamentos!$Y:$Y,Lancamentos!$AF:$AF,Fluxo_de_Caixa_Semanal!CB$8,Lancamentos!$F:$F,"Contratado",Lancamentos!$J:$J,Fluxo_de_Caixa_Semanal!$A70)</f>
        <v>0</v>
      </c>
      <c r="CC70" s="121">
        <f>-SUMIFS(Lancamentos!$Y:$Y,Lancamentos!$AF:$AF,Fluxo_de_Caixa_Semanal!CC$8,Lancamentos!$F:$F,"Realizado",Lancamentos!$J:$J,Fluxo_de_Caixa_Semanal!$A70)-SUMIFS(Lancamentos!$Y:$Y,Lancamentos!$AF:$AF,Fluxo_de_Caixa_Semanal!CC$8,Lancamentos!$F:$F,"Contratado",Lancamentos!$J:$J,Fluxo_de_Caixa_Semanal!$A70)</f>
        <v>0</v>
      </c>
      <c r="CD70" s="122">
        <f>-SUMIFS(Lancamentos!$Y:$Y,Lancamentos!$AF:$AF,Fluxo_de_Caixa_Semanal!CD$8,Lancamentos!$F:$F,"Realizado",Lancamentos!$J:$J,Fluxo_de_Caixa_Semanal!$A70)-SUMIFS(Lancamentos!$Y:$Y,Lancamentos!$AF:$AF,Fluxo_de_Caixa_Semanal!CD$8,Lancamentos!$F:$F,"Contratado",Lancamentos!$J:$J,Fluxo_de_Caixa_Semanal!$A70)</f>
        <v>0</v>
      </c>
      <c r="CE70" s="123">
        <f>-SUMIFS(Lancamentos!$Y:$Y,Lancamentos!$AF:$AF,Fluxo_de_Caixa_Semanal!CE$8,Lancamentos!$F:$F,"Realizado",Lancamentos!$J:$J,Fluxo_de_Caixa_Semanal!$A70)-SUMIFS(Lancamentos!$Y:$Y,Lancamentos!$AF:$AF,Fluxo_de_Caixa_Semanal!CE$8,Lancamentos!$F:$F,"Contratado",Lancamentos!$J:$J,Fluxo_de_Caixa_Semanal!$A70)</f>
        <v>0</v>
      </c>
      <c r="CF70" s="121">
        <f>-SUMIFS(Lancamentos!$Y:$Y,Lancamentos!$AF:$AF,Fluxo_de_Caixa_Semanal!CF$8,Lancamentos!$F:$F,"Realizado",Lancamentos!$J:$J,Fluxo_de_Caixa_Semanal!$A70)-SUMIFS(Lancamentos!$Y:$Y,Lancamentos!$AF:$AF,Fluxo_de_Caixa_Semanal!CF$8,Lancamentos!$F:$F,"Contratado",Lancamentos!$J:$J,Fluxo_de_Caixa_Semanal!$A70)</f>
        <v>0</v>
      </c>
      <c r="CG70" s="122">
        <f>-SUMIFS(Lancamentos!$Y:$Y,Lancamentos!$AF:$AF,Fluxo_de_Caixa_Semanal!CG$8,Lancamentos!$F:$F,"Realizado",Lancamentos!$J:$J,Fluxo_de_Caixa_Semanal!$A70)-SUMIFS(Lancamentos!$Y:$Y,Lancamentos!$AF:$AF,Fluxo_de_Caixa_Semanal!CG$8,Lancamentos!$F:$F,"Contratado",Lancamentos!$J:$J,Fluxo_de_Caixa_Semanal!$A70)</f>
        <v>0</v>
      </c>
      <c r="CH70" s="123">
        <f>-SUMIFS(Lancamentos!$Y:$Y,Lancamentos!$AF:$AF,Fluxo_de_Caixa_Semanal!CH$8,Lancamentos!$F:$F,"Realizado",Lancamentos!$J:$J,Fluxo_de_Caixa_Semanal!$A70)-SUMIFS(Lancamentos!$Y:$Y,Lancamentos!$AF:$AF,Fluxo_de_Caixa_Semanal!CH$8,Lancamentos!$F:$F,"Contratado",Lancamentos!$J:$J,Fluxo_de_Caixa_Semanal!$A70)</f>
        <v>0</v>
      </c>
      <c r="CI70" s="121">
        <f>-SUMIFS(Lancamentos!$Y:$Y,Lancamentos!$AF:$AF,Fluxo_de_Caixa_Semanal!CI$8,Lancamentos!$F:$F,"Realizado",Lancamentos!$J:$J,Fluxo_de_Caixa_Semanal!$A70)-SUMIFS(Lancamentos!$Y:$Y,Lancamentos!$AF:$AF,Fluxo_de_Caixa_Semanal!CI$8,Lancamentos!$F:$F,"Contratado",Lancamentos!$J:$J,Fluxo_de_Caixa_Semanal!$A70)</f>
        <v>0</v>
      </c>
      <c r="CJ70" s="122">
        <f>-SUMIFS(Lancamentos!$Y:$Y,Lancamentos!$AF:$AF,Fluxo_de_Caixa_Semanal!CJ$8,Lancamentos!$F:$F,"Realizado",Lancamentos!$J:$J,Fluxo_de_Caixa_Semanal!$A70)-SUMIFS(Lancamentos!$Y:$Y,Lancamentos!$AF:$AF,Fluxo_de_Caixa_Semanal!CJ$8,Lancamentos!$F:$F,"Contratado",Lancamentos!$J:$J,Fluxo_de_Caixa_Semanal!$A70)</f>
        <v>0</v>
      </c>
      <c r="CK70" s="123">
        <f>-SUMIFS(Lancamentos!$Y:$Y,Lancamentos!$AF:$AF,Fluxo_de_Caixa_Semanal!CK$8,Lancamentos!$F:$F,"Realizado",Lancamentos!$J:$J,Fluxo_de_Caixa_Semanal!$A70)-SUMIFS(Lancamentos!$Y:$Y,Lancamentos!$AF:$AF,Fluxo_de_Caixa_Semanal!CK$8,Lancamentos!$F:$F,"Contratado",Lancamentos!$J:$J,Fluxo_de_Caixa_Semanal!$A70)</f>
        <v>0</v>
      </c>
      <c r="CL70" s="121">
        <f>-SUMIFS(Lancamentos!$Y:$Y,Lancamentos!$AF:$AF,Fluxo_de_Caixa_Semanal!CL$8,Lancamentos!$F:$F,"Realizado",Lancamentos!$J:$J,Fluxo_de_Caixa_Semanal!$A70)-SUMIFS(Lancamentos!$Y:$Y,Lancamentos!$AF:$AF,Fluxo_de_Caixa_Semanal!CL$8,Lancamentos!$F:$F,"Contratado",Lancamentos!$J:$J,Fluxo_de_Caixa_Semanal!$A70)</f>
        <v>0</v>
      </c>
      <c r="CM70" s="122">
        <f>-SUMIFS(Lancamentos!$Y:$Y,Lancamentos!$AF:$AF,Fluxo_de_Caixa_Semanal!CM$8,Lancamentos!$F:$F,"Realizado",Lancamentos!$J:$J,Fluxo_de_Caixa_Semanal!$A70)-SUMIFS(Lancamentos!$Y:$Y,Lancamentos!$AF:$AF,Fluxo_de_Caixa_Semanal!CM$8,Lancamentos!$F:$F,"Contratado",Lancamentos!$J:$J,Fluxo_de_Caixa_Semanal!$A70)</f>
        <v>0</v>
      </c>
      <c r="CN70" s="123">
        <f>-SUMIFS(Lancamentos!$Y:$Y,Lancamentos!$AF:$AF,Fluxo_de_Caixa_Semanal!CN$8,Lancamentos!$F:$F,"Realizado",Lancamentos!$J:$J,Fluxo_de_Caixa_Semanal!$A70)-SUMIFS(Lancamentos!$Y:$Y,Lancamentos!$AF:$AF,Fluxo_de_Caixa_Semanal!CN$8,Lancamentos!$F:$F,"Contratado",Lancamentos!$J:$J,Fluxo_de_Caixa_Semanal!$A70)</f>
        <v>0</v>
      </c>
      <c r="CO70" s="121">
        <f>-SUMIFS(Lancamentos!$Y:$Y,Lancamentos!$AF:$AF,Fluxo_de_Caixa_Semanal!CO$8,Lancamentos!$F:$F,"Realizado",Lancamentos!$J:$J,Fluxo_de_Caixa_Semanal!$A70)-SUMIFS(Lancamentos!$Y:$Y,Lancamentos!$AF:$AF,Fluxo_de_Caixa_Semanal!CO$8,Lancamentos!$F:$F,"Contratado",Lancamentos!$J:$J,Fluxo_de_Caixa_Semanal!$A70)</f>
        <v>0</v>
      </c>
      <c r="CP70" s="122">
        <f>-SUMIFS(Lancamentos!$Y:$Y,Lancamentos!$AF:$AF,Fluxo_de_Caixa_Semanal!CP$8,Lancamentos!$F:$F,"Realizado",Lancamentos!$J:$J,Fluxo_de_Caixa_Semanal!$A70)-SUMIFS(Lancamentos!$Y:$Y,Lancamentos!$AF:$AF,Fluxo_de_Caixa_Semanal!CP$8,Lancamentos!$F:$F,"Contratado",Lancamentos!$J:$J,Fluxo_de_Caixa_Semanal!$A70)</f>
        <v>0</v>
      </c>
      <c r="CQ70" s="123">
        <f>-SUMIFS(Lancamentos!$Y:$Y,Lancamentos!$AF:$AF,Fluxo_de_Caixa_Semanal!CQ$8,Lancamentos!$F:$F,"Realizado",Lancamentos!$J:$J,Fluxo_de_Caixa_Semanal!$A70)-SUMIFS(Lancamentos!$Y:$Y,Lancamentos!$AF:$AF,Fluxo_de_Caixa_Semanal!CQ$8,Lancamentos!$F:$F,"Contratado",Lancamentos!$J:$J,Fluxo_de_Caixa_Semanal!$A70)</f>
        <v>0</v>
      </c>
      <c r="CR70" s="121">
        <f>-SUMIFS(Lancamentos!$Y:$Y,Lancamentos!$AF:$AF,Fluxo_de_Caixa_Semanal!CR$8,Lancamentos!$F:$F,"Realizado",Lancamentos!$J:$J,Fluxo_de_Caixa_Semanal!$A70)-SUMIFS(Lancamentos!$Y:$Y,Lancamentos!$AF:$AF,Fluxo_de_Caixa_Semanal!CR$8,Lancamentos!$F:$F,"Contratado",Lancamentos!$J:$J,Fluxo_de_Caixa_Semanal!$A70)</f>
        <v>0</v>
      </c>
      <c r="CS70" s="122">
        <f>-SUMIFS(Lancamentos!$Y:$Y,Lancamentos!$AF:$AF,Fluxo_de_Caixa_Semanal!CS$8,Lancamentos!$F:$F,"Realizado",Lancamentos!$J:$J,Fluxo_de_Caixa_Semanal!$A70)-SUMIFS(Lancamentos!$Y:$Y,Lancamentos!$AF:$AF,Fluxo_de_Caixa_Semanal!CS$8,Lancamentos!$F:$F,"Contratado",Lancamentos!$J:$J,Fluxo_de_Caixa_Semanal!$A70)</f>
        <v>0</v>
      </c>
      <c r="CT70" s="123">
        <f>-SUMIFS(Lancamentos!$Y:$Y,Lancamentos!$AF:$AF,Fluxo_de_Caixa_Semanal!CT$8,Lancamentos!$F:$F,"Realizado",Lancamentos!$J:$J,Fluxo_de_Caixa_Semanal!$A70)-SUMIFS(Lancamentos!$Y:$Y,Lancamentos!$AF:$AF,Fluxo_de_Caixa_Semanal!CT$8,Lancamentos!$F:$F,"Contratado",Lancamentos!$J:$J,Fluxo_de_Caixa_Semanal!$A70)</f>
        <v>0</v>
      </c>
      <c r="CU70" s="121">
        <f>-SUMIFS(Lancamentos!$Y:$Y,Lancamentos!$AF:$AF,Fluxo_de_Caixa_Semanal!CU$8,Lancamentos!$F:$F,"Realizado",Lancamentos!$J:$J,Fluxo_de_Caixa_Semanal!$A70)-SUMIFS(Lancamentos!$Y:$Y,Lancamentos!$AF:$AF,Fluxo_de_Caixa_Semanal!CU$8,Lancamentos!$F:$F,"Contratado",Lancamentos!$J:$J,Fluxo_de_Caixa_Semanal!$A70)</f>
        <v>0</v>
      </c>
      <c r="CV70" s="122">
        <f>-SUMIFS(Lancamentos!$Y:$Y,Lancamentos!$AF:$AF,Fluxo_de_Caixa_Semanal!CV$8,Lancamentos!$F:$F,"Realizado",Lancamentos!$J:$J,Fluxo_de_Caixa_Semanal!$A70)-SUMIFS(Lancamentos!$Y:$Y,Lancamentos!$AF:$AF,Fluxo_de_Caixa_Semanal!CV$8,Lancamentos!$F:$F,"Contratado",Lancamentos!$J:$J,Fluxo_de_Caixa_Semanal!$A70)</f>
        <v>0</v>
      </c>
      <c r="CW70" s="123">
        <f>-SUMIFS(Lancamentos!$Y:$Y,Lancamentos!$AF:$AF,Fluxo_de_Caixa_Semanal!CW$8,Lancamentos!$F:$F,"Realizado",Lancamentos!$J:$J,Fluxo_de_Caixa_Semanal!$A70)-SUMIFS(Lancamentos!$Y:$Y,Lancamentos!$AF:$AF,Fluxo_de_Caixa_Semanal!CW$8,Lancamentos!$F:$F,"Contratado",Lancamentos!$J:$J,Fluxo_de_Caixa_Semanal!$A70)</f>
        <v>0</v>
      </c>
      <c r="CX70" s="121">
        <f>-SUMIFS(Lancamentos!$Y:$Y,Lancamentos!$AF:$AF,Fluxo_de_Caixa_Semanal!CX$8,Lancamentos!$F:$F,"Realizado",Lancamentos!$J:$J,Fluxo_de_Caixa_Semanal!$A70)-SUMIFS(Lancamentos!$Y:$Y,Lancamentos!$AF:$AF,Fluxo_de_Caixa_Semanal!CX$8,Lancamentos!$F:$F,"Contratado",Lancamentos!$J:$J,Fluxo_de_Caixa_Semanal!$A70)</f>
        <v>0</v>
      </c>
      <c r="CY70" s="122">
        <f>-SUMIFS(Lancamentos!$Y:$Y,Lancamentos!$AF:$AF,Fluxo_de_Caixa_Semanal!CY$8,Lancamentos!$F:$F,"Realizado",Lancamentos!$J:$J,Fluxo_de_Caixa_Semanal!$A70)-SUMIFS(Lancamentos!$Y:$Y,Lancamentos!$AF:$AF,Fluxo_de_Caixa_Semanal!CY$8,Lancamentos!$F:$F,"Contratado",Lancamentos!$J:$J,Fluxo_de_Caixa_Semanal!$A70)</f>
        <v>0</v>
      </c>
      <c r="CZ70" s="123">
        <f>-SUMIFS(Lancamentos!$Y:$Y,Lancamentos!$AF:$AF,Fluxo_de_Caixa_Semanal!CZ$8,Lancamentos!$F:$F,"Realizado",Lancamentos!$J:$J,Fluxo_de_Caixa_Semanal!$A70)-SUMIFS(Lancamentos!$Y:$Y,Lancamentos!$AF:$AF,Fluxo_de_Caixa_Semanal!CZ$8,Lancamentos!$F:$F,"Contratado",Lancamentos!$J:$J,Fluxo_de_Caixa_Semanal!$A70)</f>
        <v>0</v>
      </c>
      <c r="DA70" s="121">
        <f>-SUMIFS(Lancamentos!$Y:$Y,Lancamentos!$AF:$AF,Fluxo_de_Caixa_Semanal!DA$8,Lancamentos!$F:$F,"Realizado",Lancamentos!$J:$J,Fluxo_de_Caixa_Semanal!$A70)-SUMIFS(Lancamentos!$Y:$Y,Lancamentos!$AF:$AF,Fluxo_de_Caixa_Semanal!DA$8,Lancamentos!$F:$F,"Contratado",Lancamentos!$J:$J,Fluxo_de_Caixa_Semanal!$A70)</f>
        <v>0</v>
      </c>
      <c r="DB70" s="122">
        <f>-SUMIFS(Lancamentos!$Y:$Y,Lancamentos!$AF:$AF,Fluxo_de_Caixa_Semanal!DB$8,Lancamentos!$F:$F,"Realizado",Lancamentos!$J:$J,Fluxo_de_Caixa_Semanal!$A70)-SUMIFS(Lancamentos!$Y:$Y,Lancamentos!$AF:$AF,Fluxo_de_Caixa_Semanal!DB$8,Lancamentos!$F:$F,"Contratado",Lancamentos!$J:$J,Fluxo_de_Caixa_Semanal!$A70)</f>
        <v>0</v>
      </c>
      <c r="DC70" s="123">
        <f>-SUMIFS(Lancamentos!$Y:$Y,Lancamentos!$AF:$AF,Fluxo_de_Caixa_Semanal!DC$8,Lancamentos!$F:$F,"Realizado",Lancamentos!$J:$J,Fluxo_de_Caixa_Semanal!$A70)-SUMIFS(Lancamentos!$Y:$Y,Lancamentos!$AF:$AF,Fluxo_de_Caixa_Semanal!DC$8,Lancamentos!$F:$F,"Contratado",Lancamentos!$J:$J,Fluxo_de_Caixa_Semanal!$A70)</f>
        <v>0</v>
      </c>
      <c r="DD70" s="121">
        <f>-SUMIFS(Lancamentos!$Y:$Y,Lancamentos!$AF:$AF,Fluxo_de_Caixa_Semanal!DD$8,Lancamentos!$F:$F,"Realizado",Lancamentos!$J:$J,Fluxo_de_Caixa_Semanal!$A70)-SUMIFS(Lancamentos!$Y:$Y,Lancamentos!$AF:$AF,Fluxo_de_Caixa_Semanal!DD$8,Lancamentos!$F:$F,"Contratado",Lancamentos!$J:$J,Fluxo_de_Caixa_Semanal!$A70)</f>
        <v>0</v>
      </c>
      <c r="DE70" s="122">
        <f>-SUMIFS(Lancamentos!$Y:$Y,Lancamentos!$AF:$AF,Fluxo_de_Caixa_Semanal!DE$8,Lancamentos!$F:$F,"Realizado",Lancamentos!$J:$J,Fluxo_de_Caixa_Semanal!$A70)-SUMIFS(Lancamentos!$Y:$Y,Lancamentos!$AF:$AF,Fluxo_de_Caixa_Semanal!DE$8,Lancamentos!$F:$F,"Contratado",Lancamentos!$J:$J,Fluxo_de_Caixa_Semanal!$A70)</f>
        <v>0</v>
      </c>
      <c r="DF70" s="123">
        <f>-SUMIFS(Lancamentos!$Y:$Y,Lancamentos!$AF:$AF,Fluxo_de_Caixa_Semanal!DF$8,Lancamentos!$F:$F,"Realizado",Lancamentos!$J:$J,Fluxo_de_Caixa_Semanal!$A70)-SUMIFS(Lancamentos!$Y:$Y,Lancamentos!$AF:$AF,Fluxo_de_Caixa_Semanal!DF$8,Lancamentos!$F:$F,"Contratado",Lancamentos!$J:$J,Fluxo_de_Caixa_Semanal!$A70)</f>
        <v>0</v>
      </c>
      <c r="DG70" s="121">
        <f>-SUMIFS(Lancamentos!$Y:$Y,Lancamentos!$AF:$AF,Fluxo_de_Caixa_Semanal!DG$8,Lancamentos!$F:$F,"Realizado",Lancamentos!$J:$J,Fluxo_de_Caixa_Semanal!$A70)-SUMIFS(Lancamentos!$Y:$Y,Lancamentos!$AF:$AF,Fluxo_de_Caixa_Semanal!DG$8,Lancamentos!$F:$F,"Contratado",Lancamentos!$J:$J,Fluxo_de_Caixa_Semanal!$A70)</f>
        <v>0</v>
      </c>
      <c r="DH70" s="122">
        <f>-SUMIFS(Lancamentos!$Y:$Y,Lancamentos!$AF:$AF,Fluxo_de_Caixa_Semanal!DH$8,Lancamentos!$F:$F,"Realizado",Lancamentos!$J:$J,Fluxo_de_Caixa_Semanal!$A70)-SUMIFS(Lancamentos!$Y:$Y,Lancamentos!$AF:$AF,Fluxo_de_Caixa_Semanal!DH$8,Lancamentos!$F:$F,"Contratado",Lancamentos!$J:$J,Fluxo_de_Caixa_Semanal!$A70)</f>
        <v>0</v>
      </c>
      <c r="DI70" s="123">
        <f>-SUMIFS(Lancamentos!$Y:$Y,Lancamentos!$AF:$AF,Fluxo_de_Caixa_Semanal!DI$8,Lancamentos!$F:$F,"Realizado",Lancamentos!$J:$J,Fluxo_de_Caixa_Semanal!$A70)-SUMIFS(Lancamentos!$Y:$Y,Lancamentos!$AF:$AF,Fluxo_de_Caixa_Semanal!DI$8,Lancamentos!$F:$F,"Contratado",Lancamentos!$J:$J,Fluxo_de_Caixa_Semanal!$A70)</f>
        <v>0</v>
      </c>
      <c r="DJ70" s="121">
        <f>-SUMIFS(Lancamentos!$Y:$Y,Lancamentos!$AF:$AF,Fluxo_de_Caixa_Semanal!DJ$8,Lancamentos!$F:$F,"Realizado",Lancamentos!$J:$J,Fluxo_de_Caixa_Semanal!$A70)-SUMIFS(Lancamentos!$Y:$Y,Lancamentos!$AF:$AF,Fluxo_de_Caixa_Semanal!DJ$8,Lancamentos!$F:$F,"Contratado",Lancamentos!$J:$J,Fluxo_de_Caixa_Semanal!$A70)</f>
        <v>0</v>
      </c>
      <c r="DK70" s="122">
        <f>-SUMIFS(Lancamentos!$Y:$Y,Lancamentos!$AF:$AF,Fluxo_de_Caixa_Semanal!DK$8,Lancamentos!$F:$F,"Realizado",Lancamentos!$J:$J,Fluxo_de_Caixa_Semanal!$A70)-SUMIFS(Lancamentos!$Y:$Y,Lancamentos!$AF:$AF,Fluxo_de_Caixa_Semanal!DK$8,Lancamentos!$F:$F,"Contratado",Lancamentos!$J:$J,Fluxo_de_Caixa_Semanal!$A70)</f>
        <v>0</v>
      </c>
      <c r="DL70" s="123">
        <f>-SUMIFS(Lancamentos!$Y:$Y,Lancamentos!$AF:$AF,Fluxo_de_Caixa_Semanal!DL$8,Lancamentos!$F:$F,"Realizado",Lancamentos!$J:$J,Fluxo_de_Caixa_Semanal!$A70)-SUMIFS(Lancamentos!$Y:$Y,Lancamentos!$AF:$AF,Fluxo_de_Caixa_Semanal!DL$8,Lancamentos!$F:$F,"Contratado",Lancamentos!$J:$J,Fluxo_de_Caixa_Semanal!$A70)</f>
        <v>0</v>
      </c>
      <c r="DM70" s="121">
        <f>-SUMIFS(Lancamentos!$Y:$Y,Lancamentos!$AF:$AF,Fluxo_de_Caixa_Semanal!DM$8,Lancamentos!$F:$F,"Realizado",Lancamentos!$J:$J,Fluxo_de_Caixa_Semanal!$A70)-SUMIFS(Lancamentos!$Y:$Y,Lancamentos!$AF:$AF,Fluxo_de_Caixa_Semanal!DM$8,Lancamentos!$F:$F,"Contratado",Lancamentos!$J:$J,Fluxo_de_Caixa_Semanal!$A70)</f>
        <v>0</v>
      </c>
      <c r="DN70" s="122">
        <f>-SUMIFS(Lancamentos!$Y:$Y,Lancamentos!$AF:$AF,Fluxo_de_Caixa_Semanal!DN$8,Lancamentos!$F:$F,"Realizado",Lancamentos!$J:$J,Fluxo_de_Caixa_Semanal!$A70)-SUMIFS(Lancamentos!$Y:$Y,Lancamentos!$AF:$AF,Fluxo_de_Caixa_Semanal!DN$8,Lancamentos!$F:$F,"Contratado",Lancamentos!$J:$J,Fluxo_de_Caixa_Semanal!$A70)</f>
        <v>0</v>
      </c>
      <c r="DO70" s="123">
        <f>-SUMIFS(Lancamentos!$Y:$Y,Lancamentos!$AF:$AF,Fluxo_de_Caixa_Semanal!DO$8,Lancamentos!$F:$F,"Realizado",Lancamentos!$J:$J,Fluxo_de_Caixa_Semanal!$A70)-SUMIFS(Lancamentos!$Y:$Y,Lancamentos!$AF:$AF,Fluxo_de_Caixa_Semanal!DO$8,Lancamentos!$F:$F,"Contratado",Lancamentos!$J:$J,Fluxo_de_Caixa_Semanal!$A70)</f>
        <v>0</v>
      </c>
      <c r="DP70" s="121">
        <f>-SUMIFS(Lancamentos!$Y:$Y,Lancamentos!$AF:$AF,Fluxo_de_Caixa_Semanal!DP$8,Lancamentos!$F:$F,"Realizado",Lancamentos!$J:$J,Fluxo_de_Caixa_Semanal!$A70)-SUMIFS(Lancamentos!$Y:$Y,Lancamentos!$AF:$AF,Fluxo_de_Caixa_Semanal!DP$8,Lancamentos!$F:$F,"Contratado",Lancamentos!$J:$J,Fluxo_de_Caixa_Semanal!$A70)</f>
        <v>0</v>
      </c>
      <c r="DQ70" s="122">
        <f>-SUMIFS(Lancamentos!$Y:$Y,Lancamentos!$AF:$AF,Fluxo_de_Caixa_Semanal!DQ$8,Lancamentos!$F:$F,"Realizado",Lancamentos!$J:$J,Fluxo_de_Caixa_Semanal!$A70)-SUMIFS(Lancamentos!$Y:$Y,Lancamentos!$AF:$AF,Fluxo_de_Caixa_Semanal!DQ$8,Lancamentos!$F:$F,"Contratado",Lancamentos!$J:$J,Fluxo_de_Caixa_Semanal!$A70)</f>
        <v>0</v>
      </c>
      <c r="DR70" s="123">
        <f>-SUMIFS(Lancamentos!$Y:$Y,Lancamentos!$AF:$AF,Fluxo_de_Caixa_Semanal!DR$8,Lancamentos!$F:$F,"Realizado",Lancamentos!$J:$J,Fluxo_de_Caixa_Semanal!$A70)-SUMIFS(Lancamentos!$Y:$Y,Lancamentos!$AF:$AF,Fluxo_de_Caixa_Semanal!DR$8,Lancamentos!$F:$F,"Contratado",Lancamentos!$J:$J,Fluxo_de_Caixa_Semanal!$A70)</f>
        <v>0</v>
      </c>
      <c r="DS70" s="121">
        <f>-SUMIFS(Lancamentos!$Y:$Y,Lancamentos!$AF:$AF,Fluxo_de_Caixa_Semanal!DS$8,Lancamentos!$F:$F,"Realizado",Lancamentos!$J:$J,Fluxo_de_Caixa_Semanal!$A70)-SUMIFS(Lancamentos!$Y:$Y,Lancamentos!$AF:$AF,Fluxo_de_Caixa_Semanal!DS$8,Lancamentos!$F:$F,"Contratado",Lancamentos!$J:$J,Fluxo_de_Caixa_Semanal!$A70)</f>
        <v>0</v>
      </c>
      <c r="DT70" s="122">
        <f>-SUMIFS(Lancamentos!$Y:$Y,Lancamentos!$AF:$AF,Fluxo_de_Caixa_Semanal!DT$8,Lancamentos!$F:$F,"Realizado",Lancamentos!$J:$J,Fluxo_de_Caixa_Semanal!$A70)-SUMIFS(Lancamentos!$Y:$Y,Lancamentos!$AF:$AF,Fluxo_de_Caixa_Semanal!DT$8,Lancamentos!$F:$F,"Contratado",Lancamentos!$J:$J,Fluxo_de_Caixa_Semanal!$A70)</f>
        <v>0</v>
      </c>
      <c r="DU70" s="123">
        <f>-SUMIFS(Lancamentos!$Y:$Y,Lancamentos!$AF:$AF,Fluxo_de_Caixa_Semanal!DU$8,Lancamentos!$F:$F,"Realizado",Lancamentos!$J:$J,Fluxo_de_Caixa_Semanal!$A70)-SUMIFS(Lancamentos!$Y:$Y,Lancamentos!$AF:$AF,Fluxo_de_Caixa_Semanal!DU$8,Lancamentos!$F:$F,"Contratado",Lancamentos!$J:$J,Fluxo_de_Caixa_Semanal!$A70)</f>
        <v>0</v>
      </c>
      <c r="DV70" s="121">
        <f>-SUMIFS(Lancamentos!$Y:$Y,Lancamentos!$AF:$AF,Fluxo_de_Caixa_Semanal!DV$8,Lancamentos!$F:$F,"Realizado",Lancamentos!$J:$J,Fluxo_de_Caixa_Semanal!$A70)-SUMIFS(Lancamentos!$Y:$Y,Lancamentos!$AF:$AF,Fluxo_de_Caixa_Semanal!DV$8,Lancamentos!$F:$F,"Contratado",Lancamentos!$J:$J,Fluxo_de_Caixa_Semanal!$A70)</f>
        <v>0</v>
      </c>
      <c r="DW70" s="122">
        <f>-SUMIFS(Lancamentos!$Y:$Y,Lancamentos!$AF:$AF,Fluxo_de_Caixa_Semanal!DW$8,Lancamentos!$F:$F,"Realizado",Lancamentos!$J:$J,Fluxo_de_Caixa_Semanal!$A70)-SUMIFS(Lancamentos!$Y:$Y,Lancamentos!$AF:$AF,Fluxo_de_Caixa_Semanal!DW$8,Lancamentos!$F:$F,"Contratado",Lancamentos!$J:$J,Fluxo_de_Caixa_Semanal!$A70)</f>
        <v>0</v>
      </c>
      <c r="DX70" s="123">
        <f>-SUMIFS(Lancamentos!$Y:$Y,Lancamentos!$AF:$AF,Fluxo_de_Caixa_Semanal!DX$8,Lancamentos!$F:$F,"Realizado",Lancamentos!$J:$J,Fluxo_de_Caixa_Semanal!$A70)-SUMIFS(Lancamentos!$Y:$Y,Lancamentos!$AF:$AF,Fluxo_de_Caixa_Semanal!DX$8,Lancamentos!$F:$F,"Contratado",Lancamentos!$J:$J,Fluxo_de_Caixa_Semanal!$A70)</f>
        <v>0</v>
      </c>
      <c r="DY70" s="121">
        <f>-SUMIFS(Lancamentos!$Y:$Y,Lancamentos!$AF:$AF,Fluxo_de_Caixa_Semanal!DY$8,Lancamentos!$F:$F,"Realizado",Lancamentos!$J:$J,Fluxo_de_Caixa_Semanal!$A70)-SUMIFS(Lancamentos!$Y:$Y,Lancamentos!$AF:$AF,Fluxo_de_Caixa_Semanal!DY$8,Lancamentos!$F:$F,"Contratado",Lancamentos!$J:$J,Fluxo_de_Caixa_Semanal!$A70)</f>
        <v>0</v>
      </c>
      <c r="DZ70" s="122">
        <f>-SUMIFS(Lancamentos!$Y:$Y,Lancamentos!$AF:$AF,Fluxo_de_Caixa_Semanal!DZ$8,Lancamentos!$F:$F,"Realizado",Lancamentos!$J:$J,Fluxo_de_Caixa_Semanal!$A70)-SUMIFS(Lancamentos!$Y:$Y,Lancamentos!$AF:$AF,Fluxo_de_Caixa_Semanal!DZ$8,Lancamentos!$F:$F,"Contratado",Lancamentos!$J:$J,Fluxo_de_Caixa_Semanal!$A70)</f>
        <v>0</v>
      </c>
      <c r="EA70" s="123">
        <f>-SUMIFS(Lancamentos!$Y:$Y,Lancamentos!$AF:$AF,Fluxo_de_Caixa_Semanal!EA$8,Lancamentos!$F:$F,"Realizado",Lancamentos!$J:$J,Fluxo_de_Caixa_Semanal!$A70)-SUMIFS(Lancamentos!$Y:$Y,Lancamentos!$AF:$AF,Fluxo_de_Caixa_Semanal!EA$8,Lancamentos!$F:$F,"Contratado",Lancamentos!$J:$J,Fluxo_de_Caixa_Semanal!$A70)</f>
        <v>0</v>
      </c>
      <c r="EB70" s="121">
        <f>-SUMIFS(Lancamentos!$Y:$Y,Lancamentos!$AF:$AF,Fluxo_de_Caixa_Semanal!EB$8,Lancamentos!$F:$F,"Realizado",Lancamentos!$J:$J,Fluxo_de_Caixa_Semanal!$A70)-SUMIFS(Lancamentos!$Y:$Y,Lancamentos!$AF:$AF,Fluxo_de_Caixa_Semanal!EB$8,Lancamentos!$F:$F,"Contratado",Lancamentos!$J:$J,Fluxo_de_Caixa_Semanal!$A70)</f>
        <v>0</v>
      </c>
      <c r="EC70" s="122">
        <f>-SUMIFS(Lancamentos!$Y:$Y,Lancamentos!$AF:$AF,Fluxo_de_Caixa_Semanal!EC$8,Lancamentos!$F:$F,"Realizado",Lancamentos!$J:$J,Fluxo_de_Caixa_Semanal!$A70)-SUMIFS(Lancamentos!$Y:$Y,Lancamentos!$AF:$AF,Fluxo_de_Caixa_Semanal!EC$8,Lancamentos!$F:$F,"Contratado",Lancamentos!$J:$J,Fluxo_de_Caixa_Semanal!$A70)</f>
        <v>0</v>
      </c>
      <c r="ED70" s="123">
        <f>-SUMIFS(Lancamentos!$Y:$Y,Lancamentos!$AF:$AF,Fluxo_de_Caixa_Semanal!ED$8,Lancamentos!$F:$F,"Realizado",Lancamentos!$J:$J,Fluxo_de_Caixa_Semanal!$A70)-SUMIFS(Lancamentos!$Y:$Y,Lancamentos!$AF:$AF,Fluxo_de_Caixa_Semanal!ED$8,Lancamentos!$F:$F,"Contratado",Lancamentos!$J:$J,Fluxo_de_Caixa_Semanal!$A70)</f>
        <v>0</v>
      </c>
      <c r="EE70" s="121">
        <f>-SUMIFS(Lancamentos!$Y:$Y,Lancamentos!$AF:$AF,Fluxo_de_Caixa_Semanal!EE$8,Lancamentos!$F:$F,"Realizado",Lancamentos!$J:$J,Fluxo_de_Caixa_Semanal!$A70)-SUMIFS(Lancamentos!$Y:$Y,Lancamentos!$AF:$AF,Fluxo_de_Caixa_Semanal!EE$8,Lancamentos!$F:$F,"Contratado",Lancamentos!$J:$J,Fluxo_de_Caixa_Semanal!$A70)</f>
        <v>0</v>
      </c>
      <c r="EF70" s="122">
        <f>-SUMIFS(Lancamentos!$Y:$Y,Lancamentos!$AF:$AF,Fluxo_de_Caixa_Semanal!EF$8,Lancamentos!$F:$F,"Realizado",Lancamentos!$J:$J,Fluxo_de_Caixa_Semanal!$A70)-SUMIFS(Lancamentos!$Y:$Y,Lancamentos!$AF:$AF,Fluxo_de_Caixa_Semanal!EF$8,Lancamentos!$F:$F,"Contratado",Lancamentos!$J:$J,Fluxo_de_Caixa_Semanal!$A70)</f>
        <v>0</v>
      </c>
      <c r="EG70" s="123">
        <f>-SUMIFS(Lancamentos!$Y:$Y,Lancamentos!$AF:$AF,Fluxo_de_Caixa_Semanal!EG$8,Lancamentos!$F:$F,"Realizado",Lancamentos!$J:$J,Fluxo_de_Caixa_Semanal!$A70)-SUMIFS(Lancamentos!$Y:$Y,Lancamentos!$AF:$AF,Fluxo_de_Caixa_Semanal!EG$8,Lancamentos!$F:$F,"Contratado",Lancamentos!$J:$J,Fluxo_de_Caixa_Semanal!$A70)</f>
        <v>0</v>
      </c>
      <c r="EH70" s="121">
        <f>-SUMIFS(Lancamentos!$Y:$Y,Lancamentos!$AF:$AF,Fluxo_de_Caixa_Semanal!EH$8,Lancamentos!$F:$F,"Realizado",Lancamentos!$J:$J,Fluxo_de_Caixa_Semanal!$A70)-SUMIFS(Lancamentos!$Y:$Y,Lancamentos!$AF:$AF,Fluxo_de_Caixa_Semanal!EH$8,Lancamentos!$F:$F,"Contratado",Lancamentos!$J:$J,Fluxo_de_Caixa_Semanal!$A70)</f>
        <v>0</v>
      </c>
      <c r="EI70" s="122">
        <f>-SUMIFS(Lancamentos!$Y:$Y,Lancamentos!$AF:$AF,Fluxo_de_Caixa_Semanal!EI$8,Lancamentos!$F:$F,"Realizado",Lancamentos!$J:$J,Fluxo_de_Caixa_Semanal!$A70)-SUMIFS(Lancamentos!$Y:$Y,Lancamentos!$AF:$AF,Fluxo_de_Caixa_Semanal!EI$8,Lancamentos!$F:$F,"Contratado",Lancamentos!$J:$J,Fluxo_de_Caixa_Semanal!$A70)</f>
        <v>0</v>
      </c>
      <c r="EJ70" s="123">
        <f>-SUMIFS(Lancamentos!$Y:$Y,Lancamentos!$AF:$AF,Fluxo_de_Caixa_Semanal!EJ$8,Lancamentos!$F:$F,"Realizado",Lancamentos!$J:$J,Fluxo_de_Caixa_Semanal!$A70)-SUMIFS(Lancamentos!$Y:$Y,Lancamentos!$AF:$AF,Fluxo_de_Caixa_Semanal!EJ$8,Lancamentos!$F:$F,"Contratado",Lancamentos!$J:$J,Fluxo_de_Caixa_Semanal!$A70)</f>
        <v>0</v>
      </c>
      <c r="EK70" s="121">
        <f>-SUMIFS(Lancamentos!$Y:$Y,Lancamentos!$AF:$AF,Fluxo_de_Caixa_Semanal!EK$8,Lancamentos!$F:$F,"Realizado",Lancamentos!$J:$J,Fluxo_de_Caixa_Semanal!$A70)-SUMIFS(Lancamentos!$Y:$Y,Lancamentos!$AF:$AF,Fluxo_de_Caixa_Semanal!EK$8,Lancamentos!$F:$F,"Contratado",Lancamentos!$J:$J,Fluxo_de_Caixa_Semanal!$A70)</f>
        <v>0</v>
      </c>
      <c r="EL70" s="122">
        <f>-SUMIFS(Lancamentos!$Y:$Y,Lancamentos!$AF:$AF,Fluxo_de_Caixa_Semanal!EL$8,Lancamentos!$F:$F,"Realizado",Lancamentos!$J:$J,Fluxo_de_Caixa_Semanal!$A70)-SUMIFS(Lancamentos!$Y:$Y,Lancamentos!$AF:$AF,Fluxo_de_Caixa_Semanal!EL$8,Lancamentos!$F:$F,"Contratado",Lancamentos!$J:$J,Fluxo_de_Caixa_Semanal!$A70)</f>
        <v>0</v>
      </c>
      <c r="EM70" s="123">
        <f>-SUMIFS(Lancamentos!$Y:$Y,Lancamentos!$AF:$AF,Fluxo_de_Caixa_Semanal!EM$8,Lancamentos!$F:$F,"Realizado",Lancamentos!$J:$J,Fluxo_de_Caixa_Semanal!$A70)-SUMIFS(Lancamentos!$Y:$Y,Lancamentos!$AF:$AF,Fluxo_de_Caixa_Semanal!EM$8,Lancamentos!$F:$F,"Contratado",Lancamentos!$J:$J,Fluxo_de_Caixa_Semanal!$A70)</f>
        <v>0</v>
      </c>
      <c r="EN70" s="121">
        <f>-SUMIFS(Lancamentos!$Y:$Y,Lancamentos!$AF:$AF,Fluxo_de_Caixa_Semanal!EN$8,Lancamentos!$F:$F,"Realizado",Lancamentos!$J:$J,Fluxo_de_Caixa_Semanal!$A70)-SUMIFS(Lancamentos!$Y:$Y,Lancamentos!$AF:$AF,Fluxo_de_Caixa_Semanal!EN$8,Lancamentos!$F:$F,"Contratado",Lancamentos!$J:$J,Fluxo_de_Caixa_Semanal!$A70)</f>
        <v>0</v>
      </c>
      <c r="EO70" s="122">
        <f>-SUMIFS(Lancamentos!$Y:$Y,Lancamentos!$AF:$AF,Fluxo_de_Caixa_Semanal!EO$8,Lancamentos!$F:$F,"Realizado",Lancamentos!$J:$J,Fluxo_de_Caixa_Semanal!$A70)-SUMIFS(Lancamentos!$Y:$Y,Lancamentos!$AF:$AF,Fluxo_de_Caixa_Semanal!EO$8,Lancamentos!$F:$F,"Contratado",Lancamentos!$J:$J,Fluxo_de_Caixa_Semanal!$A70)</f>
        <v>0</v>
      </c>
      <c r="EP70" s="123">
        <f>-SUMIFS(Lancamentos!$Y:$Y,Lancamentos!$AF:$AF,Fluxo_de_Caixa_Semanal!EP$8,Lancamentos!$F:$F,"Realizado",Lancamentos!$J:$J,Fluxo_de_Caixa_Semanal!$A70)-SUMIFS(Lancamentos!$Y:$Y,Lancamentos!$AF:$AF,Fluxo_de_Caixa_Semanal!EP$8,Lancamentos!$F:$F,"Contratado",Lancamentos!$J:$J,Fluxo_de_Caixa_Semanal!$A70)</f>
        <v>0</v>
      </c>
      <c r="EQ70" s="121">
        <f>-SUMIFS(Lancamentos!$Y:$Y,Lancamentos!$AF:$AF,Fluxo_de_Caixa_Semanal!EQ$8,Lancamentos!$F:$F,"Realizado",Lancamentos!$J:$J,Fluxo_de_Caixa_Semanal!$A70)-SUMIFS(Lancamentos!$Y:$Y,Lancamentos!$AF:$AF,Fluxo_de_Caixa_Semanal!EQ$8,Lancamentos!$F:$F,"Contratado",Lancamentos!$J:$J,Fluxo_de_Caixa_Semanal!$A70)</f>
        <v>0</v>
      </c>
      <c r="ER70" s="122">
        <f>-SUMIFS(Lancamentos!$Y:$Y,Lancamentos!$AF:$AF,Fluxo_de_Caixa_Semanal!ER$8,Lancamentos!$F:$F,"Realizado",Lancamentos!$J:$J,Fluxo_de_Caixa_Semanal!$A70)-SUMIFS(Lancamentos!$Y:$Y,Lancamentos!$AF:$AF,Fluxo_de_Caixa_Semanal!ER$8,Lancamentos!$F:$F,"Contratado",Lancamentos!$J:$J,Fluxo_de_Caixa_Semanal!$A70)</f>
        <v>0</v>
      </c>
      <c r="ES70" s="123">
        <f>-SUMIFS(Lancamentos!$Y:$Y,Lancamentos!$AF:$AF,Fluxo_de_Caixa_Semanal!ES$8,Lancamentos!$F:$F,"Realizado",Lancamentos!$J:$J,Fluxo_de_Caixa_Semanal!$A70)-SUMIFS(Lancamentos!$Y:$Y,Lancamentos!$AF:$AF,Fluxo_de_Caixa_Semanal!ES$8,Lancamentos!$F:$F,"Contratado",Lancamentos!$J:$J,Fluxo_de_Caixa_Semanal!$A70)</f>
        <v>0</v>
      </c>
    </row>
    <row r="71" spans="1:149" s="2" customFormat="1" outlineLevel="1" x14ac:dyDescent="0.25">
      <c r="A71" t="s">
        <v>168</v>
      </c>
      <c r="B71" t="s">
        <v>169</v>
      </c>
      <c r="C71" s="165">
        <f>-SUMIFS(Lancamentos!$Y:$Y,Lancamentos!$AF:$AF,Fluxo_de_Caixa_Semanal!C$8,Lancamentos!$F:$F,"Realizado",Lancamentos!$J:$J,Fluxo_de_Caixa_Semanal!$A71)</f>
        <v>0</v>
      </c>
      <c r="D71" s="165">
        <f>-SUMIFS(Lancamentos!$Y:$Y,Lancamentos!$AF:$AF,Fluxo_de_Caixa_Semanal!D$8,Lancamentos!$F:$F,"Realizado",Lancamentos!$J:$J,Fluxo_de_Caixa_Semanal!$A71)</f>
        <v>0</v>
      </c>
      <c r="E71" s="166">
        <f>-SUMIFS(Lancamentos!$Y:$Y,Lancamentos!$AF:$AF,Fluxo_de_Caixa_Semanal!E$8,Lancamentos!$F:$F,"Realizado",Lancamentos!$J:$J,Fluxo_de_Caixa_Semanal!$A71)</f>
        <v>0</v>
      </c>
      <c r="F71" s="167">
        <f>-SUMIFS(Lancamentos!$Y:$Y,Lancamentos!$AF:$AF,Fluxo_de_Caixa_Semanal!F$8,Lancamentos!$F:$F,"Realizado",Lancamentos!$J:$J,Fluxo_de_Caixa_Semanal!$A71)</f>
        <v>0</v>
      </c>
      <c r="G71" s="165">
        <f>-SUMIFS(Lancamentos!$Y:$Y,Lancamentos!$AF:$AF,Fluxo_de_Caixa_Semanal!G$8,Lancamentos!$F:$F,"Realizado",Lancamentos!$J:$J,Fluxo_de_Caixa_Semanal!$A71)</f>
        <v>0</v>
      </c>
      <c r="H71" s="166">
        <f>-SUMIFS(Lancamentos!$Y:$Y,Lancamentos!$AF:$AF,Fluxo_de_Caixa_Semanal!H$8,Lancamentos!$F:$F,"Realizado",Lancamentos!$J:$J,Fluxo_de_Caixa_Semanal!$A71)</f>
        <v>0</v>
      </c>
      <c r="I71" s="167">
        <f>-SUMIFS(Lancamentos!$Y:$Y,Lancamentos!$AF:$AF,Fluxo_de_Caixa_Semanal!I$8,Lancamentos!$F:$F,"Realizado",Lancamentos!$J:$J,Fluxo_de_Caixa_Semanal!$A71)</f>
        <v>0</v>
      </c>
      <c r="J71" s="165">
        <f>-SUMIFS(Lancamentos!$Y:$Y,Lancamentos!$AF:$AF,Fluxo_de_Caixa_Semanal!J$8,Lancamentos!$F:$F,"Realizado",Lancamentos!$J:$J,Fluxo_de_Caixa_Semanal!$A71)</f>
        <v>0</v>
      </c>
      <c r="K71" s="166">
        <f>-SUMIFS(Lancamentos!$Y:$Y,Lancamentos!$AF:$AF,Fluxo_de_Caixa_Semanal!K$8,Lancamentos!$F:$F,"Realizado",Lancamentos!$J:$J,Fluxo_de_Caixa_Semanal!$A71)</f>
        <v>0</v>
      </c>
      <c r="L71" s="167">
        <f>-SUMIFS(Lancamentos!$Y:$Y,Lancamentos!$AF:$AF,Fluxo_de_Caixa_Semanal!L$8,Lancamentos!$F:$F,"Realizado",Lancamentos!$J:$J,Fluxo_de_Caixa_Semanal!$A71)</f>
        <v>0</v>
      </c>
      <c r="M71" s="165">
        <f>-SUMIFS(Lancamentos!$Y:$Y,Lancamentos!$AF:$AF,Fluxo_de_Caixa_Semanal!M$8,Lancamentos!$F:$F,"Realizado",Lancamentos!$J:$J,Fluxo_de_Caixa_Semanal!$A71)</f>
        <v>0</v>
      </c>
      <c r="N71" s="166">
        <f>-SUMIFS(Lancamentos!$Y:$Y,Lancamentos!$AF:$AF,Fluxo_de_Caixa_Semanal!N$8,Lancamentos!$F:$F,"Realizado",Lancamentos!$J:$J,Fluxo_de_Caixa_Semanal!$A71)</f>
        <v>0</v>
      </c>
      <c r="O71" s="167">
        <f>-SUMIFS(Lancamentos!$Y:$Y,Lancamentos!$AF:$AF,Fluxo_de_Caixa_Semanal!O$8,Lancamentos!$F:$F,"Realizado",Lancamentos!$J:$J,Fluxo_de_Caixa_Semanal!$A71)</f>
        <v>0</v>
      </c>
      <c r="P71" s="165">
        <f>-SUMIFS(Lancamentos!$Y:$Y,Lancamentos!$AF:$AF,Fluxo_de_Caixa_Semanal!P$8,Lancamentos!$F:$F,"Realizado",Lancamentos!$J:$J,Fluxo_de_Caixa_Semanal!$A71)</f>
        <v>0</v>
      </c>
      <c r="Q71" s="166">
        <f>-SUMIFS(Lancamentos!$Y:$Y,Lancamentos!$AF:$AF,Fluxo_de_Caixa_Semanal!Q$8,Lancamentos!$F:$F,"Realizado",Lancamentos!$J:$J,Fluxo_de_Caixa_Semanal!$A71)</f>
        <v>0</v>
      </c>
      <c r="R71" s="167">
        <f>-SUMIFS(Lancamentos!$Y:$Y,Lancamentos!$AF:$AF,Fluxo_de_Caixa_Semanal!R$8,Lancamentos!$F:$F,"Realizado",Lancamentos!$J:$J,Fluxo_de_Caixa_Semanal!$A71)</f>
        <v>0</v>
      </c>
      <c r="S71" s="165">
        <f>-SUMIFS(Lancamentos!$Y:$Y,Lancamentos!$AF:$AF,Fluxo_de_Caixa_Semanal!S$8,Lancamentos!$F:$F,"Realizado",Lancamentos!$J:$J,Fluxo_de_Caixa_Semanal!$A71)</f>
        <v>0</v>
      </c>
      <c r="T71" s="166">
        <f>-SUMIFS(Lancamentos!$Y:$Y,Lancamentos!$AF:$AF,Fluxo_de_Caixa_Semanal!T$8,Lancamentos!$F:$F,"Realizado",Lancamentos!$J:$J,Fluxo_de_Caixa_Semanal!$A71)</f>
        <v>0</v>
      </c>
      <c r="U71" s="167">
        <f>-SUMIFS(Lancamentos!$Y:$Y,Lancamentos!$AF:$AF,Fluxo_de_Caixa_Semanal!U$8,Lancamentos!$F:$F,"Realizado",Lancamentos!$J:$J,Fluxo_de_Caixa_Semanal!$A71)</f>
        <v>0</v>
      </c>
      <c r="V71" s="165">
        <f>-SUMIFS(Lancamentos!$Y:$Y,Lancamentos!$AF:$AF,Fluxo_de_Caixa_Semanal!V$8,Lancamentos!$F:$F,"Realizado",Lancamentos!$J:$J,Fluxo_de_Caixa_Semanal!$A71)</f>
        <v>0</v>
      </c>
      <c r="W71" s="166">
        <f>-SUMIFS(Lancamentos!$Y:$Y,Lancamentos!$AF:$AF,Fluxo_de_Caixa_Semanal!W$8,Lancamentos!$F:$F,"Realizado",Lancamentos!$J:$J,Fluxo_de_Caixa_Semanal!$A71)</f>
        <v>0</v>
      </c>
      <c r="X71" s="121">
        <f>-SUMIFS(Lancamentos!$Y:$Y,Lancamentos!$AF:$AF,Fluxo_de_Caixa_Semanal!X$8,Lancamentos!$F:$F,"Realizado",Lancamentos!$J:$J,Fluxo_de_Caixa_Semanal!$A71)-SUMIFS(Lancamentos!$Y:$Y,Lancamentos!$AF:$AF,Fluxo_de_Caixa_Semanal!X$8,Lancamentos!$F:$F,"Contratado",Lancamentos!$J:$J,Fluxo_de_Caixa_Semanal!$A71)</f>
        <v>0</v>
      </c>
      <c r="Y71" s="122">
        <f>-SUMIFS(Lancamentos!$Y:$Y,Lancamentos!$AF:$AF,Fluxo_de_Caixa_Semanal!Y$8,Lancamentos!$F:$F,"Realizado",Lancamentos!$J:$J,Fluxo_de_Caixa_Semanal!$A71)-SUMIFS(Lancamentos!$Y:$Y,Lancamentos!$AF:$AF,Fluxo_de_Caixa_Semanal!Y$8,Lancamentos!$F:$F,"Contratado",Lancamentos!$J:$J,Fluxo_de_Caixa_Semanal!$A71)</f>
        <v>0</v>
      </c>
      <c r="Z71" s="123">
        <f>-SUMIFS(Lancamentos!$Y:$Y,Lancamentos!$AF:$AF,Fluxo_de_Caixa_Semanal!Z$8,Lancamentos!$F:$F,"Realizado",Lancamentos!$J:$J,Fluxo_de_Caixa_Semanal!$A71)-SUMIFS(Lancamentos!$Y:$Y,Lancamentos!$AF:$AF,Fluxo_de_Caixa_Semanal!Z$8,Lancamentos!$F:$F,"Contratado",Lancamentos!$J:$J,Fluxo_de_Caixa_Semanal!$A71)</f>
        <v>0</v>
      </c>
      <c r="AA71" s="121">
        <f>-SUMIFS(Lancamentos!$Y:$Y,Lancamentos!$AF:$AF,Fluxo_de_Caixa_Semanal!AA$8,Lancamentos!$F:$F,"Realizado",Lancamentos!$J:$J,Fluxo_de_Caixa_Semanal!$A71)-SUMIFS(Lancamentos!$Y:$Y,Lancamentos!$AF:$AF,Fluxo_de_Caixa_Semanal!AA$8,Lancamentos!$F:$F,"Contratado",Lancamentos!$J:$J,Fluxo_de_Caixa_Semanal!$A71)</f>
        <v>0</v>
      </c>
      <c r="AB71" s="122">
        <f>-SUMIFS(Lancamentos!$Y:$Y,Lancamentos!$AF:$AF,Fluxo_de_Caixa_Semanal!AB$8,Lancamentos!$F:$F,"Realizado",Lancamentos!$J:$J,Fluxo_de_Caixa_Semanal!$A71)-SUMIFS(Lancamentos!$Y:$Y,Lancamentos!$AF:$AF,Fluxo_de_Caixa_Semanal!AB$8,Lancamentos!$F:$F,"Contratado",Lancamentos!$J:$J,Fluxo_de_Caixa_Semanal!$A71)</f>
        <v>0</v>
      </c>
      <c r="AC71" s="123">
        <f>-SUMIFS(Lancamentos!$Y:$Y,Lancamentos!$AF:$AF,Fluxo_de_Caixa_Semanal!AC$8,Lancamentos!$F:$F,"Realizado",Lancamentos!$J:$J,Fluxo_de_Caixa_Semanal!$A71)-SUMIFS(Lancamentos!$Y:$Y,Lancamentos!$AF:$AF,Fluxo_de_Caixa_Semanal!AC$8,Lancamentos!$F:$F,"Contratado",Lancamentos!$J:$J,Fluxo_de_Caixa_Semanal!$A71)</f>
        <v>0</v>
      </c>
      <c r="AD71" s="121">
        <f>-SUMIFS(Lancamentos!$Y:$Y,Lancamentos!$AF:$AF,Fluxo_de_Caixa_Semanal!AD$8,Lancamentos!$F:$F,"Realizado",Lancamentos!$J:$J,Fluxo_de_Caixa_Semanal!$A71)-SUMIFS(Lancamentos!$Y:$Y,Lancamentos!$AF:$AF,Fluxo_de_Caixa_Semanal!AD$8,Lancamentos!$F:$F,"Contratado",Lancamentos!$J:$J,Fluxo_de_Caixa_Semanal!$A71)</f>
        <v>0</v>
      </c>
      <c r="AE71" s="122">
        <f>-SUMIFS(Lancamentos!$Y:$Y,Lancamentos!$AF:$AF,Fluxo_de_Caixa_Semanal!AE$8,Lancamentos!$F:$F,"Realizado",Lancamentos!$J:$J,Fluxo_de_Caixa_Semanal!$A71)-SUMIFS(Lancamentos!$Y:$Y,Lancamentos!$AF:$AF,Fluxo_de_Caixa_Semanal!AE$8,Lancamentos!$F:$F,"Contratado",Lancamentos!$J:$J,Fluxo_de_Caixa_Semanal!$A71)</f>
        <v>0</v>
      </c>
      <c r="AF71" s="123">
        <f>-SUMIFS(Lancamentos!$Y:$Y,Lancamentos!$AF:$AF,Fluxo_de_Caixa_Semanal!AF$8,Lancamentos!$F:$F,"Realizado",Lancamentos!$J:$J,Fluxo_de_Caixa_Semanal!$A71)-SUMIFS(Lancamentos!$Y:$Y,Lancamentos!$AF:$AF,Fluxo_de_Caixa_Semanal!AF$8,Lancamentos!$F:$F,"Contratado",Lancamentos!$J:$J,Fluxo_de_Caixa_Semanal!$A71)</f>
        <v>0</v>
      </c>
      <c r="AG71" s="121">
        <f>-SUMIFS(Lancamentos!$Y:$Y,Lancamentos!$AF:$AF,Fluxo_de_Caixa_Semanal!AG$8,Lancamentos!$F:$F,"Realizado",Lancamentos!$J:$J,Fluxo_de_Caixa_Semanal!$A71)-SUMIFS(Lancamentos!$Y:$Y,Lancamentos!$AF:$AF,Fluxo_de_Caixa_Semanal!AG$8,Lancamentos!$F:$F,"Contratado",Lancamentos!$J:$J,Fluxo_de_Caixa_Semanal!$A71)</f>
        <v>0</v>
      </c>
      <c r="AH71" s="122">
        <f>-SUMIFS(Lancamentos!$Y:$Y,Lancamentos!$AF:$AF,Fluxo_de_Caixa_Semanal!AH$8,Lancamentos!$F:$F,"Realizado",Lancamentos!$J:$J,Fluxo_de_Caixa_Semanal!$A71)-SUMIFS(Lancamentos!$Y:$Y,Lancamentos!$AF:$AF,Fluxo_de_Caixa_Semanal!AH$8,Lancamentos!$F:$F,"Contratado",Lancamentos!$J:$J,Fluxo_de_Caixa_Semanal!$A71)</f>
        <v>0</v>
      </c>
      <c r="AI71" s="123">
        <f>-SUMIFS(Lancamentos!$Y:$Y,Lancamentos!$AF:$AF,Fluxo_de_Caixa_Semanal!AI$8,Lancamentos!$F:$F,"Realizado",Lancamentos!$J:$J,Fluxo_de_Caixa_Semanal!$A71)-SUMIFS(Lancamentos!$Y:$Y,Lancamentos!$AF:$AF,Fluxo_de_Caixa_Semanal!AI$8,Lancamentos!$F:$F,"Contratado",Lancamentos!$J:$J,Fluxo_de_Caixa_Semanal!$A71)</f>
        <v>0</v>
      </c>
      <c r="AJ71" s="121">
        <f>-SUMIFS(Lancamentos!$Y:$Y,Lancamentos!$AF:$AF,Fluxo_de_Caixa_Semanal!AJ$8,Lancamentos!$F:$F,"Realizado",Lancamentos!$J:$J,Fluxo_de_Caixa_Semanal!$A71)-SUMIFS(Lancamentos!$Y:$Y,Lancamentos!$AF:$AF,Fluxo_de_Caixa_Semanal!AJ$8,Lancamentos!$F:$F,"Contratado",Lancamentos!$J:$J,Fluxo_de_Caixa_Semanal!$A71)</f>
        <v>0</v>
      </c>
      <c r="AK71" s="122">
        <f>-SUMIFS(Lancamentos!$Y:$Y,Lancamentos!$AF:$AF,Fluxo_de_Caixa_Semanal!AK$8,Lancamentos!$F:$F,"Realizado",Lancamentos!$J:$J,Fluxo_de_Caixa_Semanal!$A71)-SUMIFS(Lancamentos!$Y:$Y,Lancamentos!$AF:$AF,Fluxo_de_Caixa_Semanal!AK$8,Lancamentos!$F:$F,"Contratado",Lancamentos!$J:$J,Fluxo_de_Caixa_Semanal!$A71)</f>
        <v>0</v>
      </c>
      <c r="AL71" s="123">
        <f>-SUMIFS(Lancamentos!$Y:$Y,Lancamentos!$AF:$AF,Fluxo_de_Caixa_Semanal!AL$8,Lancamentos!$F:$F,"Realizado",Lancamentos!$J:$J,Fluxo_de_Caixa_Semanal!$A71)-SUMIFS(Lancamentos!$Y:$Y,Lancamentos!$AF:$AF,Fluxo_de_Caixa_Semanal!AL$8,Lancamentos!$F:$F,"Contratado",Lancamentos!$J:$J,Fluxo_de_Caixa_Semanal!$A71)</f>
        <v>0</v>
      </c>
      <c r="AM71" s="121">
        <f>-SUMIFS(Lancamentos!$Y:$Y,Lancamentos!$AF:$AF,Fluxo_de_Caixa_Semanal!AM$8,Lancamentos!$F:$F,"Realizado",Lancamentos!$J:$J,Fluxo_de_Caixa_Semanal!$A71)-SUMIFS(Lancamentos!$Y:$Y,Lancamentos!$AF:$AF,Fluxo_de_Caixa_Semanal!AM$8,Lancamentos!$F:$F,"Contratado",Lancamentos!$J:$J,Fluxo_de_Caixa_Semanal!$A71)</f>
        <v>0</v>
      </c>
      <c r="AN71" s="122">
        <f>-SUMIFS(Lancamentos!$Y:$Y,Lancamentos!$AF:$AF,Fluxo_de_Caixa_Semanal!AN$8,Lancamentos!$F:$F,"Realizado",Lancamentos!$J:$J,Fluxo_de_Caixa_Semanal!$A71)-SUMIFS(Lancamentos!$Y:$Y,Lancamentos!$AF:$AF,Fluxo_de_Caixa_Semanal!AN$8,Lancamentos!$F:$F,"Contratado",Lancamentos!$J:$J,Fluxo_de_Caixa_Semanal!$A71)</f>
        <v>0</v>
      </c>
      <c r="AO71" s="123">
        <f>-SUMIFS(Lancamentos!$Y:$Y,Lancamentos!$AF:$AF,Fluxo_de_Caixa_Semanal!AO$8,Lancamentos!$F:$F,"Realizado",Lancamentos!$J:$J,Fluxo_de_Caixa_Semanal!$A71)-SUMIFS(Lancamentos!$Y:$Y,Lancamentos!$AF:$AF,Fluxo_de_Caixa_Semanal!AO$8,Lancamentos!$F:$F,"Contratado",Lancamentos!$J:$J,Fluxo_de_Caixa_Semanal!$A71)</f>
        <v>0</v>
      </c>
      <c r="AP71" s="121">
        <f>-SUMIFS(Lancamentos!$Y:$Y,Lancamentos!$AF:$AF,Fluxo_de_Caixa_Semanal!AP$8,Lancamentos!$F:$F,"Realizado",Lancamentos!$J:$J,Fluxo_de_Caixa_Semanal!$A71)-SUMIFS(Lancamentos!$Y:$Y,Lancamentos!$AF:$AF,Fluxo_de_Caixa_Semanal!AP$8,Lancamentos!$F:$F,"Contratado",Lancamentos!$J:$J,Fluxo_de_Caixa_Semanal!$A71)</f>
        <v>0</v>
      </c>
      <c r="AQ71" s="122">
        <f>-SUMIFS(Lancamentos!$Y:$Y,Lancamentos!$AF:$AF,Fluxo_de_Caixa_Semanal!AQ$8,Lancamentos!$F:$F,"Realizado",Lancamentos!$J:$J,Fluxo_de_Caixa_Semanal!$A71)-SUMIFS(Lancamentos!$Y:$Y,Lancamentos!$AF:$AF,Fluxo_de_Caixa_Semanal!AQ$8,Lancamentos!$F:$F,"Contratado",Lancamentos!$J:$J,Fluxo_de_Caixa_Semanal!$A71)</f>
        <v>0</v>
      </c>
      <c r="AR71" s="123">
        <f>-SUMIFS(Lancamentos!$Y:$Y,Lancamentos!$AF:$AF,Fluxo_de_Caixa_Semanal!AR$8,Lancamentos!$F:$F,"Realizado",Lancamentos!$J:$J,Fluxo_de_Caixa_Semanal!$A71)-SUMIFS(Lancamentos!$Y:$Y,Lancamentos!$AF:$AF,Fluxo_de_Caixa_Semanal!AR$8,Lancamentos!$F:$F,"Contratado",Lancamentos!$J:$J,Fluxo_de_Caixa_Semanal!$A71)</f>
        <v>0</v>
      </c>
      <c r="AS71" s="121">
        <f>-SUMIFS(Lancamentos!$Y:$Y,Lancamentos!$AF:$AF,Fluxo_de_Caixa_Semanal!AS$8,Lancamentos!$F:$F,"Realizado",Lancamentos!$J:$J,Fluxo_de_Caixa_Semanal!$A71)-SUMIFS(Lancamentos!$Y:$Y,Lancamentos!$AF:$AF,Fluxo_de_Caixa_Semanal!AS$8,Lancamentos!$F:$F,"Contratado",Lancamentos!$J:$J,Fluxo_de_Caixa_Semanal!$A71)</f>
        <v>0</v>
      </c>
      <c r="AT71" s="122">
        <f>-SUMIFS(Lancamentos!$Y:$Y,Lancamentos!$AF:$AF,Fluxo_de_Caixa_Semanal!AT$8,Lancamentos!$F:$F,"Realizado",Lancamentos!$J:$J,Fluxo_de_Caixa_Semanal!$A71)-SUMIFS(Lancamentos!$Y:$Y,Lancamentos!$AF:$AF,Fluxo_de_Caixa_Semanal!AT$8,Lancamentos!$F:$F,"Contratado",Lancamentos!$J:$J,Fluxo_de_Caixa_Semanal!$A71)</f>
        <v>0</v>
      </c>
      <c r="AU71" s="123">
        <f>-SUMIFS(Lancamentos!$Y:$Y,Lancamentos!$AF:$AF,Fluxo_de_Caixa_Semanal!AU$8,Lancamentos!$F:$F,"Realizado",Lancamentos!$J:$J,Fluxo_de_Caixa_Semanal!$A71)-SUMIFS(Lancamentos!$Y:$Y,Lancamentos!$AF:$AF,Fluxo_de_Caixa_Semanal!AU$8,Lancamentos!$F:$F,"Contratado",Lancamentos!$J:$J,Fluxo_de_Caixa_Semanal!$A71)</f>
        <v>0</v>
      </c>
      <c r="AV71" s="121">
        <f>-SUMIFS(Lancamentos!$Y:$Y,Lancamentos!$AF:$AF,Fluxo_de_Caixa_Semanal!AV$8,Lancamentos!$F:$F,"Realizado",Lancamentos!$J:$J,Fluxo_de_Caixa_Semanal!$A71)-SUMIFS(Lancamentos!$Y:$Y,Lancamentos!$AF:$AF,Fluxo_de_Caixa_Semanal!AV$8,Lancamentos!$F:$F,"Contratado",Lancamentos!$J:$J,Fluxo_de_Caixa_Semanal!$A71)</f>
        <v>0</v>
      </c>
      <c r="AW71" s="122">
        <f>-SUMIFS(Lancamentos!$Y:$Y,Lancamentos!$AF:$AF,Fluxo_de_Caixa_Semanal!AW$8,Lancamentos!$F:$F,"Realizado",Lancamentos!$J:$J,Fluxo_de_Caixa_Semanal!$A71)-SUMIFS(Lancamentos!$Y:$Y,Lancamentos!$AF:$AF,Fluxo_de_Caixa_Semanal!AW$8,Lancamentos!$F:$F,"Contratado",Lancamentos!$J:$J,Fluxo_de_Caixa_Semanal!$A71)</f>
        <v>0</v>
      </c>
      <c r="AX71" s="123">
        <f>-SUMIFS(Lancamentos!$Y:$Y,Lancamentos!$AF:$AF,Fluxo_de_Caixa_Semanal!AX$8,Lancamentos!$F:$F,"Realizado",Lancamentos!$J:$J,Fluxo_de_Caixa_Semanal!$A71)-SUMIFS(Lancamentos!$Y:$Y,Lancamentos!$AF:$AF,Fluxo_de_Caixa_Semanal!AX$8,Lancamentos!$F:$F,"Contratado",Lancamentos!$J:$J,Fluxo_de_Caixa_Semanal!$A71)</f>
        <v>0</v>
      </c>
      <c r="AY71" s="121">
        <f>-SUMIFS(Lancamentos!$Y:$Y,Lancamentos!$AF:$AF,Fluxo_de_Caixa_Semanal!AY$8,Lancamentos!$F:$F,"Realizado",Lancamentos!$J:$J,Fluxo_de_Caixa_Semanal!$A71)-SUMIFS(Lancamentos!$Y:$Y,Lancamentos!$AF:$AF,Fluxo_de_Caixa_Semanal!AY$8,Lancamentos!$F:$F,"Contratado",Lancamentos!$J:$J,Fluxo_de_Caixa_Semanal!$A71)</f>
        <v>0</v>
      </c>
      <c r="AZ71" s="122">
        <f>-SUMIFS(Lancamentos!$Y:$Y,Lancamentos!$AF:$AF,Fluxo_de_Caixa_Semanal!AZ$8,Lancamentos!$F:$F,"Realizado",Lancamentos!$J:$J,Fluxo_de_Caixa_Semanal!$A71)-SUMIFS(Lancamentos!$Y:$Y,Lancamentos!$AF:$AF,Fluxo_de_Caixa_Semanal!AZ$8,Lancamentos!$F:$F,"Contratado",Lancamentos!$J:$J,Fluxo_de_Caixa_Semanal!$A71)</f>
        <v>0</v>
      </c>
      <c r="BA71" s="123">
        <f>-SUMIFS(Lancamentos!$Y:$Y,Lancamentos!$AF:$AF,Fluxo_de_Caixa_Semanal!BA$8,Lancamentos!$F:$F,"Realizado",Lancamentos!$J:$J,Fluxo_de_Caixa_Semanal!$A71)-SUMIFS(Lancamentos!$Y:$Y,Lancamentos!$AF:$AF,Fluxo_de_Caixa_Semanal!BA$8,Lancamentos!$F:$F,"Contratado",Lancamentos!$J:$J,Fluxo_de_Caixa_Semanal!$A71)</f>
        <v>0</v>
      </c>
      <c r="BB71" s="121">
        <f>-SUMIFS(Lancamentos!$Y:$Y,Lancamentos!$AF:$AF,Fluxo_de_Caixa_Semanal!BB$8,Lancamentos!$F:$F,"Realizado",Lancamentos!$J:$J,Fluxo_de_Caixa_Semanal!$A71)-SUMIFS(Lancamentos!$Y:$Y,Lancamentos!$AF:$AF,Fluxo_de_Caixa_Semanal!BB$8,Lancamentos!$F:$F,"Contratado",Lancamentos!$J:$J,Fluxo_de_Caixa_Semanal!$A71)</f>
        <v>0</v>
      </c>
      <c r="BC71" s="122">
        <f>-SUMIFS(Lancamentos!$Y:$Y,Lancamentos!$AF:$AF,Fluxo_de_Caixa_Semanal!BC$8,Lancamentos!$F:$F,"Realizado",Lancamentos!$J:$J,Fluxo_de_Caixa_Semanal!$A71)-SUMIFS(Lancamentos!$Y:$Y,Lancamentos!$AF:$AF,Fluxo_de_Caixa_Semanal!BC$8,Lancamentos!$F:$F,"Contratado",Lancamentos!$J:$J,Fluxo_de_Caixa_Semanal!$A71)</f>
        <v>0</v>
      </c>
      <c r="BD71" s="123">
        <f>-SUMIFS(Lancamentos!$Y:$Y,Lancamentos!$AF:$AF,Fluxo_de_Caixa_Semanal!BD$8,Lancamentos!$F:$F,"Realizado",Lancamentos!$J:$J,Fluxo_de_Caixa_Semanal!$A71)-SUMIFS(Lancamentos!$Y:$Y,Lancamentos!$AF:$AF,Fluxo_de_Caixa_Semanal!BD$8,Lancamentos!$F:$F,"Contratado",Lancamentos!$J:$J,Fluxo_de_Caixa_Semanal!$A71)</f>
        <v>0</v>
      </c>
      <c r="BE71" s="121">
        <f>-SUMIFS(Lancamentos!$Y:$Y,Lancamentos!$AF:$AF,Fluxo_de_Caixa_Semanal!BE$8,Lancamentos!$F:$F,"Realizado",Lancamentos!$J:$J,Fluxo_de_Caixa_Semanal!$A71)-SUMIFS(Lancamentos!$Y:$Y,Lancamentos!$AF:$AF,Fluxo_de_Caixa_Semanal!BE$8,Lancamentos!$F:$F,"Contratado",Lancamentos!$J:$J,Fluxo_de_Caixa_Semanal!$A71)</f>
        <v>0</v>
      </c>
      <c r="BF71" s="122">
        <f>-SUMIFS(Lancamentos!$Y:$Y,Lancamentos!$AF:$AF,Fluxo_de_Caixa_Semanal!BF$8,Lancamentos!$F:$F,"Realizado",Lancamentos!$J:$J,Fluxo_de_Caixa_Semanal!$A71)-SUMIFS(Lancamentos!$Y:$Y,Lancamentos!$AF:$AF,Fluxo_de_Caixa_Semanal!BF$8,Lancamentos!$F:$F,"Contratado",Lancamentos!$J:$J,Fluxo_de_Caixa_Semanal!$A71)</f>
        <v>0</v>
      </c>
      <c r="BG71" s="123">
        <f>-SUMIFS(Lancamentos!$Y:$Y,Lancamentos!$AF:$AF,Fluxo_de_Caixa_Semanal!BG$8,Lancamentos!$F:$F,"Realizado",Lancamentos!$J:$J,Fluxo_de_Caixa_Semanal!$A71)-SUMIFS(Lancamentos!$Y:$Y,Lancamentos!$AF:$AF,Fluxo_de_Caixa_Semanal!BG$8,Lancamentos!$F:$F,"Contratado",Lancamentos!$J:$J,Fluxo_de_Caixa_Semanal!$A71)</f>
        <v>0</v>
      </c>
      <c r="BH71" s="121">
        <f>-SUMIFS(Lancamentos!$Y:$Y,Lancamentos!$AF:$AF,Fluxo_de_Caixa_Semanal!BH$8,Lancamentos!$F:$F,"Realizado",Lancamentos!$J:$J,Fluxo_de_Caixa_Semanal!$A71)-SUMIFS(Lancamentos!$Y:$Y,Lancamentos!$AF:$AF,Fluxo_de_Caixa_Semanal!BH$8,Lancamentos!$F:$F,"Contratado",Lancamentos!$J:$J,Fluxo_de_Caixa_Semanal!$A71)</f>
        <v>0</v>
      </c>
      <c r="BI71" s="122">
        <f>-SUMIFS(Lancamentos!$Y:$Y,Lancamentos!$AF:$AF,Fluxo_de_Caixa_Semanal!BI$8,Lancamentos!$F:$F,"Realizado",Lancamentos!$J:$J,Fluxo_de_Caixa_Semanal!$A71)-SUMIFS(Lancamentos!$Y:$Y,Lancamentos!$AF:$AF,Fluxo_de_Caixa_Semanal!BI$8,Lancamentos!$F:$F,"Contratado",Lancamentos!$J:$J,Fluxo_de_Caixa_Semanal!$A71)</f>
        <v>0</v>
      </c>
      <c r="BJ71" s="123">
        <f>-SUMIFS(Lancamentos!$Y:$Y,Lancamentos!$AF:$AF,Fluxo_de_Caixa_Semanal!BJ$8,Lancamentos!$F:$F,"Realizado",Lancamentos!$J:$J,Fluxo_de_Caixa_Semanal!$A71)-SUMIFS(Lancamentos!$Y:$Y,Lancamentos!$AF:$AF,Fluxo_de_Caixa_Semanal!BJ$8,Lancamentos!$F:$F,"Contratado",Lancamentos!$J:$J,Fluxo_de_Caixa_Semanal!$A71)</f>
        <v>0</v>
      </c>
      <c r="BK71" s="121">
        <f>-SUMIFS(Lancamentos!$Y:$Y,Lancamentos!$AF:$AF,Fluxo_de_Caixa_Semanal!BK$8,Lancamentos!$F:$F,"Realizado",Lancamentos!$J:$J,Fluxo_de_Caixa_Semanal!$A71)-SUMIFS(Lancamentos!$Y:$Y,Lancamentos!$AF:$AF,Fluxo_de_Caixa_Semanal!BK$8,Lancamentos!$F:$F,"Contratado",Lancamentos!$J:$J,Fluxo_de_Caixa_Semanal!$A71)</f>
        <v>0</v>
      </c>
      <c r="BL71" s="122">
        <f>-SUMIFS(Lancamentos!$Y:$Y,Lancamentos!$AF:$AF,Fluxo_de_Caixa_Semanal!BL$8,Lancamentos!$F:$F,"Realizado",Lancamentos!$J:$J,Fluxo_de_Caixa_Semanal!$A71)-SUMIFS(Lancamentos!$Y:$Y,Lancamentos!$AF:$AF,Fluxo_de_Caixa_Semanal!BL$8,Lancamentos!$F:$F,"Contratado",Lancamentos!$J:$J,Fluxo_de_Caixa_Semanal!$A71)</f>
        <v>0</v>
      </c>
      <c r="BM71" s="123">
        <f>-SUMIFS(Lancamentos!$Y:$Y,Lancamentos!$AF:$AF,Fluxo_de_Caixa_Semanal!BM$8,Lancamentos!$F:$F,"Realizado",Lancamentos!$J:$J,Fluxo_de_Caixa_Semanal!$A71)-SUMIFS(Lancamentos!$Y:$Y,Lancamentos!$AF:$AF,Fluxo_de_Caixa_Semanal!BM$8,Lancamentos!$F:$F,"Contratado",Lancamentos!$J:$J,Fluxo_de_Caixa_Semanal!$A71)</f>
        <v>0</v>
      </c>
      <c r="BN71" s="121">
        <f>-SUMIFS(Lancamentos!$Y:$Y,Lancamentos!$AF:$AF,Fluxo_de_Caixa_Semanal!BN$8,Lancamentos!$F:$F,"Realizado",Lancamentos!$J:$J,Fluxo_de_Caixa_Semanal!$A71)-SUMIFS(Lancamentos!$Y:$Y,Lancamentos!$AF:$AF,Fluxo_de_Caixa_Semanal!BN$8,Lancamentos!$F:$F,"Contratado",Lancamentos!$J:$J,Fluxo_de_Caixa_Semanal!$A71)</f>
        <v>0</v>
      </c>
      <c r="BO71" s="122">
        <f>-SUMIFS(Lancamentos!$Y:$Y,Lancamentos!$AF:$AF,Fluxo_de_Caixa_Semanal!BO$8,Lancamentos!$F:$F,"Realizado",Lancamentos!$J:$J,Fluxo_de_Caixa_Semanal!$A71)-SUMIFS(Lancamentos!$Y:$Y,Lancamentos!$AF:$AF,Fluxo_de_Caixa_Semanal!BO$8,Lancamentos!$F:$F,"Contratado",Lancamentos!$J:$J,Fluxo_de_Caixa_Semanal!$A71)</f>
        <v>0</v>
      </c>
      <c r="BP71" s="123">
        <f>-SUMIFS(Lancamentos!$Y:$Y,Lancamentos!$AF:$AF,Fluxo_de_Caixa_Semanal!BP$8,Lancamentos!$F:$F,"Realizado",Lancamentos!$J:$J,Fluxo_de_Caixa_Semanal!$A71)-SUMIFS(Lancamentos!$Y:$Y,Lancamentos!$AF:$AF,Fluxo_de_Caixa_Semanal!BP$8,Lancamentos!$F:$F,"Contratado",Lancamentos!$J:$J,Fluxo_de_Caixa_Semanal!$A71)</f>
        <v>0</v>
      </c>
      <c r="BQ71" s="121">
        <f>-SUMIFS(Lancamentos!$Y:$Y,Lancamentos!$AF:$AF,Fluxo_de_Caixa_Semanal!BQ$8,Lancamentos!$F:$F,"Realizado",Lancamentos!$J:$J,Fluxo_de_Caixa_Semanal!$A71)-SUMIFS(Lancamentos!$Y:$Y,Lancamentos!$AF:$AF,Fluxo_de_Caixa_Semanal!BQ$8,Lancamentos!$F:$F,"Contratado",Lancamentos!$J:$J,Fluxo_de_Caixa_Semanal!$A71)</f>
        <v>0</v>
      </c>
      <c r="BR71" s="122">
        <f>-SUMIFS(Lancamentos!$Y:$Y,Lancamentos!$AF:$AF,Fluxo_de_Caixa_Semanal!BR$8,Lancamentos!$F:$F,"Realizado",Lancamentos!$J:$J,Fluxo_de_Caixa_Semanal!$A71)-SUMIFS(Lancamentos!$Y:$Y,Lancamentos!$AF:$AF,Fluxo_de_Caixa_Semanal!BR$8,Lancamentos!$F:$F,"Contratado",Lancamentos!$J:$J,Fluxo_de_Caixa_Semanal!$A71)</f>
        <v>0</v>
      </c>
      <c r="BS71" s="123">
        <f>-SUMIFS(Lancamentos!$Y:$Y,Lancamentos!$AF:$AF,Fluxo_de_Caixa_Semanal!BS$8,Lancamentos!$F:$F,"Realizado",Lancamentos!$J:$J,Fluxo_de_Caixa_Semanal!$A71)-SUMIFS(Lancamentos!$Y:$Y,Lancamentos!$AF:$AF,Fluxo_de_Caixa_Semanal!BS$8,Lancamentos!$F:$F,"Contratado",Lancamentos!$J:$J,Fluxo_de_Caixa_Semanal!$A71)</f>
        <v>0</v>
      </c>
      <c r="BT71" s="121">
        <f>-SUMIFS(Lancamentos!$Y:$Y,Lancamentos!$AF:$AF,Fluxo_de_Caixa_Semanal!BT$8,Lancamentos!$F:$F,"Realizado",Lancamentos!$J:$J,Fluxo_de_Caixa_Semanal!$A71)-SUMIFS(Lancamentos!$Y:$Y,Lancamentos!$AF:$AF,Fluxo_de_Caixa_Semanal!BT$8,Lancamentos!$F:$F,"Contratado",Lancamentos!$J:$J,Fluxo_de_Caixa_Semanal!$A71)</f>
        <v>0</v>
      </c>
      <c r="BU71" s="122">
        <f>-SUMIFS(Lancamentos!$Y:$Y,Lancamentos!$AF:$AF,Fluxo_de_Caixa_Semanal!BU$8,Lancamentos!$F:$F,"Realizado",Lancamentos!$J:$J,Fluxo_de_Caixa_Semanal!$A71)-SUMIFS(Lancamentos!$Y:$Y,Lancamentos!$AF:$AF,Fluxo_de_Caixa_Semanal!BU$8,Lancamentos!$F:$F,"Contratado",Lancamentos!$J:$J,Fluxo_de_Caixa_Semanal!$A71)</f>
        <v>0</v>
      </c>
      <c r="BV71" s="123">
        <f>-SUMIFS(Lancamentos!$Y:$Y,Lancamentos!$AF:$AF,Fluxo_de_Caixa_Semanal!BV$8,Lancamentos!$F:$F,"Realizado",Lancamentos!$J:$J,Fluxo_de_Caixa_Semanal!$A71)-SUMIFS(Lancamentos!$Y:$Y,Lancamentos!$AF:$AF,Fluxo_de_Caixa_Semanal!BV$8,Lancamentos!$F:$F,"Contratado",Lancamentos!$J:$J,Fluxo_de_Caixa_Semanal!$A71)</f>
        <v>0</v>
      </c>
      <c r="BW71" s="121">
        <f>-SUMIFS(Lancamentos!$Y:$Y,Lancamentos!$AF:$AF,Fluxo_de_Caixa_Semanal!BW$8,Lancamentos!$F:$F,"Realizado",Lancamentos!$J:$J,Fluxo_de_Caixa_Semanal!$A71)-SUMIFS(Lancamentos!$Y:$Y,Lancamentos!$AF:$AF,Fluxo_de_Caixa_Semanal!BW$8,Lancamentos!$F:$F,"Contratado",Lancamentos!$J:$J,Fluxo_de_Caixa_Semanal!$A71)</f>
        <v>0</v>
      </c>
      <c r="BX71" s="122">
        <f>-SUMIFS(Lancamentos!$Y:$Y,Lancamentos!$AF:$AF,Fluxo_de_Caixa_Semanal!BX$8,Lancamentos!$F:$F,"Realizado",Lancamentos!$J:$J,Fluxo_de_Caixa_Semanal!$A71)-SUMIFS(Lancamentos!$Y:$Y,Lancamentos!$AF:$AF,Fluxo_de_Caixa_Semanal!BX$8,Lancamentos!$F:$F,"Contratado",Lancamentos!$J:$J,Fluxo_de_Caixa_Semanal!$A71)</f>
        <v>0</v>
      </c>
      <c r="BY71" s="123">
        <f>-SUMIFS(Lancamentos!$Y:$Y,Lancamentos!$AF:$AF,Fluxo_de_Caixa_Semanal!BY$8,Lancamentos!$F:$F,"Realizado",Lancamentos!$J:$J,Fluxo_de_Caixa_Semanal!$A71)-SUMIFS(Lancamentos!$Y:$Y,Lancamentos!$AF:$AF,Fluxo_de_Caixa_Semanal!BY$8,Lancamentos!$F:$F,"Contratado",Lancamentos!$J:$J,Fluxo_de_Caixa_Semanal!$A71)</f>
        <v>0</v>
      </c>
      <c r="BZ71" s="121">
        <f>-SUMIFS(Lancamentos!$Y:$Y,Lancamentos!$AF:$AF,Fluxo_de_Caixa_Semanal!BZ$8,Lancamentos!$F:$F,"Realizado",Lancamentos!$J:$J,Fluxo_de_Caixa_Semanal!$A71)-SUMIFS(Lancamentos!$Y:$Y,Lancamentos!$AF:$AF,Fluxo_de_Caixa_Semanal!BZ$8,Lancamentos!$F:$F,"Contratado",Lancamentos!$J:$J,Fluxo_de_Caixa_Semanal!$A71)</f>
        <v>0</v>
      </c>
      <c r="CA71" s="122">
        <f>-SUMIFS(Lancamentos!$Y:$Y,Lancamentos!$AF:$AF,Fluxo_de_Caixa_Semanal!CA$8,Lancamentos!$F:$F,"Realizado",Lancamentos!$J:$J,Fluxo_de_Caixa_Semanal!$A71)-SUMIFS(Lancamentos!$Y:$Y,Lancamentos!$AF:$AF,Fluxo_de_Caixa_Semanal!CA$8,Lancamentos!$F:$F,"Contratado",Lancamentos!$J:$J,Fluxo_de_Caixa_Semanal!$A71)</f>
        <v>0</v>
      </c>
      <c r="CB71" s="123">
        <f>-SUMIFS(Lancamentos!$Y:$Y,Lancamentos!$AF:$AF,Fluxo_de_Caixa_Semanal!CB$8,Lancamentos!$F:$F,"Realizado",Lancamentos!$J:$J,Fluxo_de_Caixa_Semanal!$A71)-SUMIFS(Lancamentos!$Y:$Y,Lancamentos!$AF:$AF,Fluxo_de_Caixa_Semanal!CB$8,Lancamentos!$F:$F,"Contratado",Lancamentos!$J:$J,Fluxo_de_Caixa_Semanal!$A71)</f>
        <v>0</v>
      </c>
      <c r="CC71" s="121">
        <f>-SUMIFS(Lancamentos!$Y:$Y,Lancamentos!$AF:$AF,Fluxo_de_Caixa_Semanal!CC$8,Lancamentos!$F:$F,"Realizado",Lancamentos!$J:$J,Fluxo_de_Caixa_Semanal!$A71)-SUMIFS(Lancamentos!$Y:$Y,Lancamentos!$AF:$AF,Fluxo_de_Caixa_Semanal!CC$8,Lancamentos!$F:$F,"Contratado",Lancamentos!$J:$J,Fluxo_de_Caixa_Semanal!$A71)</f>
        <v>0</v>
      </c>
      <c r="CD71" s="122">
        <f>-SUMIFS(Lancamentos!$Y:$Y,Lancamentos!$AF:$AF,Fluxo_de_Caixa_Semanal!CD$8,Lancamentos!$F:$F,"Realizado",Lancamentos!$J:$J,Fluxo_de_Caixa_Semanal!$A71)-SUMIFS(Lancamentos!$Y:$Y,Lancamentos!$AF:$AF,Fluxo_de_Caixa_Semanal!CD$8,Lancamentos!$F:$F,"Contratado",Lancamentos!$J:$J,Fluxo_de_Caixa_Semanal!$A71)</f>
        <v>0</v>
      </c>
      <c r="CE71" s="123">
        <f>-SUMIFS(Lancamentos!$Y:$Y,Lancamentos!$AF:$AF,Fluxo_de_Caixa_Semanal!CE$8,Lancamentos!$F:$F,"Realizado",Lancamentos!$J:$J,Fluxo_de_Caixa_Semanal!$A71)-SUMIFS(Lancamentos!$Y:$Y,Lancamentos!$AF:$AF,Fluxo_de_Caixa_Semanal!CE$8,Lancamentos!$F:$F,"Contratado",Lancamentos!$J:$J,Fluxo_de_Caixa_Semanal!$A71)</f>
        <v>0</v>
      </c>
      <c r="CF71" s="121">
        <f>-SUMIFS(Lancamentos!$Y:$Y,Lancamentos!$AF:$AF,Fluxo_de_Caixa_Semanal!CF$8,Lancamentos!$F:$F,"Realizado",Lancamentos!$J:$J,Fluxo_de_Caixa_Semanal!$A71)-SUMIFS(Lancamentos!$Y:$Y,Lancamentos!$AF:$AF,Fluxo_de_Caixa_Semanal!CF$8,Lancamentos!$F:$F,"Contratado",Lancamentos!$J:$J,Fluxo_de_Caixa_Semanal!$A71)</f>
        <v>0</v>
      </c>
      <c r="CG71" s="122">
        <f>-SUMIFS(Lancamentos!$Y:$Y,Lancamentos!$AF:$AF,Fluxo_de_Caixa_Semanal!CG$8,Lancamentos!$F:$F,"Realizado",Lancamentos!$J:$J,Fluxo_de_Caixa_Semanal!$A71)-SUMIFS(Lancamentos!$Y:$Y,Lancamentos!$AF:$AF,Fluxo_de_Caixa_Semanal!CG$8,Lancamentos!$F:$F,"Contratado",Lancamentos!$J:$J,Fluxo_de_Caixa_Semanal!$A71)</f>
        <v>0</v>
      </c>
      <c r="CH71" s="123">
        <f>-SUMIFS(Lancamentos!$Y:$Y,Lancamentos!$AF:$AF,Fluxo_de_Caixa_Semanal!CH$8,Lancamentos!$F:$F,"Realizado",Lancamentos!$J:$J,Fluxo_de_Caixa_Semanal!$A71)-SUMIFS(Lancamentos!$Y:$Y,Lancamentos!$AF:$AF,Fluxo_de_Caixa_Semanal!CH$8,Lancamentos!$F:$F,"Contratado",Lancamentos!$J:$J,Fluxo_de_Caixa_Semanal!$A71)</f>
        <v>0</v>
      </c>
      <c r="CI71" s="121">
        <f>-SUMIFS(Lancamentos!$Y:$Y,Lancamentos!$AF:$AF,Fluxo_de_Caixa_Semanal!CI$8,Lancamentos!$F:$F,"Realizado",Lancamentos!$J:$J,Fluxo_de_Caixa_Semanal!$A71)-SUMIFS(Lancamentos!$Y:$Y,Lancamentos!$AF:$AF,Fluxo_de_Caixa_Semanal!CI$8,Lancamentos!$F:$F,"Contratado",Lancamentos!$J:$J,Fluxo_de_Caixa_Semanal!$A71)</f>
        <v>0</v>
      </c>
      <c r="CJ71" s="122">
        <f>-SUMIFS(Lancamentos!$Y:$Y,Lancamentos!$AF:$AF,Fluxo_de_Caixa_Semanal!CJ$8,Lancamentos!$F:$F,"Realizado",Lancamentos!$J:$J,Fluxo_de_Caixa_Semanal!$A71)-SUMIFS(Lancamentos!$Y:$Y,Lancamentos!$AF:$AF,Fluxo_de_Caixa_Semanal!CJ$8,Lancamentos!$F:$F,"Contratado",Lancamentos!$J:$J,Fluxo_de_Caixa_Semanal!$A71)</f>
        <v>0</v>
      </c>
      <c r="CK71" s="123">
        <f>-SUMIFS(Lancamentos!$Y:$Y,Lancamentos!$AF:$AF,Fluxo_de_Caixa_Semanal!CK$8,Lancamentos!$F:$F,"Realizado",Lancamentos!$J:$J,Fluxo_de_Caixa_Semanal!$A71)-SUMIFS(Lancamentos!$Y:$Y,Lancamentos!$AF:$AF,Fluxo_de_Caixa_Semanal!CK$8,Lancamentos!$F:$F,"Contratado",Lancamentos!$J:$J,Fluxo_de_Caixa_Semanal!$A71)</f>
        <v>0</v>
      </c>
      <c r="CL71" s="121">
        <f>-SUMIFS(Lancamentos!$Y:$Y,Lancamentos!$AF:$AF,Fluxo_de_Caixa_Semanal!CL$8,Lancamentos!$F:$F,"Realizado",Lancamentos!$J:$J,Fluxo_de_Caixa_Semanal!$A71)-SUMIFS(Lancamentos!$Y:$Y,Lancamentos!$AF:$AF,Fluxo_de_Caixa_Semanal!CL$8,Lancamentos!$F:$F,"Contratado",Lancamentos!$J:$J,Fluxo_de_Caixa_Semanal!$A71)</f>
        <v>0</v>
      </c>
      <c r="CM71" s="122">
        <f>-SUMIFS(Lancamentos!$Y:$Y,Lancamentos!$AF:$AF,Fluxo_de_Caixa_Semanal!CM$8,Lancamentos!$F:$F,"Realizado",Lancamentos!$J:$J,Fluxo_de_Caixa_Semanal!$A71)-SUMIFS(Lancamentos!$Y:$Y,Lancamentos!$AF:$AF,Fluxo_de_Caixa_Semanal!CM$8,Lancamentos!$F:$F,"Contratado",Lancamentos!$J:$J,Fluxo_de_Caixa_Semanal!$A71)</f>
        <v>0</v>
      </c>
      <c r="CN71" s="123">
        <f>-SUMIFS(Lancamentos!$Y:$Y,Lancamentos!$AF:$AF,Fluxo_de_Caixa_Semanal!CN$8,Lancamentos!$F:$F,"Realizado",Lancamentos!$J:$J,Fluxo_de_Caixa_Semanal!$A71)-SUMIFS(Lancamentos!$Y:$Y,Lancamentos!$AF:$AF,Fluxo_de_Caixa_Semanal!CN$8,Lancamentos!$F:$F,"Contratado",Lancamentos!$J:$J,Fluxo_de_Caixa_Semanal!$A71)</f>
        <v>0</v>
      </c>
      <c r="CO71" s="121">
        <f>-SUMIFS(Lancamentos!$Y:$Y,Lancamentos!$AF:$AF,Fluxo_de_Caixa_Semanal!CO$8,Lancamentos!$F:$F,"Realizado",Lancamentos!$J:$J,Fluxo_de_Caixa_Semanal!$A71)-SUMIFS(Lancamentos!$Y:$Y,Lancamentos!$AF:$AF,Fluxo_de_Caixa_Semanal!CO$8,Lancamentos!$F:$F,"Contratado",Lancamentos!$J:$J,Fluxo_de_Caixa_Semanal!$A71)</f>
        <v>0</v>
      </c>
      <c r="CP71" s="122">
        <f>-SUMIFS(Lancamentos!$Y:$Y,Lancamentos!$AF:$AF,Fluxo_de_Caixa_Semanal!CP$8,Lancamentos!$F:$F,"Realizado",Lancamentos!$J:$J,Fluxo_de_Caixa_Semanal!$A71)-SUMIFS(Lancamentos!$Y:$Y,Lancamentos!$AF:$AF,Fluxo_de_Caixa_Semanal!CP$8,Lancamentos!$F:$F,"Contratado",Lancamentos!$J:$J,Fluxo_de_Caixa_Semanal!$A71)</f>
        <v>0</v>
      </c>
      <c r="CQ71" s="123">
        <f>-SUMIFS(Lancamentos!$Y:$Y,Lancamentos!$AF:$AF,Fluxo_de_Caixa_Semanal!CQ$8,Lancamentos!$F:$F,"Realizado",Lancamentos!$J:$J,Fluxo_de_Caixa_Semanal!$A71)-SUMIFS(Lancamentos!$Y:$Y,Lancamentos!$AF:$AF,Fluxo_de_Caixa_Semanal!CQ$8,Lancamentos!$F:$F,"Contratado",Lancamentos!$J:$J,Fluxo_de_Caixa_Semanal!$A71)</f>
        <v>0</v>
      </c>
      <c r="CR71" s="121">
        <f>-SUMIFS(Lancamentos!$Y:$Y,Lancamentos!$AF:$AF,Fluxo_de_Caixa_Semanal!CR$8,Lancamentos!$F:$F,"Realizado",Lancamentos!$J:$J,Fluxo_de_Caixa_Semanal!$A71)-SUMIFS(Lancamentos!$Y:$Y,Lancamentos!$AF:$AF,Fluxo_de_Caixa_Semanal!CR$8,Lancamentos!$F:$F,"Contratado",Lancamentos!$J:$J,Fluxo_de_Caixa_Semanal!$A71)</f>
        <v>0</v>
      </c>
      <c r="CS71" s="122">
        <f>-SUMIFS(Lancamentos!$Y:$Y,Lancamentos!$AF:$AF,Fluxo_de_Caixa_Semanal!CS$8,Lancamentos!$F:$F,"Realizado",Lancamentos!$J:$J,Fluxo_de_Caixa_Semanal!$A71)-SUMIFS(Lancamentos!$Y:$Y,Lancamentos!$AF:$AF,Fluxo_de_Caixa_Semanal!CS$8,Lancamentos!$F:$F,"Contratado",Lancamentos!$J:$J,Fluxo_de_Caixa_Semanal!$A71)</f>
        <v>0</v>
      </c>
      <c r="CT71" s="123">
        <f>-SUMIFS(Lancamentos!$Y:$Y,Lancamentos!$AF:$AF,Fluxo_de_Caixa_Semanal!CT$8,Lancamentos!$F:$F,"Realizado",Lancamentos!$J:$J,Fluxo_de_Caixa_Semanal!$A71)-SUMIFS(Lancamentos!$Y:$Y,Lancamentos!$AF:$AF,Fluxo_de_Caixa_Semanal!CT$8,Lancamentos!$F:$F,"Contratado",Lancamentos!$J:$J,Fluxo_de_Caixa_Semanal!$A71)</f>
        <v>0</v>
      </c>
      <c r="CU71" s="121">
        <f>-SUMIFS(Lancamentos!$Y:$Y,Lancamentos!$AF:$AF,Fluxo_de_Caixa_Semanal!CU$8,Lancamentos!$F:$F,"Realizado",Lancamentos!$J:$J,Fluxo_de_Caixa_Semanal!$A71)-SUMIFS(Lancamentos!$Y:$Y,Lancamentos!$AF:$AF,Fluxo_de_Caixa_Semanal!CU$8,Lancamentos!$F:$F,"Contratado",Lancamentos!$J:$J,Fluxo_de_Caixa_Semanal!$A71)</f>
        <v>0</v>
      </c>
      <c r="CV71" s="122">
        <f>-SUMIFS(Lancamentos!$Y:$Y,Lancamentos!$AF:$AF,Fluxo_de_Caixa_Semanal!CV$8,Lancamentos!$F:$F,"Realizado",Lancamentos!$J:$J,Fluxo_de_Caixa_Semanal!$A71)-SUMIFS(Lancamentos!$Y:$Y,Lancamentos!$AF:$AF,Fluxo_de_Caixa_Semanal!CV$8,Lancamentos!$F:$F,"Contratado",Lancamentos!$J:$J,Fluxo_de_Caixa_Semanal!$A71)</f>
        <v>0</v>
      </c>
      <c r="CW71" s="123">
        <f>-SUMIFS(Lancamentos!$Y:$Y,Lancamentos!$AF:$AF,Fluxo_de_Caixa_Semanal!CW$8,Lancamentos!$F:$F,"Realizado",Lancamentos!$J:$J,Fluxo_de_Caixa_Semanal!$A71)-SUMIFS(Lancamentos!$Y:$Y,Lancamentos!$AF:$AF,Fluxo_de_Caixa_Semanal!CW$8,Lancamentos!$F:$F,"Contratado",Lancamentos!$J:$J,Fluxo_de_Caixa_Semanal!$A71)</f>
        <v>0</v>
      </c>
      <c r="CX71" s="121">
        <f>-SUMIFS(Lancamentos!$Y:$Y,Lancamentos!$AF:$AF,Fluxo_de_Caixa_Semanal!CX$8,Lancamentos!$F:$F,"Realizado",Lancamentos!$J:$J,Fluxo_de_Caixa_Semanal!$A71)-SUMIFS(Lancamentos!$Y:$Y,Lancamentos!$AF:$AF,Fluxo_de_Caixa_Semanal!CX$8,Lancamentos!$F:$F,"Contratado",Lancamentos!$J:$J,Fluxo_de_Caixa_Semanal!$A71)</f>
        <v>0</v>
      </c>
      <c r="CY71" s="122">
        <f>-SUMIFS(Lancamentos!$Y:$Y,Lancamentos!$AF:$AF,Fluxo_de_Caixa_Semanal!CY$8,Lancamentos!$F:$F,"Realizado",Lancamentos!$J:$J,Fluxo_de_Caixa_Semanal!$A71)-SUMIFS(Lancamentos!$Y:$Y,Lancamentos!$AF:$AF,Fluxo_de_Caixa_Semanal!CY$8,Lancamentos!$F:$F,"Contratado",Lancamentos!$J:$J,Fluxo_de_Caixa_Semanal!$A71)</f>
        <v>0</v>
      </c>
      <c r="CZ71" s="123">
        <f>-SUMIFS(Lancamentos!$Y:$Y,Lancamentos!$AF:$AF,Fluxo_de_Caixa_Semanal!CZ$8,Lancamentos!$F:$F,"Realizado",Lancamentos!$J:$J,Fluxo_de_Caixa_Semanal!$A71)-SUMIFS(Lancamentos!$Y:$Y,Lancamentos!$AF:$AF,Fluxo_de_Caixa_Semanal!CZ$8,Lancamentos!$F:$F,"Contratado",Lancamentos!$J:$J,Fluxo_de_Caixa_Semanal!$A71)</f>
        <v>0</v>
      </c>
      <c r="DA71" s="121">
        <f>-SUMIFS(Lancamentos!$Y:$Y,Lancamentos!$AF:$AF,Fluxo_de_Caixa_Semanal!DA$8,Lancamentos!$F:$F,"Realizado",Lancamentos!$J:$J,Fluxo_de_Caixa_Semanal!$A71)-SUMIFS(Lancamentos!$Y:$Y,Lancamentos!$AF:$AF,Fluxo_de_Caixa_Semanal!DA$8,Lancamentos!$F:$F,"Contratado",Lancamentos!$J:$J,Fluxo_de_Caixa_Semanal!$A71)</f>
        <v>0</v>
      </c>
      <c r="DB71" s="122">
        <f>-SUMIFS(Lancamentos!$Y:$Y,Lancamentos!$AF:$AF,Fluxo_de_Caixa_Semanal!DB$8,Lancamentos!$F:$F,"Realizado",Lancamentos!$J:$J,Fluxo_de_Caixa_Semanal!$A71)-SUMIFS(Lancamentos!$Y:$Y,Lancamentos!$AF:$AF,Fluxo_de_Caixa_Semanal!DB$8,Lancamentos!$F:$F,"Contratado",Lancamentos!$J:$J,Fluxo_de_Caixa_Semanal!$A71)</f>
        <v>0</v>
      </c>
      <c r="DC71" s="123">
        <f>-SUMIFS(Lancamentos!$Y:$Y,Lancamentos!$AF:$AF,Fluxo_de_Caixa_Semanal!DC$8,Lancamentos!$F:$F,"Realizado",Lancamentos!$J:$J,Fluxo_de_Caixa_Semanal!$A71)-SUMIFS(Lancamentos!$Y:$Y,Lancamentos!$AF:$AF,Fluxo_de_Caixa_Semanal!DC$8,Lancamentos!$F:$F,"Contratado",Lancamentos!$J:$J,Fluxo_de_Caixa_Semanal!$A71)</f>
        <v>0</v>
      </c>
      <c r="DD71" s="121">
        <f>-SUMIFS(Lancamentos!$Y:$Y,Lancamentos!$AF:$AF,Fluxo_de_Caixa_Semanal!DD$8,Lancamentos!$F:$F,"Realizado",Lancamentos!$J:$J,Fluxo_de_Caixa_Semanal!$A71)-SUMIFS(Lancamentos!$Y:$Y,Lancamentos!$AF:$AF,Fluxo_de_Caixa_Semanal!DD$8,Lancamentos!$F:$F,"Contratado",Lancamentos!$J:$J,Fluxo_de_Caixa_Semanal!$A71)</f>
        <v>0</v>
      </c>
      <c r="DE71" s="122">
        <f>-SUMIFS(Lancamentos!$Y:$Y,Lancamentos!$AF:$AF,Fluxo_de_Caixa_Semanal!DE$8,Lancamentos!$F:$F,"Realizado",Lancamentos!$J:$J,Fluxo_de_Caixa_Semanal!$A71)-SUMIFS(Lancamentos!$Y:$Y,Lancamentos!$AF:$AF,Fluxo_de_Caixa_Semanal!DE$8,Lancamentos!$F:$F,"Contratado",Lancamentos!$J:$J,Fluxo_de_Caixa_Semanal!$A71)</f>
        <v>0</v>
      </c>
      <c r="DF71" s="123">
        <f>-SUMIFS(Lancamentos!$Y:$Y,Lancamentos!$AF:$AF,Fluxo_de_Caixa_Semanal!DF$8,Lancamentos!$F:$F,"Realizado",Lancamentos!$J:$J,Fluxo_de_Caixa_Semanal!$A71)-SUMIFS(Lancamentos!$Y:$Y,Lancamentos!$AF:$AF,Fluxo_de_Caixa_Semanal!DF$8,Lancamentos!$F:$F,"Contratado",Lancamentos!$J:$J,Fluxo_de_Caixa_Semanal!$A71)</f>
        <v>0</v>
      </c>
      <c r="DG71" s="121">
        <f>-SUMIFS(Lancamentos!$Y:$Y,Lancamentos!$AF:$AF,Fluxo_de_Caixa_Semanal!DG$8,Lancamentos!$F:$F,"Realizado",Lancamentos!$J:$J,Fluxo_de_Caixa_Semanal!$A71)-SUMIFS(Lancamentos!$Y:$Y,Lancamentos!$AF:$AF,Fluxo_de_Caixa_Semanal!DG$8,Lancamentos!$F:$F,"Contratado",Lancamentos!$J:$J,Fluxo_de_Caixa_Semanal!$A71)</f>
        <v>0</v>
      </c>
      <c r="DH71" s="122">
        <f>-SUMIFS(Lancamentos!$Y:$Y,Lancamentos!$AF:$AF,Fluxo_de_Caixa_Semanal!DH$8,Lancamentos!$F:$F,"Realizado",Lancamentos!$J:$J,Fluxo_de_Caixa_Semanal!$A71)-SUMIFS(Lancamentos!$Y:$Y,Lancamentos!$AF:$AF,Fluxo_de_Caixa_Semanal!DH$8,Lancamentos!$F:$F,"Contratado",Lancamentos!$J:$J,Fluxo_de_Caixa_Semanal!$A71)</f>
        <v>0</v>
      </c>
      <c r="DI71" s="123">
        <f>-SUMIFS(Lancamentos!$Y:$Y,Lancamentos!$AF:$AF,Fluxo_de_Caixa_Semanal!DI$8,Lancamentos!$F:$F,"Realizado",Lancamentos!$J:$J,Fluxo_de_Caixa_Semanal!$A71)-SUMIFS(Lancamentos!$Y:$Y,Lancamentos!$AF:$AF,Fluxo_de_Caixa_Semanal!DI$8,Lancamentos!$F:$F,"Contratado",Lancamentos!$J:$J,Fluxo_de_Caixa_Semanal!$A71)</f>
        <v>0</v>
      </c>
      <c r="DJ71" s="121">
        <f>-SUMIFS(Lancamentos!$Y:$Y,Lancamentos!$AF:$AF,Fluxo_de_Caixa_Semanal!DJ$8,Lancamentos!$F:$F,"Realizado",Lancamentos!$J:$J,Fluxo_de_Caixa_Semanal!$A71)-SUMIFS(Lancamentos!$Y:$Y,Lancamentos!$AF:$AF,Fluxo_de_Caixa_Semanal!DJ$8,Lancamentos!$F:$F,"Contratado",Lancamentos!$J:$J,Fluxo_de_Caixa_Semanal!$A71)</f>
        <v>0</v>
      </c>
      <c r="DK71" s="122">
        <f>-SUMIFS(Lancamentos!$Y:$Y,Lancamentos!$AF:$AF,Fluxo_de_Caixa_Semanal!DK$8,Lancamentos!$F:$F,"Realizado",Lancamentos!$J:$J,Fluxo_de_Caixa_Semanal!$A71)-SUMIFS(Lancamentos!$Y:$Y,Lancamentos!$AF:$AF,Fluxo_de_Caixa_Semanal!DK$8,Lancamentos!$F:$F,"Contratado",Lancamentos!$J:$J,Fluxo_de_Caixa_Semanal!$A71)</f>
        <v>0</v>
      </c>
      <c r="DL71" s="123">
        <f>-SUMIFS(Lancamentos!$Y:$Y,Lancamentos!$AF:$AF,Fluxo_de_Caixa_Semanal!DL$8,Lancamentos!$F:$F,"Realizado",Lancamentos!$J:$J,Fluxo_de_Caixa_Semanal!$A71)-SUMIFS(Lancamentos!$Y:$Y,Lancamentos!$AF:$AF,Fluxo_de_Caixa_Semanal!DL$8,Lancamentos!$F:$F,"Contratado",Lancamentos!$J:$J,Fluxo_de_Caixa_Semanal!$A71)</f>
        <v>0</v>
      </c>
      <c r="DM71" s="121">
        <f>-SUMIFS(Lancamentos!$Y:$Y,Lancamentos!$AF:$AF,Fluxo_de_Caixa_Semanal!DM$8,Lancamentos!$F:$F,"Realizado",Lancamentos!$J:$J,Fluxo_de_Caixa_Semanal!$A71)-SUMIFS(Lancamentos!$Y:$Y,Lancamentos!$AF:$AF,Fluxo_de_Caixa_Semanal!DM$8,Lancamentos!$F:$F,"Contratado",Lancamentos!$J:$J,Fluxo_de_Caixa_Semanal!$A71)</f>
        <v>0</v>
      </c>
      <c r="DN71" s="122">
        <f>-SUMIFS(Lancamentos!$Y:$Y,Lancamentos!$AF:$AF,Fluxo_de_Caixa_Semanal!DN$8,Lancamentos!$F:$F,"Realizado",Lancamentos!$J:$J,Fluxo_de_Caixa_Semanal!$A71)-SUMIFS(Lancamentos!$Y:$Y,Lancamentos!$AF:$AF,Fluxo_de_Caixa_Semanal!DN$8,Lancamentos!$F:$F,"Contratado",Lancamentos!$J:$J,Fluxo_de_Caixa_Semanal!$A71)</f>
        <v>0</v>
      </c>
      <c r="DO71" s="123">
        <f>-SUMIFS(Lancamentos!$Y:$Y,Lancamentos!$AF:$AF,Fluxo_de_Caixa_Semanal!DO$8,Lancamentos!$F:$F,"Realizado",Lancamentos!$J:$J,Fluxo_de_Caixa_Semanal!$A71)-SUMIFS(Lancamentos!$Y:$Y,Lancamentos!$AF:$AF,Fluxo_de_Caixa_Semanal!DO$8,Lancamentos!$F:$F,"Contratado",Lancamentos!$J:$J,Fluxo_de_Caixa_Semanal!$A71)</f>
        <v>0</v>
      </c>
      <c r="DP71" s="121">
        <f>-SUMIFS(Lancamentos!$Y:$Y,Lancamentos!$AF:$AF,Fluxo_de_Caixa_Semanal!DP$8,Lancamentos!$F:$F,"Realizado",Lancamentos!$J:$J,Fluxo_de_Caixa_Semanal!$A71)-SUMIFS(Lancamentos!$Y:$Y,Lancamentos!$AF:$AF,Fluxo_de_Caixa_Semanal!DP$8,Lancamentos!$F:$F,"Contratado",Lancamentos!$J:$J,Fluxo_de_Caixa_Semanal!$A71)</f>
        <v>0</v>
      </c>
      <c r="DQ71" s="122">
        <f>-SUMIFS(Lancamentos!$Y:$Y,Lancamentos!$AF:$AF,Fluxo_de_Caixa_Semanal!DQ$8,Lancamentos!$F:$F,"Realizado",Lancamentos!$J:$J,Fluxo_de_Caixa_Semanal!$A71)-SUMIFS(Lancamentos!$Y:$Y,Lancamentos!$AF:$AF,Fluxo_de_Caixa_Semanal!DQ$8,Lancamentos!$F:$F,"Contratado",Lancamentos!$J:$J,Fluxo_de_Caixa_Semanal!$A71)</f>
        <v>0</v>
      </c>
      <c r="DR71" s="123">
        <f>-SUMIFS(Lancamentos!$Y:$Y,Lancamentos!$AF:$AF,Fluxo_de_Caixa_Semanal!DR$8,Lancamentos!$F:$F,"Realizado",Lancamentos!$J:$J,Fluxo_de_Caixa_Semanal!$A71)-SUMIFS(Lancamentos!$Y:$Y,Lancamentos!$AF:$AF,Fluxo_de_Caixa_Semanal!DR$8,Lancamentos!$F:$F,"Contratado",Lancamentos!$J:$J,Fluxo_de_Caixa_Semanal!$A71)</f>
        <v>0</v>
      </c>
      <c r="DS71" s="121">
        <f>-SUMIFS(Lancamentos!$Y:$Y,Lancamentos!$AF:$AF,Fluxo_de_Caixa_Semanal!DS$8,Lancamentos!$F:$F,"Realizado",Lancamentos!$J:$J,Fluxo_de_Caixa_Semanal!$A71)-SUMIFS(Lancamentos!$Y:$Y,Lancamentos!$AF:$AF,Fluxo_de_Caixa_Semanal!DS$8,Lancamentos!$F:$F,"Contratado",Lancamentos!$J:$J,Fluxo_de_Caixa_Semanal!$A71)</f>
        <v>0</v>
      </c>
      <c r="DT71" s="122">
        <f>-SUMIFS(Lancamentos!$Y:$Y,Lancamentos!$AF:$AF,Fluxo_de_Caixa_Semanal!DT$8,Lancamentos!$F:$F,"Realizado",Lancamentos!$J:$J,Fluxo_de_Caixa_Semanal!$A71)-SUMIFS(Lancamentos!$Y:$Y,Lancamentos!$AF:$AF,Fluxo_de_Caixa_Semanal!DT$8,Lancamentos!$F:$F,"Contratado",Lancamentos!$J:$J,Fluxo_de_Caixa_Semanal!$A71)</f>
        <v>0</v>
      </c>
      <c r="DU71" s="123">
        <f>-SUMIFS(Lancamentos!$Y:$Y,Lancamentos!$AF:$AF,Fluxo_de_Caixa_Semanal!DU$8,Lancamentos!$F:$F,"Realizado",Lancamentos!$J:$J,Fluxo_de_Caixa_Semanal!$A71)-SUMIFS(Lancamentos!$Y:$Y,Lancamentos!$AF:$AF,Fluxo_de_Caixa_Semanal!DU$8,Lancamentos!$F:$F,"Contratado",Lancamentos!$J:$J,Fluxo_de_Caixa_Semanal!$A71)</f>
        <v>0</v>
      </c>
      <c r="DV71" s="121">
        <f>-SUMIFS(Lancamentos!$Y:$Y,Lancamentos!$AF:$AF,Fluxo_de_Caixa_Semanal!DV$8,Lancamentos!$F:$F,"Realizado",Lancamentos!$J:$J,Fluxo_de_Caixa_Semanal!$A71)-SUMIFS(Lancamentos!$Y:$Y,Lancamentos!$AF:$AF,Fluxo_de_Caixa_Semanal!DV$8,Lancamentos!$F:$F,"Contratado",Lancamentos!$J:$J,Fluxo_de_Caixa_Semanal!$A71)</f>
        <v>0</v>
      </c>
      <c r="DW71" s="122">
        <f>-SUMIFS(Lancamentos!$Y:$Y,Lancamentos!$AF:$AF,Fluxo_de_Caixa_Semanal!DW$8,Lancamentos!$F:$F,"Realizado",Lancamentos!$J:$J,Fluxo_de_Caixa_Semanal!$A71)-SUMIFS(Lancamentos!$Y:$Y,Lancamentos!$AF:$AF,Fluxo_de_Caixa_Semanal!DW$8,Lancamentos!$F:$F,"Contratado",Lancamentos!$J:$J,Fluxo_de_Caixa_Semanal!$A71)</f>
        <v>0</v>
      </c>
      <c r="DX71" s="123">
        <f>-SUMIFS(Lancamentos!$Y:$Y,Lancamentos!$AF:$AF,Fluxo_de_Caixa_Semanal!DX$8,Lancamentos!$F:$F,"Realizado",Lancamentos!$J:$J,Fluxo_de_Caixa_Semanal!$A71)-SUMIFS(Lancamentos!$Y:$Y,Lancamentos!$AF:$AF,Fluxo_de_Caixa_Semanal!DX$8,Lancamentos!$F:$F,"Contratado",Lancamentos!$J:$J,Fluxo_de_Caixa_Semanal!$A71)</f>
        <v>0</v>
      </c>
      <c r="DY71" s="121">
        <f>-SUMIFS(Lancamentos!$Y:$Y,Lancamentos!$AF:$AF,Fluxo_de_Caixa_Semanal!DY$8,Lancamentos!$F:$F,"Realizado",Lancamentos!$J:$J,Fluxo_de_Caixa_Semanal!$A71)-SUMIFS(Lancamentos!$Y:$Y,Lancamentos!$AF:$AF,Fluxo_de_Caixa_Semanal!DY$8,Lancamentos!$F:$F,"Contratado",Lancamentos!$J:$J,Fluxo_de_Caixa_Semanal!$A71)</f>
        <v>0</v>
      </c>
      <c r="DZ71" s="122">
        <f>-SUMIFS(Lancamentos!$Y:$Y,Lancamentos!$AF:$AF,Fluxo_de_Caixa_Semanal!DZ$8,Lancamentos!$F:$F,"Realizado",Lancamentos!$J:$J,Fluxo_de_Caixa_Semanal!$A71)-SUMIFS(Lancamentos!$Y:$Y,Lancamentos!$AF:$AF,Fluxo_de_Caixa_Semanal!DZ$8,Lancamentos!$F:$F,"Contratado",Lancamentos!$J:$J,Fluxo_de_Caixa_Semanal!$A71)</f>
        <v>0</v>
      </c>
      <c r="EA71" s="123">
        <f>-SUMIFS(Lancamentos!$Y:$Y,Lancamentos!$AF:$AF,Fluxo_de_Caixa_Semanal!EA$8,Lancamentos!$F:$F,"Realizado",Lancamentos!$J:$J,Fluxo_de_Caixa_Semanal!$A71)-SUMIFS(Lancamentos!$Y:$Y,Lancamentos!$AF:$AF,Fluxo_de_Caixa_Semanal!EA$8,Lancamentos!$F:$F,"Contratado",Lancamentos!$J:$J,Fluxo_de_Caixa_Semanal!$A71)</f>
        <v>0</v>
      </c>
      <c r="EB71" s="121">
        <f>-SUMIFS(Lancamentos!$Y:$Y,Lancamentos!$AF:$AF,Fluxo_de_Caixa_Semanal!EB$8,Lancamentos!$F:$F,"Realizado",Lancamentos!$J:$J,Fluxo_de_Caixa_Semanal!$A71)-SUMIFS(Lancamentos!$Y:$Y,Lancamentos!$AF:$AF,Fluxo_de_Caixa_Semanal!EB$8,Lancamentos!$F:$F,"Contratado",Lancamentos!$J:$J,Fluxo_de_Caixa_Semanal!$A71)</f>
        <v>0</v>
      </c>
      <c r="EC71" s="122">
        <f>-SUMIFS(Lancamentos!$Y:$Y,Lancamentos!$AF:$AF,Fluxo_de_Caixa_Semanal!EC$8,Lancamentos!$F:$F,"Realizado",Lancamentos!$J:$J,Fluxo_de_Caixa_Semanal!$A71)-SUMIFS(Lancamentos!$Y:$Y,Lancamentos!$AF:$AF,Fluxo_de_Caixa_Semanal!EC$8,Lancamentos!$F:$F,"Contratado",Lancamentos!$J:$J,Fluxo_de_Caixa_Semanal!$A71)</f>
        <v>0</v>
      </c>
      <c r="ED71" s="123">
        <f>-SUMIFS(Lancamentos!$Y:$Y,Lancamentos!$AF:$AF,Fluxo_de_Caixa_Semanal!ED$8,Lancamentos!$F:$F,"Realizado",Lancamentos!$J:$J,Fluxo_de_Caixa_Semanal!$A71)-SUMIFS(Lancamentos!$Y:$Y,Lancamentos!$AF:$AF,Fluxo_de_Caixa_Semanal!ED$8,Lancamentos!$F:$F,"Contratado",Lancamentos!$J:$J,Fluxo_de_Caixa_Semanal!$A71)</f>
        <v>0</v>
      </c>
      <c r="EE71" s="121">
        <f>-SUMIFS(Lancamentos!$Y:$Y,Lancamentos!$AF:$AF,Fluxo_de_Caixa_Semanal!EE$8,Lancamentos!$F:$F,"Realizado",Lancamentos!$J:$J,Fluxo_de_Caixa_Semanal!$A71)-SUMIFS(Lancamentos!$Y:$Y,Lancamentos!$AF:$AF,Fluxo_de_Caixa_Semanal!EE$8,Lancamentos!$F:$F,"Contratado",Lancamentos!$J:$J,Fluxo_de_Caixa_Semanal!$A71)</f>
        <v>0</v>
      </c>
      <c r="EF71" s="122">
        <f>-SUMIFS(Lancamentos!$Y:$Y,Lancamentos!$AF:$AF,Fluxo_de_Caixa_Semanal!EF$8,Lancamentos!$F:$F,"Realizado",Lancamentos!$J:$J,Fluxo_de_Caixa_Semanal!$A71)-SUMIFS(Lancamentos!$Y:$Y,Lancamentos!$AF:$AF,Fluxo_de_Caixa_Semanal!EF$8,Lancamentos!$F:$F,"Contratado",Lancamentos!$J:$J,Fluxo_de_Caixa_Semanal!$A71)</f>
        <v>0</v>
      </c>
      <c r="EG71" s="123">
        <f>-SUMIFS(Lancamentos!$Y:$Y,Lancamentos!$AF:$AF,Fluxo_de_Caixa_Semanal!EG$8,Lancamentos!$F:$F,"Realizado",Lancamentos!$J:$J,Fluxo_de_Caixa_Semanal!$A71)-SUMIFS(Lancamentos!$Y:$Y,Lancamentos!$AF:$AF,Fluxo_de_Caixa_Semanal!EG$8,Lancamentos!$F:$F,"Contratado",Lancamentos!$J:$J,Fluxo_de_Caixa_Semanal!$A71)</f>
        <v>0</v>
      </c>
      <c r="EH71" s="121">
        <f>-SUMIFS(Lancamentos!$Y:$Y,Lancamentos!$AF:$AF,Fluxo_de_Caixa_Semanal!EH$8,Lancamentos!$F:$F,"Realizado",Lancamentos!$J:$J,Fluxo_de_Caixa_Semanal!$A71)-SUMIFS(Lancamentos!$Y:$Y,Lancamentos!$AF:$AF,Fluxo_de_Caixa_Semanal!EH$8,Lancamentos!$F:$F,"Contratado",Lancamentos!$J:$J,Fluxo_de_Caixa_Semanal!$A71)</f>
        <v>0</v>
      </c>
      <c r="EI71" s="122">
        <f>-SUMIFS(Lancamentos!$Y:$Y,Lancamentos!$AF:$AF,Fluxo_de_Caixa_Semanal!EI$8,Lancamentos!$F:$F,"Realizado",Lancamentos!$J:$J,Fluxo_de_Caixa_Semanal!$A71)-SUMIFS(Lancamentos!$Y:$Y,Lancamentos!$AF:$AF,Fluxo_de_Caixa_Semanal!EI$8,Lancamentos!$F:$F,"Contratado",Lancamentos!$J:$J,Fluxo_de_Caixa_Semanal!$A71)</f>
        <v>0</v>
      </c>
      <c r="EJ71" s="123">
        <f>-SUMIFS(Lancamentos!$Y:$Y,Lancamentos!$AF:$AF,Fluxo_de_Caixa_Semanal!EJ$8,Lancamentos!$F:$F,"Realizado",Lancamentos!$J:$J,Fluxo_de_Caixa_Semanal!$A71)-SUMIFS(Lancamentos!$Y:$Y,Lancamentos!$AF:$AF,Fluxo_de_Caixa_Semanal!EJ$8,Lancamentos!$F:$F,"Contratado",Lancamentos!$J:$J,Fluxo_de_Caixa_Semanal!$A71)</f>
        <v>0</v>
      </c>
      <c r="EK71" s="121">
        <f>-SUMIFS(Lancamentos!$Y:$Y,Lancamentos!$AF:$AF,Fluxo_de_Caixa_Semanal!EK$8,Lancamentos!$F:$F,"Realizado",Lancamentos!$J:$J,Fluxo_de_Caixa_Semanal!$A71)-SUMIFS(Lancamentos!$Y:$Y,Lancamentos!$AF:$AF,Fluxo_de_Caixa_Semanal!EK$8,Lancamentos!$F:$F,"Contratado",Lancamentos!$J:$J,Fluxo_de_Caixa_Semanal!$A71)</f>
        <v>0</v>
      </c>
      <c r="EL71" s="122">
        <f>-SUMIFS(Lancamentos!$Y:$Y,Lancamentos!$AF:$AF,Fluxo_de_Caixa_Semanal!EL$8,Lancamentos!$F:$F,"Realizado",Lancamentos!$J:$J,Fluxo_de_Caixa_Semanal!$A71)-SUMIFS(Lancamentos!$Y:$Y,Lancamentos!$AF:$AF,Fluxo_de_Caixa_Semanal!EL$8,Lancamentos!$F:$F,"Contratado",Lancamentos!$J:$J,Fluxo_de_Caixa_Semanal!$A71)</f>
        <v>0</v>
      </c>
      <c r="EM71" s="123">
        <f>-SUMIFS(Lancamentos!$Y:$Y,Lancamentos!$AF:$AF,Fluxo_de_Caixa_Semanal!EM$8,Lancamentos!$F:$F,"Realizado",Lancamentos!$J:$J,Fluxo_de_Caixa_Semanal!$A71)-SUMIFS(Lancamentos!$Y:$Y,Lancamentos!$AF:$AF,Fluxo_de_Caixa_Semanal!EM$8,Lancamentos!$F:$F,"Contratado",Lancamentos!$J:$J,Fluxo_de_Caixa_Semanal!$A71)</f>
        <v>0</v>
      </c>
      <c r="EN71" s="121">
        <f>-SUMIFS(Lancamentos!$Y:$Y,Lancamentos!$AF:$AF,Fluxo_de_Caixa_Semanal!EN$8,Lancamentos!$F:$F,"Realizado",Lancamentos!$J:$J,Fluxo_de_Caixa_Semanal!$A71)-SUMIFS(Lancamentos!$Y:$Y,Lancamentos!$AF:$AF,Fluxo_de_Caixa_Semanal!EN$8,Lancamentos!$F:$F,"Contratado",Lancamentos!$J:$J,Fluxo_de_Caixa_Semanal!$A71)</f>
        <v>0</v>
      </c>
      <c r="EO71" s="122">
        <f>-SUMIFS(Lancamentos!$Y:$Y,Lancamentos!$AF:$AF,Fluxo_de_Caixa_Semanal!EO$8,Lancamentos!$F:$F,"Realizado",Lancamentos!$J:$J,Fluxo_de_Caixa_Semanal!$A71)-SUMIFS(Lancamentos!$Y:$Y,Lancamentos!$AF:$AF,Fluxo_de_Caixa_Semanal!EO$8,Lancamentos!$F:$F,"Contratado",Lancamentos!$J:$J,Fluxo_de_Caixa_Semanal!$A71)</f>
        <v>0</v>
      </c>
      <c r="EP71" s="123">
        <f>-SUMIFS(Lancamentos!$Y:$Y,Lancamentos!$AF:$AF,Fluxo_de_Caixa_Semanal!EP$8,Lancamentos!$F:$F,"Realizado",Lancamentos!$J:$J,Fluxo_de_Caixa_Semanal!$A71)-SUMIFS(Lancamentos!$Y:$Y,Lancamentos!$AF:$AF,Fluxo_de_Caixa_Semanal!EP$8,Lancamentos!$F:$F,"Contratado",Lancamentos!$J:$J,Fluxo_de_Caixa_Semanal!$A71)</f>
        <v>0</v>
      </c>
      <c r="EQ71" s="121">
        <f>-SUMIFS(Lancamentos!$Y:$Y,Lancamentos!$AF:$AF,Fluxo_de_Caixa_Semanal!EQ$8,Lancamentos!$F:$F,"Realizado",Lancamentos!$J:$J,Fluxo_de_Caixa_Semanal!$A71)-SUMIFS(Lancamentos!$Y:$Y,Lancamentos!$AF:$AF,Fluxo_de_Caixa_Semanal!EQ$8,Lancamentos!$F:$F,"Contratado",Lancamentos!$J:$J,Fluxo_de_Caixa_Semanal!$A71)</f>
        <v>0</v>
      </c>
      <c r="ER71" s="122">
        <f>-SUMIFS(Lancamentos!$Y:$Y,Lancamentos!$AF:$AF,Fluxo_de_Caixa_Semanal!ER$8,Lancamentos!$F:$F,"Realizado",Lancamentos!$J:$J,Fluxo_de_Caixa_Semanal!$A71)-SUMIFS(Lancamentos!$Y:$Y,Lancamentos!$AF:$AF,Fluxo_de_Caixa_Semanal!ER$8,Lancamentos!$F:$F,"Contratado",Lancamentos!$J:$J,Fluxo_de_Caixa_Semanal!$A71)</f>
        <v>0</v>
      </c>
      <c r="ES71" s="123">
        <f>-SUMIFS(Lancamentos!$Y:$Y,Lancamentos!$AF:$AF,Fluxo_de_Caixa_Semanal!ES$8,Lancamentos!$F:$F,"Realizado",Lancamentos!$J:$J,Fluxo_de_Caixa_Semanal!$A71)-SUMIFS(Lancamentos!$Y:$Y,Lancamentos!$AF:$AF,Fluxo_de_Caixa_Semanal!ES$8,Lancamentos!$F:$F,"Contratado",Lancamentos!$J:$J,Fluxo_de_Caixa_Semanal!$A71)</f>
        <v>0</v>
      </c>
    </row>
    <row r="72" spans="1:149" s="2" customFormat="1" outlineLevel="1" x14ac:dyDescent="0.25">
      <c r="A72" t="s">
        <v>170</v>
      </c>
      <c r="B72" t="s">
        <v>171</v>
      </c>
      <c r="C72" s="165">
        <f>-SUMIFS(Lancamentos!$Y:$Y,Lancamentos!$AF:$AF,Fluxo_de_Caixa_Semanal!C$8,Lancamentos!$F:$F,"Realizado",Lancamentos!$J:$J,Fluxo_de_Caixa_Semanal!$A72)</f>
        <v>0</v>
      </c>
      <c r="D72" s="165">
        <f>-SUMIFS(Lancamentos!$Y:$Y,Lancamentos!$AF:$AF,Fluxo_de_Caixa_Semanal!D$8,Lancamentos!$F:$F,"Realizado",Lancamentos!$J:$J,Fluxo_de_Caixa_Semanal!$A72)</f>
        <v>0</v>
      </c>
      <c r="E72" s="166">
        <f>-SUMIFS(Lancamentos!$Y:$Y,Lancamentos!$AF:$AF,Fluxo_de_Caixa_Semanal!E$8,Lancamentos!$F:$F,"Realizado",Lancamentos!$J:$J,Fluxo_de_Caixa_Semanal!$A72)</f>
        <v>0</v>
      </c>
      <c r="F72" s="167">
        <f>-SUMIFS(Lancamentos!$Y:$Y,Lancamentos!$AF:$AF,Fluxo_de_Caixa_Semanal!F$8,Lancamentos!$F:$F,"Realizado",Lancamentos!$J:$J,Fluxo_de_Caixa_Semanal!$A72)</f>
        <v>0</v>
      </c>
      <c r="G72" s="165">
        <f>-SUMIFS(Lancamentos!$Y:$Y,Lancamentos!$AF:$AF,Fluxo_de_Caixa_Semanal!G$8,Lancamentos!$F:$F,"Realizado",Lancamentos!$J:$J,Fluxo_de_Caixa_Semanal!$A72)</f>
        <v>0</v>
      </c>
      <c r="H72" s="166">
        <f>-SUMIFS(Lancamentos!$Y:$Y,Lancamentos!$AF:$AF,Fluxo_de_Caixa_Semanal!H$8,Lancamentos!$F:$F,"Realizado",Lancamentos!$J:$J,Fluxo_de_Caixa_Semanal!$A72)</f>
        <v>0</v>
      </c>
      <c r="I72" s="167">
        <f>-SUMIFS(Lancamentos!$Y:$Y,Lancamentos!$AF:$AF,Fluxo_de_Caixa_Semanal!I$8,Lancamentos!$F:$F,"Realizado",Lancamentos!$J:$J,Fluxo_de_Caixa_Semanal!$A72)</f>
        <v>0</v>
      </c>
      <c r="J72" s="165">
        <f>-SUMIFS(Lancamentos!$Y:$Y,Lancamentos!$AF:$AF,Fluxo_de_Caixa_Semanal!J$8,Lancamentos!$F:$F,"Realizado",Lancamentos!$J:$J,Fluxo_de_Caixa_Semanal!$A72)</f>
        <v>0</v>
      </c>
      <c r="K72" s="166">
        <f>-SUMIFS(Lancamentos!$Y:$Y,Lancamentos!$AF:$AF,Fluxo_de_Caixa_Semanal!K$8,Lancamentos!$F:$F,"Realizado",Lancamentos!$J:$J,Fluxo_de_Caixa_Semanal!$A72)</f>
        <v>0</v>
      </c>
      <c r="L72" s="167">
        <f>-SUMIFS(Lancamentos!$Y:$Y,Lancamentos!$AF:$AF,Fluxo_de_Caixa_Semanal!L$8,Lancamentos!$F:$F,"Realizado",Lancamentos!$J:$J,Fluxo_de_Caixa_Semanal!$A72)</f>
        <v>0</v>
      </c>
      <c r="M72" s="165">
        <f>-SUMIFS(Lancamentos!$Y:$Y,Lancamentos!$AF:$AF,Fluxo_de_Caixa_Semanal!M$8,Lancamentos!$F:$F,"Realizado",Lancamentos!$J:$J,Fluxo_de_Caixa_Semanal!$A72)</f>
        <v>0</v>
      </c>
      <c r="N72" s="166">
        <f>-SUMIFS(Lancamentos!$Y:$Y,Lancamentos!$AF:$AF,Fluxo_de_Caixa_Semanal!N$8,Lancamentos!$F:$F,"Realizado",Lancamentos!$J:$J,Fluxo_de_Caixa_Semanal!$A72)</f>
        <v>0</v>
      </c>
      <c r="O72" s="167">
        <f>-SUMIFS(Lancamentos!$Y:$Y,Lancamentos!$AF:$AF,Fluxo_de_Caixa_Semanal!O$8,Lancamentos!$F:$F,"Realizado",Lancamentos!$J:$J,Fluxo_de_Caixa_Semanal!$A72)</f>
        <v>0</v>
      </c>
      <c r="P72" s="165">
        <f>-SUMIFS(Lancamentos!$Y:$Y,Lancamentos!$AF:$AF,Fluxo_de_Caixa_Semanal!P$8,Lancamentos!$F:$F,"Realizado",Lancamentos!$J:$J,Fluxo_de_Caixa_Semanal!$A72)</f>
        <v>0</v>
      </c>
      <c r="Q72" s="166">
        <f>-SUMIFS(Lancamentos!$Y:$Y,Lancamentos!$AF:$AF,Fluxo_de_Caixa_Semanal!Q$8,Lancamentos!$F:$F,"Realizado",Lancamentos!$J:$J,Fluxo_de_Caixa_Semanal!$A72)</f>
        <v>0</v>
      </c>
      <c r="R72" s="167">
        <f>-SUMIFS(Lancamentos!$Y:$Y,Lancamentos!$AF:$AF,Fluxo_de_Caixa_Semanal!R$8,Lancamentos!$F:$F,"Realizado",Lancamentos!$J:$J,Fluxo_de_Caixa_Semanal!$A72)</f>
        <v>0</v>
      </c>
      <c r="S72" s="165">
        <f>-SUMIFS(Lancamentos!$Y:$Y,Lancamentos!$AF:$AF,Fluxo_de_Caixa_Semanal!S$8,Lancamentos!$F:$F,"Realizado",Lancamentos!$J:$J,Fluxo_de_Caixa_Semanal!$A72)</f>
        <v>0</v>
      </c>
      <c r="T72" s="166">
        <f>-SUMIFS(Lancamentos!$Y:$Y,Lancamentos!$AF:$AF,Fluxo_de_Caixa_Semanal!T$8,Lancamentos!$F:$F,"Realizado",Lancamentos!$J:$J,Fluxo_de_Caixa_Semanal!$A72)</f>
        <v>0</v>
      </c>
      <c r="U72" s="167">
        <f>-SUMIFS(Lancamentos!$Y:$Y,Lancamentos!$AF:$AF,Fluxo_de_Caixa_Semanal!U$8,Lancamentos!$F:$F,"Realizado",Lancamentos!$J:$J,Fluxo_de_Caixa_Semanal!$A72)</f>
        <v>0</v>
      </c>
      <c r="V72" s="165">
        <f>-SUMIFS(Lancamentos!$Y:$Y,Lancamentos!$AF:$AF,Fluxo_de_Caixa_Semanal!V$8,Lancamentos!$F:$F,"Realizado",Lancamentos!$J:$J,Fluxo_de_Caixa_Semanal!$A72)</f>
        <v>0</v>
      </c>
      <c r="W72" s="166">
        <f>-SUMIFS(Lancamentos!$Y:$Y,Lancamentos!$AF:$AF,Fluxo_de_Caixa_Semanal!W$8,Lancamentos!$F:$F,"Realizado",Lancamentos!$J:$J,Fluxo_de_Caixa_Semanal!$A72)</f>
        <v>0</v>
      </c>
      <c r="X72" s="121">
        <f>-SUMIFS(Lancamentos!$Y:$Y,Lancamentos!$AF:$AF,Fluxo_de_Caixa_Semanal!X$8,Lancamentos!$F:$F,"Realizado",Lancamentos!$J:$J,Fluxo_de_Caixa_Semanal!$A72)-SUMIFS(Lancamentos!$Y:$Y,Lancamentos!$AF:$AF,Fluxo_de_Caixa_Semanal!X$8,Lancamentos!$F:$F,"Contratado",Lancamentos!$J:$J,Fluxo_de_Caixa_Semanal!$A72)</f>
        <v>0</v>
      </c>
      <c r="Y72" s="122">
        <f>-SUMIFS(Lancamentos!$Y:$Y,Lancamentos!$AF:$AF,Fluxo_de_Caixa_Semanal!Y$8,Lancamentos!$F:$F,"Realizado",Lancamentos!$J:$J,Fluxo_de_Caixa_Semanal!$A72)-SUMIFS(Lancamentos!$Y:$Y,Lancamentos!$AF:$AF,Fluxo_de_Caixa_Semanal!Y$8,Lancamentos!$F:$F,"Contratado",Lancamentos!$J:$J,Fluxo_de_Caixa_Semanal!$A72)</f>
        <v>0</v>
      </c>
      <c r="Z72" s="123">
        <f>-SUMIFS(Lancamentos!$Y:$Y,Lancamentos!$AF:$AF,Fluxo_de_Caixa_Semanal!Z$8,Lancamentos!$F:$F,"Realizado",Lancamentos!$J:$J,Fluxo_de_Caixa_Semanal!$A72)-SUMIFS(Lancamentos!$Y:$Y,Lancamentos!$AF:$AF,Fluxo_de_Caixa_Semanal!Z$8,Lancamentos!$F:$F,"Contratado",Lancamentos!$J:$J,Fluxo_de_Caixa_Semanal!$A72)</f>
        <v>0</v>
      </c>
      <c r="AA72" s="121">
        <f>-SUMIFS(Lancamentos!$Y:$Y,Lancamentos!$AF:$AF,Fluxo_de_Caixa_Semanal!AA$8,Lancamentos!$F:$F,"Realizado",Lancamentos!$J:$J,Fluxo_de_Caixa_Semanal!$A72)-SUMIFS(Lancamentos!$Y:$Y,Lancamentos!$AF:$AF,Fluxo_de_Caixa_Semanal!AA$8,Lancamentos!$F:$F,"Contratado",Lancamentos!$J:$J,Fluxo_de_Caixa_Semanal!$A72)</f>
        <v>0</v>
      </c>
      <c r="AB72" s="122">
        <f>-SUMIFS(Lancamentos!$Y:$Y,Lancamentos!$AF:$AF,Fluxo_de_Caixa_Semanal!AB$8,Lancamentos!$F:$F,"Realizado",Lancamentos!$J:$J,Fluxo_de_Caixa_Semanal!$A72)-SUMIFS(Lancamentos!$Y:$Y,Lancamentos!$AF:$AF,Fluxo_de_Caixa_Semanal!AB$8,Lancamentos!$F:$F,"Contratado",Lancamentos!$J:$J,Fluxo_de_Caixa_Semanal!$A72)</f>
        <v>0</v>
      </c>
      <c r="AC72" s="123">
        <f>-SUMIFS(Lancamentos!$Y:$Y,Lancamentos!$AF:$AF,Fluxo_de_Caixa_Semanal!AC$8,Lancamentos!$F:$F,"Realizado",Lancamentos!$J:$J,Fluxo_de_Caixa_Semanal!$A72)-SUMIFS(Lancamentos!$Y:$Y,Lancamentos!$AF:$AF,Fluxo_de_Caixa_Semanal!AC$8,Lancamentos!$F:$F,"Contratado",Lancamentos!$J:$J,Fluxo_de_Caixa_Semanal!$A72)</f>
        <v>0</v>
      </c>
      <c r="AD72" s="121">
        <f>-SUMIFS(Lancamentos!$Y:$Y,Lancamentos!$AF:$AF,Fluxo_de_Caixa_Semanal!AD$8,Lancamentos!$F:$F,"Realizado",Lancamentos!$J:$J,Fluxo_de_Caixa_Semanal!$A72)-SUMIFS(Lancamentos!$Y:$Y,Lancamentos!$AF:$AF,Fluxo_de_Caixa_Semanal!AD$8,Lancamentos!$F:$F,"Contratado",Lancamentos!$J:$J,Fluxo_de_Caixa_Semanal!$A72)</f>
        <v>0</v>
      </c>
      <c r="AE72" s="122">
        <f>-SUMIFS(Lancamentos!$Y:$Y,Lancamentos!$AF:$AF,Fluxo_de_Caixa_Semanal!AE$8,Lancamentos!$F:$F,"Realizado",Lancamentos!$J:$J,Fluxo_de_Caixa_Semanal!$A72)-SUMIFS(Lancamentos!$Y:$Y,Lancamentos!$AF:$AF,Fluxo_de_Caixa_Semanal!AE$8,Lancamentos!$F:$F,"Contratado",Lancamentos!$J:$J,Fluxo_de_Caixa_Semanal!$A72)</f>
        <v>0</v>
      </c>
      <c r="AF72" s="123">
        <f>-SUMIFS(Lancamentos!$Y:$Y,Lancamentos!$AF:$AF,Fluxo_de_Caixa_Semanal!AF$8,Lancamentos!$F:$F,"Realizado",Lancamentos!$J:$J,Fluxo_de_Caixa_Semanal!$A72)-SUMIFS(Lancamentos!$Y:$Y,Lancamentos!$AF:$AF,Fluxo_de_Caixa_Semanal!AF$8,Lancamentos!$F:$F,"Contratado",Lancamentos!$J:$J,Fluxo_de_Caixa_Semanal!$A72)</f>
        <v>0</v>
      </c>
      <c r="AG72" s="121">
        <f>-SUMIFS(Lancamentos!$Y:$Y,Lancamentos!$AF:$AF,Fluxo_de_Caixa_Semanal!AG$8,Lancamentos!$F:$F,"Realizado",Lancamentos!$J:$J,Fluxo_de_Caixa_Semanal!$A72)-SUMIFS(Lancamentos!$Y:$Y,Lancamentos!$AF:$AF,Fluxo_de_Caixa_Semanal!AG$8,Lancamentos!$F:$F,"Contratado",Lancamentos!$J:$J,Fluxo_de_Caixa_Semanal!$A72)</f>
        <v>0</v>
      </c>
      <c r="AH72" s="122">
        <f>-SUMIFS(Lancamentos!$Y:$Y,Lancamentos!$AF:$AF,Fluxo_de_Caixa_Semanal!AH$8,Lancamentos!$F:$F,"Realizado",Lancamentos!$J:$J,Fluxo_de_Caixa_Semanal!$A72)-SUMIFS(Lancamentos!$Y:$Y,Lancamentos!$AF:$AF,Fluxo_de_Caixa_Semanal!AH$8,Lancamentos!$F:$F,"Contratado",Lancamentos!$J:$J,Fluxo_de_Caixa_Semanal!$A72)</f>
        <v>0</v>
      </c>
      <c r="AI72" s="123">
        <f>-SUMIFS(Lancamentos!$Y:$Y,Lancamentos!$AF:$AF,Fluxo_de_Caixa_Semanal!AI$8,Lancamentos!$F:$F,"Realizado",Lancamentos!$J:$J,Fluxo_de_Caixa_Semanal!$A72)-SUMIFS(Lancamentos!$Y:$Y,Lancamentos!$AF:$AF,Fluxo_de_Caixa_Semanal!AI$8,Lancamentos!$F:$F,"Contratado",Lancamentos!$J:$J,Fluxo_de_Caixa_Semanal!$A72)</f>
        <v>0</v>
      </c>
      <c r="AJ72" s="121">
        <f>-SUMIFS(Lancamentos!$Y:$Y,Lancamentos!$AF:$AF,Fluxo_de_Caixa_Semanal!AJ$8,Lancamentos!$F:$F,"Realizado",Lancamentos!$J:$J,Fluxo_de_Caixa_Semanal!$A72)-SUMIFS(Lancamentos!$Y:$Y,Lancamentos!$AF:$AF,Fluxo_de_Caixa_Semanal!AJ$8,Lancamentos!$F:$F,"Contratado",Lancamentos!$J:$J,Fluxo_de_Caixa_Semanal!$A72)</f>
        <v>0</v>
      </c>
      <c r="AK72" s="122">
        <f>-SUMIFS(Lancamentos!$Y:$Y,Lancamentos!$AF:$AF,Fluxo_de_Caixa_Semanal!AK$8,Lancamentos!$F:$F,"Realizado",Lancamentos!$J:$J,Fluxo_de_Caixa_Semanal!$A72)-SUMIFS(Lancamentos!$Y:$Y,Lancamentos!$AF:$AF,Fluxo_de_Caixa_Semanal!AK$8,Lancamentos!$F:$F,"Contratado",Lancamentos!$J:$J,Fluxo_de_Caixa_Semanal!$A72)</f>
        <v>0</v>
      </c>
      <c r="AL72" s="123">
        <f>-SUMIFS(Lancamentos!$Y:$Y,Lancamentos!$AF:$AF,Fluxo_de_Caixa_Semanal!AL$8,Lancamentos!$F:$F,"Realizado",Lancamentos!$J:$J,Fluxo_de_Caixa_Semanal!$A72)-SUMIFS(Lancamentos!$Y:$Y,Lancamentos!$AF:$AF,Fluxo_de_Caixa_Semanal!AL$8,Lancamentos!$F:$F,"Contratado",Lancamentos!$J:$J,Fluxo_de_Caixa_Semanal!$A72)</f>
        <v>0</v>
      </c>
      <c r="AM72" s="121">
        <f>-SUMIFS(Lancamentos!$Y:$Y,Lancamentos!$AF:$AF,Fluxo_de_Caixa_Semanal!AM$8,Lancamentos!$F:$F,"Realizado",Lancamentos!$J:$J,Fluxo_de_Caixa_Semanal!$A72)-SUMIFS(Lancamentos!$Y:$Y,Lancamentos!$AF:$AF,Fluxo_de_Caixa_Semanal!AM$8,Lancamentos!$F:$F,"Contratado",Lancamentos!$J:$J,Fluxo_de_Caixa_Semanal!$A72)</f>
        <v>0</v>
      </c>
      <c r="AN72" s="122">
        <f>-SUMIFS(Lancamentos!$Y:$Y,Lancamentos!$AF:$AF,Fluxo_de_Caixa_Semanal!AN$8,Lancamentos!$F:$F,"Realizado",Lancamentos!$J:$J,Fluxo_de_Caixa_Semanal!$A72)-SUMIFS(Lancamentos!$Y:$Y,Lancamentos!$AF:$AF,Fluxo_de_Caixa_Semanal!AN$8,Lancamentos!$F:$F,"Contratado",Lancamentos!$J:$J,Fluxo_de_Caixa_Semanal!$A72)</f>
        <v>0</v>
      </c>
      <c r="AO72" s="123">
        <f>-SUMIFS(Lancamentos!$Y:$Y,Lancamentos!$AF:$AF,Fluxo_de_Caixa_Semanal!AO$8,Lancamentos!$F:$F,"Realizado",Lancamentos!$J:$J,Fluxo_de_Caixa_Semanal!$A72)-SUMIFS(Lancamentos!$Y:$Y,Lancamentos!$AF:$AF,Fluxo_de_Caixa_Semanal!AO$8,Lancamentos!$F:$F,"Contratado",Lancamentos!$J:$J,Fluxo_de_Caixa_Semanal!$A72)</f>
        <v>0</v>
      </c>
      <c r="AP72" s="121">
        <f>-SUMIFS(Lancamentos!$Y:$Y,Lancamentos!$AF:$AF,Fluxo_de_Caixa_Semanal!AP$8,Lancamentos!$F:$F,"Realizado",Lancamentos!$J:$J,Fluxo_de_Caixa_Semanal!$A72)-SUMIFS(Lancamentos!$Y:$Y,Lancamentos!$AF:$AF,Fluxo_de_Caixa_Semanal!AP$8,Lancamentos!$F:$F,"Contratado",Lancamentos!$J:$J,Fluxo_de_Caixa_Semanal!$A72)</f>
        <v>0</v>
      </c>
      <c r="AQ72" s="122">
        <f>-SUMIFS(Lancamentos!$Y:$Y,Lancamentos!$AF:$AF,Fluxo_de_Caixa_Semanal!AQ$8,Lancamentos!$F:$F,"Realizado",Lancamentos!$J:$J,Fluxo_de_Caixa_Semanal!$A72)-SUMIFS(Lancamentos!$Y:$Y,Lancamentos!$AF:$AF,Fluxo_de_Caixa_Semanal!AQ$8,Lancamentos!$F:$F,"Contratado",Lancamentos!$J:$J,Fluxo_de_Caixa_Semanal!$A72)</f>
        <v>0</v>
      </c>
      <c r="AR72" s="123">
        <f>-SUMIFS(Lancamentos!$Y:$Y,Lancamentos!$AF:$AF,Fluxo_de_Caixa_Semanal!AR$8,Lancamentos!$F:$F,"Realizado",Lancamentos!$J:$J,Fluxo_de_Caixa_Semanal!$A72)-SUMIFS(Lancamentos!$Y:$Y,Lancamentos!$AF:$AF,Fluxo_de_Caixa_Semanal!AR$8,Lancamentos!$F:$F,"Contratado",Lancamentos!$J:$J,Fluxo_de_Caixa_Semanal!$A72)</f>
        <v>0</v>
      </c>
      <c r="AS72" s="121">
        <f>-SUMIFS(Lancamentos!$Y:$Y,Lancamentos!$AF:$AF,Fluxo_de_Caixa_Semanal!AS$8,Lancamentos!$F:$F,"Realizado",Lancamentos!$J:$J,Fluxo_de_Caixa_Semanal!$A72)-SUMIFS(Lancamentos!$Y:$Y,Lancamentos!$AF:$AF,Fluxo_de_Caixa_Semanal!AS$8,Lancamentos!$F:$F,"Contratado",Lancamentos!$J:$J,Fluxo_de_Caixa_Semanal!$A72)</f>
        <v>0</v>
      </c>
      <c r="AT72" s="122">
        <f>-SUMIFS(Lancamentos!$Y:$Y,Lancamentos!$AF:$AF,Fluxo_de_Caixa_Semanal!AT$8,Lancamentos!$F:$F,"Realizado",Lancamentos!$J:$J,Fluxo_de_Caixa_Semanal!$A72)-SUMIFS(Lancamentos!$Y:$Y,Lancamentos!$AF:$AF,Fluxo_de_Caixa_Semanal!AT$8,Lancamentos!$F:$F,"Contratado",Lancamentos!$J:$J,Fluxo_de_Caixa_Semanal!$A72)</f>
        <v>0</v>
      </c>
      <c r="AU72" s="123">
        <f>-SUMIFS(Lancamentos!$Y:$Y,Lancamentos!$AF:$AF,Fluxo_de_Caixa_Semanal!AU$8,Lancamentos!$F:$F,"Realizado",Lancamentos!$J:$J,Fluxo_de_Caixa_Semanal!$A72)-SUMIFS(Lancamentos!$Y:$Y,Lancamentos!$AF:$AF,Fluxo_de_Caixa_Semanal!AU$8,Lancamentos!$F:$F,"Contratado",Lancamentos!$J:$J,Fluxo_de_Caixa_Semanal!$A72)</f>
        <v>0</v>
      </c>
      <c r="AV72" s="121">
        <f>-SUMIFS(Lancamentos!$Y:$Y,Lancamentos!$AF:$AF,Fluxo_de_Caixa_Semanal!AV$8,Lancamentos!$F:$F,"Realizado",Lancamentos!$J:$J,Fluxo_de_Caixa_Semanal!$A72)-SUMIFS(Lancamentos!$Y:$Y,Lancamentos!$AF:$AF,Fluxo_de_Caixa_Semanal!AV$8,Lancamentos!$F:$F,"Contratado",Lancamentos!$J:$J,Fluxo_de_Caixa_Semanal!$A72)</f>
        <v>0</v>
      </c>
      <c r="AW72" s="122">
        <f>-SUMIFS(Lancamentos!$Y:$Y,Lancamentos!$AF:$AF,Fluxo_de_Caixa_Semanal!AW$8,Lancamentos!$F:$F,"Realizado",Lancamentos!$J:$J,Fluxo_de_Caixa_Semanal!$A72)-SUMIFS(Lancamentos!$Y:$Y,Lancamentos!$AF:$AF,Fluxo_de_Caixa_Semanal!AW$8,Lancamentos!$F:$F,"Contratado",Lancamentos!$J:$J,Fluxo_de_Caixa_Semanal!$A72)</f>
        <v>0</v>
      </c>
      <c r="AX72" s="123">
        <f>-SUMIFS(Lancamentos!$Y:$Y,Lancamentos!$AF:$AF,Fluxo_de_Caixa_Semanal!AX$8,Lancamentos!$F:$F,"Realizado",Lancamentos!$J:$J,Fluxo_de_Caixa_Semanal!$A72)-SUMIFS(Lancamentos!$Y:$Y,Lancamentos!$AF:$AF,Fluxo_de_Caixa_Semanal!AX$8,Lancamentos!$F:$F,"Contratado",Lancamentos!$J:$J,Fluxo_de_Caixa_Semanal!$A72)</f>
        <v>0</v>
      </c>
      <c r="AY72" s="121">
        <f>-SUMIFS(Lancamentos!$Y:$Y,Lancamentos!$AF:$AF,Fluxo_de_Caixa_Semanal!AY$8,Lancamentos!$F:$F,"Realizado",Lancamentos!$J:$J,Fluxo_de_Caixa_Semanal!$A72)-SUMIFS(Lancamentos!$Y:$Y,Lancamentos!$AF:$AF,Fluxo_de_Caixa_Semanal!AY$8,Lancamentos!$F:$F,"Contratado",Lancamentos!$J:$J,Fluxo_de_Caixa_Semanal!$A72)</f>
        <v>0</v>
      </c>
      <c r="AZ72" s="122">
        <f>-SUMIFS(Lancamentos!$Y:$Y,Lancamentos!$AF:$AF,Fluxo_de_Caixa_Semanal!AZ$8,Lancamentos!$F:$F,"Realizado",Lancamentos!$J:$J,Fluxo_de_Caixa_Semanal!$A72)-SUMIFS(Lancamentos!$Y:$Y,Lancamentos!$AF:$AF,Fluxo_de_Caixa_Semanal!AZ$8,Lancamentos!$F:$F,"Contratado",Lancamentos!$J:$J,Fluxo_de_Caixa_Semanal!$A72)</f>
        <v>0</v>
      </c>
      <c r="BA72" s="123">
        <f>-SUMIFS(Lancamentos!$Y:$Y,Lancamentos!$AF:$AF,Fluxo_de_Caixa_Semanal!BA$8,Lancamentos!$F:$F,"Realizado",Lancamentos!$J:$J,Fluxo_de_Caixa_Semanal!$A72)-SUMIFS(Lancamentos!$Y:$Y,Lancamentos!$AF:$AF,Fluxo_de_Caixa_Semanal!BA$8,Lancamentos!$F:$F,"Contratado",Lancamentos!$J:$J,Fluxo_de_Caixa_Semanal!$A72)</f>
        <v>0</v>
      </c>
      <c r="BB72" s="121">
        <f>-SUMIFS(Lancamentos!$Y:$Y,Lancamentos!$AF:$AF,Fluxo_de_Caixa_Semanal!BB$8,Lancamentos!$F:$F,"Realizado",Lancamentos!$J:$J,Fluxo_de_Caixa_Semanal!$A72)-SUMIFS(Lancamentos!$Y:$Y,Lancamentos!$AF:$AF,Fluxo_de_Caixa_Semanal!BB$8,Lancamentos!$F:$F,"Contratado",Lancamentos!$J:$J,Fluxo_de_Caixa_Semanal!$A72)</f>
        <v>0</v>
      </c>
      <c r="BC72" s="122">
        <f>-SUMIFS(Lancamentos!$Y:$Y,Lancamentos!$AF:$AF,Fluxo_de_Caixa_Semanal!BC$8,Lancamentos!$F:$F,"Realizado",Lancamentos!$J:$J,Fluxo_de_Caixa_Semanal!$A72)-SUMIFS(Lancamentos!$Y:$Y,Lancamentos!$AF:$AF,Fluxo_de_Caixa_Semanal!BC$8,Lancamentos!$F:$F,"Contratado",Lancamentos!$J:$J,Fluxo_de_Caixa_Semanal!$A72)</f>
        <v>0</v>
      </c>
      <c r="BD72" s="123">
        <f>-SUMIFS(Lancamentos!$Y:$Y,Lancamentos!$AF:$AF,Fluxo_de_Caixa_Semanal!BD$8,Lancamentos!$F:$F,"Realizado",Lancamentos!$J:$J,Fluxo_de_Caixa_Semanal!$A72)-SUMIFS(Lancamentos!$Y:$Y,Lancamentos!$AF:$AF,Fluxo_de_Caixa_Semanal!BD$8,Lancamentos!$F:$F,"Contratado",Lancamentos!$J:$J,Fluxo_de_Caixa_Semanal!$A72)</f>
        <v>0</v>
      </c>
      <c r="BE72" s="121">
        <f>-SUMIFS(Lancamentos!$Y:$Y,Lancamentos!$AF:$AF,Fluxo_de_Caixa_Semanal!BE$8,Lancamentos!$F:$F,"Realizado",Lancamentos!$J:$J,Fluxo_de_Caixa_Semanal!$A72)-SUMIFS(Lancamentos!$Y:$Y,Lancamentos!$AF:$AF,Fluxo_de_Caixa_Semanal!BE$8,Lancamentos!$F:$F,"Contratado",Lancamentos!$J:$J,Fluxo_de_Caixa_Semanal!$A72)</f>
        <v>0</v>
      </c>
      <c r="BF72" s="122">
        <f>-SUMIFS(Lancamentos!$Y:$Y,Lancamentos!$AF:$AF,Fluxo_de_Caixa_Semanal!BF$8,Lancamentos!$F:$F,"Realizado",Lancamentos!$J:$J,Fluxo_de_Caixa_Semanal!$A72)-SUMIFS(Lancamentos!$Y:$Y,Lancamentos!$AF:$AF,Fluxo_de_Caixa_Semanal!BF$8,Lancamentos!$F:$F,"Contratado",Lancamentos!$J:$J,Fluxo_de_Caixa_Semanal!$A72)</f>
        <v>0</v>
      </c>
      <c r="BG72" s="123">
        <f>-SUMIFS(Lancamentos!$Y:$Y,Lancamentos!$AF:$AF,Fluxo_de_Caixa_Semanal!BG$8,Lancamentos!$F:$F,"Realizado",Lancamentos!$J:$J,Fluxo_de_Caixa_Semanal!$A72)-SUMIFS(Lancamentos!$Y:$Y,Lancamentos!$AF:$AF,Fluxo_de_Caixa_Semanal!BG$8,Lancamentos!$F:$F,"Contratado",Lancamentos!$J:$J,Fluxo_de_Caixa_Semanal!$A72)</f>
        <v>0</v>
      </c>
      <c r="BH72" s="121">
        <f>-SUMIFS(Lancamentos!$Y:$Y,Lancamentos!$AF:$AF,Fluxo_de_Caixa_Semanal!BH$8,Lancamentos!$F:$F,"Realizado",Lancamentos!$J:$J,Fluxo_de_Caixa_Semanal!$A72)-SUMIFS(Lancamentos!$Y:$Y,Lancamentos!$AF:$AF,Fluxo_de_Caixa_Semanal!BH$8,Lancamentos!$F:$F,"Contratado",Lancamentos!$J:$J,Fluxo_de_Caixa_Semanal!$A72)</f>
        <v>0</v>
      </c>
      <c r="BI72" s="122">
        <f>-SUMIFS(Lancamentos!$Y:$Y,Lancamentos!$AF:$AF,Fluxo_de_Caixa_Semanal!BI$8,Lancamentos!$F:$F,"Realizado",Lancamentos!$J:$J,Fluxo_de_Caixa_Semanal!$A72)-SUMIFS(Lancamentos!$Y:$Y,Lancamentos!$AF:$AF,Fluxo_de_Caixa_Semanal!BI$8,Lancamentos!$F:$F,"Contratado",Lancamentos!$J:$J,Fluxo_de_Caixa_Semanal!$A72)</f>
        <v>0</v>
      </c>
      <c r="BJ72" s="123">
        <f>-SUMIFS(Lancamentos!$Y:$Y,Lancamentos!$AF:$AF,Fluxo_de_Caixa_Semanal!BJ$8,Lancamentos!$F:$F,"Realizado",Lancamentos!$J:$J,Fluxo_de_Caixa_Semanal!$A72)-SUMIFS(Lancamentos!$Y:$Y,Lancamentos!$AF:$AF,Fluxo_de_Caixa_Semanal!BJ$8,Lancamentos!$F:$F,"Contratado",Lancamentos!$J:$J,Fluxo_de_Caixa_Semanal!$A72)</f>
        <v>0</v>
      </c>
      <c r="BK72" s="121">
        <f>-SUMIFS(Lancamentos!$Y:$Y,Lancamentos!$AF:$AF,Fluxo_de_Caixa_Semanal!BK$8,Lancamentos!$F:$F,"Realizado",Lancamentos!$J:$J,Fluxo_de_Caixa_Semanal!$A72)-SUMIFS(Lancamentos!$Y:$Y,Lancamentos!$AF:$AF,Fluxo_de_Caixa_Semanal!BK$8,Lancamentos!$F:$F,"Contratado",Lancamentos!$J:$J,Fluxo_de_Caixa_Semanal!$A72)</f>
        <v>0</v>
      </c>
      <c r="BL72" s="122">
        <f>-SUMIFS(Lancamentos!$Y:$Y,Lancamentos!$AF:$AF,Fluxo_de_Caixa_Semanal!BL$8,Lancamentos!$F:$F,"Realizado",Lancamentos!$J:$J,Fluxo_de_Caixa_Semanal!$A72)-SUMIFS(Lancamentos!$Y:$Y,Lancamentos!$AF:$AF,Fluxo_de_Caixa_Semanal!BL$8,Lancamentos!$F:$F,"Contratado",Lancamentos!$J:$J,Fluxo_de_Caixa_Semanal!$A72)</f>
        <v>0</v>
      </c>
      <c r="BM72" s="123">
        <f>-SUMIFS(Lancamentos!$Y:$Y,Lancamentos!$AF:$AF,Fluxo_de_Caixa_Semanal!BM$8,Lancamentos!$F:$F,"Realizado",Lancamentos!$J:$J,Fluxo_de_Caixa_Semanal!$A72)-SUMIFS(Lancamentos!$Y:$Y,Lancamentos!$AF:$AF,Fluxo_de_Caixa_Semanal!BM$8,Lancamentos!$F:$F,"Contratado",Lancamentos!$J:$J,Fluxo_de_Caixa_Semanal!$A72)</f>
        <v>0</v>
      </c>
      <c r="BN72" s="121">
        <f>-SUMIFS(Lancamentos!$Y:$Y,Lancamentos!$AF:$AF,Fluxo_de_Caixa_Semanal!BN$8,Lancamentos!$F:$F,"Realizado",Lancamentos!$J:$J,Fluxo_de_Caixa_Semanal!$A72)-SUMIFS(Lancamentos!$Y:$Y,Lancamentos!$AF:$AF,Fluxo_de_Caixa_Semanal!BN$8,Lancamentos!$F:$F,"Contratado",Lancamentos!$J:$J,Fluxo_de_Caixa_Semanal!$A72)</f>
        <v>0</v>
      </c>
      <c r="BO72" s="122">
        <f>-SUMIFS(Lancamentos!$Y:$Y,Lancamentos!$AF:$AF,Fluxo_de_Caixa_Semanal!BO$8,Lancamentos!$F:$F,"Realizado",Lancamentos!$J:$J,Fluxo_de_Caixa_Semanal!$A72)-SUMIFS(Lancamentos!$Y:$Y,Lancamentos!$AF:$AF,Fluxo_de_Caixa_Semanal!BO$8,Lancamentos!$F:$F,"Contratado",Lancamentos!$J:$J,Fluxo_de_Caixa_Semanal!$A72)</f>
        <v>0</v>
      </c>
      <c r="BP72" s="123">
        <f>-SUMIFS(Lancamentos!$Y:$Y,Lancamentos!$AF:$AF,Fluxo_de_Caixa_Semanal!BP$8,Lancamentos!$F:$F,"Realizado",Lancamentos!$J:$J,Fluxo_de_Caixa_Semanal!$A72)-SUMIFS(Lancamentos!$Y:$Y,Lancamentos!$AF:$AF,Fluxo_de_Caixa_Semanal!BP$8,Lancamentos!$F:$F,"Contratado",Lancamentos!$J:$J,Fluxo_de_Caixa_Semanal!$A72)</f>
        <v>0</v>
      </c>
      <c r="BQ72" s="121">
        <f>-SUMIFS(Lancamentos!$Y:$Y,Lancamentos!$AF:$AF,Fluxo_de_Caixa_Semanal!BQ$8,Lancamentos!$F:$F,"Realizado",Lancamentos!$J:$J,Fluxo_de_Caixa_Semanal!$A72)-SUMIFS(Lancamentos!$Y:$Y,Lancamentos!$AF:$AF,Fluxo_de_Caixa_Semanal!BQ$8,Lancamentos!$F:$F,"Contratado",Lancamentos!$J:$J,Fluxo_de_Caixa_Semanal!$A72)</f>
        <v>0</v>
      </c>
      <c r="BR72" s="122">
        <f>-SUMIFS(Lancamentos!$Y:$Y,Lancamentos!$AF:$AF,Fluxo_de_Caixa_Semanal!BR$8,Lancamentos!$F:$F,"Realizado",Lancamentos!$J:$J,Fluxo_de_Caixa_Semanal!$A72)-SUMIFS(Lancamentos!$Y:$Y,Lancamentos!$AF:$AF,Fluxo_de_Caixa_Semanal!BR$8,Lancamentos!$F:$F,"Contratado",Lancamentos!$J:$J,Fluxo_de_Caixa_Semanal!$A72)</f>
        <v>0</v>
      </c>
      <c r="BS72" s="123">
        <f>-SUMIFS(Lancamentos!$Y:$Y,Lancamentos!$AF:$AF,Fluxo_de_Caixa_Semanal!BS$8,Lancamentos!$F:$F,"Realizado",Lancamentos!$J:$J,Fluxo_de_Caixa_Semanal!$A72)-SUMIFS(Lancamentos!$Y:$Y,Lancamentos!$AF:$AF,Fluxo_de_Caixa_Semanal!BS$8,Lancamentos!$F:$F,"Contratado",Lancamentos!$J:$J,Fluxo_de_Caixa_Semanal!$A72)</f>
        <v>0</v>
      </c>
      <c r="BT72" s="121">
        <f>-SUMIFS(Lancamentos!$Y:$Y,Lancamentos!$AF:$AF,Fluxo_de_Caixa_Semanal!BT$8,Lancamentos!$F:$F,"Realizado",Lancamentos!$J:$J,Fluxo_de_Caixa_Semanal!$A72)-SUMIFS(Lancamentos!$Y:$Y,Lancamentos!$AF:$AF,Fluxo_de_Caixa_Semanal!BT$8,Lancamentos!$F:$F,"Contratado",Lancamentos!$J:$J,Fluxo_de_Caixa_Semanal!$A72)</f>
        <v>0</v>
      </c>
      <c r="BU72" s="122">
        <f>-SUMIFS(Lancamentos!$Y:$Y,Lancamentos!$AF:$AF,Fluxo_de_Caixa_Semanal!BU$8,Lancamentos!$F:$F,"Realizado",Lancamentos!$J:$J,Fluxo_de_Caixa_Semanal!$A72)-SUMIFS(Lancamentos!$Y:$Y,Lancamentos!$AF:$AF,Fluxo_de_Caixa_Semanal!BU$8,Lancamentos!$F:$F,"Contratado",Lancamentos!$J:$J,Fluxo_de_Caixa_Semanal!$A72)</f>
        <v>0</v>
      </c>
      <c r="BV72" s="123">
        <f>-SUMIFS(Lancamentos!$Y:$Y,Lancamentos!$AF:$AF,Fluxo_de_Caixa_Semanal!BV$8,Lancamentos!$F:$F,"Realizado",Lancamentos!$J:$J,Fluxo_de_Caixa_Semanal!$A72)-SUMIFS(Lancamentos!$Y:$Y,Lancamentos!$AF:$AF,Fluxo_de_Caixa_Semanal!BV$8,Lancamentos!$F:$F,"Contratado",Lancamentos!$J:$J,Fluxo_de_Caixa_Semanal!$A72)</f>
        <v>0</v>
      </c>
      <c r="BW72" s="121">
        <f>-SUMIFS(Lancamentos!$Y:$Y,Lancamentos!$AF:$AF,Fluxo_de_Caixa_Semanal!BW$8,Lancamentos!$F:$F,"Realizado",Lancamentos!$J:$J,Fluxo_de_Caixa_Semanal!$A72)-SUMIFS(Lancamentos!$Y:$Y,Lancamentos!$AF:$AF,Fluxo_de_Caixa_Semanal!BW$8,Lancamentos!$F:$F,"Contratado",Lancamentos!$J:$J,Fluxo_de_Caixa_Semanal!$A72)</f>
        <v>0</v>
      </c>
      <c r="BX72" s="122">
        <f>-SUMIFS(Lancamentos!$Y:$Y,Lancamentos!$AF:$AF,Fluxo_de_Caixa_Semanal!BX$8,Lancamentos!$F:$F,"Realizado",Lancamentos!$J:$J,Fluxo_de_Caixa_Semanal!$A72)-SUMIFS(Lancamentos!$Y:$Y,Lancamentos!$AF:$AF,Fluxo_de_Caixa_Semanal!BX$8,Lancamentos!$F:$F,"Contratado",Lancamentos!$J:$J,Fluxo_de_Caixa_Semanal!$A72)</f>
        <v>0</v>
      </c>
      <c r="BY72" s="123">
        <f>-SUMIFS(Lancamentos!$Y:$Y,Lancamentos!$AF:$AF,Fluxo_de_Caixa_Semanal!BY$8,Lancamentos!$F:$F,"Realizado",Lancamentos!$J:$J,Fluxo_de_Caixa_Semanal!$A72)-SUMIFS(Lancamentos!$Y:$Y,Lancamentos!$AF:$AF,Fluxo_de_Caixa_Semanal!BY$8,Lancamentos!$F:$F,"Contratado",Lancamentos!$J:$J,Fluxo_de_Caixa_Semanal!$A72)</f>
        <v>0</v>
      </c>
      <c r="BZ72" s="121">
        <f>-SUMIFS(Lancamentos!$Y:$Y,Lancamentos!$AF:$AF,Fluxo_de_Caixa_Semanal!BZ$8,Lancamentos!$F:$F,"Realizado",Lancamentos!$J:$J,Fluxo_de_Caixa_Semanal!$A72)-SUMIFS(Lancamentos!$Y:$Y,Lancamentos!$AF:$AF,Fluxo_de_Caixa_Semanal!BZ$8,Lancamentos!$F:$F,"Contratado",Lancamentos!$J:$J,Fluxo_de_Caixa_Semanal!$A72)</f>
        <v>0</v>
      </c>
      <c r="CA72" s="122">
        <f>-SUMIFS(Lancamentos!$Y:$Y,Lancamentos!$AF:$AF,Fluxo_de_Caixa_Semanal!CA$8,Lancamentos!$F:$F,"Realizado",Lancamentos!$J:$J,Fluxo_de_Caixa_Semanal!$A72)-SUMIFS(Lancamentos!$Y:$Y,Lancamentos!$AF:$AF,Fluxo_de_Caixa_Semanal!CA$8,Lancamentos!$F:$F,"Contratado",Lancamentos!$J:$J,Fluxo_de_Caixa_Semanal!$A72)</f>
        <v>0</v>
      </c>
      <c r="CB72" s="123">
        <f>-SUMIFS(Lancamentos!$Y:$Y,Lancamentos!$AF:$AF,Fluxo_de_Caixa_Semanal!CB$8,Lancamentos!$F:$F,"Realizado",Lancamentos!$J:$J,Fluxo_de_Caixa_Semanal!$A72)-SUMIFS(Lancamentos!$Y:$Y,Lancamentos!$AF:$AF,Fluxo_de_Caixa_Semanal!CB$8,Lancamentos!$F:$F,"Contratado",Lancamentos!$J:$J,Fluxo_de_Caixa_Semanal!$A72)</f>
        <v>0</v>
      </c>
      <c r="CC72" s="121">
        <f>-SUMIFS(Lancamentos!$Y:$Y,Lancamentos!$AF:$AF,Fluxo_de_Caixa_Semanal!CC$8,Lancamentos!$F:$F,"Realizado",Lancamentos!$J:$J,Fluxo_de_Caixa_Semanal!$A72)-SUMIFS(Lancamentos!$Y:$Y,Lancamentos!$AF:$AF,Fluxo_de_Caixa_Semanal!CC$8,Lancamentos!$F:$F,"Contratado",Lancamentos!$J:$J,Fluxo_de_Caixa_Semanal!$A72)</f>
        <v>0</v>
      </c>
      <c r="CD72" s="122">
        <f>-SUMIFS(Lancamentos!$Y:$Y,Lancamentos!$AF:$AF,Fluxo_de_Caixa_Semanal!CD$8,Lancamentos!$F:$F,"Realizado",Lancamentos!$J:$J,Fluxo_de_Caixa_Semanal!$A72)-SUMIFS(Lancamentos!$Y:$Y,Lancamentos!$AF:$AF,Fluxo_de_Caixa_Semanal!CD$8,Lancamentos!$F:$F,"Contratado",Lancamentos!$J:$J,Fluxo_de_Caixa_Semanal!$A72)</f>
        <v>0</v>
      </c>
      <c r="CE72" s="123">
        <f>-SUMIFS(Lancamentos!$Y:$Y,Lancamentos!$AF:$AF,Fluxo_de_Caixa_Semanal!CE$8,Lancamentos!$F:$F,"Realizado",Lancamentos!$J:$J,Fluxo_de_Caixa_Semanal!$A72)-SUMIFS(Lancamentos!$Y:$Y,Lancamentos!$AF:$AF,Fluxo_de_Caixa_Semanal!CE$8,Lancamentos!$F:$F,"Contratado",Lancamentos!$J:$J,Fluxo_de_Caixa_Semanal!$A72)</f>
        <v>0</v>
      </c>
      <c r="CF72" s="121">
        <f>-SUMIFS(Lancamentos!$Y:$Y,Lancamentos!$AF:$AF,Fluxo_de_Caixa_Semanal!CF$8,Lancamentos!$F:$F,"Realizado",Lancamentos!$J:$J,Fluxo_de_Caixa_Semanal!$A72)-SUMIFS(Lancamentos!$Y:$Y,Lancamentos!$AF:$AF,Fluxo_de_Caixa_Semanal!CF$8,Lancamentos!$F:$F,"Contratado",Lancamentos!$J:$J,Fluxo_de_Caixa_Semanal!$A72)</f>
        <v>0</v>
      </c>
      <c r="CG72" s="122">
        <f>-SUMIFS(Lancamentos!$Y:$Y,Lancamentos!$AF:$AF,Fluxo_de_Caixa_Semanal!CG$8,Lancamentos!$F:$F,"Realizado",Lancamentos!$J:$J,Fluxo_de_Caixa_Semanal!$A72)-SUMIFS(Lancamentos!$Y:$Y,Lancamentos!$AF:$AF,Fluxo_de_Caixa_Semanal!CG$8,Lancamentos!$F:$F,"Contratado",Lancamentos!$J:$J,Fluxo_de_Caixa_Semanal!$A72)</f>
        <v>0</v>
      </c>
      <c r="CH72" s="123">
        <f>-SUMIFS(Lancamentos!$Y:$Y,Lancamentos!$AF:$AF,Fluxo_de_Caixa_Semanal!CH$8,Lancamentos!$F:$F,"Realizado",Lancamentos!$J:$J,Fluxo_de_Caixa_Semanal!$A72)-SUMIFS(Lancamentos!$Y:$Y,Lancamentos!$AF:$AF,Fluxo_de_Caixa_Semanal!CH$8,Lancamentos!$F:$F,"Contratado",Lancamentos!$J:$J,Fluxo_de_Caixa_Semanal!$A72)</f>
        <v>0</v>
      </c>
      <c r="CI72" s="121">
        <f>-SUMIFS(Lancamentos!$Y:$Y,Lancamentos!$AF:$AF,Fluxo_de_Caixa_Semanal!CI$8,Lancamentos!$F:$F,"Realizado",Lancamentos!$J:$J,Fluxo_de_Caixa_Semanal!$A72)-SUMIFS(Lancamentos!$Y:$Y,Lancamentos!$AF:$AF,Fluxo_de_Caixa_Semanal!CI$8,Lancamentos!$F:$F,"Contratado",Lancamentos!$J:$J,Fluxo_de_Caixa_Semanal!$A72)</f>
        <v>0</v>
      </c>
      <c r="CJ72" s="122">
        <f>-SUMIFS(Lancamentos!$Y:$Y,Lancamentos!$AF:$AF,Fluxo_de_Caixa_Semanal!CJ$8,Lancamentos!$F:$F,"Realizado",Lancamentos!$J:$J,Fluxo_de_Caixa_Semanal!$A72)-SUMIFS(Lancamentos!$Y:$Y,Lancamentos!$AF:$AF,Fluxo_de_Caixa_Semanal!CJ$8,Lancamentos!$F:$F,"Contratado",Lancamentos!$J:$J,Fluxo_de_Caixa_Semanal!$A72)</f>
        <v>0</v>
      </c>
      <c r="CK72" s="123">
        <f>-SUMIFS(Lancamentos!$Y:$Y,Lancamentos!$AF:$AF,Fluxo_de_Caixa_Semanal!CK$8,Lancamentos!$F:$F,"Realizado",Lancamentos!$J:$J,Fluxo_de_Caixa_Semanal!$A72)-SUMIFS(Lancamentos!$Y:$Y,Lancamentos!$AF:$AF,Fluxo_de_Caixa_Semanal!CK$8,Lancamentos!$F:$F,"Contratado",Lancamentos!$J:$J,Fluxo_de_Caixa_Semanal!$A72)</f>
        <v>0</v>
      </c>
      <c r="CL72" s="121">
        <f>-SUMIFS(Lancamentos!$Y:$Y,Lancamentos!$AF:$AF,Fluxo_de_Caixa_Semanal!CL$8,Lancamentos!$F:$F,"Realizado",Lancamentos!$J:$J,Fluxo_de_Caixa_Semanal!$A72)-SUMIFS(Lancamentos!$Y:$Y,Lancamentos!$AF:$AF,Fluxo_de_Caixa_Semanal!CL$8,Lancamentos!$F:$F,"Contratado",Lancamentos!$J:$J,Fluxo_de_Caixa_Semanal!$A72)</f>
        <v>0</v>
      </c>
      <c r="CM72" s="122">
        <f>-SUMIFS(Lancamentos!$Y:$Y,Lancamentos!$AF:$AF,Fluxo_de_Caixa_Semanal!CM$8,Lancamentos!$F:$F,"Realizado",Lancamentos!$J:$J,Fluxo_de_Caixa_Semanal!$A72)-SUMIFS(Lancamentos!$Y:$Y,Lancamentos!$AF:$AF,Fluxo_de_Caixa_Semanal!CM$8,Lancamentos!$F:$F,"Contratado",Lancamentos!$J:$J,Fluxo_de_Caixa_Semanal!$A72)</f>
        <v>0</v>
      </c>
      <c r="CN72" s="123">
        <f>-SUMIFS(Lancamentos!$Y:$Y,Lancamentos!$AF:$AF,Fluxo_de_Caixa_Semanal!CN$8,Lancamentos!$F:$F,"Realizado",Lancamentos!$J:$J,Fluxo_de_Caixa_Semanal!$A72)-SUMIFS(Lancamentos!$Y:$Y,Lancamentos!$AF:$AF,Fluxo_de_Caixa_Semanal!CN$8,Lancamentos!$F:$F,"Contratado",Lancamentos!$J:$J,Fluxo_de_Caixa_Semanal!$A72)</f>
        <v>0</v>
      </c>
      <c r="CO72" s="121">
        <f>-SUMIFS(Lancamentos!$Y:$Y,Lancamentos!$AF:$AF,Fluxo_de_Caixa_Semanal!CO$8,Lancamentos!$F:$F,"Realizado",Lancamentos!$J:$J,Fluxo_de_Caixa_Semanal!$A72)-SUMIFS(Lancamentos!$Y:$Y,Lancamentos!$AF:$AF,Fluxo_de_Caixa_Semanal!CO$8,Lancamentos!$F:$F,"Contratado",Lancamentos!$J:$J,Fluxo_de_Caixa_Semanal!$A72)</f>
        <v>0</v>
      </c>
      <c r="CP72" s="122">
        <f>-SUMIFS(Lancamentos!$Y:$Y,Lancamentos!$AF:$AF,Fluxo_de_Caixa_Semanal!CP$8,Lancamentos!$F:$F,"Realizado",Lancamentos!$J:$J,Fluxo_de_Caixa_Semanal!$A72)-SUMIFS(Lancamentos!$Y:$Y,Lancamentos!$AF:$AF,Fluxo_de_Caixa_Semanal!CP$8,Lancamentos!$F:$F,"Contratado",Lancamentos!$J:$J,Fluxo_de_Caixa_Semanal!$A72)</f>
        <v>0</v>
      </c>
      <c r="CQ72" s="123">
        <f>-SUMIFS(Lancamentos!$Y:$Y,Lancamentos!$AF:$AF,Fluxo_de_Caixa_Semanal!CQ$8,Lancamentos!$F:$F,"Realizado",Lancamentos!$J:$J,Fluxo_de_Caixa_Semanal!$A72)-SUMIFS(Lancamentos!$Y:$Y,Lancamentos!$AF:$AF,Fluxo_de_Caixa_Semanal!CQ$8,Lancamentos!$F:$F,"Contratado",Lancamentos!$J:$J,Fluxo_de_Caixa_Semanal!$A72)</f>
        <v>0</v>
      </c>
      <c r="CR72" s="121">
        <f>-SUMIFS(Lancamentos!$Y:$Y,Lancamentos!$AF:$AF,Fluxo_de_Caixa_Semanal!CR$8,Lancamentos!$F:$F,"Realizado",Lancamentos!$J:$J,Fluxo_de_Caixa_Semanal!$A72)-SUMIFS(Lancamentos!$Y:$Y,Lancamentos!$AF:$AF,Fluxo_de_Caixa_Semanal!CR$8,Lancamentos!$F:$F,"Contratado",Lancamentos!$J:$J,Fluxo_de_Caixa_Semanal!$A72)</f>
        <v>0</v>
      </c>
      <c r="CS72" s="122">
        <f>-SUMIFS(Lancamentos!$Y:$Y,Lancamentos!$AF:$AF,Fluxo_de_Caixa_Semanal!CS$8,Lancamentos!$F:$F,"Realizado",Lancamentos!$J:$J,Fluxo_de_Caixa_Semanal!$A72)-SUMIFS(Lancamentos!$Y:$Y,Lancamentos!$AF:$AF,Fluxo_de_Caixa_Semanal!CS$8,Lancamentos!$F:$F,"Contratado",Lancamentos!$J:$J,Fluxo_de_Caixa_Semanal!$A72)</f>
        <v>0</v>
      </c>
      <c r="CT72" s="123">
        <f>-SUMIFS(Lancamentos!$Y:$Y,Lancamentos!$AF:$AF,Fluxo_de_Caixa_Semanal!CT$8,Lancamentos!$F:$F,"Realizado",Lancamentos!$J:$J,Fluxo_de_Caixa_Semanal!$A72)-SUMIFS(Lancamentos!$Y:$Y,Lancamentos!$AF:$AF,Fluxo_de_Caixa_Semanal!CT$8,Lancamentos!$F:$F,"Contratado",Lancamentos!$J:$J,Fluxo_de_Caixa_Semanal!$A72)</f>
        <v>0</v>
      </c>
      <c r="CU72" s="121">
        <f>-SUMIFS(Lancamentos!$Y:$Y,Lancamentos!$AF:$AF,Fluxo_de_Caixa_Semanal!CU$8,Lancamentos!$F:$F,"Realizado",Lancamentos!$J:$J,Fluxo_de_Caixa_Semanal!$A72)-SUMIFS(Lancamentos!$Y:$Y,Lancamentos!$AF:$AF,Fluxo_de_Caixa_Semanal!CU$8,Lancamentos!$F:$F,"Contratado",Lancamentos!$J:$J,Fluxo_de_Caixa_Semanal!$A72)</f>
        <v>0</v>
      </c>
      <c r="CV72" s="122">
        <f>-SUMIFS(Lancamentos!$Y:$Y,Lancamentos!$AF:$AF,Fluxo_de_Caixa_Semanal!CV$8,Lancamentos!$F:$F,"Realizado",Lancamentos!$J:$J,Fluxo_de_Caixa_Semanal!$A72)-SUMIFS(Lancamentos!$Y:$Y,Lancamentos!$AF:$AF,Fluxo_de_Caixa_Semanal!CV$8,Lancamentos!$F:$F,"Contratado",Lancamentos!$J:$J,Fluxo_de_Caixa_Semanal!$A72)</f>
        <v>0</v>
      </c>
      <c r="CW72" s="123">
        <f>-SUMIFS(Lancamentos!$Y:$Y,Lancamentos!$AF:$AF,Fluxo_de_Caixa_Semanal!CW$8,Lancamentos!$F:$F,"Realizado",Lancamentos!$J:$J,Fluxo_de_Caixa_Semanal!$A72)-SUMIFS(Lancamentos!$Y:$Y,Lancamentos!$AF:$AF,Fluxo_de_Caixa_Semanal!CW$8,Lancamentos!$F:$F,"Contratado",Lancamentos!$J:$J,Fluxo_de_Caixa_Semanal!$A72)</f>
        <v>0</v>
      </c>
      <c r="CX72" s="121">
        <f>-SUMIFS(Lancamentos!$Y:$Y,Lancamentos!$AF:$AF,Fluxo_de_Caixa_Semanal!CX$8,Lancamentos!$F:$F,"Realizado",Lancamentos!$J:$J,Fluxo_de_Caixa_Semanal!$A72)-SUMIFS(Lancamentos!$Y:$Y,Lancamentos!$AF:$AF,Fluxo_de_Caixa_Semanal!CX$8,Lancamentos!$F:$F,"Contratado",Lancamentos!$J:$J,Fluxo_de_Caixa_Semanal!$A72)</f>
        <v>0</v>
      </c>
      <c r="CY72" s="122">
        <f>-SUMIFS(Lancamentos!$Y:$Y,Lancamentos!$AF:$AF,Fluxo_de_Caixa_Semanal!CY$8,Lancamentos!$F:$F,"Realizado",Lancamentos!$J:$J,Fluxo_de_Caixa_Semanal!$A72)-SUMIFS(Lancamentos!$Y:$Y,Lancamentos!$AF:$AF,Fluxo_de_Caixa_Semanal!CY$8,Lancamentos!$F:$F,"Contratado",Lancamentos!$J:$J,Fluxo_de_Caixa_Semanal!$A72)</f>
        <v>0</v>
      </c>
      <c r="CZ72" s="123">
        <f>-SUMIFS(Lancamentos!$Y:$Y,Lancamentos!$AF:$AF,Fluxo_de_Caixa_Semanal!CZ$8,Lancamentos!$F:$F,"Realizado",Lancamentos!$J:$J,Fluxo_de_Caixa_Semanal!$A72)-SUMIFS(Lancamentos!$Y:$Y,Lancamentos!$AF:$AF,Fluxo_de_Caixa_Semanal!CZ$8,Lancamentos!$F:$F,"Contratado",Lancamentos!$J:$J,Fluxo_de_Caixa_Semanal!$A72)</f>
        <v>0</v>
      </c>
      <c r="DA72" s="121">
        <f>-SUMIFS(Lancamentos!$Y:$Y,Lancamentos!$AF:$AF,Fluxo_de_Caixa_Semanal!DA$8,Lancamentos!$F:$F,"Realizado",Lancamentos!$J:$J,Fluxo_de_Caixa_Semanal!$A72)-SUMIFS(Lancamentos!$Y:$Y,Lancamentos!$AF:$AF,Fluxo_de_Caixa_Semanal!DA$8,Lancamentos!$F:$F,"Contratado",Lancamentos!$J:$J,Fluxo_de_Caixa_Semanal!$A72)</f>
        <v>0</v>
      </c>
      <c r="DB72" s="122">
        <f>-SUMIFS(Lancamentos!$Y:$Y,Lancamentos!$AF:$AF,Fluxo_de_Caixa_Semanal!DB$8,Lancamentos!$F:$F,"Realizado",Lancamentos!$J:$J,Fluxo_de_Caixa_Semanal!$A72)-SUMIFS(Lancamentos!$Y:$Y,Lancamentos!$AF:$AF,Fluxo_de_Caixa_Semanal!DB$8,Lancamentos!$F:$F,"Contratado",Lancamentos!$J:$J,Fluxo_de_Caixa_Semanal!$A72)</f>
        <v>0</v>
      </c>
      <c r="DC72" s="123">
        <f>-SUMIFS(Lancamentos!$Y:$Y,Lancamentos!$AF:$AF,Fluxo_de_Caixa_Semanal!DC$8,Lancamentos!$F:$F,"Realizado",Lancamentos!$J:$J,Fluxo_de_Caixa_Semanal!$A72)-SUMIFS(Lancamentos!$Y:$Y,Lancamentos!$AF:$AF,Fluxo_de_Caixa_Semanal!DC$8,Lancamentos!$F:$F,"Contratado",Lancamentos!$J:$J,Fluxo_de_Caixa_Semanal!$A72)</f>
        <v>0</v>
      </c>
      <c r="DD72" s="121">
        <f>-SUMIFS(Lancamentos!$Y:$Y,Lancamentos!$AF:$AF,Fluxo_de_Caixa_Semanal!DD$8,Lancamentos!$F:$F,"Realizado",Lancamentos!$J:$J,Fluxo_de_Caixa_Semanal!$A72)-SUMIFS(Lancamentos!$Y:$Y,Lancamentos!$AF:$AF,Fluxo_de_Caixa_Semanal!DD$8,Lancamentos!$F:$F,"Contratado",Lancamentos!$J:$J,Fluxo_de_Caixa_Semanal!$A72)</f>
        <v>0</v>
      </c>
      <c r="DE72" s="122">
        <f>-SUMIFS(Lancamentos!$Y:$Y,Lancamentos!$AF:$AF,Fluxo_de_Caixa_Semanal!DE$8,Lancamentos!$F:$F,"Realizado",Lancamentos!$J:$J,Fluxo_de_Caixa_Semanal!$A72)-SUMIFS(Lancamentos!$Y:$Y,Lancamentos!$AF:$AF,Fluxo_de_Caixa_Semanal!DE$8,Lancamentos!$F:$F,"Contratado",Lancamentos!$J:$J,Fluxo_de_Caixa_Semanal!$A72)</f>
        <v>0</v>
      </c>
      <c r="DF72" s="123">
        <f>-SUMIFS(Lancamentos!$Y:$Y,Lancamentos!$AF:$AF,Fluxo_de_Caixa_Semanal!DF$8,Lancamentos!$F:$F,"Realizado",Lancamentos!$J:$J,Fluxo_de_Caixa_Semanal!$A72)-SUMIFS(Lancamentos!$Y:$Y,Lancamentos!$AF:$AF,Fluxo_de_Caixa_Semanal!DF$8,Lancamentos!$F:$F,"Contratado",Lancamentos!$J:$J,Fluxo_de_Caixa_Semanal!$A72)</f>
        <v>0</v>
      </c>
      <c r="DG72" s="121">
        <f>-SUMIFS(Lancamentos!$Y:$Y,Lancamentos!$AF:$AF,Fluxo_de_Caixa_Semanal!DG$8,Lancamentos!$F:$F,"Realizado",Lancamentos!$J:$J,Fluxo_de_Caixa_Semanal!$A72)-SUMIFS(Lancamentos!$Y:$Y,Lancamentos!$AF:$AF,Fluxo_de_Caixa_Semanal!DG$8,Lancamentos!$F:$F,"Contratado",Lancamentos!$J:$J,Fluxo_de_Caixa_Semanal!$A72)</f>
        <v>0</v>
      </c>
      <c r="DH72" s="122">
        <f>-SUMIFS(Lancamentos!$Y:$Y,Lancamentos!$AF:$AF,Fluxo_de_Caixa_Semanal!DH$8,Lancamentos!$F:$F,"Realizado",Lancamentos!$J:$J,Fluxo_de_Caixa_Semanal!$A72)-SUMIFS(Lancamentos!$Y:$Y,Lancamentos!$AF:$AF,Fluxo_de_Caixa_Semanal!DH$8,Lancamentos!$F:$F,"Contratado",Lancamentos!$J:$J,Fluxo_de_Caixa_Semanal!$A72)</f>
        <v>0</v>
      </c>
      <c r="DI72" s="123">
        <f>-SUMIFS(Lancamentos!$Y:$Y,Lancamentos!$AF:$AF,Fluxo_de_Caixa_Semanal!DI$8,Lancamentos!$F:$F,"Realizado",Lancamentos!$J:$J,Fluxo_de_Caixa_Semanal!$A72)-SUMIFS(Lancamentos!$Y:$Y,Lancamentos!$AF:$AF,Fluxo_de_Caixa_Semanal!DI$8,Lancamentos!$F:$F,"Contratado",Lancamentos!$J:$J,Fluxo_de_Caixa_Semanal!$A72)</f>
        <v>0</v>
      </c>
      <c r="DJ72" s="121">
        <f>-SUMIFS(Lancamentos!$Y:$Y,Lancamentos!$AF:$AF,Fluxo_de_Caixa_Semanal!DJ$8,Lancamentos!$F:$F,"Realizado",Lancamentos!$J:$J,Fluxo_de_Caixa_Semanal!$A72)-SUMIFS(Lancamentos!$Y:$Y,Lancamentos!$AF:$AF,Fluxo_de_Caixa_Semanal!DJ$8,Lancamentos!$F:$F,"Contratado",Lancamentos!$J:$J,Fluxo_de_Caixa_Semanal!$A72)</f>
        <v>0</v>
      </c>
      <c r="DK72" s="122">
        <f>-SUMIFS(Lancamentos!$Y:$Y,Lancamentos!$AF:$AF,Fluxo_de_Caixa_Semanal!DK$8,Lancamentos!$F:$F,"Realizado",Lancamentos!$J:$J,Fluxo_de_Caixa_Semanal!$A72)-SUMIFS(Lancamentos!$Y:$Y,Lancamentos!$AF:$AF,Fluxo_de_Caixa_Semanal!DK$8,Lancamentos!$F:$F,"Contratado",Lancamentos!$J:$J,Fluxo_de_Caixa_Semanal!$A72)</f>
        <v>0</v>
      </c>
      <c r="DL72" s="123">
        <f>-SUMIFS(Lancamentos!$Y:$Y,Lancamentos!$AF:$AF,Fluxo_de_Caixa_Semanal!DL$8,Lancamentos!$F:$F,"Realizado",Lancamentos!$J:$J,Fluxo_de_Caixa_Semanal!$A72)-SUMIFS(Lancamentos!$Y:$Y,Lancamentos!$AF:$AF,Fluxo_de_Caixa_Semanal!DL$8,Lancamentos!$F:$F,"Contratado",Lancamentos!$J:$J,Fluxo_de_Caixa_Semanal!$A72)</f>
        <v>0</v>
      </c>
      <c r="DM72" s="121">
        <f>-SUMIFS(Lancamentos!$Y:$Y,Lancamentos!$AF:$AF,Fluxo_de_Caixa_Semanal!DM$8,Lancamentos!$F:$F,"Realizado",Lancamentos!$J:$J,Fluxo_de_Caixa_Semanal!$A72)-SUMIFS(Lancamentos!$Y:$Y,Lancamentos!$AF:$AF,Fluxo_de_Caixa_Semanal!DM$8,Lancamentos!$F:$F,"Contratado",Lancamentos!$J:$J,Fluxo_de_Caixa_Semanal!$A72)</f>
        <v>0</v>
      </c>
      <c r="DN72" s="122">
        <f>-SUMIFS(Lancamentos!$Y:$Y,Lancamentos!$AF:$AF,Fluxo_de_Caixa_Semanal!DN$8,Lancamentos!$F:$F,"Realizado",Lancamentos!$J:$J,Fluxo_de_Caixa_Semanal!$A72)-SUMIFS(Lancamentos!$Y:$Y,Lancamentos!$AF:$AF,Fluxo_de_Caixa_Semanal!DN$8,Lancamentos!$F:$F,"Contratado",Lancamentos!$J:$J,Fluxo_de_Caixa_Semanal!$A72)</f>
        <v>0</v>
      </c>
      <c r="DO72" s="123">
        <f>-SUMIFS(Lancamentos!$Y:$Y,Lancamentos!$AF:$AF,Fluxo_de_Caixa_Semanal!DO$8,Lancamentos!$F:$F,"Realizado",Lancamentos!$J:$J,Fluxo_de_Caixa_Semanal!$A72)-SUMIFS(Lancamentos!$Y:$Y,Lancamentos!$AF:$AF,Fluxo_de_Caixa_Semanal!DO$8,Lancamentos!$F:$F,"Contratado",Lancamentos!$J:$J,Fluxo_de_Caixa_Semanal!$A72)</f>
        <v>0</v>
      </c>
      <c r="DP72" s="121">
        <f>-SUMIFS(Lancamentos!$Y:$Y,Lancamentos!$AF:$AF,Fluxo_de_Caixa_Semanal!DP$8,Lancamentos!$F:$F,"Realizado",Lancamentos!$J:$J,Fluxo_de_Caixa_Semanal!$A72)-SUMIFS(Lancamentos!$Y:$Y,Lancamentos!$AF:$AF,Fluxo_de_Caixa_Semanal!DP$8,Lancamentos!$F:$F,"Contratado",Lancamentos!$J:$J,Fluxo_de_Caixa_Semanal!$A72)</f>
        <v>0</v>
      </c>
      <c r="DQ72" s="122">
        <f>-SUMIFS(Lancamentos!$Y:$Y,Lancamentos!$AF:$AF,Fluxo_de_Caixa_Semanal!DQ$8,Lancamentos!$F:$F,"Realizado",Lancamentos!$J:$J,Fluxo_de_Caixa_Semanal!$A72)-SUMIFS(Lancamentos!$Y:$Y,Lancamentos!$AF:$AF,Fluxo_de_Caixa_Semanal!DQ$8,Lancamentos!$F:$F,"Contratado",Lancamentos!$J:$J,Fluxo_de_Caixa_Semanal!$A72)</f>
        <v>0</v>
      </c>
      <c r="DR72" s="123">
        <f>-SUMIFS(Lancamentos!$Y:$Y,Lancamentos!$AF:$AF,Fluxo_de_Caixa_Semanal!DR$8,Lancamentos!$F:$F,"Realizado",Lancamentos!$J:$J,Fluxo_de_Caixa_Semanal!$A72)-SUMIFS(Lancamentos!$Y:$Y,Lancamentos!$AF:$AF,Fluxo_de_Caixa_Semanal!DR$8,Lancamentos!$F:$F,"Contratado",Lancamentos!$J:$J,Fluxo_de_Caixa_Semanal!$A72)</f>
        <v>0</v>
      </c>
      <c r="DS72" s="121">
        <f>-SUMIFS(Lancamentos!$Y:$Y,Lancamentos!$AF:$AF,Fluxo_de_Caixa_Semanal!DS$8,Lancamentos!$F:$F,"Realizado",Lancamentos!$J:$J,Fluxo_de_Caixa_Semanal!$A72)-SUMIFS(Lancamentos!$Y:$Y,Lancamentos!$AF:$AF,Fluxo_de_Caixa_Semanal!DS$8,Lancamentos!$F:$F,"Contratado",Lancamentos!$J:$J,Fluxo_de_Caixa_Semanal!$A72)</f>
        <v>0</v>
      </c>
      <c r="DT72" s="122">
        <f>-SUMIFS(Lancamentos!$Y:$Y,Lancamentos!$AF:$AF,Fluxo_de_Caixa_Semanal!DT$8,Lancamentos!$F:$F,"Realizado",Lancamentos!$J:$J,Fluxo_de_Caixa_Semanal!$A72)-SUMIFS(Lancamentos!$Y:$Y,Lancamentos!$AF:$AF,Fluxo_de_Caixa_Semanal!DT$8,Lancamentos!$F:$F,"Contratado",Lancamentos!$J:$J,Fluxo_de_Caixa_Semanal!$A72)</f>
        <v>0</v>
      </c>
      <c r="DU72" s="123">
        <f>-SUMIFS(Lancamentos!$Y:$Y,Lancamentos!$AF:$AF,Fluxo_de_Caixa_Semanal!DU$8,Lancamentos!$F:$F,"Realizado",Lancamentos!$J:$J,Fluxo_de_Caixa_Semanal!$A72)-SUMIFS(Lancamentos!$Y:$Y,Lancamentos!$AF:$AF,Fluxo_de_Caixa_Semanal!DU$8,Lancamentos!$F:$F,"Contratado",Lancamentos!$J:$J,Fluxo_de_Caixa_Semanal!$A72)</f>
        <v>0</v>
      </c>
      <c r="DV72" s="121">
        <f>-SUMIFS(Lancamentos!$Y:$Y,Lancamentos!$AF:$AF,Fluxo_de_Caixa_Semanal!DV$8,Lancamentos!$F:$F,"Realizado",Lancamentos!$J:$J,Fluxo_de_Caixa_Semanal!$A72)-SUMIFS(Lancamentos!$Y:$Y,Lancamentos!$AF:$AF,Fluxo_de_Caixa_Semanal!DV$8,Lancamentos!$F:$F,"Contratado",Lancamentos!$J:$J,Fluxo_de_Caixa_Semanal!$A72)</f>
        <v>0</v>
      </c>
      <c r="DW72" s="122">
        <f>-SUMIFS(Lancamentos!$Y:$Y,Lancamentos!$AF:$AF,Fluxo_de_Caixa_Semanal!DW$8,Lancamentos!$F:$F,"Realizado",Lancamentos!$J:$J,Fluxo_de_Caixa_Semanal!$A72)-SUMIFS(Lancamentos!$Y:$Y,Lancamentos!$AF:$AF,Fluxo_de_Caixa_Semanal!DW$8,Lancamentos!$F:$F,"Contratado",Lancamentos!$J:$J,Fluxo_de_Caixa_Semanal!$A72)</f>
        <v>0</v>
      </c>
      <c r="DX72" s="123">
        <f>-SUMIFS(Lancamentos!$Y:$Y,Lancamentos!$AF:$AF,Fluxo_de_Caixa_Semanal!DX$8,Lancamentos!$F:$F,"Realizado",Lancamentos!$J:$J,Fluxo_de_Caixa_Semanal!$A72)-SUMIFS(Lancamentos!$Y:$Y,Lancamentos!$AF:$AF,Fluxo_de_Caixa_Semanal!DX$8,Lancamentos!$F:$F,"Contratado",Lancamentos!$J:$J,Fluxo_de_Caixa_Semanal!$A72)</f>
        <v>0</v>
      </c>
      <c r="DY72" s="121">
        <f>-SUMIFS(Lancamentos!$Y:$Y,Lancamentos!$AF:$AF,Fluxo_de_Caixa_Semanal!DY$8,Lancamentos!$F:$F,"Realizado",Lancamentos!$J:$J,Fluxo_de_Caixa_Semanal!$A72)-SUMIFS(Lancamentos!$Y:$Y,Lancamentos!$AF:$AF,Fluxo_de_Caixa_Semanal!DY$8,Lancamentos!$F:$F,"Contratado",Lancamentos!$J:$J,Fluxo_de_Caixa_Semanal!$A72)</f>
        <v>0</v>
      </c>
      <c r="DZ72" s="122">
        <f>-SUMIFS(Lancamentos!$Y:$Y,Lancamentos!$AF:$AF,Fluxo_de_Caixa_Semanal!DZ$8,Lancamentos!$F:$F,"Realizado",Lancamentos!$J:$J,Fluxo_de_Caixa_Semanal!$A72)-SUMIFS(Lancamentos!$Y:$Y,Lancamentos!$AF:$AF,Fluxo_de_Caixa_Semanal!DZ$8,Lancamentos!$F:$F,"Contratado",Lancamentos!$J:$J,Fluxo_de_Caixa_Semanal!$A72)</f>
        <v>0</v>
      </c>
      <c r="EA72" s="123">
        <f>-SUMIFS(Lancamentos!$Y:$Y,Lancamentos!$AF:$AF,Fluxo_de_Caixa_Semanal!EA$8,Lancamentos!$F:$F,"Realizado",Lancamentos!$J:$J,Fluxo_de_Caixa_Semanal!$A72)-SUMIFS(Lancamentos!$Y:$Y,Lancamentos!$AF:$AF,Fluxo_de_Caixa_Semanal!EA$8,Lancamentos!$F:$F,"Contratado",Lancamentos!$J:$J,Fluxo_de_Caixa_Semanal!$A72)</f>
        <v>0</v>
      </c>
      <c r="EB72" s="121">
        <f>-SUMIFS(Lancamentos!$Y:$Y,Lancamentos!$AF:$AF,Fluxo_de_Caixa_Semanal!EB$8,Lancamentos!$F:$F,"Realizado",Lancamentos!$J:$J,Fluxo_de_Caixa_Semanal!$A72)-SUMIFS(Lancamentos!$Y:$Y,Lancamentos!$AF:$AF,Fluxo_de_Caixa_Semanal!EB$8,Lancamentos!$F:$F,"Contratado",Lancamentos!$J:$J,Fluxo_de_Caixa_Semanal!$A72)</f>
        <v>0</v>
      </c>
      <c r="EC72" s="122">
        <f>-SUMIFS(Lancamentos!$Y:$Y,Lancamentos!$AF:$AF,Fluxo_de_Caixa_Semanal!EC$8,Lancamentos!$F:$F,"Realizado",Lancamentos!$J:$J,Fluxo_de_Caixa_Semanal!$A72)-SUMIFS(Lancamentos!$Y:$Y,Lancamentos!$AF:$AF,Fluxo_de_Caixa_Semanal!EC$8,Lancamentos!$F:$F,"Contratado",Lancamentos!$J:$J,Fluxo_de_Caixa_Semanal!$A72)</f>
        <v>0</v>
      </c>
      <c r="ED72" s="123">
        <f>-SUMIFS(Lancamentos!$Y:$Y,Lancamentos!$AF:$AF,Fluxo_de_Caixa_Semanal!ED$8,Lancamentos!$F:$F,"Realizado",Lancamentos!$J:$J,Fluxo_de_Caixa_Semanal!$A72)-SUMIFS(Lancamentos!$Y:$Y,Lancamentos!$AF:$AF,Fluxo_de_Caixa_Semanal!ED$8,Lancamentos!$F:$F,"Contratado",Lancamentos!$J:$J,Fluxo_de_Caixa_Semanal!$A72)</f>
        <v>0</v>
      </c>
      <c r="EE72" s="121">
        <f>-SUMIFS(Lancamentos!$Y:$Y,Lancamentos!$AF:$AF,Fluxo_de_Caixa_Semanal!EE$8,Lancamentos!$F:$F,"Realizado",Lancamentos!$J:$J,Fluxo_de_Caixa_Semanal!$A72)-SUMIFS(Lancamentos!$Y:$Y,Lancamentos!$AF:$AF,Fluxo_de_Caixa_Semanal!EE$8,Lancamentos!$F:$F,"Contratado",Lancamentos!$J:$J,Fluxo_de_Caixa_Semanal!$A72)</f>
        <v>0</v>
      </c>
      <c r="EF72" s="122">
        <f>-SUMIFS(Lancamentos!$Y:$Y,Lancamentos!$AF:$AF,Fluxo_de_Caixa_Semanal!EF$8,Lancamentos!$F:$F,"Realizado",Lancamentos!$J:$J,Fluxo_de_Caixa_Semanal!$A72)-SUMIFS(Lancamentos!$Y:$Y,Lancamentos!$AF:$AF,Fluxo_de_Caixa_Semanal!EF$8,Lancamentos!$F:$F,"Contratado",Lancamentos!$J:$J,Fluxo_de_Caixa_Semanal!$A72)</f>
        <v>0</v>
      </c>
      <c r="EG72" s="123">
        <f>-SUMIFS(Lancamentos!$Y:$Y,Lancamentos!$AF:$AF,Fluxo_de_Caixa_Semanal!EG$8,Lancamentos!$F:$F,"Realizado",Lancamentos!$J:$J,Fluxo_de_Caixa_Semanal!$A72)-SUMIFS(Lancamentos!$Y:$Y,Lancamentos!$AF:$AF,Fluxo_de_Caixa_Semanal!EG$8,Lancamentos!$F:$F,"Contratado",Lancamentos!$J:$J,Fluxo_de_Caixa_Semanal!$A72)</f>
        <v>0</v>
      </c>
      <c r="EH72" s="121">
        <f>-SUMIFS(Lancamentos!$Y:$Y,Lancamentos!$AF:$AF,Fluxo_de_Caixa_Semanal!EH$8,Lancamentos!$F:$F,"Realizado",Lancamentos!$J:$J,Fluxo_de_Caixa_Semanal!$A72)-SUMIFS(Lancamentos!$Y:$Y,Lancamentos!$AF:$AF,Fluxo_de_Caixa_Semanal!EH$8,Lancamentos!$F:$F,"Contratado",Lancamentos!$J:$J,Fluxo_de_Caixa_Semanal!$A72)</f>
        <v>0</v>
      </c>
      <c r="EI72" s="122">
        <f>-SUMIFS(Lancamentos!$Y:$Y,Lancamentos!$AF:$AF,Fluxo_de_Caixa_Semanal!EI$8,Lancamentos!$F:$F,"Realizado",Lancamentos!$J:$J,Fluxo_de_Caixa_Semanal!$A72)-SUMIFS(Lancamentos!$Y:$Y,Lancamentos!$AF:$AF,Fluxo_de_Caixa_Semanal!EI$8,Lancamentos!$F:$F,"Contratado",Lancamentos!$J:$J,Fluxo_de_Caixa_Semanal!$A72)</f>
        <v>0</v>
      </c>
      <c r="EJ72" s="123">
        <f>-SUMIFS(Lancamentos!$Y:$Y,Lancamentos!$AF:$AF,Fluxo_de_Caixa_Semanal!EJ$8,Lancamentos!$F:$F,"Realizado",Lancamentos!$J:$J,Fluxo_de_Caixa_Semanal!$A72)-SUMIFS(Lancamentos!$Y:$Y,Lancamentos!$AF:$AF,Fluxo_de_Caixa_Semanal!EJ$8,Lancamentos!$F:$F,"Contratado",Lancamentos!$J:$J,Fluxo_de_Caixa_Semanal!$A72)</f>
        <v>0</v>
      </c>
      <c r="EK72" s="121">
        <f>-SUMIFS(Lancamentos!$Y:$Y,Lancamentos!$AF:$AF,Fluxo_de_Caixa_Semanal!EK$8,Lancamentos!$F:$F,"Realizado",Lancamentos!$J:$J,Fluxo_de_Caixa_Semanal!$A72)-SUMIFS(Lancamentos!$Y:$Y,Lancamentos!$AF:$AF,Fluxo_de_Caixa_Semanal!EK$8,Lancamentos!$F:$F,"Contratado",Lancamentos!$J:$J,Fluxo_de_Caixa_Semanal!$A72)</f>
        <v>0</v>
      </c>
      <c r="EL72" s="122">
        <f>-SUMIFS(Lancamentos!$Y:$Y,Lancamentos!$AF:$AF,Fluxo_de_Caixa_Semanal!EL$8,Lancamentos!$F:$F,"Realizado",Lancamentos!$J:$J,Fluxo_de_Caixa_Semanal!$A72)-SUMIFS(Lancamentos!$Y:$Y,Lancamentos!$AF:$AF,Fluxo_de_Caixa_Semanal!EL$8,Lancamentos!$F:$F,"Contratado",Lancamentos!$J:$J,Fluxo_de_Caixa_Semanal!$A72)</f>
        <v>0</v>
      </c>
      <c r="EM72" s="123">
        <f>-SUMIFS(Lancamentos!$Y:$Y,Lancamentos!$AF:$AF,Fluxo_de_Caixa_Semanal!EM$8,Lancamentos!$F:$F,"Realizado",Lancamentos!$J:$J,Fluxo_de_Caixa_Semanal!$A72)-SUMIFS(Lancamentos!$Y:$Y,Lancamentos!$AF:$AF,Fluxo_de_Caixa_Semanal!EM$8,Lancamentos!$F:$F,"Contratado",Lancamentos!$J:$J,Fluxo_de_Caixa_Semanal!$A72)</f>
        <v>0</v>
      </c>
      <c r="EN72" s="121">
        <f>-SUMIFS(Lancamentos!$Y:$Y,Lancamentos!$AF:$AF,Fluxo_de_Caixa_Semanal!EN$8,Lancamentos!$F:$F,"Realizado",Lancamentos!$J:$J,Fluxo_de_Caixa_Semanal!$A72)-SUMIFS(Lancamentos!$Y:$Y,Lancamentos!$AF:$AF,Fluxo_de_Caixa_Semanal!EN$8,Lancamentos!$F:$F,"Contratado",Lancamentos!$J:$J,Fluxo_de_Caixa_Semanal!$A72)</f>
        <v>0</v>
      </c>
      <c r="EO72" s="122">
        <f>-SUMIFS(Lancamentos!$Y:$Y,Lancamentos!$AF:$AF,Fluxo_de_Caixa_Semanal!EO$8,Lancamentos!$F:$F,"Realizado",Lancamentos!$J:$J,Fluxo_de_Caixa_Semanal!$A72)-SUMIFS(Lancamentos!$Y:$Y,Lancamentos!$AF:$AF,Fluxo_de_Caixa_Semanal!EO$8,Lancamentos!$F:$F,"Contratado",Lancamentos!$J:$J,Fluxo_de_Caixa_Semanal!$A72)</f>
        <v>0</v>
      </c>
      <c r="EP72" s="123">
        <f>-SUMIFS(Lancamentos!$Y:$Y,Lancamentos!$AF:$AF,Fluxo_de_Caixa_Semanal!EP$8,Lancamentos!$F:$F,"Realizado",Lancamentos!$J:$J,Fluxo_de_Caixa_Semanal!$A72)-SUMIFS(Lancamentos!$Y:$Y,Lancamentos!$AF:$AF,Fluxo_de_Caixa_Semanal!EP$8,Lancamentos!$F:$F,"Contratado",Lancamentos!$J:$J,Fluxo_de_Caixa_Semanal!$A72)</f>
        <v>0</v>
      </c>
      <c r="EQ72" s="121">
        <f>-SUMIFS(Lancamentos!$Y:$Y,Lancamentos!$AF:$AF,Fluxo_de_Caixa_Semanal!EQ$8,Lancamentos!$F:$F,"Realizado",Lancamentos!$J:$J,Fluxo_de_Caixa_Semanal!$A72)-SUMIFS(Lancamentos!$Y:$Y,Lancamentos!$AF:$AF,Fluxo_de_Caixa_Semanal!EQ$8,Lancamentos!$F:$F,"Contratado",Lancamentos!$J:$J,Fluxo_de_Caixa_Semanal!$A72)</f>
        <v>0</v>
      </c>
      <c r="ER72" s="122">
        <f>-SUMIFS(Lancamentos!$Y:$Y,Lancamentos!$AF:$AF,Fluxo_de_Caixa_Semanal!ER$8,Lancamentos!$F:$F,"Realizado",Lancamentos!$J:$J,Fluxo_de_Caixa_Semanal!$A72)-SUMIFS(Lancamentos!$Y:$Y,Lancamentos!$AF:$AF,Fluxo_de_Caixa_Semanal!ER$8,Lancamentos!$F:$F,"Contratado",Lancamentos!$J:$J,Fluxo_de_Caixa_Semanal!$A72)</f>
        <v>0</v>
      </c>
      <c r="ES72" s="123">
        <f>-SUMIFS(Lancamentos!$Y:$Y,Lancamentos!$AF:$AF,Fluxo_de_Caixa_Semanal!ES$8,Lancamentos!$F:$F,"Realizado",Lancamentos!$J:$J,Fluxo_de_Caixa_Semanal!$A72)-SUMIFS(Lancamentos!$Y:$Y,Lancamentos!$AF:$AF,Fluxo_de_Caixa_Semanal!ES$8,Lancamentos!$F:$F,"Contratado",Lancamentos!$J:$J,Fluxo_de_Caixa_Semanal!$A72)</f>
        <v>0</v>
      </c>
    </row>
    <row r="73" spans="1:149" s="2" customFormat="1" outlineLevel="1" x14ac:dyDescent="0.25">
      <c r="A73" t="s">
        <v>172</v>
      </c>
      <c r="B73" t="s">
        <v>56</v>
      </c>
      <c r="C73" s="165">
        <f>-SUMIFS(Lancamentos!$Y:$Y,Lancamentos!$AF:$AF,Fluxo_de_Caixa_Semanal!C$8,Lancamentos!$F:$F,"Realizado",Lancamentos!$J:$J,Fluxo_de_Caixa_Semanal!$A73)</f>
        <v>0</v>
      </c>
      <c r="D73" s="165">
        <f>-SUMIFS(Lancamentos!$Y:$Y,Lancamentos!$AF:$AF,Fluxo_de_Caixa_Semanal!D$8,Lancamentos!$F:$F,"Realizado",Lancamentos!$J:$J,Fluxo_de_Caixa_Semanal!$A73)</f>
        <v>0</v>
      </c>
      <c r="E73" s="166">
        <f>-SUMIFS(Lancamentos!$Y:$Y,Lancamentos!$AF:$AF,Fluxo_de_Caixa_Semanal!E$8,Lancamentos!$F:$F,"Realizado",Lancamentos!$J:$J,Fluxo_de_Caixa_Semanal!$A73)</f>
        <v>0</v>
      </c>
      <c r="F73" s="167">
        <f>-SUMIFS(Lancamentos!$Y:$Y,Lancamentos!$AF:$AF,Fluxo_de_Caixa_Semanal!F$8,Lancamentos!$F:$F,"Realizado",Lancamentos!$J:$J,Fluxo_de_Caixa_Semanal!$A73)</f>
        <v>0</v>
      </c>
      <c r="G73" s="165">
        <f>-SUMIFS(Lancamentos!$Y:$Y,Lancamentos!$AF:$AF,Fluxo_de_Caixa_Semanal!G$8,Lancamentos!$F:$F,"Realizado",Lancamentos!$J:$J,Fluxo_de_Caixa_Semanal!$A73)</f>
        <v>0</v>
      </c>
      <c r="H73" s="166">
        <f>-SUMIFS(Lancamentos!$Y:$Y,Lancamentos!$AF:$AF,Fluxo_de_Caixa_Semanal!H$8,Lancamentos!$F:$F,"Realizado",Lancamentos!$J:$J,Fluxo_de_Caixa_Semanal!$A73)</f>
        <v>0</v>
      </c>
      <c r="I73" s="167">
        <f>-SUMIFS(Lancamentos!$Y:$Y,Lancamentos!$AF:$AF,Fluxo_de_Caixa_Semanal!I$8,Lancamentos!$F:$F,"Realizado",Lancamentos!$J:$J,Fluxo_de_Caixa_Semanal!$A73)</f>
        <v>0</v>
      </c>
      <c r="J73" s="165">
        <f>-SUMIFS(Lancamentos!$Y:$Y,Lancamentos!$AF:$AF,Fluxo_de_Caixa_Semanal!J$8,Lancamentos!$F:$F,"Realizado",Lancamentos!$J:$J,Fluxo_de_Caixa_Semanal!$A73)</f>
        <v>0</v>
      </c>
      <c r="K73" s="166">
        <f>-SUMIFS(Lancamentos!$Y:$Y,Lancamentos!$AF:$AF,Fluxo_de_Caixa_Semanal!K$8,Lancamentos!$F:$F,"Realizado",Lancamentos!$J:$J,Fluxo_de_Caixa_Semanal!$A73)</f>
        <v>0</v>
      </c>
      <c r="L73" s="167">
        <f>-SUMIFS(Lancamentos!$Y:$Y,Lancamentos!$AF:$AF,Fluxo_de_Caixa_Semanal!L$8,Lancamentos!$F:$F,"Realizado",Lancamentos!$J:$J,Fluxo_de_Caixa_Semanal!$A73)</f>
        <v>0</v>
      </c>
      <c r="M73" s="165">
        <f>-SUMIFS(Lancamentos!$Y:$Y,Lancamentos!$AF:$AF,Fluxo_de_Caixa_Semanal!M$8,Lancamentos!$F:$F,"Realizado",Lancamentos!$J:$J,Fluxo_de_Caixa_Semanal!$A73)</f>
        <v>0</v>
      </c>
      <c r="N73" s="166">
        <f>-SUMIFS(Lancamentos!$Y:$Y,Lancamentos!$AF:$AF,Fluxo_de_Caixa_Semanal!N$8,Lancamentos!$F:$F,"Realizado",Lancamentos!$J:$J,Fluxo_de_Caixa_Semanal!$A73)</f>
        <v>0</v>
      </c>
      <c r="O73" s="167">
        <f>-SUMIFS(Lancamentos!$Y:$Y,Lancamentos!$AF:$AF,Fluxo_de_Caixa_Semanal!O$8,Lancamentos!$F:$F,"Realizado",Lancamentos!$J:$J,Fluxo_de_Caixa_Semanal!$A73)</f>
        <v>0</v>
      </c>
      <c r="P73" s="165">
        <f>-SUMIFS(Lancamentos!$Y:$Y,Lancamentos!$AF:$AF,Fluxo_de_Caixa_Semanal!P$8,Lancamentos!$F:$F,"Realizado",Lancamentos!$J:$J,Fluxo_de_Caixa_Semanal!$A73)</f>
        <v>0</v>
      </c>
      <c r="Q73" s="166">
        <f>-SUMIFS(Lancamentos!$Y:$Y,Lancamentos!$AF:$AF,Fluxo_de_Caixa_Semanal!Q$8,Lancamentos!$F:$F,"Realizado",Lancamentos!$J:$J,Fluxo_de_Caixa_Semanal!$A73)</f>
        <v>0</v>
      </c>
      <c r="R73" s="167">
        <f>-SUMIFS(Lancamentos!$Y:$Y,Lancamentos!$AF:$AF,Fluxo_de_Caixa_Semanal!R$8,Lancamentos!$F:$F,"Realizado",Lancamentos!$J:$J,Fluxo_de_Caixa_Semanal!$A73)</f>
        <v>0</v>
      </c>
      <c r="S73" s="165">
        <f>-SUMIFS(Lancamentos!$Y:$Y,Lancamentos!$AF:$AF,Fluxo_de_Caixa_Semanal!S$8,Lancamentos!$F:$F,"Realizado",Lancamentos!$J:$J,Fluxo_de_Caixa_Semanal!$A73)</f>
        <v>0</v>
      </c>
      <c r="T73" s="166">
        <f>-SUMIFS(Lancamentos!$Y:$Y,Lancamentos!$AF:$AF,Fluxo_de_Caixa_Semanal!T$8,Lancamentos!$F:$F,"Realizado",Lancamentos!$J:$J,Fluxo_de_Caixa_Semanal!$A73)</f>
        <v>0</v>
      </c>
      <c r="U73" s="167">
        <f>-SUMIFS(Lancamentos!$Y:$Y,Lancamentos!$AF:$AF,Fluxo_de_Caixa_Semanal!U$8,Lancamentos!$F:$F,"Realizado",Lancamentos!$J:$J,Fluxo_de_Caixa_Semanal!$A73)</f>
        <v>0</v>
      </c>
      <c r="V73" s="165">
        <f>-SUMIFS(Lancamentos!$Y:$Y,Lancamentos!$AF:$AF,Fluxo_de_Caixa_Semanal!V$8,Lancamentos!$F:$F,"Realizado",Lancamentos!$J:$J,Fluxo_de_Caixa_Semanal!$A73)</f>
        <v>0</v>
      </c>
      <c r="W73" s="166">
        <f>-SUMIFS(Lancamentos!$Y:$Y,Lancamentos!$AF:$AF,Fluxo_de_Caixa_Semanal!W$8,Lancamentos!$F:$F,"Realizado",Lancamentos!$J:$J,Fluxo_de_Caixa_Semanal!$A73)</f>
        <v>0</v>
      </c>
      <c r="X73" s="121">
        <f>-SUMIFS(Lancamentos!$Y:$Y,Lancamentos!$AF:$AF,Fluxo_de_Caixa_Semanal!X$8,Lancamentos!$F:$F,"Realizado",Lancamentos!$J:$J,Fluxo_de_Caixa_Semanal!$A73)-SUMIFS(Lancamentos!$Y:$Y,Lancamentos!$AF:$AF,Fluxo_de_Caixa_Semanal!X$8,Lancamentos!$F:$F,"Contratado",Lancamentos!$J:$J,Fluxo_de_Caixa_Semanal!$A73)</f>
        <v>0</v>
      </c>
      <c r="Y73" s="122">
        <f>-SUMIFS(Lancamentos!$Y:$Y,Lancamentos!$AF:$AF,Fluxo_de_Caixa_Semanal!Y$8,Lancamentos!$F:$F,"Realizado",Lancamentos!$J:$J,Fluxo_de_Caixa_Semanal!$A73)-SUMIFS(Lancamentos!$Y:$Y,Lancamentos!$AF:$AF,Fluxo_de_Caixa_Semanal!Y$8,Lancamentos!$F:$F,"Contratado",Lancamentos!$J:$J,Fluxo_de_Caixa_Semanal!$A73)</f>
        <v>0</v>
      </c>
      <c r="Z73" s="123">
        <f>-SUMIFS(Lancamentos!$Y:$Y,Lancamentos!$AF:$AF,Fluxo_de_Caixa_Semanal!Z$8,Lancamentos!$F:$F,"Realizado",Lancamentos!$J:$J,Fluxo_de_Caixa_Semanal!$A73)-SUMIFS(Lancamentos!$Y:$Y,Lancamentos!$AF:$AF,Fluxo_de_Caixa_Semanal!Z$8,Lancamentos!$F:$F,"Contratado",Lancamentos!$J:$J,Fluxo_de_Caixa_Semanal!$A73)</f>
        <v>0</v>
      </c>
      <c r="AA73" s="121">
        <f>-SUMIFS(Lancamentos!$Y:$Y,Lancamentos!$AF:$AF,Fluxo_de_Caixa_Semanal!AA$8,Lancamentos!$F:$F,"Realizado",Lancamentos!$J:$J,Fluxo_de_Caixa_Semanal!$A73)-SUMIFS(Lancamentos!$Y:$Y,Lancamentos!$AF:$AF,Fluxo_de_Caixa_Semanal!AA$8,Lancamentos!$F:$F,"Contratado",Lancamentos!$J:$J,Fluxo_de_Caixa_Semanal!$A73)</f>
        <v>0</v>
      </c>
      <c r="AB73" s="122">
        <f>-SUMIFS(Lancamentos!$Y:$Y,Lancamentos!$AF:$AF,Fluxo_de_Caixa_Semanal!AB$8,Lancamentos!$F:$F,"Realizado",Lancamentos!$J:$J,Fluxo_de_Caixa_Semanal!$A73)-SUMIFS(Lancamentos!$Y:$Y,Lancamentos!$AF:$AF,Fluxo_de_Caixa_Semanal!AB$8,Lancamentos!$F:$F,"Contratado",Lancamentos!$J:$J,Fluxo_de_Caixa_Semanal!$A73)</f>
        <v>0</v>
      </c>
      <c r="AC73" s="123">
        <f>-SUMIFS(Lancamentos!$Y:$Y,Lancamentos!$AF:$AF,Fluxo_de_Caixa_Semanal!AC$8,Lancamentos!$F:$F,"Realizado",Lancamentos!$J:$J,Fluxo_de_Caixa_Semanal!$A73)-SUMIFS(Lancamentos!$Y:$Y,Lancamentos!$AF:$AF,Fluxo_de_Caixa_Semanal!AC$8,Lancamentos!$F:$F,"Contratado",Lancamentos!$J:$J,Fluxo_de_Caixa_Semanal!$A73)</f>
        <v>0</v>
      </c>
      <c r="AD73" s="121">
        <f>-SUMIFS(Lancamentos!$Y:$Y,Lancamentos!$AF:$AF,Fluxo_de_Caixa_Semanal!AD$8,Lancamentos!$F:$F,"Realizado",Lancamentos!$J:$J,Fluxo_de_Caixa_Semanal!$A73)-SUMIFS(Lancamentos!$Y:$Y,Lancamentos!$AF:$AF,Fluxo_de_Caixa_Semanal!AD$8,Lancamentos!$F:$F,"Contratado",Lancamentos!$J:$J,Fluxo_de_Caixa_Semanal!$A73)</f>
        <v>0</v>
      </c>
      <c r="AE73" s="122">
        <f>-SUMIFS(Lancamentos!$Y:$Y,Lancamentos!$AF:$AF,Fluxo_de_Caixa_Semanal!AE$8,Lancamentos!$F:$F,"Realizado",Lancamentos!$J:$J,Fluxo_de_Caixa_Semanal!$A73)-SUMIFS(Lancamentos!$Y:$Y,Lancamentos!$AF:$AF,Fluxo_de_Caixa_Semanal!AE$8,Lancamentos!$F:$F,"Contratado",Lancamentos!$J:$J,Fluxo_de_Caixa_Semanal!$A73)</f>
        <v>0</v>
      </c>
      <c r="AF73" s="123">
        <f>-SUMIFS(Lancamentos!$Y:$Y,Lancamentos!$AF:$AF,Fluxo_de_Caixa_Semanal!AF$8,Lancamentos!$F:$F,"Realizado",Lancamentos!$J:$J,Fluxo_de_Caixa_Semanal!$A73)-SUMIFS(Lancamentos!$Y:$Y,Lancamentos!$AF:$AF,Fluxo_de_Caixa_Semanal!AF$8,Lancamentos!$F:$F,"Contratado",Lancamentos!$J:$J,Fluxo_de_Caixa_Semanal!$A73)</f>
        <v>0</v>
      </c>
      <c r="AG73" s="121">
        <f>-SUMIFS(Lancamentos!$Y:$Y,Lancamentos!$AF:$AF,Fluxo_de_Caixa_Semanal!AG$8,Lancamentos!$F:$F,"Realizado",Lancamentos!$J:$J,Fluxo_de_Caixa_Semanal!$A73)-SUMIFS(Lancamentos!$Y:$Y,Lancamentos!$AF:$AF,Fluxo_de_Caixa_Semanal!AG$8,Lancamentos!$F:$F,"Contratado",Lancamentos!$J:$J,Fluxo_de_Caixa_Semanal!$A73)</f>
        <v>0</v>
      </c>
      <c r="AH73" s="122">
        <f>-SUMIFS(Lancamentos!$Y:$Y,Lancamentos!$AF:$AF,Fluxo_de_Caixa_Semanal!AH$8,Lancamentos!$F:$F,"Realizado",Lancamentos!$J:$J,Fluxo_de_Caixa_Semanal!$A73)-SUMIFS(Lancamentos!$Y:$Y,Lancamentos!$AF:$AF,Fluxo_de_Caixa_Semanal!AH$8,Lancamentos!$F:$F,"Contratado",Lancamentos!$J:$J,Fluxo_de_Caixa_Semanal!$A73)</f>
        <v>0</v>
      </c>
      <c r="AI73" s="123">
        <f>-SUMIFS(Lancamentos!$Y:$Y,Lancamentos!$AF:$AF,Fluxo_de_Caixa_Semanal!AI$8,Lancamentos!$F:$F,"Realizado",Lancamentos!$J:$J,Fluxo_de_Caixa_Semanal!$A73)-SUMIFS(Lancamentos!$Y:$Y,Lancamentos!$AF:$AF,Fluxo_de_Caixa_Semanal!AI$8,Lancamentos!$F:$F,"Contratado",Lancamentos!$J:$J,Fluxo_de_Caixa_Semanal!$A73)</f>
        <v>0</v>
      </c>
      <c r="AJ73" s="121">
        <f>-SUMIFS(Lancamentos!$Y:$Y,Lancamentos!$AF:$AF,Fluxo_de_Caixa_Semanal!AJ$8,Lancamentos!$F:$F,"Realizado",Lancamentos!$J:$J,Fluxo_de_Caixa_Semanal!$A73)-SUMIFS(Lancamentos!$Y:$Y,Lancamentos!$AF:$AF,Fluxo_de_Caixa_Semanal!AJ$8,Lancamentos!$F:$F,"Contratado",Lancamentos!$J:$J,Fluxo_de_Caixa_Semanal!$A73)</f>
        <v>0</v>
      </c>
      <c r="AK73" s="122">
        <f>-SUMIFS(Lancamentos!$Y:$Y,Lancamentos!$AF:$AF,Fluxo_de_Caixa_Semanal!AK$8,Lancamentos!$F:$F,"Realizado",Lancamentos!$J:$J,Fluxo_de_Caixa_Semanal!$A73)-SUMIFS(Lancamentos!$Y:$Y,Lancamentos!$AF:$AF,Fluxo_de_Caixa_Semanal!AK$8,Lancamentos!$F:$F,"Contratado",Lancamentos!$J:$J,Fluxo_de_Caixa_Semanal!$A73)</f>
        <v>0</v>
      </c>
      <c r="AL73" s="123">
        <f>-SUMIFS(Lancamentos!$Y:$Y,Lancamentos!$AF:$AF,Fluxo_de_Caixa_Semanal!AL$8,Lancamentos!$F:$F,"Realizado",Lancamentos!$J:$J,Fluxo_de_Caixa_Semanal!$A73)-SUMIFS(Lancamentos!$Y:$Y,Lancamentos!$AF:$AF,Fluxo_de_Caixa_Semanal!AL$8,Lancamentos!$F:$F,"Contratado",Lancamentos!$J:$J,Fluxo_de_Caixa_Semanal!$A73)</f>
        <v>0</v>
      </c>
      <c r="AM73" s="121">
        <f>-SUMIFS(Lancamentos!$Y:$Y,Lancamentos!$AF:$AF,Fluxo_de_Caixa_Semanal!AM$8,Lancamentos!$F:$F,"Realizado",Lancamentos!$J:$J,Fluxo_de_Caixa_Semanal!$A73)-SUMIFS(Lancamentos!$Y:$Y,Lancamentos!$AF:$AF,Fluxo_de_Caixa_Semanal!AM$8,Lancamentos!$F:$F,"Contratado",Lancamentos!$J:$J,Fluxo_de_Caixa_Semanal!$A73)</f>
        <v>0</v>
      </c>
      <c r="AN73" s="122">
        <f>-SUMIFS(Lancamentos!$Y:$Y,Lancamentos!$AF:$AF,Fluxo_de_Caixa_Semanal!AN$8,Lancamentos!$F:$F,"Realizado",Lancamentos!$J:$J,Fluxo_de_Caixa_Semanal!$A73)-SUMIFS(Lancamentos!$Y:$Y,Lancamentos!$AF:$AF,Fluxo_de_Caixa_Semanal!AN$8,Lancamentos!$F:$F,"Contratado",Lancamentos!$J:$J,Fluxo_de_Caixa_Semanal!$A73)</f>
        <v>0</v>
      </c>
      <c r="AO73" s="123">
        <f>-SUMIFS(Lancamentos!$Y:$Y,Lancamentos!$AF:$AF,Fluxo_de_Caixa_Semanal!AO$8,Lancamentos!$F:$F,"Realizado",Lancamentos!$J:$J,Fluxo_de_Caixa_Semanal!$A73)-SUMIFS(Lancamentos!$Y:$Y,Lancamentos!$AF:$AF,Fluxo_de_Caixa_Semanal!AO$8,Lancamentos!$F:$F,"Contratado",Lancamentos!$J:$J,Fluxo_de_Caixa_Semanal!$A73)</f>
        <v>0</v>
      </c>
      <c r="AP73" s="121">
        <f>-SUMIFS(Lancamentos!$Y:$Y,Lancamentos!$AF:$AF,Fluxo_de_Caixa_Semanal!AP$8,Lancamentos!$F:$F,"Realizado",Lancamentos!$J:$J,Fluxo_de_Caixa_Semanal!$A73)-SUMIFS(Lancamentos!$Y:$Y,Lancamentos!$AF:$AF,Fluxo_de_Caixa_Semanal!AP$8,Lancamentos!$F:$F,"Contratado",Lancamentos!$J:$J,Fluxo_de_Caixa_Semanal!$A73)</f>
        <v>0</v>
      </c>
      <c r="AQ73" s="122">
        <f>-SUMIFS(Lancamentos!$Y:$Y,Lancamentos!$AF:$AF,Fluxo_de_Caixa_Semanal!AQ$8,Lancamentos!$F:$F,"Realizado",Lancamentos!$J:$J,Fluxo_de_Caixa_Semanal!$A73)-SUMIFS(Lancamentos!$Y:$Y,Lancamentos!$AF:$AF,Fluxo_de_Caixa_Semanal!AQ$8,Lancamentos!$F:$F,"Contratado",Lancamentos!$J:$J,Fluxo_de_Caixa_Semanal!$A73)</f>
        <v>0</v>
      </c>
      <c r="AR73" s="123">
        <f>-SUMIFS(Lancamentos!$Y:$Y,Lancamentos!$AF:$AF,Fluxo_de_Caixa_Semanal!AR$8,Lancamentos!$F:$F,"Realizado",Lancamentos!$J:$J,Fluxo_de_Caixa_Semanal!$A73)-SUMIFS(Lancamentos!$Y:$Y,Lancamentos!$AF:$AF,Fluxo_de_Caixa_Semanal!AR$8,Lancamentos!$F:$F,"Contratado",Lancamentos!$J:$J,Fluxo_de_Caixa_Semanal!$A73)</f>
        <v>0</v>
      </c>
      <c r="AS73" s="121">
        <f>-SUMIFS(Lancamentos!$Y:$Y,Lancamentos!$AF:$AF,Fluxo_de_Caixa_Semanal!AS$8,Lancamentos!$F:$F,"Realizado",Lancamentos!$J:$J,Fluxo_de_Caixa_Semanal!$A73)-SUMIFS(Lancamentos!$Y:$Y,Lancamentos!$AF:$AF,Fluxo_de_Caixa_Semanal!AS$8,Lancamentos!$F:$F,"Contratado",Lancamentos!$J:$J,Fluxo_de_Caixa_Semanal!$A73)</f>
        <v>0</v>
      </c>
      <c r="AT73" s="122">
        <f>-SUMIFS(Lancamentos!$Y:$Y,Lancamentos!$AF:$AF,Fluxo_de_Caixa_Semanal!AT$8,Lancamentos!$F:$F,"Realizado",Lancamentos!$J:$J,Fluxo_de_Caixa_Semanal!$A73)-SUMIFS(Lancamentos!$Y:$Y,Lancamentos!$AF:$AF,Fluxo_de_Caixa_Semanal!AT$8,Lancamentos!$F:$F,"Contratado",Lancamentos!$J:$J,Fluxo_de_Caixa_Semanal!$A73)</f>
        <v>0</v>
      </c>
      <c r="AU73" s="123">
        <f>-SUMIFS(Lancamentos!$Y:$Y,Lancamentos!$AF:$AF,Fluxo_de_Caixa_Semanal!AU$8,Lancamentos!$F:$F,"Realizado",Lancamentos!$J:$J,Fluxo_de_Caixa_Semanal!$A73)-SUMIFS(Lancamentos!$Y:$Y,Lancamentos!$AF:$AF,Fluxo_de_Caixa_Semanal!AU$8,Lancamentos!$F:$F,"Contratado",Lancamentos!$J:$J,Fluxo_de_Caixa_Semanal!$A73)</f>
        <v>0</v>
      </c>
      <c r="AV73" s="121">
        <f>-SUMIFS(Lancamentos!$Y:$Y,Lancamentos!$AF:$AF,Fluxo_de_Caixa_Semanal!AV$8,Lancamentos!$F:$F,"Realizado",Lancamentos!$J:$J,Fluxo_de_Caixa_Semanal!$A73)-SUMIFS(Lancamentos!$Y:$Y,Lancamentos!$AF:$AF,Fluxo_de_Caixa_Semanal!AV$8,Lancamentos!$F:$F,"Contratado",Lancamentos!$J:$J,Fluxo_de_Caixa_Semanal!$A73)</f>
        <v>0</v>
      </c>
      <c r="AW73" s="122">
        <f>-SUMIFS(Lancamentos!$Y:$Y,Lancamentos!$AF:$AF,Fluxo_de_Caixa_Semanal!AW$8,Lancamentos!$F:$F,"Realizado",Lancamentos!$J:$J,Fluxo_de_Caixa_Semanal!$A73)-SUMIFS(Lancamentos!$Y:$Y,Lancamentos!$AF:$AF,Fluxo_de_Caixa_Semanal!AW$8,Lancamentos!$F:$F,"Contratado",Lancamentos!$J:$J,Fluxo_de_Caixa_Semanal!$A73)</f>
        <v>0</v>
      </c>
      <c r="AX73" s="123">
        <f>-SUMIFS(Lancamentos!$Y:$Y,Lancamentos!$AF:$AF,Fluxo_de_Caixa_Semanal!AX$8,Lancamentos!$F:$F,"Realizado",Lancamentos!$J:$J,Fluxo_de_Caixa_Semanal!$A73)-SUMIFS(Lancamentos!$Y:$Y,Lancamentos!$AF:$AF,Fluxo_de_Caixa_Semanal!AX$8,Lancamentos!$F:$F,"Contratado",Lancamentos!$J:$J,Fluxo_de_Caixa_Semanal!$A73)</f>
        <v>0</v>
      </c>
      <c r="AY73" s="121">
        <f>-SUMIFS(Lancamentos!$Y:$Y,Lancamentos!$AF:$AF,Fluxo_de_Caixa_Semanal!AY$8,Lancamentos!$F:$F,"Realizado",Lancamentos!$J:$J,Fluxo_de_Caixa_Semanal!$A73)-SUMIFS(Lancamentos!$Y:$Y,Lancamentos!$AF:$AF,Fluxo_de_Caixa_Semanal!AY$8,Lancamentos!$F:$F,"Contratado",Lancamentos!$J:$J,Fluxo_de_Caixa_Semanal!$A73)</f>
        <v>0</v>
      </c>
      <c r="AZ73" s="122">
        <f>-SUMIFS(Lancamentos!$Y:$Y,Lancamentos!$AF:$AF,Fluxo_de_Caixa_Semanal!AZ$8,Lancamentos!$F:$F,"Realizado",Lancamentos!$J:$J,Fluxo_de_Caixa_Semanal!$A73)-SUMIFS(Lancamentos!$Y:$Y,Lancamentos!$AF:$AF,Fluxo_de_Caixa_Semanal!AZ$8,Lancamentos!$F:$F,"Contratado",Lancamentos!$J:$J,Fluxo_de_Caixa_Semanal!$A73)</f>
        <v>0</v>
      </c>
      <c r="BA73" s="123">
        <f>-SUMIFS(Lancamentos!$Y:$Y,Lancamentos!$AF:$AF,Fluxo_de_Caixa_Semanal!BA$8,Lancamentos!$F:$F,"Realizado",Lancamentos!$J:$J,Fluxo_de_Caixa_Semanal!$A73)-SUMIFS(Lancamentos!$Y:$Y,Lancamentos!$AF:$AF,Fluxo_de_Caixa_Semanal!BA$8,Lancamentos!$F:$F,"Contratado",Lancamentos!$J:$J,Fluxo_de_Caixa_Semanal!$A73)</f>
        <v>0</v>
      </c>
      <c r="BB73" s="121">
        <f>-SUMIFS(Lancamentos!$Y:$Y,Lancamentos!$AF:$AF,Fluxo_de_Caixa_Semanal!BB$8,Lancamentos!$F:$F,"Realizado",Lancamentos!$J:$J,Fluxo_de_Caixa_Semanal!$A73)-SUMIFS(Lancamentos!$Y:$Y,Lancamentos!$AF:$AF,Fluxo_de_Caixa_Semanal!BB$8,Lancamentos!$F:$F,"Contratado",Lancamentos!$J:$J,Fluxo_de_Caixa_Semanal!$A73)</f>
        <v>0</v>
      </c>
      <c r="BC73" s="122">
        <f>-SUMIFS(Lancamentos!$Y:$Y,Lancamentos!$AF:$AF,Fluxo_de_Caixa_Semanal!BC$8,Lancamentos!$F:$F,"Realizado",Lancamentos!$J:$J,Fluxo_de_Caixa_Semanal!$A73)-SUMIFS(Lancamentos!$Y:$Y,Lancamentos!$AF:$AF,Fluxo_de_Caixa_Semanal!BC$8,Lancamentos!$F:$F,"Contratado",Lancamentos!$J:$J,Fluxo_de_Caixa_Semanal!$A73)</f>
        <v>0</v>
      </c>
      <c r="BD73" s="123">
        <f>-SUMIFS(Lancamentos!$Y:$Y,Lancamentos!$AF:$AF,Fluxo_de_Caixa_Semanal!BD$8,Lancamentos!$F:$F,"Realizado",Lancamentos!$J:$J,Fluxo_de_Caixa_Semanal!$A73)-SUMIFS(Lancamentos!$Y:$Y,Lancamentos!$AF:$AF,Fluxo_de_Caixa_Semanal!BD$8,Lancamentos!$F:$F,"Contratado",Lancamentos!$J:$J,Fluxo_de_Caixa_Semanal!$A73)</f>
        <v>0</v>
      </c>
      <c r="BE73" s="121">
        <f>-SUMIFS(Lancamentos!$Y:$Y,Lancamentos!$AF:$AF,Fluxo_de_Caixa_Semanal!BE$8,Lancamentos!$F:$F,"Realizado",Lancamentos!$J:$J,Fluxo_de_Caixa_Semanal!$A73)-SUMIFS(Lancamentos!$Y:$Y,Lancamentos!$AF:$AF,Fluxo_de_Caixa_Semanal!BE$8,Lancamentos!$F:$F,"Contratado",Lancamentos!$J:$J,Fluxo_de_Caixa_Semanal!$A73)</f>
        <v>0</v>
      </c>
      <c r="BF73" s="122">
        <f>-SUMIFS(Lancamentos!$Y:$Y,Lancamentos!$AF:$AF,Fluxo_de_Caixa_Semanal!BF$8,Lancamentos!$F:$F,"Realizado",Lancamentos!$J:$J,Fluxo_de_Caixa_Semanal!$A73)-SUMIFS(Lancamentos!$Y:$Y,Lancamentos!$AF:$AF,Fluxo_de_Caixa_Semanal!BF$8,Lancamentos!$F:$F,"Contratado",Lancamentos!$J:$J,Fluxo_de_Caixa_Semanal!$A73)</f>
        <v>0</v>
      </c>
      <c r="BG73" s="123">
        <f>-SUMIFS(Lancamentos!$Y:$Y,Lancamentos!$AF:$AF,Fluxo_de_Caixa_Semanal!BG$8,Lancamentos!$F:$F,"Realizado",Lancamentos!$J:$J,Fluxo_de_Caixa_Semanal!$A73)-SUMIFS(Lancamentos!$Y:$Y,Lancamentos!$AF:$AF,Fluxo_de_Caixa_Semanal!BG$8,Lancamentos!$F:$F,"Contratado",Lancamentos!$J:$J,Fluxo_de_Caixa_Semanal!$A73)</f>
        <v>0</v>
      </c>
      <c r="BH73" s="121">
        <f>-SUMIFS(Lancamentos!$Y:$Y,Lancamentos!$AF:$AF,Fluxo_de_Caixa_Semanal!BH$8,Lancamentos!$F:$F,"Realizado",Lancamentos!$J:$J,Fluxo_de_Caixa_Semanal!$A73)-SUMIFS(Lancamentos!$Y:$Y,Lancamentos!$AF:$AF,Fluxo_de_Caixa_Semanal!BH$8,Lancamentos!$F:$F,"Contratado",Lancamentos!$J:$J,Fluxo_de_Caixa_Semanal!$A73)</f>
        <v>0</v>
      </c>
      <c r="BI73" s="122">
        <f>-SUMIFS(Lancamentos!$Y:$Y,Lancamentos!$AF:$AF,Fluxo_de_Caixa_Semanal!BI$8,Lancamentos!$F:$F,"Realizado",Lancamentos!$J:$J,Fluxo_de_Caixa_Semanal!$A73)-SUMIFS(Lancamentos!$Y:$Y,Lancamentos!$AF:$AF,Fluxo_de_Caixa_Semanal!BI$8,Lancamentos!$F:$F,"Contratado",Lancamentos!$J:$J,Fluxo_de_Caixa_Semanal!$A73)</f>
        <v>0</v>
      </c>
      <c r="BJ73" s="123">
        <f>-SUMIFS(Lancamentos!$Y:$Y,Lancamentos!$AF:$AF,Fluxo_de_Caixa_Semanal!BJ$8,Lancamentos!$F:$F,"Realizado",Lancamentos!$J:$J,Fluxo_de_Caixa_Semanal!$A73)-SUMIFS(Lancamentos!$Y:$Y,Lancamentos!$AF:$AF,Fluxo_de_Caixa_Semanal!BJ$8,Lancamentos!$F:$F,"Contratado",Lancamentos!$J:$J,Fluxo_de_Caixa_Semanal!$A73)</f>
        <v>0</v>
      </c>
      <c r="BK73" s="121">
        <f>-SUMIFS(Lancamentos!$Y:$Y,Lancamentos!$AF:$AF,Fluxo_de_Caixa_Semanal!BK$8,Lancamentos!$F:$F,"Realizado",Lancamentos!$J:$J,Fluxo_de_Caixa_Semanal!$A73)-SUMIFS(Lancamentos!$Y:$Y,Lancamentos!$AF:$AF,Fluxo_de_Caixa_Semanal!BK$8,Lancamentos!$F:$F,"Contratado",Lancamentos!$J:$J,Fluxo_de_Caixa_Semanal!$A73)</f>
        <v>0</v>
      </c>
      <c r="BL73" s="122">
        <f>-SUMIFS(Lancamentos!$Y:$Y,Lancamentos!$AF:$AF,Fluxo_de_Caixa_Semanal!BL$8,Lancamentos!$F:$F,"Realizado",Lancamentos!$J:$J,Fluxo_de_Caixa_Semanal!$A73)-SUMIFS(Lancamentos!$Y:$Y,Lancamentos!$AF:$AF,Fluxo_de_Caixa_Semanal!BL$8,Lancamentos!$F:$F,"Contratado",Lancamentos!$J:$J,Fluxo_de_Caixa_Semanal!$A73)</f>
        <v>0</v>
      </c>
      <c r="BM73" s="123">
        <f>-SUMIFS(Lancamentos!$Y:$Y,Lancamentos!$AF:$AF,Fluxo_de_Caixa_Semanal!BM$8,Lancamentos!$F:$F,"Realizado",Lancamentos!$J:$J,Fluxo_de_Caixa_Semanal!$A73)-SUMIFS(Lancamentos!$Y:$Y,Lancamentos!$AF:$AF,Fluxo_de_Caixa_Semanal!BM$8,Lancamentos!$F:$F,"Contratado",Lancamentos!$J:$J,Fluxo_de_Caixa_Semanal!$A73)</f>
        <v>0</v>
      </c>
      <c r="BN73" s="121">
        <f>-SUMIFS(Lancamentos!$Y:$Y,Lancamentos!$AF:$AF,Fluxo_de_Caixa_Semanal!BN$8,Lancamentos!$F:$F,"Realizado",Lancamentos!$J:$J,Fluxo_de_Caixa_Semanal!$A73)-SUMIFS(Lancamentos!$Y:$Y,Lancamentos!$AF:$AF,Fluxo_de_Caixa_Semanal!BN$8,Lancamentos!$F:$F,"Contratado",Lancamentos!$J:$J,Fluxo_de_Caixa_Semanal!$A73)</f>
        <v>0</v>
      </c>
      <c r="BO73" s="122">
        <f>-SUMIFS(Lancamentos!$Y:$Y,Lancamentos!$AF:$AF,Fluxo_de_Caixa_Semanal!BO$8,Lancamentos!$F:$F,"Realizado",Lancamentos!$J:$J,Fluxo_de_Caixa_Semanal!$A73)-SUMIFS(Lancamentos!$Y:$Y,Lancamentos!$AF:$AF,Fluxo_de_Caixa_Semanal!BO$8,Lancamentos!$F:$F,"Contratado",Lancamentos!$J:$J,Fluxo_de_Caixa_Semanal!$A73)</f>
        <v>0</v>
      </c>
      <c r="BP73" s="123">
        <f>-SUMIFS(Lancamentos!$Y:$Y,Lancamentos!$AF:$AF,Fluxo_de_Caixa_Semanal!BP$8,Lancamentos!$F:$F,"Realizado",Lancamentos!$J:$J,Fluxo_de_Caixa_Semanal!$A73)-SUMIFS(Lancamentos!$Y:$Y,Lancamentos!$AF:$AF,Fluxo_de_Caixa_Semanal!BP$8,Lancamentos!$F:$F,"Contratado",Lancamentos!$J:$J,Fluxo_de_Caixa_Semanal!$A73)</f>
        <v>0</v>
      </c>
      <c r="BQ73" s="121">
        <f>-SUMIFS(Lancamentos!$Y:$Y,Lancamentos!$AF:$AF,Fluxo_de_Caixa_Semanal!BQ$8,Lancamentos!$F:$F,"Realizado",Lancamentos!$J:$J,Fluxo_de_Caixa_Semanal!$A73)-SUMIFS(Lancamentos!$Y:$Y,Lancamentos!$AF:$AF,Fluxo_de_Caixa_Semanal!BQ$8,Lancamentos!$F:$F,"Contratado",Lancamentos!$J:$J,Fluxo_de_Caixa_Semanal!$A73)</f>
        <v>0</v>
      </c>
      <c r="BR73" s="122">
        <f>-SUMIFS(Lancamentos!$Y:$Y,Lancamentos!$AF:$AF,Fluxo_de_Caixa_Semanal!BR$8,Lancamentos!$F:$F,"Realizado",Lancamentos!$J:$J,Fluxo_de_Caixa_Semanal!$A73)-SUMIFS(Lancamentos!$Y:$Y,Lancamentos!$AF:$AF,Fluxo_de_Caixa_Semanal!BR$8,Lancamentos!$F:$F,"Contratado",Lancamentos!$J:$J,Fluxo_de_Caixa_Semanal!$A73)</f>
        <v>0</v>
      </c>
      <c r="BS73" s="123">
        <f>-SUMIFS(Lancamentos!$Y:$Y,Lancamentos!$AF:$AF,Fluxo_de_Caixa_Semanal!BS$8,Lancamentos!$F:$F,"Realizado",Lancamentos!$J:$J,Fluxo_de_Caixa_Semanal!$A73)-SUMIFS(Lancamentos!$Y:$Y,Lancamentos!$AF:$AF,Fluxo_de_Caixa_Semanal!BS$8,Lancamentos!$F:$F,"Contratado",Lancamentos!$J:$J,Fluxo_de_Caixa_Semanal!$A73)</f>
        <v>0</v>
      </c>
      <c r="BT73" s="121">
        <f>-SUMIFS(Lancamentos!$Y:$Y,Lancamentos!$AF:$AF,Fluxo_de_Caixa_Semanal!BT$8,Lancamentos!$F:$F,"Realizado",Lancamentos!$J:$J,Fluxo_de_Caixa_Semanal!$A73)-SUMIFS(Lancamentos!$Y:$Y,Lancamentos!$AF:$AF,Fluxo_de_Caixa_Semanal!BT$8,Lancamentos!$F:$F,"Contratado",Lancamentos!$J:$J,Fluxo_de_Caixa_Semanal!$A73)</f>
        <v>0</v>
      </c>
      <c r="BU73" s="122">
        <f>-SUMIFS(Lancamentos!$Y:$Y,Lancamentos!$AF:$AF,Fluxo_de_Caixa_Semanal!BU$8,Lancamentos!$F:$F,"Realizado",Lancamentos!$J:$J,Fluxo_de_Caixa_Semanal!$A73)-SUMIFS(Lancamentos!$Y:$Y,Lancamentos!$AF:$AF,Fluxo_de_Caixa_Semanal!BU$8,Lancamentos!$F:$F,"Contratado",Lancamentos!$J:$J,Fluxo_de_Caixa_Semanal!$A73)</f>
        <v>0</v>
      </c>
      <c r="BV73" s="123">
        <f>-SUMIFS(Lancamentos!$Y:$Y,Lancamentos!$AF:$AF,Fluxo_de_Caixa_Semanal!BV$8,Lancamentos!$F:$F,"Realizado",Lancamentos!$J:$J,Fluxo_de_Caixa_Semanal!$A73)-SUMIFS(Lancamentos!$Y:$Y,Lancamentos!$AF:$AF,Fluxo_de_Caixa_Semanal!BV$8,Lancamentos!$F:$F,"Contratado",Lancamentos!$J:$J,Fluxo_de_Caixa_Semanal!$A73)</f>
        <v>0</v>
      </c>
      <c r="BW73" s="121">
        <f>-SUMIFS(Lancamentos!$Y:$Y,Lancamentos!$AF:$AF,Fluxo_de_Caixa_Semanal!BW$8,Lancamentos!$F:$F,"Realizado",Lancamentos!$J:$J,Fluxo_de_Caixa_Semanal!$A73)-SUMIFS(Lancamentos!$Y:$Y,Lancamentos!$AF:$AF,Fluxo_de_Caixa_Semanal!BW$8,Lancamentos!$F:$F,"Contratado",Lancamentos!$J:$J,Fluxo_de_Caixa_Semanal!$A73)</f>
        <v>0</v>
      </c>
      <c r="BX73" s="122">
        <f>-SUMIFS(Lancamentos!$Y:$Y,Lancamentos!$AF:$AF,Fluxo_de_Caixa_Semanal!BX$8,Lancamentos!$F:$F,"Realizado",Lancamentos!$J:$J,Fluxo_de_Caixa_Semanal!$A73)-SUMIFS(Lancamentos!$Y:$Y,Lancamentos!$AF:$AF,Fluxo_de_Caixa_Semanal!BX$8,Lancamentos!$F:$F,"Contratado",Lancamentos!$J:$J,Fluxo_de_Caixa_Semanal!$A73)</f>
        <v>0</v>
      </c>
      <c r="BY73" s="123">
        <f>-SUMIFS(Lancamentos!$Y:$Y,Lancamentos!$AF:$AF,Fluxo_de_Caixa_Semanal!BY$8,Lancamentos!$F:$F,"Realizado",Lancamentos!$J:$J,Fluxo_de_Caixa_Semanal!$A73)-SUMIFS(Lancamentos!$Y:$Y,Lancamentos!$AF:$AF,Fluxo_de_Caixa_Semanal!BY$8,Lancamentos!$F:$F,"Contratado",Lancamentos!$J:$J,Fluxo_de_Caixa_Semanal!$A73)</f>
        <v>0</v>
      </c>
      <c r="BZ73" s="121">
        <f>-SUMIFS(Lancamentos!$Y:$Y,Lancamentos!$AF:$AF,Fluxo_de_Caixa_Semanal!BZ$8,Lancamentos!$F:$F,"Realizado",Lancamentos!$J:$J,Fluxo_de_Caixa_Semanal!$A73)-SUMIFS(Lancamentos!$Y:$Y,Lancamentos!$AF:$AF,Fluxo_de_Caixa_Semanal!BZ$8,Lancamentos!$F:$F,"Contratado",Lancamentos!$J:$J,Fluxo_de_Caixa_Semanal!$A73)</f>
        <v>0</v>
      </c>
      <c r="CA73" s="122">
        <f>-SUMIFS(Lancamentos!$Y:$Y,Lancamentos!$AF:$AF,Fluxo_de_Caixa_Semanal!CA$8,Lancamentos!$F:$F,"Realizado",Lancamentos!$J:$J,Fluxo_de_Caixa_Semanal!$A73)-SUMIFS(Lancamentos!$Y:$Y,Lancamentos!$AF:$AF,Fluxo_de_Caixa_Semanal!CA$8,Lancamentos!$F:$F,"Contratado",Lancamentos!$J:$J,Fluxo_de_Caixa_Semanal!$A73)</f>
        <v>0</v>
      </c>
      <c r="CB73" s="123">
        <f>-SUMIFS(Lancamentos!$Y:$Y,Lancamentos!$AF:$AF,Fluxo_de_Caixa_Semanal!CB$8,Lancamentos!$F:$F,"Realizado",Lancamentos!$J:$J,Fluxo_de_Caixa_Semanal!$A73)-SUMIFS(Lancamentos!$Y:$Y,Lancamentos!$AF:$AF,Fluxo_de_Caixa_Semanal!CB$8,Lancamentos!$F:$F,"Contratado",Lancamentos!$J:$J,Fluxo_de_Caixa_Semanal!$A73)</f>
        <v>0</v>
      </c>
      <c r="CC73" s="121">
        <f>-SUMIFS(Lancamentos!$Y:$Y,Lancamentos!$AF:$AF,Fluxo_de_Caixa_Semanal!CC$8,Lancamentos!$F:$F,"Realizado",Lancamentos!$J:$J,Fluxo_de_Caixa_Semanal!$A73)-SUMIFS(Lancamentos!$Y:$Y,Lancamentos!$AF:$AF,Fluxo_de_Caixa_Semanal!CC$8,Lancamentos!$F:$F,"Contratado",Lancamentos!$J:$J,Fluxo_de_Caixa_Semanal!$A73)</f>
        <v>0</v>
      </c>
      <c r="CD73" s="122">
        <f>-SUMIFS(Lancamentos!$Y:$Y,Lancamentos!$AF:$AF,Fluxo_de_Caixa_Semanal!CD$8,Lancamentos!$F:$F,"Realizado",Lancamentos!$J:$J,Fluxo_de_Caixa_Semanal!$A73)-SUMIFS(Lancamentos!$Y:$Y,Lancamentos!$AF:$AF,Fluxo_de_Caixa_Semanal!CD$8,Lancamentos!$F:$F,"Contratado",Lancamentos!$J:$J,Fluxo_de_Caixa_Semanal!$A73)</f>
        <v>0</v>
      </c>
      <c r="CE73" s="123">
        <f>-SUMIFS(Lancamentos!$Y:$Y,Lancamentos!$AF:$AF,Fluxo_de_Caixa_Semanal!CE$8,Lancamentos!$F:$F,"Realizado",Lancamentos!$J:$J,Fluxo_de_Caixa_Semanal!$A73)-SUMIFS(Lancamentos!$Y:$Y,Lancamentos!$AF:$AF,Fluxo_de_Caixa_Semanal!CE$8,Lancamentos!$F:$F,"Contratado",Lancamentos!$J:$J,Fluxo_de_Caixa_Semanal!$A73)</f>
        <v>0</v>
      </c>
      <c r="CF73" s="121">
        <f>-SUMIFS(Lancamentos!$Y:$Y,Lancamentos!$AF:$AF,Fluxo_de_Caixa_Semanal!CF$8,Lancamentos!$F:$F,"Realizado",Lancamentos!$J:$J,Fluxo_de_Caixa_Semanal!$A73)-SUMIFS(Lancamentos!$Y:$Y,Lancamentos!$AF:$AF,Fluxo_de_Caixa_Semanal!CF$8,Lancamentos!$F:$F,"Contratado",Lancamentos!$J:$J,Fluxo_de_Caixa_Semanal!$A73)</f>
        <v>0</v>
      </c>
      <c r="CG73" s="122">
        <f>-SUMIFS(Lancamentos!$Y:$Y,Lancamentos!$AF:$AF,Fluxo_de_Caixa_Semanal!CG$8,Lancamentos!$F:$F,"Realizado",Lancamentos!$J:$J,Fluxo_de_Caixa_Semanal!$A73)-SUMIFS(Lancamentos!$Y:$Y,Lancamentos!$AF:$AF,Fluxo_de_Caixa_Semanal!CG$8,Lancamentos!$F:$F,"Contratado",Lancamentos!$J:$J,Fluxo_de_Caixa_Semanal!$A73)</f>
        <v>0</v>
      </c>
      <c r="CH73" s="123">
        <f>-SUMIFS(Lancamentos!$Y:$Y,Lancamentos!$AF:$AF,Fluxo_de_Caixa_Semanal!CH$8,Lancamentos!$F:$F,"Realizado",Lancamentos!$J:$J,Fluxo_de_Caixa_Semanal!$A73)-SUMIFS(Lancamentos!$Y:$Y,Lancamentos!$AF:$AF,Fluxo_de_Caixa_Semanal!CH$8,Lancamentos!$F:$F,"Contratado",Lancamentos!$J:$J,Fluxo_de_Caixa_Semanal!$A73)</f>
        <v>0</v>
      </c>
      <c r="CI73" s="121">
        <f>-SUMIFS(Lancamentos!$Y:$Y,Lancamentos!$AF:$AF,Fluxo_de_Caixa_Semanal!CI$8,Lancamentos!$F:$F,"Realizado",Lancamentos!$J:$J,Fluxo_de_Caixa_Semanal!$A73)-SUMIFS(Lancamentos!$Y:$Y,Lancamentos!$AF:$AF,Fluxo_de_Caixa_Semanal!CI$8,Lancamentos!$F:$F,"Contratado",Lancamentos!$J:$J,Fluxo_de_Caixa_Semanal!$A73)</f>
        <v>0</v>
      </c>
      <c r="CJ73" s="122">
        <f>-SUMIFS(Lancamentos!$Y:$Y,Lancamentos!$AF:$AF,Fluxo_de_Caixa_Semanal!CJ$8,Lancamentos!$F:$F,"Realizado",Lancamentos!$J:$J,Fluxo_de_Caixa_Semanal!$A73)-SUMIFS(Lancamentos!$Y:$Y,Lancamentos!$AF:$AF,Fluxo_de_Caixa_Semanal!CJ$8,Lancamentos!$F:$F,"Contratado",Lancamentos!$J:$J,Fluxo_de_Caixa_Semanal!$A73)</f>
        <v>0</v>
      </c>
      <c r="CK73" s="123">
        <f>-SUMIFS(Lancamentos!$Y:$Y,Lancamentos!$AF:$AF,Fluxo_de_Caixa_Semanal!CK$8,Lancamentos!$F:$F,"Realizado",Lancamentos!$J:$J,Fluxo_de_Caixa_Semanal!$A73)-SUMIFS(Lancamentos!$Y:$Y,Lancamentos!$AF:$AF,Fluxo_de_Caixa_Semanal!CK$8,Lancamentos!$F:$F,"Contratado",Lancamentos!$J:$J,Fluxo_de_Caixa_Semanal!$A73)</f>
        <v>0</v>
      </c>
      <c r="CL73" s="121">
        <f>-SUMIFS(Lancamentos!$Y:$Y,Lancamentos!$AF:$AF,Fluxo_de_Caixa_Semanal!CL$8,Lancamentos!$F:$F,"Realizado",Lancamentos!$J:$J,Fluxo_de_Caixa_Semanal!$A73)-SUMIFS(Lancamentos!$Y:$Y,Lancamentos!$AF:$AF,Fluxo_de_Caixa_Semanal!CL$8,Lancamentos!$F:$F,"Contratado",Lancamentos!$J:$J,Fluxo_de_Caixa_Semanal!$A73)</f>
        <v>0</v>
      </c>
      <c r="CM73" s="122">
        <f>-SUMIFS(Lancamentos!$Y:$Y,Lancamentos!$AF:$AF,Fluxo_de_Caixa_Semanal!CM$8,Lancamentos!$F:$F,"Realizado",Lancamentos!$J:$J,Fluxo_de_Caixa_Semanal!$A73)-SUMIFS(Lancamentos!$Y:$Y,Lancamentos!$AF:$AF,Fluxo_de_Caixa_Semanal!CM$8,Lancamentos!$F:$F,"Contratado",Lancamentos!$J:$J,Fluxo_de_Caixa_Semanal!$A73)</f>
        <v>0</v>
      </c>
      <c r="CN73" s="123">
        <f>-SUMIFS(Lancamentos!$Y:$Y,Lancamentos!$AF:$AF,Fluxo_de_Caixa_Semanal!CN$8,Lancamentos!$F:$F,"Realizado",Lancamentos!$J:$J,Fluxo_de_Caixa_Semanal!$A73)-SUMIFS(Lancamentos!$Y:$Y,Lancamentos!$AF:$AF,Fluxo_de_Caixa_Semanal!CN$8,Lancamentos!$F:$F,"Contratado",Lancamentos!$J:$J,Fluxo_de_Caixa_Semanal!$A73)</f>
        <v>0</v>
      </c>
      <c r="CO73" s="121">
        <f>-SUMIFS(Lancamentos!$Y:$Y,Lancamentos!$AF:$AF,Fluxo_de_Caixa_Semanal!CO$8,Lancamentos!$F:$F,"Realizado",Lancamentos!$J:$J,Fluxo_de_Caixa_Semanal!$A73)-SUMIFS(Lancamentos!$Y:$Y,Lancamentos!$AF:$AF,Fluxo_de_Caixa_Semanal!CO$8,Lancamentos!$F:$F,"Contratado",Lancamentos!$J:$J,Fluxo_de_Caixa_Semanal!$A73)</f>
        <v>0</v>
      </c>
      <c r="CP73" s="122">
        <f>-SUMIFS(Lancamentos!$Y:$Y,Lancamentos!$AF:$AF,Fluxo_de_Caixa_Semanal!CP$8,Lancamentos!$F:$F,"Realizado",Lancamentos!$J:$J,Fluxo_de_Caixa_Semanal!$A73)-SUMIFS(Lancamentos!$Y:$Y,Lancamentos!$AF:$AF,Fluxo_de_Caixa_Semanal!CP$8,Lancamentos!$F:$F,"Contratado",Lancamentos!$J:$J,Fluxo_de_Caixa_Semanal!$A73)</f>
        <v>0</v>
      </c>
      <c r="CQ73" s="123">
        <f>-SUMIFS(Lancamentos!$Y:$Y,Lancamentos!$AF:$AF,Fluxo_de_Caixa_Semanal!CQ$8,Lancamentos!$F:$F,"Realizado",Lancamentos!$J:$J,Fluxo_de_Caixa_Semanal!$A73)-SUMIFS(Lancamentos!$Y:$Y,Lancamentos!$AF:$AF,Fluxo_de_Caixa_Semanal!CQ$8,Lancamentos!$F:$F,"Contratado",Lancamentos!$J:$J,Fluxo_de_Caixa_Semanal!$A73)</f>
        <v>0</v>
      </c>
      <c r="CR73" s="121">
        <f>-SUMIFS(Lancamentos!$Y:$Y,Lancamentos!$AF:$AF,Fluxo_de_Caixa_Semanal!CR$8,Lancamentos!$F:$F,"Realizado",Lancamentos!$J:$J,Fluxo_de_Caixa_Semanal!$A73)-SUMIFS(Lancamentos!$Y:$Y,Lancamentos!$AF:$AF,Fluxo_de_Caixa_Semanal!CR$8,Lancamentos!$F:$F,"Contratado",Lancamentos!$J:$J,Fluxo_de_Caixa_Semanal!$A73)</f>
        <v>0</v>
      </c>
      <c r="CS73" s="122">
        <f>-SUMIFS(Lancamentos!$Y:$Y,Lancamentos!$AF:$AF,Fluxo_de_Caixa_Semanal!CS$8,Lancamentos!$F:$F,"Realizado",Lancamentos!$J:$J,Fluxo_de_Caixa_Semanal!$A73)-SUMIFS(Lancamentos!$Y:$Y,Lancamentos!$AF:$AF,Fluxo_de_Caixa_Semanal!CS$8,Lancamentos!$F:$F,"Contratado",Lancamentos!$J:$J,Fluxo_de_Caixa_Semanal!$A73)</f>
        <v>0</v>
      </c>
      <c r="CT73" s="123">
        <f>-SUMIFS(Lancamentos!$Y:$Y,Lancamentos!$AF:$AF,Fluxo_de_Caixa_Semanal!CT$8,Lancamentos!$F:$F,"Realizado",Lancamentos!$J:$J,Fluxo_de_Caixa_Semanal!$A73)-SUMIFS(Lancamentos!$Y:$Y,Lancamentos!$AF:$AF,Fluxo_de_Caixa_Semanal!CT$8,Lancamentos!$F:$F,"Contratado",Lancamentos!$J:$J,Fluxo_de_Caixa_Semanal!$A73)</f>
        <v>0</v>
      </c>
      <c r="CU73" s="121">
        <f>-SUMIFS(Lancamentos!$Y:$Y,Lancamentos!$AF:$AF,Fluxo_de_Caixa_Semanal!CU$8,Lancamentos!$F:$F,"Realizado",Lancamentos!$J:$J,Fluxo_de_Caixa_Semanal!$A73)-SUMIFS(Lancamentos!$Y:$Y,Lancamentos!$AF:$AF,Fluxo_de_Caixa_Semanal!CU$8,Lancamentos!$F:$F,"Contratado",Lancamentos!$J:$J,Fluxo_de_Caixa_Semanal!$A73)</f>
        <v>0</v>
      </c>
      <c r="CV73" s="122">
        <f>-SUMIFS(Lancamentos!$Y:$Y,Lancamentos!$AF:$AF,Fluxo_de_Caixa_Semanal!CV$8,Lancamentos!$F:$F,"Realizado",Lancamentos!$J:$J,Fluxo_de_Caixa_Semanal!$A73)-SUMIFS(Lancamentos!$Y:$Y,Lancamentos!$AF:$AF,Fluxo_de_Caixa_Semanal!CV$8,Lancamentos!$F:$F,"Contratado",Lancamentos!$J:$J,Fluxo_de_Caixa_Semanal!$A73)</f>
        <v>0</v>
      </c>
      <c r="CW73" s="123">
        <f>-SUMIFS(Lancamentos!$Y:$Y,Lancamentos!$AF:$AF,Fluxo_de_Caixa_Semanal!CW$8,Lancamentos!$F:$F,"Realizado",Lancamentos!$J:$J,Fluxo_de_Caixa_Semanal!$A73)-SUMIFS(Lancamentos!$Y:$Y,Lancamentos!$AF:$AF,Fluxo_de_Caixa_Semanal!CW$8,Lancamentos!$F:$F,"Contratado",Lancamentos!$J:$J,Fluxo_de_Caixa_Semanal!$A73)</f>
        <v>0</v>
      </c>
      <c r="CX73" s="121">
        <f>-SUMIFS(Lancamentos!$Y:$Y,Lancamentos!$AF:$AF,Fluxo_de_Caixa_Semanal!CX$8,Lancamentos!$F:$F,"Realizado",Lancamentos!$J:$J,Fluxo_de_Caixa_Semanal!$A73)-SUMIFS(Lancamentos!$Y:$Y,Lancamentos!$AF:$AF,Fluxo_de_Caixa_Semanal!CX$8,Lancamentos!$F:$F,"Contratado",Lancamentos!$J:$J,Fluxo_de_Caixa_Semanal!$A73)</f>
        <v>0</v>
      </c>
      <c r="CY73" s="122">
        <f>-SUMIFS(Lancamentos!$Y:$Y,Lancamentos!$AF:$AF,Fluxo_de_Caixa_Semanal!CY$8,Lancamentos!$F:$F,"Realizado",Lancamentos!$J:$J,Fluxo_de_Caixa_Semanal!$A73)-SUMIFS(Lancamentos!$Y:$Y,Lancamentos!$AF:$AF,Fluxo_de_Caixa_Semanal!CY$8,Lancamentos!$F:$F,"Contratado",Lancamentos!$J:$J,Fluxo_de_Caixa_Semanal!$A73)</f>
        <v>0</v>
      </c>
      <c r="CZ73" s="123">
        <f>-SUMIFS(Lancamentos!$Y:$Y,Lancamentos!$AF:$AF,Fluxo_de_Caixa_Semanal!CZ$8,Lancamentos!$F:$F,"Realizado",Lancamentos!$J:$J,Fluxo_de_Caixa_Semanal!$A73)-SUMIFS(Lancamentos!$Y:$Y,Lancamentos!$AF:$AF,Fluxo_de_Caixa_Semanal!CZ$8,Lancamentos!$F:$F,"Contratado",Lancamentos!$J:$J,Fluxo_de_Caixa_Semanal!$A73)</f>
        <v>0</v>
      </c>
      <c r="DA73" s="121">
        <f>-SUMIFS(Lancamentos!$Y:$Y,Lancamentos!$AF:$AF,Fluxo_de_Caixa_Semanal!DA$8,Lancamentos!$F:$F,"Realizado",Lancamentos!$J:$J,Fluxo_de_Caixa_Semanal!$A73)-SUMIFS(Lancamentos!$Y:$Y,Lancamentos!$AF:$AF,Fluxo_de_Caixa_Semanal!DA$8,Lancamentos!$F:$F,"Contratado",Lancamentos!$J:$J,Fluxo_de_Caixa_Semanal!$A73)</f>
        <v>0</v>
      </c>
      <c r="DB73" s="122">
        <f>-SUMIFS(Lancamentos!$Y:$Y,Lancamentos!$AF:$AF,Fluxo_de_Caixa_Semanal!DB$8,Lancamentos!$F:$F,"Realizado",Lancamentos!$J:$J,Fluxo_de_Caixa_Semanal!$A73)-SUMIFS(Lancamentos!$Y:$Y,Lancamentos!$AF:$AF,Fluxo_de_Caixa_Semanal!DB$8,Lancamentos!$F:$F,"Contratado",Lancamentos!$J:$J,Fluxo_de_Caixa_Semanal!$A73)</f>
        <v>0</v>
      </c>
      <c r="DC73" s="123">
        <f>-SUMIFS(Lancamentos!$Y:$Y,Lancamentos!$AF:$AF,Fluxo_de_Caixa_Semanal!DC$8,Lancamentos!$F:$F,"Realizado",Lancamentos!$J:$J,Fluxo_de_Caixa_Semanal!$A73)-SUMIFS(Lancamentos!$Y:$Y,Lancamentos!$AF:$AF,Fluxo_de_Caixa_Semanal!DC$8,Lancamentos!$F:$F,"Contratado",Lancamentos!$J:$J,Fluxo_de_Caixa_Semanal!$A73)</f>
        <v>0</v>
      </c>
      <c r="DD73" s="121">
        <f>-SUMIFS(Lancamentos!$Y:$Y,Lancamentos!$AF:$AF,Fluxo_de_Caixa_Semanal!DD$8,Lancamentos!$F:$F,"Realizado",Lancamentos!$J:$J,Fluxo_de_Caixa_Semanal!$A73)-SUMIFS(Lancamentos!$Y:$Y,Lancamentos!$AF:$AF,Fluxo_de_Caixa_Semanal!DD$8,Lancamentos!$F:$F,"Contratado",Lancamentos!$J:$J,Fluxo_de_Caixa_Semanal!$A73)</f>
        <v>0</v>
      </c>
      <c r="DE73" s="122">
        <f>-SUMIFS(Lancamentos!$Y:$Y,Lancamentos!$AF:$AF,Fluxo_de_Caixa_Semanal!DE$8,Lancamentos!$F:$F,"Realizado",Lancamentos!$J:$J,Fluxo_de_Caixa_Semanal!$A73)-SUMIFS(Lancamentos!$Y:$Y,Lancamentos!$AF:$AF,Fluxo_de_Caixa_Semanal!DE$8,Lancamentos!$F:$F,"Contratado",Lancamentos!$J:$J,Fluxo_de_Caixa_Semanal!$A73)</f>
        <v>0</v>
      </c>
      <c r="DF73" s="123">
        <f>-SUMIFS(Lancamentos!$Y:$Y,Lancamentos!$AF:$AF,Fluxo_de_Caixa_Semanal!DF$8,Lancamentos!$F:$F,"Realizado",Lancamentos!$J:$J,Fluxo_de_Caixa_Semanal!$A73)-SUMIFS(Lancamentos!$Y:$Y,Lancamentos!$AF:$AF,Fluxo_de_Caixa_Semanal!DF$8,Lancamentos!$F:$F,"Contratado",Lancamentos!$J:$J,Fluxo_de_Caixa_Semanal!$A73)</f>
        <v>0</v>
      </c>
      <c r="DG73" s="121">
        <f>-SUMIFS(Lancamentos!$Y:$Y,Lancamentos!$AF:$AF,Fluxo_de_Caixa_Semanal!DG$8,Lancamentos!$F:$F,"Realizado",Lancamentos!$J:$J,Fluxo_de_Caixa_Semanal!$A73)-SUMIFS(Lancamentos!$Y:$Y,Lancamentos!$AF:$AF,Fluxo_de_Caixa_Semanal!DG$8,Lancamentos!$F:$F,"Contratado",Lancamentos!$J:$J,Fluxo_de_Caixa_Semanal!$A73)</f>
        <v>0</v>
      </c>
      <c r="DH73" s="122">
        <f>-SUMIFS(Lancamentos!$Y:$Y,Lancamentos!$AF:$AF,Fluxo_de_Caixa_Semanal!DH$8,Lancamentos!$F:$F,"Realizado",Lancamentos!$J:$J,Fluxo_de_Caixa_Semanal!$A73)-SUMIFS(Lancamentos!$Y:$Y,Lancamentos!$AF:$AF,Fluxo_de_Caixa_Semanal!DH$8,Lancamentos!$F:$F,"Contratado",Lancamentos!$J:$J,Fluxo_de_Caixa_Semanal!$A73)</f>
        <v>0</v>
      </c>
      <c r="DI73" s="123">
        <f>-SUMIFS(Lancamentos!$Y:$Y,Lancamentos!$AF:$AF,Fluxo_de_Caixa_Semanal!DI$8,Lancamentos!$F:$F,"Realizado",Lancamentos!$J:$J,Fluxo_de_Caixa_Semanal!$A73)-SUMIFS(Lancamentos!$Y:$Y,Lancamentos!$AF:$AF,Fluxo_de_Caixa_Semanal!DI$8,Lancamentos!$F:$F,"Contratado",Lancamentos!$J:$J,Fluxo_de_Caixa_Semanal!$A73)</f>
        <v>0</v>
      </c>
      <c r="DJ73" s="121">
        <f>-SUMIFS(Lancamentos!$Y:$Y,Lancamentos!$AF:$AF,Fluxo_de_Caixa_Semanal!DJ$8,Lancamentos!$F:$F,"Realizado",Lancamentos!$J:$J,Fluxo_de_Caixa_Semanal!$A73)-SUMIFS(Lancamentos!$Y:$Y,Lancamentos!$AF:$AF,Fluxo_de_Caixa_Semanal!DJ$8,Lancamentos!$F:$F,"Contratado",Lancamentos!$J:$J,Fluxo_de_Caixa_Semanal!$A73)</f>
        <v>0</v>
      </c>
      <c r="DK73" s="122">
        <f>-SUMIFS(Lancamentos!$Y:$Y,Lancamentos!$AF:$AF,Fluxo_de_Caixa_Semanal!DK$8,Lancamentos!$F:$F,"Realizado",Lancamentos!$J:$J,Fluxo_de_Caixa_Semanal!$A73)-SUMIFS(Lancamentos!$Y:$Y,Lancamentos!$AF:$AF,Fluxo_de_Caixa_Semanal!DK$8,Lancamentos!$F:$F,"Contratado",Lancamentos!$J:$J,Fluxo_de_Caixa_Semanal!$A73)</f>
        <v>0</v>
      </c>
      <c r="DL73" s="123">
        <f>-SUMIFS(Lancamentos!$Y:$Y,Lancamentos!$AF:$AF,Fluxo_de_Caixa_Semanal!DL$8,Lancamentos!$F:$F,"Realizado",Lancamentos!$J:$J,Fluxo_de_Caixa_Semanal!$A73)-SUMIFS(Lancamentos!$Y:$Y,Lancamentos!$AF:$AF,Fluxo_de_Caixa_Semanal!DL$8,Lancamentos!$F:$F,"Contratado",Lancamentos!$J:$J,Fluxo_de_Caixa_Semanal!$A73)</f>
        <v>0</v>
      </c>
      <c r="DM73" s="121">
        <f>-SUMIFS(Lancamentos!$Y:$Y,Lancamentos!$AF:$AF,Fluxo_de_Caixa_Semanal!DM$8,Lancamentos!$F:$F,"Realizado",Lancamentos!$J:$J,Fluxo_de_Caixa_Semanal!$A73)-SUMIFS(Lancamentos!$Y:$Y,Lancamentos!$AF:$AF,Fluxo_de_Caixa_Semanal!DM$8,Lancamentos!$F:$F,"Contratado",Lancamentos!$J:$J,Fluxo_de_Caixa_Semanal!$A73)</f>
        <v>0</v>
      </c>
      <c r="DN73" s="122">
        <f>-SUMIFS(Lancamentos!$Y:$Y,Lancamentos!$AF:$AF,Fluxo_de_Caixa_Semanal!DN$8,Lancamentos!$F:$F,"Realizado",Lancamentos!$J:$J,Fluxo_de_Caixa_Semanal!$A73)-SUMIFS(Lancamentos!$Y:$Y,Lancamentos!$AF:$AF,Fluxo_de_Caixa_Semanal!DN$8,Lancamentos!$F:$F,"Contratado",Lancamentos!$J:$J,Fluxo_de_Caixa_Semanal!$A73)</f>
        <v>0</v>
      </c>
      <c r="DO73" s="123">
        <f>-SUMIFS(Lancamentos!$Y:$Y,Lancamentos!$AF:$AF,Fluxo_de_Caixa_Semanal!DO$8,Lancamentos!$F:$F,"Realizado",Lancamentos!$J:$J,Fluxo_de_Caixa_Semanal!$A73)-SUMIFS(Lancamentos!$Y:$Y,Lancamentos!$AF:$AF,Fluxo_de_Caixa_Semanal!DO$8,Lancamentos!$F:$F,"Contratado",Lancamentos!$J:$J,Fluxo_de_Caixa_Semanal!$A73)</f>
        <v>0</v>
      </c>
      <c r="DP73" s="121">
        <f>-SUMIFS(Lancamentos!$Y:$Y,Lancamentos!$AF:$AF,Fluxo_de_Caixa_Semanal!DP$8,Lancamentos!$F:$F,"Realizado",Lancamentos!$J:$J,Fluxo_de_Caixa_Semanal!$A73)-SUMIFS(Lancamentos!$Y:$Y,Lancamentos!$AF:$AF,Fluxo_de_Caixa_Semanal!DP$8,Lancamentos!$F:$F,"Contratado",Lancamentos!$J:$J,Fluxo_de_Caixa_Semanal!$A73)</f>
        <v>0</v>
      </c>
      <c r="DQ73" s="122">
        <f>-SUMIFS(Lancamentos!$Y:$Y,Lancamentos!$AF:$AF,Fluxo_de_Caixa_Semanal!DQ$8,Lancamentos!$F:$F,"Realizado",Lancamentos!$J:$J,Fluxo_de_Caixa_Semanal!$A73)-SUMIFS(Lancamentos!$Y:$Y,Lancamentos!$AF:$AF,Fluxo_de_Caixa_Semanal!DQ$8,Lancamentos!$F:$F,"Contratado",Lancamentos!$J:$J,Fluxo_de_Caixa_Semanal!$A73)</f>
        <v>0</v>
      </c>
      <c r="DR73" s="123">
        <f>-SUMIFS(Lancamentos!$Y:$Y,Lancamentos!$AF:$AF,Fluxo_de_Caixa_Semanal!DR$8,Lancamentos!$F:$F,"Realizado",Lancamentos!$J:$J,Fluxo_de_Caixa_Semanal!$A73)-SUMIFS(Lancamentos!$Y:$Y,Lancamentos!$AF:$AF,Fluxo_de_Caixa_Semanal!DR$8,Lancamentos!$F:$F,"Contratado",Lancamentos!$J:$J,Fluxo_de_Caixa_Semanal!$A73)</f>
        <v>0</v>
      </c>
      <c r="DS73" s="121">
        <f>-SUMIFS(Lancamentos!$Y:$Y,Lancamentos!$AF:$AF,Fluxo_de_Caixa_Semanal!DS$8,Lancamentos!$F:$F,"Realizado",Lancamentos!$J:$J,Fluxo_de_Caixa_Semanal!$A73)-SUMIFS(Lancamentos!$Y:$Y,Lancamentos!$AF:$AF,Fluxo_de_Caixa_Semanal!DS$8,Lancamentos!$F:$F,"Contratado",Lancamentos!$J:$J,Fluxo_de_Caixa_Semanal!$A73)</f>
        <v>0</v>
      </c>
      <c r="DT73" s="122">
        <f>-SUMIFS(Lancamentos!$Y:$Y,Lancamentos!$AF:$AF,Fluxo_de_Caixa_Semanal!DT$8,Lancamentos!$F:$F,"Realizado",Lancamentos!$J:$J,Fluxo_de_Caixa_Semanal!$A73)-SUMIFS(Lancamentos!$Y:$Y,Lancamentos!$AF:$AF,Fluxo_de_Caixa_Semanal!DT$8,Lancamentos!$F:$F,"Contratado",Lancamentos!$J:$J,Fluxo_de_Caixa_Semanal!$A73)</f>
        <v>0</v>
      </c>
      <c r="DU73" s="123">
        <f>-SUMIFS(Lancamentos!$Y:$Y,Lancamentos!$AF:$AF,Fluxo_de_Caixa_Semanal!DU$8,Lancamentos!$F:$F,"Realizado",Lancamentos!$J:$J,Fluxo_de_Caixa_Semanal!$A73)-SUMIFS(Lancamentos!$Y:$Y,Lancamentos!$AF:$AF,Fluxo_de_Caixa_Semanal!DU$8,Lancamentos!$F:$F,"Contratado",Lancamentos!$J:$J,Fluxo_de_Caixa_Semanal!$A73)</f>
        <v>0</v>
      </c>
      <c r="DV73" s="121">
        <f>-SUMIFS(Lancamentos!$Y:$Y,Lancamentos!$AF:$AF,Fluxo_de_Caixa_Semanal!DV$8,Lancamentos!$F:$F,"Realizado",Lancamentos!$J:$J,Fluxo_de_Caixa_Semanal!$A73)-SUMIFS(Lancamentos!$Y:$Y,Lancamentos!$AF:$AF,Fluxo_de_Caixa_Semanal!DV$8,Lancamentos!$F:$F,"Contratado",Lancamentos!$J:$J,Fluxo_de_Caixa_Semanal!$A73)</f>
        <v>0</v>
      </c>
      <c r="DW73" s="122">
        <f>-SUMIFS(Lancamentos!$Y:$Y,Lancamentos!$AF:$AF,Fluxo_de_Caixa_Semanal!DW$8,Lancamentos!$F:$F,"Realizado",Lancamentos!$J:$J,Fluxo_de_Caixa_Semanal!$A73)-SUMIFS(Lancamentos!$Y:$Y,Lancamentos!$AF:$AF,Fluxo_de_Caixa_Semanal!DW$8,Lancamentos!$F:$F,"Contratado",Lancamentos!$J:$J,Fluxo_de_Caixa_Semanal!$A73)</f>
        <v>0</v>
      </c>
      <c r="DX73" s="123">
        <f>-SUMIFS(Lancamentos!$Y:$Y,Lancamentos!$AF:$AF,Fluxo_de_Caixa_Semanal!DX$8,Lancamentos!$F:$F,"Realizado",Lancamentos!$J:$J,Fluxo_de_Caixa_Semanal!$A73)-SUMIFS(Lancamentos!$Y:$Y,Lancamentos!$AF:$AF,Fluxo_de_Caixa_Semanal!DX$8,Lancamentos!$F:$F,"Contratado",Lancamentos!$J:$J,Fluxo_de_Caixa_Semanal!$A73)</f>
        <v>0</v>
      </c>
      <c r="DY73" s="121">
        <f>-SUMIFS(Lancamentos!$Y:$Y,Lancamentos!$AF:$AF,Fluxo_de_Caixa_Semanal!DY$8,Lancamentos!$F:$F,"Realizado",Lancamentos!$J:$J,Fluxo_de_Caixa_Semanal!$A73)-SUMIFS(Lancamentos!$Y:$Y,Lancamentos!$AF:$AF,Fluxo_de_Caixa_Semanal!DY$8,Lancamentos!$F:$F,"Contratado",Lancamentos!$J:$J,Fluxo_de_Caixa_Semanal!$A73)</f>
        <v>0</v>
      </c>
      <c r="DZ73" s="122">
        <f>-SUMIFS(Lancamentos!$Y:$Y,Lancamentos!$AF:$AF,Fluxo_de_Caixa_Semanal!DZ$8,Lancamentos!$F:$F,"Realizado",Lancamentos!$J:$J,Fluxo_de_Caixa_Semanal!$A73)-SUMIFS(Lancamentos!$Y:$Y,Lancamentos!$AF:$AF,Fluxo_de_Caixa_Semanal!DZ$8,Lancamentos!$F:$F,"Contratado",Lancamentos!$J:$J,Fluxo_de_Caixa_Semanal!$A73)</f>
        <v>0</v>
      </c>
      <c r="EA73" s="123">
        <f>-SUMIFS(Lancamentos!$Y:$Y,Lancamentos!$AF:$AF,Fluxo_de_Caixa_Semanal!EA$8,Lancamentos!$F:$F,"Realizado",Lancamentos!$J:$J,Fluxo_de_Caixa_Semanal!$A73)-SUMIFS(Lancamentos!$Y:$Y,Lancamentos!$AF:$AF,Fluxo_de_Caixa_Semanal!EA$8,Lancamentos!$F:$F,"Contratado",Lancamentos!$J:$J,Fluxo_de_Caixa_Semanal!$A73)</f>
        <v>0</v>
      </c>
      <c r="EB73" s="121">
        <f>-SUMIFS(Lancamentos!$Y:$Y,Lancamentos!$AF:$AF,Fluxo_de_Caixa_Semanal!EB$8,Lancamentos!$F:$F,"Realizado",Lancamentos!$J:$J,Fluxo_de_Caixa_Semanal!$A73)-SUMIFS(Lancamentos!$Y:$Y,Lancamentos!$AF:$AF,Fluxo_de_Caixa_Semanal!EB$8,Lancamentos!$F:$F,"Contratado",Lancamentos!$J:$J,Fluxo_de_Caixa_Semanal!$A73)</f>
        <v>0</v>
      </c>
      <c r="EC73" s="122">
        <f>-SUMIFS(Lancamentos!$Y:$Y,Lancamentos!$AF:$AF,Fluxo_de_Caixa_Semanal!EC$8,Lancamentos!$F:$F,"Realizado",Lancamentos!$J:$J,Fluxo_de_Caixa_Semanal!$A73)-SUMIFS(Lancamentos!$Y:$Y,Lancamentos!$AF:$AF,Fluxo_de_Caixa_Semanal!EC$8,Lancamentos!$F:$F,"Contratado",Lancamentos!$J:$J,Fluxo_de_Caixa_Semanal!$A73)</f>
        <v>0</v>
      </c>
      <c r="ED73" s="123">
        <f>-SUMIFS(Lancamentos!$Y:$Y,Lancamentos!$AF:$AF,Fluxo_de_Caixa_Semanal!ED$8,Lancamentos!$F:$F,"Realizado",Lancamentos!$J:$J,Fluxo_de_Caixa_Semanal!$A73)-SUMIFS(Lancamentos!$Y:$Y,Lancamentos!$AF:$AF,Fluxo_de_Caixa_Semanal!ED$8,Lancamentos!$F:$F,"Contratado",Lancamentos!$J:$J,Fluxo_de_Caixa_Semanal!$A73)</f>
        <v>0</v>
      </c>
      <c r="EE73" s="121">
        <f>-SUMIFS(Lancamentos!$Y:$Y,Lancamentos!$AF:$AF,Fluxo_de_Caixa_Semanal!EE$8,Lancamentos!$F:$F,"Realizado",Lancamentos!$J:$J,Fluxo_de_Caixa_Semanal!$A73)-SUMIFS(Lancamentos!$Y:$Y,Lancamentos!$AF:$AF,Fluxo_de_Caixa_Semanal!EE$8,Lancamentos!$F:$F,"Contratado",Lancamentos!$J:$J,Fluxo_de_Caixa_Semanal!$A73)</f>
        <v>0</v>
      </c>
      <c r="EF73" s="122">
        <f>-SUMIFS(Lancamentos!$Y:$Y,Lancamentos!$AF:$AF,Fluxo_de_Caixa_Semanal!EF$8,Lancamentos!$F:$F,"Realizado",Lancamentos!$J:$J,Fluxo_de_Caixa_Semanal!$A73)-SUMIFS(Lancamentos!$Y:$Y,Lancamentos!$AF:$AF,Fluxo_de_Caixa_Semanal!EF$8,Lancamentos!$F:$F,"Contratado",Lancamentos!$J:$J,Fluxo_de_Caixa_Semanal!$A73)</f>
        <v>0</v>
      </c>
      <c r="EG73" s="123">
        <f>-SUMIFS(Lancamentos!$Y:$Y,Lancamentos!$AF:$AF,Fluxo_de_Caixa_Semanal!EG$8,Lancamentos!$F:$F,"Realizado",Lancamentos!$J:$J,Fluxo_de_Caixa_Semanal!$A73)-SUMIFS(Lancamentos!$Y:$Y,Lancamentos!$AF:$AF,Fluxo_de_Caixa_Semanal!EG$8,Lancamentos!$F:$F,"Contratado",Lancamentos!$J:$J,Fluxo_de_Caixa_Semanal!$A73)</f>
        <v>0</v>
      </c>
      <c r="EH73" s="121">
        <f>-SUMIFS(Lancamentos!$Y:$Y,Lancamentos!$AF:$AF,Fluxo_de_Caixa_Semanal!EH$8,Lancamentos!$F:$F,"Realizado",Lancamentos!$J:$J,Fluxo_de_Caixa_Semanal!$A73)-SUMIFS(Lancamentos!$Y:$Y,Lancamentos!$AF:$AF,Fluxo_de_Caixa_Semanal!EH$8,Lancamentos!$F:$F,"Contratado",Lancamentos!$J:$J,Fluxo_de_Caixa_Semanal!$A73)</f>
        <v>0</v>
      </c>
      <c r="EI73" s="122">
        <f>-SUMIFS(Lancamentos!$Y:$Y,Lancamentos!$AF:$AF,Fluxo_de_Caixa_Semanal!EI$8,Lancamentos!$F:$F,"Realizado",Lancamentos!$J:$J,Fluxo_de_Caixa_Semanal!$A73)-SUMIFS(Lancamentos!$Y:$Y,Lancamentos!$AF:$AF,Fluxo_de_Caixa_Semanal!EI$8,Lancamentos!$F:$F,"Contratado",Lancamentos!$J:$J,Fluxo_de_Caixa_Semanal!$A73)</f>
        <v>0</v>
      </c>
      <c r="EJ73" s="123">
        <f>-SUMIFS(Lancamentos!$Y:$Y,Lancamentos!$AF:$AF,Fluxo_de_Caixa_Semanal!EJ$8,Lancamentos!$F:$F,"Realizado",Lancamentos!$J:$J,Fluxo_de_Caixa_Semanal!$A73)-SUMIFS(Lancamentos!$Y:$Y,Lancamentos!$AF:$AF,Fluxo_de_Caixa_Semanal!EJ$8,Lancamentos!$F:$F,"Contratado",Lancamentos!$J:$J,Fluxo_de_Caixa_Semanal!$A73)</f>
        <v>0</v>
      </c>
      <c r="EK73" s="121">
        <f>-SUMIFS(Lancamentos!$Y:$Y,Lancamentos!$AF:$AF,Fluxo_de_Caixa_Semanal!EK$8,Lancamentos!$F:$F,"Realizado",Lancamentos!$J:$J,Fluxo_de_Caixa_Semanal!$A73)-SUMIFS(Lancamentos!$Y:$Y,Lancamentos!$AF:$AF,Fluxo_de_Caixa_Semanal!EK$8,Lancamentos!$F:$F,"Contratado",Lancamentos!$J:$J,Fluxo_de_Caixa_Semanal!$A73)</f>
        <v>0</v>
      </c>
      <c r="EL73" s="122">
        <f>-SUMIFS(Lancamentos!$Y:$Y,Lancamentos!$AF:$AF,Fluxo_de_Caixa_Semanal!EL$8,Lancamentos!$F:$F,"Realizado",Lancamentos!$J:$J,Fluxo_de_Caixa_Semanal!$A73)-SUMIFS(Lancamentos!$Y:$Y,Lancamentos!$AF:$AF,Fluxo_de_Caixa_Semanal!EL$8,Lancamentos!$F:$F,"Contratado",Lancamentos!$J:$J,Fluxo_de_Caixa_Semanal!$A73)</f>
        <v>0</v>
      </c>
      <c r="EM73" s="123">
        <f>-SUMIFS(Lancamentos!$Y:$Y,Lancamentos!$AF:$AF,Fluxo_de_Caixa_Semanal!EM$8,Lancamentos!$F:$F,"Realizado",Lancamentos!$J:$J,Fluxo_de_Caixa_Semanal!$A73)-SUMIFS(Lancamentos!$Y:$Y,Lancamentos!$AF:$AF,Fluxo_de_Caixa_Semanal!EM$8,Lancamentos!$F:$F,"Contratado",Lancamentos!$J:$J,Fluxo_de_Caixa_Semanal!$A73)</f>
        <v>0</v>
      </c>
      <c r="EN73" s="121">
        <f>-SUMIFS(Lancamentos!$Y:$Y,Lancamentos!$AF:$AF,Fluxo_de_Caixa_Semanal!EN$8,Lancamentos!$F:$F,"Realizado",Lancamentos!$J:$J,Fluxo_de_Caixa_Semanal!$A73)-SUMIFS(Lancamentos!$Y:$Y,Lancamentos!$AF:$AF,Fluxo_de_Caixa_Semanal!EN$8,Lancamentos!$F:$F,"Contratado",Lancamentos!$J:$J,Fluxo_de_Caixa_Semanal!$A73)</f>
        <v>0</v>
      </c>
      <c r="EO73" s="122">
        <f>-SUMIFS(Lancamentos!$Y:$Y,Lancamentos!$AF:$AF,Fluxo_de_Caixa_Semanal!EO$8,Lancamentos!$F:$F,"Realizado",Lancamentos!$J:$J,Fluxo_de_Caixa_Semanal!$A73)-SUMIFS(Lancamentos!$Y:$Y,Lancamentos!$AF:$AF,Fluxo_de_Caixa_Semanal!EO$8,Lancamentos!$F:$F,"Contratado",Lancamentos!$J:$J,Fluxo_de_Caixa_Semanal!$A73)</f>
        <v>0</v>
      </c>
      <c r="EP73" s="123">
        <f>-SUMIFS(Lancamentos!$Y:$Y,Lancamentos!$AF:$AF,Fluxo_de_Caixa_Semanal!EP$8,Lancamentos!$F:$F,"Realizado",Lancamentos!$J:$J,Fluxo_de_Caixa_Semanal!$A73)-SUMIFS(Lancamentos!$Y:$Y,Lancamentos!$AF:$AF,Fluxo_de_Caixa_Semanal!EP$8,Lancamentos!$F:$F,"Contratado",Lancamentos!$J:$J,Fluxo_de_Caixa_Semanal!$A73)</f>
        <v>0</v>
      </c>
      <c r="EQ73" s="121">
        <f>-SUMIFS(Lancamentos!$Y:$Y,Lancamentos!$AF:$AF,Fluxo_de_Caixa_Semanal!EQ$8,Lancamentos!$F:$F,"Realizado",Lancamentos!$J:$J,Fluxo_de_Caixa_Semanal!$A73)-SUMIFS(Lancamentos!$Y:$Y,Lancamentos!$AF:$AF,Fluxo_de_Caixa_Semanal!EQ$8,Lancamentos!$F:$F,"Contratado",Lancamentos!$J:$J,Fluxo_de_Caixa_Semanal!$A73)</f>
        <v>0</v>
      </c>
      <c r="ER73" s="122">
        <f>-SUMIFS(Lancamentos!$Y:$Y,Lancamentos!$AF:$AF,Fluxo_de_Caixa_Semanal!ER$8,Lancamentos!$F:$F,"Realizado",Lancamentos!$J:$J,Fluxo_de_Caixa_Semanal!$A73)-SUMIFS(Lancamentos!$Y:$Y,Lancamentos!$AF:$AF,Fluxo_de_Caixa_Semanal!ER$8,Lancamentos!$F:$F,"Contratado",Lancamentos!$J:$J,Fluxo_de_Caixa_Semanal!$A73)</f>
        <v>0</v>
      </c>
      <c r="ES73" s="123">
        <f>-SUMIFS(Lancamentos!$Y:$Y,Lancamentos!$AF:$AF,Fluxo_de_Caixa_Semanal!ES$8,Lancamentos!$F:$F,"Realizado",Lancamentos!$J:$J,Fluxo_de_Caixa_Semanal!$A73)-SUMIFS(Lancamentos!$Y:$Y,Lancamentos!$AF:$AF,Fluxo_de_Caixa_Semanal!ES$8,Lancamentos!$F:$F,"Contratado",Lancamentos!$J:$J,Fluxo_de_Caixa_Semanal!$A73)</f>
        <v>0</v>
      </c>
    </row>
    <row r="74" spans="1:149" s="2" customFormat="1" outlineLevel="1" x14ac:dyDescent="0.25">
      <c r="A74" t="s">
        <v>173</v>
      </c>
      <c r="B74" t="s">
        <v>174</v>
      </c>
      <c r="C74" s="165">
        <f>-SUMIFS(Lancamentos!$Y:$Y,Lancamentos!$AF:$AF,Fluxo_de_Caixa_Semanal!C$8,Lancamentos!$F:$F,"Realizado",Lancamentos!$J:$J,Fluxo_de_Caixa_Semanal!$A74)</f>
        <v>0</v>
      </c>
      <c r="D74" s="165">
        <f>-SUMIFS(Lancamentos!$Y:$Y,Lancamentos!$AF:$AF,Fluxo_de_Caixa_Semanal!D$8,Lancamentos!$F:$F,"Realizado",Lancamentos!$J:$J,Fluxo_de_Caixa_Semanal!$A74)</f>
        <v>0</v>
      </c>
      <c r="E74" s="166">
        <f>-SUMIFS(Lancamentos!$Y:$Y,Lancamentos!$AF:$AF,Fluxo_de_Caixa_Semanal!E$8,Lancamentos!$F:$F,"Realizado",Lancamentos!$J:$J,Fluxo_de_Caixa_Semanal!$A74)</f>
        <v>0</v>
      </c>
      <c r="F74" s="167">
        <f>-SUMIFS(Lancamentos!$Y:$Y,Lancamentos!$AF:$AF,Fluxo_de_Caixa_Semanal!F$8,Lancamentos!$F:$F,"Realizado",Lancamentos!$J:$J,Fluxo_de_Caixa_Semanal!$A74)</f>
        <v>0</v>
      </c>
      <c r="G74" s="165">
        <f>-SUMIFS(Lancamentos!$Y:$Y,Lancamentos!$AF:$AF,Fluxo_de_Caixa_Semanal!G$8,Lancamentos!$F:$F,"Realizado",Lancamentos!$J:$J,Fluxo_de_Caixa_Semanal!$A74)</f>
        <v>0</v>
      </c>
      <c r="H74" s="166">
        <f>-SUMIFS(Lancamentos!$Y:$Y,Lancamentos!$AF:$AF,Fluxo_de_Caixa_Semanal!H$8,Lancamentos!$F:$F,"Realizado",Lancamentos!$J:$J,Fluxo_de_Caixa_Semanal!$A74)</f>
        <v>0</v>
      </c>
      <c r="I74" s="167">
        <f>-SUMIFS(Lancamentos!$Y:$Y,Lancamentos!$AF:$AF,Fluxo_de_Caixa_Semanal!I$8,Lancamentos!$F:$F,"Realizado",Lancamentos!$J:$J,Fluxo_de_Caixa_Semanal!$A74)</f>
        <v>0</v>
      </c>
      <c r="J74" s="165">
        <f>-SUMIFS(Lancamentos!$Y:$Y,Lancamentos!$AF:$AF,Fluxo_de_Caixa_Semanal!J$8,Lancamentos!$F:$F,"Realizado",Lancamentos!$J:$J,Fluxo_de_Caixa_Semanal!$A74)</f>
        <v>0</v>
      </c>
      <c r="K74" s="166">
        <f>-SUMIFS(Lancamentos!$Y:$Y,Lancamentos!$AF:$AF,Fluxo_de_Caixa_Semanal!K$8,Lancamentos!$F:$F,"Realizado",Lancamentos!$J:$J,Fluxo_de_Caixa_Semanal!$A74)</f>
        <v>0</v>
      </c>
      <c r="L74" s="167">
        <f>-SUMIFS(Lancamentos!$Y:$Y,Lancamentos!$AF:$AF,Fluxo_de_Caixa_Semanal!L$8,Lancamentos!$F:$F,"Realizado",Lancamentos!$J:$J,Fluxo_de_Caixa_Semanal!$A74)</f>
        <v>0</v>
      </c>
      <c r="M74" s="165">
        <f>-SUMIFS(Lancamentos!$Y:$Y,Lancamentos!$AF:$AF,Fluxo_de_Caixa_Semanal!M$8,Lancamentos!$F:$F,"Realizado",Lancamentos!$J:$J,Fluxo_de_Caixa_Semanal!$A74)</f>
        <v>0</v>
      </c>
      <c r="N74" s="166">
        <f>-SUMIFS(Lancamentos!$Y:$Y,Lancamentos!$AF:$AF,Fluxo_de_Caixa_Semanal!N$8,Lancamentos!$F:$F,"Realizado",Lancamentos!$J:$J,Fluxo_de_Caixa_Semanal!$A74)</f>
        <v>0</v>
      </c>
      <c r="O74" s="167">
        <f>-SUMIFS(Lancamentos!$Y:$Y,Lancamentos!$AF:$AF,Fluxo_de_Caixa_Semanal!O$8,Lancamentos!$F:$F,"Realizado",Lancamentos!$J:$J,Fluxo_de_Caixa_Semanal!$A74)</f>
        <v>0</v>
      </c>
      <c r="P74" s="165">
        <f>-SUMIFS(Lancamentos!$Y:$Y,Lancamentos!$AF:$AF,Fluxo_de_Caixa_Semanal!P$8,Lancamentos!$F:$F,"Realizado",Lancamentos!$J:$J,Fluxo_de_Caixa_Semanal!$A74)</f>
        <v>0</v>
      </c>
      <c r="Q74" s="166">
        <f>-SUMIFS(Lancamentos!$Y:$Y,Lancamentos!$AF:$AF,Fluxo_de_Caixa_Semanal!Q$8,Lancamentos!$F:$F,"Realizado",Lancamentos!$J:$J,Fluxo_de_Caixa_Semanal!$A74)</f>
        <v>0</v>
      </c>
      <c r="R74" s="167">
        <f>-SUMIFS(Lancamentos!$Y:$Y,Lancamentos!$AF:$AF,Fluxo_de_Caixa_Semanal!R$8,Lancamentos!$F:$F,"Realizado",Lancamentos!$J:$J,Fluxo_de_Caixa_Semanal!$A74)</f>
        <v>0</v>
      </c>
      <c r="S74" s="165">
        <f>-SUMIFS(Lancamentos!$Y:$Y,Lancamentos!$AF:$AF,Fluxo_de_Caixa_Semanal!S$8,Lancamentos!$F:$F,"Realizado",Lancamentos!$J:$J,Fluxo_de_Caixa_Semanal!$A74)</f>
        <v>0</v>
      </c>
      <c r="T74" s="166">
        <f>-SUMIFS(Lancamentos!$Y:$Y,Lancamentos!$AF:$AF,Fluxo_de_Caixa_Semanal!T$8,Lancamentos!$F:$F,"Realizado",Lancamentos!$J:$J,Fluxo_de_Caixa_Semanal!$A74)</f>
        <v>0</v>
      </c>
      <c r="U74" s="167">
        <f>-SUMIFS(Lancamentos!$Y:$Y,Lancamentos!$AF:$AF,Fluxo_de_Caixa_Semanal!U$8,Lancamentos!$F:$F,"Realizado",Lancamentos!$J:$J,Fluxo_de_Caixa_Semanal!$A74)</f>
        <v>0</v>
      </c>
      <c r="V74" s="165">
        <f>-SUMIFS(Lancamentos!$Y:$Y,Lancamentos!$AF:$AF,Fluxo_de_Caixa_Semanal!V$8,Lancamentos!$F:$F,"Realizado",Lancamentos!$J:$J,Fluxo_de_Caixa_Semanal!$A74)</f>
        <v>0</v>
      </c>
      <c r="W74" s="166">
        <f>-SUMIFS(Lancamentos!$Y:$Y,Lancamentos!$AF:$AF,Fluxo_de_Caixa_Semanal!W$8,Lancamentos!$F:$F,"Realizado",Lancamentos!$J:$J,Fluxo_de_Caixa_Semanal!$A74)</f>
        <v>0</v>
      </c>
      <c r="X74" s="121">
        <f>-SUMIFS(Lancamentos!$Y:$Y,Lancamentos!$AF:$AF,Fluxo_de_Caixa_Semanal!X$8,Lancamentos!$F:$F,"Realizado",Lancamentos!$J:$J,Fluxo_de_Caixa_Semanal!$A74)-SUMIFS(Lancamentos!$Y:$Y,Lancamentos!$AF:$AF,Fluxo_de_Caixa_Semanal!X$8,Lancamentos!$F:$F,"Contratado",Lancamentos!$J:$J,Fluxo_de_Caixa_Semanal!$A74)</f>
        <v>0</v>
      </c>
      <c r="Y74" s="122">
        <f>-SUMIFS(Lancamentos!$Y:$Y,Lancamentos!$AF:$AF,Fluxo_de_Caixa_Semanal!Y$8,Lancamentos!$F:$F,"Realizado",Lancamentos!$J:$J,Fluxo_de_Caixa_Semanal!$A74)-SUMIFS(Lancamentos!$Y:$Y,Lancamentos!$AF:$AF,Fluxo_de_Caixa_Semanal!Y$8,Lancamentos!$F:$F,"Contratado",Lancamentos!$J:$J,Fluxo_de_Caixa_Semanal!$A74)</f>
        <v>0</v>
      </c>
      <c r="Z74" s="123">
        <f>-SUMIFS(Lancamentos!$Y:$Y,Lancamentos!$AF:$AF,Fluxo_de_Caixa_Semanal!Z$8,Lancamentos!$F:$F,"Realizado",Lancamentos!$J:$J,Fluxo_de_Caixa_Semanal!$A74)-SUMIFS(Lancamentos!$Y:$Y,Lancamentos!$AF:$AF,Fluxo_de_Caixa_Semanal!Z$8,Lancamentos!$F:$F,"Contratado",Lancamentos!$J:$J,Fluxo_de_Caixa_Semanal!$A74)</f>
        <v>0</v>
      </c>
      <c r="AA74" s="121">
        <f>-SUMIFS(Lancamentos!$Y:$Y,Lancamentos!$AF:$AF,Fluxo_de_Caixa_Semanal!AA$8,Lancamentos!$F:$F,"Realizado",Lancamentos!$J:$J,Fluxo_de_Caixa_Semanal!$A74)-SUMIFS(Lancamentos!$Y:$Y,Lancamentos!$AF:$AF,Fluxo_de_Caixa_Semanal!AA$8,Lancamentos!$F:$F,"Contratado",Lancamentos!$J:$J,Fluxo_de_Caixa_Semanal!$A74)</f>
        <v>0</v>
      </c>
      <c r="AB74" s="122">
        <f>-SUMIFS(Lancamentos!$Y:$Y,Lancamentos!$AF:$AF,Fluxo_de_Caixa_Semanal!AB$8,Lancamentos!$F:$F,"Realizado",Lancamentos!$J:$J,Fluxo_de_Caixa_Semanal!$A74)-SUMIFS(Lancamentos!$Y:$Y,Lancamentos!$AF:$AF,Fluxo_de_Caixa_Semanal!AB$8,Lancamentos!$F:$F,"Contratado",Lancamentos!$J:$J,Fluxo_de_Caixa_Semanal!$A74)</f>
        <v>0</v>
      </c>
      <c r="AC74" s="123">
        <f>-SUMIFS(Lancamentos!$Y:$Y,Lancamentos!$AF:$AF,Fluxo_de_Caixa_Semanal!AC$8,Lancamentos!$F:$F,"Realizado",Lancamentos!$J:$J,Fluxo_de_Caixa_Semanal!$A74)-SUMIFS(Lancamentos!$Y:$Y,Lancamentos!$AF:$AF,Fluxo_de_Caixa_Semanal!AC$8,Lancamentos!$F:$F,"Contratado",Lancamentos!$J:$J,Fluxo_de_Caixa_Semanal!$A74)</f>
        <v>0</v>
      </c>
      <c r="AD74" s="121">
        <f>-SUMIFS(Lancamentos!$Y:$Y,Lancamentos!$AF:$AF,Fluxo_de_Caixa_Semanal!AD$8,Lancamentos!$F:$F,"Realizado",Lancamentos!$J:$J,Fluxo_de_Caixa_Semanal!$A74)-SUMIFS(Lancamentos!$Y:$Y,Lancamentos!$AF:$AF,Fluxo_de_Caixa_Semanal!AD$8,Lancamentos!$F:$F,"Contratado",Lancamentos!$J:$J,Fluxo_de_Caixa_Semanal!$A74)</f>
        <v>0</v>
      </c>
      <c r="AE74" s="122">
        <f>-SUMIFS(Lancamentos!$Y:$Y,Lancamentos!$AF:$AF,Fluxo_de_Caixa_Semanal!AE$8,Lancamentos!$F:$F,"Realizado",Lancamentos!$J:$J,Fluxo_de_Caixa_Semanal!$A74)-SUMIFS(Lancamentos!$Y:$Y,Lancamentos!$AF:$AF,Fluxo_de_Caixa_Semanal!AE$8,Lancamentos!$F:$F,"Contratado",Lancamentos!$J:$J,Fluxo_de_Caixa_Semanal!$A74)</f>
        <v>0</v>
      </c>
      <c r="AF74" s="123">
        <f>-SUMIFS(Lancamentos!$Y:$Y,Lancamentos!$AF:$AF,Fluxo_de_Caixa_Semanal!AF$8,Lancamentos!$F:$F,"Realizado",Lancamentos!$J:$J,Fluxo_de_Caixa_Semanal!$A74)-SUMIFS(Lancamentos!$Y:$Y,Lancamentos!$AF:$AF,Fluxo_de_Caixa_Semanal!AF$8,Lancamentos!$F:$F,"Contratado",Lancamentos!$J:$J,Fluxo_de_Caixa_Semanal!$A74)</f>
        <v>0</v>
      </c>
      <c r="AG74" s="121">
        <f>-SUMIFS(Lancamentos!$Y:$Y,Lancamentos!$AF:$AF,Fluxo_de_Caixa_Semanal!AG$8,Lancamentos!$F:$F,"Realizado",Lancamentos!$J:$J,Fluxo_de_Caixa_Semanal!$A74)-SUMIFS(Lancamentos!$Y:$Y,Lancamentos!$AF:$AF,Fluxo_de_Caixa_Semanal!AG$8,Lancamentos!$F:$F,"Contratado",Lancamentos!$J:$J,Fluxo_de_Caixa_Semanal!$A74)</f>
        <v>0</v>
      </c>
      <c r="AH74" s="122">
        <f>-SUMIFS(Lancamentos!$Y:$Y,Lancamentos!$AF:$AF,Fluxo_de_Caixa_Semanal!AH$8,Lancamentos!$F:$F,"Realizado",Lancamentos!$J:$J,Fluxo_de_Caixa_Semanal!$A74)-SUMIFS(Lancamentos!$Y:$Y,Lancamentos!$AF:$AF,Fluxo_de_Caixa_Semanal!AH$8,Lancamentos!$F:$F,"Contratado",Lancamentos!$J:$J,Fluxo_de_Caixa_Semanal!$A74)</f>
        <v>0</v>
      </c>
      <c r="AI74" s="123">
        <f>-SUMIFS(Lancamentos!$Y:$Y,Lancamentos!$AF:$AF,Fluxo_de_Caixa_Semanal!AI$8,Lancamentos!$F:$F,"Realizado",Lancamentos!$J:$J,Fluxo_de_Caixa_Semanal!$A74)-SUMIFS(Lancamentos!$Y:$Y,Lancamentos!$AF:$AF,Fluxo_de_Caixa_Semanal!AI$8,Lancamentos!$F:$F,"Contratado",Lancamentos!$J:$J,Fluxo_de_Caixa_Semanal!$A74)</f>
        <v>0</v>
      </c>
      <c r="AJ74" s="121">
        <f>-SUMIFS(Lancamentos!$Y:$Y,Lancamentos!$AF:$AF,Fluxo_de_Caixa_Semanal!AJ$8,Lancamentos!$F:$F,"Realizado",Lancamentos!$J:$J,Fluxo_de_Caixa_Semanal!$A74)-SUMIFS(Lancamentos!$Y:$Y,Lancamentos!$AF:$AF,Fluxo_de_Caixa_Semanal!AJ$8,Lancamentos!$F:$F,"Contratado",Lancamentos!$J:$J,Fluxo_de_Caixa_Semanal!$A74)</f>
        <v>0</v>
      </c>
      <c r="AK74" s="122">
        <f>-SUMIFS(Lancamentos!$Y:$Y,Lancamentos!$AF:$AF,Fluxo_de_Caixa_Semanal!AK$8,Lancamentos!$F:$F,"Realizado",Lancamentos!$J:$J,Fluxo_de_Caixa_Semanal!$A74)-SUMIFS(Lancamentos!$Y:$Y,Lancamentos!$AF:$AF,Fluxo_de_Caixa_Semanal!AK$8,Lancamentos!$F:$F,"Contratado",Lancamentos!$J:$J,Fluxo_de_Caixa_Semanal!$A74)</f>
        <v>0</v>
      </c>
      <c r="AL74" s="123">
        <f>-SUMIFS(Lancamentos!$Y:$Y,Lancamentos!$AF:$AF,Fluxo_de_Caixa_Semanal!AL$8,Lancamentos!$F:$F,"Realizado",Lancamentos!$J:$J,Fluxo_de_Caixa_Semanal!$A74)-SUMIFS(Lancamentos!$Y:$Y,Lancamentos!$AF:$AF,Fluxo_de_Caixa_Semanal!AL$8,Lancamentos!$F:$F,"Contratado",Lancamentos!$J:$J,Fluxo_de_Caixa_Semanal!$A74)</f>
        <v>0</v>
      </c>
      <c r="AM74" s="121">
        <f>-SUMIFS(Lancamentos!$Y:$Y,Lancamentos!$AF:$AF,Fluxo_de_Caixa_Semanal!AM$8,Lancamentos!$F:$F,"Realizado",Lancamentos!$J:$J,Fluxo_de_Caixa_Semanal!$A74)-SUMIFS(Lancamentos!$Y:$Y,Lancamentos!$AF:$AF,Fluxo_de_Caixa_Semanal!AM$8,Lancamentos!$F:$F,"Contratado",Lancamentos!$J:$J,Fluxo_de_Caixa_Semanal!$A74)</f>
        <v>0</v>
      </c>
      <c r="AN74" s="122">
        <f>-SUMIFS(Lancamentos!$Y:$Y,Lancamentos!$AF:$AF,Fluxo_de_Caixa_Semanal!AN$8,Lancamentos!$F:$F,"Realizado",Lancamentos!$J:$J,Fluxo_de_Caixa_Semanal!$A74)-SUMIFS(Lancamentos!$Y:$Y,Lancamentos!$AF:$AF,Fluxo_de_Caixa_Semanal!AN$8,Lancamentos!$F:$F,"Contratado",Lancamentos!$J:$J,Fluxo_de_Caixa_Semanal!$A74)</f>
        <v>0</v>
      </c>
      <c r="AO74" s="123">
        <f>-SUMIFS(Lancamentos!$Y:$Y,Lancamentos!$AF:$AF,Fluxo_de_Caixa_Semanal!AO$8,Lancamentos!$F:$F,"Realizado",Lancamentos!$J:$J,Fluxo_de_Caixa_Semanal!$A74)-SUMIFS(Lancamentos!$Y:$Y,Lancamentos!$AF:$AF,Fluxo_de_Caixa_Semanal!AO$8,Lancamentos!$F:$F,"Contratado",Lancamentos!$J:$J,Fluxo_de_Caixa_Semanal!$A74)</f>
        <v>0</v>
      </c>
      <c r="AP74" s="121">
        <f>-SUMIFS(Lancamentos!$Y:$Y,Lancamentos!$AF:$AF,Fluxo_de_Caixa_Semanal!AP$8,Lancamentos!$F:$F,"Realizado",Lancamentos!$J:$J,Fluxo_de_Caixa_Semanal!$A74)-SUMIFS(Lancamentos!$Y:$Y,Lancamentos!$AF:$AF,Fluxo_de_Caixa_Semanal!AP$8,Lancamentos!$F:$F,"Contratado",Lancamentos!$J:$J,Fluxo_de_Caixa_Semanal!$A74)</f>
        <v>0</v>
      </c>
      <c r="AQ74" s="122">
        <f>-SUMIFS(Lancamentos!$Y:$Y,Lancamentos!$AF:$AF,Fluxo_de_Caixa_Semanal!AQ$8,Lancamentos!$F:$F,"Realizado",Lancamentos!$J:$J,Fluxo_de_Caixa_Semanal!$A74)-SUMIFS(Lancamentos!$Y:$Y,Lancamentos!$AF:$AF,Fluxo_de_Caixa_Semanal!AQ$8,Lancamentos!$F:$F,"Contratado",Lancamentos!$J:$J,Fluxo_de_Caixa_Semanal!$A74)</f>
        <v>0</v>
      </c>
      <c r="AR74" s="123">
        <f>-SUMIFS(Lancamentos!$Y:$Y,Lancamentos!$AF:$AF,Fluxo_de_Caixa_Semanal!AR$8,Lancamentos!$F:$F,"Realizado",Lancamentos!$J:$J,Fluxo_de_Caixa_Semanal!$A74)-SUMIFS(Lancamentos!$Y:$Y,Lancamentos!$AF:$AF,Fluxo_de_Caixa_Semanal!AR$8,Lancamentos!$F:$F,"Contratado",Lancamentos!$J:$J,Fluxo_de_Caixa_Semanal!$A74)</f>
        <v>0</v>
      </c>
      <c r="AS74" s="121">
        <f>-SUMIFS(Lancamentos!$Y:$Y,Lancamentos!$AF:$AF,Fluxo_de_Caixa_Semanal!AS$8,Lancamentos!$F:$F,"Realizado",Lancamentos!$J:$J,Fluxo_de_Caixa_Semanal!$A74)-SUMIFS(Lancamentos!$Y:$Y,Lancamentos!$AF:$AF,Fluxo_de_Caixa_Semanal!AS$8,Lancamentos!$F:$F,"Contratado",Lancamentos!$J:$J,Fluxo_de_Caixa_Semanal!$A74)</f>
        <v>0</v>
      </c>
      <c r="AT74" s="122">
        <f>-SUMIFS(Lancamentos!$Y:$Y,Lancamentos!$AF:$AF,Fluxo_de_Caixa_Semanal!AT$8,Lancamentos!$F:$F,"Realizado",Lancamentos!$J:$J,Fluxo_de_Caixa_Semanal!$A74)-SUMIFS(Lancamentos!$Y:$Y,Lancamentos!$AF:$AF,Fluxo_de_Caixa_Semanal!AT$8,Lancamentos!$F:$F,"Contratado",Lancamentos!$J:$J,Fluxo_de_Caixa_Semanal!$A74)</f>
        <v>0</v>
      </c>
      <c r="AU74" s="123">
        <f>-SUMIFS(Lancamentos!$Y:$Y,Lancamentos!$AF:$AF,Fluxo_de_Caixa_Semanal!AU$8,Lancamentos!$F:$F,"Realizado",Lancamentos!$J:$J,Fluxo_de_Caixa_Semanal!$A74)-SUMIFS(Lancamentos!$Y:$Y,Lancamentos!$AF:$AF,Fluxo_de_Caixa_Semanal!AU$8,Lancamentos!$F:$F,"Contratado",Lancamentos!$J:$J,Fluxo_de_Caixa_Semanal!$A74)</f>
        <v>0</v>
      </c>
      <c r="AV74" s="121">
        <f>-SUMIFS(Lancamentos!$Y:$Y,Lancamentos!$AF:$AF,Fluxo_de_Caixa_Semanal!AV$8,Lancamentos!$F:$F,"Realizado",Lancamentos!$J:$J,Fluxo_de_Caixa_Semanal!$A74)-SUMIFS(Lancamentos!$Y:$Y,Lancamentos!$AF:$AF,Fluxo_de_Caixa_Semanal!AV$8,Lancamentos!$F:$F,"Contratado",Lancamentos!$J:$J,Fluxo_de_Caixa_Semanal!$A74)</f>
        <v>0</v>
      </c>
      <c r="AW74" s="122">
        <f>-SUMIFS(Lancamentos!$Y:$Y,Lancamentos!$AF:$AF,Fluxo_de_Caixa_Semanal!AW$8,Lancamentos!$F:$F,"Realizado",Lancamentos!$J:$J,Fluxo_de_Caixa_Semanal!$A74)-SUMIFS(Lancamentos!$Y:$Y,Lancamentos!$AF:$AF,Fluxo_de_Caixa_Semanal!AW$8,Lancamentos!$F:$F,"Contratado",Lancamentos!$J:$J,Fluxo_de_Caixa_Semanal!$A74)</f>
        <v>0</v>
      </c>
      <c r="AX74" s="123">
        <f>-SUMIFS(Lancamentos!$Y:$Y,Lancamentos!$AF:$AF,Fluxo_de_Caixa_Semanal!AX$8,Lancamentos!$F:$F,"Realizado",Lancamentos!$J:$J,Fluxo_de_Caixa_Semanal!$A74)-SUMIFS(Lancamentos!$Y:$Y,Lancamentos!$AF:$AF,Fluxo_de_Caixa_Semanal!AX$8,Lancamentos!$F:$F,"Contratado",Lancamentos!$J:$J,Fluxo_de_Caixa_Semanal!$A74)</f>
        <v>0</v>
      </c>
      <c r="AY74" s="121">
        <f>-SUMIFS(Lancamentos!$Y:$Y,Lancamentos!$AF:$AF,Fluxo_de_Caixa_Semanal!AY$8,Lancamentos!$F:$F,"Realizado",Lancamentos!$J:$J,Fluxo_de_Caixa_Semanal!$A74)-SUMIFS(Lancamentos!$Y:$Y,Lancamentos!$AF:$AF,Fluxo_de_Caixa_Semanal!AY$8,Lancamentos!$F:$F,"Contratado",Lancamentos!$J:$J,Fluxo_de_Caixa_Semanal!$A74)</f>
        <v>0</v>
      </c>
      <c r="AZ74" s="122">
        <f>-SUMIFS(Lancamentos!$Y:$Y,Lancamentos!$AF:$AF,Fluxo_de_Caixa_Semanal!AZ$8,Lancamentos!$F:$F,"Realizado",Lancamentos!$J:$J,Fluxo_de_Caixa_Semanal!$A74)-SUMIFS(Lancamentos!$Y:$Y,Lancamentos!$AF:$AF,Fluxo_de_Caixa_Semanal!AZ$8,Lancamentos!$F:$F,"Contratado",Lancamentos!$J:$J,Fluxo_de_Caixa_Semanal!$A74)</f>
        <v>0</v>
      </c>
      <c r="BA74" s="123">
        <f>-SUMIFS(Lancamentos!$Y:$Y,Lancamentos!$AF:$AF,Fluxo_de_Caixa_Semanal!BA$8,Lancamentos!$F:$F,"Realizado",Lancamentos!$J:$J,Fluxo_de_Caixa_Semanal!$A74)-SUMIFS(Lancamentos!$Y:$Y,Lancamentos!$AF:$AF,Fluxo_de_Caixa_Semanal!BA$8,Lancamentos!$F:$F,"Contratado",Lancamentos!$J:$J,Fluxo_de_Caixa_Semanal!$A74)</f>
        <v>0</v>
      </c>
      <c r="BB74" s="121">
        <f>-SUMIFS(Lancamentos!$Y:$Y,Lancamentos!$AF:$AF,Fluxo_de_Caixa_Semanal!BB$8,Lancamentos!$F:$F,"Realizado",Lancamentos!$J:$J,Fluxo_de_Caixa_Semanal!$A74)-SUMIFS(Lancamentos!$Y:$Y,Lancamentos!$AF:$AF,Fluxo_de_Caixa_Semanal!BB$8,Lancamentos!$F:$F,"Contratado",Lancamentos!$J:$J,Fluxo_de_Caixa_Semanal!$A74)</f>
        <v>0</v>
      </c>
      <c r="BC74" s="122">
        <f>-SUMIFS(Lancamentos!$Y:$Y,Lancamentos!$AF:$AF,Fluxo_de_Caixa_Semanal!BC$8,Lancamentos!$F:$F,"Realizado",Lancamentos!$J:$J,Fluxo_de_Caixa_Semanal!$A74)-SUMIFS(Lancamentos!$Y:$Y,Lancamentos!$AF:$AF,Fluxo_de_Caixa_Semanal!BC$8,Lancamentos!$F:$F,"Contratado",Lancamentos!$J:$J,Fluxo_de_Caixa_Semanal!$A74)</f>
        <v>0</v>
      </c>
      <c r="BD74" s="123">
        <f>-SUMIFS(Lancamentos!$Y:$Y,Lancamentos!$AF:$AF,Fluxo_de_Caixa_Semanal!BD$8,Lancamentos!$F:$F,"Realizado",Lancamentos!$J:$J,Fluxo_de_Caixa_Semanal!$A74)-SUMIFS(Lancamentos!$Y:$Y,Lancamentos!$AF:$AF,Fluxo_de_Caixa_Semanal!BD$8,Lancamentos!$F:$F,"Contratado",Lancamentos!$J:$J,Fluxo_de_Caixa_Semanal!$A74)</f>
        <v>0</v>
      </c>
      <c r="BE74" s="121">
        <f>-SUMIFS(Lancamentos!$Y:$Y,Lancamentos!$AF:$AF,Fluxo_de_Caixa_Semanal!BE$8,Lancamentos!$F:$F,"Realizado",Lancamentos!$J:$J,Fluxo_de_Caixa_Semanal!$A74)-SUMIFS(Lancamentos!$Y:$Y,Lancamentos!$AF:$AF,Fluxo_de_Caixa_Semanal!BE$8,Lancamentos!$F:$F,"Contratado",Lancamentos!$J:$J,Fluxo_de_Caixa_Semanal!$A74)</f>
        <v>0</v>
      </c>
      <c r="BF74" s="122">
        <f>-SUMIFS(Lancamentos!$Y:$Y,Lancamentos!$AF:$AF,Fluxo_de_Caixa_Semanal!BF$8,Lancamentos!$F:$F,"Realizado",Lancamentos!$J:$J,Fluxo_de_Caixa_Semanal!$A74)-SUMIFS(Lancamentos!$Y:$Y,Lancamentos!$AF:$AF,Fluxo_de_Caixa_Semanal!BF$8,Lancamentos!$F:$F,"Contratado",Lancamentos!$J:$J,Fluxo_de_Caixa_Semanal!$A74)</f>
        <v>0</v>
      </c>
      <c r="BG74" s="123">
        <f>-SUMIFS(Lancamentos!$Y:$Y,Lancamentos!$AF:$AF,Fluxo_de_Caixa_Semanal!BG$8,Lancamentos!$F:$F,"Realizado",Lancamentos!$J:$J,Fluxo_de_Caixa_Semanal!$A74)-SUMIFS(Lancamentos!$Y:$Y,Lancamentos!$AF:$AF,Fluxo_de_Caixa_Semanal!BG$8,Lancamentos!$F:$F,"Contratado",Lancamentos!$J:$J,Fluxo_de_Caixa_Semanal!$A74)</f>
        <v>0</v>
      </c>
      <c r="BH74" s="121">
        <f>-SUMIFS(Lancamentos!$Y:$Y,Lancamentos!$AF:$AF,Fluxo_de_Caixa_Semanal!BH$8,Lancamentos!$F:$F,"Realizado",Lancamentos!$J:$J,Fluxo_de_Caixa_Semanal!$A74)-SUMIFS(Lancamentos!$Y:$Y,Lancamentos!$AF:$AF,Fluxo_de_Caixa_Semanal!BH$8,Lancamentos!$F:$F,"Contratado",Lancamentos!$J:$J,Fluxo_de_Caixa_Semanal!$A74)</f>
        <v>0</v>
      </c>
      <c r="BI74" s="122">
        <f>-SUMIFS(Lancamentos!$Y:$Y,Lancamentos!$AF:$AF,Fluxo_de_Caixa_Semanal!BI$8,Lancamentos!$F:$F,"Realizado",Lancamentos!$J:$J,Fluxo_de_Caixa_Semanal!$A74)-SUMIFS(Lancamentos!$Y:$Y,Lancamentos!$AF:$AF,Fluxo_de_Caixa_Semanal!BI$8,Lancamentos!$F:$F,"Contratado",Lancamentos!$J:$J,Fluxo_de_Caixa_Semanal!$A74)</f>
        <v>0</v>
      </c>
      <c r="BJ74" s="123">
        <f>-SUMIFS(Lancamentos!$Y:$Y,Lancamentos!$AF:$AF,Fluxo_de_Caixa_Semanal!BJ$8,Lancamentos!$F:$F,"Realizado",Lancamentos!$J:$J,Fluxo_de_Caixa_Semanal!$A74)-SUMIFS(Lancamentos!$Y:$Y,Lancamentos!$AF:$AF,Fluxo_de_Caixa_Semanal!BJ$8,Lancamentos!$F:$F,"Contratado",Lancamentos!$J:$J,Fluxo_de_Caixa_Semanal!$A74)</f>
        <v>0</v>
      </c>
      <c r="BK74" s="121">
        <f>-SUMIFS(Lancamentos!$Y:$Y,Lancamentos!$AF:$AF,Fluxo_de_Caixa_Semanal!BK$8,Lancamentos!$F:$F,"Realizado",Lancamentos!$J:$J,Fluxo_de_Caixa_Semanal!$A74)-SUMIFS(Lancamentos!$Y:$Y,Lancamentos!$AF:$AF,Fluxo_de_Caixa_Semanal!BK$8,Lancamentos!$F:$F,"Contratado",Lancamentos!$J:$J,Fluxo_de_Caixa_Semanal!$A74)</f>
        <v>0</v>
      </c>
      <c r="BL74" s="122">
        <f>-SUMIFS(Lancamentos!$Y:$Y,Lancamentos!$AF:$AF,Fluxo_de_Caixa_Semanal!BL$8,Lancamentos!$F:$F,"Realizado",Lancamentos!$J:$J,Fluxo_de_Caixa_Semanal!$A74)-SUMIFS(Lancamentos!$Y:$Y,Lancamentos!$AF:$AF,Fluxo_de_Caixa_Semanal!BL$8,Lancamentos!$F:$F,"Contratado",Lancamentos!$J:$J,Fluxo_de_Caixa_Semanal!$A74)</f>
        <v>0</v>
      </c>
      <c r="BM74" s="123">
        <f>-SUMIFS(Lancamentos!$Y:$Y,Lancamentos!$AF:$AF,Fluxo_de_Caixa_Semanal!BM$8,Lancamentos!$F:$F,"Realizado",Lancamentos!$J:$J,Fluxo_de_Caixa_Semanal!$A74)-SUMIFS(Lancamentos!$Y:$Y,Lancamentos!$AF:$AF,Fluxo_de_Caixa_Semanal!BM$8,Lancamentos!$F:$F,"Contratado",Lancamentos!$J:$J,Fluxo_de_Caixa_Semanal!$A74)</f>
        <v>0</v>
      </c>
      <c r="BN74" s="121">
        <f>-SUMIFS(Lancamentos!$Y:$Y,Lancamentos!$AF:$AF,Fluxo_de_Caixa_Semanal!BN$8,Lancamentos!$F:$F,"Realizado",Lancamentos!$J:$J,Fluxo_de_Caixa_Semanal!$A74)-SUMIFS(Lancamentos!$Y:$Y,Lancamentos!$AF:$AF,Fluxo_de_Caixa_Semanal!BN$8,Lancamentos!$F:$F,"Contratado",Lancamentos!$J:$J,Fluxo_de_Caixa_Semanal!$A74)</f>
        <v>0</v>
      </c>
      <c r="BO74" s="122">
        <f>-SUMIFS(Lancamentos!$Y:$Y,Lancamentos!$AF:$AF,Fluxo_de_Caixa_Semanal!BO$8,Lancamentos!$F:$F,"Realizado",Lancamentos!$J:$J,Fluxo_de_Caixa_Semanal!$A74)-SUMIFS(Lancamentos!$Y:$Y,Lancamentos!$AF:$AF,Fluxo_de_Caixa_Semanal!BO$8,Lancamentos!$F:$F,"Contratado",Lancamentos!$J:$J,Fluxo_de_Caixa_Semanal!$A74)</f>
        <v>0</v>
      </c>
      <c r="BP74" s="123">
        <f>-SUMIFS(Lancamentos!$Y:$Y,Lancamentos!$AF:$AF,Fluxo_de_Caixa_Semanal!BP$8,Lancamentos!$F:$F,"Realizado",Lancamentos!$J:$J,Fluxo_de_Caixa_Semanal!$A74)-SUMIFS(Lancamentos!$Y:$Y,Lancamentos!$AF:$AF,Fluxo_de_Caixa_Semanal!BP$8,Lancamentos!$F:$F,"Contratado",Lancamentos!$J:$J,Fluxo_de_Caixa_Semanal!$A74)</f>
        <v>0</v>
      </c>
      <c r="BQ74" s="121">
        <f>-SUMIFS(Lancamentos!$Y:$Y,Lancamentos!$AF:$AF,Fluxo_de_Caixa_Semanal!BQ$8,Lancamentos!$F:$F,"Realizado",Lancamentos!$J:$J,Fluxo_de_Caixa_Semanal!$A74)-SUMIFS(Lancamentos!$Y:$Y,Lancamentos!$AF:$AF,Fluxo_de_Caixa_Semanal!BQ$8,Lancamentos!$F:$F,"Contratado",Lancamentos!$J:$J,Fluxo_de_Caixa_Semanal!$A74)</f>
        <v>0</v>
      </c>
      <c r="BR74" s="122">
        <f>-SUMIFS(Lancamentos!$Y:$Y,Lancamentos!$AF:$AF,Fluxo_de_Caixa_Semanal!BR$8,Lancamentos!$F:$F,"Realizado",Lancamentos!$J:$J,Fluxo_de_Caixa_Semanal!$A74)-SUMIFS(Lancamentos!$Y:$Y,Lancamentos!$AF:$AF,Fluxo_de_Caixa_Semanal!BR$8,Lancamentos!$F:$F,"Contratado",Lancamentos!$J:$J,Fluxo_de_Caixa_Semanal!$A74)</f>
        <v>0</v>
      </c>
      <c r="BS74" s="123">
        <f>-SUMIFS(Lancamentos!$Y:$Y,Lancamentos!$AF:$AF,Fluxo_de_Caixa_Semanal!BS$8,Lancamentos!$F:$F,"Realizado",Lancamentos!$J:$J,Fluxo_de_Caixa_Semanal!$A74)-SUMIFS(Lancamentos!$Y:$Y,Lancamentos!$AF:$AF,Fluxo_de_Caixa_Semanal!BS$8,Lancamentos!$F:$F,"Contratado",Lancamentos!$J:$J,Fluxo_de_Caixa_Semanal!$A74)</f>
        <v>0</v>
      </c>
      <c r="BT74" s="121">
        <f>-SUMIFS(Lancamentos!$Y:$Y,Lancamentos!$AF:$AF,Fluxo_de_Caixa_Semanal!BT$8,Lancamentos!$F:$F,"Realizado",Lancamentos!$J:$J,Fluxo_de_Caixa_Semanal!$A74)-SUMIFS(Lancamentos!$Y:$Y,Lancamentos!$AF:$AF,Fluxo_de_Caixa_Semanal!BT$8,Lancamentos!$F:$F,"Contratado",Lancamentos!$J:$J,Fluxo_de_Caixa_Semanal!$A74)</f>
        <v>0</v>
      </c>
      <c r="BU74" s="122">
        <f>-SUMIFS(Lancamentos!$Y:$Y,Lancamentos!$AF:$AF,Fluxo_de_Caixa_Semanal!BU$8,Lancamentos!$F:$F,"Realizado",Lancamentos!$J:$J,Fluxo_de_Caixa_Semanal!$A74)-SUMIFS(Lancamentos!$Y:$Y,Lancamentos!$AF:$AF,Fluxo_de_Caixa_Semanal!BU$8,Lancamentos!$F:$F,"Contratado",Lancamentos!$J:$J,Fluxo_de_Caixa_Semanal!$A74)</f>
        <v>0</v>
      </c>
      <c r="BV74" s="123">
        <f>-SUMIFS(Lancamentos!$Y:$Y,Lancamentos!$AF:$AF,Fluxo_de_Caixa_Semanal!BV$8,Lancamentos!$F:$F,"Realizado",Lancamentos!$J:$J,Fluxo_de_Caixa_Semanal!$A74)-SUMIFS(Lancamentos!$Y:$Y,Lancamentos!$AF:$AF,Fluxo_de_Caixa_Semanal!BV$8,Lancamentos!$F:$F,"Contratado",Lancamentos!$J:$J,Fluxo_de_Caixa_Semanal!$A74)</f>
        <v>0</v>
      </c>
      <c r="BW74" s="121">
        <f>-SUMIFS(Lancamentos!$Y:$Y,Lancamentos!$AF:$AF,Fluxo_de_Caixa_Semanal!BW$8,Lancamentos!$F:$F,"Realizado",Lancamentos!$J:$J,Fluxo_de_Caixa_Semanal!$A74)-SUMIFS(Lancamentos!$Y:$Y,Lancamentos!$AF:$AF,Fluxo_de_Caixa_Semanal!BW$8,Lancamentos!$F:$F,"Contratado",Lancamentos!$J:$J,Fluxo_de_Caixa_Semanal!$A74)</f>
        <v>0</v>
      </c>
      <c r="BX74" s="122">
        <f>-SUMIFS(Lancamentos!$Y:$Y,Lancamentos!$AF:$AF,Fluxo_de_Caixa_Semanal!BX$8,Lancamentos!$F:$F,"Realizado",Lancamentos!$J:$J,Fluxo_de_Caixa_Semanal!$A74)-SUMIFS(Lancamentos!$Y:$Y,Lancamentos!$AF:$AF,Fluxo_de_Caixa_Semanal!BX$8,Lancamentos!$F:$F,"Contratado",Lancamentos!$J:$J,Fluxo_de_Caixa_Semanal!$A74)</f>
        <v>0</v>
      </c>
      <c r="BY74" s="123">
        <f>-SUMIFS(Lancamentos!$Y:$Y,Lancamentos!$AF:$AF,Fluxo_de_Caixa_Semanal!BY$8,Lancamentos!$F:$F,"Realizado",Lancamentos!$J:$J,Fluxo_de_Caixa_Semanal!$A74)-SUMIFS(Lancamentos!$Y:$Y,Lancamentos!$AF:$AF,Fluxo_de_Caixa_Semanal!BY$8,Lancamentos!$F:$F,"Contratado",Lancamentos!$J:$J,Fluxo_de_Caixa_Semanal!$A74)</f>
        <v>0</v>
      </c>
      <c r="BZ74" s="121">
        <f>-SUMIFS(Lancamentos!$Y:$Y,Lancamentos!$AF:$AF,Fluxo_de_Caixa_Semanal!BZ$8,Lancamentos!$F:$F,"Realizado",Lancamentos!$J:$J,Fluxo_de_Caixa_Semanal!$A74)-SUMIFS(Lancamentos!$Y:$Y,Lancamentos!$AF:$AF,Fluxo_de_Caixa_Semanal!BZ$8,Lancamentos!$F:$F,"Contratado",Lancamentos!$J:$J,Fluxo_de_Caixa_Semanal!$A74)</f>
        <v>0</v>
      </c>
      <c r="CA74" s="122">
        <f>-SUMIFS(Lancamentos!$Y:$Y,Lancamentos!$AF:$AF,Fluxo_de_Caixa_Semanal!CA$8,Lancamentos!$F:$F,"Realizado",Lancamentos!$J:$J,Fluxo_de_Caixa_Semanal!$A74)-SUMIFS(Lancamentos!$Y:$Y,Lancamentos!$AF:$AF,Fluxo_de_Caixa_Semanal!CA$8,Lancamentos!$F:$F,"Contratado",Lancamentos!$J:$J,Fluxo_de_Caixa_Semanal!$A74)</f>
        <v>0</v>
      </c>
      <c r="CB74" s="123">
        <f>-SUMIFS(Lancamentos!$Y:$Y,Lancamentos!$AF:$AF,Fluxo_de_Caixa_Semanal!CB$8,Lancamentos!$F:$F,"Realizado",Lancamentos!$J:$J,Fluxo_de_Caixa_Semanal!$A74)-SUMIFS(Lancamentos!$Y:$Y,Lancamentos!$AF:$AF,Fluxo_de_Caixa_Semanal!CB$8,Lancamentos!$F:$F,"Contratado",Lancamentos!$J:$J,Fluxo_de_Caixa_Semanal!$A74)</f>
        <v>0</v>
      </c>
      <c r="CC74" s="121">
        <f>-SUMIFS(Lancamentos!$Y:$Y,Lancamentos!$AF:$AF,Fluxo_de_Caixa_Semanal!CC$8,Lancamentos!$F:$F,"Realizado",Lancamentos!$J:$J,Fluxo_de_Caixa_Semanal!$A74)-SUMIFS(Lancamentos!$Y:$Y,Lancamentos!$AF:$AF,Fluxo_de_Caixa_Semanal!CC$8,Lancamentos!$F:$F,"Contratado",Lancamentos!$J:$J,Fluxo_de_Caixa_Semanal!$A74)</f>
        <v>0</v>
      </c>
      <c r="CD74" s="122">
        <f>-SUMIFS(Lancamentos!$Y:$Y,Lancamentos!$AF:$AF,Fluxo_de_Caixa_Semanal!CD$8,Lancamentos!$F:$F,"Realizado",Lancamentos!$J:$J,Fluxo_de_Caixa_Semanal!$A74)-SUMIFS(Lancamentos!$Y:$Y,Lancamentos!$AF:$AF,Fluxo_de_Caixa_Semanal!CD$8,Lancamentos!$F:$F,"Contratado",Lancamentos!$J:$J,Fluxo_de_Caixa_Semanal!$A74)</f>
        <v>0</v>
      </c>
      <c r="CE74" s="123">
        <f>-SUMIFS(Lancamentos!$Y:$Y,Lancamentos!$AF:$AF,Fluxo_de_Caixa_Semanal!CE$8,Lancamentos!$F:$F,"Realizado",Lancamentos!$J:$J,Fluxo_de_Caixa_Semanal!$A74)-SUMIFS(Lancamentos!$Y:$Y,Lancamentos!$AF:$AF,Fluxo_de_Caixa_Semanal!CE$8,Lancamentos!$F:$F,"Contratado",Lancamentos!$J:$J,Fluxo_de_Caixa_Semanal!$A74)</f>
        <v>0</v>
      </c>
      <c r="CF74" s="121">
        <f>-SUMIFS(Lancamentos!$Y:$Y,Lancamentos!$AF:$AF,Fluxo_de_Caixa_Semanal!CF$8,Lancamentos!$F:$F,"Realizado",Lancamentos!$J:$J,Fluxo_de_Caixa_Semanal!$A74)-SUMIFS(Lancamentos!$Y:$Y,Lancamentos!$AF:$AF,Fluxo_de_Caixa_Semanal!CF$8,Lancamentos!$F:$F,"Contratado",Lancamentos!$J:$J,Fluxo_de_Caixa_Semanal!$A74)</f>
        <v>0</v>
      </c>
      <c r="CG74" s="122">
        <f>-SUMIFS(Lancamentos!$Y:$Y,Lancamentos!$AF:$AF,Fluxo_de_Caixa_Semanal!CG$8,Lancamentos!$F:$F,"Realizado",Lancamentos!$J:$J,Fluxo_de_Caixa_Semanal!$A74)-SUMIFS(Lancamentos!$Y:$Y,Lancamentos!$AF:$AF,Fluxo_de_Caixa_Semanal!CG$8,Lancamentos!$F:$F,"Contratado",Lancamentos!$J:$J,Fluxo_de_Caixa_Semanal!$A74)</f>
        <v>0</v>
      </c>
      <c r="CH74" s="123">
        <f>-SUMIFS(Lancamentos!$Y:$Y,Lancamentos!$AF:$AF,Fluxo_de_Caixa_Semanal!CH$8,Lancamentos!$F:$F,"Realizado",Lancamentos!$J:$J,Fluxo_de_Caixa_Semanal!$A74)-SUMIFS(Lancamentos!$Y:$Y,Lancamentos!$AF:$AF,Fluxo_de_Caixa_Semanal!CH$8,Lancamentos!$F:$F,"Contratado",Lancamentos!$J:$J,Fluxo_de_Caixa_Semanal!$A74)</f>
        <v>0</v>
      </c>
      <c r="CI74" s="121">
        <f>-SUMIFS(Lancamentos!$Y:$Y,Lancamentos!$AF:$AF,Fluxo_de_Caixa_Semanal!CI$8,Lancamentos!$F:$F,"Realizado",Lancamentos!$J:$J,Fluxo_de_Caixa_Semanal!$A74)-SUMIFS(Lancamentos!$Y:$Y,Lancamentos!$AF:$AF,Fluxo_de_Caixa_Semanal!CI$8,Lancamentos!$F:$F,"Contratado",Lancamentos!$J:$J,Fluxo_de_Caixa_Semanal!$A74)</f>
        <v>0</v>
      </c>
      <c r="CJ74" s="122">
        <f>-SUMIFS(Lancamentos!$Y:$Y,Lancamentos!$AF:$AF,Fluxo_de_Caixa_Semanal!CJ$8,Lancamentos!$F:$F,"Realizado",Lancamentos!$J:$J,Fluxo_de_Caixa_Semanal!$A74)-SUMIFS(Lancamentos!$Y:$Y,Lancamentos!$AF:$AF,Fluxo_de_Caixa_Semanal!CJ$8,Lancamentos!$F:$F,"Contratado",Lancamentos!$J:$J,Fluxo_de_Caixa_Semanal!$A74)</f>
        <v>0</v>
      </c>
      <c r="CK74" s="123">
        <f>-SUMIFS(Lancamentos!$Y:$Y,Lancamentos!$AF:$AF,Fluxo_de_Caixa_Semanal!CK$8,Lancamentos!$F:$F,"Realizado",Lancamentos!$J:$J,Fluxo_de_Caixa_Semanal!$A74)-SUMIFS(Lancamentos!$Y:$Y,Lancamentos!$AF:$AF,Fluxo_de_Caixa_Semanal!CK$8,Lancamentos!$F:$F,"Contratado",Lancamentos!$J:$J,Fluxo_de_Caixa_Semanal!$A74)</f>
        <v>0</v>
      </c>
      <c r="CL74" s="121">
        <f>-SUMIFS(Lancamentos!$Y:$Y,Lancamentos!$AF:$AF,Fluxo_de_Caixa_Semanal!CL$8,Lancamentos!$F:$F,"Realizado",Lancamentos!$J:$J,Fluxo_de_Caixa_Semanal!$A74)-SUMIFS(Lancamentos!$Y:$Y,Lancamentos!$AF:$AF,Fluxo_de_Caixa_Semanal!CL$8,Lancamentos!$F:$F,"Contratado",Lancamentos!$J:$J,Fluxo_de_Caixa_Semanal!$A74)</f>
        <v>0</v>
      </c>
      <c r="CM74" s="122">
        <f>-SUMIFS(Lancamentos!$Y:$Y,Lancamentos!$AF:$AF,Fluxo_de_Caixa_Semanal!CM$8,Lancamentos!$F:$F,"Realizado",Lancamentos!$J:$J,Fluxo_de_Caixa_Semanal!$A74)-SUMIFS(Lancamentos!$Y:$Y,Lancamentos!$AF:$AF,Fluxo_de_Caixa_Semanal!CM$8,Lancamentos!$F:$F,"Contratado",Lancamentos!$J:$J,Fluxo_de_Caixa_Semanal!$A74)</f>
        <v>0</v>
      </c>
      <c r="CN74" s="123">
        <f>-SUMIFS(Lancamentos!$Y:$Y,Lancamentos!$AF:$AF,Fluxo_de_Caixa_Semanal!CN$8,Lancamentos!$F:$F,"Realizado",Lancamentos!$J:$J,Fluxo_de_Caixa_Semanal!$A74)-SUMIFS(Lancamentos!$Y:$Y,Lancamentos!$AF:$AF,Fluxo_de_Caixa_Semanal!CN$8,Lancamentos!$F:$F,"Contratado",Lancamentos!$J:$J,Fluxo_de_Caixa_Semanal!$A74)</f>
        <v>0</v>
      </c>
      <c r="CO74" s="121">
        <f>-SUMIFS(Lancamentos!$Y:$Y,Lancamentos!$AF:$AF,Fluxo_de_Caixa_Semanal!CO$8,Lancamentos!$F:$F,"Realizado",Lancamentos!$J:$J,Fluxo_de_Caixa_Semanal!$A74)-SUMIFS(Lancamentos!$Y:$Y,Lancamentos!$AF:$AF,Fluxo_de_Caixa_Semanal!CO$8,Lancamentos!$F:$F,"Contratado",Lancamentos!$J:$J,Fluxo_de_Caixa_Semanal!$A74)</f>
        <v>0</v>
      </c>
      <c r="CP74" s="122">
        <f>-SUMIFS(Lancamentos!$Y:$Y,Lancamentos!$AF:$AF,Fluxo_de_Caixa_Semanal!CP$8,Lancamentos!$F:$F,"Realizado",Lancamentos!$J:$J,Fluxo_de_Caixa_Semanal!$A74)-SUMIFS(Lancamentos!$Y:$Y,Lancamentos!$AF:$AF,Fluxo_de_Caixa_Semanal!CP$8,Lancamentos!$F:$F,"Contratado",Lancamentos!$J:$J,Fluxo_de_Caixa_Semanal!$A74)</f>
        <v>0</v>
      </c>
      <c r="CQ74" s="123">
        <f>-SUMIFS(Lancamentos!$Y:$Y,Lancamentos!$AF:$AF,Fluxo_de_Caixa_Semanal!CQ$8,Lancamentos!$F:$F,"Realizado",Lancamentos!$J:$J,Fluxo_de_Caixa_Semanal!$A74)-SUMIFS(Lancamentos!$Y:$Y,Lancamentos!$AF:$AF,Fluxo_de_Caixa_Semanal!CQ$8,Lancamentos!$F:$F,"Contratado",Lancamentos!$J:$J,Fluxo_de_Caixa_Semanal!$A74)</f>
        <v>0</v>
      </c>
      <c r="CR74" s="121">
        <f>-SUMIFS(Lancamentos!$Y:$Y,Lancamentos!$AF:$AF,Fluxo_de_Caixa_Semanal!CR$8,Lancamentos!$F:$F,"Realizado",Lancamentos!$J:$J,Fluxo_de_Caixa_Semanal!$A74)-SUMIFS(Lancamentos!$Y:$Y,Lancamentos!$AF:$AF,Fluxo_de_Caixa_Semanal!CR$8,Lancamentos!$F:$F,"Contratado",Lancamentos!$J:$J,Fluxo_de_Caixa_Semanal!$A74)</f>
        <v>0</v>
      </c>
      <c r="CS74" s="122">
        <f>-SUMIFS(Lancamentos!$Y:$Y,Lancamentos!$AF:$AF,Fluxo_de_Caixa_Semanal!CS$8,Lancamentos!$F:$F,"Realizado",Lancamentos!$J:$J,Fluxo_de_Caixa_Semanal!$A74)-SUMIFS(Lancamentos!$Y:$Y,Lancamentos!$AF:$AF,Fluxo_de_Caixa_Semanal!CS$8,Lancamentos!$F:$F,"Contratado",Lancamentos!$J:$J,Fluxo_de_Caixa_Semanal!$A74)</f>
        <v>0</v>
      </c>
      <c r="CT74" s="123">
        <f>-SUMIFS(Lancamentos!$Y:$Y,Lancamentos!$AF:$AF,Fluxo_de_Caixa_Semanal!CT$8,Lancamentos!$F:$F,"Realizado",Lancamentos!$J:$J,Fluxo_de_Caixa_Semanal!$A74)-SUMIFS(Lancamentos!$Y:$Y,Lancamentos!$AF:$AF,Fluxo_de_Caixa_Semanal!CT$8,Lancamentos!$F:$F,"Contratado",Lancamentos!$J:$J,Fluxo_de_Caixa_Semanal!$A74)</f>
        <v>0</v>
      </c>
      <c r="CU74" s="121">
        <f>-SUMIFS(Lancamentos!$Y:$Y,Lancamentos!$AF:$AF,Fluxo_de_Caixa_Semanal!CU$8,Lancamentos!$F:$F,"Realizado",Lancamentos!$J:$J,Fluxo_de_Caixa_Semanal!$A74)-SUMIFS(Lancamentos!$Y:$Y,Lancamentos!$AF:$AF,Fluxo_de_Caixa_Semanal!CU$8,Lancamentos!$F:$F,"Contratado",Lancamentos!$J:$J,Fluxo_de_Caixa_Semanal!$A74)</f>
        <v>0</v>
      </c>
      <c r="CV74" s="122">
        <f>-SUMIFS(Lancamentos!$Y:$Y,Lancamentos!$AF:$AF,Fluxo_de_Caixa_Semanal!CV$8,Lancamentos!$F:$F,"Realizado",Lancamentos!$J:$J,Fluxo_de_Caixa_Semanal!$A74)-SUMIFS(Lancamentos!$Y:$Y,Lancamentos!$AF:$AF,Fluxo_de_Caixa_Semanal!CV$8,Lancamentos!$F:$F,"Contratado",Lancamentos!$J:$J,Fluxo_de_Caixa_Semanal!$A74)</f>
        <v>0</v>
      </c>
      <c r="CW74" s="123">
        <f>-SUMIFS(Lancamentos!$Y:$Y,Lancamentos!$AF:$AF,Fluxo_de_Caixa_Semanal!CW$8,Lancamentos!$F:$F,"Realizado",Lancamentos!$J:$J,Fluxo_de_Caixa_Semanal!$A74)-SUMIFS(Lancamentos!$Y:$Y,Lancamentos!$AF:$AF,Fluxo_de_Caixa_Semanal!CW$8,Lancamentos!$F:$F,"Contratado",Lancamentos!$J:$J,Fluxo_de_Caixa_Semanal!$A74)</f>
        <v>0</v>
      </c>
      <c r="CX74" s="121">
        <f>-SUMIFS(Lancamentos!$Y:$Y,Lancamentos!$AF:$AF,Fluxo_de_Caixa_Semanal!CX$8,Lancamentos!$F:$F,"Realizado",Lancamentos!$J:$J,Fluxo_de_Caixa_Semanal!$A74)-SUMIFS(Lancamentos!$Y:$Y,Lancamentos!$AF:$AF,Fluxo_de_Caixa_Semanal!CX$8,Lancamentos!$F:$F,"Contratado",Lancamentos!$J:$J,Fluxo_de_Caixa_Semanal!$A74)</f>
        <v>0</v>
      </c>
      <c r="CY74" s="122">
        <f>-SUMIFS(Lancamentos!$Y:$Y,Lancamentos!$AF:$AF,Fluxo_de_Caixa_Semanal!CY$8,Lancamentos!$F:$F,"Realizado",Lancamentos!$J:$J,Fluxo_de_Caixa_Semanal!$A74)-SUMIFS(Lancamentos!$Y:$Y,Lancamentos!$AF:$AF,Fluxo_de_Caixa_Semanal!CY$8,Lancamentos!$F:$F,"Contratado",Lancamentos!$J:$J,Fluxo_de_Caixa_Semanal!$A74)</f>
        <v>0</v>
      </c>
      <c r="CZ74" s="123">
        <f>-SUMIFS(Lancamentos!$Y:$Y,Lancamentos!$AF:$AF,Fluxo_de_Caixa_Semanal!CZ$8,Lancamentos!$F:$F,"Realizado",Lancamentos!$J:$J,Fluxo_de_Caixa_Semanal!$A74)-SUMIFS(Lancamentos!$Y:$Y,Lancamentos!$AF:$AF,Fluxo_de_Caixa_Semanal!CZ$8,Lancamentos!$F:$F,"Contratado",Lancamentos!$J:$J,Fluxo_de_Caixa_Semanal!$A74)</f>
        <v>0</v>
      </c>
      <c r="DA74" s="121">
        <f>-SUMIFS(Lancamentos!$Y:$Y,Lancamentos!$AF:$AF,Fluxo_de_Caixa_Semanal!DA$8,Lancamentos!$F:$F,"Realizado",Lancamentos!$J:$J,Fluxo_de_Caixa_Semanal!$A74)-SUMIFS(Lancamentos!$Y:$Y,Lancamentos!$AF:$AF,Fluxo_de_Caixa_Semanal!DA$8,Lancamentos!$F:$F,"Contratado",Lancamentos!$J:$J,Fluxo_de_Caixa_Semanal!$A74)</f>
        <v>0</v>
      </c>
      <c r="DB74" s="122">
        <f>-SUMIFS(Lancamentos!$Y:$Y,Lancamentos!$AF:$AF,Fluxo_de_Caixa_Semanal!DB$8,Lancamentos!$F:$F,"Realizado",Lancamentos!$J:$J,Fluxo_de_Caixa_Semanal!$A74)-SUMIFS(Lancamentos!$Y:$Y,Lancamentos!$AF:$AF,Fluxo_de_Caixa_Semanal!DB$8,Lancamentos!$F:$F,"Contratado",Lancamentos!$J:$J,Fluxo_de_Caixa_Semanal!$A74)</f>
        <v>0</v>
      </c>
      <c r="DC74" s="123">
        <f>-SUMIFS(Lancamentos!$Y:$Y,Lancamentos!$AF:$AF,Fluxo_de_Caixa_Semanal!DC$8,Lancamentos!$F:$F,"Realizado",Lancamentos!$J:$J,Fluxo_de_Caixa_Semanal!$A74)-SUMIFS(Lancamentos!$Y:$Y,Lancamentos!$AF:$AF,Fluxo_de_Caixa_Semanal!DC$8,Lancamentos!$F:$F,"Contratado",Lancamentos!$J:$J,Fluxo_de_Caixa_Semanal!$A74)</f>
        <v>0</v>
      </c>
      <c r="DD74" s="121">
        <f>-SUMIFS(Lancamentos!$Y:$Y,Lancamentos!$AF:$AF,Fluxo_de_Caixa_Semanal!DD$8,Lancamentos!$F:$F,"Realizado",Lancamentos!$J:$J,Fluxo_de_Caixa_Semanal!$A74)-SUMIFS(Lancamentos!$Y:$Y,Lancamentos!$AF:$AF,Fluxo_de_Caixa_Semanal!DD$8,Lancamentos!$F:$F,"Contratado",Lancamentos!$J:$J,Fluxo_de_Caixa_Semanal!$A74)</f>
        <v>0</v>
      </c>
      <c r="DE74" s="122">
        <f>-SUMIFS(Lancamentos!$Y:$Y,Lancamentos!$AF:$AF,Fluxo_de_Caixa_Semanal!DE$8,Lancamentos!$F:$F,"Realizado",Lancamentos!$J:$J,Fluxo_de_Caixa_Semanal!$A74)-SUMIFS(Lancamentos!$Y:$Y,Lancamentos!$AF:$AF,Fluxo_de_Caixa_Semanal!DE$8,Lancamentos!$F:$F,"Contratado",Lancamentos!$J:$J,Fluxo_de_Caixa_Semanal!$A74)</f>
        <v>0</v>
      </c>
      <c r="DF74" s="123">
        <f>-SUMIFS(Lancamentos!$Y:$Y,Lancamentos!$AF:$AF,Fluxo_de_Caixa_Semanal!DF$8,Lancamentos!$F:$F,"Realizado",Lancamentos!$J:$J,Fluxo_de_Caixa_Semanal!$A74)-SUMIFS(Lancamentos!$Y:$Y,Lancamentos!$AF:$AF,Fluxo_de_Caixa_Semanal!DF$8,Lancamentos!$F:$F,"Contratado",Lancamentos!$J:$J,Fluxo_de_Caixa_Semanal!$A74)</f>
        <v>0</v>
      </c>
      <c r="DG74" s="121">
        <f>-SUMIFS(Lancamentos!$Y:$Y,Lancamentos!$AF:$AF,Fluxo_de_Caixa_Semanal!DG$8,Lancamentos!$F:$F,"Realizado",Lancamentos!$J:$J,Fluxo_de_Caixa_Semanal!$A74)-SUMIFS(Lancamentos!$Y:$Y,Lancamentos!$AF:$AF,Fluxo_de_Caixa_Semanal!DG$8,Lancamentos!$F:$F,"Contratado",Lancamentos!$J:$J,Fluxo_de_Caixa_Semanal!$A74)</f>
        <v>0</v>
      </c>
      <c r="DH74" s="122">
        <f>-SUMIFS(Lancamentos!$Y:$Y,Lancamentos!$AF:$AF,Fluxo_de_Caixa_Semanal!DH$8,Lancamentos!$F:$F,"Realizado",Lancamentos!$J:$J,Fluxo_de_Caixa_Semanal!$A74)-SUMIFS(Lancamentos!$Y:$Y,Lancamentos!$AF:$AF,Fluxo_de_Caixa_Semanal!DH$8,Lancamentos!$F:$F,"Contratado",Lancamentos!$J:$J,Fluxo_de_Caixa_Semanal!$A74)</f>
        <v>0</v>
      </c>
      <c r="DI74" s="123">
        <f>-SUMIFS(Lancamentos!$Y:$Y,Lancamentos!$AF:$AF,Fluxo_de_Caixa_Semanal!DI$8,Lancamentos!$F:$F,"Realizado",Lancamentos!$J:$J,Fluxo_de_Caixa_Semanal!$A74)-SUMIFS(Lancamentos!$Y:$Y,Lancamentos!$AF:$AF,Fluxo_de_Caixa_Semanal!DI$8,Lancamentos!$F:$F,"Contratado",Lancamentos!$J:$J,Fluxo_de_Caixa_Semanal!$A74)</f>
        <v>0</v>
      </c>
      <c r="DJ74" s="121">
        <f>-SUMIFS(Lancamentos!$Y:$Y,Lancamentos!$AF:$AF,Fluxo_de_Caixa_Semanal!DJ$8,Lancamentos!$F:$F,"Realizado",Lancamentos!$J:$J,Fluxo_de_Caixa_Semanal!$A74)-SUMIFS(Lancamentos!$Y:$Y,Lancamentos!$AF:$AF,Fluxo_de_Caixa_Semanal!DJ$8,Lancamentos!$F:$F,"Contratado",Lancamentos!$J:$J,Fluxo_de_Caixa_Semanal!$A74)</f>
        <v>0</v>
      </c>
      <c r="DK74" s="122">
        <f>-SUMIFS(Lancamentos!$Y:$Y,Lancamentos!$AF:$AF,Fluxo_de_Caixa_Semanal!DK$8,Lancamentos!$F:$F,"Realizado",Lancamentos!$J:$J,Fluxo_de_Caixa_Semanal!$A74)-SUMIFS(Lancamentos!$Y:$Y,Lancamentos!$AF:$AF,Fluxo_de_Caixa_Semanal!DK$8,Lancamentos!$F:$F,"Contratado",Lancamentos!$J:$J,Fluxo_de_Caixa_Semanal!$A74)</f>
        <v>0</v>
      </c>
      <c r="DL74" s="123">
        <f>-SUMIFS(Lancamentos!$Y:$Y,Lancamentos!$AF:$AF,Fluxo_de_Caixa_Semanal!DL$8,Lancamentos!$F:$F,"Realizado",Lancamentos!$J:$J,Fluxo_de_Caixa_Semanal!$A74)-SUMIFS(Lancamentos!$Y:$Y,Lancamentos!$AF:$AF,Fluxo_de_Caixa_Semanal!DL$8,Lancamentos!$F:$F,"Contratado",Lancamentos!$J:$J,Fluxo_de_Caixa_Semanal!$A74)</f>
        <v>0</v>
      </c>
      <c r="DM74" s="121">
        <f>-SUMIFS(Lancamentos!$Y:$Y,Lancamentos!$AF:$AF,Fluxo_de_Caixa_Semanal!DM$8,Lancamentos!$F:$F,"Realizado",Lancamentos!$J:$J,Fluxo_de_Caixa_Semanal!$A74)-SUMIFS(Lancamentos!$Y:$Y,Lancamentos!$AF:$AF,Fluxo_de_Caixa_Semanal!DM$8,Lancamentos!$F:$F,"Contratado",Lancamentos!$J:$J,Fluxo_de_Caixa_Semanal!$A74)</f>
        <v>0</v>
      </c>
      <c r="DN74" s="122">
        <f>-SUMIFS(Lancamentos!$Y:$Y,Lancamentos!$AF:$AF,Fluxo_de_Caixa_Semanal!DN$8,Lancamentos!$F:$F,"Realizado",Lancamentos!$J:$J,Fluxo_de_Caixa_Semanal!$A74)-SUMIFS(Lancamentos!$Y:$Y,Lancamentos!$AF:$AF,Fluxo_de_Caixa_Semanal!DN$8,Lancamentos!$F:$F,"Contratado",Lancamentos!$J:$J,Fluxo_de_Caixa_Semanal!$A74)</f>
        <v>0</v>
      </c>
      <c r="DO74" s="123">
        <f>-SUMIFS(Lancamentos!$Y:$Y,Lancamentos!$AF:$AF,Fluxo_de_Caixa_Semanal!DO$8,Lancamentos!$F:$F,"Realizado",Lancamentos!$J:$J,Fluxo_de_Caixa_Semanal!$A74)-SUMIFS(Lancamentos!$Y:$Y,Lancamentos!$AF:$AF,Fluxo_de_Caixa_Semanal!DO$8,Lancamentos!$F:$F,"Contratado",Lancamentos!$J:$J,Fluxo_de_Caixa_Semanal!$A74)</f>
        <v>0</v>
      </c>
      <c r="DP74" s="121">
        <f>-SUMIFS(Lancamentos!$Y:$Y,Lancamentos!$AF:$AF,Fluxo_de_Caixa_Semanal!DP$8,Lancamentos!$F:$F,"Realizado",Lancamentos!$J:$J,Fluxo_de_Caixa_Semanal!$A74)-SUMIFS(Lancamentos!$Y:$Y,Lancamentos!$AF:$AF,Fluxo_de_Caixa_Semanal!DP$8,Lancamentos!$F:$F,"Contratado",Lancamentos!$J:$J,Fluxo_de_Caixa_Semanal!$A74)</f>
        <v>0</v>
      </c>
      <c r="DQ74" s="122">
        <f>-SUMIFS(Lancamentos!$Y:$Y,Lancamentos!$AF:$AF,Fluxo_de_Caixa_Semanal!DQ$8,Lancamentos!$F:$F,"Realizado",Lancamentos!$J:$J,Fluxo_de_Caixa_Semanal!$A74)-SUMIFS(Lancamentos!$Y:$Y,Lancamentos!$AF:$AF,Fluxo_de_Caixa_Semanal!DQ$8,Lancamentos!$F:$F,"Contratado",Lancamentos!$J:$J,Fluxo_de_Caixa_Semanal!$A74)</f>
        <v>0</v>
      </c>
      <c r="DR74" s="123">
        <f>-SUMIFS(Lancamentos!$Y:$Y,Lancamentos!$AF:$AF,Fluxo_de_Caixa_Semanal!DR$8,Lancamentos!$F:$F,"Realizado",Lancamentos!$J:$J,Fluxo_de_Caixa_Semanal!$A74)-SUMIFS(Lancamentos!$Y:$Y,Lancamentos!$AF:$AF,Fluxo_de_Caixa_Semanal!DR$8,Lancamentos!$F:$F,"Contratado",Lancamentos!$J:$J,Fluxo_de_Caixa_Semanal!$A74)</f>
        <v>0</v>
      </c>
      <c r="DS74" s="121">
        <f>-SUMIFS(Lancamentos!$Y:$Y,Lancamentos!$AF:$AF,Fluxo_de_Caixa_Semanal!DS$8,Lancamentos!$F:$F,"Realizado",Lancamentos!$J:$J,Fluxo_de_Caixa_Semanal!$A74)-SUMIFS(Lancamentos!$Y:$Y,Lancamentos!$AF:$AF,Fluxo_de_Caixa_Semanal!DS$8,Lancamentos!$F:$F,"Contratado",Lancamentos!$J:$J,Fluxo_de_Caixa_Semanal!$A74)</f>
        <v>0</v>
      </c>
      <c r="DT74" s="122">
        <f>-SUMIFS(Lancamentos!$Y:$Y,Lancamentos!$AF:$AF,Fluxo_de_Caixa_Semanal!DT$8,Lancamentos!$F:$F,"Realizado",Lancamentos!$J:$J,Fluxo_de_Caixa_Semanal!$A74)-SUMIFS(Lancamentos!$Y:$Y,Lancamentos!$AF:$AF,Fluxo_de_Caixa_Semanal!DT$8,Lancamentos!$F:$F,"Contratado",Lancamentos!$J:$J,Fluxo_de_Caixa_Semanal!$A74)</f>
        <v>0</v>
      </c>
      <c r="DU74" s="123">
        <f>-SUMIFS(Lancamentos!$Y:$Y,Lancamentos!$AF:$AF,Fluxo_de_Caixa_Semanal!DU$8,Lancamentos!$F:$F,"Realizado",Lancamentos!$J:$J,Fluxo_de_Caixa_Semanal!$A74)-SUMIFS(Lancamentos!$Y:$Y,Lancamentos!$AF:$AF,Fluxo_de_Caixa_Semanal!DU$8,Lancamentos!$F:$F,"Contratado",Lancamentos!$J:$J,Fluxo_de_Caixa_Semanal!$A74)</f>
        <v>0</v>
      </c>
      <c r="DV74" s="121">
        <f>-SUMIFS(Lancamentos!$Y:$Y,Lancamentos!$AF:$AF,Fluxo_de_Caixa_Semanal!DV$8,Lancamentos!$F:$F,"Realizado",Lancamentos!$J:$J,Fluxo_de_Caixa_Semanal!$A74)-SUMIFS(Lancamentos!$Y:$Y,Lancamentos!$AF:$AF,Fluxo_de_Caixa_Semanal!DV$8,Lancamentos!$F:$F,"Contratado",Lancamentos!$J:$J,Fluxo_de_Caixa_Semanal!$A74)</f>
        <v>0</v>
      </c>
      <c r="DW74" s="122">
        <f>-SUMIFS(Lancamentos!$Y:$Y,Lancamentos!$AF:$AF,Fluxo_de_Caixa_Semanal!DW$8,Lancamentos!$F:$F,"Realizado",Lancamentos!$J:$J,Fluxo_de_Caixa_Semanal!$A74)-SUMIFS(Lancamentos!$Y:$Y,Lancamentos!$AF:$AF,Fluxo_de_Caixa_Semanal!DW$8,Lancamentos!$F:$F,"Contratado",Lancamentos!$J:$J,Fluxo_de_Caixa_Semanal!$A74)</f>
        <v>0</v>
      </c>
      <c r="DX74" s="123">
        <f>-SUMIFS(Lancamentos!$Y:$Y,Lancamentos!$AF:$AF,Fluxo_de_Caixa_Semanal!DX$8,Lancamentos!$F:$F,"Realizado",Lancamentos!$J:$J,Fluxo_de_Caixa_Semanal!$A74)-SUMIFS(Lancamentos!$Y:$Y,Lancamentos!$AF:$AF,Fluxo_de_Caixa_Semanal!DX$8,Lancamentos!$F:$F,"Contratado",Lancamentos!$J:$J,Fluxo_de_Caixa_Semanal!$A74)</f>
        <v>0</v>
      </c>
      <c r="DY74" s="121">
        <f>-SUMIFS(Lancamentos!$Y:$Y,Lancamentos!$AF:$AF,Fluxo_de_Caixa_Semanal!DY$8,Lancamentos!$F:$F,"Realizado",Lancamentos!$J:$J,Fluxo_de_Caixa_Semanal!$A74)-SUMIFS(Lancamentos!$Y:$Y,Lancamentos!$AF:$AF,Fluxo_de_Caixa_Semanal!DY$8,Lancamentos!$F:$F,"Contratado",Lancamentos!$J:$J,Fluxo_de_Caixa_Semanal!$A74)</f>
        <v>0</v>
      </c>
      <c r="DZ74" s="122">
        <f>-SUMIFS(Lancamentos!$Y:$Y,Lancamentos!$AF:$AF,Fluxo_de_Caixa_Semanal!DZ$8,Lancamentos!$F:$F,"Realizado",Lancamentos!$J:$J,Fluxo_de_Caixa_Semanal!$A74)-SUMIFS(Lancamentos!$Y:$Y,Lancamentos!$AF:$AF,Fluxo_de_Caixa_Semanal!DZ$8,Lancamentos!$F:$F,"Contratado",Lancamentos!$J:$J,Fluxo_de_Caixa_Semanal!$A74)</f>
        <v>0</v>
      </c>
      <c r="EA74" s="123">
        <f>-SUMIFS(Lancamentos!$Y:$Y,Lancamentos!$AF:$AF,Fluxo_de_Caixa_Semanal!EA$8,Lancamentos!$F:$F,"Realizado",Lancamentos!$J:$J,Fluxo_de_Caixa_Semanal!$A74)-SUMIFS(Lancamentos!$Y:$Y,Lancamentos!$AF:$AF,Fluxo_de_Caixa_Semanal!EA$8,Lancamentos!$F:$F,"Contratado",Lancamentos!$J:$J,Fluxo_de_Caixa_Semanal!$A74)</f>
        <v>0</v>
      </c>
      <c r="EB74" s="121">
        <f>-SUMIFS(Lancamentos!$Y:$Y,Lancamentos!$AF:$AF,Fluxo_de_Caixa_Semanal!EB$8,Lancamentos!$F:$F,"Realizado",Lancamentos!$J:$J,Fluxo_de_Caixa_Semanal!$A74)-SUMIFS(Lancamentos!$Y:$Y,Lancamentos!$AF:$AF,Fluxo_de_Caixa_Semanal!EB$8,Lancamentos!$F:$F,"Contratado",Lancamentos!$J:$J,Fluxo_de_Caixa_Semanal!$A74)</f>
        <v>0</v>
      </c>
      <c r="EC74" s="122">
        <f>-SUMIFS(Lancamentos!$Y:$Y,Lancamentos!$AF:$AF,Fluxo_de_Caixa_Semanal!EC$8,Lancamentos!$F:$F,"Realizado",Lancamentos!$J:$J,Fluxo_de_Caixa_Semanal!$A74)-SUMIFS(Lancamentos!$Y:$Y,Lancamentos!$AF:$AF,Fluxo_de_Caixa_Semanal!EC$8,Lancamentos!$F:$F,"Contratado",Lancamentos!$J:$J,Fluxo_de_Caixa_Semanal!$A74)</f>
        <v>0</v>
      </c>
      <c r="ED74" s="123">
        <f>-SUMIFS(Lancamentos!$Y:$Y,Lancamentos!$AF:$AF,Fluxo_de_Caixa_Semanal!ED$8,Lancamentos!$F:$F,"Realizado",Lancamentos!$J:$J,Fluxo_de_Caixa_Semanal!$A74)-SUMIFS(Lancamentos!$Y:$Y,Lancamentos!$AF:$AF,Fluxo_de_Caixa_Semanal!ED$8,Lancamentos!$F:$F,"Contratado",Lancamentos!$J:$J,Fluxo_de_Caixa_Semanal!$A74)</f>
        <v>0</v>
      </c>
      <c r="EE74" s="121">
        <f>-SUMIFS(Lancamentos!$Y:$Y,Lancamentos!$AF:$AF,Fluxo_de_Caixa_Semanal!EE$8,Lancamentos!$F:$F,"Realizado",Lancamentos!$J:$J,Fluxo_de_Caixa_Semanal!$A74)-SUMIFS(Lancamentos!$Y:$Y,Lancamentos!$AF:$AF,Fluxo_de_Caixa_Semanal!EE$8,Lancamentos!$F:$F,"Contratado",Lancamentos!$J:$J,Fluxo_de_Caixa_Semanal!$A74)</f>
        <v>0</v>
      </c>
      <c r="EF74" s="122">
        <f>-SUMIFS(Lancamentos!$Y:$Y,Lancamentos!$AF:$AF,Fluxo_de_Caixa_Semanal!EF$8,Lancamentos!$F:$F,"Realizado",Lancamentos!$J:$J,Fluxo_de_Caixa_Semanal!$A74)-SUMIFS(Lancamentos!$Y:$Y,Lancamentos!$AF:$AF,Fluxo_de_Caixa_Semanal!EF$8,Lancamentos!$F:$F,"Contratado",Lancamentos!$J:$J,Fluxo_de_Caixa_Semanal!$A74)</f>
        <v>0</v>
      </c>
      <c r="EG74" s="123">
        <f>-SUMIFS(Lancamentos!$Y:$Y,Lancamentos!$AF:$AF,Fluxo_de_Caixa_Semanal!EG$8,Lancamentos!$F:$F,"Realizado",Lancamentos!$J:$J,Fluxo_de_Caixa_Semanal!$A74)-SUMIFS(Lancamentos!$Y:$Y,Lancamentos!$AF:$AF,Fluxo_de_Caixa_Semanal!EG$8,Lancamentos!$F:$F,"Contratado",Lancamentos!$J:$J,Fluxo_de_Caixa_Semanal!$A74)</f>
        <v>0</v>
      </c>
      <c r="EH74" s="121">
        <f>-SUMIFS(Lancamentos!$Y:$Y,Lancamentos!$AF:$AF,Fluxo_de_Caixa_Semanal!EH$8,Lancamentos!$F:$F,"Realizado",Lancamentos!$J:$J,Fluxo_de_Caixa_Semanal!$A74)-SUMIFS(Lancamentos!$Y:$Y,Lancamentos!$AF:$AF,Fluxo_de_Caixa_Semanal!EH$8,Lancamentos!$F:$F,"Contratado",Lancamentos!$J:$J,Fluxo_de_Caixa_Semanal!$A74)</f>
        <v>0</v>
      </c>
      <c r="EI74" s="122">
        <f>-SUMIFS(Lancamentos!$Y:$Y,Lancamentos!$AF:$AF,Fluxo_de_Caixa_Semanal!EI$8,Lancamentos!$F:$F,"Realizado",Lancamentos!$J:$J,Fluxo_de_Caixa_Semanal!$A74)-SUMIFS(Lancamentos!$Y:$Y,Lancamentos!$AF:$AF,Fluxo_de_Caixa_Semanal!EI$8,Lancamentos!$F:$F,"Contratado",Lancamentos!$J:$J,Fluxo_de_Caixa_Semanal!$A74)</f>
        <v>0</v>
      </c>
      <c r="EJ74" s="123">
        <f>-SUMIFS(Lancamentos!$Y:$Y,Lancamentos!$AF:$AF,Fluxo_de_Caixa_Semanal!EJ$8,Lancamentos!$F:$F,"Realizado",Lancamentos!$J:$J,Fluxo_de_Caixa_Semanal!$A74)-SUMIFS(Lancamentos!$Y:$Y,Lancamentos!$AF:$AF,Fluxo_de_Caixa_Semanal!EJ$8,Lancamentos!$F:$F,"Contratado",Lancamentos!$J:$J,Fluxo_de_Caixa_Semanal!$A74)</f>
        <v>0</v>
      </c>
      <c r="EK74" s="121">
        <f>-SUMIFS(Lancamentos!$Y:$Y,Lancamentos!$AF:$AF,Fluxo_de_Caixa_Semanal!EK$8,Lancamentos!$F:$F,"Realizado",Lancamentos!$J:$J,Fluxo_de_Caixa_Semanal!$A74)-SUMIFS(Lancamentos!$Y:$Y,Lancamentos!$AF:$AF,Fluxo_de_Caixa_Semanal!EK$8,Lancamentos!$F:$F,"Contratado",Lancamentos!$J:$J,Fluxo_de_Caixa_Semanal!$A74)</f>
        <v>0</v>
      </c>
      <c r="EL74" s="122">
        <f>-SUMIFS(Lancamentos!$Y:$Y,Lancamentos!$AF:$AF,Fluxo_de_Caixa_Semanal!EL$8,Lancamentos!$F:$F,"Realizado",Lancamentos!$J:$J,Fluxo_de_Caixa_Semanal!$A74)-SUMIFS(Lancamentos!$Y:$Y,Lancamentos!$AF:$AF,Fluxo_de_Caixa_Semanal!EL$8,Lancamentos!$F:$F,"Contratado",Lancamentos!$J:$J,Fluxo_de_Caixa_Semanal!$A74)</f>
        <v>0</v>
      </c>
      <c r="EM74" s="123">
        <f>-SUMIFS(Lancamentos!$Y:$Y,Lancamentos!$AF:$AF,Fluxo_de_Caixa_Semanal!EM$8,Lancamentos!$F:$F,"Realizado",Lancamentos!$J:$J,Fluxo_de_Caixa_Semanal!$A74)-SUMIFS(Lancamentos!$Y:$Y,Lancamentos!$AF:$AF,Fluxo_de_Caixa_Semanal!EM$8,Lancamentos!$F:$F,"Contratado",Lancamentos!$J:$J,Fluxo_de_Caixa_Semanal!$A74)</f>
        <v>0</v>
      </c>
      <c r="EN74" s="121">
        <f>-SUMIFS(Lancamentos!$Y:$Y,Lancamentos!$AF:$AF,Fluxo_de_Caixa_Semanal!EN$8,Lancamentos!$F:$F,"Realizado",Lancamentos!$J:$J,Fluxo_de_Caixa_Semanal!$A74)-SUMIFS(Lancamentos!$Y:$Y,Lancamentos!$AF:$AF,Fluxo_de_Caixa_Semanal!EN$8,Lancamentos!$F:$F,"Contratado",Lancamentos!$J:$J,Fluxo_de_Caixa_Semanal!$A74)</f>
        <v>0</v>
      </c>
      <c r="EO74" s="122">
        <f>-SUMIFS(Lancamentos!$Y:$Y,Lancamentos!$AF:$AF,Fluxo_de_Caixa_Semanal!EO$8,Lancamentos!$F:$F,"Realizado",Lancamentos!$J:$J,Fluxo_de_Caixa_Semanal!$A74)-SUMIFS(Lancamentos!$Y:$Y,Lancamentos!$AF:$AF,Fluxo_de_Caixa_Semanal!EO$8,Lancamentos!$F:$F,"Contratado",Lancamentos!$J:$J,Fluxo_de_Caixa_Semanal!$A74)</f>
        <v>0</v>
      </c>
      <c r="EP74" s="123">
        <f>-SUMIFS(Lancamentos!$Y:$Y,Lancamentos!$AF:$AF,Fluxo_de_Caixa_Semanal!EP$8,Lancamentos!$F:$F,"Realizado",Lancamentos!$J:$J,Fluxo_de_Caixa_Semanal!$A74)-SUMIFS(Lancamentos!$Y:$Y,Lancamentos!$AF:$AF,Fluxo_de_Caixa_Semanal!EP$8,Lancamentos!$F:$F,"Contratado",Lancamentos!$J:$J,Fluxo_de_Caixa_Semanal!$A74)</f>
        <v>0</v>
      </c>
      <c r="EQ74" s="121">
        <f>-SUMIFS(Lancamentos!$Y:$Y,Lancamentos!$AF:$AF,Fluxo_de_Caixa_Semanal!EQ$8,Lancamentos!$F:$F,"Realizado",Lancamentos!$J:$J,Fluxo_de_Caixa_Semanal!$A74)-SUMIFS(Lancamentos!$Y:$Y,Lancamentos!$AF:$AF,Fluxo_de_Caixa_Semanal!EQ$8,Lancamentos!$F:$F,"Contratado",Lancamentos!$J:$J,Fluxo_de_Caixa_Semanal!$A74)</f>
        <v>0</v>
      </c>
      <c r="ER74" s="122">
        <f>-SUMIFS(Lancamentos!$Y:$Y,Lancamentos!$AF:$AF,Fluxo_de_Caixa_Semanal!ER$8,Lancamentos!$F:$F,"Realizado",Lancamentos!$J:$J,Fluxo_de_Caixa_Semanal!$A74)-SUMIFS(Lancamentos!$Y:$Y,Lancamentos!$AF:$AF,Fluxo_de_Caixa_Semanal!ER$8,Lancamentos!$F:$F,"Contratado",Lancamentos!$J:$J,Fluxo_de_Caixa_Semanal!$A74)</f>
        <v>0</v>
      </c>
      <c r="ES74" s="123">
        <f>-SUMIFS(Lancamentos!$Y:$Y,Lancamentos!$AF:$AF,Fluxo_de_Caixa_Semanal!ES$8,Lancamentos!$F:$F,"Realizado",Lancamentos!$J:$J,Fluxo_de_Caixa_Semanal!$A74)-SUMIFS(Lancamentos!$Y:$Y,Lancamentos!$AF:$AF,Fluxo_de_Caixa_Semanal!ES$8,Lancamentos!$F:$F,"Contratado",Lancamentos!$J:$J,Fluxo_de_Caixa_Semanal!$A74)</f>
        <v>0</v>
      </c>
    </row>
    <row r="75" spans="1:149" s="2" customFormat="1" x14ac:dyDescent="0.25">
      <c r="A75"/>
      <c r="B75"/>
      <c r="C75" s="165"/>
      <c r="D75" s="165"/>
      <c r="E75" s="166"/>
      <c r="F75" s="167"/>
      <c r="G75" s="165"/>
      <c r="H75" s="166"/>
      <c r="I75" s="167"/>
      <c r="J75" s="165"/>
      <c r="K75" s="166"/>
      <c r="L75" s="167"/>
      <c r="M75" s="165"/>
      <c r="N75" s="166"/>
      <c r="O75" s="167"/>
      <c r="P75" s="165"/>
      <c r="Q75" s="166"/>
      <c r="R75" s="167"/>
      <c r="S75" s="165"/>
      <c r="T75" s="166"/>
      <c r="U75" s="167"/>
      <c r="V75" s="165"/>
      <c r="W75" s="166"/>
      <c r="X75" s="121"/>
      <c r="Y75" s="122"/>
      <c r="Z75" s="123"/>
      <c r="AA75" s="121"/>
      <c r="AB75" s="122"/>
      <c r="AC75" s="123"/>
      <c r="AD75" s="121"/>
      <c r="AE75" s="122"/>
      <c r="AF75" s="123"/>
      <c r="AG75" s="121"/>
      <c r="AH75" s="122"/>
      <c r="AI75" s="123"/>
      <c r="AJ75" s="121"/>
      <c r="AK75" s="122"/>
      <c r="AL75" s="123"/>
      <c r="AM75" s="121"/>
      <c r="AN75" s="122"/>
      <c r="AO75" s="123"/>
      <c r="AP75" s="121"/>
      <c r="AQ75" s="122"/>
      <c r="AR75" s="123"/>
      <c r="AS75" s="121"/>
      <c r="AT75" s="122"/>
      <c r="AU75" s="123"/>
      <c r="AV75" s="121"/>
      <c r="AW75" s="122"/>
      <c r="AX75" s="123"/>
      <c r="AY75" s="121"/>
      <c r="AZ75" s="122"/>
      <c r="BA75" s="123"/>
      <c r="BB75" s="121"/>
      <c r="BC75" s="122"/>
      <c r="BD75" s="123"/>
      <c r="BE75" s="121"/>
      <c r="BF75" s="122"/>
      <c r="BG75" s="123"/>
      <c r="BH75" s="121"/>
      <c r="BI75" s="122"/>
      <c r="BJ75" s="123"/>
      <c r="BK75" s="121"/>
      <c r="BL75" s="122"/>
      <c r="BM75" s="123"/>
      <c r="BN75" s="121"/>
      <c r="BO75" s="122"/>
      <c r="BP75" s="128"/>
      <c r="BQ75" s="127"/>
      <c r="BS75" s="128"/>
      <c r="BT75" s="127"/>
      <c r="BV75" s="128"/>
      <c r="BW75" s="127"/>
      <c r="BY75" s="128"/>
      <c r="BZ75" s="127"/>
      <c r="CB75" s="128"/>
      <c r="CC75" s="127"/>
      <c r="CE75" s="128"/>
      <c r="CF75" s="127"/>
      <c r="CH75" s="128"/>
      <c r="CI75" s="127"/>
      <c r="CK75" s="128"/>
      <c r="CL75" s="127"/>
      <c r="CN75" s="128"/>
      <c r="CO75" s="127"/>
      <c r="CQ75" s="128"/>
      <c r="CR75" s="127"/>
      <c r="CT75" s="128"/>
      <c r="CU75" s="127"/>
      <c r="CW75" s="128"/>
      <c r="CX75" s="127"/>
      <c r="CZ75" s="128"/>
      <c r="DA75" s="127"/>
      <c r="DC75" s="128"/>
      <c r="DD75" s="127"/>
      <c r="DF75" s="128"/>
      <c r="DG75" s="127"/>
      <c r="DI75" s="128"/>
      <c r="DJ75" s="127"/>
      <c r="DL75" s="128"/>
      <c r="DM75" s="127"/>
      <c r="DO75" s="128"/>
      <c r="DP75" s="127"/>
      <c r="DR75" s="128"/>
      <c r="DS75" s="127"/>
      <c r="DU75" s="128"/>
      <c r="DV75" s="127"/>
      <c r="DX75" s="128"/>
      <c r="DY75" s="127"/>
      <c r="EA75" s="128"/>
      <c r="EB75" s="127"/>
      <c r="ED75" s="128"/>
      <c r="EE75" s="127"/>
      <c r="EG75" s="128"/>
      <c r="EH75" s="127"/>
      <c r="EJ75" s="128"/>
      <c r="EK75" s="127"/>
      <c r="EM75" s="128"/>
      <c r="EN75" s="127"/>
      <c r="EP75" s="128"/>
      <c r="EQ75" s="127"/>
      <c r="ES75" s="128"/>
    </row>
    <row r="76" spans="1:149" s="20" customFormat="1" x14ac:dyDescent="0.25">
      <c r="A76" s="88"/>
      <c r="B76" s="88" t="s">
        <v>175</v>
      </c>
      <c r="C76" s="125">
        <f>SUM(C77:C86)</f>
        <v>0</v>
      </c>
      <c r="D76" s="125">
        <f t="shared" ref="D76:BO76" si="62">SUM(D77:D86)</f>
        <v>0</v>
      </c>
      <c r="E76" s="126">
        <f t="shared" si="62"/>
        <v>0</v>
      </c>
      <c r="F76" s="124">
        <f t="shared" si="62"/>
        <v>0</v>
      </c>
      <c r="G76" s="125">
        <f t="shared" ref="G76:H76" si="63">SUM(G77:G86)</f>
        <v>0</v>
      </c>
      <c r="H76" s="126">
        <f t="shared" si="63"/>
        <v>0</v>
      </c>
      <c r="I76" s="124">
        <f t="shared" si="62"/>
        <v>0</v>
      </c>
      <c r="J76" s="125">
        <f t="shared" si="62"/>
        <v>0</v>
      </c>
      <c r="K76" s="126">
        <f t="shared" si="62"/>
        <v>0</v>
      </c>
      <c r="L76" s="124">
        <f t="shared" ref="L76:M76" si="64">SUM(L77:L86)</f>
        <v>0</v>
      </c>
      <c r="M76" s="125">
        <f t="shared" si="64"/>
        <v>0</v>
      </c>
      <c r="N76" s="126">
        <f t="shared" si="62"/>
        <v>0</v>
      </c>
      <c r="O76" s="124">
        <f t="shared" si="62"/>
        <v>0</v>
      </c>
      <c r="P76" s="125">
        <f t="shared" si="62"/>
        <v>0</v>
      </c>
      <c r="Q76" s="126">
        <f t="shared" ref="Q76:S76" si="65">SUM(Q77:Q86)</f>
        <v>0</v>
      </c>
      <c r="R76" s="124">
        <f t="shared" si="65"/>
        <v>0</v>
      </c>
      <c r="S76" s="125">
        <f t="shared" si="65"/>
        <v>0</v>
      </c>
      <c r="T76" s="126">
        <f t="shared" ref="T76:V76" si="66">SUM(T77:T86)</f>
        <v>0</v>
      </c>
      <c r="U76" s="124">
        <f t="shared" si="66"/>
        <v>0</v>
      </c>
      <c r="V76" s="125">
        <f t="shared" si="66"/>
        <v>0</v>
      </c>
      <c r="W76" s="126">
        <f t="shared" ref="W76" si="67">SUM(W77:W86)</f>
        <v>0</v>
      </c>
      <c r="X76" s="124">
        <f t="shared" si="62"/>
        <v>0</v>
      </c>
      <c r="Y76" s="125">
        <f t="shared" si="62"/>
        <v>0</v>
      </c>
      <c r="Z76" s="126">
        <f t="shared" si="62"/>
        <v>0</v>
      </c>
      <c r="AA76" s="124">
        <f t="shared" si="62"/>
        <v>0</v>
      </c>
      <c r="AB76" s="125">
        <f t="shared" si="62"/>
        <v>0</v>
      </c>
      <c r="AC76" s="126">
        <f t="shared" si="62"/>
        <v>0</v>
      </c>
      <c r="AD76" s="124">
        <f t="shared" si="62"/>
        <v>0</v>
      </c>
      <c r="AE76" s="125">
        <f t="shared" si="62"/>
        <v>0</v>
      </c>
      <c r="AF76" s="126">
        <f t="shared" si="62"/>
        <v>0</v>
      </c>
      <c r="AG76" s="124">
        <f t="shared" si="62"/>
        <v>0</v>
      </c>
      <c r="AH76" s="125">
        <f t="shared" si="62"/>
        <v>0</v>
      </c>
      <c r="AI76" s="126">
        <f t="shared" si="62"/>
        <v>0</v>
      </c>
      <c r="AJ76" s="124">
        <f t="shared" si="62"/>
        <v>0</v>
      </c>
      <c r="AK76" s="125">
        <f t="shared" si="62"/>
        <v>0</v>
      </c>
      <c r="AL76" s="126">
        <f t="shared" si="62"/>
        <v>0</v>
      </c>
      <c r="AM76" s="124">
        <f t="shared" si="62"/>
        <v>0</v>
      </c>
      <c r="AN76" s="125">
        <f t="shared" si="62"/>
        <v>0</v>
      </c>
      <c r="AO76" s="126">
        <f t="shared" si="62"/>
        <v>0</v>
      </c>
      <c r="AP76" s="124">
        <f t="shared" si="62"/>
        <v>0</v>
      </c>
      <c r="AQ76" s="125">
        <f t="shared" si="62"/>
        <v>0</v>
      </c>
      <c r="AR76" s="126">
        <f t="shared" si="62"/>
        <v>0</v>
      </c>
      <c r="AS76" s="124">
        <f t="shared" si="62"/>
        <v>0</v>
      </c>
      <c r="AT76" s="125">
        <f t="shared" si="62"/>
        <v>0</v>
      </c>
      <c r="AU76" s="126">
        <f t="shared" si="62"/>
        <v>0</v>
      </c>
      <c r="AV76" s="124">
        <f t="shared" si="62"/>
        <v>0</v>
      </c>
      <c r="AW76" s="125">
        <f t="shared" si="62"/>
        <v>0</v>
      </c>
      <c r="AX76" s="126">
        <f t="shared" si="62"/>
        <v>0</v>
      </c>
      <c r="AY76" s="124">
        <f t="shared" si="62"/>
        <v>0</v>
      </c>
      <c r="AZ76" s="125">
        <f t="shared" si="62"/>
        <v>0</v>
      </c>
      <c r="BA76" s="126">
        <f t="shared" si="62"/>
        <v>0</v>
      </c>
      <c r="BB76" s="124">
        <f t="shared" si="62"/>
        <v>0</v>
      </c>
      <c r="BC76" s="125">
        <f t="shared" si="62"/>
        <v>0</v>
      </c>
      <c r="BD76" s="126">
        <f t="shared" si="62"/>
        <v>0</v>
      </c>
      <c r="BE76" s="124">
        <f t="shared" si="62"/>
        <v>0</v>
      </c>
      <c r="BF76" s="125">
        <f t="shared" si="62"/>
        <v>0</v>
      </c>
      <c r="BG76" s="126">
        <f t="shared" si="62"/>
        <v>0</v>
      </c>
      <c r="BH76" s="124">
        <f t="shared" si="62"/>
        <v>0</v>
      </c>
      <c r="BI76" s="125">
        <f t="shared" si="62"/>
        <v>0</v>
      </c>
      <c r="BJ76" s="126">
        <f t="shared" si="62"/>
        <v>0</v>
      </c>
      <c r="BK76" s="124">
        <f t="shared" si="62"/>
        <v>0</v>
      </c>
      <c r="BL76" s="125">
        <f t="shared" si="62"/>
        <v>0</v>
      </c>
      <c r="BM76" s="126">
        <f t="shared" si="62"/>
        <v>0</v>
      </c>
      <c r="BN76" s="124">
        <f t="shared" si="62"/>
        <v>0</v>
      </c>
      <c r="BO76" s="125">
        <f t="shared" si="62"/>
        <v>0</v>
      </c>
      <c r="BP76" s="126">
        <f t="shared" ref="BP76:EC76" si="68">SUM(BP77:BP86)</f>
        <v>0</v>
      </c>
      <c r="BQ76" s="124">
        <f t="shared" si="68"/>
        <v>0</v>
      </c>
      <c r="BR76" s="125">
        <f t="shared" si="68"/>
        <v>0</v>
      </c>
      <c r="BS76" s="126">
        <f t="shared" si="68"/>
        <v>0</v>
      </c>
      <c r="BT76" s="124">
        <f t="shared" si="68"/>
        <v>0</v>
      </c>
      <c r="BU76" s="125">
        <f t="shared" si="68"/>
        <v>0</v>
      </c>
      <c r="BV76" s="126">
        <f t="shared" si="68"/>
        <v>0</v>
      </c>
      <c r="BW76" s="124">
        <f t="shared" si="68"/>
        <v>0</v>
      </c>
      <c r="BX76" s="125">
        <f t="shared" si="68"/>
        <v>0</v>
      </c>
      <c r="BY76" s="126">
        <f t="shared" si="68"/>
        <v>0</v>
      </c>
      <c r="BZ76" s="124">
        <f t="shared" si="68"/>
        <v>0</v>
      </c>
      <c r="CA76" s="125">
        <f t="shared" si="68"/>
        <v>0</v>
      </c>
      <c r="CB76" s="126">
        <f t="shared" si="68"/>
        <v>0</v>
      </c>
      <c r="CC76" s="124">
        <f t="shared" si="68"/>
        <v>0</v>
      </c>
      <c r="CD76" s="125">
        <f t="shared" si="68"/>
        <v>0</v>
      </c>
      <c r="CE76" s="126">
        <f t="shared" si="68"/>
        <v>0</v>
      </c>
      <c r="CF76" s="124">
        <f t="shared" si="68"/>
        <v>0</v>
      </c>
      <c r="CG76" s="125">
        <f t="shared" si="68"/>
        <v>0</v>
      </c>
      <c r="CH76" s="126">
        <f t="shared" si="68"/>
        <v>0</v>
      </c>
      <c r="CI76" s="124">
        <f t="shared" si="68"/>
        <v>0</v>
      </c>
      <c r="CJ76" s="125">
        <f t="shared" si="68"/>
        <v>0</v>
      </c>
      <c r="CK76" s="126">
        <f t="shared" si="68"/>
        <v>0</v>
      </c>
      <c r="CL76" s="124">
        <f t="shared" si="68"/>
        <v>0</v>
      </c>
      <c r="CM76" s="125">
        <f t="shared" si="68"/>
        <v>0</v>
      </c>
      <c r="CN76" s="126">
        <f t="shared" si="68"/>
        <v>0</v>
      </c>
      <c r="CO76" s="124">
        <f>SUM(CO77:CO86)</f>
        <v>0</v>
      </c>
      <c r="CP76" s="125">
        <f t="shared" si="68"/>
        <v>0</v>
      </c>
      <c r="CQ76" s="126">
        <f t="shared" si="68"/>
        <v>0</v>
      </c>
      <c r="CR76" s="124">
        <f t="shared" si="68"/>
        <v>0</v>
      </c>
      <c r="CS76" s="125">
        <f t="shared" si="68"/>
        <v>0</v>
      </c>
      <c r="CT76" s="126">
        <f t="shared" si="68"/>
        <v>0</v>
      </c>
      <c r="CU76" s="124">
        <f t="shared" si="68"/>
        <v>0</v>
      </c>
      <c r="CV76" s="125">
        <f t="shared" si="68"/>
        <v>0</v>
      </c>
      <c r="CW76" s="126">
        <f t="shared" si="68"/>
        <v>0</v>
      </c>
      <c r="CX76" s="124">
        <f t="shared" si="68"/>
        <v>0</v>
      </c>
      <c r="CY76" s="125">
        <f t="shared" si="68"/>
        <v>0</v>
      </c>
      <c r="CZ76" s="126">
        <f t="shared" si="68"/>
        <v>0</v>
      </c>
      <c r="DA76" s="124">
        <f t="shared" si="68"/>
        <v>0</v>
      </c>
      <c r="DB76" s="125">
        <f t="shared" si="68"/>
        <v>0</v>
      </c>
      <c r="DC76" s="126">
        <f t="shared" si="68"/>
        <v>0</v>
      </c>
      <c r="DD76" s="124">
        <f t="shared" si="68"/>
        <v>0</v>
      </c>
      <c r="DE76" s="125">
        <f t="shared" si="68"/>
        <v>0</v>
      </c>
      <c r="DF76" s="126">
        <f t="shared" si="68"/>
        <v>0</v>
      </c>
      <c r="DG76" s="124">
        <f t="shared" si="68"/>
        <v>0</v>
      </c>
      <c r="DH76" s="125">
        <f t="shared" si="68"/>
        <v>0</v>
      </c>
      <c r="DI76" s="126">
        <f t="shared" si="68"/>
        <v>0</v>
      </c>
      <c r="DJ76" s="124">
        <f t="shared" si="68"/>
        <v>0</v>
      </c>
      <c r="DK76" s="125">
        <f t="shared" si="68"/>
        <v>0</v>
      </c>
      <c r="DL76" s="126">
        <f t="shared" si="68"/>
        <v>0</v>
      </c>
      <c r="DM76" s="124">
        <f t="shared" si="68"/>
        <v>0</v>
      </c>
      <c r="DN76" s="125">
        <f t="shared" si="68"/>
        <v>0</v>
      </c>
      <c r="DO76" s="126">
        <f t="shared" si="68"/>
        <v>0</v>
      </c>
      <c r="DP76" s="124">
        <f t="shared" si="68"/>
        <v>0</v>
      </c>
      <c r="DQ76" s="125">
        <f t="shared" si="68"/>
        <v>0</v>
      </c>
      <c r="DR76" s="126">
        <f t="shared" si="68"/>
        <v>0</v>
      </c>
      <c r="DS76" s="124">
        <f t="shared" si="68"/>
        <v>0</v>
      </c>
      <c r="DT76" s="125">
        <f>SUM(DT77:DT86)</f>
        <v>0</v>
      </c>
      <c r="DU76" s="126">
        <f t="shared" si="68"/>
        <v>0</v>
      </c>
      <c r="DV76" s="124">
        <f t="shared" si="68"/>
        <v>0</v>
      </c>
      <c r="DW76" s="125">
        <f t="shared" si="68"/>
        <v>0</v>
      </c>
      <c r="DX76" s="126">
        <f t="shared" si="68"/>
        <v>0</v>
      </c>
      <c r="DY76" s="124">
        <f t="shared" si="68"/>
        <v>0</v>
      </c>
      <c r="DZ76" s="125">
        <f t="shared" si="68"/>
        <v>0</v>
      </c>
      <c r="EA76" s="126">
        <f t="shared" si="68"/>
        <v>0</v>
      </c>
      <c r="EB76" s="124">
        <f t="shared" si="68"/>
        <v>0</v>
      </c>
      <c r="EC76" s="125">
        <f t="shared" si="68"/>
        <v>0</v>
      </c>
      <c r="ED76" s="126">
        <f t="shared" ref="ED76:ES76" si="69">SUM(ED77:ED86)</f>
        <v>0</v>
      </c>
      <c r="EE76" s="124">
        <f t="shared" si="69"/>
        <v>0</v>
      </c>
      <c r="EF76" s="125">
        <f t="shared" si="69"/>
        <v>0</v>
      </c>
      <c r="EG76" s="126">
        <f t="shared" si="69"/>
        <v>0</v>
      </c>
      <c r="EH76" s="124">
        <f t="shared" si="69"/>
        <v>0</v>
      </c>
      <c r="EI76" s="125">
        <f t="shared" si="69"/>
        <v>0</v>
      </c>
      <c r="EJ76" s="126">
        <f t="shared" si="69"/>
        <v>0</v>
      </c>
      <c r="EK76" s="124">
        <f t="shared" si="69"/>
        <v>0</v>
      </c>
      <c r="EL76" s="125">
        <f t="shared" si="69"/>
        <v>0</v>
      </c>
      <c r="EM76" s="126">
        <f t="shared" si="69"/>
        <v>0</v>
      </c>
      <c r="EN76" s="124">
        <f t="shared" si="69"/>
        <v>0</v>
      </c>
      <c r="EO76" s="125">
        <f t="shared" si="69"/>
        <v>0</v>
      </c>
      <c r="EP76" s="126">
        <f t="shared" si="69"/>
        <v>0</v>
      </c>
      <c r="EQ76" s="124">
        <f t="shared" si="69"/>
        <v>0</v>
      </c>
      <c r="ER76" s="125">
        <f t="shared" si="69"/>
        <v>0</v>
      </c>
      <c r="ES76" s="126">
        <f t="shared" si="69"/>
        <v>0</v>
      </c>
    </row>
    <row r="77" spans="1:149" s="2" customFormat="1" outlineLevel="1" x14ac:dyDescent="0.25">
      <c r="A77" t="s">
        <v>176</v>
      </c>
      <c r="B77" t="s">
        <v>177</v>
      </c>
      <c r="C77" s="165">
        <f>-SUMIFS(Lancamentos!$Y:$Y,Lancamentos!$AF:$AF,Fluxo_de_Caixa_Semanal!C$8,Lancamentos!$F:$F,"Realizado",Lancamentos!$J:$J,Fluxo_de_Caixa_Semanal!$A77)</f>
        <v>0</v>
      </c>
      <c r="D77" s="165">
        <f>-SUMIFS(Lancamentos!$Y:$Y,Lancamentos!$AF:$AF,Fluxo_de_Caixa_Semanal!D$8,Lancamentos!$F:$F,"Realizado",Lancamentos!$J:$J,Fluxo_de_Caixa_Semanal!$A77)</f>
        <v>0</v>
      </c>
      <c r="E77" s="166">
        <f>-SUMIFS(Lancamentos!$Y:$Y,Lancamentos!$AF:$AF,Fluxo_de_Caixa_Semanal!E$8,Lancamentos!$F:$F,"Realizado",Lancamentos!$J:$J,Fluxo_de_Caixa_Semanal!$A77)</f>
        <v>0</v>
      </c>
      <c r="F77" s="167">
        <f>-SUMIFS(Lancamentos!$Y:$Y,Lancamentos!$AF:$AF,Fluxo_de_Caixa_Semanal!F$8,Lancamentos!$F:$F,"Realizado",Lancamentos!$J:$J,Fluxo_de_Caixa_Semanal!$A77)</f>
        <v>0</v>
      </c>
      <c r="G77" s="165">
        <f>-SUMIFS(Lancamentos!$Y:$Y,Lancamentos!$AF:$AF,Fluxo_de_Caixa_Semanal!G$8,Lancamentos!$F:$F,"Realizado",Lancamentos!$J:$J,Fluxo_de_Caixa_Semanal!$A77)</f>
        <v>0</v>
      </c>
      <c r="H77" s="166">
        <f>-SUMIFS(Lancamentos!$Y:$Y,Lancamentos!$AF:$AF,Fluxo_de_Caixa_Semanal!H$8,Lancamentos!$F:$F,"Realizado",Lancamentos!$J:$J,Fluxo_de_Caixa_Semanal!$A77)</f>
        <v>0</v>
      </c>
      <c r="I77" s="167">
        <f>-SUMIFS(Lancamentos!$Y:$Y,Lancamentos!$AF:$AF,Fluxo_de_Caixa_Semanal!I$8,Lancamentos!$F:$F,"Realizado",Lancamentos!$J:$J,Fluxo_de_Caixa_Semanal!$A77)</f>
        <v>0</v>
      </c>
      <c r="J77" s="165">
        <f>-SUMIFS(Lancamentos!$Y:$Y,Lancamentos!$AF:$AF,Fluxo_de_Caixa_Semanal!J$8,Lancamentos!$F:$F,"Realizado",Lancamentos!$J:$J,Fluxo_de_Caixa_Semanal!$A77)</f>
        <v>0</v>
      </c>
      <c r="K77" s="166">
        <f>-SUMIFS(Lancamentos!$Y:$Y,Lancamentos!$AF:$AF,Fluxo_de_Caixa_Semanal!K$8,Lancamentos!$F:$F,"Realizado",Lancamentos!$J:$J,Fluxo_de_Caixa_Semanal!$A77)</f>
        <v>0</v>
      </c>
      <c r="L77" s="167">
        <f>-SUMIFS(Lancamentos!$Y:$Y,Lancamentos!$AF:$AF,Fluxo_de_Caixa_Semanal!L$8,Lancamentos!$F:$F,"Realizado",Lancamentos!$J:$J,Fluxo_de_Caixa_Semanal!$A77)</f>
        <v>0</v>
      </c>
      <c r="M77" s="165">
        <f>-SUMIFS(Lancamentos!$Y:$Y,Lancamentos!$AF:$AF,Fluxo_de_Caixa_Semanal!M$8,Lancamentos!$F:$F,"Realizado",Lancamentos!$J:$J,Fluxo_de_Caixa_Semanal!$A77)</f>
        <v>0</v>
      </c>
      <c r="N77" s="166">
        <f>-SUMIFS(Lancamentos!$Y:$Y,Lancamentos!$AF:$AF,Fluxo_de_Caixa_Semanal!N$8,Lancamentos!$F:$F,"Realizado",Lancamentos!$J:$J,Fluxo_de_Caixa_Semanal!$A77)</f>
        <v>0</v>
      </c>
      <c r="O77" s="167">
        <f>-SUMIFS(Lancamentos!$Y:$Y,Lancamentos!$AF:$AF,Fluxo_de_Caixa_Semanal!O$8,Lancamentos!$F:$F,"Realizado",Lancamentos!$J:$J,Fluxo_de_Caixa_Semanal!$A77)</f>
        <v>0</v>
      </c>
      <c r="P77" s="165">
        <f>-SUMIFS(Lancamentos!$Y:$Y,Lancamentos!$AF:$AF,Fluxo_de_Caixa_Semanal!P$8,Lancamentos!$F:$F,"Realizado",Lancamentos!$J:$J,Fluxo_de_Caixa_Semanal!$A77)</f>
        <v>0</v>
      </c>
      <c r="Q77" s="166">
        <f>-SUMIFS(Lancamentos!$Y:$Y,Lancamentos!$AF:$AF,Fluxo_de_Caixa_Semanal!Q$8,Lancamentos!$F:$F,"Realizado",Lancamentos!$J:$J,Fluxo_de_Caixa_Semanal!$A77)</f>
        <v>0</v>
      </c>
      <c r="R77" s="167">
        <f>-SUMIFS(Lancamentos!$Y:$Y,Lancamentos!$AF:$AF,Fluxo_de_Caixa_Semanal!R$8,Lancamentos!$F:$F,"Realizado",Lancamentos!$J:$J,Fluxo_de_Caixa_Semanal!$A77)</f>
        <v>0</v>
      </c>
      <c r="S77" s="165">
        <f>-SUMIFS(Lancamentos!$Y:$Y,Lancamentos!$AF:$AF,Fluxo_de_Caixa_Semanal!S$8,Lancamentos!$F:$F,"Realizado",Lancamentos!$J:$J,Fluxo_de_Caixa_Semanal!$A77)</f>
        <v>0</v>
      </c>
      <c r="T77" s="166">
        <f>-SUMIFS(Lancamentos!$Y:$Y,Lancamentos!$AF:$AF,Fluxo_de_Caixa_Semanal!T$8,Lancamentos!$F:$F,"Realizado",Lancamentos!$J:$J,Fluxo_de_Caixa_Semanal!$A77)</f>
        <v>0</v>
      </c>
      <c r="U77" s="167">
        <f>-SUMIFS(Lancamentos!$Y:$Y,Lancamentos!$AF:$AF,Fluxo_de_Caixa_Semanal!U$8,Lancamentos!$F:$F,"Realizado",Lancamentos!$J:$J,Fluxo_de_Caixa_Semanal!$A77)</f>
        <v>0</v>
      </c>
      <c r="V77" s="165">
        <f>-SUMIFS(Lancamentos!$Y:$Y,Lancamentos!$AF:$AF,Fluxo_de_Caixa_Semanal!V$8,Lancamentos!$F:$F,"Realizado",Lancamentos!$J:$J,Fluxo_de_Caixa_Semanal!$A77)</f>
        <v>0</v>
      </c>
      <c r="W77" s="166">
        <f>-SUMIFS(Lancamentos!$Y:$Y,Lancamentos!$AF:$AF,Fluxo_de_Caixa_Semanal!W$8,Lancamentos!$F:$F,"Realizado",Lancamentos!$J:$J,Fluxo_de_Caixa_Semanal!$A77)</f>
        <v>0</v>
      </c>
      <c r="X77" s="121">
        <f>-SUMIFS(Lancamentos!$Y:$Y,Lancamentos!$AF:$AF,Fluxo_de_Caixa_Semanal!X$8,Lancamentos!$F:$F,"Realizado",Lancamentos!$J:$J,Fluxo_de_Caixa_Semanal!$A77)-SUMIFS(Lancamentos!$Y:$Y,Lancamentos!$AF:$AF,Fluxo_de_Caixa_Semanal!X$8,Lancamentos!$F:$F,"Contratado",Lancamentos!$J:$J,Fluxo_de_Caixa_Semanal!$A77)</f>
        <v>0</v>
      </c>
      <c r="Y77" s="122">
        <f>-SUMIFS(Lancamentos!$Y:$Y,Lancamentos!$AF:$AF,Fluxo_de_Caixa_Semanal!Y$8,Lancamentos!$F:$F,"Realizado",Lancamentos!$J:$J,Fluxo_de_Caixa_Semanal!$A77)-SUMIFS(Lancamentos!$Y:$Y,Lancamentos!$AF:$AF,Fluxo_de_Caixa_Semanal!Y$8,Lancamentos!$F:$F,"Contratado",Lancamentos!$J:$J,Fluxo_de_Caixa_Semanal!$A77)</f>
        <v>0</v>
      </c>
      <c r="Z77" s="123">
        <f>-SUMIFS(Lancamentos!$Y:$Y,Lancamentos!$AF:$AF,Fluxo_de_Caixa_Semanal!Z$8,Lancamentos!$F:$F,"Realizado",Lancamentos!$J:$J,Fluxo_de_Caixa_Semanal!$A77)-SUMIFS(Lancamentos!$Y:$Y,Lancamentos!$AF:$AF,Fluxo_de_Caixa_Semanal!Z$8,Lancamentos!$F:$F,"Contratado",Lancamentos!$J:$J,Fluxo_de_Caixa_Semanal!$A77)</f>
        <v>0</v>
      </c>
      <c r="AA77" s="121">
        <f>-SUMIFS(Lancamentos!$Y:$Y,Lancamentos!$AF:$AF,Fluxo_de_Caixa_Semanal!AA$8,Lancamentos!$F:$F,"Realizado",Lancamentos!$J:$J,Fluxo_de_Caixa_Semanal!$A77)-SUMIFS(Lancamentos!$Y:$Y,Lancamentos!$AF:$AF,Fluxo_de_Caixa_Semanal!AA$8,Lancamentos!$F:$F,"Contratado",Lancamentos!$J:$J,Fluxo_de_Caixa_Semanal!$A77)</f>
        <v>0</v>
      </c>
      <c r="AB77" s="122">
        <f>-SUMIFS(Lancamentos!$Y:$Y,Lancamentos!$AF:$AF,Fluxo_de_Caixa_Semanal!AB$8,Lancamentos!$F:$F,"Realizado",Lancamentos!$J:$J,Fluxo_de_Caixa_Semanal!$A77)-SUMIFS(Lancamentos!$Y:$Y,Lancamentos!$AF:$AF,Fluxo_de_Caixa_Semanal!AB$8,Lancamentos!$F:$F,"Contratado",Lancamentos!$J:$J,Fluxo_de_Caixa_Semanal!$A77)</f>
        <v>0</v>
      </c>
      <c r="AC77" s="123">
        <f>-SUMIFS(Lancamentos!$Y:$Y,Lancamentos!$AF:$AF,Fluxo_de_Caixa_Semanal!AC$8,Lancamentos!$F:$F,"Realizado",Lancamentos!$J:$J,Fluxo_de_Caixa_Semanal!$A77)-SUMIFS(Lancamentos!$Y:$Y,Lancamentos!$AF:$AF,Fluxo_de_Caixa_Semanal!AC$8,Lancamentos!$F:$F,"Contratado",Lancamentos!$J:$J,Fluxo_de_Caixa_Semanal!$A77)</f>
        <v>0</v>
      </c>
      <c r="AD77" s="121">
        <f>-SUMIFS(Lancamentos!$Y:$Y,Lancamentos!$AF:$AF,Fluxo_de_Caixa_Semanal!AD$8,Lancamentos!$F:$F,"Realizado",Lancamentos!$J:$J,Fluxo_de_Caixa_Semanal!$A77)-SUMIFS(Lancamentos!$Y:$Y,Lancamentos!$AF:$AF,Fluxo_de_Caixa_Semanal!AD$8,Lancamentos!$F:$F,"Contratado",Lancamentos!$J:$J,Fluxo_de_Caixa_Semanal!$A77)</f>
        <v>0</v>
      </c>
      <c r="AE77" s="122">
        <f>-SUMIFS(Lancamentos!$Y:$Y,Lancamentos!$AF:$AF,Fluxo_de_Caixa_Semanal!AE$8,Lancamentos!$F:$F,"Realizado",Lancamentos!$J:$J,Fluxo_de_Caixa_Semanal!$A77)-SUMIFS(Lancamentos!$Y:$Y,Lancamentos!$AF:$AF,Fluxo_de_Caixa_Semanal!AE$8,Lancamentos!$F:$F,"Contratado",Lancamentos!$J:$J,Fluxo_de_Caixa_Semanal!$A77)</f>
        <v>0</v>
      </c>
      <c r="AF77" s="123">
        <f>-SUMIFS(Lancamentos!$Y:$Y,Lancamentos!$AF:$AF,Fluxo_de_Caixa_Semanal!AF$8,Lancamentos!$F:$F,"Realizado",Lancamentos!$J:$J,Fluxo_de_Caixa_Semanal!$A77)-SUMIFS(Lancamentos!$Y:$Y,Lancamentos!$AF:$AF,Fluxo_de_Caixa_Semanal!AF$8,Lancamentos!$F:$F,"Contratado",Lancamentos!$J:$J,Fluxo_de_Caixa_Semanal!$A77)</f>
        <v>0</v>
      </c>
      <c r="AG77" s="121">
        <f>-SUMIFS(Lancamentos!$Y:$Y,Lancamentos!$AF:$AF,Fluxo_de_Caixa_Semanal!AG$8,Lancamentos!$F:$F,"Realizado",Lancamentos!$J:$J,Fluxo_de_Caixa_Semanal!$A77)-SUMIFS(Lancamentos!$Y:$Y,Lancamentos!$AF:$AF,Fluxo_de_Caixa_Semanal!AG$8,Lancamentos!$F:$F,"Contratado",Lancamentos!$J:$J,Fluxo_de_Caixa_Semanal!$A77)</f>
        <v>0</v>
      </c>
      <c r="AH77" s="122">
        <f>-SUMIFS(Lancamentos!$Y:$Y,Lancamentos!$AF:$AF,Fluxo_de_Caixa_Semanal!AH$8,Lancamentos!$F:$F,"Realizado",Lancamentos!$J:$J,Fluxo_de_Caixa_Semanal!$A77)-SUMIFS(Lancamentos!$Y:$Y,Lancamentos!$AF:$AF,Fluxo_de_Caixa_Semanal!AH$8,Lancamentos!$F:$F,"Contratado",Lancamentos!$J:$J,Fluxo_de_Caixa_Semanal!$A77)</f>
        <v>0</v>
      </c>
      <c r="AI77" s="123">
        <f>-SUMIFS(Lancamentos!$Y:$Y,Lancamentos!$AF:$AF,Fluxo_de_Caixa_Semanal!AI$8,Lancamentos!$F:$F,"Realizado",Lancamentos!$J:$J,Fluxo_de_Caixa_Semanal!$A77)-SUMIFS(Lancamentos!$Y:$Y,Lancamentos!$AF:$AF,Fluxo_de_Caixa_Semanal!AI$8,Lancamentos!$F:$F,"Contratado",Lancamentos!$J:$J,Fluxo_de_Caixa_Semanal!$A77)</f>
        <v>0</v>
      </c>
      <c r="AJ77" s="121">
        <f>-SUMIFS(Lancamentos!$Y:$Y,Lancamentos!$AF:$AF,Fluxo_de_Caixa_Semanal!AJ$8,Lancamentos!$F:$F,"Realizado",Lancamentos!$J:$J,Fluxo_de_Caixa_Semanal!$A77)-SUMIFS(Lancamentos!$Y:$Y,Lancamentos!$AF:$AF,Fluxo_de_Caixa_Semanal!AJ$8,Lancamentos!$F:$F,"Contratado",Lancamentos!$J:$J,Fluxo_de_Caixa_Semanal!$A77)</f>
        <v>0</v>
      </c>
      <c r="AK77" s="122">
        <f>-SUMIFS(Lancamentos!$Y:$Y,Lancamentos!$AF:$AF,Fluxo_de_Caixa_Semanal!AK$8,Lancamentos!$F:$F,"Realizado",Lancamentos!$J:$J,Fluxo_de_Caixa_Semanal!$A77)-SUMIFS(Lancamentos!$Y:$Y,Lancamentos!$AF:$AF,Fluxo_de_Caixa_Semanal!AK$8,Lancamentos!$F:$F,"Contratado",Lancamentos!$J:$J,Fluxo_de_Caixa_Semanal!$A77)</f>
        <v>0</v>
      </c>
      <c r="AL77" s="123">
        <f>-SUMIFS(Lancamentos!$Y:$Y,Lancamentos!$AF:$AF,Fluxo_de_Caixa_Semanal!AL$8,Lancamentos!$F:$F,"Realizado",Lancamentos!$J:$J,Fluxo_de_Caixa_Semanal!$A77)-SUMIFS(Lancamentos!$Y:$Y,Lancamentos!$AF:$AF,Fluxo_de_Caixa_Semanal!AL$8,Lancamentos!$F:$F,"Contratado",Lancamentos!$J:$J,Fluxo_de_Caixa_Semanal!$A77)</f>
        <v>0</v>
      </c>
      <c r="AM77" s="121">
        <f>-SUMIFS(Lancamentos!$Y:$Y,Lancamentos!$AF:$AF,Fluxo_de_Caixa_Semanal!AM$8,Lancamentos!$F:$F,"Realizado",Lancamentos!$J:$J,Fluxo_de_Caixa_Semanal!$A77)-SUMIFS(Lancamentos!$Y:$Y,Lancamentos!$AF:$AF,Fluxo_de_Caixa_Semanal!AM$8,Lancamentos!$F:$F,"Contratado",Lancamentos!$J:$J,Fluxo_de_Caixa_Semanal!$A77)</f>
        <v>0</v>
      </c>
      <c r="AN77" s="122">
        <f>-SUMIFS(Lancamentos!$Y:$Y,Lancamentos!$AF:$AF,Fluxo_de_Caixa_Semanal!AN$8,Lancamentos!$F:$F,"Realizado",Lancamentos!$J:$J,Fluxo_de_Caixa_Semanal!$A77)-SUMIFS(Lancamentos!$Y:$Y,Lancamentos!$AF:$AF,Fluxo_de_Caixa_Semanal!AN$8,Lancamentos!$F:$F,"Contratado",Lancamentos!$J:$J,Fluxo_de_Caixa_Semanal!$A77)</f>
        <v>0</v>
      </c>
      <c r="AO77" s="123">
        <f>-SUMIFS(Lancamentos!$Y:$Y,Lancamentos!$AF:$AF,Fluxo_de_Caixa_Semanal!AO$8,Lancamentos!$F:$F,"Realizado",Lancamentos!$J:$J,Fluxo_de_Caixa_Semanal!$A77)-SUMIFS(Lancamentos!$Y:$Y,Lancamentos!$AF:$AF,Fluxo_de_Caixa_Semanal!AO$8,Lancamentos!$F:$F,"Contratado",Lancamentos!$J:$J,Fluxo_de_Caixa_Semanal!$A77)</f>
        <v>0</v>
      </c>
      <c r="AP77" s="121">
        <f>-SUMIFS(Lancamentos!$Y:$Y,Lancamentos!$AF:$AF,Fluxo_de_Caixa_Semanal!AP$8,Lancamentos!$F:$F,"Realizado",Lancamentos!$J:$J,Fluxo_de_Caixa_Semanal!$A77)-SUMIFS(Lancamentos!$Y:$Y,Lancamentos!$AF:$AF,Fluxo_de_Caixa_Semanal!AP$8,Lancamentos!$F:$F,"Contratado",Lancamentos!$J:$J,Fluxo_de_Caixa_Semanal!$A77)</f>
        <v>0</v>
      </c>
      <c r="AQ77" s="122">
        <f>-SUMIFS(Lancamentos!$Y:$Y,Lancamentos!$AF:$AF,Fluxo_de_Caixa_Semanal!AQ$8,Lancamentos!$F:$F,"Realizado",Lancamentos!$J:$J,Fluxo_de_Caixa_Semanal!$A77)-SUMIFS(Lancamentos!$Y:$Y,Lancamentos!$AF:$AF,Fluxo_de_Caixa_Semanal!AQ$8,Lancamentos!$F:$F,"Contratado",Lancamentos!$J:$J,Fluxo_de_Caixa_Semanal!$A77)</f>
        <v>0</v>
      </c>
      <c r="AR77" s="123">
        <f>-SUMIFS(Lancamentos!$Y:$Y,Lancamentos!$AF:$AF,Fluxo_de_Caixa_Semanal!AR$8,Lancamentos!$F:$F,"Realizado",Lancamentos!$J:$J,Fluxo_de_Caixa_Semanal!$A77)-SUMIFS(Lancamentos!$Y:$Y,Lancamentos!$AF:$AF,Fluxo_de_Caixa_Semanal!AR$8,Lancamentos!$F:$F,"Contratado",Lancamentos!$J:$J,Fluxo_de_Caixa_Semanal!$A77)</f>
        <v>0</v>
      </c>
      <c r="AS77" s="121">
        <f>-SUMIFS(Lancamentos!$Y:$Y,Lancamentos!$AF:$AF,Fluxo_de_Caixa_Semanal!AS$8,Lancamentos!$F:$F,"Realizado",Lancamentos!$J:$J,Fluxo_de_Caixa_Semanal!$A77)-SUMIFS(Lancamentos!$Y:$Y,Lancamentos!$AF:$AF,Fluxo_de_Caixa_Semanal!AS$8,Lancamentos!$F:$F,"Contratado",Lancamentos!$J:$J,Fluxo_de_Caixa_Semanal!$A77)</f>
        <v>0</v>
      </c>
      <c r="AT77" s="122">
        <f>-SUMIFS(Lancamentos!$Y:$Y,Lancamentos!$AF:$AF,Fluxo_de_Caixa_Semanal!AT$8,Lancamentos!$F:$F,"Realizado",Lancamentos!$J:$J,Fluxo_de_Caixa_Semanal!$A77)-SUMIFS(Lancamentos!$Y:$Y,Lancamentos!$AF:$AF,Fluxo_de_Caixa_Semanal!AT$8,Lancamentos!$F:$F,"Contratado",Lancamentos!$J:$J,Fluxo_de_Caixa_Semanal!$A77)</f>
        <v>0</v>
      </c>
      <c r="AU77" s="123">
        <f>-SUMIFS(Lancamentos!$Y:$Y,Lancamentos!$AF:$AF,Fluxo_de_Caixa_Semanal!AU$8,Lancamentos!$F:$F,"Realizado",Lancamentos!$J:$J,Fluxo_de_Caixa_Semanal!$A77)-SUMIFS(Lancamentos!$Y:$Y,Lancamentos!$AF:$AF,Fluxo_de_Caixa_Semanal!AU$8,Lancamentos!$F:$F,"Contratado",Lancamentos!$J:$J,Fluxo_de_Caixa_Semanal!$A77)</f>
        <v>0</v>
      </c>
      <c r="AV77" s="121">
        <f>-SUMIFS(Lancamentos!$Y:$Y,Lancamentos!$AF:$AF,Fluxo_de_Caixa_Semanal!AV$8,Lancamentos!$F:$F,"Realizado",Lancamentos!$J:$J,Fluxo_de_Caixa_Semanal!$A77)-SUMIFS(Lancamentos!$Y:$Y,Lancamentos!$AF:$AF,Fluxo_de_Caixa_Semanal!AV$8,Lancamentos!$F:$F,"Contratado",Lancamentos!$J:$J,Fluxo_de_Caixa_Semanal!$A77)</f>
        <v>0</v>
      </c>
      <c r="AW77" s="122">
        <f>-SUMIFS(Lancamentos!$Y:$Y,Lancamentos!$AF:$AF,Fluxo_de_Caixa_Semanal!AW$8,Lancamentos!$F:$F,"Realizado",Lancamentos!$J:$J,Fluxo_de_Caixa_Semanal!$A77)-SUMIFS(Lancamentos!$Y:$Y,Lancamentos!$AF:$AF,Fluxo_de_Caixa_Semanal!AW$8,Lancamentos!$F:$F,"Contratado",Lancamentos!$J:$J,Fluxo_de_Caixa_Semanal!$A77)</f>
        <v>0</v>
      </c>
      <c r="AX77" s="123">
        <f>-SUMIFS(Lancamentos!$Y:$Y,Lancamentos!$AF:$AF,Fluxo_de_Caixa_Semanal!AX$8,Lancamentos!$F:$F,"Realizado",Lancamentos!$J:$J,Fluxo_de_Caixa_Semanal!$A77)-SUMIFS(Lancamentos!$Y:$Y,Lancamentos!$AF:$AF,Fluxo_de_Caixa_Semanal!AX$8,Lancamentos!$F:$F,"Contratado",Lancamentos!$J:$J,Fluxo_de_Caixa_Semanal!$A77)</f>
        <v>0</v>
      </c>
      <c r="AY77" s="121">
        <f>-SUMIFS(Lancamentos!$Y:$Y,Lancamentos!$AF:$AF,Fluxo_de_Caixa_Semanal!AY$8,Lancamentos!$F:$F,"Realizado",Lancamentos!$J:$J,Fluxo_de_Caixa_Semanal!$A77)-SUMIFS(Lancamentos!$Y:$Y,Lancamentos!$AF:$AF,Fluxo_de_Caixa_Semanal!AY$8,Lancamentos!$F:$F,"Contratado",Lancamentos!$J:$J,Fluxo_de_Caixa_Semanal!$A77)</f>
        <v>0</v>
      </c>
      <c r="AZ77" s="122">
        <f>-SUMIFS(Lancamentos!$Y:$Y,Lancamentos!$AF:$AF,Fluxo_de_Caixa_Semanal!AZ$8,Lancamentos!$F:$F,"Realizado",Lancamentos!$J:$J,Fluxo_de_Caixa_Semanal!$A77)-SUMIFS(Lancamentos!$Y:$Y,Lancamentos!$AF:$AF,Fluxo_de_Caixa_Semanal!AZ$8,Lancamentos!$F:$F,"Contratado",Lancamentos!$J:$J,Fluxo_de_Caixa_Semanal!$A77)</f>
        <v>0</v>
      </c>
      <c r="BA77" s="123">
        <f>-SUMIFS(Lancamentos!$Y:$Y,Lancamentos!$AF:$AF,Fluxo_de_Caixa_Semanal!BA$8,Lancamentos!$F:$F,"Realizado",Lancamentos!$J:$J,Fluxo_de_Caixa_Semanal!$A77)-SUMIFS(Lancamentos!$Y:$Y,Lancamentos!$AF:$AF,Fluxo_de_Caixa_Semanal!BA$8,Lancamentos!$F:$F,"Contratado",Lancamentos!$J:$J,Fluxo_de_Caixa_Semanal!$A77)</f>
        <v>0</v>
      </c>
      <c r="BB77" s="121">
        <f>-SUMIFS(Lancamentos!$Y:$Y,Lancamentos!$AF:$AF,Fluxo_de_Caixa_Semanal!BB$8,Lancamentos!$F:$F,"Realizado",Lancamentos!$J:$J,Fluxo_de_Caixa_Semanal!$A77)-SUMIFS(Lancamentos!$Y:$Y,Lancamentos!$AF:$AF,Fluxo_de_Caixa_Semanal!BB$8,Lancamentos!$F:$F,"Contratado",Lancamentos!$J:$J,Fluxo_de_Caixa_Semanal!$A77)</f>
        <v>0</v>
      </c>
      <c r="BC77" s="122">
        <f>-SUMIFS(Lancamentos!$Y:$Y,Lancamentos!$AF:$AF,Fluxo_de_Caixa_Semanal!BC$8,Lancamentos!$F:$F,"Realizado",Lancamentos!$J:$J,Fluxo_de_Caixa_Semanal!$A77)-SUMIFS(Lancamentos!$Y:$Y,Lancamentos!$AF:$AF,Fluxo_de_Caixa_Semanal!BC$8,Lancamentos!$F:$F,"Contratado",Lancamentos!$J:$J,Fluxo_de_Caixa_Semanal!$A77)</f>
        <v>0</v>
      </c>
      <c r="BD77" s="123">
        <f>-SUMIFS(Lancamentos!$Y:$Y,Lancamentos!$AF:$AF,Fluxo_de_Caixa_Semanal!BD$8,Lancamentos!$F:$F,"Realizado",Lancamentos!$J:$J,Fluxo_de_Caixa_Semanal!$A77)-SUMIFS(Lancamentos!$Y:$Y,Lancamentos!$AF:$AF,Fluxo_de_Caixa_Semanal!BD$8,Lancamentos!$F:$F,"Contratado",Lancamentos!$J:$J,Fluxo_de_Caixa_Semanal!$A77)</f>
        <v>0</v>
      </c>
      <c r="BE77" s="121">
        <f>-SUMIFS(Lancamentos!$Y:$Y,Lancamentos!$AF:$AF,Fluxo_de_Caixa_Semanal!BE$8,Lancamentos!$F:$F,"Realizado",Lancamentos!$J:$J,Fluxo_de_Caixa_Semanal!$A77)-SUMIFS(Lancamentos!$Y:$Y,Lancamentos!$AF:$AF,Fluxo_de_Caixa_Semanal!BE$8,Lancamentos!$F:$F,"Contratado",Lancamentos!$J:$J,Fluxo_de_Caixa_Semanal!$A77)</f>
        <v>0</v>
      </c>
      <c r="BF77" s="122">
        <f>-SUMIFS(Lancamentos!$Y:$Y,Lancamentos!$AF:$AF,Fluxo_de_Caixa_Semanal!BF$8,Lancamentos!$F:$F,"Realizado",Lancamentos!$J:$J,Fluxo_de_Caixa_Semanal!$A77)-SUMIFS(Lancamentos!$Y:$Y,Lancamentos!$AF:$AF,Fluxo_de_Caixa_Semanal!BF$8,Lancamentos!$F:$F,"Contratado",Lancamentos!$J:$J,Fluxo_de_Caixa_Semanal!$A77)</f>
        <v>0</v>
      </c>
      <c r="BG77" s="123">
        <f>-SUMIFS(Lancamentos!$Y:$Y,Lancamentos!$AF:$AF,Fluxo_de_Caixa_Semanal!BG$8,Lancamentos!$F:$F,"Realizado",Lancamentos!$J:$J,Fluxo_de_Caixa_Semanal!$A77)-SUMIFS(Lancamentos!$Y:$Y,Lancamentos!$AF:$AF,Fluxo_de_Caixa_Semanal!BG$8,Lancamentos!$F:$F,"Contratado",Lancamentos!$J:$J,Fluxo_de_Caixa_Semanal!$A77)</f>
        <v>0</v>
      </c>
      <c r="BH77" s="121">
        <f>-SUMIFS(Lancamentos!$Y:$Y,Lancamentos!$AF:$AF,Fluxo_de_Caixa_Semanal!BH$8,Lancamentos!$F:$F,"Realizado",Lancamentos!$J:$J,Fluxo_de_Caixa_Semanal!$A77)-SUMIFS(Lancamentos!$Y:$Y,Lancamentos!$AF:$AF,Fluxo_de_Caixa_Semanal!BH$8,Lancamentos!$F:$F,"Contratado",Lancamentos!$J:$J,Fluxo_de_Caixa_Semanal!$A77)</f>
        <v>0</v>
      </c>
      <c r="BI77" s="122">
        <f>-SUMIFS(Lancamentos!$Y:$Y,Lancamentos!$AF:$AF,Fluxo_de_Caixa_Semanal!BI$8,Lancamentos!$F:$F,"Realizado",Lancamentos!$J:$J,Fluxo_de_Caixa_Semanal!$A77)-SUMIFS(Lancamentos!$Y:$Y,Lancamentos!$AF:$AF,Fluxo_de_Caixa_Semanal!BI$8,Lancamentos!$F:$F,"Contratado",Lancamentos!$J:$J,Fluxo_de_Caixa_Semanal!$A77)</f>
        <v>0</v>
      </c>
      <c r="BJ77" s="123">
        <f>-SUMIFS(Lancamentos!$Y:$Y,Lancamentos!$AF:$AF,Fluxo_de_Caixa_Semanal!BJ$8,Lancamentos!$F:$F,"Realizado",Lancamentos!$J:$J,Fluxo_de_Caixa_Semanal!$A77)-SUMIFS(Lancamentos!$Y:$Y,Lancamentos!$AF:$AF,Fluxo_de_Caixa_Semanal!BJ$8,Lancamentos!$F:$F,"Contratado",Lancamentos!$J:$J,Fluxo_de_Caixa_Semanal!$A77)</f>
        <v>0</v>
      </c>
      <c r="BK77" s="121">
        <f>-SUMIFS(Lancamentos!$Y:$Y,Lancamentos!$AF:$AF,Fluxo_de_Caixa_Semanal!BK$8,Lancamentos!$F:$F,"Realizado",Lancamentos!$J:$J,Fluxo_de_Caixa_Semanal!$A77)-SUMIFS(Lancamentos!$Y:$Y,Lancamentos!$AF:$AF,Fluxo_de_Caixa_Semanal!BK$8,Lancamentos!$F:$F,"Contratado",Lancamentos!$J:$J,Fluxo_de_Caixa_Semanal!$A77)</f>
        <v>0</v>
      </c>
      <c r="BL77" s="122">
        <f>-SUMIFS(Lancamentos!$Y:$Y,Lancamentos!$AF:$AF,Fluxo_de_Caixa_Semanal!BL$8,Lancamentos!$F:$F,"Realizado",Lancamentos!$J:$J,Fluxo_de_Caixa_Semanal!$A77)-SUMIFS(Lancamentos!$Y:$Y,Lancamentos!$AF:$AF,Fluxo_de_Caixa_Semanal!BL$8,Lancamentos!$F:$F,"Contratado",Lancamentos!$J:$J,Fluxo_de_Caixa_Semanal!$A77)</f>
        <v>0</v>
      </c>
      <c r="BM77" s="123">
        <f>-SUMIFS(Lancamentos!$Y:$Y,Lancamentos!$AF:$AF,Fluxo_de_Caixa_Semanal!BM$8,Lancamentos!$F:$F,"Realizado",Lancamentos!$J:$J,Fluxo_de_Caixa_Semanal!$A77)-SUMIFS(Lancamentos!$Y:$Y,Lancamentos!$AF:$AF,Fluxo_de_Caixa_Semanal!BM$8,Lancamentos!$F:$F,"Contratado",Lancamentos!$J:$J,Fluxo_de_Caixa_Semanal!$A77)</f>
        <v>0</v>
      </c>
      <c r="BN77" s="121">
        <f>-SUMIFS(Lancamentos!$Y:$Y,Lancamentos!$AF:$AF,Fluxo_de_Caixa_Semanal!BN$8,Lancamentos!$F:$F,"Realizado",Lancamentos!$J:$J,Fluxo_de_Caixa_Semanal!$A77)-SUMIFS(Lancamentos!$Y:$Y,Lancamentos!$AF:$AF,Fluxo_de_Caixa_Semanal!BN$8,Lancamentos!$F:$F,"Contratado",Lancamentos!$J:$J,Fluxo_de_Caixa_Semanal!$A77)</f>
        <v>0</v>
      </c>
      <c r="BO77" s="122">
        <f>-SUMIFS(Lancamentos!$Y:$Y,Lancamentos!$AF:$AF,Fluxo_de_Caixa_Semanal!BO$8,Lancamentos!$F:$F,"Realizado",Lancamentos!$J:$J,Fluxo_de_Caixa_Semanal!$A77)-SUMIFS(Lancamentos!$Y:$Y,Lancamentos!$AF:$AF,Fluxo_de_Caixa_Semanal!BO$8,Lancamentos!$F:$F,"Contratado",Lancamentos!$J:$J,Fluxo_de_Caixa_Semanal!$A77)</f>
        <v>0</v>
      </c>
      <c r="BP77" s="123">
        <f>-SUMIFS(Lancamentos!$Y:$Y,Lancamentos!$AF:$AF,Fluxo_de_Caixa_Semanal!BP$8,Lancamentos!$F:$F,"Realizado",Lancamentos!$J:$J,Fluxo_de_Caixa_Semanal!$A77)-SUMIFS(Lancamentos!$Y:$Y,Lancamentos!$AF:$AF,Fluxo_de_Caixa_Semanal!BP$8,Lancamentos!$F:$F,"Contratado",Lancamentos!$J:$J,Fluxo_de_Caixa_Semanal!$A77)</f>
        <v>0</v>
      </c>
      <c r="BQ77" s="121">
        <f>-SUMIFS(Lancamentos!$Y:$Y,Lancamentos!$AF:$AF,Fluxo_de_Caixa_Semanal!BQ$8,Lancamentos!$F:$F,"Realizado",Lancamentos!$J:$J,Fluxo_de_Caixa_Semanal!$A77)-SUMIFS(Lancamentos!$Y:$Y,Lancamentos!$AF:$AF,Fluxo_de_Caixa_Semanal!BQ$8,Lancamentos!$F:$F,"Contratado",Lancamentos!$J:$J,Fluxo_de_Caixa_Semanal!$A77)</f>
        <v>0</v>
      </c>
      <c r="BR77" s="122">
        <f>-SUMIFS(Lancamentos!$Y:$Y,Lancamentos!$AF:$AF,Fluxo_de_Caixa_Semanal!BR$8,Lancamentos!$F:$F,"Realizado",Lancamentos!$J:$J,Fluxo_de_Caixa_Semanal!$A77)-SUMIFS(Lancamentos!$Y:$Y,Lancamentos!$AF:$AF,Fluxo_de_Caixa_Semanal!BR$8,Lancamentos!$F:$F,"Contratado",Lancamentos!$J:$J,Fluxo_de_Caixa_Semanal!$A77)</f>
        <v>0</v>
      </c>
      <c r="BS77" s="123">
        <f>-SUMIFS(Lancamentos!$Y:$Y,Lancamentos!$AF:$AF,Fluxo_de_Caixa_Semanal!BS$8,Lancamentos!$F:$F,"Realizado",Lancamentos!$J:$J,Fluxo_de_Caixa_Semanal!$A77)-SUMIFS(Lancamentos!$Y:$Y,Lancamentos!$AF:$AF,Fluxo_de_Caixa_Semanal!BS$8,Lancamentos!$F:$F,"Contratado",Lancamentos!$J:$J,Fluxo_de_Caixa_Semanal!$A77)</f>
        <v>0</v>
      </c>
      <c r="BT77" s="121">
        <f>-SUMIFS(Lancamentos!$Y:$Y,Lancamentos!$AF:$AF,Fluxo_de_Caixa_Semanal!BT$8,Lancamentos!$F:$F,"Realizado",Lancamentos!$J:$J,Fluxo_de_Caixa_Semanal!$A77)-SUMIFS(Lancamentos!$Y:$Y,Lancamentos!$AF:$AF,Fluxo_de_Caixa_Semanal!BT$8,Lancamentos!$F:$F,"Contratado",Lancamentos!$J:$J,Fluxo_de_Caixa_Semanal!$A77)</f>
        <v>0</v>
      </c>
      <c r="BU77" s="122">
        <f>-SUMIFS(Lancamentos!$Y:$Y,Lancamentos!$AF:$AF,Fluxo_de_Caixa_Semanal!BU$8,Lancamentos!$F:$F,"Realizado",Lancamentos!$J:$J,Fluxo_de_Caixa_Semanal!$A77)-SUMIFS(Lancamentos!$Y:$Y,Lancamentos!$AF:$AF,Fluxo_de_Caixa_Semanal!BU$8,Lancamentos!$F:$F,"Contratado",Lancamentos!$J:$J,Fluxo_de_Caixa_Semanal!$A77)</f>
        <v>0</v>
      </c>
      <c r="BV77" s="123">
        <f>-SUMIFS(Lancamentos!$Y:$Y,Lancamentos!$AF:$AF,Fluxo_de_Caixa_Semanal!BV$8,Lancamentos!$F:$F,"Realizado",Lancamentos!$J:$J,Fluxo_de_Caixa_Semanal!$A77)-SUMIFS(Lancamentos!$Y:$Y,Lancamentos!$AF:$AF,Fluxo_de_Caixa_Semanal!BV$8,Lancamentos!$F:$F,"Contratado",Lancamentos!$J:$J,Fluxo_de_Caixa_Semanal!$A77)</f>
        <v>0</v>
      </c>
      <c r="BW77" s="121">
        <f>-SUMIFS(Lancamentos!$Y:$Y,Lancamentos!$AF:$AF,Fluxo_de_Caixa_Semanal!BW$8,Lancamentos!$F:$F,"Realizado",Lancamentos!$J:$J,Fluxo_de_Caixa_Semanal!$A77)-SUMIFS(Lancamentos!$Y:$Y,Lancamentos!$AF:$AF,Fluxo_de_Caixa_Semanal!BW$8,Lancamentos!$F:$F,"Contratado",Lancamentos!$J:$J,Fluxo_de_Caixa_Semanal!$A77)</f>
        <v>0</v>
      </c>
      <c r="BX77" s="122">
        <f>-SUMIFS(Lancamentos!$Y:$Y,Lancamentos!$AF:$AF,Fluxo_de_Caixa_Semanal!BX$8,Lancamentos!$F:$F,"Realizado",Lancamentos!$J:$J,Fluxo_de_Caixa_Semanal!$A77)-SUMIFS(Lancamentos!$Y:$Y,Lancamentos!$AF:$AF,Fluxo_de_Caixa_Semanal!BX$8,Lancamentos!$F:$F,"Contratado",Lancamentos!$J:$J,Fluxo_de_Caixa_Semanal!$A77)</f>
        <v>0</v>
      </c>
      <c r="BY77" s="123">
        <f>-SUMIFS(Lancamentos!$Y:$Y,Lancamentos!$AF:$AF,Fluxo_de_Caixa_Semanal!BY$8,Lancamentos!$F:$F,"Realizado",Lancamentos!$J:$J,Fluxo_de_Caixa_Semanal!$A77)-SUMIFS(Lancamentos!$Y:$Y,Lancamentos!$AF:$AF,Fluxo_de_Caixa_Semanal!BY$8,Lancamentos!$F:$F,"Contratado",Lancamentos!$J:$J,Fluxo_de_Caixa_Semanal!$A77)</f>
        <v>0</v>
      </c>
      <c r="BZ77" s="121">
        <f>-SUMIFS(Lancamentos!$Y:$Y,Lancamentos!$AF:$AF,Fluxo_de_Caixa_Semanal!BZ$8,Lancamentos!$F:$F,"Realizado",Lancamentos!$J:$J,Fluxo_de_Caixa_Semanal!$A77)-SUMIFS(Lancamentos!$Y:$Y,Lancamentos!$AF:$AF,Fluxo_de_Caixa_Semanal!BZ$8,Lancamentos!$F:$F,"Contratado",Lancamentos!$J:$J,Fluxo_de_Caixa_Semanal!$A77)</f>
        <v>0</v>
      </c>
      <c r="CA77" s="122">
        <f>-SUMIFS(Lancamentos!$Y:$Y,Lancamentos!$AF:$AF,Fluxo_de_Caixa_Semanal!CA$8,Lancamentos!$F:$F,"Realizado",Lancamentos!$J:$J,Fluxo_de_Caixa_Semanal!$A77)-SUMIFS(Lancamentos!$Y:$Y,Lancamentos!$AF:$AF,Fluxo_de_Caixa_Semanal!CA$8,Lancamentos!$F:$F,"Contratado",Lancamentos!$J:$J,Fluxo_de_Caixa_Semanal!$A77)</f>
        <v>0</v>
      </c>
      <c r="CB77" s="123">
        <f>-SUMIFS(Lancamentos!$Y:$Y,Lancamentos!$AF:$AF,Fluxo_de_Caixa_Semanal!CB$8,Lancamentos!$F:$F,"Realizado",Lancamentos!$J:$J,Fluxo_de_Caixa_Semanal!$A77)-SUMIFS(Lancamentos!$Y:$Y,Lancamentos!$AF:$AF,Fluxo_de_Caixa_Semanal!CB$8,Lancamentos!$F:$F,"Contratado",Lancamentos!$J:$J,Fluxo_de_Caixa_Semanal!$A77)</f>
        <v>0</v>
      </c>
      <c r="CC77" s="121">
        <f>-SUMIFS(Lancamentos!$Y:$Y,Lancamentos!$AF:$AF,Fluxo_de_Caixa_Semanal!CC$8,Lancamentos!$F:$F,"Realizado",Lancamentos!$J:$J,Fluxo_de_Caixa_Semanal!$A77)-SUMIFS(Lancamentos!$Y:$Y,Lancamentos!$AF:$AF,Fluxo_de_Caixa_Semanal!CC$8,Lancamentos!$F:$F,"Contratado",Lancamentos!$J:$J,Fluxo_de_Caixa_Semanal!$A77)</f>
        <v>0</v>
      </c>
      <c r="CD77" s="122">
        <f>-SUMIFS(Lancamentos!$Y:$Y,Lancamentos!$AF:$AF,Fluxo_de_Caixa_Semanal!CD$8,Lancamentos!$F:$F,"Realizado",Lancamentos!$J:$J,Fluxo_de_Caixa_Semanal!$A77)-SUMIFS(Lancamentos!$Y:$Y,Lancamentos!$AF:$AF,Fluxo_de_Caixa_Semanal!CD$8,Lancamentos!$F:$F,"Contratado",Lancamentos!$J:$J,Fluxo_de_Caixa_Semanal!$A77)</f>
        <v>0</v>
      </c>
      <c r="CE77" s="123">
        <f>-SUMIFS(Lancamentos!$Y:$Y,Lancamentos!$AF:$AF,Fluxo_de_Caixa_Semanal!CE$8,Lancamentos!$F:$F,"Realizado",Lancamentos!$J:$J,Fluxo_de_Caixa_Semanal!$A77)-SUMIFS(Lancamentos!$Y:$Y,Lancamentos!$AF:$AF,Fluxo_de_Caixa_Semanal!CE$8,Lancamentos!$F:$F,"Contratado",Lancamentos!$J:$J,Fluxo_de_Caixa_Semanal!$A77)</f>
        <v>0</v>
      </c>
      <c r="CF77" s="121">
        <f>-SUMIFS(Lancamentos!$Y:$Y,Lancamentos!$AF:$AF,Fluxo_de_Caixa_Semanal!CF$8,Lancamentos!$F:$F,"Realizado",Lancamentos!$J:$J,Fluxo_de_Caixa_Semanal!$A77)-SUMIFS(Lancamentos!$Y:$Y,Lancamentos!$AF:$AF,Fluxo_de_Caixa_Semanal!CF$8,Lancamentos!$F:$F,"Contratado",Lancamentos!$J:$J,Fluxo_de_Caixa_Semanal!$A77)</f>
        <v>0</v>
      </c>
      <c r="CG77" s="122">
        <f>-SUMIFS(Lancamentos!$Y:$Y,Lancamentos!$AF:$AF,Fluxo_de_Caixa_Semanal!CG$8,Lancamentos!$F:$F,"Realizado",Lancamentos!$J:$J,Fluxo_de_Caixa_Semanal!$A77)-SUMIFS(Lancamentos!$Y:$Y,Lancamentos!$AF:$AF,Fluxo_de_Caixa_Semanal!CG$8,Lancamentos!$F:$F,"Contratado",Lancamentos!$J:$J,Fluxo_de_Caixa_Semanal!$A77)</f>
        <v>0</v>
      </c>
      <c r="CH77" s="123">
        <f>-SUMIFS(Lancamentos!$Y:$Y,Lancamentos!$AF:$AF,Fluxo_de_Caixa_Semanal!CH$8,Lancamentos!$F:$F,"Realizado",Lancamentos!$J:$J,Fluxo_de_Caixa_Semanal!$A77)-SUMIFS(Lancamentos!$Y:$Y,Lancamentos!$AF:$AF,Fluxo_de_Caixa_Semanal!CH$8,Lancamentos!$F:$F,"Contratado",Lancamentos!$J:$J,Fluxo_de_Caixa_Semanal!$A77)</f>
        <v>0</v>
      </c>
      <c r="CI77" s="121">
        <f>-SUMIFS(Lancamentos!$Y:$Y,Lancamentos!$AF:$AF,Fluxo_de_Caixa_Semanal!CI$8,Lancamentos!$F:$F,"Realizado",Lancamentos!$J:$J,Fluxo_de_Caixa_Semanal!$A77)-SUMIFS(Lancamentos!$Y:$Y,Lancamentos!$AF:$AF,Fluxo_de_Caixa_Semanal!CI$8,Lancamentos!$F:$F,"Contratado",Lancamentos!$J:$J,Fluxo_de_Caixa_Semanal!$A77)</f>
        <v>0</v>
      </c>
      <c r="CJ77" s="122">
        <f>-SUMIFS(Lancamentos!$Y:$Y,Lancamentos!$AF:$AF,Fluxo_de_Caixa_Semanal!CJ$8,Lancamentos!$F:$F,"Realizado",Lancamentos!$J:$J,Fluxo_de_Caixa_Semanal!$A77)-SUMIFS(Lancamentos!$Y:$Y,Lancamentos!$AF:$AF,Fluxo_de_Caixa_Semanal!CJ$8,Lancamentos!$F:$F,"Contratado",Lancamentos!$J:$J,Fluxo_de_Caixa_Semanal!$A77)</f>
        <v>0</v>
      </c>
      <c r="CK77" s="123">
        <f>-SUMIFS(Lancamentos!$Y:$Y,Lancamentos!$AF:$AF,Fluxo_de_Caixa_Semanal!CK$8,Lancamentos!$F:$F,"Realizado",Lancamentos!$J:$J,Fluxo_de_Caixa_Semanal!$A77)-SUMIFS(Lancamentos!$Y:$Y,Lancamentos!$AF:$AF,Fluxo_de_Caixa_Semanal!CK$8,Lancamentos!$F:$F,"Contratado",Lancamentos!$J:$J,Fluxo_de_Caixa_Semanal!$A77)</f>
        <v>0</v>
      </c>
      <c r="CL77" s="121">
        <f>-SUMIFS(Lancamentos!$Y:$Y,Lancamentos!$AF:$AF,Fluxo_de_Caixa_Semanal!CL$8,Lancamentos!$F:$F,"Realizado",Lancamentos!$J:$J,Fluxo_de_Caixa_Semanal!$A77)-SUMIFS(Lancamentos!$Y:$Y,Lancamentos!$AF:$AF,Fluxo_de_Caixa_Semanal!CL$8,Lancamentos!$F:$F,"Contratado",Lancamentos!$J:$J,Fluxo_de_Caixa_Semanal!$A77)</f>
        <v>0</v>
      </c>
      <c r="CM77" s="122">
        <f>-SUMIFS(Lancamentos!$Y:$Y,Lancamentos!$AF:$AF,Fluxo_de_Caixa_Semanal!CM$8,Lancamentos!$F:$F,"Realizado",Lancamentos!$J:$J,Fluxo_de_Caixa_Semanal!$A77)-SUMIFS(Lancamentos!$Y:$Y,Lancamentos!$AF:$AF,Fluxo_de_Caixa_Semanal!CM$8,Lancamentos!$F:$F,"Contratado",Lancamentos!$J:$J,Fluxo_de_Caixa_Semanal!$A77)</f>
        <v>0</v>
      </c>
      <c r="CN77" s="123">
        <f>-SUMIFS(Lancamentos!$Y:$Y,Lancamentos!$AF:$AF,Fluxo_de_Caixa_Semanal!CN$8,Lancamentos!$F:$F,"Realizado",Lancamentos!$J:$J,Fluxo_de_Caixa_Semanal!$A77)-SUMIFS(Lancamentos!$Y:$Y,Lancamentos!$AF:$AF,Fluxo_de_Caixa_Semanal!CN$8,Lancamentos!$F:$F,"Contratado",Lancamentos!$J:$J,Fluxo_de_Caixa_Semanal!$A77)</f>
        <v>0</v>
      </c>
      <c r="CO77" s="121">
        <f>-SUMIFS(Lancamentos!$Y:$Y,Lancamentos!$AF:$AF,Fluxo_de_Caixa_Semanal!CO$8,Lancamentos!$F:$F,"Realizado",Lancamentos!$J:$J,Fluxo_de_Caixa_Semanal!$A77)-SUMIFS(Lancamentos!$Y:$Y,Lancamentos!$AF:$AF,Fluxo_de_Caixa_Semanal!CO$8,Lancamentos!$F:$F,"Contratado",Lancamentos!$J:$J,Fluxo_de_Caixa_Semanal!$A77)</f>
        <v>0</v>
      </c>
      <c r="CP77" s="122">
        <f>-SUMIFS(Lancamentos!$Y:$Y,Lancamentos!$AF:$AF,Fluxo_de_Caixa_Semanal!CP$8,Lancamentos!$F:$F,"Realizado",Lancamentos!$J:$J,Fluxo_de_Caixa_Semanal!$A77)-SUMIFS(Lancamentos!$Y:$Y,Lancamentos!$AF:$AF,Fluxo_de_Caixa_Semanal!CP$8,Lancamentos!$F:$F,"Contratado",Lancamentos!$J:$J,Fluxo_de_Caixa_Semanal!$A77)</f>
        <v>0</v>
      </c>
      <c r="CQ77" s="123">
        <f>-SUMIFS(Lancamentos!$Y:$Y,Lancamentos!$AF:$AF,Fluxo_de_Caixa_Semanal!CQ$8,Lancamentos!$F:$F,"Realizado",Lancamentos!$J:$J,Fluxo_de_Caixa_Semanal!$A77)-SUMIFS(Lancamentos!$Y:$Y,Lancamentos!$AF:$AF,Fluxo_de_Caixa_Semanal!CQ$8,Lancamentos!$F:$F,"Contratado",Lancamentos!$J:$J,Fluxo_de_Caixa_Semanal!$A77)</f>
        <v>0</v>
      </c>
      <c r="CR77" s="121">
        <f>-SUMIFS(Lancamentos!$Y:$Y,Lancamentos!$AF:$AF,Fluxo_de_Caixa_Semanal!CR$8,Lancamentos!$F:$F,"Realizado",Lancamentos!$J:$J,Fluxo_de_Caixa_Semanal!$A77)-SUMIFS(Lancamentos!$Y:$Y,Lancamentos!$AF:$AF,Fluxo_de_Caixa_Semanal!CR$8,Lancamentos!$F:$F,"Contratado",Lancamentos!$J:$J,Fluxo_de_Caixa_Semanal!$A77)</f>
        <v>0</v>
      </c>
      <c r="CS77" s="122">
        <f>-SUMIFS(Lancamentos!$Y:$Y,Lancamentos!$AF:$AF,Fluxo_de_Caixa_Semanal!CS$8,Lancamentos!$F:$F,"Realizado",Lancamentos!$J:$J,Fluxo_de_Caixa_Semanal!$A77)-SUMIFS(Lancamentos!$Y:$Y,Lancamentos!$AF:$AF,Fluxo_de_Caixa_Semanal!CS$8,Lancamentos!$F:$F,"Contratado",Lancamentos!$J:$J,Fluxo_de_Caixa_Semanal!$A77)</f>
        <v>0</v>
      </c>
      <c r="CT77" s="123">
        <f>-SUMIFS(Lancamentos!$Y:$Y,Lancamentos!$AF:$AF,Fluxo_de_Caixa_Semanal!CT$8,Lancamentos!$F:$F,"Realizado",Lancamentos!$J:$J,Fluxo_de_Caixa_Semanal!$A77)-SUMIFS(Lancamentos!$Y:$Y,Lancamentos!$AF:$AF,Fluxo_de_Caixa_Semanal!CT$8,Lancamentos!$F:$F,"Contratado",Lancamentos!$J:$J,Fluxo_de_Caixa_Semanal!$A77)</f>
        <v>0</v>
      </c>
      <c r="CU77" s="121">
        <f>-SUMIFS(Lancamentos!$Y:$Y,Lancamentos!$AF:$AF,Fluxo_de_Caixa_Semanal!CU$8,Lancamentos!$F:$F,"Realizado",Lancamentos!$J:$J,Fluxo_de_Caixa_Semanal!$A77)-SUMIFS(Lancamentos!$Y:$Y,Lancamentos!$AF:$AF,Fluxo_de_Caixa_Semanal!CU$8,Lancamentos!$F:$F,"Contratado",Lancamentos!$J:$J,Fluxo_de_Caixa_Semanal!$A77)</f>
        <v>0</v>
      </c>
      <c r="CV77" s="122">
        <f>-SUMIFS(Lancamentos!$Y:$Y,Lancamentos!$AF:$AF,Fluxo_de_Caixa_Semanal!CV$8,Lancamentos!$F:$F,"Realizado",Lancamentos!$J:$J,Fluxo_de_Caixa_Semanal!$A77)-SUMIFS(Lancamentos!$Y:$Y,Lancamentos!$AF:$AF,Fluxo_de_Caixa_Semanal!CV$8,Lancamentos!$F:$F,"Contratado",Lancamentos!$J:$J,Fluxo_de_Caixa_Semanal!$A77)</f>
        <v>0</v>
      </c>
      <c r="CW77" s="123">
        <f>-SUMIFS(Lancamentos!$Y:$Y,Lancamentos!$AF:$AF,Fluxo_de_Caixa_Semanal!CW$8,Lancamentos!$F:$F,"Realizado",Lancamentos!$J:$J,Fluxo_de_Caixa_Semanal!$A77)-SUMIFS(Lancamentos!$Y:$Y,Lancamentos!$AF:$AF,Fluxo_de_Caixa_Semanal!CW$8,Lancamentos!$F:$F,"Contratado",Lancamentos!$J:$J,Fluxo_de_Caixa_Semanal!$A77)</f>
        <v>0</v>
      </c>
      <c r="CX77" s="121">
        <f>-SUMIFS(Lancamentos!$Y:$Y,Lancamentos!$AF:$AF,Fluxo_de_Caixa_Semanal!CX$8,Lancamentos!$F:$F,"Realizado",Lancamentos!$J:$J,Fluxo_de_Caixa_Semanal!$A77)-SUMIFS(Lancamentos!$Y:$Y,Lancamentos!$AF:$AF,Fluxo_de_Caixa_Semanal!CX$8,Lancamentos!$F:$F,"Contratado",Lancamentos!$J:$J,Fluxo_de_Caixa_Semanal!$A77)</f>
        <v>0</v>
      </c>
      <c r="CY77" s="122">
        <f>-SUMIFS(Lancamentos!$Y:$Y,Lancamentos!$AF:$AF,Fluxo_de_Caixa_Semanal!CY$8,Lancamentos!$F:$F,"Realizado",Lancamentos!$J:$J,Fluxo_de_Caixa_Semanal!$A77)-SUMIFS(Lancamentos!$Y:$Y,Lancamentos!$AF:$AF,Fluxo_de_Caixa_Semanal!CY$8,Lancamentos!$F:$F,"Contratado",Lancamentos!$J:$J,Fluxo_de_Caixa_Semanal!$A77)</f>
        <v>0</v>
      </c>
      <c r="CZ77" s="123">
        <f>-SUMIFS(Lancamentos!$Y:$Y,Lancamentos!$AF:$AF,Fluxo_de_Caixa_Semanal!CZ$8,Lancamentos!$F:$F,"Realizado",Lancamentos!$J:$J,Fluxo_de_Caixa_Semanal!$A77)-SUMIFS(Lancamentos!$Y:$Y,Lancamentos!$AF:$AF,Fluxo_de_Caixa_Semanal!CZ$8,Lancamentos!$F:$F,"Contratado",Lancamentos!$J:$J,Fluxo_de_Caixa_Semanal!$A77)</f>
        <v>0</v>
      </c>
      <c r="DA77" s="121">
        <f>-SUMIFS(Lancamentos!$Y:$Y,Lancamentos!$AF:$AF,Fluxo_de_Caixa_Semanal!DA$8,Lancamentos!$F:$F,"Realizado",Lancamentos!$J:$J,Fluxo_de_Caixa_Semanal!$A77)-SUMIFS(Lancamentos!$Y:$Y,Lancamentos!$AF:$AF,Fluxo_de_Caixa_Semanal!DA$8,Lancamentos!$F:$F,"Contratado",Lancamentos!$J:$J,Fluxo_de_Caixa_Semanal!$A77)</f>
        <v>0</v>
      </c>
      <c r="DB77" s="122">
        <f>-SUMIFS(Lancamentos!$Y:$Y,Lancamentos!$AF:$AF,Fluxo_de_Caixa_Semanal!DB$8,Lancamentos!$F:$F,"Realizado",Lancamentos!$J:$J,Fluxo_de_Caixa_Semanal!$A77)-SUMIFS(Lancamentos!$Y:$Y,Lancamentos!$AF:$AF,Fluxo_de_Caixa_Semanal!DB$8,Lancamentos!$F:$F,"Contratado",Lancamentos!$J:$J,Fluxo_de_Caixa_Semanal!$A77)</f>
        <v>0</v>
      </c>
      <c r="DC77" s="123">
        <f>-SUMIFS(Lancamentos!$Y:$Y,Lancamentos!$AF:$AF,Fluxo_de_Caixa_Semanal!DC$8,Lancamentos!$F:$F,"Realizado",Lancamentos!$J:$J,Fluxo_de_Caixa_Semanal!$A77)-SUMIFS(Lancamentos!$Y:$Y,Lancamentos!$AF:$AF,Fluxo_de_Caixa_Semanal!DC$8,Lancamentos!$F:$F,"Contratado",Lancamentos!$J:$J,Fluxo_de_Caixa_Semanal!$A77)</f>
        <v>0</v>
      </c>
      <c r="DD77" s="121">
        <f>-SUMIFS(Lancamentos!$Y:$Y,Lancamentos!$AF:$AF,Fluxo_de_Caixa_Semanal!DD$8,Lancamentos!$F:$F,"Realizado",Lancamentos!$J:$J,Fluxo_de_Caixa_Semanal!$A77)-SUMIFS(Lancamentos!$Y:$Y,Lancamentos!$AF:$AF,Fluxo_de_Caixa_Semanal!DD$8,Lancamentos!$F:$F,"Contratado",Lancamentos!$J:$J,Fluxo_de_Caixa_Semanal!$A77)</f>
        <v>0</v>
      </c>
      <c r="DE77" s="122">
        <f>-SUMIFS(Lancamentos!$Y:$Y,Lancamentos!$AF:$AF,Fluxo_de_Caixa_Semanal!DE$8,Lancamentos!$F:$F,"Realizado",Lancamentos!$J:$J,Fluxo_de_Caixa_Semanal!$A77)-SUMIFS(Lancamentos!$Y:$Y,Lancamentos!$AF:$AF,Fluxo_de_Caixa_Semanal!DE$8,Lancamentos!$F:$F,"Contratado",Lancamentos!$J:$J,Fluxo_de_Caixa_Semanal!$A77)</f>
        <v>0</v>
      </c>
      <c r="DF77" s="123">
        <f>-SUMIFS(Lancamentos!$Y:$Y,Lancamentos!$AF:$AF,Fluxo_de_Caixa_Semanal!DF$8,Lancamentos!$F:$F,"Realizado",Lancamentos!$J:$J,Fluxo_de_Caixa_Semanal!$A77)-SUMIFS(Lancamentos!$Y:$Y,Lancamentos!$AF:$AF,Fluxo_de_Caixa_Semanal!DF$8,Lancamentos!$F:$F,"Contratado",Lancamentos!$J:$J,Fluxo_de_Caixa_Semanal!$A77)</f>
        <v>0</v>
      </c>
      <c r="DG77" s="121">
        <f>-SUMIFS(Lancamentos!$Y:$Y,Lancamentos!$AF:$AF,Fluxo_de_Caixa_Semanal!DG$8,Lancamentos!$F:$F,"Realizado",Lancamentos!$J:$J,Fluxo_de_Caixa_Semanal!$A77)-SUMIFS(Lancamentos!$Y:$Y,Lancamentos!$AF:$AF,Fluxo_de_Caixa_Semanal!DG$8,Lancamentos!$F:$F,"Contratado",Lancamentos!$J:$J,Fluxo_de_Caixa_Semanal!$A77)</f>
        <v>0</v>
      </c>
      <c r="DH77" s="122">
        <f>-SUMIFS(Lancamentos!$Y:$Y,Lancamentos!$AF:$AF,Fluxo_de_Caixa_Semanal!DH$8,Lancamentos!$F:$F,"Realizado",Lancamentos!$J:$J,Fluxo_de_Caixa_Semanal!$A77)-SUMIFS(Lancamentos!$Y:$Y,Lancamentos!$AF:$AF,Fluxo_de_Caixa_Semanal!DH$8,Lancamentos!$F:$F,"Contratado",Lancamentos!$J:$J,Fluxo_de_Caixa_Semanal!$A77)</f>
        <v>0</v>
      </c>
      <c r="DI77" s="123">
        <f>-SUMIFS(Lancamentos!$Y:$Y,Lancamentos!$AF:$AF,Fluxo_de_Caixa_Semanal!DI$8,Lancamentos!$F:$F,"Realizado",Lancamentos!$J:$J,Fluxo_de_Caixa_Semanal!$A77)-SUMIFS(Lancamentos!$Y:$Y,Lancamentos!$AF:$AF,Fluxo_de_Caixa_Semanal!DI$8,Lancamentos!$F:$F,"Contratado",Lancamentos!$J:$J,Fluxo_de_Caixa_Semanal!$A77)</f>
        <v>0</v>
      </c>
      <c r="DJ77" s="121">
        <f>-SUMIFS(Lancamentos!$Y:$Y,Lancamentos!$AF:$AF,Fluxo_de_Caixa_Semanal!DJ$8,Lancamentos!$F:$F,"Realizado",Lancamentos!$J:$J,Fluxo_de_Caixa_Semanal!$A77)-SUMIFS(Lancamentos!$Y:$Y,Lancamentos!$AF:$AF,Fluxo_de_Caixa_Semanal!DJ$8,Lancamentos!$F:$F,"Contratado",Lancamentos!$J:$J,Fluxo_de_Caixa_Semanal!$A77)</f>
        <v>0</v>
      </c>
      <c r="DK77" s="122">
        <f>-SUMIFS(Lancamentos!$Y:$Y,Lancamentos!$AF:$AF,Fluxo_de_Caixa_Semanal!DK$8,Lancamentos!$F:$F,"Realizado",Lancamentos!$J:$J,Fluxo_de_Caixa_Semanal!$A77)-SUMIFS(Lancamentos!$Y:$Y,Lancamentos!$AF:$AF,Fluxo_de_Caixa_Semanal!DK$8,Lancamentos!$F:$F,"Contratado",Lancamentos!$J:$J,Fluxo_de_Caixa_Semanal!$A77)</f>
        <v>0</v>
      </c>
      <c r="DL77" s="123">
        <f>-SUMIFS(Lancamentos!$Y:$Y,Lancamentos!$AF:$AF,Fluxo_de_Caixa_Semanal!DL$8,Lancamentos!$F:$F,"Realizado",Lancamentos!$J:$J,Fluxo_de_Caixa_Semanal!$A77)-SUMIFS(Lancamentos!$Y:$Y,Lancamentos!$AF:$AF,Fluxo_de_Caixa_Semanal!DL$8,Lancamentos!$F:$F,"Contratado",Lancamentos!$J:$J,Fluxo_de_Caixa_Semanal!$A77)</f>
        <v>0</v>
      </c>
      <c r="DM77" s="121">
        <f>-SUMIFS(Lancamentos!$Y:$Y,Lancamentos!$AF:$AF,Fluxo_de_Caixa_Semanal!DM$8,Lancamentos!$F:$F,"Realizado",Lancamentos!$J:$J,Fluxo_de_Caixa_Semanal!$A77)-SUMIFS(Lancamentos!$Y:$Y,Lancamentos!$AF:$AF,Fluxo_de_Caixa_Semanal!DM$8,Lancamentos!$F:$F,"Contratado",Lancamentos!$J:$J,Fluxo_de_Caixa_Semanal!$A77)</f>
        <v>0</v>
      </c>
      <c r="DN77" s="122">
        <f>-SUMIFS(Lancamentos!$Y:$Y,Lancamentos!$AF:$AF,Fluxo_de_Caixa_Semanal!DN$8,Lancamentos!$F:$F,"Realizado",Lancamentos!$J:$J,Fluxo_de_Caixa_Semanal!$A77)-SUMIFS(Lancamentos!$Y:$Y,Lancamentos!$AF:$AF,Fluxo_de_Caixa_Semanal!DN$8,Lancamentos!$F:$F,"Contratado",Lancamentos!$J:$J,Fluxo_de_Caixa_Semanal!$A77)</f>
        <v>0</v>
      </c>
      <c r="DO77" s="123">
        <f>-SUMIFS(Lancamentos!$Y:$Y,Lancamentos!$AF:$AF,Fluxo_de_Caixa_Semanal!DO$8,Lancamentos!$F:$F,"Realizado",Lancamentos!$J:$J,Fluxo_de_Caixa_Semanal!$A77)-SUMIFS(Lancamentos!$Y:$Y,Lancamentos!$AF:$AF,Fluxo_de_Caixa_Semanal!DO$8,Lancamentos!$F:$F,"Contratado",Lancamentos!$J:$J,Fluxo_de_Caixa_Semanal!$A77)</f>
        <v>0</v>
      </c>
      <c r="DP77" s="121">
        <f>-SUMIFS(Lancamentos!$Y:$Y,Lancamentos!$AF:$AF,Fluxo_de_Caixa_Semanal!DP$8,Lancamentos!$F:$F,"Realizado",Lancamentos!$J:$J,Fluxo_de_Caixa_Semanal!$A77)-SUMIFS(Lancamentos!$Y:$Y,Lancamentos!$AF:$AF,Fluxo_de_Caixa_Semanal!DP$8,Lancamentos!$F:$F,"Contratado",Lancamentos!$J:$J,Fluxo_de_Caixa_Semanal!$A77)</f>
        <v>0</v>
      </c>
      <c r="DQ77" s="122">
        <f>-SUMIFS(Lancamentos!$Y:$Y,Lancamentos!$AF:$AF,Fluxo_de_Caixa_Semanal!DQ$8,Lancamentos!$F:$F,"Realizado",Lancamentos!$J:$J,Fluxo_de_Caixa_Semanal!$A77)-SUMIFS(Lancamentos!$Y:$Y,Lancamentos!$AF:$AF,Fluxo_de_Caixa_Semanal!DQ$8,Lancamentos!$F:$F,"Contratado",Lancamentos!$J:$J,Fluxo_de_Caixa_Semanal!$A77)</f>
        <v>0</v>
      </c>
      <c r="DR77" s="123">
        <f>-SUMIFS(Lancamentos!$Y:$Y,Lancamentos!$AF:$AF,Fluxo_de_Caixa_Semanal!DR$8,Lancamentos!$F:$F,"Realizado",Lancamentos!$J:$J,Fluxo_de_Caixa_Semanal!$A77)-SUMIFS(Lancamentos!$Y:$Y,Lancamentos!$AF:$AF,Fluxo_de_Caixa_Semanal!DR$8,Lancamentos!$F:$F,"Contratado",Lancamentos!$J:$J,Fluxo_de_Caixa_Semanal!$A77)</f>
        <v>0</v>
      </c>
      <c r="DS77" s="121">
        <f>-SUMIFS(Lancamentos!$Y:$Y,Lancamentos!$AF:$AF,Fluxo_de_Caixa_Semanal!DS$8,Lancamentos!$F:$F,"Realizado",Lancamentos!$J:$J,Fluxo_de_Caixa_Semanal!$A77)-SUMIFS(Lancamentos!$Y:$Y,Lancamentos!$AF:$AF,Fluxo_de_Caixa_Semanal!DS$8,Lancamentos!$F:$F,"Contratado",Lancamentos!$J:$J,Fluxo_de_Caixa_Semanal!$A77)</f>
        <v>0</v>
      </c>
      <c r="DT77" s="122">
        <f>-SUMIFS(Lancamentos!$Y:$Y,Lancamentos!$AF:$AF,Fluxo_de_Caixa_Semanal!DT$8,Lancamentos!$F:$F,"Realizado",Lancamentos!$J:$J,Fluxo_de_Caixa_Semanal!$A77)-SUMIFS(Lancamentos!$Y:$Y,Lancamentos!$AF:$AF,Fluxo_de_Caixa_Semanal!DT$8,Lancamentos!$F:$F,"Contratado",Lancamentos!$J:$J,Fluxo_de_Caixa_Semanal!$A77)</f>
        <v>0</v>
      </c>
      <c r="DU77" s="123">
        <f>-SUMIFS(Lancamentos!$Y:$Y,Lancamentos!$AF:$AF,Fluxo_de_Caixa_Semanal!DU$8,Lancamentos!$F:$F,"Realizado",Lancamentos!$J:$J,Fluxo_de_Caixa_Semanal!$A77)-SUMIFS(Lancamentos!$Y:$Y,Lancamentos!$AF:$AF,Fluxo_de_Caixa_Semanal!DU$8,Lancamentos!$F:$F,"Contratado",Lancamentos!$J:$J,Fluxo_de_Caixa_Semanal!$A77)</f>
        <v>0</v>
      </c>
      <c r="DV77" s="121">
        <f>-SUMIFS(Lancamentos!$Y:$Y,Lancamentos!$AF:$AF,Fluxo_de_Caixa_Semanal!DV$8,Lancamentos!$F:$F,"Realizado",Lancamentos!$J:$J,Fluxo_de_Caixa_Semanal!$A77)-SUMIFS(Lancamentos!$Y:$Y,Lancamentos!$AF:$AF,Fluxo_de_Caixa_Semanal!DV$8,Lancamentos!$F:$F,"Contratado",Lancamentos!$J:$J,Fluxo_de_Caixa_Semanal!$A77)</f>
        <v>0</v>
      </c>
      <c r="DW77" s="122">
        <f>-SUMIFS(Lancamentos!$Y:$Y,Lancamentos!$AF:$AF,Fluxo_de_Caixa_Semanal!DW$8,Lancamentos!$F:$F,"Realizado",Lancamentos!$J:$J,Fluxo_de_Caixa_Semanal!$A77)-SUMIFS(Lancamentos!$Y:$Y,Lancamentos!$AF:$AF,Fluxo_de_Caixa_Semanal!DW$8,Lancamentos!$F:$F,"Contratado",Lancamentos!$J:$J,Fluxo_de_Caixa_Semanal!$A77)</f>
        <v>0</v>
      </c>
      <c r="DX77" s="123">
        <f>-SUMIFS(Lancamentos!$Y:$Y,Lancamentos!$AF:$AF,Fluxo_de_Caixa_Semanal!DX$8,Lancamentos!$F:$F,"Realizado",Lancamentos!$J:$J,Fluxo_de_Caixa_Semanal!$A77)-SUMIFS(Lancamentos!$Y:$Y,Lancamentos!$AF:$AF,Fluxo_de_Caixa_Semanal!DX$8,Lancamentos!$F:$F,"Contratado",Lancamentos!$J:$J,Fluxo_de_Caixa_Semanal!$A77)</f>
        <v>0</v>
      </c>
      <c r="DY77" s="121">
        <f>-SUMIFS(Lancamentos!$Y:$Y,Lancamentos!$AF:$AF,Fluxo_de_Caixa_Semanal!DY$8,Lancamentos!$F:$F,"Realizado",Lancamentos!$J:$J,Fluxo_de_Caixa_Semanal!$A77)-SUMIFS(Lancamentos!$Y:$Y,Lancamentos!$AF:$AF,Fluxo_de_Caixa_Semanal!DY$8,Lancamentos!$F:$F,"Contratado",Lancamentos!$J:$J,Fluxo_de_Caixa_Semanal!$A77)</f>
        <v>0</v>
      </c>
      <c r="DZ77" s="122">
        <f>-SUMIFS(Lancamentos!$Y:$Y,Lancamentos!$AF:$AF,Fluxo_de_Caixa_Semanal!DZ$8,Lancamentos!$F:$F,"Realizado",Lancamentos!$J:$J,Fluxo_de_Caixa_Semanal!$A77)-SUMIFS(Lancamentos!$Y:$Y,Lancamentos!$AF:$AF,Fluxo_de_Caixa_Semanal!DZ$8,Lancamentos!$F:$F,"Contratado",Lancamentos!$J:$J,Fluxo_de_Caixa_Semanal!$A77)</f>
        <v>0</v>
      </c>
      <c r="EA77" s="123">
        <f>-SUMIFS(Lancamentos!$Y:$Y,Lancamentos!$AF:$AF,Fluxo_de_Caixa_Semanal!EA$8,Lancamentos!$F:$F,"Realizado",Lancamentos!$J:$J,Fluxo_de_Caixa_Semanal!$A77)-SUMIFS(Lancamentos!$Y:$Y,Lancamentos!$AF:$AF,Fluxo_de_Caixa_Semanal!EA$8,Lancamentos!$F:$F,"Contratado",Lancamentos!$J:$J,Fluxo_de_Caixa_Semanal!$A77)</f>
        <v>0</v>
      </c>
      <c r="EB77" s="121">
        <f>-SUMIFS(Lancamentos!$Y:$Y,Lancamentos!$AF:$AF,Fluxo_de_Caixa_Semanal!EB$8,Lancamentos!$F:$F,"Realizado",Lancamentos!$J:$J,Fluxo_de_Caixa_Semanal!$A77)-SUMIFS(Lancamentos!$Y:$Y,Lancamentos!$AF:$AF,Fluxo_de_Caixa_Semanal!EB$8,Lancamentos!$F:$F,"Contratado",Lancamentos!$J:$J,Fluxo_de_Caixa_Semanal!$A77)</f>
        <v>0</v>
      </c>
      <c r="EC77" s="122">
        <f>-SUMIFS(Lancamentos!$Y:$Y,Lancamentos!$AF:$AF,Fluxo_de_Caixa_Semanal!EC$8,Lancamentos!$F:$F,"Realizado",Lancamentos!$J:$J,Fluxo_de_Caixa_Semanal!$A77)-SUMIFS(Lancamentos!$Y:$Y,Lancamentos!$AF:$AF,Fluxo_de_Caixa_Semanal!EC$8,Lancamentos!$F:$F,"Contratado",Lancamentos!$J:$J,Fluxo_de_Caixa_Semanal!$A77)</f>
        <v>0</v>
      </c>
      <c r="ED77" s="123">
        <f>-SUMIFS(Lancamentos!$Y:$Y,Lancamentos!$AF:$AF,Fluxo_de_Caixa_Semanal!ED$8,Lancamentos!$F:$F,"Realizado",Lancamentos!$J:$J,Fluxo_de_Caixa_Semanal!$A77)-SUMIFS(Lancamentos!$Y:$Y,Lancamentos!$AF:$AF,Fluxo_de_Caixa_Semanal!ED$8,Lancamentos!$F:$F,"Contratado",Lancamentos!$J:$J,Fluxo_de_Caixa_Semanal!$A77)</f>
        <v>0</v>
      </c>
      <c r="EE77" s="121">
        <f>-SUMIFS(Lancamentos!$Y:$Y,Lancamentos!$AF:$AF,Fluxo_de_Caixa_Semanal!EE$8,Lancamentos!$F:$F,"Realizado",Lancamentos!$J:$J,Fluxo_de_Caixa_Semanal!$A77)-SUMIFS(Lancamentos!$Y:$Y,Lancamentos!$AF:$AF,Fluxo_de_Caixa_Semanal!EE$8,Lancamentos!$F:$F,"Contratado",Lancamentos!$J:$J,Fluxo_de_Caixa_Semanal!$A77)</f>
        <v>0</v>
      </c>
      <c r="EF77" s="122">
        <f>-SUMIFS(Lancamentos!$Y:$Y,Lancamentos!$AF:$AF,Fluxo_de_Caixa_Semanal!EF$8,Lancamentos!$F:$F,"Realizado",Lancamentos!$J:$J,Fluxo_de_Caixa_Semanal!$A77)-SUMIFS(Lancamentos!$Y:$Y,Lancamentos!$AF:$AF,Fluxo_de_Caixa_Semanal!EF$8,Lancamentos!$F:$F,"Contratado",Lancamentos!$J:$J,Fluxo_de_Caixa_Semanal!$A77)</f>
        <v>0</v>
      </c>
      <c r="EG77" s="123">
        <f>-SUMIFS(Lancamentos!$Y:$Y,Lancamentos!$AF:$AF,Fluxo_de_Caixa_Semanal!EG$8,Lancamentos!$F:$F,"Realizado",Lancamentos!$J:$J,Fluxo_de_Caixa_Semanal!$A77)-SUMIFS(Lancamentos!$Y:$Y,Lancamentos!$AF:$AF,Fluxo_de_Caixa_Semanal!EG$8,Lancamentos!$F:$F,"Contratado",Lancamentos!$J:$J,Fluxo_de_Caixa_Semanal!$A77)</f>
        <v>0</v>
      </c>
      <c r="EH77" s="121">
        <f>-SUMIFS(Lancamentos!$Y:$Y,Lancamentos!$AF:$AF,Fluxo_de_Caixa_Semanal!EH$8,Lancamentos!$F:$F,"Realizado",Lancamentos!$J:$J,Fluxo_de_Caixa_Semanal!$A77)-SUMIFS(Lancamentos!$Y:$Y,Lancamentos!$AF:$AF,Fluxo_de_Caixa_Semanal!EH$8,Lancamentos!$F:$F,"Contratado",Lancamentos!$J:$J,Fluxo_de_Caixa_Semanal!$A77)</f>
        <v>0</v>
      </c>
      <c r="EI77" s="122">
        <f>-SUMIFS(Lancamentos!$Y:$Y,Lancamentos!$AF:$AF,Fluxo_de_Caixa_Semanal!EI$8,Lancamentos!$F:$F,"Realizado",Lancamentos!$J:$J,Fluxo_de_Caixa_Semanal!$A77)-SUMIFS(Lancamentos!$Y:$Y,Lancamentos!$AF:$AF,Fluxo_de_Caixa_Semanal!EI$8,Lancamentos!$F:$F,"Contratado",Lancamentos!$J:$J,Fluxo_de_Caixa_Semanal!$A77)</f>
        <v>0</v>
      </c>
      <c r="EJ77" s="123">
        <f>-SUMIFS(Lancamentos!$Y:$Y,Lancamentos!$AF:$AF,Fluxo_de_Caixa_Semanal!EJ$8,Lancamentos!$F:$F,"Realizado",Lancamentos!$J:$J,Fluxo_de_Caixa_Semanal!$A77)-SUMIFS(Lancamentos!$Y:$Y,Lancamentos!$AF:$AF,Fluxo_de_Caixa_Semanal!EJ$8,Lancamentos!$F:$F,"Contratado",Lancamentos!$J:$J,Fluxo_de_Caixa_Semanal!$A77)</f>
        <v>0</v>
      </c>
      <c r="EK77" s="121">
        <f>-SUMIFS(Lancamentos!$Y:$Y,Lancamentos!$AF:$AF,Fluxo_de_Caixa_Semanal!EK$8,Lancamentos!$F:$F,"Realizado",Lancamentos!$J:$J,Fluxo_de_Caixa_Semanal!$A77)-SUMIFS(Lancamentos!$Y:$Y,Lancamentos!$AF:$AF,Fluxo_de_Caixa_Semanal!EK$8,Lancamentos!$F:$F,"Contratado",Lancamentos!$J:$J,Fluxo_de_Caixa_Semanal!$A77)</f>
        <v>0</v>
      </c>
      <c r="EL77" s="122">
        <f>-SUMIFS(Lancamentos!$Y:$Y,Lancamentos!$AF:$AF,Fluxo_de_Caixa_Semanal!EL$8,Lancamentos!$F:$F,"Realizado",Lancamentos!$J:$J,Fluxo_de_Caixa_Semanal!$A77)-SUMIFS(Lancamentos!$Y:$Y,Lancamentos!$AF:$AF,Fluxo_de_Caixa_Semanal!EL$8,Lancamentos!$F:$F,"Contratado",Lancamentos!$J:$J,Fluxo_de_Caixa_Semanal!$A77)</f>
        <v>0</v>
      </c>
      <c r="EM77" s="123">
        <f>-SUMIFS(Lancamentos!$Y:$Y,Lancamentos!$AF:$AF,Fluxo_de_Caixa_Semanal!EM$8,Lancamentos!$F:$F,"Realizado",Lancamentos!$J:$J,Fluxo_de_Caixa_Semanal!$A77)-SUMIFS(Lancamentos!$Y:$Y,Lancamentos!$AF:$AF,Fluxo_de_Caixa_Semanal!EM$8,Lancamentos!$F:$F,"Contratado",Lancamentos!$J:$J,Fluxo_de_Caixa_Semanal!$A77)</f>
        <v>0</v>
      </c>
      <c r="EN77" s="121">
        <f>-SUMIFS(Lancamentos!$Y:$Y,Lancamentos!$AF:$AF,Fluxo_de_Caixa_Semanal!EN$8,Lancamentos!$F:$F,"Realizado",Lancamentos!$J:$J,Fluxo_de_Caixa_Semanal!$A77)-SUMIFS(Lancamentos!$Y:$Y,Lancamentos!$AF:$AF,Fluxo_de_Caixa_Semanal!EN$8,Lancamentos!$F:$F,"Contratado",Lancamentos!$J:$J,Fluxo_de_Caixa_Semanal!$A77)</f>
        <v>0</v>
      </c>
      <c r="EO77" s="122">
        <f>-SUMIFS(Lancamentos!$Y:$Y,Lancamentos!$AF:$AF,Fluxo_de_Caixa_Semanal!EO$8,Lancamentos!$F:$F,"Realizado",Lancamentos!$J:$J,Fluxo_de_Caixa_Semanal!$A77)-SUMIFS(Lancamentos!$Y:$Y,Lancamentos!$AF:$AF,Fluxo_de_Caixa_Semanal!EO$8,Lancamentos!$F:$F,"Contratado",Lancamentos!$J:$J,Fluxo_de_Caixa_Semanal!$A77)</f>
        <v>0</v>
      </c>
      <c r="EP77" s="123">
        <f>-SUMIFS(Lancamentos!$Y:$Y,Lancamentos!$AF:$AF,Fluxo_de_Caixa_Semanal!EP$8,Lancamentos!$F:$F,"Realizado",Lancamentos!$J:$J,Fluxo_de_Caixa_Semanal!$A77)-SUMIFS(Lancamentos!$Y:$Y,Lancamentos!$AF:$AF,Fluxo_de_Caixa_Semanal!EP$8,Lancamentos!$F:$F,"Contratado",Lancamentos!$J:$J,Fluxo_de_Caixa_Semanal!$A77)</f>
        <v>0</v>
      </c>
      <c r="EQ77" s="121">
        <f>-SUMIFS(Lancamentos!$Y:$Y,Lancamentos!$AF:$AF,Fluxo_de_Caixa_Semanal!EQ$8,Lancamentos!$F:$F,"Realizado",Lancamentos!$J:$J,Fluxo_de_Caixa_Semanal!$A77)-SUMIFS(Lancamentos!$Y:$Y,Lancamentos!$AF:$AF,Fluxo_de_Caixa_Semanal!EQ$8,Lancamentos!$F:$F,"Contratado",Lancamentos!$J:$J,Fluxo_de_Caixa_Semanal!$A77)</f>
        <v>0</v>
      </c>
      <c r="ER77" s="122">
        <f>-SUMIFS(Lancamentos!$Y:$Y,Lancamentos!$AF:$AF,Fluxo_de_Caixa_Semanal!ER$8,Lancamentos!$F:$F,"Realizado",Lancamentos!$J:$J,Fluxo_de_Caixa_Semanal!$A77)-SUMIFS(Lancamentos!$Y:$Y,Lancamentos!$AF:$AF,Fluxo_de_Caixa_Semanal!ER$8,Lancamentos!$F:$F,"Contratado",Lancamentos!$J:$J,Fluxo_de_Caixa_Semanal!$A77)</f>
        <v>0</v>
      </c>
      <c r="ES77" s="123">
        <f>-SUMIFS(Lancamentos!$Y:$Y,Lancamentos!$AF:$AF,Fluxo_de_Caixa_Semanal!ES$8,Lancamentos!$F:$F,"Realizado",Lancamentos!$J:$J,Fluxo_de_Caixa_Semanal!$A77)-SUMIFS(Lancamentos!$Y:$Y,Lancamentos!$AF:$AF,Fluxo_de_Caixa_Semanal!ES$8,Lancamentos!$F:$F,"Contratado",Lancamentos!$J:$J,Fluxo_de_Caixa_Semanal!$A77)</f>
        <v>0</v>
      </c>
    </row>
    <row r="78" spans="1:149" s="2" customFormat="1" outlineLevel="1" x14ac:dyDescent="0.25">
      <c r="A78" t="s">
        <v>178</v>
      </c>
      <c r="B78" t="s">
        <v>179</v>
      </c>
      <c r="C78" s="165">
        <f>-SUMIFS(Lancamentos!$Y:$Y,Lancamentos!$AF:$AF,Fluxo_de_Caixa_Semanal!C$8,Lancamentos!$F:$F,"Realizado",Lancamentos!$J:$J,Fluxo_de_Caixa_Semanal!$A78)</f>
        <v>0</v>
      </c>
      <c r="D78" s="165">
        <f>-SUMIFS(Lancamentos!$Y:$Y,Lancamentos!$AF:$AF,Fluxo_de_Caixa_Semanal!D$8,Lancamentos!$F:$F,"Realizado",Lancamentos!$J:$J,Fluxo_de_Caixa_Semanal!$A78)</f>
        <v>0</v>
      </c>
      <c r="E78" s="166">
        <f>-SUMIFS(Lancamentos!$Y:$Y,Lancamentos!$AF:$AF,Fluxo_de_Caixa_Semanal!E$8,Lancamentos!$F:$F,"Realizado",Lancamentos!$J:$J,Fluxo_de_Caixa_Semanal!$A78)</f>
        <v>0</v>
      </c>
      <c r="F78" s="167">
        <f>-SUMIFS(Lancamentos!$Y:$Y,Lancamentos!$AF:$AF,Fluxo_de_Caixa_Semanal!F$8,Lancamentos!$F:$F,"Realizado",Lancamentos!$J:$J,Fluxo_de_Caixa_Semanal!$A78)</f>
        <v>0</v>
      </c>
      <c r="G78" s="165">
        <f>-SUMIFS(Lancamentos!$Y:$Y,Lancamentos!$AF:$AF,Fluxo_de_Caixa_Semanal!G$8,Lancamentos!$F:$F,"Realizado",Lancamentos!$J:$J,Fluxo_de_Caixa_Semanal!$A78)</f>
        <v>0</v>
      </c>
      <c r="H78" s="166">
        <f>-SUMIFS(Lancamentos!$Y:$Y,Lancamentos!$AF:$AF,Fluxo_de_Caixa_Semanal!H$8,Lancamentos!$F:$F,"Realizado",Lancamentos!$J:$J,Fluxo_de_Caixa_Semanal!$A78)</f>
        <v>0</v>
      </c>
      <c r="I78" s="167">
        <f>-SUMIFS(Lancamentos!$Y:$Y,Lancamentos!$AF:$AF,Fluxo_de_Caixa_Semanal!I$8,Lancamentos!$F:$F,"Realizado",Lancamentos!$J:$J,Fluxo_de_Caixa_Semanal!$A78)</f>
        <v>0</v>
      </c>
      <c r="J78" s="165">
        <f>-SUMIFS(Lancamentos!$Y:$Y,Lancamentos!$AF:$AF,Fluxo_de_Caixa_Semanal!J$8,Lancamentos!$F:$F,"Realizado",Lancamentos!$J:$J,Fluxo_de_Caixa_Semanal!$A78)</f>
        <v>0</v>
      </c>
      <c r="K78" s="166">
        <f>-SUMIFS(Lancamentos!$Y:$Y,Lancamentos!$AF:$AF,Fluxo_de_Caixa_Semanal!K$8,Lancamentos!$F:$F,"Realizado",Lancamentos!$J:$J,Fluxo_de_Caixa_Semanal!$A78)</f>
        <v>0</v>
      </c>
      <c r="L78" s="167">
        <f>-SUMIFS(Lancamentos!$Y:$Y,Lancamentos!$AF:$AF,Fluxo_de_Caixa_Semanal!L$8,Lancamentos!$F:$F,"Realizado",Lancamentos!$J:$J,Fluxo_de_Caixa_Semanal!$A78)</f>
        <v>0</v>
      </c>
      <c r="M78" s="165">
        <f>-SUMIFS(Lancamentos!$Y:$Y,Lancamentos!$AF:$AF,Fluxo_de_Caixa_Semanal!M$8,Lancamentos!$F:$F,"Realizado",Lancamentos!$J:$J,Fluxo_de_Caixa_Semanal!$A78)</f>
        <v>0</v>
      </c>
      <c r="N78" s="166">
        <f>-SUMIFS(Lancamentos!$Y:$Y,Lancamentos!$AF:$AF,Fluxo_de_Caixa_Semanal!N$8,Lancamentos!$F:$F,"Realizado",Lancamentos!$J:$J,Fluxo_de_Caixa_Semanal!$A78)</f>
        <v>0</v>
      </c>
      <c r="O78" s="167">
        <f>-SUMIFS(Lancamentos!$Y:$Y,Lancamentos!$AF:$AF,Fluxo_de_Caixa_Semanal!O$8,Lancamentos!$F:$F,"Realizado",Lancamentos!$J:$J,Fluxo_de_Caixa_Semanal!$A78)</f>
        <v>0</v>
      </c>
      <c r="P78" s="165">
        <f>-SUMIFS(Lancamentos!$Y:$Y,Lancamentos!$AF:$AF,Fluxo_de_Caixa_Semanal!P$8,Lancamentos!$F:$F,"Realizado",Lancamentos!$J:$J,Fluxo_de_Caixa_Semanal!$A78)</f>
        <v>0</v>
      </c>
      <c r="Q78" s="166">
        <f>-SUMIFS(Lancamentos!$Y:$Y,Lancamentos!$AF:$AF,Fluxo_de_Caixa_Semanal!Q$8,Lancamentos!$F:$F,"Realizado",Lancamentos!$J:$J,Fluxo_de_Caixa_Semanal!$A78)</f>
        <v>0</v>
      </c>
      <c r="R78" s="167">
        <f>-SUMIFS(Lancamentos!$Y:$Y,Lancamentos!$AF:$AF,Fluxo_de_Caixa_Semanal!R$8,Lancamentos!$F:$F,"Realizado",Lancamentos!$J:$J,Fluxo_de_Caixa_Semanal!$A78)</f>
        <v>0</v>
      </c>
      <c r="S78" s="165">
        <f>-SUMIFS(Lancamentos!$Y:$Y,Lancamentos!$AF:$AF,Fluxo_de_Caixa_Semanal!S$8,Lancamentos!$F:$F,"Realizado",Lancamentos!$J:$J,Fluxo_de_Caixa_Semanal!$A78)</f>
        <v>0</v>
      </c>
      <c r="T78" s="166">
        <f>-SUMIFS(Lancamentos!$Y:$Y,Lancamentos!$AF:$AF,Fluxo_de_Caixa_Semanal!T$8,Lancamentos!$F:$F,"Realizado",Lancamentos!$J:$J,Fluxo_de_Caixa_Semanal!$A78)</f>
        <v>0</v>
      </c>
      <c r="U78" s="167">
        <f>-SUMIFS(Lancamentos!$Y:$Y,Lancamentos!$AF:$AF,Fluxo_de_Caixa_Semanal!U$8,Lancamentos!$F:$F,"Realizado",Lancamentos!$J:$J,Fluxo_de_Caixa_Semanal!$A78)</f>
        <v>0</v>
      </c>
      <c r="V78" s="165">
        <f>-SUMIFS(Lancamentos!$Y:$Y,Lancamentos!$AF:$AF,Fluxo_de_Caixa_Semanal!V$8,Lancamentos!$F:$F,"Realizado",Lancamentos!$J:$J,Fluxo_de_Caixa_Semanal!$A78)</f>
        <v>0</v>
      </c>
      <c r="W78" s="166">
        <f>-SUMIFS(Lancamentos!$Y:$Y,Lancamentos!$AF:$AF,Fluxo_de_Caixa_Semanal!W$8,Lancamentos!$F:$F,"Realizado",Lancamentos!$J:$J,Fluxo_de_Caixa_Semanal!$A78)</f>
        <v>0</v>
      </c>
      <c r="X78" s="121">
        <f>-SUMIFS(Lancamentos!$Y:$Y,Lancamentos!$AF:$AF,Fluxo_de_Caixa_Semanal!X$8,Lancamentos!$F:$F,"Realizado",Lancamentos!$J:$J,Fluxo_de_Caixa_Semanal!$A78)-SUMIFS(Lancamentos!$Y:$Y,Lancamentos!$AF:$AF,Fluxo_de_Caixa_Semanal!X$8,Lancamentos!$F:$F,"Contratado",Lancamentos!$J:$J,Fluxo_de_Caixa_Semanal!$A78)</f>
        <v>0</v>
      </c>
      <c r="Y78" s="122">
        <f>-SUMIFS(Lancamentos!$Y:$Y,Lancamentos!$AF:$AF,Fluxo_de_Caixa_Semanal!Y$8,Lancamentos!$F:$F,"Realizado",Lancamentos!$J:$J,Fluxo_de_Caixa_Semanal!$A78)-SUMIFS(Lancamentos!$Y:$Y,Lancamentos!$AF:$AF,Fluxo_de_Caixa_Semanal!Y$8,Lancamentos!$F:$F,"Contratado",Lancamentos!$J:$J,Fluxo_de_Caixa_Semanal!$A78)</f>
        <v>0</v>
      </c>
      <c r="Z78" s="123">
        <f>-SUMIFS(Lancamentos!$Y:$Y,Lancamentos!$AF:$AF,Fluxo_de_Caixa_Semanal!Z$8,Lancamentos!$F:$F,"Realizado",Lancamentos!$J:$J,Fluxo_de_Caixa_Semanal!$A78)-SUMIFS(Lancamentos!$Y:$Y,Lancamentos!$AF:$AF,Fluxo_de_Caixa_Semanal!Z$8,Lancamentos!$F:$F,"Contratado",Lancamentos!$J:$J,Fluxo_de_Caixa_Semanal!$A78)</f>
        <v>0</v>
      </c>
      <c r="AA78" s="121">
        <f>-SUMIFS(Lancamentos!$Y:$Y,Lancamentos!$AF:$AF,Fluxo_de_Caixa_Semanal!AA$8,Lancamentos!$F:$F,"Realizado",Lancamentos!$J:$J,Fluxo_de_Caixa_Semanal!$A78)-SUMIFS(Lancamentos!$Y:$Y,Lancamentos!$AF:$AF,Fluxo_de_Caixa_Semanal!AA$8,Lancamentos!$F:$F,"Contratado",Lancamentos!$J:$J,Fluxo_de_Caixa_Semanal!$A78)</f>
        <v>0</v>
      </c>
      <c r="AB78" s="122">
        <f>-SUMIFS(Lancamentos!$Y:$Y,Lancamentos!$AF:$AF,Fluxo_de_Caixa_Semanal!AB$8,Lancamentos!$F:$F,"Realizado",Lancamentos!$J:$J,Fluxo_de_Caixa_Semanal!$A78)-SUMIFS(Lancamentos!$Y:$Y,Lancamentos!$AF:$AF,Fluxo_de_Caixa_Semanal!AB$8,Lancamentos!$F:$F,"Contratado",Lancamentos!$J:$J,Fluxo_de_Caixa_Semanal!$A78)</f>
        <v>0</v>
      </c>
      <c r="AC78" s="123">
        <f>-SUMIFS(Lancamentos!$Y:$Y,Lancamentos!$AF:$AF,Fluxo_de_Caixa_Semanal!AC$8,Lancamentos!$F:$F,"Realizado",Lancamentos!$J:$J,Fluxo_de_Caixa_Semanal!$A78)-SUMIFS(Lancamentos!$Y:$Y,Lancamentos!$AF:$AF,Fluxo_de_Caixa_Semanal!AC$8,Lancamentos!$F:$F,"Contratado",Lancamentos!$J:$J,Fluxo_de_Caixa_Semanal!$A78)</f>
        <v>0</v>
      </c>
      <c r="AD78" s="121">
        <f>-SUMIFS(Lancamentos!$Y:$Y,Lancamentos!$AF:$AF,Fluxo_de_Caixa_Semanal!AD$8,Lancamentos!$F:$F,"Realizado",Lancamentos!$J:$J,Fluxo_de_Caixa_Semanal!$A78)-SUMIFS(Lancamentos!$Y:$Y,Lancamentos!$AF:$AF,Fluxo_de_Caixa_Semanal!AD$8,Lancamentos!$F:$F,"Contratado",Lancamentos!$J:$J,Fluxo_de_Caixa_Semanal!$A78)</f>
        <v>0</v>
      </c>
      <c r="AE78" s="122">
        <f>-SUMIFS(Lancamentos!$Y:$Y,Lancamentos!$AF:$AF,Fluxo_de_Caixa_Semanal!AE$8,Lancamentos!$F:$F,"Realizado",Lancamentos!$J:$J,Fluxo_de_Caixa_Semanal!$A78)-SUMIFS(Lancamentos!$Y:$Y,Lancamentos!$AF:$AF,Fluxo_de_Caixa_Semanal!AE$8,Lancamentos!$F:$F,"Contratado",Lancamentos!$J:$J,Fluxo_de_Caixa_Semanal!$A78)</f>
        <v>0</v>
      </c>
      <c r="AF78" s="123">
        <f>-SUMIFS(Lancamentos!$Y:$Y,Lancamentos!$AF:$AF,Fluxo_de_Caixa_Semanal!AF$8,Lancamentos!$F:$F,"Realizado",Lancamentos!$J:$J,Fluxo_de_Caixa_Semanal!$A78)-SUMIFS(Lancamentos!$Y:$Y,Lancamentos!$AF:$AF,Fluxo_de_Caixa_Semanal!AF$8,Lancamentos!$F:$F,"Contratado",Lancamentos!$J:$J,Fluxo_de_Caixa_Semanal!$A78)</f>
        <v>0</v>
      </c>
      <c r="AG78" s="121">
        <f>-SUMIFS(Lancamentos!$Y:$Y,Lancamentos!$AF:$AF,Fluxo_de_Caixa_Semanal!AG$8,Lancamentos!$F:$F,"Realizado",Lancamentos!$J:$J,Fluxo_de_Caixa_Semanal!$A78)-SUMIFS(Lancamentos!$Y:$Y,Lancamentos!$AF:$AF,Fluxo_de_Caixa_Semanal!AG$8,Lancamentos!$F:$F,"Contratado",Lancamentos!$J:$J,Fluxo_de_Caixa_Semanal!$A78)</f>
        <v>0</v>
      </c>
      <c r="AH78" s="122">
        <f>-SUMIFS(Lancamentos!$Y:$Y,Lancamentos!$AF:$AF,Fluxo_de_Caixa_Semanal!AH$8,Lancamentos!$F:$F,"Realizado",Lancamentos!$J:$J,Fluxo_de_Caixa_Semanal!$A78)-SUMIFS(Lancamentos!$Y:$Y,Lancamentos!$AF:$AF,Fluxo_de_Caixa_Semanal!AH$8,Lancamentos!$F:$F,"Contratado",Lancamentos!$J:$J,Fluxo_de_Caixa_Semanal!$A78)</f>
        <v>0</v>
      </c>
      <c r="AI78" s="123">
        <f>-SUMIFS(Lancamentos!$Y:$Y,Lancamentos!$AF:$AF,Fluxo_de_Caixa_Semanal!AI$8,Lancamentos!$F:$F,"Realizado",Lancamentos!$J:$J,Fluxo_de_Caixa_Semanal!$A78)-SUMIFS(Lancamentos!$Y:$Y,Lancamentos!$AF:$AF,Fluxo_de_Caixa_Semanal!AI$8,Lancamentos!$F:$F,"Contratado",Lancamentos!$J:$J,Fluxo_de_Caixa_Semanal!$A78)</f>
        <v>0</v>
      </c>
      <c r="AJ78" s="121">
        <f>-SUMIFS(Lancamentos!$Y:$Y,Lancamentos!$AF:$AF,Fluxo_de_Caixa_Semanal!AJ$8,Lancamentos!$F:$F,"Realizado",Lancamentos!$J:$J,Fluxo_de_Caixa_Semanal!$A78)-SUMIFS(Lancamentos!$Y:$Y,Lancamentos!$AF:$AF,Fluxo_de_Caixa_Semanal!AJ$8,Lancamentos!$F:$F,"Contratado",Lancamentos!$J:$J,Fluxo_de_Caixa_Semanal!$A78)</f>
        <v>0</v>
      </c>
      <c r="AK78" s="122">
        <f>-SUMIFS(Lancamentos!$Y:$Y,Lancamentos!$AF:$AF,Fluxo_de_Caixa_Semanal!AK$8,Lancamentos!$F:$F,"Realizado",Lancamentos!$J:$J,Fluxo_de_Caixa_Semanal!$A78)-SUMIFS(Lancamentos!$Y:$Y,Lancamentos!$AF:$AF,Fluxo_de_Caixa_Semanal!AK$8,Lancamentos!$F:$F,"Contratado",Lancamentos!$J:$J,Fluxo_de_Caixa_Semanal!$A78)</f>
        <v>0</v>
      </c>
      <c r="AL78" s="123">
        <f>-SUMIFS(Lancamentos!$Y:$Y,Lancamentos!$AF:$AF,Fluxo_de_Caixa_Semanal!AL$8,Lancamentos!$F:$F,"Realizado",Lancamentos!$J:$J,Fluxo_de_Caixa_Semanal!$A78)-SUMIFS(Lancamentos!$Y:$Y,Lancamentos!$AF:$AF,Fluxo_de_Caixa_Semanal!AL$8,Lancamentos!$F:$F,"Contratado",Lancamentos!$J:$J,Fluxo_de_Caixa_Semanal!$A78)</f>
        <v>0</v>
      </c>
      <c r="AM78" s="121">
        <f>-SUMIFS(Lancamentos!$Y:$Y,Lancamentos!$AF:$AF,Fluxo_de_Caixa_Semanal!AM$8,Lancamentos!$F:$F,"Realizado",Lancamentos!$J:$J,Fluxo_de_Caixa_Semanal!$A78)-SUMIFS(Lancamentos!$Y:$Y,Lancamentos!$AF:$AF,Fluxo_de_Caixa_Semanal!AM$8,Lancamentos!$F:$F,"Contratado",Lancamentos!$J:$J,Fluxo_de_Caixa_Semanal!$A78)</f>
        <v>0</v>
      </c>
      <c r="AN78" s="122">
        <f>-SUMIFS(Lancamentos!$Y:$Y,Lancamentos!$AF:$AF,Fluxo_de_Caixa_Semanal!AN$8,Lancamentos!$F:$F,"Realizado",Lancamentos!$J:$J,Fluxo_de_Caixa_Semanal!$A78)-SUMIFS(Lancamentos!$Y:$Y,Lancamentos!$AF:$AF,Fluxo_de_Caixa_Semanal!AN$8,Lancamentos!$F:$F,"Contratado",Lancamentos!$J:$J,Fluxo_de_Caixa_Semanal!$A78)</f>
        <v>0</v>
      </c>
      <c r="AO78" s="123">
        <f>-SUMIFS(Lancamentos!$Y:$Y,Lancamentos!$AF:$AF,Fluxo_de_Caixa_Semanal!AO$8,Lancamentos!$F:$F,"Realizado",Lancamentos!$J:$J,Fluxo_de_Caixa_Semanal!$A78)-SUMIFS(Lancamentos!$Y:$Y,Lancamentos!$AF:$AF,Fluxo_de_Caixa_Semanal!AO$8,Lancamentos!$F:$F,"Contratado",Lancamentos!$J:$J,Fluxo_de_Caixa_Semanal!$A78)</f>
        <v>0</v>
      </c>
      <c r="AP78" s="121">
        <f>-SUMIFS(Lancamentos!$Y:$Y,Lancamentos!$AF:$AF,Fluxo_de_Caixa_Semanal!AP$8,Lancamentos!$F:$F,"Realizado",Lancamentos!$J:$J,Fluxo_de_Caixa_Semanal!$A78)-SUMIFS(Lancamentos!$Y:$Y,Lancamentos!$AF:$AF,Fluxo_de_Caixa_Semanal!AP$8,Lancamentos!$F:$F,"Contratado",Lancamentos!$J:$J,Fluxo_de_Caixa_Semanal!$A78)</f>
        <v>0</v>
      </c>
      <c r="AQ78" s="122">
        <f>-SUMIFS(Lancamentos!$Y:$Y,Lancamentos!$AF:$AF,Fluxo_de_Caixa_Semanal!AQ$8,Lancamentos!$F:$F,"Realizado",Lancamentos!$J:$J,Fluxo_de_Caixa_Semanal!$A78)-SUMIFS(Lancamentos!$Y:$Y,Lancamentos!$AF:$AF,Fluxo_de_Caixa_Semanal!AQ$8,Lancamentos!$F:$F,"Contratado",Lancamentos!$J:$J,Fluxo_de_Caixa_Semanal!$A78)</f>
        <v>0</v>
      </c>
      <c r="AR78" s="123">
        <f>-SUMIFS(Lancamentos!$Y:$Y,Lancamentos!$AF:$AF,Fluxo_de_Caixa_Semanal!AR$8,Lancamentos!$F:$F,"Realizado",Lancamentos!$J:$J,Fluxo_de_Caixa_Semanal!$A78)-SUMIFS(Lancamentos!$Y:$Y,Lancamentos!$AF:$AF,Fluxo_de_Caixa_Semanal!AR$8,Lancamentos!$F:$F,"Contratado",Lancamentos!$J:$J,Fluxo_de_Caixa_Semanal!$A78)</f>
        <v>0</v>
      </c>
      <c r="AS78" s="121">
        <f>-SUMIFS(Lancamentos!$Y:$Y,Lancamentos!$AF:$AF,Fluxo_de_Caixa_Semanal!AS$8,Lancamentos!$F:$F,"Realizado",Lancamentos!$J:$J,Fluxo_de_Caixa_Semanal!$A78)-SUMIFS(Lancamentos!$Y:$Y,Lancamentos!$AF:$AF,Fluxo_de_Caixa_Semanal!AS$8,Lancamentos!$F:$F,"Contratado",Lancamentos!$J:$J,Fluxo_de_Caixa_Semanal!$A78)</f>
        <v>0</v>
      </c>
      <c r="AT78" s="122">
        <f>-SUMIFS(Lancamentos!$Y:$Y,Lancamentos!$AF:$AF,Fluxo_de_Caixa_Semanal!AT$8,Lancamentos!$F:$F,"Realizado",Lancamentos!$J:$J,Fluxo_de_Caixa_Semanal!$A78)-SUMIFS(Lancamentos!$Y:$Y,Lancamentos!$AF:$AF,Fluxo_de_Caixa_Semanal!AT$8,Lancamentos!$F:$F,"Contratado",Lancamentos!$J:$J,Fluxo_de_Caixa_Semanal!$A78)</f>
        <v>0</v>
      </c>
      <c r="AU78" s="123">
        <f>-SUMIFS(Lancamentos!$Y:$Y,Lancamentos!$AF:$AF,Fluxo_de_Caixa_Semanal!AU$8,Lancamentos!$F:$F,"Realizado",Lancamentos!$J:$J,Fluxo_de_Caixa_Semanal!$A78)-SUMIFS(Lancamentos!$Y:$Y,Lancamentos!$AF:$AF,Fluxo_de_Caixa_Semanal!AU$8,Lancamentos!$F:$F,"Contratado",Lancamentos!$J:$J,Fluxo_de_Caixa_Semanal!$A78)</f>
        <v>0</v>
      </c>
      <c r="AV78" s="121">
        <f>-SUMIFS(Lancamentos!$Y:$Y,Lancamentos!$AF:$AF,Fluxo_de_Caixa_Semanal!AV$8,Lancamentos!$F:$F,"Realizado",Lancamentos!$J:$J,Fluxo_de_Caixa_Semanal!$A78)-SUMIFS(Lancamentos!$Y:$Y,Lancamentos!$AF:$AF,Fluxo_de_Caixa_Semanal!AV$8,Lancamentos!$F:$F,"Contratado",Lancamentos!$J:$J,Fluxo_de_Caixa_Semanal!$A78)</f>
        <v>0</v>
      </c>
      <c r="AW78" s="122">
        <f>-SUMIFS(Lancamentos!$Y:$Y,Lancamentos!$AF:$AF,Fluxo_de_Caixa_Semanal!AW$8,Lancamentos!$F:$F,"Realizado",Lancamentos!$J:$J,Fluxo_de_Caixa_Semanal!$A78)-SUMIFS(Lancamentos!$Y:$Y,Lancamentos!$AF:$AF,Fluxo_de_Caixa_Semanal!AW$8,Lancamentos!$F:$F,"Contratado",Lancamentos!$J:$J,Fluxo_de_Caixa_Semanal!$A78)</f>
        <v>0</v>
      </c>
      <c r="AX78" s="123">
        <f>-SUMIFS(Lancamentos!$Y:$Y,Lancamentos!$AF:$AF,Fluxo_de_Caixa_Semanal!AX$8,Lancamentos!$F:$F,"Realizado",Lancamentos!$J:$J,Fluxo_de_Caixa_Semanal!$A78)-SUMIFS(Lancamentos!$Y:$Y,Lancamentos!$AF:$AF,Fluxo_de_Caixa_Semanal!AX$8,Lancamentos!$F:$F,"Contratado",Lancamentos!$J:$J,Fluxo_de_Caixa_Semanal!$A78)</f>
        <v>0</v>
      </c>
      <c r="AY78" s="121">
        <f>-SUMIFS(Lancamentos!$Y:$Y,Lancamentos!$AF:$AF,Fluxo_de_Caixa_Semanal!AY$8,Lancamentos!$F:$F,"Realizado",Lancamentos!$J:$J,Fluxo_de_Caixa_Semanal!$A78)-SUMIFS(Lancamentos!$Y:$Y,Lancamentos!$AF:$AF,Fluxo_de_Caixa_Semanal!AY$8,Lancamentos!$F:$F,"Contratado",Lancamentos!$J:$J,Fluxo_de_Caixa_Semanal!$A78)</f>
        <v>0</v>
      </c>
      <c r="AZ78" s="122">
        <f>-SUMIFS(Lancamentos!$Y:$Y,Lancamentos!$AF:$AF,Fluxo_de_Caixa_Semanal!AZ$8,Lancamentos!$F:$F,"Realizado",Lancamentos!$J:$J,Fluxo_de_Caixa_Semanal!$A78)-SUMIFS(Lancamentos!$Y:$Y,Lancamentos!$AF:$AF,Fluxo_de_Caixa_Semanal!AZ$8,Lancamentos!$F:$F,"Contratado",Lancamentos!$J:$J,Fluxo_de_Caixa_Semanal!$A78)</f>
        <v>0</v>
      </c>
      <c r="BA78" s="123">
        <f>-SUMIFS(Lancamentos!$Y:$Y,Lancamentos!$AF:$AF,Fluxo_de_Caixa_Semanal!BA$8,Lancamentos!$F:$F,"Realizado",Lancamentos!$J:$J,Fluxo_de_Caixa_Semanal!$A78)-SUMIFS(Lancamentos!$Y:$Y,Lancamentos!$AF:$AF,Fluxo_de_Caixa_Semanal!BA$8,Lancamentos!$F:$F,"Contratado",Lancamentos!$J:$J,Fluxo_de_Caixa_Semanal!$A78)</f>
        <v>0</v>
      </c>
      <c r="BB78" s="121">
        <f>-SUMIFS(Lancamentos!$Y:$Y,Lancamentos!$AF:$AF,Fluxo_de_Caixa_Semanal!BB$8,Lancamentos!$F:$F,"Realizado",Lancamentos!$J:$J,Fluxo_de_Caixa_Semanal!$A78)-SUMIFS(Lancamentos!$Y:$Y,Lancamentos!$AF:$AF,Fluxo_de_Caixa_Semanal!BB$8,Lancamentos!$F:$F,"Contratado",Lancamentos!$J:$J,Fluxo_de_Caixa_Semanal!$A78)</f>
        <v>0</v>
      </c>
      <c r="BC78" s="122">
        <f>-SUMIFS(Lancamentos!$Y:$Y,Lancamentos!$AF:$AF,Fluxo_de_Caixa_Semanal!BC$8,Lancamentos!$F:$F,"Realizado",Lancamentos!$J:$J,Fluxo_de_Caixa_Semanal!$A78)-SUMIFS(Lancamentos!$Y:$Y,Lancamentos!$AF:$AF,Fluxo_de_Caixa_Semanal!BC$8,Lancamentos!$F:$F,"Contratado",Lancamentos!$J:$J,Fluxo_de_Caixa_Semanal!$A78)</f>
        <v>0</v>
      </c>
      <c r="BD78" s="123">
        <f>-SUMIFS(Lancamentos!$Y:$Y,Lancamentos!$AF:$AF,Fluxo_de_Caixa_Semanal!BD$8,Lancamentos!$F:$F,"Realizado",Lancamentos!$J:$J,Fluxo_de_Caixa_Semanal!$A78)-SUMIFS(Lancamentos!$Y:$Y,Lancamentos!$AF:$AF,Fluxo_de_Caixa_Semanal!BD$8,Lancamentos!$F:$F,"Contratado",Lancamentos!$J:$J,Fluxo_de_Caixa_Semanal!$A78)</f>
        <v>0</v>
      </c>
      <c r="BE78" s="121">
        <f>-SUMIFS(Lancamentos!$Y:$Y,Lancamentos!$AF:$AF,Fluxo_de_Caixa_Semanal!BE$8,Lancamentos!$F:$F,"Realizado",Lancamentos!$J:$J,Fluxo_de_Caixa_Semanal!$A78)-SUMIFS(Lancamentos!$Y:$Y,Lancamentos!$AF:$AF,Fluxo_de_Caixa_Semanal!BE$8,Lancamentos!$F:$F,"Contratado",Lancamentos!$J:$J,Fluxo_de_Caixa_Semanal!$A78)</f>
        <v>0</v>
      </c>
      <c r="BF78" s="122">
        <f>-SUMIFS(Lancamentos!$Y:$Y,Lancamentos!$AF:$AF,Fluxo_de_Caixa_Semanal!BF$8,Lancamentos!$F:$F,"Realizado",Lancamentos!$J:$J,Fluxo_de_Caixa_Semanal!$A78)-SUMIFS(Lancamentos!$Y:$Y,Lancamentos!$AF:$AF,Fluxo_de_Caixa_Semanal!BF$8,Lancamentos!$F:$F,"Contratado",Lancamentos!$J:$J,Fluxo_de_Caixa_Semanal!$A78)</f>
        <v>0</v>
      </c>
      <c r="BG78" s="123">
        <f>-SUMIFS(Lancamentos!$Y:$Y,Lancamentos!$AF:$AF,Fluxo_de_Caixa_Semanal!BG$8,Lancamentos!$F:$F,"Realizado",Lancamentos!$J:$J,Fluxo_de_Caixa_Semanal!$A78)-SUMIFS(Lancamentos!$Y:$Y,Lancamentos!$AF:$AF,Fluxo_de_Caixa_Semanal!BG$8,Lancamentos!$F:$F,"Contratado",Lancamentos!$J:$J,Fluxo_de_Caixa_Semanal!$A78)</f>
        <v>0</v>
      </c>
      <c r="BH78" s="121">
        <f>-SUMIFS(Lancamentos!$Y:$Y,Lancamentos!$AF:$AF,Fluxo_de_Caixa_Semanal!BH$8,Lancamentos!$F:$F,"Realizado",Lancamentos!$J:$J,Fluxo_de_Caixa_Semanal!$A78)-SUMIFS(Lancamentos!$Y:$Y,Lancamentos!$AF:$AF,Fluxo_de_Caixa_Semanal!BH$8,Lancamentos!$F:$F,"Contratado",Lancamentos!$J:$J,Fluxo_de_Caixa_Semanal!$A78)</f>
        <v>0</v>
      </c>
      <c r="BI78" s="122">
        <f>-SUMIFS(Lancamentos!$Y:$Y,Lancamentos!$AF:$AF,Fluxo_de_Caixa_Semanal!BI$8,Lancamentos!$F:$F,"Realizado",Lancamentos!$J:$J,Fluxo_de_Caixa_Semanal!$A78)-SUMIFS(Lancamentos!$Y:$Y,Lancamentos!$AF:$AF,Fluxo_de_Caixa_Semanal!BI$8,Lancamentos!$F:$F,"Contratado",Lancamentos!$J:$J,Fluxo_de_Caixa_Semanal!$A78)</f>
        <v>0</v>
      </c>
      <c r="BJ78" s="123">
        <f>-SUMIFS(Lancamentos!$Y:$Y,Lancamentos!$AF:$AF,Fluxo_de_Caixa_Semanal!BJ$8,Lancamentos!$F:$F,"Realizado",Lancamentos!$J:$J,Fluxo_de_Caixa_Semanal!$A78)-SUMIFS(Lancamentos!$Y:$Y,Lancamentos!$AF:$AF,Fluxo_de_Caixa_Semanal!BJ$8,Lancamentos!$F:$F,"Contratado",Lancamentos!$J:$J,Fluxo_de_Caixa_Semanal!$A78)</f>
        <v>0</v>
      </c>
      <c r="BK78" s="121">
        <f>-SUMIFS(Lancamentos!$Y:$Y,Lancamentos!$AF:$AF,Fluxo_de_Caixa_Semanal!BK$8,Lancamentos!$F:$F,"Realizado",Lancamentos!$J:$J,Fluxo_de_Caixa_Semanal!$A78)-SUMIFS(Lancamentos!$Y:$Y,Lancamentos!$AF:$AF,Fluxo_de_Caixa_Semanal!BK$8,Lancamentos!$F:$F,"Contratado",Lancamentos!$J:$J,Fluxo_de_Caixa_Semanal!$A78)</f>
        <v>0</v>
      </c>
      <c r="BL78" s="122">
        <f>-SUMIFS(Lancamentos!$Y:$Y,Lancamentos!$AF:$AF,Fluxo_de_Caixa_Semanal!BL$8,Lancamentos!$F:$F,"Realizado",Lancamentos!$J:$J,Fluxo_de_Caixa_Semanal!$A78)-SUMIFS(Lancamentos!$Y:$Y,Lancamentos!$AF:$AF,Fluxo_de_Caixa_Semanal!BL$8,Lancamentos!$F:$F,"Contratado",Lancamentos!$J:$J,Fluxo_de_Caixa_Semanal!$A78)</f>
        <v>0</v>
      </c>
      <c r="BM78" s="123">
        <f>-SUMIFS(Lancamentos!$Y:$Y,Lancamentos!$AF:$AF,Fluxo_de_Caixa_Semanal!BM$8,Lancamentos!$F:$F,"Realizado",Lancamentos!$J:$J,Fluxo_de_Caixa_Semanal!$A78)-SUMIFS(Lancamentos!$Y:$Y,Lancamentos!$AF:$AF,Fluxo_de_Caixa_Semanal!BM$8,Lancamentos!$F:$F,"Contratado",Lancamentos!$J:$J,Fluxo_de_Caixa_Semanal!$A78)</f>
        <v>0</v>
      </c>
      <c r="BN78" s="121">
        <f>-SUMIFS(Lancamentos!$Y:$Y,Lancamentos!$AF:$AF,Fluxo_de_Caixa_Semanal!BN$8,Lancamentos!$F:$F,"Realizado",Lancamentos!$J:$J,Fluxo_de_Caixa_Semanal!$A78)-SUMIFS(Lancamentos!$Y:$Y,Lancamentos!$AF:$AF,Fluxo_de_Caixa_Semanal!BN$8,Lancamentos!$F:$F,"Contratado",Lancamentos!$J:$J,Fluxo_de_Caixa_Semanal!$A78)</f>
        <v>0</v>
      </c>
      <c r="BO78" s="122">
        <f>-SUMIFS(Lancamentos!$Y:$Y,Lancamentos!$AF:$AF,Fluxo_de_Caixa_Semanal!BO$8,Lancamentos!$F:$F,"Realizado",Lancamentos!$J:$J,Fluxo_de_Caixa_Semanal!$A78)-SUMIFS(Lancamentos!$Y:$Y,Lancamentos!$AF:$AF,Fluxo_de_Caixa_Semanal!BO$8,Lancamentos!$F:$F,"Contratado",Lancamentos!$J:$J,Fluxo_de_Caixa_Semanal!$A78)</f>
        <v>0</v>
      </c>
      <c r="BP78" s="123">
        <f>-SUMIFS(Lancamentos!$Y:$Y,Lancamentos!$AF:$AF,Fluxo_de_Caixa_Semanal!BP$8,Lancamentos!$F:$F,"Realizado",Lancamentos!$J:$J,Fluxo_de_Caixa_Semanal!$A78)-SUMIFS(Lancamentos!$Y:$Y,Lancamentos!$AF:$AF,Fluxo_de_Caixa_Semanal!BP$8,Lancamentos!$F:$F,"Contratado",Lancamentos!$J:$J,Fluxo_de_Caixa_Semanal!$A78)</f>
        <v>0</v>
      </c>
      <c r="BQ78" s="121">
        <f>-SUMIFS(Lancamentos!$Y:$Y,Lancamentos!$AF:$AF,Fluxo_de_Caixa_Semanal!BQ$8,Lancamentos!$F:$F,"Realizado",Lancamentos!$J:$J,Fluxo_de_Caixa_Semanal!$A78)-SUMIFS(Lancamentos!$Y:$Y,Lancamentos!$AF:$AF,Fluxo_de_Caixa_Semanal!BQ$8,Lancamentos!$F:$F,"Contratado",Lancamentos!$J:$J,Fluxo_de_Caixa_Semanal!$A78)</f>
        <v>0</v>
      </c>
      <c r="BR78" s="122">
        <f>-SUMIFS(Lancamentos!$Y:$Y,Lancamentos!$AF:$AF,Fluxo_de_Caixa_Semanal!BR$8,Lancamentos!$F:$F,"Realizado",Lancamentos!$J:$J,Fluxo_de_Caixa_Semanal!$A78)-SUMIFS(Lancamentos!$Y:$Y,Lancamentos!$AF:$AF,Fluxo_de_Caixa_Semanal!BR$8,Lancamentos!$F:$F,"Contratado",Lancamentos!$J:$J,Fluxo_de_Caixa_Semanal!$A78)</f>
        <v>0</v>
      </c>
      <c r="BS78" s="123">
        <f>-SUMIFS(Lancamentos!$Y:$Y,Lancamentos!$AF:$AF,Fluxo_de_Caixa_Semanal!BS$8,Lancamentos!$F:$F,"Realizado",Lancamentos!$J:$J,Fluxo_de_Caixa_Semanal!$A78)-SUMIFS(Lancamentos!$Y:$Y,Lancamentos!$AF:$AF,Fluxo_de_Caixa_Semanal!BS$8,Lancamentos!$F:$F,"Contratado",Lancamentos!$J:$J,Fluxo_de_Caixa_Semanal!$A78)</f>
        <v>0</v>
      </c>
      <c r="BT78" s="121">
        <f>-SUMIFS(Lancamentos!$Y:$Y,Lancamentos!$AF:$AF,Fluxo_de_Caixa_Semanal!BT$8,Lancamentos!$F:$F,"Realizado",Lancamentos!$J:$J,Fluxo_de_Caixa_Semanal!$A78)-SUMIFS(Lancamentos!$Y:$Y,Lancamentos!$AF:$AF,Fluxo_de_Caixa_Semanal!BT$8,Lancamentos!$F:$F,"Contratado",Lancamentos!$J:$J,Fluxo_de_Caixa_Semanal!$A78)</f>
        <v>0</v>
      </c>
      <c r="BU78" s="122">
        <f>-SUMIFS(Lancamentos!$Y:$Y,Lancamentos!$AF:$AF,Fluxo_de_Caixa_Semanal!BU$8,Lancamentos!$F:$F,"Realizado",Lancamentos!$J:$J,Fluxo_de_Caixa_Semanal!$A78)-SUMIFS(Lancamentos!$Y:$Y,Lancamentos!$AF:$AF,Fluxo_de_Caixa_Semanal!BU$8,Lancamentos!$F:$F,"Contratado",Lancamentos!$J:$J,Fluxo_de_Caixa_Semanal!$A78)</f>
        <v>0</v>
      </c>
      <c r="BV78" s="123">
        <f>-SUMIFS(Lancamentos!$Y:$Y,Lancamentos!$AF:$AF,Fluxo_de_Caixa_Semanal!BV$8,Lancamentos!$F:$F,"Realizado",Lancamentos!$J:$J,Fluxo_de_Caixa_Semanal!$A78)-SUMIFS(Lancamentos!$Y:$Y,Lancamentos!$AF:$AF,Fluxo_de_Caixa_Semanal!BV$8,Lancamentos!$F:$F,"Contratado",Lancamentos!$J:$J,Fluxo_de_Caixa_Semanal!$A78)</f>
        <v>0</v>
      </c>
      <c r="BW78" s="121">
        <f>-SUMIFS(Lancamentos!$Y:$Y,Lancamentos!$AF:$AF,Fluxo_de_Caixa_Semanal!BW$8,Lancamentos!$F:$F,"Realizado",Lancamentos!$J:$J,Fluxo_de_Caixa_Semanal!$A78)-SUMIFS(Lancamentos!$Y:$Y,Lancamentos!$AF:$AF,Fluxo_de_Caixa_Semanal!BW$8,Lancamentos!$F:$F,"Contratado",Lancamentos!$J:$J,Fluxo_de_Caixa_Semanal!$A78)</f>
        <v>0</v>
      </c>
      <c r="BX78" s="122">
        <f>-SUMIFS(Lancamentos!$Y:$Y,Lancamentos!$AF:$AF,Fluxo_de_Caixa_Semanal!BX$8,Lancamentos!$F:$F,"Realizado",Lancamentos!$J:$J,Fluxo_de_Caixa_Semanal!$A78)-SUMIFS(Lancamentos!$Y:$Y,Lancamentos!$AF:$AF,Fluxo_de_Caixa_Semanal!BX$8,Lancamentos!$F:$F,"Contratado",Lancamentos!$J:$J,Fluxo_de_Caixa_Semanal!$A78)</f>
        <v>0</v>
      </c>
      <c r="BY78" s="123">
        <f>-SUMIFS(Lancamentos!$Y:$Y,Lancamentos!$AF:$AF,Fluxo_de_Caixa_Semanal!BY$8,Lancamentos!$F:$F,"Realizado",Lancamentos!$J:$J,Fluxo_de_Caixa_Semanal!$A78)-SUMIFS(Lancamentos!$Y:$Y,Lancamentos!$AF:$AF,Fluxo_de_Caixa_Semanal!BY$8,Lancamentos!$F:$F,"Contratado",Lancamentos!$J:$J,Fluxo_de_Caixa_Semanal!$A78)</f>
        <v>0</v>
      </c>
      <c r="BZ78" s="121">
        <f>-SUMIFS(Lancamentos!$Y:$Y,Lancamentos!$AF:$AF,Fluxo_de_Caixa_Semanal!BZ$8,Lancamentos!$F:$F,"Realizado",Lancamentos!$J:$J,Fluxo_de_Caixa_Semanal!$A78)-SUMIFS(Lancamentos!$Y:$Y,Lancamentos!$AF:$AF,Fluxo_de_Caixa_Semanal!BZ$8,Lancamentos!$F:$F,"Contratado",Lancamentos!$J:$J,Fluxo_de_Caixa_Semanal!$A78)</f>
        <v>0</v>
      </c>
      <c r="CA78" s="122">
        <f>-SUMIFS(Lancamentos!$Y:$Y,Lancamentos!$AF:$AF,Fluxo_de_Caixa_Semanal!CA$8,Lancamentos!$F:$F,"Realizado",Lancamentos!$J:$J,Fluxo_de_Caixa_Semanal!$A78)-SUMIFS(Lancamentos!$Y:$Y,Lancamentos!$AF:$AF,Fluxo_de_Caixa_Semanal!CA$8,Lancamentos!$F:$F,"Contratado",Lancamentos!$J:$J,Fluxo_de_Caixa_Semanal!$A78)</f>
        <v>0</v>
      </c>
      <c r="CB78" s="123">
        <f>-SUMIFS(Lancamentos!$Y:$Y,Lancamentos!$AF:$AF,Fluxo_de_Caixa_Semanal!CB$8,Lancamentos!$F:$F,"Realizado",Lancamentos!$J:$J,Fluxo_de_Caixa_Semanal!$A78)-SUMIFS(Lancamentos!$Y:$Y,Lancamentos!$AF:$AF,Fluxo_de_Caixa_Semanal!CB$8,Lancamentos!$F:$F,"Contratado",Lancamentos!$J:$J,Fluxo_de_Caixa_Semanal!$A78)</f>
        <v>0</v>
      </c>
      <c r="CC78" s="121">
        <f>-SUMIFS(Lancamentos!$Y:$Y,Lancamentos!$AF:$AF,Fluxo_de_Caixa_Semanal!CC$8,Lancamentos!$F:$F,"Realizado",Lancamentos!$J:$J,Fluxo_de_Caixa_Semanal!$A78)-SUMIFS(Lancamentos!$Y:$Y,Lancamentos!$AF:$AF,Fluxo_de_Caixa_Semanal!CC$8,Lancamentos!$F:$F,"Contratado",Lancamentos!$J:$J,Fluxo_de_Caixa_Semanal!$A78)</f>
        <v>0</v>
      </c>
      <c r="CD78" s="122">
        <f>-SUMIFS(Lancamentos!$Y:$Y,Lancamentos!$AF:$AF,Fluxo_de_Caixa_Semanal!CD$8,Lancamentos!$F:$F,"Realizado",Lancamentos!$J:$J,Fluxo_de_Caixa_Semanal!$A78)-SUMIFS(Lancamentos!$Y:$Y,Lancamentos!$AF:$AF,Fluxo_de_Caixa_Semanal!CD$8,Lancamentos!$F:$F,"Contratado",Lancamentos!$J:$J,Fluxo_de_Caixa_Semanal!$A78)</f>
        <v>0</v>
      </c>
      <c r="CE78" s="123">
        <f>-SUMIFS(Lancamentos!$Y:$Y,Lancamentos!$AF:$AF,Fluxo_de_Caixa_Semanal!CE$8,Lancamentos!$F:$F,"Realizado",Lancamentos!$J:$J,Fluxo_de_Caixa_Semanal!$A78)-SUMIFS(Lancamentos!$Y:$Y,Lancamentos!$AF:$AF,Fluxo_de_Caixa_Semanal!CE$8,Lancamentos!$F:$F,"Contratado",Lancamentos!$J:$J,Fluxo_de_Caixa_Semanal!$A78)</f>
        <v>0</v>
      </c>
      <c r="CF78" s="121">
        <f>-SUMIFS(Lancamentos!$Y:$Y,Lancamentos!$AF:$AF,Fluxo_de_Caixa_Semanal!CF$8,Lancamentos!$F:$F,"Realizado",Lancamentos!$J:$J,Fluxo_de_Caixa_Semanal!$A78)-SUMIFS(Lancamentos!$Y:$Y,Lancamentos!$AF:$AF,Fluxo_de_Caixa_Semanal!CF$8,Lancamentos!$F:$F,"Contratado",Lancamentos!$J:$J,Fluxo_de_Caixa_Semanal!$A78)</f>
        <v>0</v>
      </c>
      <c r="CG78" s="122">
        <f>-SUMIFS(Lancamentos!$Y:$Y,Lancamentos!$AF:$AF,Fluxo_de_Caixa_Semanal!CG$8,Lancamentos!$F:$F,"Realizado",Lancamentos!$J:$J,Fluxo_de_Caixa_Semanal!$A78)-SUMIFS(Lancamentos!$Y:$Y,Lancamentos!$AF:$AF,Fluxo_de_Caixa_Semanal!CG$8,Lancamentos!$F:$F,"Contratado",Lancamentos!$J:$J,Fluxo_de_Caixa_Semanal!$A78)</f>
        <v>0</v>
      </c>
      <c r="CH78" s="123">
        <f>-SUMIFS(Lancamentos!$Y:$Y,Lancamentos!$AF:$AF,Fluxo_de_Caixa_Semanal!CH$8,Lancamentos!$F:$F,"Realizado",Lancamentos!$J:$J,Fluxo_de_Caixa_Semanal!$A78)-SUMIFS(Lancamentos!$Y:$Y,Lancamentos!$AF:$AF,Fluxo_de_Caixa_Semanal!CH$8,Lancamentos!$F:$F,"Contratado",Lancamentos!$J:$J,Fluxo_de_Caixa_Semanal!$A78)</f>
        <v>0</v>
      </c>
      <c r="CI78" s="121">
        <f>-SUMIFS(Lancamentos!$Y:$Y,Lancamentos!$AF:$AF,Fluxo_de_Caixa_Semanal!CI$8,Lancamentos!$F:$F,"Realizado",Lancamentos!$J:$J,Fluxo_de_Caixa_Semanal!$A78)-SUMIFS(Lancamentos!$Y:$Y,Lancamentos!$AF:$AF,Fluxo_de_Caixa_Semanal!CI$8,Lancamentos!$F:$F,"Contratado",Lancamentos!$J:$J,Fluxo_de_Caixa_Semanal!$A78)</f>
        <v>0</v>
      </c>
      <c r="CJ78" s="122">
        <f>-SUMIFS(Lancamentos!$Y:$Y,Lancamentos!$AF:$AF,Fluxo_de_Caixa_Semanal!CJ$8,Lancamentos!$F:$F,"Realizado",Lancamentos!$J:$J,Fluxo_de_Caixa_Semanal!$A78)-SUMIFS(Lancamentos!$Y:$Y,Lancamentos!$AF:$AF,Fluxo_de_Caixa_Semanal!CJ$8,Lancamentos!$F:$F,"Contratado",Lancamentos!$J:$J,Fluxo_de_Caixa_Semanal!$A78)</f>
        <v>0</v>
      </c>
      <c r="CK78" s="123">
        <f>-SUMIFS(Lancamentos!$Y:$Y,Lancamentos!$AF:$AF,Fluxo_de_Caixa_Semanal!CK$8,Lancamentos!$F:$F,"Realizado",Lancamentos!$J:$J,Fluxo_de_Caixa_Semanal!$A78)-SUMIFS(Lancamentos!$Y:$Y,Lancamentos!$AF:$AF,Fluxo_de_Caixa_Semanal!CK$8,Lancamentos!$F:$F,"Contratado",Lancamentos!$J:$J,Fluxo_de_Caixa_Semanal!$A78)</f>
        <v>0</v>
      </c>
      <c r="CL78" s="121">
        <f>-SUMIFS(Lancamentos!$Y:$Y,Lancamentos!$AF:$AF,Fluxo_de_Caixa_Semanal!CL$8,Lancamentos!$F:$F,"Realizado",Lancamentos!$J:$J,Fluxo_de_Caixa_Semanal!$A78)-SUMIFS(Lancamentos!$Y:$Y,Lancamentos!$AF:$AF,Fluxo_de_Caixa_Semanal!CL$8,Lancamentos!$F:$F,"Contratado",Lancamentos!$J:$J,Fluxo_de_Caixa_Semanal!$A78)</f>
        <v>0</v>
      </c>
      <c r="CM78" s="122">
        <f>-SUMIFS(Lancamentos!$Y:$Y,Lancamentos!$AF:$AF,Fluxo_de_Caixa_Semanal!CM$8,Lancamentos!$F:$F,"Realizado",Lancamentos!$J:$J,Fluxo_de_Caixa_Semanal!$A78)-SUMIFS(Lancamentos!$Y:$Y,Lancamentos!$AF:$AF,Fluxo_de_Caixa_Semanal!CM$8,Lancamentos!$F:$F,"Contratado",Lancamentos!$J:$J,Fluxo_de_Caixa_Semanal!$A78)</f>
        <v>0</v>
      </c>
      <c r="CN78" s="123">
        <f>-SUMIFS(Lancamentos!$Y:$Y,Lancamentos!$AF:$AF,Fluxo_de_Caixa_Semanal!CN$8,Lancamentos!$F:$F,"Realizado",Lancamentos!$J:$J,Fluxo_de_Caixa_Semanal!$A78)-SUMIFS(Lancamentos!$Y:$Y,Lancamentos!$AF:$AF,Fluxo_de_Caixa_Semanal!CN$8,Lancamentos!$F:$F,"Contratado",Lancamentos!$J:$J,Fluxo_de_Caixa_Semanal!$A78)</f>
        <v>0</v>
      </c>
      <c r="CO78" s="121">
        <f>-SUMIFS(Lancamentos!$Y:$Y,Lancamentos!$AF:$AF,Fluxo_de_Caixa_Semanal!CO$8,Lancamentos!$F:$F,"Realizado",Lancamentos!$J:$J,Fluxo_de_Caixa_Semanal!$A78)-SUMIFS(Lancamentos!$Y:$Y,Lancamentos!$AF:$AF,Fluxo_de_Caixa_Semanal!CO$8,Lancamentos!$F:$F,"Contratado",Lancamentos!$J:$J,Fluxo_de_Caixa_Semanal!$A78)</f>
        <v>0</v>
      </c>
      <c r="CP78" s="122">
        <f>-SUMIFS(Lancamentos!$Y:$Y,Lancamentos!$AF:$AF,Fluxo_de_Caixa_Semanal!CP$8,Lancamentos!$F:$F,"Realizado",Lancamentos!$J:$J,Fluxo_de_Caixa_Semanal!$A78)-SUMIFS(Lancamentos!$Y:$Y,Lancamentos!$AF:$AF,Fluxo_de_Caixa_Semanal!CP$8,Lancamentos!$F:$F,"Contratado",Lancamentos!$J:$J,Fluxo_de_Caixa_Semanal!$A78)</f>
        <v>0</v>
      </c>
      <c r="CQ78" s="123">
        <f>-SUMIFS(Lancamentos!$Y:$Y,Lancamentos!$AF:$AF,Fluxo_de_Caixa_Semanal!CQ$8,Lancamentos!$F:$F,"Realizado",Lancamentos!$J:$J,Fluxo_de_Caixa_Semanal!$A78)-SUMIFS(Lancamentos!$Y:$Y,Lancamentos!$AF:$AF,Fluxo_de_Caixa_Semanal!CQ$8,Lancamentos!$F:$F,"Contratado",Lancamentos!$J:$J,Fluxo_de_Caixa_Semanal!$A78)</f>
        <v>0</v>
      </c>
      <c r="CR78" s="121">
        <f>-SUMIFS(Lancamentos!$Y:$Y,Lancamentos!$AF:$AF,Fluxo_de_Caixa_Semanal!CR$8,Lancamentos!$F:$F,"Realizado",Lancamentos!$J:$J,Fluxo_de_Caixa_Semanal!$A78)-SUMIFS(Lancamentos!$Y:$Y,Lancamentos!$AF:$AF,Fluxo_de_Caixa_Semanal!CR$8,Lancamentos!$F:$F,"Contratado",Lancamentos!$J:$J,Fluxo_de_Caixa_Semanal!$A78)</f>
        <v>0</v>
      </c>
      <c r="CS78" s="122">
        <f>-SUMIFS(Lancamentos!$Y:$Y,Lancamentos!$AF:$AF,Fluxo_de_Caixa_Semanal!CS$8,Lancamentos!$F:$F,"Realizado",Lancamentos!$J:$J,Fluxo_de_Caixa_Semanal!$A78)-SUMIFS(Lancamentos!$Y:$Y,Lancamentos!$AF:$AF,Fluxo_de_Caixa_Semanal!CS$8,Lancamentos!$F:$F,"Contratado",Lancamentos!$J:$J,Fluxo_de_Caixa_Semanal!$A78)</f>
        <v>0</v>
      </c>
      <c r="CT78" s="123">
        <f>-SUMIFS(Lancamentos!$Y:$Y,Lancamentos!$AF:$AF,Fluxo_de_Caixa_Semanal!CT$8,Lancamentos!$F:$F,"Realizado",Lancamentos!$J:$J,Fluxo_de_Caixa_Semanal!$A78)-SUMIFS(Lancamentos!$Y:$Y,Lancamentos!$AF:$AF,Fluxo_de_Caixa_Semanal!CT$8,Lancamentos!$F:$F,"Contratado",Lancamentos!$J:$J,Fluxo_de_Caixa_Semanal!$A78)</f>
        <v>0</v>
      </c>
      <c r="CU78" s="121">
        <f>-SUMIFS(Lancamentos!$Y:$Y,Lancamentos!$AF:$AF,Fluxo_de_Caixa_Semanal!CU$8,Lancamentos!$F:$F,"Realizado",Lancamentos!$J:$J,Fluxo_de_Caixa_Semanal!$A78)-SUMIFS(Lancamentos!$Y:$Y,Lancamentos!$AF:$AF,Fluxo_de_Caixa_Semanal!CU$8,Lancamentos!$F:$F,"Contratado",Lancamentos!$J:$J,Fluxo_de_Caixa_Semanal!$A78)</f>
        <v>0</v>
      </c>
      <c r="CV78" s="122">
        <f>-SUMIFS(Lancamentos!$Y:$Y,Lancamentos!$AF:$AF,Fluxo_de_Caixa_Semanal!CV$8,Lancamentos!$F:$F,"Realizado",Lancamentos!$J:$J,Fluxo_de_Caixa_Semanal!$A78)-SUMIFS(Lancamentos!$Y:$Y,Lancamentos!$AF:$AF,Fluxo_de_Caixa_Semanal!CV$8,Lancamentos!$F:$F,"Contratado",Lancamentos!$J:$J,Fluxo_de_Caixa_Semanal!$A78)</f>
        <v>0</v>
      </c>
      <c r="CW78" s="123">
        <f>-SUMIFS(Lancamentos!$Y:$Y,Lancamentos!$AF:$AF,Fluxo_de_Caixa_Semanal!CW$8,Lancamentos!$F:$F,"Realizado",Lancamentos!$J:$J,Fluxo_de_Caixa_Semanal!$A78)-SUMIFS(Lancamentos!$Y:$Y,Lancamentos!$AF:$AF,Fluxo_de_Caixa_Semanal!CW$8,Lancamentos!$F:$F,"Contratado",Lancamentos!$J:$J,Fluxo_de_Caixa_Semanal!$A78)</f>
        <v>0</v>
      </c>
      <c r="CX78" s="121">
        <f>-SUMIFS(Lancamentos!$Y:$Y,Lancamentos!$AF:$AF,Fluxo_de_Caixa_Semanal!CX$8,Lancamentos!$F:$F,"Realizado",Lancamentos!$J:$J,Fluxo_de_Caixa_Semanal!$A78)-SUMIFS(Lancamentos!$Y:$Y,Lancamentos!$AF:$AF,Fluxo_de_Caixa_Semanal!CX$8,Lancamentos!$F:$F,"Contratado",Lancamentos!$J:$J,Fluxo_de_Caixa_Semanal!$A78)</f>
        <v>0</v>
      </c>
      <c r="CY78" s="122">
        <f>-SUMIFS(Lancamentos!$Y:$Y,Lancamentos!$AF:$AF,Fluxo_de_Caixa_Semanal!CY$8,Lancamentos!$F:$F,"Realizado",Lancamentos!$J:$J,Fluxo_de_Caixa_Semanal!$A78)-SUMIFS(Lancamentos!$Y:$Y,Lancamentos!$AF:$AF,Fluxo_de_Caixa_Semanal!CY$8,Lancamentos!$F:$F,"Contratado",Lancamentos!$J:$J,Fluxo_de_Caixa_Semanal!$A78)</f>
        <v>0</v>
      </c>
      <c r="CZ78" s="123">
        <f>-SUMIFS(Lancamentos!$Y:$Y,Lancamentos!$AF:$AF,Fluxo_de_Caixa_Semanal!CZ$8,Lancamentos!$F:$F,"Realizado",Lancamentos!$J:$J,Fluxo_de_Caixa_Semanal!$A78)-SUMIFS(Lancamentos!$Y:$Y,Lancamentos!$AF:$AF,Fluxo_de_Caixa_Semanal!CZ$8,Lancamentos!$F:$F,"Contratado",Lancamentos!$J:$J,Fluxo_de_Caixa_Semanal!$A78)</f>
        <v>0</v>
      </c>
      <c r="DA78" s="121">
        <f>-SUMIFS(Lancamentos!$Y:$Y,Lancamentos!$AF:$AF,Fluxo_de_Caixa_Semanal!DA$8,Lancamentos!$F:$F,"Realizado",Lancamentos!$J:$J,Fluxo_de_Caixa_Semanal!$A78)-SUMIFS(Lancamentos!$Y:$Y,Lancamentos!$AF:$AF,Fluxo_de_Caixa_Semanal!DA$8,Lancamentos!$F:$F,"Contratado",Lancamentos!$J:$J,Fluxo_de_Caixa_Semanal!$A78)</f>
        <v>0</v>
      </c>
      <c r="DB78" s="122">
        <f>-SUMIFS(Lancamentos!$Y:$Y,Lancamentos!$AF:$AF,Fluxo_de_Caixa_Semanal!DB$8,Lancamentos!$F:$F,"Realizado",Lancamentos!$J:$J,Fluxo_de_Caixa_Semanal!$A78)-SUMIFS(Lancamentos!$Y:$Y,Lancamentos!$AF:$AF,Fluxo_de_Caixa_Semanal!DB$8,Lancamentos!$F:$F,"Contratado",Lancamentos!$J:$J,Fluxo_de_Caixa_Semanal!$A78)</f>
        <v>0</v>
      </c>
      <c r="DC78" s="123">
        <f>-SUMIFS(Lancamentos!$Y:$Y,Lancamentos!$AF:$AF,Fluxo_de_Caixa_Semanal!DC$8,Lancamentos!$F:$F,"Realizado",Lancamentos!$J:$J,Fluxo_de_Caixa_Semanal!$A78)-SUMIFS(Lancamentos!$Y:$Y,Lancamentos!$AF:$AF,Fluxo_de_Caixa_Semanal!DC$8,Lancamentos!$F:$F,"Contratado",Lancamentos!$J:$J,Fluxo_de_Caixa_Semanal!$A78)</f>
        <v>0</v>
      </c>
      <c r="DD78" s="121">
        <f>-SUMIFS(Lancamentos!$Y:$Y,Lancamentos!$AF:$AF,Fluxo_de_Caixa_Semanal!DD$8,Lancamentos!$F:$F,"Realizado",Lancamentos!$J:$J,Fluxo_de_Caixa_Semanal!$A78)-SUMIFS(Lancamentos!$Y:$Y,Lancamentos!$AF:$AF,Fluxo_de_Caixa_Semanal!DD$8,Lancamentos!$F:$F,"Contratado",Lancamentos!$J:$J,Fluxo_de_Caixa_Semanal!$A78)</f>
        <v>0</v>
      </c>
      <c r="DE78" s="122">
        <f>-SUMIFS(Lancamentos!$Y:$Y,Lancamentos!$AF:$AF,Fluxo_de_Caixa_Semanal!DE$8,Lancamentos!$F:$F,"Realizado",Lancamentos!$J:$J,Fluxo_de_Caixa_Semanal!$A78)-SUMIFS(Lancamentos!$Y:$Y,Lancamentos!$AF:$AF,Fluxo_de_Caixa_Semanal!DE$8,Lancamentos!$F:$F,"Contratado",Lancamentos!$J:$J,Fluxo_de_Caixa_Semanal!$A78)</f>
        <v>0</v>
      </c>
      <c r="DF78" s="123">
        <f>-SUMIFS(Lancamentos!$Y:$Y,Lancamentos!$AF:$AF,Fluxo_de_Caixa_Semanal!DF$8,Lancamentos!$F:$F,"Realizado",Lancamentos!$J:$J,Fluxo_de_Caixa_Semanal!$A78)-SUMIFS(Lancamentos!$Y:$Y,Lancamentos!$AF:$AF,Fluxo_de_Caixa_Semanal!DF$8,Lancamentos!$F:$F,"Contratado",Lancamentos!$J:$J,Fluxo_de_Caixa_Semanal!$A78)</f>
        <v>0</v>
      </c>
      <c r="DG78" s="121">
        <f>-SUMIFS(Lancamentos!$Y:$Y,Lancamentos!$AF:$AF,Fluxo_de_Caixa_Semanal!DG$8,Lancamentos!$F:$F,"Realizado",Lancamentos!$J:$J,Fluxo_de_Caixa_Semanal!$A78)-SUMIFS(Lancamentos!$Y:$Y,Lancamentos!$AF:$AF,Fluxo_de_Caixa_Semanal!DG$8,Lancamentos!$F:$F,"Contratado",Lancamentos!$J:$J,Fluxo_de_Caixa_Semanal!$A78)</f>
        <v>0</v>
      </c>
      <c r="DH78" s="122">
        <f>-SUMIFS(Lancamentos!$Y:$Y,Lancamentos!$AF:$AF,Fluxo_de_Caixa_Semanal!DH$8,Lancamentos!$F:$F,"Realizado",Lancamentos!$J:$J,Fluxo_de_Caixa_Semanal!$A78)-SUMIFS(Lancamentos!$Y:$Y,Lancamentos!$AF:$AF,Fluxo_de_Caixa_Semanal!DH$8,Lancamentos!$F:$F,"Contratado",Lancamentos!$J:$J,Fluxo_de_Caixa_Semanal!$A78)</f>
        <v>0</v>
      </c>
      <c r="DI78" s="123">
        <f>-SUMIFS(Lancamentos!$Y:$Y,Lancamentos!$AF:$AF,Fluxo_de_Caixa_Semanal!DI$8,Lancamentos!$F:$F,"Realizado",Lancamentos!$J:$J,Fluxo_de_Caixa_Semanal!$A78)-SUMIFS(Lancamentos!$Y:$Y,Lancamentos!$AF:$AF,Fluxo_de_Caixa_Semanal!DI$8,Lancamentos!$F:$F,"Contratado",Lancamentos!$J:$J,Fluxo_de_Caixa_Semanal!$A78)</f>
        <v>0</v>
      </c>
      <c r="DJ78" s="121">
        <f>-SUMIFS(Lancamentos!$Y:$Y,Lancamentos!$AF:$AF,Fluxo_de_Caixa_Semanal!DJ$8,Lancamentos!$F:$F,"Realizado",Lancamentos!$J:$J,Fluxo_de_Caixa_Semanal!$A78)-SUMIFS(Lancamentos!$Y:$Y,Lancamentos!$AF:$AF,Fluxo_de_Caixa_Semanal!DJ$8,Lancamentos!$F:$F,"Contratado",Lancamentos!$J:$J,Fluxo_de_Caixa_Semanal!$A78)</f>
        <v>0</v>
      </c>
      <c r="DK78" s="122">
        <f>-SUMIFS(Lancamentos!$Y:$Y,Lancamentos!$AF:$AF,Fluxo_de_Caixa_Semanal!DK$8,Lancamentos!$F:$F,"Realizado",Lancamentos!$J:$J,Fluxo_de_Caixa_Semanal!$A78)-SUMIFS(Lancamentos!$Y:$Y,Lancamentos!$AF:$AF,Fluxo_de_Caixa_Semanal!DK$8,Lancamentos!$F:$F,"Contratado",Lancamentos!$J:$J,Fluxo_de_Caixa_Semanal!$A78)</f>
        <v>0</v>
      </c>
      <c r="DL78" s="123">
        <f>-SUMIFS(Lancamentos!$Y:$Y,Lancamentos!$AF:$AF,Fluxo_de_Caixa_Semanal!DL$8,Lancamentos!$F:$F,"Realizado",Lancamentos!$J:$J,Fluxo_de_Caixa_Semanal!$A78)-SUMIFS(Lancamentos!$Y:$Y,Lancamentos!$AF:$AF,Fluxo_de_Caixa_Semanal!DL$8,Lancamentos!$F:$F,"Contratado",Lancamentos!$J:$J,Fluxo_de_Caixa_Semanal!$A78)</f>
        <v>0</v>
      </c>
      <c r="DM78" s="121">
        <f>-SUMIFS(Lancamentos!$Y:$Y,Lancamentos!$AF:$AF,Fluxo_de_Caixa_Semanal!DM$8,Lancamentos!$F:$F,"Realizado",Lancamentos!$J:$J,Fluxo_de_Caixa_Semanal!$A78)-SUMIFS(Lancamentos!$Y:$Y,Lancamentos!$AF:$AF,Fluxo_de_Caixa_Semanal!DM$8,Lancamentos!$F:$F,"Contratado",Lancamentos!$J:$J,Fluxo_de_Caixa_Semanal!$A78)</f>
        <v>0</v>
      </c>
      <c r="DN78" s="122">
        <f>-SUMIFS(Lancamentos!$Y:$Y,Lancamentos!$AF:$AF,Fluxo_de_Caixa_Semanal!DN$8,Lancamentos!$F:$F,"Realizado",Lancamentos!$J:$J,Fluxo_de_Caixa_Semanal!$A78)-SUMIFS(Lancamentos!$Y:$Y,Lancamentos!$AF:$AF,Fluxo_de_Caixa_Semanal!DN$8,Lancamentos!$F:$F,"Contratado",Lancamentos!$J:$J,Fluxo_de_Caixa_Semanal!$A78)</f>
        <v>0</v>
      </c>
      <c r="DO78" s="123">
        <f>-SUMIFS(Lancamentos!$Y:$Y,Lancamentos!$AF:$AF,Fluxo_de_Caixa_Semanal!DO$8,Lancamentos!$F:$F,"Realizado",Lancamentos!$J:$J,Fluxo_de_Caixa_Semanal!$A78)-SUMIFS(Lancamentos!$Y:$Y,Lancamentos!$AF:$AF,Fluxo_de_Caixa_Semanal!DO$8,Lancamentos!$F:$F,"Contratado",Lancamentos!$J:$J,Fluxo_de_Caixa_Semanal!$A78)</f>
        <v>0</v>
      </c>
      <c r="DP78" s="121">
        <f>-SUMIFS(Lancamentos!$Y:$Y,Lancamentos!$AF:$AF,Fluxo_de_Caixa_Semanal!DP$8,Lancamentos!$F:$F,"Realizado",Lancamentos!$J:$J,Fluxo_de_Caixa_Semanal!$A78)-SUMIFS(Lancamentos!$Y:$Y,Lancamentos!$AF:$AF,Fluxo_de_Caixa_Semanal!DP$8,Lancamentos!$F:$F,"Contratado",Lancamentos!$J:$J,Fluxo_de_Caixa_Semanal!$A78)</f>
        <v>0</v>
      </c>
      <c r="DQ78" s="122">
        <f>-SUMIFS(Lancamentos!$Y:$Y,Lancamentos!$AF:$AF,Fluxo_de_Caixa_Semanal!DQ$8,Lancamentos!$F:$F,"Realizado",Lancamentos!$J:$J,Fluxo_de_Caixa_Semanal!$A78)-SUMIFS(Lancamentos!$Y:$Y,Lancamentos!$AF:$AF,Fluxo_de_Caixa_Semanal!DQ$8,Lancamentos!$F:$F,"Contratado",Lancamentos!$J:$J,Fluxo_de_Caixa_Semanal!$A78)</f>
        <v>0</v>
      </c>
      <c r="DR78" s="123">
        <f>-SUMIFS(Lancamentos!$Y:$Y,Lancamentos!$AF:$AF,Fluxo_de_Caixa_Semanal!DR$8,Lancamentos!$F:$F,"Realizado",Lancamentos!$J:$J,Fluxo_de_Caixa_Semanal!$A78)-SUMIFS(Lancamentos!$Y:$Y,Lancamentos!$AF:$AF,Fluxo_de_Caixa_Semanal!DR$8,Lancamentos!$F:$F,"Contratado",Lancamentos!$J:$J,Fluxo_de_Caixa_Semanal!$A78)</f>
        <v>0</v>
      </c>
      <c r="DS78" s="121">
        <f>-SUMIFS(Lancamentos!$Y:$Y,Lancamentos!$AF:$AF,Fluxo_de_Caixa_Semanal!DS$8,Lancamentos!$F:$F,"Realizado",Lancamentos!$J:$J,Fluxo_de_Caixa_Semanal!$A78)-SUMIFS(Lancamentos!$Y:$Y,Lancamentos!$AF:$AF,Fluxo_de_Caixa_Semanal!DS$8,Lancamentos!$F:$F,"Contratado",Lancamentos!$J:$J,Fluxo_de_Caixa_Semanal!$A78)</f>
        <v>0</v>
      </c>
      <c r="DT78" s="122">
        <f>-SUMIFS(Lancamentos!$Y:$Y,Lancamentos!$AF:$AF,Fluxo_de_Caixa_Semanal!DT$8,Lancamentos!$F:$F,"Realizado",Lancamentos!$J:$J,Fluxo_de_Caixa_Semanal!$A78)-SUMIFS(Lancamentos!$Y:$Y,Lancamentos!$AF:$AF,Fluxo_de_Caixa_Semanal!DT$8,Lancamentos!$F:$F,"Contratado",Lancamentos!$J:$J,Fluxo_de_Caixa_Semanal!$A78)</f>
        <v>0</v>
      </c>
      <c r="DU78" s="123">
        <f>-SUMIFS(Lancamentos!$Y:$Y,Lancamentos!$AF:$AF,Fluxo_de_Caixa_Semanal!DU$8,Lancamentos!$F:$F,"Realizado",Lancamentos!$J:$J,Fluxo_de_Caixa_Semanal!$A78)-SUMIFS(Lancamentos!$Y:$Y,Lancamentos!$AF:$AF,Fluxo_de_Caixa_Semanal!DU$8,Lancamentos!$F:$F,"Contratado",Lancamentos!$J:$J,Fluxo_de_Caixa_Semanal!$A78)</f>
        <v>0</v>
      </c>
      <c r="DV78" s="121">
        <f>-SUMIFS(Lancamentos!$Y:$Y,Lancamentos!$AF:$AF,Fluxo_de_Caixa_Semanal!DV$8,Lancamentos!$F:$F,"Realizado",Lancamentos!$J:$J,Fluxo_de_Caixa_Semanal!$A78)-SUMIFS(Lancamentos!$Y:$Y,Lancamentos!$AF:$AF,Fluxo_de_Caixa_Semanal!DV$8,Lancamentos!$F:$F,"Contratado",Lancamentos!$J:$J,Fluxo_de_Caixa_Semanal!$A78)</f>
        <v>0</v>
      </c>
      <c r="DW78" s="122">
        <f>-SUMIFS(Lancamentos!$Y:$Y,Lancamentos!$AF:$AF,Fluxo_de_Caixa_Semanal!DW$8,Lancamentos!$F:$F,"Realizado",Lancamentos!$J:$J,Fluxo_de_Caixa_Semanal!$A78)-SUMIFS(Lancamentos!$Y:$Y,Lancamentos!$AF:$AF,Fluxo_de_Caixa_Semanal!DW$8,Lancamentos!$F:$F,"Contratado",Lancamentos!$J:$J,Fluxo_de_Caixa_Semanal!$A78)</f>
        <v>0</v>
      </c>
      <c r="DX78" s="123">
        <f>-SUMIFS(Lancamentos!$Y:$Y,Lancamentos!$AF:$AF,Fluxo_de_Caixa_Semanal!DX$8,Lancamentos!$F:$F,"Realizado",Lancamentos!$J:$J,Fluxo_de_Caixa_Semanal!$A78)-SUMIFS(Lancamentos!$Y:$Y,Lancamentos!$AF:$AF,Fluxo_de_Caixa_Semanal!DX$8,Lancamentos!$F:$F,"Contratado",Lancamentos!$J:$J,Fluxo_de_Caixa_Semanal!$A78)</f>
        <v>0</v>
      </c>
      <c r="DY78" s="121">
        <f>-SUMIFS(Lancamentos!$Y:$Y,Lancamentos!$AF:$AF,Fluxo_de_Caixa_Semanal!DY$8,Lancamentos!$F:$F,"Realizado",Lancamentos!$J:$J,Fluxo_de_Caixa_Semanal!$A78)-SUMIFS(Lancamentos!$Y:$Y,Lancamentos!$AF:$AF,Fluxo_de_Caixa_Semanal!DY$8,Lancamentos!$F:$F,"Contratado",Lancamentos!$J:$J,Fluxo_de_Caixa_Semanal!$A78)</f>
        <v>0</v>
      </c>
      <c r="DZ78" s="122">
        <f>-SUMIFS(Lancamentos!$Y:$Y,Lancamentos!$AF:$AF,Fluxo_de_Caixa_Semanal!DZ$8,Lancamentos!$F:$F,"Realizado",Lancamentos!$J:$J,Fluxo_de_Caixa_Semanal!$A78)-SUMIFS(Lancamentos!$Y:$Y,Lancamentos!$AF:$AF,Fluxo_de_Caixa_Semanal!DZ$8,Lancamentos!$F:$F,"Contratado",Lancamentos!$J:$J,Fluxo_de_Caixa_Semanal!$A78)</f>
        <v>0</v>
      </c>
      <c r="EA78" s="123">
        <f>-SUMIFS(Lancamentos!$Y:$Y,Lancamentos!$AF:$AF,Fluxo_de_Caixa_Semanal!EA$8,Lancamentos!$F:$F,"Realizado",Lancamentos!$J:$J,Fluxo_de_Caixa_Semanal!$A78)-SUMIFS(Lancamentos!$Y:$Y,Lancamentos!$AF:$AF,Fluxo_de_Caixa_Semanal!EA$8,Lancamentos!$F:$F,"Contratado",Lancamentos!$J:$J,Fluxo_de_Caixa_Semanal!$A78)</f>
        <v>0</v>
      </c>
      <c r="EB78" s="121">
        <f>-SUMIFS(Lancamentos!$Y:$Y,Lancamentos!$AF:$AF,Fluxo_de_Caixa_Semanal!EB$8,Lancamentos!$F:$F,"Realizado",Lancamentos!$J:$J,Fluxo_de_Caixa_Semanal!$A78)-SUMIFS(Lancamentos!$Y:$Y,Lancamentos!$AF:$AF,Fluxo_de_Caixa_Semanal!EB$8,Lancamentos!$F:$F,"Contratado",Lancamentos!$J:$J,Fluxo_de_Caixa_Semanal!$A78)</f>
        <v>0</v>
      </c>
      <c r="EC78" s="122">
        <f>-SUMIFS(Lancamentos!$Y:$Y,Lancamentos!$AF:$AF,Fluxo_de_Caixa_Semanal!EC$8,Lancamentos!$F:$F,"Realizado",Lancamentos!$J:$J,Fluxo_de_Caixa_Semanal!$A78)-SUMIFS(Lancamentos!$Y:$Y,Lancamentos!$AF:$AF,Fluxo_de_Caixa_Semanal!EC$8,Lancamentos!$F:$F,"Contratado",Lancamentos!$J:$J,Fluxo_de_Caixa_Semanal!$A78)</f>
        <v>0</v>
      </c>
      <c r="ED78" s="123">
        <f>-SUMIFS(Lancamentos!$Y:$Y,Lancamentos!$AF:$AF,Fluxo_de_Caixa_Semanal!ED$8,Lancamentos!$F:$F,"Realizado",Lancamentos!$J:$J,Fluxo_de_Caixa_Semanal!$A78)-SUMIFS(Lancamentos!$Y:$Y,Lancamentos!$AF:$AF,Fluxo_de_Caixa_Semanal!ED$8,Lancamentos!$F:$F,"Contratado",Lancamentos!$J:$J,Fluxo_de_Caixa_Semanal!$A78)</f>
        <v>0</v>
      </c>
      <c r="EE78" s="121">
        <f>-SUMIFS(Lancamentos!$Y:$Y,Lancamentos!$AF:$AF,Fluxo_de_Caixa_Semanal!EE$8,Lancamentos!$F:$F,"Realizado",Lancamentos!$J:$J,Fluxo_de_Caixa_Semanal!$A78)-SUMIFS(Lancamentos!$Y:$Y,Lancamentos!$AF:$AF,Fluxo_de_Caixa_Semanal!EE$8,Lancamentos!$F:$F,"Contratado",Lancamentos!$J:$J,Fluxo_de_Caixa_Semanal!$A78)</f>
        <v>0</v>
      </c>
      <c r="EF78" s="122">
        <f>-SUMIFS(Lancamentos!$Y:$Y,Lancamentos!$AF:$AF,Fluxo_de_Caixa_Semanal!EF$8,Lancamentos!$F:$F,"Realizado",Lancamentos!$J:$J,Fluxo_de_Caixa_Semanal!$A78)-SUMIFS(Lancamentos!$Y:$Y,Lancamentos!$AF:$AF,Fluxo_de_Caixa_Semanal!EF$8,Lancamentos!$F:$F,"Contratado",Lancamentos!$J:$J,Fluxo_de_Caixa_Semanal!$A78)</f>
        <v>0</v>
      </c>
      <c r="EG78" s="123">
        <f>-SUMIFS(Lancamentos!$Y:$Y,Lancamentos!$AF:$AF,Fluxo_de_Caixa_Semanal!EG$8,Lancamentos!$F:$F,"Realizado",Lancamentos!$J:$J,Fluxo_de_Caixa_Semanal!$A78)-SUMIFS(Lancamentos!$Y:$Y,Lancamentos!$AF:$AF,Fluxo_de_Caixa_Semanal!EG$8,Lancamentos!$F:$F,"Contratado",Lancamentos!$J:$J,Fluxo_de_Caixa_Semanal!$A78)</f>
        <v>0</v>
      </c>
      <c r="EH78" s="121">
        <f>-SUMIFS(Lancamentos!$Y:$Y,Lancamentos!$AF:$AF,Fluxo_de_Caixa_Semanal!EH$8,Lancamentos!$F:$F,"Realizado",Lancamentos!$J:$J,Fluxo_de_Caixa_Semanal!$A78)-SUMIFS(Lancamentos!$Y:$Y,Lancamentos!$AF:$AF,Fluxo_de_Caixa_Semanal!EH$8,Lancamentos!$F:$F,"Contratado",Lancamentos!$J:$J,Fluxo_de_Caixa_Semanal!$A78)</f>
        <v>0</v>
      </c>
      <c r="EI78" s="122">
        <f>-SUMIFS(Lancamentos!$Y:$Y,Lancamentos!$AF:$AF,Fluxo_de_Caixa_Semanal!EI$8,Lancamentos!$F:$F,"Realizado",Lancamentos!$J:$J,Fluxo_de_Caixa_Semanal!$A78)-SUMIFS(Lancamentos!$Y:$Y,Lancamentos!$AF:$AF,Fluxo_de_Caixa_Semanal!EI$8,Lancamentos!$F:$F,"Contratado",Lancamentos!$J:$J,Fluxo_de_Caixa_Semanal!$A78)</f>
        <v>0</v>
      </c>
      <c r="EJ78" s="123">
        <f>-SUMIFS(Lancamentos!$Y:$Y,Lancamentos!$AF:$AF,Fluxo_de_Caixa_Semanal!EJ$8,Lancamentos!$F:$F,"Realizado",Lancamentos!$J:$J,Fluxo_de_Caixa_Semanal!$A78)-SUMIFS(Lancamentos!$Y:$Y,Lancamentos!$AF:$AF,Fluxo_de_Caixa_Semanal!EJ$8,Lancamentos!$F:$F,"Contratado",Lancamentos!$J:$J,Fluxo_de_Caixa_Semanal!$A78)</f>
        <v>0</v>
      </c>
      <c r="EK78" s="121">
        <f>-SUMIFS(Lancamentos!$Y:$Y,Lancamentos!$AF:$AF,Fluxo_de_Caixa_Semanal!EK$8,Lancamentos!$F:$F,"Realizado",Lancamentos!$J:$J,Fluxo_de_Caixa_Semanal!$A78)-SUMIFS(Lancamentos!$Y:$Y,Lancamentos!$AF:$AF,Fluxo_de_Caixa_Semanal!EK$8,Lancamentos!$F:$F,"Contratado",Lancamentos!$J:$J,Fluxo_de_Caixa_Semanal!$A78)</f>
        <v>0</v>
      </c>
      <c r="EL78" s="122">
        <f>-SUMIFS(Lancamentos!$Y:$Y,Lancamentos!$AF:$AF,Fluxo_de_Caixa_Semanal!EL$8,Lancamentos!$F:$F,"Realizado",Lancamentos!$J:$J,Fluxo_de_Caixa_Semanal!$A78)-SUMIFS(Lancamentos!$Y:$Y,Lancamentos!$AF:$AF,Fluxo_de_Caixa_Semanal!EL$8,Lancamentos!$F:$F,"Contratado",Lancamentos!$J:$J,Fluxo_de_Caixa_Semanal!$A78)</f>
        <v>0</v>
      </c>
      <c r="EM78" s="123">
        <f>-SUMIFS(Lancamentos!$Y:$Y,Lancamentos!$AF:$AF,Fluxo_de_Caixa_Semanal!EM$8,Lancamentos!$F:$F,"Realizado",Lancamentos!$J:$J,Fluxo_de_Caixa_Semanal!$A78)-SUMIFS(Lancamentos!$Y:$Y,Lancamentos!$AF:$AF,Fluxo_de_Caixa_Semanal!EM$8,Lancamentos!$F:$F,"Contratado",Lancamentos!$J:$J,Fluxo_de_Caixa_Semanal!$A78)</f>
        <v>0</v>
      </c>
      <c r="EN78" s="121">
        <f>-SUMIFS(Lancamentos!$Y:$Y,Lancamentos!$AF:$AF,Fluxo_de_Caixa_Semanal!EN$8,Lancamentos!$F:$F,"Realizado",Lancamentos!$J:$J,Fluxo_de_Caixa_Semanal!$A78)-SUMIFS(Lancamentos!$Y:$Y,Lancamentos!$AF:$AF,Fluxo_de_Caixa_Semanal!EN$8,Lancamentos!$F:$F,"Contratado",Lancamentos!$J:$J,Fluxo_de_Caixa_Semanal!$A78)</f>
        <v>0</v>
      </c>
      <c r="EO78" s="122">
        <f>-SUMIFS(Lancamentos!$Y:$Y,Lancamentos!$AF:$AF,Fluxo_de_Caixa_Semanal!EO$8,Lancamentos!$F:$F,"Realizado",Lancamentos!$J:$J,Fluxo_de_Caixa_Semanal!$A78)-SUMIFS(Lancamentos!$Y:$Y,Lancamentos!$AF:$AF,Fluxo_de_Caixa_Semanal!EO$8,Lancamentos!$F:$F,"Contratado",Lancamentos!$J:$J,Fluxo_de_Caixa_Semanal!$A78)</f>
        <v>0</v>
      </c>
      <c r="EP78" s="123">
        <f>-SUMIFS(Lancamentos!$Y:$Y,Lancamentos!$AF:$AF,Fluxo_de_Caixa_Semanal!EP$8,Lancamentos!$F:$F,"Realizado",Lancamentos!$J:$J,Fluxo_de_Caixa_Semanal!$A78)-SUMIFS(Lancamentos!$Y:$Y,Lancamentos!$AF:$AF,Fluxo_de_Caixa_Semanal!EP$8,Lancamentos!$F:$F,"Contratado",Lancamentos!$J:$J,Fluxo_de_Caixa_Semanal!$A78)</f>
        <v>0</v>
      </c>
      <c r="EQ78" s="121">
        <f>-SUMIFS(Lancamentos!$Y:$Y,Lancamentos!$AF:$AF,Fluxo_de_Caixa_Semanal!EQ$8,Lancamentos!$F:$F,"Realizado",Lancamentos!$J:$J,Fluxo_de_Caixa_Semanal!$A78)-SUMIFS(Lancamentos!$Y:$Y,Lancamentos!$AF:$AF,Fluxo_de_Caixa_Semanal!EQ$8,Lancamentos!$F:$F,"Contratado",Lancamentos!$J:$J,Fluxo_de_Caixa_Semanal!$A78)</f>
        <v>0</v>
      </c>
      <c r="ER78" s="122">
        <f>-SUMIFS(Lancamentos!$Y:$Y,Lancamentos!$AF:$AF,Fluxo_de_Caixa_Semanal!ER$8,Lancamentos!$F:$F,"Realizado",Lancamentos!$J:$J,Fluxo_de_Caixa_Semanal!$A78)-SUMIFS(Lancamentos!$Y:$Y,Lancamentos!$AF:$AF,Fluxo_de_Caixa_Semanal!ER$8,Lancamentos!$F:$F,"Contratado",Lancamentos!$J:$J,Fluxo_de_Caixa_Semanal!$A78)</f>
        <v>0</v>
      </c>
      <c r="ES78" s="123">
        <f>-SUMIFS(Lancamentos!$Y:$Y,Lancamentos!$AF:$AF,Fluxo_de_Caixa_Semanal!ES$8,Lancamentos!$F:$F,"Realizado",Lancamentos!$J:$J,Fluxo_de_Caixa_Semanal!$A78)-SUMIFS(Lancamentos!$Y:$Y,Lancamentos!$AF:$AF,Fluxo_de_Caixa_Semanal!ES$8,Lancamentos!$F:$F,"Contratado",Lancamentos!$J:$J,Fluxo_de_Caixa_Semanal!$A78)</f>
        <v>0</v>
      </c>
    </row>
    <row r="79" spans="1:149" s="2" customFormat="1" outlineLevel="1" x14ac:dyDescent="0.25">
      <c r="A79" t="s">
        <v>180</v>
      </c>
      <c r="B79" t="s">
        <v>181</v>
      </c>
      <c r="C79" s="165">
        <f>-SUMIFS(Lancamentos!$Y:$Y,Lancamentos!$AF:$AF,Fluxo_de_Caixa_Semanal!C$8,Lancamentos!$F:$F,"Realizado",Lancamentos!$J:$J,Fluxo_de_Caixa_Semanal!$A79)</f>
        <v>0</v>
      </c>
      <c r="D79" s="165">
        <f>-SUMIFS(Lancamentos!$Y:$Y,Lancamentos!$AF:$AF,Fluxo_de_Caixa_Semanal!D$8,Lancamentos!$F:$F,"Realizado",Lancamentos!$J:$J,Fluxo_de_Caixa_Semanal!$A79)</f>
        <v>0</v>
      </c>
      <c r="E79" s="166">
        <f>-SUMIFS(Lancamentos!$Y:$Y,Lancamentos!$AF:$AF,Fluxo_de_Caixa_Semanal!E$8,Lancamentos!$F:$F,"Realizado",Lancamentos!$J:$J,Fluxo_de_Caixa_Semanal!$A79)</f>
        <v>0</v>
      </c>
      <c r="F79" s="167">
        <f>-SUMIFS(Lancamentos!$Y:$Y,Lancamentos!$AF:$AF,Fluxo_de_Caixa_Semanal!F$8,Lancamentos!$F:$F,"Realizado",Lancamentos!$J:$J,Fluxo_de_Caixa_Semanal!$A79)</f>
        <v>0</v>
      </c>
      <c r="G79" s="165">
        <f>-SUMIFS(Lancamentos!$Y:$Y,Lancamentos!$AF:$AF,Fluxo_de_Caixa_Semanal!G$8,Lancamentos!$F:$F,"Realizado",Lancamentos!$J:$J,Fluxo_de_Caixa_Semanal!$A79)</f>
        <v>0</v>
      </c>
      <c r="H79" s="166">
        <f>-SUMIFS(Lancamentos!$Y:$Y,Lancamentos!$AF:$AF,Fluxo_de_Caixa_Semanal!H$8,Lancamentos!$F:$F,"Realizado",Lancamentos!$J:$J,Fluxo_de_Caixa_Semanal!$A79)</f>
        <v>0</v>
      </c>
      <c r="I79" s="167">
        <f>-SUMIFS(Lancamentos!$Y:$Y,Lancamentos!$AF:$AF,Fluxo_de_Caixa_Semanal!I$8,Lancamentos!$F:$F,"Realizado",Lancamentos!$J:$J,Fluxo_de_Caixa_Semanal!$A79)</f>
        <v>0</v>
      </c>
      <c r="J79" s="165">
        <f>-SUMIFS(Lancamentos!$Y:$Y,Lancamentos!$AF:$AF,Fluxo_de_Caixa_Semanal!J$8,Lancamentos!$F:$F,"Realizado",Lancamentos!$J:$J,Fluxo_de_Caixa_Semanal!$A79)</f>
        <v>0</v>
      </c>
      <c r="K79" s="166">
        <f>-SUMIFS(Lancamentos!$Y:$Y,Lancamentos!$AF:$AF,Fluxo_de_Caixa_Semanal!K$8,Lancamentos!$F:$F,"Realizado",Lancamentos!$J:$J,Fluxo_de_Caixa_Semanal!$A79)</f>
        <v>0</v>
      </c>
      <c r="L79" s="167">
        <f>-SUMIFS(Lancamentos!$Y:$Y,Lancamentos!$AF:$AF,Fluxo_de_Caixa_Semanal!L$8,Lancamentos!$F:$F,"Realizado",Lancamentos!$J:$J,Fluxo_de_Caixa_Semanal!$A79)</f>
        <v>0</v>
      </c>
      <c r="M79" s="165">
        <f>-SUMIFS(Lancamentos!$Y:$Y,Lancamentos!$AF:$AF,Fluxo_de_Caixa_Semanal!M$8,Lancamentos!$F:$F,"Realizado",Lancamentos!$J:$J,Fluxo_de_Caixa_Semanal!$A79)</f>
        <v>0</v>
      </c>
      <c r="N79" s="166">
        <f>-SUMIFS(Lancamentos!$Y:$Y,Lancamentos!$AF:$AF,Fluxo_de_Caixa_Semanal!N$8,Lancamentos!$F:$F,"Realizado",Lancamentos!$J:$J,Fluxo_de_Caixa_Semanal!$A79)</f>
        <v>0</v>
      </c>
      <c r="O79" s="167">
        <f>-SUMIFS(Lancamentos!$Y:$Y,Lancamentos!$AF:$AF,Fluxo_de_Caixa_Semanal!O$8,Lancamentos!$F:$F,"Realizado",Lancamentos!$J:$J,Fluxo_de_Caixa_Semanal!$A79)</f>
        <v>0</v>
      </c>
      <c r="P79" s="165">
        <f>-SUMIFS(Lancamentos!$Y:$Y,Lancamentos!$AF:$AF,Fluxo_de_Caixa_Semanal!P$8,Lancamentos!$F:$F,"Realizado",Lancamentos!$J:$J,Fluxo_de_Caixa_Semanal!$A79)</f>
        <v>0</v>
      </c>
      <c r="Q79" s="166">
        <f>-SUMIFS(Lancamentos!$Y:$Y,Lancamentos!$AF:$AF,Fluxo_de_Caixa_Semanal!Q$8,Lancamentos!$F:$F,"Realizado",Lancamentos!$J:$J,Fluxo_de_Caixa_Semanal!$A79)</f>
        <v>0</v>
      </c>
      <c r="R79" s="167">
        <f>-SUMIFS(Lancamentos!$Y:$Y,Lancamentos!$AF:$AF,Fluxo_de_Caixa_Semanal!R$8,Lancamentos!$F:$F,"Realizado",Lancamentos!$J:$J,Fluxo_de_Caixa_Semanal!$A79)</f>
        <v>0</v>
      </c>
      <c r="S79" s="165">
        <f>-SUMIFS(Lancamentos!$Y:$Y,Lancamentos!$AF:$AF,Fluxo_de_Caixa_Semanal!S$8,Lancamentos!$F:$F,"Realizado",Lancamentos!$J:$J,Fluxo_de_Caixa_Semanal!$A79)</f>
        <v>0</v>
      </c>
      <c r="T79" s="166">
        <f>-SUMIFS(Lancamentos!$Y:$Y,Lancamentos!$AF:$AF,Fluxo_de_Caixa_Semanal!T$8,Lancamentos!$F:$F,"Realizado",Lancamentos!$J:$J,Fluxo_de_Caixa_Semanal!$A79)</f>
        <v>0</v>
      </c>
      <c r="U79" s="167">
        <f>-SUMIFS(Lancamentos!$Y:$Y,Lancamentos!$AF:$AF,Fluxo_de_Caixa_Semanal!U$8,Lancamentos!$F:$F,"Realizado",Lancamentos!$J:$J,Fluxo_de_Caixa_Semanal!$A79)</f>
        <v>0</v>
      </c>
      <c r="V79" s="165">
        <f>-SUMIFS(Lancamentos!$Y:$Y,Lancamentos!$AF:$AF,Fluxo_de_Caixa_Semanal!V$8,Lancamentos!$F:$F,"Realizado",Lancamentos!$J:$J,Fluxo_de_Caixa_Semanal!$A79)</f>
        <v>0</v>
      </c>
      <c r="W79" s="166">
        <f>-SUMIFS(Lancamentos!$Y:$Y,Lancamentos!$AF:$AF,Fluxo_de_Caixa_Semanal!W$8,Lancamentos!$F:$F,"Realizado",Lancamentos!$J:$J,Fluxo_de_Caixa_Semanal!$A79)</f>
        <v>0</v>
      </c>
      <c r="X79" s="121">
        <f>-SUMIFS(Lancamentos!$Y:$Y,Lancamentos!$AF:$AF,Fluxo_de_Caixa_Semanal!X$8,Lancamentos!$F:$F,"Realizado",Lancamentos!$J:$J,Fluxo_de_Caixa_Semanal!$A79)-SUMIFS(Lancamentos!$Y:$Y,Lancamentos!$AF:$AF,Fluxo_de_Caixa_Semanal!X$8,Lancamentos!$F:$F,"Contratado",Lancamentos!$J:$J,Fluxo_de_Caixa_Semanal!$A79)</f>
        <v>0</v>
      </c>
      <c r="Y79" s="122">
        <f>-SUMIFS(Lancamentos!$Y:$Y,Lancamentos!$AF:$AF,Fluxo_de_Caixa_Semanal!Y$8,Lancamentos!$F:$F,"Realizado",Lancamentos!$J:$J,Fluxo_de_Caixa_Semanal!$A79)-SUMIFS(Lancamentos!$Y:$Y,Lancamentos!$AF:$AF,Fluxo_de_Caixa_Semanal!Y$8,Lancamentos!$F:$F,"Contratado",Lancamentos!$J:$J,Fluxo_de_Caixa_Semanal!$A79)</f>
        <v>0</v>
      </c>
      <c r="Z79" s="123">
        <f>-SUMIFS(Lancamentos!$Y:$Y,Lancamentos!$AF:$AF,Fluxo_de_Caixa_Semanal!Z$8,Lancamentos!$F:$F,"Realizado",Lancamentos!$J:$J,Fluxo_de_Caixa_Semanal!$A79)-SUMIFS(Lancamentos!$Y:$Y,Lancamentos!$AF:$AF,Fluxo_de_Caixa_Semanal!Z$8,Lancamentos!$F:$F,"Contratado",Lancamentos!$J:$J,Fluxo_de_Caixa_Semanal!$A79)</f>
        <v>0</v>
      </c>
      <c r="AA79" s="121">
        <f>-SUMIFS(Lancamentos!$Y:$Y,Lancamentos!$AF:$AF,Fluxo_de_Caixa_Semanal!AA$8,Lancamentos!$F:$F,"Realizado",Lancamentos!$J:$J,Fluxo_de_Caixa_Semanal!$A79)-SUMIFS(Lancamentos!$Y:$Y,Lancamentos!$AF:$AF,Fluxo_de_Caixa_Semanal!AA$8,Lancamentos!$F:$F,"Contratado",Lancamentos!$J:$J,Fluxo_de_Caixa_Semanal!$A79)</f>
        <v>0</v>
      </c>
      <c r="AB79" s="122">
        <f>-SUMIFS(Lancamentos!$Y:$Y,Lancamentos!$AF:$AF,Fluxo_de_Caixa_Semanal!AB$8,Lancamentos!$F:$F,"Realizado",Lancamentos!$J:$J,Fluxo_de_Caixa_Semanal!$A79)-SUMIFS(Lancamentos!$Y:$Y,Lancamentos!$AF:$AF,Fluxo_de_Caixa_Semanal!AB$8,Lancamentos!$F:$F,"Contratado",Lancamentos!$J:$J,Fluxo_de_Caixa_Semanal!$A79)</f>
        <v>0</v>
      </c>
      <c r="AC79" s="123">
        <f>-SUMIFS(Lancamentos!$Y:$Y,Lancamentos!$AF:$AF,Fluxo_de_Caixa_Semanal!AC$8,Lancamentos!$F:$F,"Realizado",Lancamentos!$J:$J,Fluxo_de_Caixa_Semanal!$A79)-SUMIFS(Lancamentos!$Y:$Y,Lancamentos!$AF:$AF,Fluxo_de_Caixa_Semanal!AC$8,Lancamentos!$F:$F,"Contratado",Lancamentos!$J:$J,Fluxo_de_Caixa_Semanal!$A79)</f>
        <v>0</v>
      </c>
      <c r="AD79" s="121">
        <f>-SUMIFS(Lancamentos!$Y:$Y,Lancamentos!$AF:$AF,Fluxo_de_Caixa_Semanal!AD$8,Lancamentos!$F:$F,"Realizado",Lancamentos!$J:$J,Fluxo_de_Caixa_Semanal!$A79)-SUMIFS(Lancamentos!$Y:$Y,Lancamentos!$AF:$AF,Fluxo_de_Caixa_Semanal!AD$8,Lancamentos!$F:$F,"Contratado",Lancamentos!$J:$J,Fluxo_de_Caixa_Semanal!$A79)</f>
        <v>0</v>
      </c>
      <c r="AE79" s="122">
        <f>-SUMIFS(Lancamentos!$Y:$Y,Lancamentos!$AF:$AF,Fluxo_de_Caixa_Semanal!AE$8,Lancamentos!$F:$F,"Realizado",Lancamentos!$J:$J,Fluxo_de_Caixa_Semanal!$A79)-SUMIFS(Lancamentos!$Y:$Y,Lancamentos!$AF:$AF,Fluxo_de_Caixa_Semanal!AE$8,Lancamentos!$F:$F,"Contratado",Lancamentos!$J:$J,Fluxo_de_Caixa_Semanal!$A79)</f>
        <v>0</v>
      </c>
      <c r="AF79" s="123">
        <f>-SUMIFS(Lancamentos!$Y:$Y,Lancamentos!$AF:$AF,Fluxo_de_Caixa_Semanal!AF$8,Lancamentos!$F:$F,"Realizado",Lancamentos!$J:$J,Fluxo_de_Caixa_Semanal!$A79)-SUMIFS(Lancamentos!$Y:$Y,Lancamentos!$AF:$AF,Fluxo_de_Caixa_Semanal!AF$8,Lancamentos!$F:$F,"Contratado",Lancamentos!$J:$J,Fluxo_de_Caixa_Semanal!$A79)</f>
        <v>0</v>
      </c>
      <c r="AG79" s="121">
        <f>-SUMIFS(Lancamentos!$Y:$Y,Lancamentos!$AF:$AF,Fluxo_de_Caixa_Semanal!AG$8,Lancamentos!$F:$F,"Realizado",Lancamentos!$J:$J,Fluxo_de_Caixa_Semanal!$A79)-SUMIFS(Lancamentos!$Y:$Y,Lancamentos!$AF:$AF,Fluxo_de_Caixa_Semanal!AG$8,Lancamentos!$F:$F,"Contratado",Lancamentos!$J:$J,Fluxo_de_Caixa_Semanal!$A79)</f>
        <v>0</v>
      </c>
      <c r="AH79" s="122">
        <f>-SUMIFS(Lancamentos!$Y:$Y,Lancamentos!$AF:$AF,Fluxo_de_Caixa_Semanal!AH$8,Lancamentos!$F:$F,"Realizado",Lancamentos!$J:$J,Fluxo_de_Caixa_Semanal!$A79)-SUMIFS(Lancamentos!$Y:$Y,Lancamentos!$AF:$AF,Fluxo_de_Caixa_Semanal!AH$8,Lancamentos!$F:$F,"Contratado",Lancamentos!$J:$J,Fluxo_de_Caixa_Semanal!$A79)</f>
        <v>0</v>
      </c>
      <c r="AI79" s="123">
        <f>-SUMIFS(Lancamentos!$Y:$Y,Lancamentos!$AF:$AF,Fluxo_de_Caixa_Semanal!AI$8,Lancamentos!$F:$F,"Realizado",Lancamentos!$J:$J,Fluxo_de_Caixa_Semanal!$A79)-SUMIFS(Lancamentos!$Y:$Y,Lancamentos!$AF:$AF,Fluxo_de_Caixa_Semanal!AI$8,Lancamentos!$F:$F,"Contratado",Lancamentos!$J:$J,Fluxo_de_Caixa_Semanal!$A79)</f>
        <v>0</v>
      </c>
      <c r="AJ79" s="121">
        <f>-SUMIFS(Lancamentos!$Y:$Y,Lancamentos!$AF:$AF,Fluxo_de_Caixa_Semanal!AJ$8,Lancamentos!$F:$F,"Realizado",Lancamentos!$J:$J,Fluxo_de_Caixa_Semanal!$A79)-SUMIFS(Lancamentos!$Y:$Y,Lancamentos!$AF:$AF,Fluxo_de_Caixa_Semanal!AJ$8,Lancamentos!$F:$F,"Contratado",Lancamentos!$J:$J,Fluxo_de_Caixa_Semanal!$A79)</f>
        <v>0</v>
      </c>
      <c r="AK79" s="122">
        <f>-SUMIFS(Lancamentos!$Y:$Y,Lancamentos!$AF:$AF,Fluxo_de_Caixa_Semanal!AK$8,Lancamentos!$F:$F,"Realizado",Lancamentos!$J:$J,Fluxo_de_Caixa_Semanal!$A79)-SUMIFS(Lancamentos!$Y:$Y,Lancamentos!$AF:$AF,Fluxo_de_Caixa_Semanal!AK$8,Lancamentos!$F:$F,"Contratado",Lancamentos!$J:$J,Fluxo_de_Caixa_Semanal!$A79)</f>
        <v>0</v>
      </c>
      <c r="AL79" s="123">
        <f>-SUMIFS(Lancamentos!$Y:$Y,Lancamentos!$AF:$AF,Fluxo_de_Caixa_Semanal!AL$8,Lancamentos!$F:$F,"Realizado",Lancamentos!$J:$J,Fluxo_de_Caixa_Semanal!$A79)-SUMIFS(Lancamentos!$Y:$Y,Lancamentos!$AF:$AF,Fluxo_de_Caixa_Semanal!AL$8,Lancamentos!$F:$F,"Contratado",Lancamentos!$J:$J,Fluxo_de_Caixa_Semanal!$A79)</f>
        <v>0</v>
      </c>
      <c r="AM79" s="121">
        <f>-SUMIFS(Lancamentos!$Y:$Y,Lancamentos!$AF:$AF,Fluxo_de_Caixa_Semanal!AM$8,Lancamentos!$F:$F,"Realizado",Lancamentos!$J:$J,Fluxo_de_Caixa_Semanal!$A79)-SUMIFS(Lancamentos!$Y:$Y,Lancamentos!$AF:$AF,Fluxo_de_Caixa_Semanal!AM$8,Lancamentos!$F:$F,"Contratado",Lancamentos!$J:$J,Fluxo_de_Caixa_Semanal!$A79)</f>
        <v>0</v>
      </c>
      <c r="AN79" s="122">
        <f>-SUMIFS(Lancamentos!$Y:$Y,Lancamentos!$AF:$AF,Fluxo_de_Caixa_Semanal!AN$8,Lancamentos!$F:$F,"Realizado",Lancamentos!$J:$J,Fluxo_de_Caixa_Semanal!$A79)-SUMIFS(Lancamentos!$Y:$Y,Lancamentos!$AF:$AF,Fluxo_de_Caixa_Semanal!AN$8,Lancamentos!$F:$F,"Contratado",Lancamentos!$J:$J,Fluxo_de_Caixa_Semanal!$A79)</f>
        <v>0</v>
      </c>
      <c r="AO79" s="123">
        <f>-SUMIFS(Lancamentos!$Y:$Y,Lancamentos!$AF:$AF,Fluxo_de_Caixa_Semanal!AO$8,Lancamentos!$F:$F,"Realizado",Lancamentos!$J:$J,Fluxo_de_Caixa_Semanal!$A79)-SUMIFS(Lancamentos!$Y:$Y,Lancamentos!$AF:$AF,Fluxo_de_Caixa_Semanal!AO$8,Lancamentos!$F:$F,"Contratado",Lancamentos!$J:$J,Fluxo_de_Caixa_Semanal!$A79)</f>
        <v>0</v>
      </c>
      <c r="AP79" s="121">
        <f>-SUMIFS(Lancamentos!$Y:$Y,Lancamentos!$AF:$AF,Fluxo_de_Caixa_Semanal!AP$8,Lancamentos!$F:$F,"Realizado",Lancamentos!$J:$J,Fluxo_de_Caixa_Semanal!$A79)-SUMIFS(Lancamentos!$Y:$Y,Lancamentos!$AF:$AF,Fluxo_de_Caixa_Semanal!AP$8,Lancamentos!$F:$F,"Contratado",Lancamentos!$J:$J,Fluxo_de_Caixa_Semanal!$A79)</f>
        <v>0</v>
      </c>
      <c r="AQ79" s="122">
        <f>-SUMIFS(Lancamentos!$Y:$Y,Lancamentos!$AF:$AF,Fluxo_de_Caixa_Semanal!AQ$8,Lancamentos!$F:$F,"Realizado",Lancamentos!$J:$J,Fluxo_de_Caixa_Semanal!$A79)-SUMIFS(Lancamentos!$Y:$Y,Lancamentos!$AF:$AF,Fluxo_de_Caixa_Semanal!AQ$8,Lancamentos!$F:$F,"Contratado",Lancamentos!$J:$J,Fluxo_de_Caixa_Semanal!$A79)</f>
        <v>0</v>
      </c>
      <c r="AR79" s="123">
        <f>-SUMIFS(Lancamentos!$Y:$Y,Lancamentos!$AF:$AF,Fluxo_de_Caixa_Semanal!AR$8,Lancamentos!$F:$F,"Realizado",Lancamentos!$J:$J,Fluxo_de_Caixa_Semanal!$A79)-SUMIFS(Lancamentos!$Y:$Y,Lancamentos!$AF:$AF,Fluxo_de_Caixa_Semanal!AR$8,Lancamentos!$F:$F,"Contratado",Lancamentos!$J:$J,Fluxo_de_Caixa_Semanal!$A79)</f>
        <v>0</v>
      </c>
      <c r="AS79" s="121">
        <f>-SUMIFS(Lancamentos!$Y:$Y,Lancamentos!$AF:$AF,Fluxo_de_Caixa_Semanal!AS$8,Lancamentos!$F:$F,"Realizado",Lancamentos!$J:$J,Fluxo_de_Caixa_Semanal!$A79)-SUMIFS(Lancamentos!$Y:$Y,Lancamentos!$AF:$AF,Fluxo_de_Caixa_Semanal!AS$8,Lancamentos!$F:$F,"Contratado",Lancamentos!$J:$J,Fluxo_de_Caixa_Semanal!$A79)</f>
        <v>0</v>
      </c>
      <c r="AT79" s="122">
        <f>-SUMIFS(Lancamentos!$Y:$Y,Lancamentos!$AF:$AF,Fluxo_de_Caixa_Semanal!AT$8,Lancamentos!$F:$F,"Realizado",Lancamentos!$J:$J,Fluxo_de_Caixa_Semanal!$A79)-SUMIFS(Lancamentos!$Y:$Y,Lancamentos!$AF:$AF,Fluxo_de_Caixa_Semanal!AT$8,Lancamentos!$F:$F,"Contratado",Lancamentos!$J:$J,Fluxo_de_Caixa_Semanal!$A79)</f>
        <v>0</v>
      </c>
      <c r="AU79" s="123">
        <f>-SUMIFS(Lancamentos!$Y:$Y,Lancamentos!$AF:$AF,Fluxo_de_Caixa_Semanal!AU$8,Lancamentos!$F:$F,"Realizado",Lancamentos!$J:$J,Fluxo_de_Caixa_Semanal!$A79)-SUMIFS(Lancamentos!$Y:$Y,Lancamentos!$AF:$AF,Fluxo_de_Caixa_Semanal!AU$8,Lancamentos!$F:$F,"Contratado",Lancamentos!$J:$J,Fluxo_de_Caixa_Semanal!$A79)</f>
        <v>0</v>
      </c>
      <c r="AV79" s="121">
        <f>-SUMIFS(Lancamentos!$Y:$Y,Lancamentos!$AF:$AF,Fluxo_de_Caixa_Semanal!AV$8,Lancamentos!$F:$F,"Realizado",Lancamentos!$J:$J,Fluxo_de_Caixa_Semanal!$A79)-SUMIFS(Lancamentos!$Y:$Y,Lancamentos!$AF:$AF,Fluxo_de_Caixa_Semanal!AV$8,Lancamentos!$F:$F,"Contratado",Lancamentos!$J:$J,Fluxo_de_Caixa_Semanal!$A79)</f>
        <v>0</v>
      </c>
      <c r="AW79" s="122">
        <f>-SUMIFS(Lancamentos!$Y:$Y,Lancamentos!$AF:$AF,Fluxo_de_Caixa_Semanal!AW$8,Lancamentos!$F:$F,"Realizado",Lancamentos!$J:$J,Fluxo_de_Caixa_Semanal!$A79)-SUMIFS(Lancamentos!$Y:$Y,Lancamentos!$AF:$AF,Fluxo_de_Caixa_Semanal!AW$8,Lancamentos!$F:$F,"Contratado",Lancamentos!$J:$J,Fluxo_de_Caixa_Semanal!$A79)</f>
        <v>0</v>
      </c>
      <c r="AX79" s="123">
        <f>-SUMIFS(Lancamentos!$Y:$Y,Lancamentos!$AF:$AF,Fluxo_de_Caixa_Semanal!AX$8,Lancamentos!$F:$F,"Realizado",Lancamentos!$J:$J,Fluxo_de_Caixa_Semanal!$A79)-SUMIFS(Lancamentos!$Y:$Y,Lancamentos!$AF:$AF,Fluxo_de_Caixa_Semanal!AX$8,Lancamentos!$F:$F,"Contratado",Lancamentos!$J:$J,Fluxo_de_Caixa_Semanal!$A79)</f>
        <v>0</v>
      </c>
      <c r="AY79" s="121">
        <f>-SUMIFS(Lancamentos!$Y:$Y,Lancamentos!$AF:$AF,Fluxo_de_Caixa_Semanal!AY$8,Lancamentos!$F:$F,"Realizado",Lancamentos!$J:$J,Fluxo_de_Caixa_Semanal!$A79)-SUMIFS(Lancamentos!$Y:$Y,Lancamentos!$AF:$AF,Fluxo_de_Caixa_Semanal!AY$8,Lancamentos!$F:$F,"Contratado",Lancamentos!$J:$J,Fluxo_de_Caixa_Semanal!$A79)</f>
        <v>0</v>
      </c>
      <c r="AZ79" s="122">
        <f>-SUMIFS(Lancamentos!$Y:$Y,Lancamentos!$AF:$AF,Fluxo_de_Caixa_Semanal!AZ$8,Lancamentos!$F:$F,"Realizado",Lancamentos!$J:$J,Fluxo_de_Caixa_Semanal!$A79)-SUMIFS(Lancamentos!$Y:$Y,Lancamentos!$AF:$AF,Fluxo_de_Caixa_Semanal!AZ$8,Lancamentos!$F:$F,"Contratado",Lancamentos!$J:$J,Fluxo_de_Caixa_Semanal!$A79)</f>
        <v>0</v>
      </c>
      <c r="BA79" s="123">
        <f>-SUMIFS(Lancamentos!$Y:$Y,Lancamentos!$AF:$AF,Fluxo_de_Caixa_Semanal!BA$8,Lancamentos!$F:$F,"Realizado",Lancamentos!$J:$J,Fluxo_de_Caixa_Semanal!$A79)-SUMIFS(Lancamentos!$Y:$Y,Lancamentos!$AF:$AF,Fluxo_de_Caixa_Semanal!BA$8,Lancamentos!$F:$F,"Contratado",Lancamentos!$J:$J,Fluxo_de_Caixa_Semanal!$A79)</f>
        <v>0</v>
      </c>
      <c r="BB79" s="121">
        <f>-SUMIFS(Lancamentos!$Y:$Y,Lancamentos!$AF:$AF,Fluxo_de_Caixa_Semanal!BB$8,Lancamentos!$F:$F,"Realizado",Lancamentos!$J:$J,Fluxo_de_Caixa_Semanal!$A79)-SUMIFS(Lancamentos!$Y:$Y,Lancamentos!$AF:$AF,Fluxo_de_Caixa_Semanal!BB$8,Lancamentos!$F:$F,"Contratado",Lancamentos!$J:$J,Fluxo_de_Caixa_Semanal!$A79)</f>
        <v>0</v>
      </c>
      <c r="BC79" s="122">
        <f>-SUMIFS(Lancamentos!$Y:$Y,Lancamentos!$AF:$AF,Fluxo_de_Caixa_Semanal!BC$8,Lancamentos!$F:$F,"Realizado",Lancamentos!$J:$J,Fluxo_de_Caixa_Semanal!$A79)-SUMIFS(Lancamentos!$Y:$Y,Lancamentos!$AF:$AF,Fluxo_de_Caixa_Semanal!BC$8,Lancamentos!$F:$F,"Contratado",Lancamentos!$J:$J,Fluxo_de_Caixa_Semanal!$A79)</f>
        <v>0</v>
      </c>
      <c r="BD79" s="123">
        <f>-SUMIFS(Lancamentos!$Y:$Y,Lancamentos!$AF:$AF,Fluxo_de_Caixa_Semanal!BD$8,Lancamentos!$F:$F,"Realizado",Lancamentos!$J:$J,Fluxo_de_Caixa_Semanal!$A79)-SUMIFS(Lancamentos!$Y:$Y,Lancamentos!$AF:$AF,Fluxo_de_Caixa_Semanal!BD$8,Lancamentos!$F:$F,"Contratado",Lancamentos!$J:$J,Fluxo_de_Caixa_Semanal!$A79)</f>
        <v>0</v>
      </c>
      <c r="BE79" s="121">
        <f>-SUMIFS(Lancamentos!$Y:$Y,Lancamentos!$AF:$AF,Fluxo_de_Caixa_Semanal!BE$8,Lancamentos!$F:$F,"Realizado",Lancamentos!$J:$J,Fluxo_de_Caixa_Semanal!$A79)-SUMIFS(Lancamentos!$Y:$Y,Lancamentos!$AF:$AF,Fluxo_de_Caixa_Semanal!BE$8,Lancamentos!$F:$F,"Contratado",Lancamentos!$J:$J,Fluxo_de_Caixa_Semanal!$A79)</f>
        <v>0</v>
      </c>
      <c r="BF79" s="122">
        <f>-SUMIFS(Lancamentos!$Y:$Y,Lancamentos!$AF:$AF,Fluxo_de_Caixa_Semanal!BF$8,Lancamentos!$F:$F,"Realizado",Lancamentos!$J:$J,Fluxo_de_Caixa_Semanal!$A79)-SUMIFS(Lancamentos!$Y:$Y,Lancamentos!$AF:$AF,Fluxo_de_Caixa_Semanal!BF$8,Lancamentos!$F:$F,"Contratado",Lancamentos!$J:$J,Fluxo_de_Caixa_Semanal!$A79)</f>
        <v>0</v>
      </c>
      <c r="BG79" s="123">
        <f>-SUMIFS(Lancamentos!$Y:$Y,Lancamentos!$AF:$AF,Fluxo_de_Caixa_Semanal!BG$8,Lancamentos!$F:$F,"Realizado",Lancamentos!$J:$J,Fluxo_de_Caixa_Semanal!$A79)-SUMIFS(Lancamentos!$Y:$Y,Lancamentos!$AF:$AF,Fluxo_de_Caixa_Semanal!BG$8,Lancamentos!$F:$F,"Contratado",Lancamentos!$J:$J,Fluxo_de_Caixa_Semanal!$A79)</f>
        <v>0</v>
      </c>
      <c r="BH79" s="121">
        <f>-SUMIFS(Lancamentos!$Y:$Y,Lancamentos!$AF:$AF,Fluxo_de_Caixa_Semanal!BH$8,Lancamentos!$F:$F,"Realizado",Lancamentos!$J:$J,Fluxo_de_Caixa_Semanal!$A79)-SUMIFS(Lancamentos!$Y:$Y,Lancamentos!$AF:$AF,Fluxo_de_Caixa_Semanal!BH$8,Lancamentos!$F:$F,"Contratado",Lancamentos!$J:$J,Fluxo_de_Caixa_Semanal!$A79)</f>
        <v>0</v>
      </c>
      <c r="BI79" s="122">
        <f>-SUMIFS(Lancamentos!$Y:$Y,Lancamentos!$AF:$AF,Fluxo_de_Caixa_Semanal!BI$8,Lancamentos!$F:$F,"Realizado",Lancamentos!$J:$J,Fluxo_de_Caixa_Semanal!$A79)-SUMIFS(Lancamentos!$Y:$Y,Lancamentos!$AF:$AF,Fluxo_de_Caixa_Semanal!BI$8,Lancamentos!$F:$F,"Contratado",Lancamentos!$J:$J,Fluxo_de_Caixa_Semanal!$A79)</f>
        <v>0</v>
      </c>
      <c r="BJ79" s="123">
        <f>-SUMIFS(Lancamentos!$Y:$Y,Lancamentos!$AF:$AF,Fluxo_de_Caixa_Semanal!BJ$8,Lancamentos!$F:$F,"Realizado",Lancamentos!$J:$J,Fluxo_de_Caixa_Semanal!$A79)-SUMIFS(Lancamentos!$Y:$Y,Lancamentos!$AF:$AF,Fluxo_de_Caixa_Semanal!BJ$8,Lancamentos!$F:$F,"Contratado",Lancamentos!$J:$J,Fluxo_de_Caixa_Semanal!$A79)</f>
        <v>0</v>
      </c>
      <c r="BK79" s="121">
        <f>-SUMIFS(Lancamentos!$Y:$Y,Lancamentos!$AF:$AF,Fluxo_de_Caixa_Semanal!BK$8,Lancamentos!$F:$F,"Realizado",Lancamentos!$J:$J,Fluxo_de_Caixa_Semanal!$A79)-SUMIFS(Lancamentos!$Y:$Y,Lancamentos!$AF:$AF,Fluxo_de_Caixa_Semanal!BK$8,Lancamentos!$F:$F,"Contratado",Lancamentos!$J:$J,Fluxo_de_Caixa_Semanal!$A79)</f>
        <v>0</v>
      </c>
      <c r="BL79" s="122">
        <f>-SUMIFS(Lancamentos!$Y:$Y,Lancamentos!$AF:$AF,Fluxo_de_Caixa_Semanal!BL$8,Lancamentos!$F:$F,"Realizado",Lancamentos!$J:$J,Fluxo_de_Caixa_Semanal!$A79)-SUMIFS(Lancamentos!$Y:$Y,Lancamentos!$AF:$AF,Fluxo_de_Caixa_Semanal!BL$8,Lancamentos!$F:$F,"Contratado",Lancamentos!$J:$J,Fluxo_de_Caixa_Semanal!$A79)</f>
        <v>0</v>
      </c>
      <c r="BM79" s="123">
        <f>-SUMIFS(Lancamentos!$Y:$Y,Lancamentos!$AF:$AF,Fluxo_de_Caixa_Semanal!BM$8,Lancamentos!$F:$F,"Realizado",Lancamentos!$J:$J,Fluxo_de_Caixa_Semanal!$A79)-SUMIFS(Lancamentos!$Y:$Y,Lancamentos!$AF:$AF,Fluxo_de_Caixa_Semanal!BM$8,Lancamentos!$F:$F,"Contratado",Lancamentos!$J:$J,Fluxo_de_Caixa_Semanal!$A79)</f>
        <v>0</v>
      </c>
      <c r="BN79" s="121">
        <f>-SUMIFS(Lancamentos!$Y:$Y,Lancamentos!$AF:$AF,Fluxo_de_Caixa_Semanal!BN$8,Lancamentos!$F:$F,"Realizado",Lancamentos!$J:$J,Fluxo_de_Caixa_Semanal!$A79)-SUMIFS(Lancamentos!$Y:$Y,Lancamentos!$AF:$AF,Fluxo_de_Caixa_Semanal!BN$8,Lancamentos!$F:$F,"Contratado",Lancamentos!$J:$J,Fluxo_de_Caixa_Semanal!$A79)</f>
        <v>0</v>
      </c>
      <c r="BO79" s="122">
        <f>-SUMIFS(Lancamentos!$Y:$Y,Lancamentos!$AF:$AF,Fluxo_de_Caixa_Semanal!BO$8,Lancamentos!$F:$F,"Realizado",Lancamentos!$J:$J,Fluxo_de_Caixa_Semanal!$A79)-SUMIFS(Lancamentos!$Y:$Y,Lancamentos!$AF:$AF,Fluxo_de_Caixa_Semanal!BO$8,Lancamentos!$F:$F,"Contratado",Lancamentos!$J:$J,Fluxo_de_Caixa_Semanal!$A79)</f>
        <v>0</v>
      </c>
      <c r="BP79" s="123">
        <f>-SUMIFS(Lancamentos!$Y:$Y,Lancamentos!$AF:$AF,Fluxo_de_Caixa_Semanal!BP$8,Lancamentos!$F:$F,"Realizado",Lancamentos!$J:$J,Fluxo_de_Caixa_Semanal!$A79)-SUMIFS(Lancamentos!$Y:$Y,Lancamentos!$AF:$AF,Fluxo_de_Caixa_Semanal!BP$8,Lancamentos!$F:$F,"Contratado",Lancamentos!$J:$J,Fluxo_de_Caixa_Semanal!$A79)</f>
        <v>0</v>
      </c>
      <c r="BQ79" s="121">
        <f>-SUMIFS(Lancamentos!$Y:$Y,Lancamentos!$AF:$AF,Fluxo_de_Caixa_Semanal!BQ$8,Lancamentos!$F:$F,"Realizado",Lancamentos!$J:$J,Fluxo_de_Caixa_Semanal!$A79)-SUMIFS(Lancamentos!$Y:$Y,Lancamentos!$AF:$AF,Fluxo_de_Caixa_Semanal!BQ$8,Lancamentos!$F:$F,"Contratado",Lancamentos!$J:$J,Fluxo_de_Caixa_Semanal!$A79)</f>
        <v>0</v>
      </c>
      <c r="BR79" s="122">
        <f>-SUMIFS(Lancamentos!$Y:$Y,Lancamentos!$AF:$AF,Fluxo_de_Caixa_Semanal!BR$8,Lancamentos!$F:$F,"Realizado",Lancamentos!$J:$J,Fluxo_de_Caixa_Semanal!$A79)-SUMIFS(Lancamentos!$Y:$Y,Lancamentos!$AF:$AF,Fluxo_de_Caixa_Semanal!BR$8,Lancamentos!$F:$F,"Contratado",Lancamentos!$J:$J,Fluxo_de_Caixa_Semanal!$A79)</f>
        <v>0</v>
      </c>
      <c r="BS79" s="123">
        <f>-SUMIFS(Lancamentos!$Y:$Y,Lancamentos!$AF:$AF,Fluxo_de_Caixa_Semanal!BS$8,Lancamentos!$F:$F,"Realizado",Lancamentos!$J:$J,Fluxo_de_Caixa_Semanal!$A79)-SUMIFS(Lancamentos!$Y:$Y,Lancamentos!$AF:$AF,Fluxo_de_Caixa_Semanal!BS$8,Lancamentos!$F:$F,"Contratado",Lancamentos!$J:$J,Fluxo_de_Caixa_Semanal!$A79)</f>
        <v>0</v>
      </c>
      <c r="BT79" s="121">
        <f>-SUMIFS(Lancamentos!$Y:$Y,Lancamentos!$AF:$AF,Fluxo_de_Caixa_Semanal!BT$8,Lancamentos!$F:$F,"Realizado",Lancamentos!$J:$J,Fluxo_de_Caixa_Semanal!$A79)-SUMIFS(Lancamentos!$Y:$Y,Lancamentos!$AF:$AF,Fluxo_de_Caixa_Semanal!BT$8,Lancamentos!$F:$F,"Contratado",Lancamentos!$J:$J,Fluxo_de_Caixa_Semanal!$A79)</f>
        <v>0</v>
      </c>
      <c r="BU79" s="122">
        <f>-SUMIFS(Lancamentos!$Y:$Y,Lancamentos!$AF:$AF,Fluxo_de_Caixa_Semanal!BU$8,Lancamentos!$F:$F,"Realizado",Lancamentos!$J:$J,Fluxo_de_Caixa_Semanal!$A79)-SUMIFS(Lancamentos!$Y:$Y,Lancamentos!$AF:$AF,Fluxo_de_Caixa_Semanal!BU$8,Lancamentos!$F:$F,"Contratado",Lancamentos!$J:$J,Fluxo_de_Caixa_Semanal!$A79)</f>
        <v>0</v>
      </c>
      <c r="BV79" s="123">
        <f>-SUMIFS(Lancamentos!$Y:$Y,Lancamentos!$AF:$AF,Fluxo_de_Caixa_Semanal!BV$8,Lancamentos!$F:$F,"Realizado",Lancamentos!$J:$J,Fluxo_de_Caixa_Semanal!$A79)-SUMIFS(Lancamentos!$Y:$Y,Lancamentos!$AF:$AF,Fluxo_de_Caixa_Semanal!BV$8,Lancamentos!$F:$F,"Contratado",Lancamentos!$J:$J,Fluxo_de_Caixa_Semanal!$A79)</f>
        <v>0</v>
      </c>
      <c r="BW79" s="121">
        <f>-SUMIFS(Lancamentos!$Y:$Y,Lancamentos!$AF:$AF,Fluxo_de_Caixa_Semanal!BW$8,Lancamentos!$F:$F,"Realizado",Lancamentos!$J:$J,Fluxo_de_Caixa_Semanal!$A79)-SUMIFS(Lancamentos!$Y:$Y,Lancamentos!$AF:$AF,Fluxo_de_Caixa_Semanal!BW$8,Lancamentos!$F:$F,"Contratado",Lancamentos!$J:$J,Fluxo_de_Caixa_Semanal!$A79)</f>
        <v>0</v>
      </c>
      <c r="BX79" s="122">
        <f>-SUMIFS(Lancamentos!$Y:$Y,Lancamentos!$AF:$AF,Fluxo_de_Caixa_Semanal!BX$8,Lancamentos!$F:$F,"Realizado",Lancamentos!$J:$J,Fluxo_de_Caixa_Semanal!$A79)-SUMIFS(Lancamentos!$Y:$Y,Lancamentos!$AF:$AF,Fluxo_de_Caixa_Semanal!BX$8,Lancamentos!$F:$F,"Contratado",Lancamentos!$J:$J,Fluxo_de_Caixa_Semanal!$A79)</f>
        <v>0</v>
      </c>
      <c r="BY79" s="123">
        <f>-SUMIFS(Lancamentos!$Y:$Y,Lancamentos!$AF:$AF,Fluxo_de_Caixa_Semanal!BY$8,Lancamentos!$F:$F,"Realizado",Lancamentos!$J:$J,Fluxo_de_Caixa_Semanal!$A79)-SUMIFS(Lancamentos!$Y:$Y,Lancamentos!$AF:$AF,Fluxo_de_Caixa_Semanal!BY$8,Lancamentos!$F:$F,"Contratado",Lancamentos!$J:$J,Fluxo_de_Caixa_Semanal!$A79)</f>
        <v>0</v>
      </c>
      <c r="BZ79" s="121">
        <f>-SUMIFS(Lancamentos!$Y:$Y,Lancamentos!$AF:$AF,Fluxo_de_Caixa_Semanal!BZ$8,Lancamentos!$F:$F,"Realizado",Lancamentos!$J:$J,Fluxo_de_Caixa_Semanal!$A79)-SUMIFS(Lancamentos!$Y:$Y,Lancamentos!$AF:$AF,Fluxo_de_Caixa_Semanal!BZ$8,Lancamentos!$F:$F,"Contratado",Lancamentos!$J:$J,Fluxo_de_Caixa_Semanal!$A79)</f>
        <v>0</v>
      </c>
      <c r="CA79" s="122">
        <f>-SUMIFS(Lancamentos!$Y:$Y,Lancamentos!$AF:$AF,Fluxo_de_Caixa_Semanal!CA$8,Lancamentos!$F:$F,"Realizado",Lancamentos!$J:$J,Fluxo_de_Caixa_Semanal!$A79)-SUMIFS(Lancamentos!$Y:$Y,Lancamentos!$AF:$AF,Fluxo_de_Caixa_Semanal!CA$8,Lancamentos!$F:$F,"Contratado",Lancamentos!$J:$J,Fluxo_de_Caixa_Semanal!$A79)</f>
        <v>0</v>
      </c>
      <c r="CB79" s="123">
        <f>-SUMIFS(Lancamentos!$Y:$Y,Lancamentos!$AF:$AF,Fluxo_de_Caixa_Semanal!CB$8,Lancamentos!$F:$F,"Realizado",Lancamentos!$J:$J,Fluxo_de_Caixa_Semanal!$A79)-SUMIFS(Lancamentos!$Y:$Y,Lancamentos!$AF:$AF,Fluxo_de_Caixa_Semanal!CB$8,Lancamentos!$F:$F,"Contratado",Lancamentos!$J:$J,Fluxo_de_Caixa_Semanal!$A79)</f>
        <v>0</v>
      </c>
      <c r="CC79" s="121">
        <f>-SUMIFS(Lancamentos!$Y:$Y,Lancamentos!$AF:$AF,Fluxo_de_Caixa_Semanal!CC$8,Lancamentos!$F:$F,"Realizado",Lancamentos!$J:$J,Fluxo_de_Caixa_Semanal!$A79)-SUMIFS(Lancamentos!$Y:$Y,Lancamentos!$AF:$AF,Fluxo_de_Caixa_Semanal!CC$8,Lancamentos!$F:$F,"Contratado",Lancamentos!$J:$J,Fluxo_de_Caixa_Semanal!$A79)</f>
        <v>0</v>
      </c>
      <c r="CD79" s="122">
        <f>-SUMIFS(Lancamentos!$Y:$Y,Lancamentos!$AF:$AF,Fluxo_de_Caixa_Semanal!CD$8,Lancamentos!$F:$F,"Realizado",Lancamentos!$J:$J,Fluxo_de_Caixa_Semanal!$A79)-SUMIFS(Lancamentos!$Y:$Y,Lancamentos!$AF:$AF,Fluxo_de_Caixa_Semanal!CD$8,Lancamentos!$F:$F,"Contratado",Lancamentos!$J:$J,Fluxo_de_Caixa_Semanal!$A79)</f>
        <v>0</v>
      </c>
      <c r="CE79" s="123">
        <f>-SUMIFS(Lancamentos!$Y:$Y,Lancamentos!$AF:$AF,Fluxo_de_Caixa_Semanal!CE$8,Lancamentos!$F:$F,"Realizado",Lancamentos!$J:$J,Fluxo_de_Caixa_Semanal!$A79)-SUMIFS(Lancamentos!$Y:$Y,Lancamentos!$AF:$AF,Fluxo_de_Caixa_Semanal!CE$8,Lancamentos!$F:$F,"Contratado",Lancamentos!$J:$J,Fluxo_de_Caixa_Semanal!$A79)</f>
        <v>0</v>
      </c>
      <c r="CF79" s="121">
        <f>-SUMIFS(Lancamentos!$Y:$Y,Lancamentos!$AF:$AF,Fluxo_de_Caixa_Semanal!CF$8,Lancamentos!$F:$F,"Realizado",Lancamentos!$J:$J,Fluxo_de_Caixa_Semanal!$A79)-SUMIFS(Lancamentos!$Y:$Y,Lancamentos!$AF:$AF,Fluxo_de_Caixa_Semanal!CF$8,Lancamentos!$F:$F,"Contratado",Lancamentos!$J:$J,Fluxo_de_Caixa_Semanal!$A79)</f>
        <v>0</v>
      </c>
      <c r="CG79" s="122">
        <f>-SUMIFS(Lancamentos!$Y:$Y,Lancamentos!$AF:$AF,Fluxo_de_Caixa_Semanal!CG$8,Lancamentos!$F:$F,"Realizado",Lancamentos!$J:$J,Fluxo_de_Caixa_Semanal!$A79)-SUMIFS(Lancamentos!$Y:$Y,Lancamentos!$AF:$AF,Fluxo_de_Caixa_Semanal!CG$8,Lancamentos!$F:$F,"Contratado",Lancamentos!$J:$J,Fluxo_de_Caixa_Semanal!$A79)</f>
        <v>0</v>
      </c>
      <c r="CH79" s="123">
        <f>-SUMIFS(Lancamentos!$Y:$Y,Lancamentos!$AF:$AF,Fluxo_de_Caixa_Semanal!CH$8,Lancamentos!$F:$F,"Realizado",Lancamentos!$J:$J,Fluxo_de_Caixa_Semanal!$A79)-SUMIFS(Lancamentos!$Y:$Y,Lancamentos!$AF:$AF,Fluxo_de_Caixa_Semanal!CH$8,Lancamentos!$F:$F,"Contratado",Lancamentos!$J:$J,Fluxo_de_Caixa_Semanal!$A79)</f>
        <v>0</v>
      </c>
      <c r="CI79" s="121">
        <f>-SUMIFS(Lancamentos!$Y:$Y,Lancamentos!$AF:$AF,Fluxo_de_Caixa_Semanal!CI$8,Lancamentos!$F:$F,"Realizado",Lancamentos!$J:$J,Fluxo_de_Caixa_Semanal!$A79)-SUMIFS(Lancamentos!$Y:$Y,Lancamentos!$AF:$AF,Fluxo_de_Caixa_Semanal!CI$8,Lancamentos!$F:$F,"Contratado",Lancamentos!$J:$J,Fluxo_de_Caixa_Semanal!$A79)</f>
        <v>0</v>
      </c>
      <c r="CJ79" s="122">
        <f>-SUMIFS(Lancamentos!$Y:$Y,Lancamentos!$AF:$AF,Fluxo_de_Caixa_Semanal!CJ$8,Lancamentos!$F:$F,"Realizado",Lancamentos!$J:$J,Fluxo_de_Caixa_Semanal!$A79)-SUMIFS(Lancamentos!$Y:$Y,Lancamentos!$AF:$AF,Fluxo_de_Caixa_Semanal!CJ$8,Lancamentos!$F:$F,"Contratado",Lancamentos!$J:$J,Fluxo_de_Caixa_Semanal!$A79)</f>
        <v>0</v>
      </c>
      <c r="CK79" s="123">
        <f>-SUMIFS(Lancamentos!$Y:$Y,Lancamentos!$AF:$AF,Fluxo_de_Caixa_Semanal!CK$8,Lancamentos!$F:$F,"Realizado",Lancamentos!$J:$J,Fluxo_de_Caixa_Semanal!$A79)-SUMIFS(Lancamentos!$Y:$Y,Lancamentos!$AF:$AF,Fluxo_de_Caixa_Semanal!CK$8,Lancamentos!$F:$F,"Contratado",Lancamentos!$J:$J,Fluxo_de_Caixa_Semanal!$A79)</f>
        <v>0</v>
      </c>
      <c r="CL79" s="121">
        <f>-SUMIFS(Lancamentos!$Y:$Y,Lancamentos!$AF:$AF,Fluxo_de_Caixa_Semanal!CL$8,Lancamentos!$F:$F,"Realizado",Lancamentos!$J:$J,Fluxo_de_Caixa_Semanal!$A79)-SUMIFS(Lancamentos!$Y:$Y,Lancamentos!$AF:$AF,Fluxo_de_Caixa_Semanal!CL$8,Lancamentos!$F:$F,"Contratado",Lancamentos!$J:$J,Fluxo_de_Caixa_Semanal!$A79)</f>
        <v>0</v>
      </c>
      <c r="CM79" s="122">
        <f>-SUMIFS(Lancamentos!$Y:$Y,Lancamentos!$AF:$AF,Fluxo_de_Caixa_Semanal!CM$8,Lancamentos!$F:$F,"Realizado",Lancamentos!$J:$J,Fluxo_de_Caixa_Semanal!$A79)-SUMIFS(Lancamentos!$Y:$Y,Lancamentos!$AF:$AF,Fluxo_de_Caixa_Semanal!CM$8,Lancamentos!$F:$F,"Contratado",Lancamentos!$J:$J,Fluxo_de_Caixa_Semanal!$A79)</f>
        <v>0</v>
      </c>
      <c r="CN79" s="123">
        <f>-SUMIFS(Lancamentos!$Y:$Y,Lancamentos!$AF:$AF,Fluxo_de_Caixa_Semanal!CN$8,Lancamentos!$F:$F,"Realizado",Lancamentos!$J:$J,Fluxo_de_Caixa_Semanal!$A79)-SUMIFS(Lancamentos!$Y:$Y,Lancamentos!$AF:$AF,Fluxo_de_Caixa_Semanal!CN$8,Lancamentos!$F:$F,"Contratado",Lancamentos!$J:$J,Fluxo_de_Caixa_Semanal!$A79)</f>
        <v>0</v>
      </c>
      <c r="CO79" s="121">
        <f>-SUMIFS(Lancamentos!$Y:$Y,Lancamentos!$AF:$AF,Fluxo_de_Caixa_Semanal!CO$8,Lancamentos!$F:$F,"Realizado",Lancamentos!$J:$J,Fluxo_de_Caixa_Semanal!$A79)-SUMIFS(Lancamentos!$Y:$Y,Lancamentos!$AF:$AF,Fluxo_de_Caixa_Semanal!CO$8,Lancamentos!$F:$F,"Contratado",Lancamentos!$J:$J,Fluxo_de_Caixa_Semanal!$A79)</f>
        <v>0</v>
      </c>
      <c r="CP79" s="122">
        <f>-SUMIFS(Lancamentos!$Y:$Y,Lancamentos!$AF:$AF,Fluxo_de_Caixa_Semanal!CP$8,Lancamentos!$F:$F,"Realizado",Lancamentos!$J:$J,Fluxo_de_Caixa_Semanal!$A79)-SUMIFS(Lancamentos!$Y:$Y,Lancamentos!$AF:$AF,Fluxo_de_Caixa_Semanal!CP$8,Lancamentos!$F:$F,"Contratado",Lancamentos!$J:$J,Fluxo_de_Caixa_Semanal!$A79)</f>
        <v>0</v>
      </c>
      <c r="CQ79" s="123">
        <f>-SUMIFS(Lancamentos!$Y:$Y,Lancamentos!$AF:$AF,Fluxo_de_Caixa_Semanal!CQ$8,Lancamentos!$F:$F,"Realizado",Lancamentos!$J:$J,Fluxo_de_Caixa_Semanal!$A79)-SUMIFS(Lancamentos!$Y:$Y,Lancamentos!$AF:$AF,Fluxo_de_Caixa_Semanal!CQ$8,Lancamentos!$F:$F,"Contratado",Lancamentos!$J:$J,Fluxo_de_Caixa_Semanal!$A79)</f>
        <v>0</v>
      </c>
      <c r="CR79" s="121">
        <f>-SUMIFS(Lancamentos!$Y:$Y,Lancamentos!$AF:$AF,Fluxo_de_Caixa_Semanal!CR$8,Lancamentos!$F:$F,"Realizado",Lancamentos!$J:$J,Fluxo_de_Caixa_Semanal!$A79)-SUMIFS(Lancamentos!$Y:$Y,Lancamentos!$AF:$AF,Fluxo_de_Caixa_Semanal!CR$8,Lancamentos!$F:$F,"Contratado",Lancamentos!$J:$J,Fluxo_de_Caixa_Semanal!$A79)</f>
        <v>0</v>
      </c>
      <c r="CS79" s="122">
        <f>-SUMIFS(Lancamentos!$Y:$Y,Lancamentos!$AF:$AF,Fluxo_de_Caixa_Semanal!CS$8,Lancamentos!$F:$F,"Realizado",Lancamentos!$J:$J,Fluxo_de_Caixa_Semanal!$A79)-SUMIFS(Lancamentos!$Y:$Y,Lancamentos!$AF:$AF,Fluxo_de_Caixa_Semanal!CS$8,Lancamentos!$F:$F,"Contratado",Lancamentos!$J:$J,Fluxo_de_Caixa_Semanal!$A79)</f>
        <v>0</v>
      </c>
      <c r="CT79" s="123">
        <f>-SUMIFS(Lancamentos!$Y:$Y,Lancamentos!$AF:$AF,Fluxo_de_Caixa_Semanal!CT$8,Lancamentos!$F:$F,"Realizado",Lancamentos!$J:$J,Fluxo_de_Caixa_Semanal!$A79)-SUMIFS(Lancamentos!$Y:$Y,Lancamentos!$AF:$AF,Fluxo_de_Caixa_Semanal!CT$8,Lancamentos!$F:$F,"Contratado",Lancamentos!$J:$J,Fluxo_de_Caixa_Semanal!$A79)</f>
        <v>0</v>
      </c>
      <c r="CU79" s="121">
        <f>-SUMIFS(Lancamentos!$Y:$Y,Lancamentos!$AF:$AF,Fluxo_de_Caixa_Semanal!CU$8,Lancamentos!$F:$F,"Realizado",Lancamentos!$J:$J,Fluxo_de_Caixa_Semanal!$A79)-SUMIFS(Lancamentos!$Y:$Y,Lancamentos!$AF:$AF,Fluxo_de_Caixa_Semanal!CU$8,Lancamentos!$F:$F,"Contratado",Lancamentos!$J:$J,Fluxo_de_Caixa_Semanal!$A79)</f>
        <v>0</v>
      </c>
      <c r="CV79" s="122">
        <f>-SUMIFS(Lancamentos!$Y:$Y,Lancamentos!$AF:$AF,Fluxo_de_Caixa_Semanal!CV$8,Lancamentos!$F:$F,"Realizado",Lancamentos!$J:$J,Fluxo_de_Caixa_Semanal!$A79)-SUMIFS(Lancamentos!$Y:$Y,Lancamentos!$AF:$AF,Fluxo_de_Caixa_Semanal!CV$8,Lancamentos!$F:$F,"Contratado",Lancamentos!$J:$J,Fluxo_de_Caixa_Semanal!$A79)</f>
        <v>0</v>
      </c>
      <c r="CW79" s="123">
        <f>-SUMIFS(Lancamentos!$Y:$Y,Lancamentos!$AF:$AF,Fluxo_de_Caixa_Semanal!CW$8,Lancamentos!$F:$F,"Realizado",Lancamentos!$J:$J,Fluxo_de_Caixa_Semanal!$A79)-SUMIFS(Lancamentos!$Y:$Y,Lancamentos!$AF:$AF,Fluxo_de_Caixa_Semanal!CW$8,Lancamentos!$F:$F,"Contratado",Lancamentos!$J:$J,Fluxo_de_Caixa_Semanal!$A79)</f>
        <v>0</v>
      </c>
      <c r="CX79" s="121">
        <f>-SUMIFS(Lancamentos!$Y:$Y,Lancamentos!$AF:$AF,Fluxo_de_Caixa_Semanal!CX$8,Lancamentos!$F:$F,"Realizado",Lancamentos!$J:$J,Fluxo_de_Caixa_Semanal!$A79)-SUMIFS(Lancamentos!$Y:$Y,Lancamentos!$AF:$AF,Fluxo_de_Caixa_Semanal!CX$8,Lancamentos!$F:$F,"Contratado",Lancamentos!$J:$J,Fluxo_de_Caixa_Semanal!$A79)</f>
        <v>0</v>
      </c>
      <c r="CY79" s="122">
        <f>-SUMIFS(Lancamentos!$Y:$Y,Lancamentos!$AF:$AF,Fluxo_de_Caixa_Semanal!CY$8,Lancamentos!$F:$F,"Realizado",Lancamentos!$J:$J,Fluxo_de_Caixa_Semanal!$A79)-SUMIFS(Lancamentos!$Y:$Y,Lancamentos!$AF:$AF,Fluxo_de_Caixa_Semanal!CY$8,Lancamentos!$F:$F,"Contratado",Lancamentos!$J:$J,Fluxo_de_Caixa_Semanal!$A79)</f>
        <v>0</v>
      </c>
      <c r="CZ79" s="123">
        <f>-SUMIFS(Lancamentos!$Y:$Y,Lancamentos!$AF:$AF,Fluxo_de_Caixa_Semanal!CZ$8,Lancamentos!$F:$F,"Realizado",Lancamentos!$J:$J,Fluxo_de_Caixa_Semanal!$A79)-SUMIFS(Lancamentos!$Y:$Y,Lancamentos!$AF:$AF,Fluxo_de_Caixa_Semanal!CZ$8,Lancamentos!$F:$F,"Contratado",Lancamentos!$J:$J,Fluxo_de_Caixa_Semanal!$A79)</f>
        <v>0</v>
      </c>
      <c r="DA79" s="121">
        <f>-SUMIFS(Lancamentos!$Y:$Y,Lancamentos!$AF:$AF,Fluxo_de_Caixa_Semanal!DA$8,Lancamentos!$F:$F,"Realizado",Lancamentos!$J:$J,Fluxo_de_Caixa_Semanal!$A79)-SUMIFS(Lancamentos!$Y:$Y,Lancamentos!$AF:$AF,Fluxo_de_Caixa_Semanal!DA$8,Lancamentos!$F:$F,"Contratado",Lancamentos!$J:$J,Fluxo_de_Caixa_Semanal!$A79)</f>
        <v>0</v>
      </c>
      <c r="DB79" s="122">
        <f>-SUMIFS(Lancamentos!$Y:$Y,Lancamentos!$AF:$AF,Fluxo_de_Caixa_Semanal!DB$8,Lancamentos!$F:$F,"Realizado",Lancamentos!$J:$J,Fluxo_de_Caixa_Semanal!$A79)-SUMIFS(Lancamentos!$Y:$Y,Lancamentos!$AF:$AF,Fluxo_de_Caixa_Semanal!DB$8,Lancamentos!$F:$F,"Contratado",Lancamentos!$J:$J,Fluxo_de_Caixa_Semanal!$A79)</f>
        <v>0</v>
      </c>
      <c r="DC79" s="123">
        <f>-SUMIFS(Lancamentos!$Y:$Y,Lancamentos!$AF:$AF,Fluxo_de_Caixa_Semanal!DC$8,Lancamentos!$F:$F,"Realizado",Lancamentos!$J:$J,Fluxo_de_Caixa_Semanal!$A79)-SUMIFS(Lancamentos!$Y:$Y,Lancamentos!$AF:$AF,Fluxo_de_Caixa_Semanal!DC$8,Lancamentos!$F:$F,"Contratado",Lancamentos!$J:$J,Fluxo_de_Caixa_Semanal!$A79)</f>
        <v>0</v>
      </c>
      <c r="DD79" s="121">
        <f>-SUMIFS(Lancamentos!$Y:$Y,Lancamentos!$AF:$AF,Fluxo_de_Caixa_Semanal!DD$8,Lancamentos!$F:$F,"Realizado",Lancamentos!$J:$J,Fluxo_de_Caixa_Semanal!$A79)-SUMIFS(Lancamentos!$Y:$Y,Lancamentos!$AF:$AF,Fluxo_de_Caixa_Semanal!DD$8,Lancamentos!$F:$F,"Contratado",Lancamentos!$J:$J,Fluxo_de_Caixa_Semanal!$A79)</f>
        <v>0</v>
      </c>
      <c r="DE79" s="122">
        <f>-SUMIFS(Lancamentos!$Y:$Y,Lancamentos!$AF:$AF,Fluxo_de_Caixa_Semanal!DE$8,Lancamentos!$F:$F,"Realizado",Lancamentos!$J:$J,Fluxo_de_Caixa_Semanal!$A79)-SUMIFS(Lancamentos!$Y:$Y,Lancamentos!$AF:$AF,Fluxo_de_Caixa_Semanal!DE$8,Lancamentos!$F:$F,"Contratado",Lancamentos!$J:$J,Fluxo_de_Caixa_Semanal!$A79)</f>
        <v>0</v>
      </c>
      <c r="DF79" s="123">
        <f>-SUMIFS(Lancamentos!$Y:$Y,Lancamentos!$AF:$AF,Fluxo_de_Caixa_Semanal!DF$8,Lancamentos!$F:$F,"Realizado",Lancamentos!$J:$J,Fluxo_de_Caixa_Semanal!$A79)-SUMIFS(Lancamentos!$Y:$Y,Lancamentos!$AF:$AF,Fluxo_de_Caixa_Semanal!DF$8,Lancamentos!$F:$F,"Contratado",Lancamentos!$J:$J,Fluxo_de_Caixa_Semanal!$A79)</f>
        <v>0</v>
      </c>
      <c r="DG79" s="121">
        <f>-SUMIFS(Lancamentos!$Y:$Y,Lancamentos!$AF:$AF,Fluxo_de_Caixa_Semanal!DG$8,Lancamentos!$F:$F,"Realizado",Lancamentos!$J:$J,Fluxo_de_Caixa_Semanal!$A79)-SUMIFS(Lancamentos!$Y:$Y,Lancamentos!$AF:$AF,Fluxo_de_Caixa_Semanal!DG$8,Lancamentos!$F:$F,"Contratado",Lancamentos!$J:$J,Fluxo_de_Caixa_Semanal!$A79)</f>
        <v>0</v>
      </c>
      <c r="DH79" s="122">
        <f>-SUMIFS(Lancamentos!$Y:$Y,Lancamentos!$AF:$AF,Fluxo_de_Caixa_Semanal!DH$8,Lancamentos!$F:$F,"Realizado",Lancamentos!$J:$J,Fluxo_de_Caixa_Semanal!$A79)-SUMIFS(Lancamentos!$Y:$Y,Lancamentos!$AF:$AF,Fluxo_de_Caixa_Semanal!DH$8,Lancamentos!$F:$F,"Contratado",Lancamentos!$J:$J,Fluxo_de_Caixa_Semanal!$A79)</f>
        <v>0</v>
      </c>
      <c r="DI79" s="123">
        <f>-SUMIFS(Lancamentos!$Y:$Y,Lancamentos!$AF:$AF,Fluxo_de_Caixa_Semanal!DI$8,Lancamentos!$F:$F,"Realizado",Lancamentos!$J:$J,Fluxo_de_Caixa_Semanal!$A79)-SUMIFS(Lancamentos!$Y:$Y,Lancamentos!$AF:$AF,Fluxo_de_Caixa_Semanal!DI$8,Lancamentos!$F:$F,"Contratado",Lancamentos!$J:$J,Fluxo_de_Caixa_Semanal!$A79)</f>
        <v>0</v>
      </c>
      <c r="DJ79" s="121">
        <f>-SUMIFS(Lancamentos!$Y:$Y,Lancamentos!$AF:$AF,Fluxo_de_Caixa_Semanal!DJ$8,Lancamentos!$F:$F,"Realizado",Lancamentos!$J:$J,Fluxo_de_Caixa_Semanal!$A79)-SUMIFS(Lancamentos!$Y:$Y,Lancamentos!$AF:$AF,Fluxo_de_Caixa_Semanal!DJ$8,Lancamentos!$F:$F,"Contratado",Lancamentos!$J:$J,Fluxo_de_Caixa_Semanal!$A79)</f>
        <v>0</v>
      </c>
      <c r="DK79" s="122">
        <f>-SUMIFS(Lancamentos!$Y:$Y,Lancamentos!$AF:$AF,Fluxo_de_Caixa_Semanal!DK$8,Lancamentos!$F:$F,"Realizado",Lancamentos!$J:$J,Fluxo_de_Caixa_Semanal!$A79)-SUMIFS(Lancamentos!$Y:$Y,Lancamentos!$AF:$AF,Fluxo_de_Caixa_Semanal!DK$8,Lancamentos!$F:$F,"Contratado",Lancamentos!$J:$J,Fluxo_de_Caixa_Semanal!$A79)</f>
        <v>0</v>
      </c>
      <c r="DL79" s="123">
        <f>-SUMIFS(Lancamentos!$Y:$Y,Lancamentos!$AF:$AF,Fluxo_de_Caixa_Semanal!DL$8,Lancamentos!$F:$F,"Realizado",Lancamentos!$J:$J,Fluxo_de_Caixa_Semanal!$A79)-SUMIFS(Lancamentos!$Y:$Y,Lancamentos!$AF:$AF,Fluxo_de_Caixa_Semanal!DL$8,Lancamentos!$F:$F,"Contratado",Lancamentos!$J:$J,Fluxo_de_Caixa_Semanal!$A79)</f>
        <v>0</v>
      </c>
      <c r="DM79" s="121">
        <f>-SUMIFS(Lancamentos!$Y:$Y,Lancamentos!$AF:$AF,Fluxo_de_Caixa_Semanal!DM$8,Lancamentos!$F:$F,"Realizado",Lancamentos!$J:$J,Fluxo_de_Caixa_Semanal!$A79)-SUMIFS(Lancamentos!$Y:$Y,Lancamentos!$AF:$AF,Fluxo_de_Caixa_Semanal!DM$8,Lancamentos!$F:$F,"Contratado",Lancamentos!$J:$J,Fluxo_de_Caixa_Semanal!$A79)</f>
        <v>0</v>
      </c>
      <c r="DN79" s="122">
        <f>-SUMIFS(Lancamentos!$Y:$Y,Lancamentos!$AF:$AF,Fluxo_de_Caixa_Semanal!DN$8,Lancamentos!$F:$F,"Realizado",Lancamentos!$J:$J,Fluxo_de_Caixa_Semanal!$A79)-SUMIFS(Lancamentos!$Y:$Y,Lancamentos!$AF:$AF,Fluxo_de_Caixa_Semanal!DN$8,Lancamentos!$F:$F,"Contratado",Lancamentos!$J:$J,Fluxo_de_Caixa_Semanal!$A79)</f>
        <v>0</v>
      </c>
      <c r="DO79" s="123">
        <f>-SUMIFS(Lancamentos!$Y:$Y,Lancamentos!$AF:$AF,Fluxo_de_Caixa_Semanal!DO$8,Lancamentos!$F:$F,"Realizado",Lancamentos!$J:$J,Fluxo_de_Caixa_Semanal!$A79)-SUMIFS(Lancamentos!$Y:$Y,Lancamentos!$AF:$AF,Fluxo_de_Caixa_Semanal!DO$8,Lancamentos!$F:$F,"Contratado",Lancamentos!$J:$J,Fluxo_de_Caixa_Semanal!$A79)</f>
        <v>0</v>
      </c>
      <c r="DP79" s="121">
        <f>-SUMIFS(Lancamentos!$Y:$Y,Lancamentos!$AF:$AF,Fluxo_de_Caixa_Semanal!DP$8,Lancamentos!$F:$F,"Realizado",Lancamentos!$J:$J,Fluxo_de_Caixa_Semanal!$A79)-SUMIFS(Lancamentos!$Y:$Y,Lancamentos!$AF:$AF,Fluxo_de_Caixa_Semanal!DP$8,Lancamentos!$F:$F,"Contratado",Lancamentos!$J:$J,Fluxo_de_Caixa_Semanal!$A79)</f>
        <v>0</v>
      </c>
      <c r="DQ79" s="122">
        <f>-SUMIFS(Lancamentos!$Y:$Y,Lancamentos!$AF:$AF,Fluxo_de_Caixa_Semanal!DQ$8,Lancamentos!$F:$F,"Realizado",Lancamentos!$J:$J,Fluxo_de_Caixa_Semanal!$A79)-SUMIFS(Lancamentos!$Y:$Y,Lancamentos!$AF:$AF,Fluxo_de_Caixa_Semanal!DQ$8,Lancamentos!$F:$F,"Contratado",Lancamentos!$J:$J,Fluxo_de_Caixa_Semanal!$A79)</f>
        <v>0</v>
      </c>
      <c r="DR79" s="123">
        <f>-SUMIFS(Lancamentos!$Y:$Y,Lancamentos!$AF:$AF,Fluxo_de_Caixa_Semanal!DR$8,Lancamentos!$F:$F,"Realizado",Lancamentos!$J:$J,Fluxo_de_Caixa_Semanal!$A79)-SUMIFS(Lancamentos!$Y:$Y,Lancamentos!$AF:$AF,Fluxo_de_Caixa_Semanal!DR$8,Lancamentos!$F:$F,"Contratado",Lancamentos!$J:$J,Fluxo_de_Caixa_Semanal!$A79)</f>
        <v>0</v>
      </c>
      <c r="DS79" s="121">
        <f>-SUMIFS(Lancamentos!$Y:$Y,Lancamentos!$AF:$AF,Fluxo_de_Caixa_Semanal!DS$8,Lancamentos!$F:$F,"Realizado",Lancamentos!$J:$J,Fluxo_de_Caixa_Semanal!$A79)-SUMIFS(Lancamentos!$Y:$Y,Lancamentos!$AF:$AF,Fluxo_de_Caixa_Semanal!DS$8,Lancamentos!$F:$F,"Contratado",Lancamentos!$J:$J,Fluxo_de_Caixa_Semanal!$A79)</f>
        <v>0</v>
      </c>
      <c r="DT79" s="122">
        <f>-SUMIFS(Lancamentos!$Y:$Y,Lancamentos!$AF:$AF,Fluxo_de_Caixa_Semanal!DT$8,Lancamentos!$F:$F,"Realizado",Lancamentos!$J:$J,Fluxo_de_Caixa_Semanal!$A79)-SUMIFS(Lancamentos!$Y:$Y,Lancamentos!$AF:$AF,Fluxo_de_Caixa_Semanal!DT$8,Lancamentos!$F:$F,"Contratado",Lancamentos!$J:$J,Fluxo_de_Caixa_Semanal!$A79)</f>
        <v>0</v>
      </c>
      <c r="DU79" s="123">
        <f>-SUMIFS(Lancamentos!$Y:$Y,Lancamentos!$AF:$AF,Fluxo_de_Caixa_Semanal!DU$8,Lancamentos!$F:$F,"Realizado",Lancamentos!$J:$J,Fluxo_de_Caixa_Semanal!$A79)-SUMIFS(Lancamentos!$Y:$Y,Lancamentos!$AF:$AF,Fluxo_de_Caixa_Semanal!DU$8,Lancamentos!$F:$F,"Contratado",Lancamentos!$J:$J,Fluxo_de_Caixa_Semanal!$A79)</f>
        <v>0</v>
      </c>
      <c r="DV79" s="121">
        <f>-SUMIFS(Lancamentos!$Y:$Y,Lancamentos!$AF:$AF,Fluxo_de_Caixa_Semanal!DV$8,Lancamentos!$F:$F,"Realizado",Lancamentos!$J:$J,Fluxo_de_Caixa_Semanal!$A79)-SUMIFS(Lancamentos!$Y:$Y,Lancamentos!$AF:$AF,Fluxo_de_Caixa_Semanal!DV$8,Lancamentos!$F:$F,"Contratado",Lancamentos!$J:$J,Fluxo_de_Caixa_Semanal!$A79)</f>
        <v>0</v>
      </c>
      <c r="DW79" s="122">
        <f>-SUMIFS(Lancamentos!$Y:$Y,Lancamentos!$AF:$AF,Fluxo_de_Caixa_Semanal!DW$8,Lancamentos!$F:$F,"Realizado",Lancamentos!$J:$J,Fluxo_de_Caixa_Semanal!$A79)-SUMIFS(Lancamentos!$Y:$Y,Lancamentos!$AF:$AF,Fluxo_de_Caixa_Semanal!DW$8,Lancamentos!$F:$F,"Contratado",Lancamentos!$J:$J,Fluxo_de_Caixa_Semanal!$A79)</f>
        <v>0</v>
      </c>
      <c r="DX79" s="123">
        <f>-SUMIFS(Lancamentos!$Y:$Y,Lancamentos!$AF:$AF,Fluxo_de_Caixa_Semanal!DX$8,Lancamentos!$F:$F,"Realizado",Lancamentos!$J:$J,Fluxo_de_Caixa_Semanal!$A79)-SUMIFS(Lancamentos!$Y:$Y,Lancamentos!$AF:$AF,Fluxo_de_Caixa_Semanal!DX$8,Lancamentos!$F:$F,"Contratado",Lancamentos!$J:$J,Fluxo_de_Caixa_Semanal!$A79)</f>
        <v>0</v>
      </c>
      <c r="DY79" s="121">
        <f>-SUMIFS(Lancamentos!$Y:$Y,Lancamentos!$AF:$AF,Fluxo_de_Caixa_Semanal!DY$8,Lancamentos!$F:$F,"Realizado",Lancamentos!$J:$J,Fluxo_de_Caixa_Semanal!$A79)-SUMIFS(Lancamentos!$Y:$Y,Lancamentos!$AF:$AF,Fluxo_de_Caixa_Semanal!DY$8,Lancamentos!$F:$F,"Contratado",Lancamentos!$J:$J,Fluxo_de_Caixa_Semanal!$A79)</f>
        <v>0</v>
      </c>
      <c r="DZ79" s="122">
        <f>-SUMIFS(Lancamentos!$Y:$Y,Lancamentos!$AF:$AF,Fluxo_de_Caixa_Semanal!DZ$8,Lancamentos!$F:$F,"Realizado",Lancamentos!$J:$J,Fluxo_de_Caixa_Semanal!$A79)-SUMIFS(Lancamentos!$Y:$Y,Lancamentos!$AF:$AF,Fluxo_de_Caixa_Semanal!DZ$8,Lancamentos!$F:$F,"Contratado",Lancamentos!$J:$J,Fluxo_de_Caixa_Semanal!$A79)</f>
        <v>0</v>
      </c>
      <c r="EA79" s="123">
        <f>-SUMIFS(Lancamentos!$Y:$Y,Lancamentos!$AF:$AF,Fluxo_de_Caixa_Semanal!EA$8,Lancamentos!$F:$F,"Realizado",Lancamentos!$J:$J,Fluxo_de_Caixa_Semanal!$A79)-SUMIFS(Lancamentos!$Y:$Y,Lancamentos!$AF:$AF,Fluxo_de_Caixa_Semanal!EA$8,Lancamentos!$F:$F,"Contratado",Lancamentos!$J:$J,Fluxo_de_Caixa_Semanal!$A79)</f>
        <v>0</v>
      </c>
      <c r="EB79" s="121">
        <f>-SUMIFS(Lancamentos!$Y:$Y,Lancamentos!$AF:$AF,Fluxo_de_Caixa_Semanal!EB$8,Lancamentos!$F:$F,"Realizado",Lancamentos!$J:$J,Fluxo_de_Caixa_Semanal!$A79)-SUMIFS(Lancamentos!$Y:$Y,Lancamentos!$AF:$AF,Fluxo_de_Caixa_Semanal!EB$8,Lancamentos!$F:$F,"Contratado",Lancamentos!$J:$J,Fluxo_de_Caixa_Semanal!$A79)</f>
        <v>0</v>
      </c>
      <c r="EC79" s="122">
        <f>-SUMIFS(Lancamentos!$Y:$Y,Lancamentos!$AF:$AF,Fluxo_de_Caixa_Semanal!EC$8,Lancamentos!$F:$F,"Realizado",Lancamentos!$J:$J,Fluxo_de_Caixa_Semanal!$A79)-SUMIFS(Lancamentos!$Y:$Y,Lancamentos!$AF:$AF,Fluxo_de_Caixa_Semanal!EC$8,Lancamentos!$F:$F,"Contratado",Lancamentos!$J:$J,Fluxo_de_Caixa_Semanal!$A79)</f>
        <v>0</v>
      </c>
      <c r="ED79" s="123">
        <f>-SUMIFS(Lancamentos!$Y:$Y,Lancamentos!$AF:$AF,Fluxo_de_Caixa_Semanal!ED$8,Lancamentos!$F:$F,"Realizado",Lancamentos!$J:$J,Fluxo_de_Caixa_Semanal!$A79)-SUMIFS(Lancamentos!$Y:$Y,Lancamentos!$AF:$AF,Fluxo_de_Caixa_Semanal!ED$8,Lancamentos!$F:$F,"Contratado",Lancamentos!$J:$J,Fluxo_de_Caixa_Semanal!$A79)</f>
        <v>0</v>
      </c>
      <c r="EE79" s="121">
        <f>-SUMIFS(Lancamentos!$Y:$Y,Lancamentos!$AF:$AF,Fluxo_de_Caixa_Semanal!EE$8,Lancamentos!$F:$F,"Realizado",Lancamentos!$J:$J,Fluxo_de_Caixa_Semanal!$A79)-SUMIFS(Lancamentos!$Y:$Y,Lancamentos!$AF:$AF,Fluxo_de_Caixa_Semanal!EE$8,Lancamentos!$F:$F,"Contratado",Lancamentos!$J:$J,Fluxo_de_Caixa_Semanal!$A79)</f>
        <v>0</v>
      </c>
      <c r="EF79" s="122">
        <f>-SUMIFS(Lancamentos!$Y:$Y,Lancamentos!$AF:$AF,Fluxo_de_Caixa_Semanal!EF$8,Lancamentos!$F:$F,"Realizado",Lancamentos!$J:$J,Fluxo_de_Caixa_Semanal!$A79)-SUMIFS(Lancamentos!$Y:$Y,Lancamentos!$AF:$AF,Fluxo_de_Caixa_Semanal!EF$8,Lancamentos!$F:$F,"Contratado",Lancamentos!$J:$J,Fluxo_de_Caixa_Semanal!$A79)</f>
        <v>0</v>
      </c>
      <c r="EG79" s="123">
        <f>-SUMIFS(Lancamentos!$Y:$Y,Lancamentos!$AF:$AF,Fluxo_de_Caixa_Semanal!EG$8,Lancamentos!$F:$F,"Realizado",Lancamentos!$J:$J,Fluxo_de_Caixa_Semanal!$A79)-SUMIFS(Lancamentos!$Y:$Y,Lancamentos!$AF:$AF,Fluxo_de_Caixa_Semanal!EG$8,Lancamentos!$F:$F,"Contratado",Lancamentos!$J:$J,Fluxo_de_Caixa_Semanal!$A79)</f>
        <v>0</v>
      </c>
      <c r="EH79" s="121">
        <f>-SUMIFS(Lancamentos!$Y:$Y,Lancamentos!$AF:$AF,Fluxo_de_Caixa_Semanal!EH$8,Lancamentos!$F:$F,"Realizado",Lancamentos!$J:$J,Fluxo_de_Caixa_Semanal!$A79)-SUMIFS(Lancamentos!$Y:$Y,Lancamentos!$AF:$AF,Fluxo_de_Caixa_Semanal!EH$8,Lancamentos!$F:$F,"Contratado",Lancamentos!$J:$J,Fluxo_de_Caixa_Semanal!$A79)</f>
        <v>0</v>
      </c>
      <c r="EI79" s="122">
        <f>-SUMIFS(Lancamentos!$Y:$Y,Lancamentos!$AF:$AF,Fluxo_de_Caixa_Semanal!EI$8,Lancamentos!$F:$F,"Realizado",Lancamentos!$J:$J,Fluxo_de_Caixa_Semanal!$A79)-SUMIFS(Lancamentos!$Y:$Y,Lancamentos!$AF:$AF,Fluxo_de_Caixa_Semanal!EI$8,Lancamentos!$F:$F,"Contratado",Lancamentos!$J:$J,Fluxo_de_Caixa_Semanal!$A79)</f>
        <v>0</v>
      </c>
      <c r="EJ79" s="123">
        <f>-SUMIFS(Lancamentos!$Y:$Y,Lancamentos!$AF:$AF,Fluxo_de_Caixa_Semanal!EJ$8,Lancamentos!$F:$F,"Realizado",Lancamentos!$J:$J,Fluxo_de_Caixa_Semanal!$A79)-SUMIFS(Lancamentos!$Y:$Y,Lancamentos!$AF:$AF,Fluxo_de_Caixa_Semanal!EJ$8,Lancamentos!$F:$F,"Contratado",Lancamentos!$J:$J,Fluxo_de_Caixa_Semanal!$A79)</f>
        <v>0</v>
      </c>
      <c r="EK79" s="121">
        <f>-SUMIFS(Lancamentos!$Y:$Y,Lancamentos!$AF:$AF,Fluxo_de_Caixa_Semanal!EK$8,Lancamentos!$F:$F,"Realizado",Lancamentos!$J:$J,Fluxo_de_Caixa_Semanal!$A79)-SUMIFS(Lancamentos!$Y:$Y,Lancamentos!$AF:$AF,Fluxo_de_Caixa_Semanal!EK$8,Lancamentos!$F:$F,"Contratado",Lancamentos!$J:$J,Fluxo_de_Caixa_Semanal!$A79)</f>
        <v>0</v>
      </c>
      <c r="EL79" s="122">
        <f>-SUMIFS(Lancamentos!$Y:$Y,Lancamentos!$AF:$AF,Fluxo_de_Caixa_Semanal!EL$8,Lancamentos!$F:$F,"Realizado",Lancamentos!$J:$J,Fluxo_de_Caixa_Semanal!$A79)-SUMIFS(Lancamentos!$Y:$Y,Lancamentos!$AF:$AF,Fluxo_de_Caixa_Semanal!EL$8,Lancamentos!$F:$F,"Contratado",Lancamentos!$J:$J,Fluxo_de_Caixa_Semanal!$A79)</f>
        <v>0</v>
      </c>
      <c r="EM79" s="123">
        <f>-SUMIFS(Lancamentos!$Y:$Y,Lancamentos!$AF:$AF,Fluxo_de_Caixa_Semanal!EM$8,Lancamentos!$F:$F,"Realizado",Lancamentos!$J:$J,Fluxo_de_Caixa_Semanal!$A79)-SUMIFS(Lancamentos!$Y:$Y,Lancamentos!$AF:$AF,Fluxo_de_Caixa_Semanal!EM$8,Lancamentos!$F:$F,"Contratado",Lancamentos!$J:$J,Fluxo_de_Caixa_Semanal!$A79)</f>
        <v>0</v>
      </c>
      <c r="EN79" s="121">
        <f>-SUMIFS(Lancamentos!$Y:$Y,Lancamentos!$AF:$AF,Fluxo_de_Caixa_Semanal!EN$8,Lancamentos!$F:$F,"Realizado",Lancamentos!$J:$J,Fluxo_de_Caixa_Semanal!$A79)-SUMIFS(Lancamentos!$Y:$Y,Lancamentos!$AF:$AF,Fluxo_de_Caixa_Semanal!EN$8,Lancamentos!$F:$F,"Contratado",Lancamentos!$J:$J,Fluxo_de_Caixa_Semanal!$A79)</f>
        <v>0</v>
      </c>
      <c r="EO79" s="122">
        <f>-SUMIFS(Lancamentos!$Y:$Y,Lancamentos!$AF:$AF,Fluxo_de_Caixa_Semanal!EO$8,Lancamentos!$F:$F,"Realizado",Lancamentos!$J:$J,Fluxo_de_Caixa_Semanal!$A79)-SUMIFS(Lancamentos!$Y:$Y,Lancamentos!$AF:$AF,Fluxo_de_Caixa_Semanal!EO$8,Lancamentos!$F:$F,"Contratado",Lancamentos!$J:$J,Fluxo_de_Caixa_Semanal!$A79)</f>
        <v>0</v>
      </c>
      <c r="EP79" s="123">
        <f>-SUMIFS(Lancamentos!$Y:$Y,Lancamentos!$AF:$AF,Fluxo_de_Caixa_Semanal!EP$8,Lancamentos!$F:$F,"Realizado",Lancamentos!$J:$J,Fluxo_de_Caixa_Semanal!$A79)-SUMIFS(Lancamentos!$Y:$Y,Lancamentos!$AF:$AF,Fluxo_de_Caixa_Semanal!EP$8,Lancamentos!$F:$F,"Contratado",Lancamentos!$J:$J,Fluxo_de_Caixa_Semanal!$A79)</f>
        <v>0</v>
      </c>
      <c r="EQ79" s="121">
        <f>-SUMIFS(Lancamentos!$Y:$Y,Lancamentos!$AF:$AF,Fluxo_de_Caixa_Semanal!EQ$8,Lancamentos!$F:$F,"Realizado",Lancamentos!$J:$J,Fluxo_de_Caixa_Semanal!$A79)-SUMIFS(Lancamentos!$Y:$Y,Lancamentos!$AF:$AF,Fluxo_de_Caixa_Semanal!EQ$8,Lancamentos!$F:$F,"Contratado",Lancamentos!$J:$J,Fluxo_de_Caixa_Semanal!$A79)</f>
        <v>0</v>
      </c>
      <c r="ER79" s="122">
        <f>-SUMIFS(Lancamentos!$Y:$Y,Lancamentos!$AF:$AF,Fluxo_de_Caixa_Semanal!ER$8,Lancamentos!$F:$F,"Realizado",Lancamentos!$J:$J,Fluxo_de_Caixa_Semanal!$A79)-SUMIFS(Lancamentos!$Y:$Y,Lancamentos!$AF:$AF,Fluxo_de_Caixa_Semanal!ER$8,Lancamentos!$F:$F,"Contratado",Lancamentos!$J:$J,Fluxo_de_Caixa_Semanal!$A79)</f>
        <v>0</v>
      </c>
      <c r="ES79" s="123">
        <f>-SUMIFS(Lancamentos!$Y:$Y,Lancamentos!$AF:$AF,Fluxo_de_Caixa_Semanal!ES$8,Lancamentos!$F:$F,"Realizado",Lancamentos!$J:$J,Fluxo_de_Caixa_Semanal!$A79)-SUMIFS(Lancamentos!$Y:$Y,Lancamentos!$AF:$AF,Fluxo_de_Caixa_Semanal!ES$8,Lancamentos!$F:$F,"Contratado",Lancamentos!$J:$J,Fluxo_de_Caixa_Semanal!$A79)</f>
        <v>0</v>
      </c>
    </row>
    <row r="80" spans="1:149" s="2" customFormat="1" outlineLevel="1" x14ac:dyDescent="0.25">
      <c r="A80" t="s">
        <v>182</v>
      </c>
      <c r="B80" t="s">
        <v>183</v>
      </c>
      <c r="C80" s="165">
        <f>-SUMIFS(Lancamentos!$Y:$Y,Lancamentos!$AF:$AF,Fluxo_de_Caixa_Semanal!C$8,Lancamentos!$F:$F,"Realizado",Lancamentos!$J:$J,Fluxo_de_Caixa_Semanal!$A80)</f>
        <v>0</v>
      </c>
      <c r="D80" s="165">
        <f>-SUMIFS(Lancamentos!$Y:$Y,Lancamentos!$AF:$AF,Fluxo_de_Caixa_Semanal!D$8,Lancamentos!$F:$F,"Realizado",Lancamentos!$J:$J,Fluxo_de_Caixa_Semanal!$A80)</f>
        <v>0</v>
      </c>
      <c r="E80" s="166">
        <f>-SUMIFS(Lancamentos!$Y:$Y,Lancamentos!$AF:$AF,Fluxo_de_Caixa_Semanal!E$8,Lancamentos!$F:$F,"Realizado",Lancamentos!$J:$J,Fluxo_de_Caixa_Semanal!$A80)</f>
        <v>0</v>
      </c>
      <c r="F80" s="167">
        <f>-SUMIFS(Lancamentos!$Y:$Y,Lancamentos!$AF:$AF,Fluxo_de_Caixa_Semanal!F$8,Lancamentos!$F:$F,"Realizado",Lancamentos!$J:$J,Fluxo_de_Caixa_Semanal!$A80)</f>
        <v>0</v>
      </c>
      <c r="G80" s="165">
        <f>-SUMIFS(Lancamentos!$Y:$Y,Lancamentos!$AF:$AF,Fluxo_de_Caixa_Semanal!G$8,Lancamentos!$F:$F,"Realizado",Lancamentos!$J:$J,Fluxo_de_Caixa_Semanal!$A80)</f>
        <v>0</v>
      </c>
      <c r="H80" s="166">
        <f>-SUMIFS(Lancamentos!$Y:$Y,Lancamentos!$AF:$AF,Fluxo_de_Caixa_Semanal!H$8,Lancamentos!$F:$F,"Realizado",Lancamentos!$J:$J,Fluxo_de_Caixa_Semanal!$A80)</f>
        <v>0</v>
      </c>
      <c r="I80" s="167">
        <f>-SUMIFS(Lancamentos!$Y:$Y,Lancamentos!$AF:$AF,Fluxo_de_Caixa_Semanal!I$8,Lancamentos!$F:$F,"Realizado",Lancamentos!$J:$J,Fluxo_de_Caixa_Semanal!$A80)</f>
        <v>0</v>
      </c>
      <c r="J80" s="165">
        <f>-SUMIFS(Lancamentos!$Y:$Y,Lancamentos!$AF:$AF,Fluxo_de_Caixa_Semanal!J$8,Lancamentos!$F:$F,"Realizado",Lancamentos!$J:$J,Fluxo_de_Caixa_Semanal!$A80)</f>
        <v>0</v>
      </c>
      <c r="K80" s="166">
        <f>-SUMIFS(Lancamentos!$Y:$Y,Lancamentos!$AF:$AF,Fluxo_de_Caixa_Semanal!K$8,Lancamentos!$F:$F,"Realizado",Lancamentos!$J:$J,Fluxo_de_Caixa_Semanal!$A80)</f>
        <v>0</v>
      </c>
      <c r="L80" s="167">
        <f>-SUMIFS(Lancamentos!$Y:$Y,Lancamentos!$AF:$AF,Fluxo_de_Caixa_Semanal!L$8,Lancamentos!$F:$F,"Realizado",Lancamentos!$J:$J,Fluxo_de_Caixa_Semanal!$A80)</f>
        <v>0</v>
      </c>
      <c r="M80" s="165">
        <f>-SUMIFS(Lancamentos!$Y:$Y,Lancamentos!$AF:$AF,Fluxo_de_Caixa_Semanal!M$8,Lancamentos!$F:$F,"Realizado",Lancamentos!$J:$J,Fluxo_de_Caixa_Semanal!$A80)</f>
        <v>0</v>
      </c>
      <c r="N80" s="166">
        <f>-SUMIFS(Lancamentos!$Y:$Y,Lancamentos!$AF:$AF,Fluxo_de_Caixa_Semanal!N$8,Lancamentos!$F:$F,"Realizado",Lancamentos!$J:$J,Fluxo_de_Caixa_Semanal!$A80)</f>
        <v>0</v>
      </c>
      <c r="O80" s="167">
        <f>-SUMIFS(Lancamentos!$Y:$Y,Lancamentos!$AF:$AF,Fluxo_de_Caixa_Semanal!O$8,Lancamentos!$F:$F,"Realizado",Lancamentos!$J:$J,Fluxo_de_Caixa_Semanal!$A80)</f>
        <v>0</v>
      </c>
      <c r="P80" s="165">
        <f>-SUMIFS(Lancamentos!$Y:$Y,Lancamentos!$AF:$AF,Fluxo_de_Caixa_Semanal!P$8,Lancamentos!$F:$F,"Realizado",Lancamentos!$J:$J,Fluxo_de_Caixa_Semanal!$A80)</f>
        <v>0</v>
      </c>
      <c r="Q80" s="166">
        <f>-SUMIFS(Lancamentos!$Y:$Y,Lancamentos!$AF:$AF,Fluxo_de_Caixa_Semanal!Q$8,Lancamentos!$F:$F,"Realizado",Lancamentos!$J:$J,Fluxo_de_Caixa_Semanal!$A80)</f>
        <v>0</v>
      </c>
      <c r="R80" s="167">
        <f>-SUMIFS(Lancamentos!$Y:$Y,Lancamentos!$AF:$AF,Fluxo_de_Caixa_Semanal!R$8,Lancamentos!$F:$F,"Realizado",Lancamentos!$J:$J,Fluxo_de_Caixa_Semanal!$A80)</f>
        <v>0</v>
      </c>
      <c r="S80" s="165">
        <f>-SUMIFS(Lancamentos!$Y:$Y,Lancamentos!$AF:$AF,Fluxo_de_Caixa_Semanal!S$8,Lancamentos!$F:$F,"Realizado",Lancamentos!$J:$J,Fluxo_de_Caixa_Semanal!$A80)</f>
        <v>0</v>
      </c>
      <c r="T80" s="166">
        <f>-SUMIFS(Lancamentos!$Y:$Y,Lancamentos!$AF:$AF,Fluxo_de_Caixa_Semanal!T$8,Lancamentos!$F:$F,"Realizado",Lancamentos!$J:$J,Fluxo_de_Caixa_Semanal!$A80)</f>
        <v>0</v>
      </c>
      <c r="U80" s="167">
        <f>-SUMIFS(Lancamentos!$Y:$Y,Lancamentos!$AF:$AF,Fluxo_de_Caixa_Semanal!U$8,Lancamentos!$F:$F,"Realizado",Lancamentos!$J:$J,Fluxo_de_Caixa_Semanal!$A80)</f>
        <v>0</v>
      </c>
      <c r="V80" s="165">
        <f>-SUMIFS(Lancamentos!$Y:$Y,Lancamentos!$AF:$AF,Fluxo_de_Caixa_Semanal!V$8,Lancamentos!$F:$F,"Realizado",Lancamentos!$J:$J,Fluxo_de_Caixa_Semanal!$A80)</f>
        <v>0</v>
      </c>
      <c r="W80" s="166">
        <f>-SUMIFS(Lancamentos!$Y:$Y,Lancamentos!$AF:$AF,Fluxo_de_Caixa_Semanal!W$8,Lancamentos!$F:$F,"Realizado",Lancamentos!$J:$J,Fluxo_de_Caixa_Semanal!$A80)</f>
        <v>0</v>
      </c>
      <c r="X80" s="121">
        <f>-SUMIFS(Lancamentos!$Y:$Y,Lancamentos!$AF:$AF,Fluxo_de_Caixa_Semanal!X$8,Lancamentos!$F:$F,"Realizado",Lancamentos!$J:$J,Fluxo_de_Caixa_Semanal!$A80)-SUMIFS(Lancamentos!$Y:$Y,Lancamentos!$AF:$AF,Fluxo_de_Caixa_Semanal!X$8,Lancamentos!$F:$F,"Contratado",Lancamentos!$J:$J,Fluxo_de_Caixa_Semanal!$A80)</f>
        <v>0</v>
      </c>
      <c r="Y80" s="122">
        <f>-SUMIFS(Lancamentos!$Y:$Y,Lancamentos!$AF:$AF,Fluxo_de_Caixa_Semanal!Y$8,Lancamentos!$F:$F,"Realizado",Lancamentos!$J:$J,Fluxo_de_Caixa_Semanal!$A80)-SUMIFS(Lancamentos!$Y:$Y,Lancamentos!$AF:$AF,Fluxo_de_Caixa_Semanal!Y$8,Lancamentos!$F:$F,"Contratado",Lancamentos!$J:$J,Fluxo_de_Caixa_Semanal!$A80)</f>
        <v>0</v>
      </c>
      <c r="Z80" s="123">
        <f>-SUMIFS(Lancamentos!$Y:$Y,Lancamentos!$AF:$AF,Fluxo_de_Caixa_Semanal!Z$8,Lancamentos!$F:$F,"Realizado",Lancamentos!$J:$J,Fluxo_de_Caixa_Semanal!$A80)-SUMIFS(Lancamentos!$Y:$Y,Lancamentos!$AF:$AF,Fluxo_de_Caixa_Semanal!Z$8,Lancamentos!$F:$F,"Contratado",Lancamentos!$J:$J,Fluxo_de_Caixa_Semanal!$A80)</f>
        <v>0</v>
      </c>
      <c r="AA80" s="121">
        <f>-SUMIFS(Lancamentos!$Y:$Y,Lancamentos!$AF:$AF,Fluxo_de_Caixa_Semanal!AA$8,Lancamentos!$F:$F,"Realizado",Lancamentos!$J:$J,Fluxo_de_Caixa_Semanal!$A80)-SUMIFS(Lancamentos!$Y:$Y,Lancamentos!$AF:$AF,Fluxo_de_Caixa_Semanal!AA$8,Lancamentos!$F:$F,"Contratado",Lancamentos!$J:$J,Fluxo_de_Caixa_Semanal!$A80)</f>
        <v>0</v>
      </c>
      <c r="AB80" s="122">
        <f>-SUMIFS(Lancamentos!$Y:$Y,Lancamentos!$AF:$AF,Fluxo_de_Caixa_Semanal!AB$8,Lancamentos!$F:$F,"Realizado",Lancamentos!$J:$J,Fluxo_de_Caixa_Semanal!$A80)-SUMIFS(Lancamentos!$Y:$Y,Lancamentos!$AF:$AF,Fluxo_de_Caixa_Semanal!AB$8,Lancamentos!$F:$F,"Contratado",Lancamentos!$J:$J,Fluxo_de_Caixa_Semanal!$A80)</f>
        <v>0</v>
      </c>
      <c r="AC80" s="123">
        <f>-SUMIFS(Lancamentos!$Y:$Y,Lancamentos!$AF:$AF,Fluxo_de_Caixa_Semanal!AC$8,Lancamentos!$F:$F,"Realizado",Lancamentos!$J:$J,Fluxo_de_Caixa_Semanal!$A80)-SUMIFS(Lancamentos!$Y:$Y,Lancamentos!$AF:$AF,Fluxo_de_Caixa_Semanal!AC$8,Lancamentos!$F:$F,"Contratado",Lancamentos!$J:$J,Fluxo_de_Caixa_Semanal!$A80)</f>
        <v>0</v>
      </c>
      <c r="AD80" s="121">
        <f>-SUMIFS(Lancamentos!$Y:$Y,Lancamentos!$AF:$AF,Fluxo_de_Caixa_Semanal!AD$8,Lancamentos!$F:$F,"Realizado",Lancamentos!$J:$J,Fluxo_de_Caixa_Semanal!$A80)-SUMIFS(Lancamentos!$Y:$Y,Lancamentos!$AF:$AF,Fluxo_de_Caixa_Semanal!AD$8,Lancamentos!$F:$F,"Contratado",Lancamentos!$J:$J,Fluxo_de_Caixa_Semanal!$A80)</f>
        <v>0</v>
      </c>
      <c r="AE80" s="122">
        <f>-SUMIFS(Lancamentos!$Y:$Y,Lancamentos!$AF:$AF,Fluxo_de_Caixa_Semanal!AE$8,Lancamentos!$F:$F,"Realizado",Lancamentos!$J:$J,Fluxo_de_Caixa_Semanal!$A80)-SUMIFS(Lancamentos!$Y:$Y,Lancamentos!$AF:$AF,Fluxo_de_Caixa_Semanal!AE$8,Lancamentos!$F:$F,"Contratado",Lancamentos!$J:$J,Fluxo_de_Caixa_Semanal!$A80)</f>
        <v>0</v>
      </c>
      <c r="AF80" s="123">
        <f>-SUMIFS(Lancamentos!$Y:$Y,Lancamentos!$AF:$AF,Fluxo_de_Caixa_Semanal!AF$8,Lancamentos!$F:$F,"Realizado",Lancamentos!$J:$J,Fluxo_de_Caixa_Semanal!$A80)-SUMIFS(Lancamentos!$Y:$Y,Lancamentos!$AF:$AF,Fluxo_de_Caixa_Semanal!AF$8,Lancamentos!$F:$F,"Contratado",Lancamentos!$J:$J,Fluxo_de_Caixa_Semanal!$A80)</f>
        <v>0</v>
      </c>
      <c r="AG80" s="121">
        <f>-SUMIFS(Lancamentos!$Y:$Y,Lancamentos!$AF:$AF,Fluxo_de_Caixa_Semanal!AG$8,Lancamentos!$F:$F,"Realizado",Lancamentos!$J:$J,Fluxo_de_Caixa_Semanal!$A80)-SUMIFS(Lancamentos!$Y:$Y,Lancamentos!$AF:$AF,Fluxo_de_Caixa_Semanal!AG$8,Lancamentos!$F:$F,"Contratado",Lancamentos!$J:$J,Fluxo_de_Caixa_Semanal!$A80)</f>
        <v>0</v>
      </c>
      <c r="AH80" s="122">
        <f>-SUMIFS(Lancamentos!$Y:$Y,Lancamentos!$AF:$AF,Fluxo_de_Caixa_Semanal!AH$8,Lancamentos!$F:$F,"Realizado",Lancamentos!$J:$J,Fluxo_de_Caixa_Semanal!$A80)-SUMIFS(Lancamentos!$Y:$Y,Lancamentos!$AF:$AF,Fluxo_de_Caixa_Semanal!AH$8,Lancamentos!$F:$F,"Contratado",Lancamentos!$J:$J,Fluxo_de_Caixa_Semanal!$A80)</f>
        <v>0</v>
      </c>
      <c r="AI80" s="123">
        <f>-SUMIFS(Lancamentos!$Y:$Y,Lancamentos!$AF:$AF,Fluxo_de_Caixa_Semanal!AI$8,Lancamentos!$F:$F,"Realizado",Lancamentos!$J:$J,Fluxo_de_Caixa_Semanal!$A80)-SUMIFS(Lancamentos!$Y:$Y,Lancamentos!$AF:$AF,Fluxo_de_Caixa_Semanal!AI$8,Lancamentos!$F:$F,"Contratado",Lancamentos!$J:$J,Fluxo_de_Caixa_Semanal!$A80)</f>
        <v>0</v>
      </c>
      <c r="AJ80" s="121">
        <f>-SUMIFS(Lancamentos!$Y:$Y,Lancamentos!$AF:$AF,Fluxo_de_Caixa_Semanal!AJ$8,Lancamentos!$F:$F,"Realizado",Lancamentos!$J:$J,Fluxo_de_Caixa_Semanal!$A80)-SUMIFS(Lancamentos!$Y:$Y,Lancamentos!$AF:$AF,Fluxo_de_Caixa_Semanal!AJ$8,Lancamentos!$F:$F,"Contratado",Lancamentos!$J:$J,Fluxo_de_Caixa_Semanal!$A80)</f>
        <v>0</v>
      </c>
      <c r="AK80" s="122">
        <f>-SUMIFS(Lancamentos!$Y:$Y,Lancamentos!$AF:$AF,Fluxo_de_Caixa_Semanal!AK$8,Lancamentos!$F:$F,"Realizado",Lancamentos!$J:$J,Fluxo_de_Caixa_Semanal!$A80)-SUMIFS(Lancamentos!$Y:$Y,Lancamentos!$AF:$AF,Fluxo_de_Caixa_Semanal!AK$8,Lancamentos!$F:$F,"Contratado",Lancamentos!$J:$J,Fluxo_de_Caixa_Semanal!$A80)</f>
        <v>0</v>
      </c>
      <c r="AL80" s="123">
        <f>-SUMIFS(Lancamentos!$Y:$Y,Lancamentos!$AF:$AF,Fluxo_de_Caixa_Semanal!AL$8,Lancamentos!$F:$F,"Realizado",Lancamentos!$J:$J,Fluxo_de_Caixa_Semanal!$A80)-SUMIFS(Lancamentos!$Y:$Y,Lancamentos!$AF:$AF,Fluxo_de_Caixa_Semanal!AL$8,Lancamentos!$F:$F,"Contratado",Lancamentos!$J:$J,Fluxo_de_Caixa_Semanal!$A80)</f>
        <v>0</v>
      </c>
      <c r="AM80" s="121">
        <f>-SUMIFS(Lancamentos!$Y:$Y,Lancamentos!$AF:$AF,Fluxo_de_Caixa_Semanal!AM$8,Lancamentos!$F:$F,"Realizado",Lancamentos!$J:$J,Fluxo_de_Caixa_Semanal!$A80)-SUMIFS(Lancamentos!$Y:$Y,Lancamentos!$AF:$AF,Fluxo_de_Caixa_Semanal!AM$8,Lancamentos!$F:$F,"Contratado",Lancamentos!$J:$J,Fluxo_de_Caixa_Semanal!$A80)</f>
        <v>0</v>
      </c>
      <c r="AN80" s="122">
        <f>-SUMIFS(Lancamentos!$Y:$Y,Lancamentos!$AF:$AF,Fluxo_de_Caixa_Semanal!AN$8,Lancamentos!$F:$F,"Realizado",Lancamentos!$J:$J,Fluxo_de_Caixa_Semanal!$A80)-SUMIFS(Lancamentos!$Y:$Y,Lancamentos!$AF:$AF,Fluxo_de_Caixa_Semanal!AN$8,Lancamentos!$F:$F,"Contratado",Lancamentos!$J:$J,Fluxo_de_Caixa_Semanal!$A80)</f>
        <v>0</v>
      </c>
      <c r="AO80" s="123">
        <f>-SUMIFS(Lancamentos!$Y:$Y,Lancamentos!$AF:$AF,Fluxo_de_Caixa_Semanal!AO$8,Lancamentos!$F:$F,"Realizado",Lancamentos!$J:$J,Fluxo_de_Caixa_Semanal!$A80)-SUMIFS(Lancamentos!$Y:$Y,Lancamentos!$AF:$AF,Fluxo_de_Caixa_Semanal!AO$8,Lancamentos!$F:$F,"Contratado",Lancamentos!$J:$J,Fluxo_de_Caixa_Semanal!$A80)</f>
        <v>0</v>
      </c>
      <c r="AP80" s="121">
        <f>-SUMIFS(Lancamentos!$Y:$Y,Lancamentos!$AF:$AF,Fluxo_de_Caixa_Semanal!AP$8,Lancamentos!$F:$F,"Realizado",Lancamentos!$J:$J,Fluxo_de_Caixa_Semanal!$A80)-SUMIFS(Lancamentos!$Y:$Y,Lancamentos!$AF:$AF,Fluxo_de_Caixa_Semanal!AP$8,Lancamentos!$F:$F,"Contratado",Lancamentos!$J:$J,Fluxo_de_Caixa_Semanal!$A80)</f>
        <v>0</v>
      </c>
      <c r="AQ80" s="122">
        <f>-SUMIFS(Lancamentos!$Y:$Y,Lancamentos!$AF:$AF,Fluxo_de_Caixa_Semanal!AQ$8,Lancamentos!$F:$F,"Realizado",Lancamentos!$J:$J,Fluxo_de_Caixa_Semanal!$A80)-SUMIFS(Lancamentos!$Y:$Y,Lancamentos!$AF:$AF,Fluxo_de_Caixa_Semanal!AQ$8,Lancamentos!$F:$F,"Contratado",Lancamentos!$J:$J,Fluxo_de_Caixa_Semanal!$A80)</f>
        <v>0</v>
      </c>
      <c r="AR80" s="123">
        <f>-SUMIFS(Lancamentos!$Y:$Y,Lancamentos!$AF:$AF,Fluxo_de_Caixa_Semanal!AR$8,Lancamentos!$F:$F,"Realizado",Lancamentos!$J:$J,Fluxo_de_Caixa_Semanal!$A80)-SUMIFS(Lancamentos!$Y:$Y,Lancamentos!$AF:$AF,Fluxo_de_Caixa_Semanal!AR$8,Lancamentos!$F:$F,"Contratado",Lancamentos!$J:$J,Fluxo_de_Caixa_Semanal!$A80)</f>
        <v>0</v>
      </c>
      <c r="AS80" s="121">
        <f>-SUMIFS(Lancamentos!$Y:$Y,Lancamentos!$AF:$AF,Fluxo_de_Caixa_Semanal!AS$8,Lancamentos!$F:$F,"Realizado",Lancamentos!$J:$J,Fluxo_de_Caixa_Semanal!$A80)-SUMIFS(Lancamentos!$Y:$Y,Lancamentos!$AF:$AF,Fluxo_de_Caixa_Semanal!AS$8,Lancamentos!$F:$F,"Contratado",Lancamentos!$J:$J,Fluxo_de_Caixa_Semanal!$A80)</f>
        <v>0</v>
      </c>
      <c r="AT80" s="122">
        <f>-SUMIFS(Lancamentos!$Y:$Y,Lancamentos!$AF:$AF,Fluxo_de_Caixa_Semanal!AT$8,Lancamentos!$F:$F,"Realizado",Lancamentos!$J:$J,Fluxo_de_Caixa_Semanal!$A80)-SUMIFS(Lancamentos!$Y:$Y,Lancamentos!$AF:$AF,Fluxo_de_Caixa_Semanal!AT$8,Lancamentos!$F:$F,"Contratado",Lancamentos!$J:$J,Fluxo_de_Caixa_Semanal!$A80)</f>
        <v>0</v>
      </c>
      <c r="AU80" s="123">
        <f>-SUMIFS(Lancamentos!$Y:$Y,Lancamentos!$AF:$AF,Fluxo_de_Caixa_Semanal!AU$8,Lancamentos!$F:$F,"Realizado",Lancamentos!$J:$J,Fluxo_de_Caixa_Semanal!$A80)-SUMIFS(Lancamentos!$Y:$Y,Lancamentos!$AF:$AF,Fluxo_de_Caixa_Semanal!AU$8,Lancamentos!$F:$F,"Contratado",Lancamentos!$J:$J,Fluxo_de_Caixa_Semanal!$A80)</f>
        <v>0</v>
      </c>
      <c r="AV80" s="121">
        <f>-SUMIFS(Lancamentos!$Y:$Y,Lancamentos!$AF:$AF,Fluxo_de_Caixa_Semanal!AV$8,Lancamentos!$F:$F,"Realizado",Lancamentos!$J:$J,Fluxo_de_Caixa_Semanal!$A80)-SUMIFS(Lancamentos!$Y:$Y,Lancamentos!$AF:$AF,Fluxo_de_Caixa_Semanal!AV$8,Lancamentos!$F:$F,"Contratado",Lancamentos!$J:$J,Fluxo_de_Caixa_Semanal!$A80)</f>
        <v>0</v>
      </c>
      <c r="AW80" s="122">
        <f>-SUMIFS(Lancamentos!$Y:$Y,Lancamentos!$AF:$AF,Fluxo_de_Caixa_Semanal!AW$8,Lancamentos!$F:$F,"Realizado",Lancamentos!$J:$J,Fluxo_de_Caixa_Semanal!$A80)-SUMIFS(Lancamentos!$Y:$Y,Lancamentos!$AF:$AF,Fluxo_de_Caixa_Semanal!AW$8,Lancamentos!$F:$F,"Contratado",Lancamentos!$J:$J,Fluxo_de_Caixa_Semanal!$A80)</f>
        <v>0</v>
      </c>
      <c r="AX80" s="123">
        <f>-SUMIFS(Lancamentos!$Y:$Y,Lancamentos!$AF:$AF,Fluxo_de_Caixa_Semanal!AX$8,Lancamentos!$F:$F,"Realizado",Lancamentos!$J:$J,Fluxo_de_Caixa_Semanal!$A80)-SUMIFS(Lancamentos!$Y:$Y,Lancamentos!$AF:$AF,Fluxo_de_Caixa_Semanal!AX$8,Lancamentos!$F:$F,"Contratado",Lancamentos!$J:$J,Fluxo_de_Caixa_Semanal!$A80)</f>
        <v>0</v>
      </c>
      <c r="AY80" s="121">
        <f>-SUMIFS(Lancamentos!$Y:$Y,Lancamentos!$AF:$AF,Fluxo_de_Caixa_Semanal!AY$8,Lancamentos!$F:$F,"Realizado",Lancamentos!$J:$J,Fluxo_de_Caixa_Semanal!$A80)-SUMIFS(Lancamentos!$Y:$Y,Lancamentos!$AF:$AF,Fluxo_de_Caixa_Semanal!AY$8,Lancamentos!$F:$F,"Contratado",Lancamentos!$J:$J,Fluxo_de_Caixa_Semanal!$A80)</f>
        <v>0</v>
      </c>
      <c r="AZ80" s="122">
        <f>-SUMIFS(Lancamentos!$Y:$Y,Lancamentos!$AF:$AF,Fluxo_de_Caixa_Semanal!AZ$8,Lancamentos!$F:$F,"Realizado",Lancamentos!$J:$J,Fluxo_de_Caixa_Semanal!$A80)-SUMIFS(Lancamentos!$Y:$Y,Lancamentos!$AF:$AF,Fluxo_de_Caixa_Semanal!AZ$8,Lancamentos!$F:$F,"Contratado",Lancamentos!$J:$J,Fluxo_de_Caixa_Semanal!$A80)</f>
        <v>0</v>
      </c>
      <c r="BA80" s="123">
        <f>-SUMIFS(Lancamentos!$Y:$Y,Lancamentos!$AF:$AF,Fluxo_de_Caixa_Semanal!BA$8,Lancamentos!$F:$F,"Realizado",Lancamentos!$J:$J,Fluxo_de_Caixa_Semanal!$A80)-SUMIFS(Lancamentos!$Y:$Y,Lancamentos!$AF:$AF,Fluxo_de_Caixa_Semanal!BA$8,Lancamentos!$F:$F,"Contratado",Lancamentos!$J:$J,Fluxo_de_Caixa_Semanal!$A80)</f>
        <v>0</v>
      </c>
      <c r="BB80" s="121">
        <f>-SUMIFS(Lancamentos!$Y:$Y,Lancamentos!$AF:$AF,Fluxo_de_Caixa_Semanal!BB$8,Lancamentos!$F:$F,"Realizado",Lancamentos!$J:$J,Fluxo_de_Caixa_Semanal!$A80)-SUMIFS(Lancamentos!$Y:$Y,Lancamentos!$AF:$AF,Fluxo_de_Caixa_Semanal!BB$8,Lancamentos!$F:$F,"Contratado",Lancamentos!$J:$J,Fluxo_de_Caixa_Semanal!$A80)</f>
        <v>0</v>
      </c>
      <c r="BC80" s="122">
        <f>-SUMIFS(Lancamentos!$Y:$Y,Lancamentos!$AF:$AF,Fluxo_de_Caixa_Semanal!BC$8,Lancamentos!$F:$F,"Realizado",Lancamentos!$J:$J,Fluxo_de_Caixa_Semanal!$A80)-SUMIFS(Lancamentos!$Y:$Y,Lancamentos!$AF:$AF,Fluxo_de_Caixa_Semanal!BC$8,Lancamentos!$F:$F,"Contratado",Lancamentos!$J:$J,Fluxo_de_Caixa_Semanal!$A80)</f>
        <v>0</v>
      </c>
      <c r="BD80" s="123">
        <f>-SUMIFS(Lancamentos!$Y:$Y,Lancamentos!$AF:$AF,Fluxo_de_Caixa_Semanal!BD$8,Lancamentos!$F:$F,"Realizado",Lancamentos!$J:$J,Fluxo_de_Caixa_Semanal!$A80)-SUMIFS(Lancamentos!$Y:$Y,Lancamentos!$AF:$AF,Fluxo_de_Caixa_Semanal!BD$8,Lancamentos!$F:$F,"Contratado",Lancamentos!$J:$J,Fluxo_de_Caixa_Semanal!$A80)</f>
        <v>0</v>
      </c>
      <c r="BE80" s="121">
        <f>-SUMIFS(Lancamentos!$Y:$Y,Lancamentos!$AF:$AF,Fluxo_de_Caixa_Semanal!BE$8,Lancamentos!$F:$F,"Realizado",Lancamentos!$J:$J,Fluxo_de_Caixa_Semanal!$A80)-SUMIFS(Lancamentos!$Y:$Y,Lancamentos!$AF:$AF,Fluxo_de_Caixa_Semanal!BE$8,Lancamentos!$F:$F,"Contratado",Lancamentos!$J:$J,Fluxo_de_Caixa_Semanal!$A80)</f>
        <v>0</v>
      </c>
      <c r="BF80" s="122">
        <f>-SUMIFS(Lancamentos!$Y:$Y,Lancamentos!$AF:$AF,Fluxo_de_Caixa_Semanal!BF$8,Lancamentos!$F:$F,"Realizado",Lancamentos!$J:$J,Fluxo_de_Caixa_Semanal!$A80)-SUMIFS(Lancamentos!$Y:$Y,Lancamentos!$AF:$AF,Fluxo_de_Caixa_Semanal!BF$8,Lancamentos!$F:$F,"Contratado",Lancamentos!$J:$J,Fluxo_de_Caixa_Semanal!$A80)</f>
        <v>0</v>
      </c>
      <c r="BG80" s="123">
        <f>-SUMIFS(Lancamentos!$Y:$Y,Lancamentos!$AF:$AF,Fluxo_de_Caixa_Semanal!BG$8,Lancamentos!$F:$F,"Realizado",Lancamentos!$J:$J,Fluxo_de_Caixa_Semanal!$A80)-SUMIFS(Lancamentos!$Y:$Y,Lancamentos!$AF:$AF,Fluxo_de_Caixa_Semanal!BG$8,Lancamentos!$F:$F,"Contratado",Lancamentos!$J:$J,Fluxo_de_Caixa_Semanal!$A80)</f>
        <v>0</v>
      </c>
      <c r="BH80" s="121">
        <f>-SUMIFS(Lancamentos!$Y:$Y,Lancamentos!$AF:$AF,Fluxo_de_Caixa_Semanal!BH$8,Lancamentos!$F:$F,"Realizado",Lancamentos!$J:$J,Fluxo_de_Caixa_Semanal!$A80)-SUMIFS(Lancamentos!$Y:$Y,Lancamentos!$AF:$AF,Fluxo_de_Caixa_Semanal!BH$8,Lancamentos!$F:$F,"Contratado",Lancamentos!$J:$J,Fluxo_de_Caixa_Semanal!$A80)</f>
        <v>0</v>
      </c>
      <c r="BI80" s="122">
        <f>-SUMIFS(Lancamentos!$Y:$Y,Lancamentos!$AF:$AF,Fluxo_de_Caixa_Semanal!BI$8,Lancamentos!$F:$F,"Realizado",Lancamentos!$J:$J,Fluxo_de_Caixa_Semanal!$A80)-SUMIFS(Lancamentos!$Y:$Y,Lancamentos!$AF:$AF,Fluxo_de_Caixa_Semanal!BI$8,Lancamentos!$F:$F,"Contratado",Lancamentos!$J:$J,Fluxo_de_Caixa_Semanal!$A80)</f>
        <v>0</v>
      </c>
      <c r="BJ80" s="123">
        <f>-SUMIFS(Lancamentos!$Y:$Y,Lancamentos!$AF:$AF,Fluxo_de_Caixa_Semanal!BJ$8,Lancamentos!$F:$F,"Realizado",Lancamentos!$J:$J,Fluxo_de_Caixa_Semanal!$A80)-SUMIFS(Lancamentos!$Y:$Y,Lancamentos!$AF:$AF,Fluxo_de_Caixa_Semanal!BJ$8,Lancamentos!$F:$F,"Contratado",Lancamentos!$J:$J,Fluxo_de_Caixa_Semanal!$A80)</f>
        <v>0</v>
      </c>
      <c r="BK80" s="121">
        <f>-SUMIFS(Lancamentos!$Y:$Y,Lancamentos!$AF:$AF,Fluxo_de_Caixa_Semanal!BK$8,Lancamentos!$F:$F,"Realizado",Lancamentos!$J:$J,Fluxo_de_Caixa_Semanal!$A80)-SUMIFS(Lancamentos!$Y:$Y,Lancamentos!$AF:$AF,Fluxo_de_Caixa_Semanal!BK$8,Lancamentos!$F:$F,"Contratado",Lancamentos!$J:$J,Fluxo_de_Caixa_Semanal!$A80)</f>
        <v>0</v>
      </c>
      <c r="BL80" s="122">
        <f>-SUMIFS(Lancamentos!$Y:$Y,Lancamentos!$AF:$AF,Fluxo_de_Caixa_Semanal!BL$8,Lancamentos!$F:$F,"Realizado",Lancamentos!$J:$J,Fluxo_de_Caixa_Semanal!$A80)-SUMIFS(Lancamentos!$Y:$Y,Lancamentos!$AF:$AF,Fluxo_de_Caixa_Semanal!BL$8,Lancamentos!$F:$F,"Contratado",Lancamentos!$J:$J,Fluxo_de_Caixa_Semanal!$A80)</f>
        <v>0</v>
      </c>
      <c r="BM80" s="123">
        <f>-SUMIFS(Lancamentos!$Y:$Y,Lancamentos!$AF:$AF,Fluxo_de_Caixa_Semanal!BM$8,Lancamentos!$F:$F,"Realizado",Lancamentos!$J:$J,Fluxo_de_Caixa_Semanal!$A80)-SUMIFS(Lancamentos!$Y:$Y,Lancamentos!$AF:$AF,Fluxo_de_Caixa_Semanal!BM$8,Lancamentos!$F:$F,"Contratado",Lancamentos!$J:$J,Fluxo_de_Caixa_Semanal!$A80)</f>
        <v>0</v>
      </c>
      <c r="BN80" s="121">
        <f>-SUMIFS(Lancamentos!$Y:$Y,Lancamentos!$AF:$AF,Fluxo_de_Caixa_Semanal!BN$8,Lancamentos!$F:$F,"Realizado",Lancamentos!$J:$J,Fluxo_de_Caixa_Semanal!$A80)-SUMIFS(Lancamentos!$Y:$Y,Lancamentos!$AF:$AF,Fluxo_de_Caixa_Semanal!BN$8,Lancamentos!$F:$F,"Contratado",Lancamentos!$J:$J,Fluxo_de_Caixa_Semanal!$A80)</f>
        <v>0</v>
      </c>
      <c r="BO80" s="122">
        <f>-SUMIFS(Lancamentos!$Y:$Y,Lancamentos!$AF:$AF,Fluxo_de_Caixa_Semanal!BO$8,Lancamentos!$F:$F,"Realizado",Lancamentos!$J:$J,Fluxo_de_Caixa_Semanal!$A80)-SUMIFS(Lancamentos!$Y:$Y,Lancamentos!$AF:$AF,Fluxo_de_Caixa_Semanal!BO$8,Lancamentos!$F:$F,"Contratado",Lancamentos!$J:$J,Fluxo_de_Caixa_Semanal!$A80)</f>
        <v>0</v>
      </c>
      <c r="BP80" s="123">
        <f>-SUMIFS(Lancamentos!$Y:$Y,Lancamentos!$AF:$AF,Fluxo_de_Caixa_Semanal!BP$8,Lancamentos!$F:$F,"Realizado",Lancamentos!$J:$J,Fluxo_de_Caixa_Semanal!$A80)-SUMIFS(Lancamentos!$Y:$Y,Lancamentos!$AF:$AF,Fluxo_de_Caixa_Semanal!BP$8,Lancamentos!$F:$F,"Contratado",Lancamentos!$J:$J,Fluxo_de_Caixa_Semanal!$A80)</f>
        <v>0</v>
      </c>
      <c r="BQ80" s="121">
        <f>-SUMIFS(Lancamentos!$Y:$Y,Lancamentos!$AF:$AF,Fluxo_de_Caixa_Semanal!BQ$8,Lancamentos!$F:$F,"Realizado",Lancamentos!$J:$J,Fluxo_de_Caixa_Semanal!$A80)-SUMIFS(Lancamentos!$Y:$Y,Lancamentos!$AF:$AF,Fluxo_de_Caixa_Semanal!BQ$8,Lancamentos!$F:$F,"Contratado",Lancamentos!$J:$J,Fluxo_de_Caixa_Semanal!$A80)</f>
        <v>0</v>
      </c>
      <c r="BR80" s="122">
        <f>-SUMIFS(Lancamentos!$Y:$Y,Lancamentos!$AF:$AF,Fluxo_de_Caixa_Semanal!BR$8,Lancamentos!$F:$F,"Realizado",Lancamentos!$J:$J,Fluxo_de_Caixa_Semanal!$A80)-SUMIFS(Lancamentos!$Y:$Y,Lancamentos!$AF:$AF,Fluxo_de_Caixa_Semanal!BR$8,Lancamentos!$F:$F,"Contratado",Lancamentos!$J:$J,Fluxo_de_Caixa_Semanal!$A80)</f>
        <v>0</v>
      </c>
      <c r="BS80" s="123">
        <f>-SUMIFS(Lancamentos!$Y:$Y,Lancamentos!$AF:$AF,Fluxo_de_Caixa_Semanal!BS$8,Lancamentos!$F:$F,"Realizado",Lancamentos!$J:$J,Fluxo_de_Caixa_Semanal!$A80)-SUMIFS(Lancamentos!$Y:$Y,Lancamentos!$AF:$AF,Fluxo_de_Caixa_Semanal!BS$8,Lancamentos!$F:$F,"Contratado",Lancamentos!$J:$J,Fluxo_de_Caixa_Semanal!$A80)</f>
        <v>0</v>
      </c>
      <c r="BT80" s="121">
        <f>-SUMIFS(Lancamentos!$Y:$Y,Lancamentos!$AF:$AF,Fluxo_de_Caixa_Semanal!BT$8,Lancamentos!$F:$F,"Realizado",Lancamentos!$J:$J,Fluxo_de_Caixa_Semanal!$A80)-SUMIFS(Lancamentos!$Y:$Y,Lancamentos!$AF:$AF,Fluxo_de_Caixa_Semanal!BT$8,Lancamentos!$F:$F,"Contratado",Lancamentos!$J:$J,Fluxo_de_Caixa_Semanal!$A80)</f>
        <v>0</v>
      </c>
      <c r="BU80" s="122">
        <f>-SUMIFS(Lancamentos!$Y:$Y,Lancamentos!$AF:$AF,Fluxo_de_Caixa_Semanal!BU$8,Lancamentos!$F:$F,"Realizado",Lancamentos!$J:$J,Fluxo_de_Caixa_Semanal!$A80)-SUMIFS(Lancamentos!$Y:$Y,Lancamentos!$AF:$AF,Fluxo_de_Caixa_Semanal!BU$8,Lancamentos!$F:$F,"Contratado",Lancamentos!$J:$J,Fluxo_de_Caixa_Semanal!$A80)</f>
        <v>0</v>
      </c>
      <c r="BV80" s="123">
        <f>-SUMIFS(Lancamentos!$Y:$Y,Lancamentos!$AF:$AF,Fluxo_de_Caixa_Semanal!BV$8,Lancamentos!$F:$F,"Realizado",Lancamentos!$J:$J,Fluxo_de_Caixa_Semanal!$A80)-SUMIFS(Lancamentos!$Y:$Y,Lancamentos!$AF:$AF,Fluxo_de_Caixa_Semanal!BV$8,Lancamentos!$F:$F,"Contratado",Lancamentos!$J:$J,Fluxo_de_Caixa_Semanal!$A80)</f>
        <v>0</v>
      </c>
      <c r="BW80" s="121">
        <f>-SUMIFS(Lancamentos!$Y:$Y,Lancamentos!$AF:$AF,Fluxo_de_Caixa_Semanal!BW$8,Lancamentos!$F:$F,"Realizado",Lancamentos!$J:$J,Fluxo_de_Caixa_Semanal!$A80)-SUMIFS(Lancamentos!$Y:$Y,Lancamentos!$AF:$AF,Fluxo_de_Caixa_Semanal!BW$8,Lancamentos!$F:$F,"Contratado",Lancamentos!$J:$J,Fluxo_de_Caixa_Semanal!$A80)</f>
        <v>0</v>
      </c>
      <c r="BX80" s="122">
        <f>-SUMIFS(Lancamentos!$Y:$Y,Lancamentos!$AF:$AF,Fluxo_de_Caixa_Semanal!BX$8,Lancamentos!$F:$F,"Realizado",Lancamentos!$J:$J,Fluxo_de_Caixa_Semanal!$A80)-SUMIFS(Lancamentos!$Y:$Y,Lancamentos!$AF:$AF,Fluxo_de_Caixa_Semanal!BX$8,Lancamentos!$F:$F,"Contratado",Lancamentos!$J:$J,Fluxo_de_Caixa_Semanal!$A80)</f>
        <v>0</v>
      </c>
      <c r="BY80" s="123">
        <f>-SUMIFS(Lancamentos!$Y:$Y,Lancamentos!$AF:$AF,Fluxo_de_Caixa_Semanal!BY$8,Lancamentos!$F:$F,"Realizado",Lancamentos!$J:$J,Fluxo_de_Caixa_Semanal!$A80)-SUMIFS(Lancamentos!$Y:$Y,Lancamentos!$AF:$AF,Fluxo_de_Caixa_Semanal!BY$8,Lancamentos!$F:$F,"Contratado",Lancamentos!$J:$J,Fluxo_de_Caixa_Semanal!$A80)</f>
        <v>0</v>
      </c>
      <c r="BZ80" s="121">
        <f>-SUMIFS(Lancamentos!$Y:$Y,Lancamentos!$AF:$AF,Fluxo_de_Caixa_Semanal!BZ$8,Lancamentos!$F:$F,"Realizado",Lancamentos!$J:$J,Fluxo_de_Caixa_Semanal!$A80)-SUMIFS(Lancamentos!$Y:$Y,Lancamentos!$AF:$AF,Fluxo_de_Caixa_Semanal!BZ$8,Lancamentos!$F:$F,"Contratado",Lancamentos!$J:$J,Fluxo_de_Caixa_Semanal!$A80)</f>
        <v>0</v>
      </c>
      <c r="CA80" s="122">
        <f>-SUMIFS(Lancamentos!$Y:$Y,Lancamentos!$AF:$AF,Fluxo_de_Caixa_Semanal!CA$8,Lancamentos!$F:$F,"Realizado",Lancamentos!$J:$J,Fluxo_de_Caixa_Semanal!$A80)-SUMIFS(Lancamentos!$Y:$Y,Lancamentos!$AF:$AF,Fluxo_de_Caixa_Semanal!CA$8,Lancamentos!$F:$F,"Contratado",Lancamentos!$J:$J,Fluxo_de_Caixa_Semanal!$A80)</f>
        <v>0</v>
      </c>
      <c r="CB80" s="123">
        <f>-SUMIFS(Lancamentos!$Y:$Y,Lancamentos!$AF:$AF,Fluxo_de_Caixa_Semanal!CB$8,Lancamentos!$F:$F,"Realizado",Lancamentos!$J:$J,Fluxo_de_Caixa_Semanal!$A80)-SUMIFS(Lancamentos!$Y:$Y,Lancamentos!$AF:$AF,Fluxo_de_Caixa_Semanal!CB$8,Lancamentos!$F:$F,"Contratado",Lancamentos!$J:$J,Fluxo_de_Caixa_Semanal!$A80)</f>
        <v>0</v>
      </c>
      <c r="CC80" s="121">
        <f>-SUMIFS(Lancamentos!$Y:$Y,Lancamentos!$AF:$AF,Fluxo_de_Caixa_Semanal!CC$8,Lancamentos!$F:$F,"Realizado",Lancamentos!$J:$J,Fluxo_de_Caixa_Semanal!$A80)-SUMIFS(Lancamentos!$Y:$Y,Lancamentos!$AF:$AF,Fluxo_de_Caixa_Semanal!CC$8,Lancamentos!$F:$F,"Contratado",Lancamentos!$J:$J,Fluxo_de_Caixa_Semanal!$A80)</f>
        <v>0</v>
      </c>
      <c r="CD80" s="122">
        <f>-SUMIFS(Lancamentos!$Y:$Y,Lancamentos!$AF:$AF,Fluxo_de_Caixa_Semanal!CD$8,Lancamentos!$F:$F,"Realizado",Lancamentos!$J:$J,Fluxo_de_Caixa_Semanal!$A80)-SUMIFS(Lancamentos!$Y:$Y,Lancamentos!$AF:$AF,Fluxo_de_Caixa_Semanal!CD$8,Lancamentos!$F:$F,"Contratado",Lancamentos!$J:$J,Fluxo_de_Caixa_Semanal!$A80)</f>
        <v>0</v>
      </c>
      <c r="CE80" s="123">
        <f>-SUMIFS(Lancamentos!$Y:$Y,Lancamentos!$AF:$AF,Fluxo_de_Caixa_Semanal!CE$8,Lancamentos!$F:$F,"Realizado",Lancamentos!$J:$J,Fluxo_de_Caixa_Semanal!$A80)-SUMIFS(Lancamentos!$Y:$Y,Lancamentos!$AF:$AF,Fluxo_de_Caixa_Semanal!CE$8,Lancamentos!$F:$F,"Contratado",Lancamentos!$J:$J,Fluxo_de_Caixa_Semanal!$A80)</f>
        <v>0</v>
      </c>
      <c r="CF80" s="121">
        <f>-SUMIFS(Lancamentos!$Y:$Y,Lancamentos!$AF:$AF,Fluxo_de_Caixa_Semanal!CF$8,Lancamentos!$F:$F,"Realizado",Lancamentos!$J:$J,Fluxo_de_Caixa_Semanal!$A80)-SUMIFS(Lancamentos!$Y:$Y,Lancamentos!$AF:$AF,Fluxo_de_Caixa_Semanal!CF$8,Lancamentos!$F:$F,"Contratado",Lancamentos!$J:$J,Fluxo_de_Caixa_Semanal!$A80)</f>
        <v>0</v>
      </c>
      <c r="CG80" s="122">
        <f>-SUMIFS(Lancamentos!$Y:$Y,Lancamentos!$AF:$AF,Fluxo_de_Caixa_Semanal!CG$8,Lancamentos!$F:$F,"Realizado",Lancamentos!$J:$J,Fluxo_de_Caixa_Semanal!$A80)-SUMIFS(Lancamentos!$Y:$Y,Lancamentos!$AF:$AF,Fluxo_de_Caixa_Semanal!CG$8,Lancamentos!$F:$F,"Contratado",Lancamentos!$J:$J,Fluxo_de_Caixa_Semanal!$A80)</f>
        <v>0</v>
      </c>
      <c r="CH80" s="123">
        <f>-SUMIFS(Lancamentos!$Y:$Y,Lancamentos!$AF:$AF,Fluxo_de_Caixa_Semanal!CH$8,Lancamentos!$F:$F,"Realizado",Lancamentos!$J:$J,Fluxo_de_Caixa_Semanal!$A80)-SUMIFS(Lancamentos!$Y:$Y,Lancamentos!$AF:$AF,Fluxo_de_Caixa_Semanal!CH$8,Lancamentos!$F:$F,"Contratado",Lancamentos!$J:$J,Fluxo_de_Caixa_Semanal!$A80)</f>
        <v>0</v>
      </c>
      <c r="CI80" s="121">
        <f>-SUMIFS(Lancamentos!$Y:$Y,Lancamentos!$AF:$AF,Fluxo_de_Caixa_Semanal!CI$8,Lancamentos!$F:$F,"Realizado",Lancamentos!$J:$J,Fluxo_de_Caixa_Semanal!$A80)-SUMIFS(Lancamentos!$Y:$Y,Lancamentos!$AF:$AF,Fluxo_de_Caixa_Semanal!CI$8,Lancamentos!$F:$F,"Contratado",Lancamentos!$J:$J,Fluxo_de_Caixa_Semanal!$A80)</f>
        <v>0</v>
      </c>
      <c r="CJ80" s="122">
        <f>-SUMIFS(Lancamentos!$Y:$Y,Lancamentos!$AF:$AF,Fluxo_de_Caixa_Semanal!CJ$8,Lancamentos!$F:$F,"Realizado",Lancamentos!$J:$J,Fluxo_de_Caixa_Semanal!$A80)-SUMIFS(Lancamentos!$Y:$Y,Lancamentos!$AF:$AF,Fluxo_de_Caixa_Semanal!CJ$8,Lancamentos!$F:$F,"Contratado",Lancamentos!$J:$J,Fluxo_de_Caixa_Semanal!$A80)</f>
        <v>0</v>
      </c>
      <c r="CK80" s="123">
        <f>-SUMIFS(Lancamentos!$Y:$Y,Lancamentos!$AF:$AF,Fluxo_de_Caixa_Semanal!CK$8,Lancamentos!$F:$F,"Realizado",Lancamentos!$J:$J,Fluxo_de_Caixa_Semanal!$A80)-SUMIFS(Lancamentos!$Y:$Y,Lancamentos!$AF:$AF,Fluxo_de_Caixa_Semanal!CK$8,Lancamentos!$F:$F,"Contratado",Lancamentos!$J:$J,Fluxo_de_Caixa_Semanal!$A80)</f>
        <v>0</v>
      </c>
      <c r="CL80" s="121">
        <f>-SUMIFS(Lancamentos!$Y:$Y,Lancamentos!$AF:$AF,Fluxo_de_Caixa_Semanal!CL$8,Lancamentos!$F:$F,"Realizado",Lancamentos!$J:$J,Fluxo_de_Caixa_Semanal!$A80)-SUMIFS(Lancamentos!$Y:$Y,Lancamentos!$AF:$AF,Fluxo_de_Caixa_Semanal!CL$8,Lancamentos!$F:$F,"Contratado",Lancamentos!$J:$J,Fluxo_de_Caixa_Semanal!$A80)</f>
        <v>0</v>
      </c>
      <c r="CM80" s="122">
        <f>-SUMIFS(Lancamentos!$Y:$Y,Lancamentos!$AF:$AF,Fluxo_de_Caixa_Semanal!CM$8,Lancamentos!$F:$F,"Realizado",Lancamentos!$J:$J,Fluxo_de_Caixa_Semanal!$A80)-SUMIFS(Lancamentos!$Y:$Y,Lancamentos!$AF:$AF,Fluxo_de_Caixa_Semanal!CM$8,Lancamentos!$F:$F,"Contratado",Lancamentos!$J:$J,Fluxo_de_Caixa_Semanal!$A80)</f>
        <v>0</v>
      </c>
      <c r="CN80" s="123">
        <f>-SUMIFS(Lancamentos!$Y:$Y,Lancamentos!$AF:$AF,Fluxo_de_Caixa_Semanal!CN$8,Lancamentos!$F:$F,"Realizado",Lancamentos!$J:$J,Fluxo_de_Caixa_Semanal!$A80)-SUMIFS(Lancamentos!$Y:$Y,Lancamentos!$AF:$AF,Fluxo_de_Caixa_Semanal!CN$8,Lancamentos!$F:$F,"Contratado",Lancamentos!$J:$J,Fluxo_de_Caixa_Semanal!$A80)</f>
        <v>0</v>
      </c>
      <c r="CO80" s="121">
        <f>-SUMIFS(Lancamentos!$Y:$Y,Lancamentos!$AF:$AF,Fluxo_de_Caixa_Semanal!CO$8,Lancamentos!$F:$F,"Realizado",Lancamentos!$J:$J,Fluxo_de_Caixa_Semanal!$A80)-SUMIFS(Lancamentos!$Y:$Y,Lancamentos!$AF:$AF,Fluxo_de_Caixa_Semanal!CO$8,Lancamentos!$F:$F,"Contratado",Lancamentos!$J:$J,Fluxo_de_Caixa_Semanal!$A80)</f>
        <v>0</v>
      </c>
      <c r="CP80" s="122">
        <f>-SUMIFS(Lancamentos!$Y:$Y,Lancamentos!$AF:$AF,Fluxo_de_Caixa_Semanal!CP$8,Lancamentos!$F:$F,"Realizado",Lancamentos!$J:$J,Fluxo_de_Caixa_Semanal!$A80)-SUMIFS(Lancamentos!$Y:$Y,Lancamentos!$AF:$AF,Fluxo_de_Caixa_Semanal!CP$8,Lancamentos!$F:$F,"Contratado",Lancamentos!$J:$J,Fluxo_de_Caixa_Semanal!$A80)</f>
        <v>0</v>
      </c>
      <c r="CQ80" s="123">
        <f>-SUMIFS(Lancamentos!$Y:$Y,Lancamentos!$AF:$AF,Fluxo_de_Caixa_Semanal!CQ$8,Lancamentos!$F:$F,"Realizado",Lancamentos!$J:$J,Fluxo_de_Caixa_Semanal!$A80)-SUMIFS(Lancamentos!$Y:$Y,Lancamentos!$AF:$AF,Fluxo_de_Caixa_Semanal!CQ$8,Lancamentos!$F:$F,"Contratado",Lancamentos!$J:$J,Fluxo_de_Caixa_Semanal!$A80)</f>
        <v>0</v>
      </c>
      <c r="CR80" s="121">
        <f>-SUMIFS(Lancamentos!$Y:$Y,Lancamentos!$AF:$AF,Fluxo_de_Caixa_Semanal!CR$8,Lancamentos!$F:$F,"Realizado",Lancamentos!$J:$J,Fluxo_de_Caixa_Semanal!$A80)-SUMIFS(Lancamentos!$Y:$Y,Lancamentos!$AF:$AF,Fluxo_de_Caixa_Semanal!CR$8,Lancamentos!$F:$F,"Contratado",Lancamentos!$J:$J,Fluxo_de_Caixa_Semanal!$A80)</f>
        <v>0</v>
      </c>
      <c r="CS80" s="122">
        <f>-SUMIFS(Lancamentos!$Y:$Y,Lancamentos!$AF:$AF,Fluxo_de_Caixa_Semanal!CS$8,Lancamentos!$F:$F,"Realizado",Lancamentos!$J:$J,Fluxo_de_Caixa_Semanal!$A80)-SUMIFS(Lancamentos!$Y:$Y,Lancamentos!$AF:$AF,Fluxo_de_Caixa_Semanal!CS$8,Lancamentos!$F:$F,"Contratado",Lancamentos!$J:$J,Fluxo_de_Caixa_Semanal!$A80)</f>
        <v>0</v>
      </c>
      <c r="CT80" s="123">
        <f>-SUMIFS(Lancamentos!$Y:$Y,Lancamentos!$AF:$AF,Fluxo_de_Caixa_Semanal!CT$8,Lancamentos!$F:$F,"Realizado",Lancamentos!$J:$J,Fluxo_de_Caixa_Semanal!$A80)-SUMIFS(Lancamentos!$Y:$Y,Lancamentos!$AF:$AF,Fluxo_de_Caixa_Semanal!CT$8,Lancamentos!$F:$F,"Contratado",Lancamentos!$J:$J,Fluxo_de_Caixa_Semanal!$A80)</f>
        <v>0</v>
      </c>
      <c r="CU80" s="121">
        <f>-SUMIFS(Lancamentos!$Y:$Y,Lancamentos!$AF:$AF,Fluxo_de_Caixa_Semanal!CU$8,Lancamentos!$F:$F,"Realizado",Lancamentos!$J:$J,Fluxo_de_Caixa_Semanal!$A80)-SUMIFS(Lancamentos!$Y:$Y,Lancamentos!$AF:$AF,Fluxo_de_Caixa_Semanal!CU$8,Lancamentos!$F:$F,"Contratado",Lancamentos!$J:$J,Fluxo_de_Caixa_Semanal!$A80)</f>
        <v>0</v>
      </c>
      <c r="CV80" s="122">
        <f>-SUMIFS(Lancamentos!$Y:$Y,Lancamentos!$AF:$AF,Fluxo_de_Caixa_Semanal!CV$8,Lancamentos!$F:$F,"Realizado",Lancamentos!$J:$J,Fluxo_de_Caixa_Semanal!$A80)-SUMIFS(Lancamentos!$Y:$Y,Lancamentos!$AF:$AF,Fluxo_de_Caixa_Semanal!CV$8,Lancamentos!$F:$F,"Contratado",Lancamentos!$J:$J,Fluxo_de_Caixa_Semanal!$A80)</f>
        <v>0</v>
      </c>
      <c r="CW80" s="123">
        <f>-SUMIFS(Lancamentos!$Y:$Y,Lancamentos!$AF:$AF,Fluxo_de_Caixa_Semanal!CW$8,Lancamentos!$F:$F,"Realizado",Lancamentos!$J:$J,Fluxo_de_Caixa_Semanal!$A80)-SUMIFS(Lancamentos!$Y:$Y,Lancamentos!$AF:$AF,Fluxo_de_Caixa_Semanal!CW$8,Lancamentos!$F:$F,"Contratado",Lancamentos!$J:$J,Fluxo_de_Caixa_Semanal!$A80)</f>
        <v>0</v>
      </c>
      <c r="CX80" s="121">
        <f>-SUMIFS(Lancamentos!$Y:$Y,Lancamentos!$AF:$AF,Fluxo_de_Caixa_Semanal!CX$8,Lancamentos!$F:$F,"Realizado",Lancamentos!$J:$J,Fluxo_de_Caixa_Semanal!$A80)-SUMIFS(Lancamentos!$Y:$Y,Lancamentos!$AF:$AF,Fluxo_de_Caixa_Semanal!CX$8,Lancamentos!$F:$F,"Contratado",Lancamentos!$J:$J,Fluxo_de_Caixa_Semanal!$A80)</f>
        <v>0</v>
      </c>
      <c r="CY80" s="122">
        <f>-SUMIFS(Lancamentos!$Y:$Y,Lancamentos!$AF:$AF,Fluxo_de_Caixa_Semanal!CY$8,Lancamentos!$F:$F,"Realizado",Lancamentos!$J:$J,Fluxo_de_Caixa_Semanal!$A80)-SUMIFS(Lancamentos!$Y:$Y,Lancamentos!$AF:$AF,Fluxo_de_Caixa_Semanal!CY$8,Lancamentos!$F:$F,"Contratado",Lancamentos!$J:$J,Fluxo_de_Caixa_Semanal!$A80)</f>
        <v>0</v>
      </c>
      <c r="CZ80" s="123">
        <f>-SUMIFS(Lancamentos!$Y:$Y,Lancamentos!$AF:$AF,Fluxo_de_Caixa_Semanal!CZ$8,Lancamentos!$F:$F,"Realizado",Lancamentos!$J:$J,Fluxo_de_Caixa_Semanal!$A80)-SUMIFS(Lancamentos!$Y:$Y,Lancamentos!$AF:$AF,Fluxo_de_Caixa_Semanal!CZ$8,Lancamentos!$F:$F,"Contratado",Lancamentos!$J:$J,Fluxo_de_Caixa_Semanal!$A80)</f>
        <v>0</v>
      </c>
      <c r="DA80" s="121">
        <f>-SUMIFS(Lancamentos!$Y:$Y,Lancamentos!$AF:$AF,Fluxo_de_Caixa_Semanal!DA$8,Lancamentos!$F:$F,"Realizado",Lancamentos!$J:$J,Fluxo_de_Caixa_Semanal!$A80)-SUMIFS(Lancamentos!$Y:$Y,Lancamentos!$AF:$AF,Fluxo_de_Caixa_Semanal!DA$8,Lancamentos!$F:$F,"Contratado",Lancamentos!$J:$J,Fluxo_de_Caixa_Semanal!$A80)</f>
        <v>0</v>
      </c>
      <c r="DB80" s="122">
        <f>-SUMIFS(Lancamentos!$Y:$Y,Lancamentos!$AF:$AF,Fluxo_de_Caixa_Semanal!DB$8,Lancamentos!$F:$F,"Realizado",Lancamentos!$J:$J,Fluxo_de_Caixa_Semanal!$A80)-SUMIFS(Lancamentos!$Y:$Y,Lancamentos!$AF:$AF,Fluxo_de_Caixa_Semanal!DB$8,Lancamentos!$F:$F,"Contratado",Lancamentos!$J:$J,Fluxo_de_Caixa_Semanal!$A80)</f>
        <v>0</v>
      </c>
      <c r="DC80" s="123">
        <f>-SUMIFS(Lancamentos!$Y:$Y,Lancamentos!$AF:$AF,Fluxo_de_Caixa_Semanal!DC$8,Lancamentos!$F:$F,"Realizado",Lancamentos!$J:$J,Fluxo_de_Caixa_Semanal!$A80)-SUMIFS(Lancamentos!$Y:$Y,Lancamentos!$AF:$AF,Fluxo_de_Caixa_Semanal!DC$8,Lancamentos!$F:$F,"Contratado",Lancamentos!$J:$J,Fluxo_de_Caixa_Semanal!$A80)</f>
        <v>0</v>
      </c>
      <c r="DD80" s="121">
        <f>-SUMIFS(Lancamentos!$Y:$Y,Lancamentos!$AF:$AF,Fluxo_de_Caixa_Semanal!DD$8,Lancamentos!$F:$F,"Realizado",Lancamentos!$J:$J,Fluxo_de_Caixa_Semanal!$A80)-SUMIFS(Lancamentos!$Y:$Y,Lancamentos!$AF:$AF,Fluxo_de_Caixa_Semanal!DD$8,Lancamentos!$F:$F,"Contratado",Lancamentos!$J:$J,Fluxo_de_Caixa_Semanal!$A80)</f>
        <v>0</v>
      </c>
      <c r="DE80" s="122">
        <f>-SUMIFS(Lancamentos!$Y:$Y,Lancamentos!$AF:$AF,Fluxo_de_Caixa_Semanal!DE$8,Lancamentos!$F:$F,"Realizado",Lancamentos!$J:$J,Fluxo_de_Caixa_Semanal!$A80)-SUMIFS(Lancamentos!$Y:$Y,Lancamentos!$AF:$AF,Fluxo_de_Caixa_Semanal!DE$8,Lancamentos!$F:$F,"Contratado",Lancamentos!$J:$J,Fluxo_de_Caixa_Semanal!$A80)</f>
        <v>0</v>
      </c>
      <c r="DF80" s="123">
        <f>-SUMIFS(Lancamentos!$Y:$Y,Lancamentos!$AF:$AF,Fluxo_de_Caixa_Semanal!DF$8,Lancamentos!$F:$F,"Realizado",Lancamentos!$J:$J,Fluxo_de_Caixa_Semanal!$A80)-SUMIFS(Lancamentos!$Y:$Y,Lancamentos!$AF:$AF,Fluxo_de_Caixa_Semanal!DF$8,Lancamentos!$F:$F,"Contratado",Lancamentos!$J:$J,Fluxo_de_Caixa_Semanal!$A80)</f>
        <v>0</v>
      </c>
      <c r="DG80" s="121">
        <f>-SUMIFS(Lancamentos!$Y:$Y,Lancamentos!$AF:$AF,Fluxo_de_Caixa_Semanal!DG$8,Lancamentos!$F:$F,"Realizado",Lancamentos!$J:$J,Fluxo_de_Caixa_Semanal!$A80)-SUMIFS(Lancamentos!$Y:$Y,Lancamentos!$AF:$AF,Fluxo_de_Caixa_Semanal!DG$8,Lancamentos!$F:$F,"Contratado",Lancamentos!$J:$J,Fluxo_de_Caixa_Semanal!$A80)</f>
        <v>0</v>
      </c>
      <c r="DH80" s="122">
        <f>-SUMIFS(Lancamentos!$Y:$Y,Lancamentos!$AF:$AF,Fluxo_de_Caixa_Semanal!DH$8,Lancamentos!$F:$F,"Realizado",Lancamentos!$J:$J,Fluxo_de_Caixa_Semanal!$A80)-SUMIFS(Lancamentos!$Y:$Y,Lancamentos!$AF:$AF,Fluxo_de_Caixa_Semanal!DH$8,Lancamentos!$F:$F,"Contratado",Lancamentos!$J:$J,Fluxo_de_Caixa_Semanal!$A80)</f>
        <v>0</v>
      </c>
      <c r="DI80" s="123">
        <f>-SUMIFS(Lancamentos!$Y:$Y,Lancamentos!$AF:$AF,Fluxo_de_Caixa_Semanal!DI$8,Lancamentos!$F:$F,"Realizado",Lancamentos!$J:$J,Fluxo_de_Caixa_Semanal!$A80)-SUMIFS(Lancamentos!$Y:$Y,Lancamentos!$AF:$AF,Fluxo_de_Caixa_Semanal!DI$8,Lancamentos!$F:$F,"Contratado",Lancamentos!$J:$J,Fluxo_de_Caixa_Semanal!$A80)</f>
        <v>0</v>
      </c>
      <c r="DJ80" s="121">
        <f>-SUMIFS(Lancamentos!$Y:$Y,Lancamentos!$AF:$AF,Fluxo_de_Caixa_Semanal!DJ$8,Lancamentos!$F:$F,"Realizado",Lancamentos!$J:$J,Fluxo_de_Caixa_Semanal!$A80)-SUMIFS(Lancamentos!$Y:$Y,Lancamentos!$AF:$AF,Fluxo_de_Caixa_Semanal!DJ$8,Lancamentos!$F:$F,"Contratado",Lancamentos!$J:$J,Fluxo_de_Caixa_Semanal!$A80)</f>
        <v>0</v>
      </c>
      <c r="DK80" s="122">
        <f>-SUMIFS(Lancamentos!$Y:$Y,Lancamentos!$AF:$AF,Fluxo_de_Caixa_Semanal!DK$8,Lancamentos!$F:$F,"Realizado",Lancamentos!$J:$J,Fluxo_de_Caixa_Semanal!$A80)-SUMIFS(Lancamentos!$Y:$Y,Lancamentos!$AF:$AF,Fluxo_de_Caixa_Semanal!DK$8,Lancamentos!$F:$F,"Contratado",Lancamentos!$J:$J,Fluxo_de_Caixa_Semanal!$A80)</f>
        <v>0</v>
      </c>
      <c r="DL80" s="123">
        <f>-SUMIFS(Lancamentos!$Y:$Y,Lancamentos!$AF:$AF,Fluxo_de_Caixa_Semanal!DL$8,Lancamentos!$F:$F,"Realizado",Lancamentos!$J:$J,Fluxo_de_Caixa_Semanal!$A80)-SUMIFS(Lancamentos!$Y:$Y,Lancamentos!$AF:$AF,Fluxo_de_Caixa_Semanal!DL$8,Lancamentos!$F:$F,"Contratado",Lancamentos!$J:$J,Fluxo_de_Caixa_Semanal!$A80)</f>
        <v>0</v>
      </c>
      <c r="DM80" s="121">
        <f>-SUMIFS(Lancamentos!$Y:$Y,Lancamentos!$AF:$AF,Fluxo_de_Caixa_Semanal!DM$8,Lancamentos!$F:$F,"Realizado",Lancamentos!$J:$J,Fluxo_de_Caixa_Semanal!$A80)-SUMIFS(Lancamentos!$Y:$Y,Lancamentos!$AF:$AF,Fluxo_de_Caixa_Semanal!DM$8,Lancamentos!$F:$F,"Contratado",Lancamentos!$J:$J,Fluxo_de_Caixa_Semanal!$A80)</f>
        <v>0</v>
      </c>
      <c r="DN80" s="122">
        <f>-SUMIFS(Lancamentos!$Y:$Y,Lancamentos!$AF:$AF,Fluxo_de_Caixa_Semanal!DN$8,Lancamentos!$F:$F,"Realizado",Lancamentos!$J:$J,Fluxo_de_Caixa_Semanal!$A80)-SUMIFS(Lancamentos!$Y:$Y,Lancamentos!$AF:$AF,Fluxo_de_Caixa_Semanal!DN$8,Lancamentos!$F:$F,"Contratado",Lancamentos!$J:$J,Fluxo_de_Caixa_Semanal!$A80)</f>
        <v>0</v>
      </c>
      <c r="DO80" s="123">
        <f>-SUMIFS(Lancamentos!$Y:$Y,Lancamentos!$AF:$AF,Fluxo_de_Caixa_Semanal!DO$8,Lancamentos!$F:$F,"Realizado",Lancamentos!$J:$J,Fluxo_de_Caixa_Semanal!$A80)-SUMIFS(Lancamentos!$Y:$Y,Lancamentos!$AF:$AF,Fluxo_de_Caixa_Semanal!DO$8,Lancamentos!$F:$F,"Contratado",Lancamentos!$J:$J,Fluxo_de_Caixa_Semanal!$A80)</f>
        <v>0</v>
      </c>
      <c r="DP80" s="121">
        <f>-SUMIFS(Lancamentos!$Y:$Y,Lancamentos!$AF:$AF,Fluxo_de_Caixa_Semanal!DP$8,Lancamentos!$F:$F,"Realizado",Lancamentos!$J:$J,Fluxo_de_Caixa_Semanal!$A80)-SUMIFS(Lancamentos!$Y:$Y,Lancamentos!$AF:$AF,Fluxo_de_Caixa_Semanal!DP$8,Lancamentos!$F:$F,"Contratado",Lancamentos!$J:$J,Fluxo_de_Caixa_Semanal!$A80)</f>
        <v>0</v>
      </c>
      <c r="DQ80" s="122">
        <f>-SUMIFS(Lancamentos!$Y:$Y,Lancamentos!$AF:$AF,Fluxo_de_Caixa_Semanal!DQ$8,Lancamentos!$F:$F,"Realizado",Lancamentos!$J:$J,Fluxo_de_Caixa_Semanal!$A80)-SUMIFS(Lancamentos!$Y:$Y,Lancamentos!$AF:$AF,Fluxo_de_Caixa_Semanal!DQ$8,Lancamentos!$F:$F,"Contratado",Lancamentos!$J:$J,Fluxo_de_Caixa_Semanal!$A80)</f>
        <v>0</v>
      </c>
      <c r="DR80" s="123">
        <f>-SUMIFS(Lancamentos!$Y:$Y,Lancamentos!$AF:$AF,Fluxo_de_Caixa_Semanal!DR$8,Lancamentos!$F:$F,"Realizado",Lancamentos!$J:$J,Fluxo_de_Caixa_Semanal!$A80)-SUMIFS(Lancamentos!$Y:$Y,Lancamentos!$AF:$AF,Fluxo_de_Caixa_Semanal!DR$8,Lancamentos!$F:$F,"Contratado",Lancamentos!$J:$J,Fluxo_de_Caixa_Semanal!$A80)</f>
        <v>0</v>
      </c>
      <c r="DS80" s="121">
        <f>-SUMIFS(Lancamentos!$Y:$Y,Lancamentos!$AF:$AF,Fluxo_de_Caixa_Semanal!DS$8,Lancamentos!$F:$F,"Realizado",Lancamentos!$J:$J,Fluxo_de_Caixa_Semanal!$A80)-SUMIFS(Lancamentos!$Y:$Y,Lancamentos!$AF:$AF,Fluxo_de_Caixa_Semanal!DS$8,Lancamentos!$F:$F,"Contratado",Lancamentos!$J:$J,Fluxo_de_Caixa_Semanal!$A80)</f>
        <v>0</v>
      </c>
      <c r="DT80" s="122">
        <f>-SUMIFS(Lancamentos!$Y:$Y,Lancamentos!$AF:$AF,Fluxo_de_Caixa_Semanal!DT$8,Lancamentos!$F:$F,"Realizado",Lancamentos!$J:$J,Fluxo_de_Caixa_Semanal!$A80)-SUMIFS(Lancamentos!$Y:$Y,Lancamentos!$AF:$AF,Fluxo_de_Caixa_Semanal!DT$8,Lancamentos!$F:$F,"Contratado",Lancamentos!$J:$J,Fluxo_de_Caixa_Semanal!$A80)</f>
        <v>0</v>
      </c>
      <c r="DU80" s="123">
        <f>-SUMIFS(Lancamentos!$Y:$Y,Lancamentos!$AF:$AF,Fluxo_de_Caixa_Semanal!DU$8,Lancamentos!$F:$F,"Realizado",Lancamentos!$J:$J,Fluxo_de_Caixa_Semanal!$A80)-SUMIFS(Lancamentos!$Y:$Y,Lancamentos!$AF:$AF,Fluxo_de_Caixa_Semanal!DU$8,Lancamentos!$F:$F,"Contratado",Lancamentos!$J:$J,Fluxo_de_Caixa_Semanal!$A80)</f>
        <v>0</v>
      </c>
      <c r="DV80" s="121">
        <f>-SUMIFS(Lancamentos!$Y:$Y,Lancamentos!$AF:$AF,Fluxo_de_Caixa_Semanal!DV$8,Lancamentos!$F:$F,"Realizado",Lancamentos!$J:$J,Fluxo_de_Caixa_Semanal!$A80)-SUMIFS(Lancamentos!$Y:$Y,Lancamentos!$AF:$AF,Fluxo_de_Caixa_Semanal!DV$8,Lancamentos!$F:$F,"Contratado",Lancamentos!$J:$J,Fluxo_de_Caixa_Semanal!$A80)</f>
        <v>0</v>
      </c>
      <c r="DW80" s="122">
        <f>-SUMIFS(Lancamentos!$Y:$Y,Lancamentos!$AF:$AF,Fluxo_de_Caixa_Semanal!DW$8,Lancamentos!$F:$F,"Realizado",Lancamentos!$J:$J,Fluxo_de_Caixa_Semanal!$A80)-SUMIFS(Lancamentos!$Y:$Y,Lancamentos!$AF:$AF,Fluxo_de_Caixa_Semanal!DW$8,Lancamentos!$F:$F,"Contratado",Lancamentos!$J:$J,Fluxo_de_Caixa_Semanal!$A80)</f>
        <v>0</v>
      </c>
      <c r="DX80" s="123">
        <f>-SUMIFS(Lancamentos!$Y:$Y,Lancamentos!$AF:$AF,Fluxo_de_Caixa_Semanal!DX$8,Lancamentos!$F:$F,"Realizado",Lancamentos!$J:$J,Fluxo_de_Caixa_Semanal!$A80)-SUMIFS(Lancamentos!$Y:$Y,Lancamentos!$AF:$AF,Fluxo_de_Caixa_Semanal!DX$8,Lancamentos!$F:$F,"Contratado",Lancamentos!$J:$J,Fluxo_de_Caixa_Semanal!$A80)</f>
        <v>0</v>
      </c>
      <c r="DY80" s="121">
        <f>-SUMIFS(Lancamentos!$Y:$Y,Lancamentos!$AF:$AF,Fluxo_de_Caixa_Semanal!DY$8,Lancamentos!$F:$F,"Realizado",Lancamentos!$J:$J,Fluxo_de_Caixa_Semanal!$A80)-SUMIFS(Lancamentos!$Y:$Y,Lancamentos!$AF:$AF,Fluxo_de_Caixa_Semanal!DY$8,Lancamentos!$F:$F,"Contratado",Lancamentos!$J:$J,Fluxo_de_Caixa_Semanal!$A80)</f>
        <v>0</v>
      </c>
      <c r="DZ80" s="122">
        <f>-SUMIFS(Lancamentos!$Y:$Y,Lancamentos!$AF:$AF,Fluxo_de_Caixa_Semanal!DZ$8,Lancamentos!$F:$F,"Realizado",Lancamentos!$J:$J,Fluxo_de_Caixa_Semanal!$A80)-SUMIFS(Lancamentos!$Y:$Y,Lancamentos!$AF:$AF,Fluxo_de_Caixa_Semanal!DZ$8,Lancamentos!$F:$F,"Contratado",Lancamentos!$J:$J,Fluxo_de_Caixa_Semanal!$A80)</f>
        <v>0</v>
      </c>
      <c r="EA80" s="123">
        <f>-SUMIFS(Lancamentos!$Y:$Y,Lancamentos!$AF:$AF,Fluxo_de_Caixa_Semanal!EA$8,Lancamentos!$F:$F,"Realizado",Lancamentos!$J:$J,Fluxo_de_Caixa_Semanal!$A80)-SUMIFS(Lancamentos!$Y:$Y,Lancamentos!$AF:$AF,Fluxo_de_Caixa_Semanal!EA$8,Lancamentos!$F:$F,"Contratado",Lancamentos!$J:$J,Fluxo_de_Caixa_Semanal!$A80)</f>
        <v>0</v>
      </c>
      <c r="EB80" s="121">
        <f>-SUMIFS(Lancamentos!$Y:$Y,Lancamentos!$AF:$AF,Fluxo_de_Caixa_Semanal!EB$8,Lancamentos!$F:$F,"Realizado",Lancamentos!$J:$J,Fluxo_de_Caixa_Semanal!$A80)-SUMIFS(Lancamentos!$Y:$Y,Lancamentos!$AF:$AF,Fluxo_de_Caixa_Semanal!EB$8,Lancamentos!$F:$F,"Contratado",Lancamentos!$J:$J,Fluxo_de_Caixa_Semanal!$A80)</f>
        <v>0</v>
      </c>
      <c r="EC80" s="122">
        <f>-SUMIFS(Lancamentos!$Y:$Y,Lancamentos!$AF:$AF,Fluxo_de_Caixa_Semanal!EC$8,Lancamentos!$F:$F,"Realizado",Lancamentos!$J:$J,Fluxo_de_Caixa_Semanal!$A80)-SUMIFS(Lancamentos!$Y:$Y,Lancamentos!$AF:$AF,Fluxo_de_Caixa_Semanal!EC$8,Lancamentos!$F:$F,"Contratado",Lancamentos!$J:$J,Fluxo_de_Caixa_Semanal!$A80)</f>
        <v>0</v>
      </c>
      <c r="ED80" s="123">
        <f>-SUMIFS(Lancamentos!$Y:$Y,Lancamentos!$AF:$AF,Fluxo_de_Caixa_Semanal!ED$8,Lancamentos!$F:$F,"Realizado",Lancamentos!$J:$J,Fluxo_de_Caixa_Semanal!$A80)-SUMIFS(Lancamentos!$Y:$Y,Lancamentos!$AF:$AF,Fluxo_de_Caixa_Semanal!ED$8,Lancamentos!$F:$F,"Contratado",Lancamentos!$J:$J,Fluxo_de_Caixa_Semanal!$A80)</f>
        <v>0</v>
      </c>
      <c r="EE80" s="121">
        <f>-SUMIFS(Lancamentos!$Y:$Y,Lancamentos!$AF:$AF,Fluxo_de_Caixa_Semanal!EE$8,Lancamentos!$F:$F,"Realizado",Lancamentos!$J:$J,Fluxo_de_Caixa_Semanal!$A80)-SUMIFS(Lancamentos!$Y:$Y,Lancamentos!$AF:$AF,Fluxo_de_Caixa_Semanal!EE$8,Lancamentos!$F:$F,"Contratado",Lancamentos!$J:$J,Fluxo_de_Caixa_Semanal!$A80)</f>
        <v>0</v>
      </c>
      <c r="EF80" s="122">
        <f>-SUMIFS(Lancamentos!$Y:$Y,Lancamentos!$AF:$AF,Fluxo_de_Caixa_Semanal!EF$8,Lancamentos!$F:$F,"Realizado",Lancamentos!$J:$J,Fluxo_de_Caixa_Semanal!$A80)-SUMIFS(Lancamentos!$Y:$Y,Lancamentos!$AF:$AF,Fluxo_de_Caixa_Semanal!EF$8,Lancamentos!$F:$F,"Contratado",Lancamentos!$J:$J,Fluxo_de_Caixa_Semanal!$A80)</f>
        <v>0</v>
      </c>
      <c r="EG80" s="123">
        <f>-SUMIFS(Lancamentos!$Y:$Y,Lancamentos!$AF:$AF,Fluxo_de_Caixa_Semanal!EG$8,Lancamentos!$F:$F,"Realizado",Lancamentos!$J:$J,Fluxo_de_Caixa_Semanal!$A80)-SUMIFS(Lancamentos!$Y:$Y,Lancamentos!$AF:$AF,Fluxo_de_Caixa_Semanal!EG$8,Lancamentos!$F:$F,"Contratado",Lancamentos!$J:$J,Fluxo_de_Caixa_Semanal!$A80)</f>
        <v>0</v>
      </c>
      <c r="EH80" s="121">
        <f>-SUMIFS(Lancamentos!$Y:$Y,Lancamentos!$AF:$AF,Fluxo_de_Caixa_Semanal!EH$8,Lancamentos!$F:$F,"Realizado",Lancamentos!$J:$J,Fluxo_de_Caixa_Semanal!$A80)-SUMIFS(Lancamentos!$Y:$Y,Lancamentos!$AF:$AF,Fluxo_de_Caixa_Semanal!EH$8,Lancamentos!$F:$F,"Contratado",Lancamentos!$J:$J,Fluxo_de_Caixa_Semanal!$A80)</f>
        <v>0</v>
      </c>
      <c r="EI80" s="122">
        <f>-SUMIFS(Lancamentos!$Y:$Y,Lancamentos!$AF:$AF,Fluxo_de_Caixa_Semanal!EI$8,Lancamentos!$F:$F,"Realizado",Lancamentos!$J:$J,Fluxo_de_Caixa_Semanal!$A80)-SUMIFS(Lancamentos!$Y:$Y,Lancamentos!$AF:$AF,Fluxo_de_Caixa_Semanal!EI$8,Lancamentos!$F:$F,"Contratado",Lancamentos!$J:$J,Fluxo_de_Caixa_Semanal!$A80)</f>
        <v>0</v>
      </c>
      <c r="EJ80" s="123">
        <f>-SUMIFS(Lancamentos!$Y:$Y,Lancamentos!$AF:$AF,Fluxo_de_Caixa_Semanal!EJ$8,Lancamentos!$F:$F,"Realizado",Lancamentos!$J:$J,Fluxo_de_Caixa_Semanal!$A80)-SUMIFS(Lancamentos!$Y:$Y,Lancamentos!$AF:$AF,Fluxo_de_Caixa_Semanal!EJ$8,Lancamentos!$F:$F,"Contratado",Lancamentos!$J:$J,Fluxo_de_Caixa_Semanal!$A80)</f>
        <v>0</v>
      </c>
      <c r="EK80" s="121">
        <f>-SUMIFS(Lancamentos!$Y:$Y,Lancamentos!$AF:$AF,Fluxo_de_Caixa_Semanal!EK$8,Lancamentos!$F:$F,"Realizado",Lancamentos!$J:$J,Fluxo_de_Caixa_Semanal!$A80)-SUMIFS(Lancamentos!$Y:$Y,Lancamentos!$AF:$AF,Fluxo_de_Caixa_Semanal!EK$8,Lancamentos!$F:$F,"Contratado",Lancamentos!$J:$J,Fluxo_de_Caixa_Semanal!$A80)</f>
        <v>0</v>
      </c>
      <c r="EL80" s="122">
        <f>-SUMIFS(Lancamentos!$Y:$Y,Lancamentos!$AF:$AF,Fluxo_de_Caixa_Semanal!EL$8,Lancamentos!$F:$F,"Realizado",Lancamentos!$J:$J,Fluxo_de_Caixa_Semanal!$A80)-SUMIFS(Lancamentos!$Y:$Y,Lancamentos!$AF:$AF,Fluxo_de_Caixa_Semanal!EL$8,Lancamentos!$F:$F,"Contratado",Lancamentos!$J:$J,Fluxo_de_Caixa_Semanal!$A80)</f>
        <v>0</v>
      </c>
      <c r="EM80" s="123">
        <f>-SUMIFS(Lancamentos!$Y:$Y,Lancamentos!$AF:$AF,Fluxo_de_Caixa_Semanal!EM$8,Lancamentos!$F:$F,"Realizado",Lancamentos!$J:$J,Fluxo_de_Caixa_Semanal!$A80)-SUMIFS(Lancamentos!$Y:$Y,Lancamentos!$AF:$AF,Fluxo_de_Caixa_Semanal!EM$8,Lancamentos!$F:$F,"Contratado",Lancamentos!$J:$J,Fluxo_de_Caixa_Semanal!$A80)</f>
        <v>0</v>
      </c>
      <c r="EN80" s="121">
        <f>-SUMIFS(Lancamentos!$Y:$Y,Lancamentos!$AF:$AF,Fluxo_de_Caixa_Semanal!EN$8,Lancamentos!$F:$F,"Realizado",Lancamentos!$J:$J,Fluxo_de_Caixa_Semanal!$A80)-SUMIFS(Lancamentos!$Y:$Y,Lancamentos!$AF:$AF,Fluxo_de_Caixa_Semanal!EN$8,Lancamentos!$F:$F,"Contratado",Lancamentos!$J:$J,Fluxo_de_Caixa_Semanal!$A80)</f>
        <v>0</v>
      </c>
      <c r="EO80" s="122">
        <f>-SUMIFS(Lancamentos!$Y:$Y,Lancamentos!$AF:$AF,Fluxo_de_Caixa_Semanal!EO$8,Lancamentos!$F:$F,"Realizado",Lancamentos!$J:$J,Fluxo_de_Caixa_Semanal!$A80)-SUMIFS(Lancamentos!$Y:$Y,Lancamentos!$AF:$AF,Fluxo_de_Caixa_Semanal!EO$8,Lancamentos!$F:$F,"Contratado",Lancamentos!$J:$J,Fluxo_de_Caixa_Semanal!$A80)</f>
        <v>0</v>
      </c>
      <c r="EP80" s="123">
        <f>-SUMIFS(Lancamentos!$Y:$Y,Lancamentos!$AF:$AF,Fluxo_de_Caixa_Semanal!EP$8,Lancamentos!$F:$F,"Realizado",Lancamentos!$J:$J,Fluxo_de_Caixa_Semanal!$A80)-SUMIFS(Lancamentos!$Y:$Y,Lancamentos!$AF:$AF,Fluxo_de_Caixa_Semanal!EP$8,Lancamentos!$F:$F,"Contratado",Lancamentos!$J:$J,Fluxo_de_Caixa_Semanal!$A80)</f>
        <v>0</v>
      </c>
      <c r="EQ80" s="121">
        <f>-SUMIFS(Lancamentos!$Y:$Y,Lancamentos!$AF:$AF,Fluxo_de_Caixa_Semanal!EQ$8,Lancamentos!$F:$F,"Realizado",Lancamentos!$J:$J,Fluxo_de_Caixa_Semanal!$A80)-SUMIFS(Lancamentos!$Y:$Y,Lancamentos!$AF:$AF,Fluxo_de_Caixa_Semanal!EQ$8,Lancamentos!$F:$F,"Contratado",Lancamentos!$J:$J,Fluxo_de_Caixa_Semanal!$A80)</f>
        <v>0</v>
      </c>
      <c r="ER80" s="122">
        <f>-SUMIFS(Lancamentos!$Y:$Y,Lancamentos!$AF:$AF,Fluxo_de_Caixa_Semanal!ER$8,Lancamentos!$F:$F,"Realizado",Lancamentos!$J:$J,Fluxo_de_Caixa_Semanal!$A80)-SUMIFS(Lancamentos!$Y:$Y,Lancamentos!$AF:$AF,Fluxo_de_Caixa_Semanal!ER$8,Lancamentos!$F:$F,"Contratado",Lancamentos!$J:$J,Fluxo_de_Caixa_Semanal!$A80)</f>
        <v>0</v>
      </c>
      <c r="ES80" s="123">
        <f>-SUMIFS(Lancamentos!$Y:$Y,Lancamentos!$AF:$AF,Fluxo_de_Caixa_Semanal!ES$8,Lancamentos!$F:$F,"Realizado",Lancamentos!$J:$J,Fluxo_de_Caixa_Semanal!$A80)-SUMIFS(Lancamentos!$Y:$Y,Lancamentos!$AF:$AF,Fluxo_de_Caixa_Semanal!ES$8,Lancamentos!$F:$F,"Contratado",Lancamentos!$J:$J,Fluxo_de_Caixa_Semanal!$A80)</f>
        <v>0</v>
      </c>
    </row>
    <row r="81" spans="1:149" s="2" customFormat="1" outlineLevel="1" x14ac:dyDescent="0.25">
      <c r="A81" t="s">
        <v>184</v>
      </c>
      <c r="B81" t="s">
        <v>185</v>
      </c>
      <c r="C81" s="165">
        <f>-SUMIFS(Lancamentos!$Y:$Y,Lancamentos!$AF:$AF,Fluxo_de_Caixa_Semanal!C$8,Lancamentos!$F:$F,"Realizado",Lancamentos!$J:$J,Fluxo_de_Caixa_Semanal!$A81)</f>
        <v>0</v>
      </c>
      <c r="D81" s="165">
        <f>-SUMIFS(Lancamentos!$Y:$Y,Lancamentos!$AF:$AF,Fluxo_de_Caixa_Semanal!D$8,Lancamentos!$F:$F,"Realizado",Lancamentos!$J:$J,Fluxo_de_Caixa_Semanal!$A81)</f>
        <v>0</v>
      </c>
      <c r="E81" s="166">
        <f>-SUMIFS(Lancamentos!$Y:$Y,Lancamentos!$AF:$AF,Fluxo_de_Caixa_Semanal!E$8,Lancamentos!$F:$F,"Realizado",Lancamentos!$J:$J,Fluxo_de_Caixa_Semanal!$A81)</f>
        <v>0</v>
      </c>
      <c r="F81" s="167">
        <f>-SUMIFS(Lancamentos!$Y:$Y,Lancamentos!$AF:$AF,Fluxo_de_Caixa_Semanal!F$8,Lancamentos!$F:$F,"Realizado",Lancamentos!$J:$J,Fluxo_de_Caixa_Semanal!$A81)</f>
        <v>0</v>
      </c>
      <c r="G81" s="165">
        <f>-SUMIFS(Lancamentos!$Y:$Y,Lancamentos!$AF:$AF,Fluxo_de_Caixa_Semanal!G$8,Lancamentos!$F:$F,"Realizado",Lancamentos!$J:$J,Fluxo_de_Caixa_Semanal!$A81)</f>
        <v>0</v>
      </c>
      <c r="H81" s="166">
        <f>-SUMIFS(Lancamentos!$Y:$Y,Lancamentos!$AF:$AF,Fluxo_de_Caixa_Semanal!H$8,Lancamentos!$F:$F,"Realizado",Lancamentos!$J:$J,Fluxo_de_Caixa_Semanal!$A81)</f>
        <v>0</v>
      </c>
      <c r="I81" s="167">
        <f>-SUMIFS(Lancamentos!$Y:$Y,Lancamentos!$AF:$AF,Fluxo_de_Caixa_Semanal!I$8,Lancamentos!$F:$F,"Realizado",Lancamentos!$J:$J,Fluxo_de_Caixa_Semanal!$A81)</f>
        <v>0</v>
      </c>
      <c r="J81" s="165">
        <f>-SUMIFS(Lancamentos!$Y:$Y,Lancamentos!$AF:$AF,Fluxo_de_Caixa_Semanal!J$8,Lancamentos!$F:$F,"Realizado",Lancamentos!$J:$J,Fluxo_de_Caixa_Semanal!$A81)</f>
        <v>0</v>
      </c>
      <c r="K81" s="166">
        <f>-SUMIFS(Lancamentos!$Y:$Y,Lancamentos!$AF:$AF,Fluxo_de_Caixa_Semanal!K$8,Lancamentos!$F:$F,"Realizado",Lancamentos!$J:$J,Fluxo_de_Caixa_Semanal!$A81)</f>
        <v>0</v>
      </c>
      <c r="L81" s="167">
        <f>-SUMIFS(Lancamentos!$Y:$Y,Lancamentos!$AF:$AF,Fluxo_de_Caixa_Semanal!L$8,Lancamentos!$F:$F,"Realizado",Lancamentos!$J:$J,Fluxo_de_Caixa_Semanal!$A81)</f>
        <v>0</v>
      </c>
      <c r="M81" s="165">
        <f>-SUMIFS(Lancamentos!$Y:$Y,Lancamentos!$AF:$AF,Fluxo_de_Caixa_Semanal!M$8,Lancamentos!$F:$F,"Realizado",Lancamentos!$J:$J,Fluxo_de_Caixa_Semanal!$A81)</f>
        <v>0</v>
      </c>
      <c r="N81" s="166">
        <f>-SUMIFS(Lancamentos!$Y:$Y,Lancamentos!$AF:$AF,Fluxo_de_Caixa_Semanal!N$8,Lancamentos!$F:$F,"Realizado",Lancamentos!$J:$J,Fluxo_de_Caixa_Semanal!$A81)</f>
        <v>0</v>
      </c>
      <c r="O81" s="167">
        <f>-SUMIFS(Lancamentos!$Y:$Y,Lancamentos!$AF:$AF,Fluxo_de_Caixa_Semanal!O$8,Lancamentos!$F:$F,"Realizado",Lancamentos!$J:$J,Fluxo_de_Caixa_Semanal!$A81)</f>
        <v>0</v>
      </c>
      <c r="P81" s="165">
        <f>-SUMIFS(Lancamentos!$Y:$Y,Lancamentos!$AF:$AF,Fluxo_de_Caixa_Semanal!P$8,Lancamentos!$F:$F,"Realizado",Lancamentos!$J:$J,Fluxo_de_Caixa_Semanal!$A81)</f>
        <v>0</v>
      </c>
      <c r="Q81" s="166">
        <f>-SUMIFS(Lancamentos!$Y:$Y,Lancamentos!$AF:$AF,Fluxo_de_Caixa_Semanal!Q$8,Lancamentos!$F:$F,"Realizado",Lancamentos!$J:$J,Fluxo_de_Caixa_Semanal!$A81)</f>
        <v>0</v>
      </c>
      <c r="R81" s="167">
        <f>-SUMIFS(Lancamentos!$Y:$Y,Lancamentos!$AF:$AF,Fluxo_de_Caixa_Semanal!R$8,Lancamentos!$F:$F,"Realizado",Lancamentos!$J:$J,Fluxo_de_Caixa_Semanal!$A81)</f>
        <v>0</v>
      </c>
      <c r="S81" s="165">
        <f>-SUMIFS(Lancamentos!$Y:$Y,Lancamentos!$AF:$AF,Fluxo_de_Caixa_Semanal!S$8,Lancamentos!$F:$F,"Realizado",Lancamentos!$J:$J,Fluxo_de_Caixa_Semanal!$A81)</f>
        <v>0</v>
      </c>
      <c r="T81" s="166">
        <f>-SUMIFS(Lancamentos!$Y:$Y,Lancamentos!$AF:$AF,Fluxo_de_Caixa_Semanal!T$8,Lancamentos!$F:$F,"Realizado",Lancamentos!$J:$J,Fluxo_de_Caixa_Semanal!$A81)</f>
        <v>0</v>
      </c>
      <c r="U81" s="167">
        <f>-SUMIFS(Lancamentos!$Y:$Y,Lancamentos!$AF:$AF,Fluxo_de_Caixa_Semanal!U$8,Lancamentos!$F:$F,"Realizado",Lancamentos!$J:$J,Fluxo_de_Caixa_Semanal!$A81)</f>
        <v>0</v>
      </c>
      <c r="V81" s="165">
        <f>-SUMIFS(Lancamentos!$Y:$Y,Lancamentos!$AF:$AF,Fluxo_de_Caixa_Semanal!V$8,Lancamentos!$F:$F,"Realizado",Lancamentos!$J:$J,Fluxo_de_Caixa_Semanal!$A81)</f>
        <v>0</v>
      </c>
      <c r="W81" s="166">
        <f>-SUMIFS(Lancamentos!$Y:$Y,Lancamentos!$AF:$AF,Fluxo_de_Caixa_Semanal!W$8,Lancamentos!$F:$F,"Realizado",Lancamentos!$J:$J,Fluxo_de_Caixa_Semanal!$A81)</f>
        <v>0</v>
      </c>
      <c r="X81" s="121">
        <f>-SUMIFS(Lancamentos!$Y:$Y,Lancamentos!$AF:$AF,Fluxo_de_Caixa_Semanal!X$8,Lancamentos!$F:$F,"Realizado",Lancamentos!$J:$J,Fluxo_de_Caixa_Semanal!$A81)-SUMIFS(Lancamentos!$Y:$Y,Lancamentos!$AF:$AF,Fluxo_de_Caixa_Semanal!X$8,Lancamentos!$F:$F,"Contratado",Lancamentos!$J:$J,Fluxo_de_Caixa_Semanal!$A81)</f>
        <v>0</v>
      </c>
      <c r="Y81" s="122">
        <f>-SUMIFS(Lancamentos!$Y:$Y,Lancamentos!$AF:$AF,Fluxo_de_Caixa_Semanal!Y$8,Lancamentos!$F:$F,"Realizado",Lancamentos!$J:$J,Fluxo_de_Caixa_Semanal!$A81)-SUMIFS(Lancamentos!$Y:$Y,Lancamentos!$AF:$AF,Fluxo_de_Caixa_Semanal!Y$8,Lancamentos!$F:$F,"Contratado",Lancamentos!$J:$J,Fluxo_de_Caixa_Semanal!$A81)</f>
        <v>0</v>
      </c>
      <c r="Z81" s="123">
        <f>-SUMIFS(Lancamentos!$Y:$Y,Lancamentos!$AF:$AF,Fluxo_de_Caixa_Semanal!Z$8,Lancamentos!$F:$F,"Realizado",Lancamentos!$J:$J,Fluxo_de_Caixa_Semanal!$A81)-SUMIFS(Lancamentos!$Y:$Y,Lancamentos!$AF:$AF,Fluxo_de_Caixa_Semanal!Z$8,Lancamentos!$F:$F,"Contratado",Lancamentos!$J:$J,Fluxo_de_Caixa_Semanal!$A81)</f>
        <v>0</v>
      </c>
      <c r="AA81" s="121">
        <f>-SUMIFS(Lancamentos!$Y:$Y,Lancamentos!$AF:$AF,Fluxo_de_Caixa_Semanal!AA$8,Lancamentos!$F:$F,"Realizado",Lancamentos!$J:$J,Fluxo_de_Caixa_Semanal!$A81)-SUMIFS(Lancamentos!$Y:$Y,Lancamentos!$AF:$AF,Fluxo_de_Caixa_Semanal!AA$8,Lancamentos!$F:$F,"Contratado",Lancamentos!$J:$J,Fluxo_de_Caixa_Semanal!$A81)</f>
        <v>0</v>
      </c>
      <c r="AB81" s="122">
        <f>-SUMIFS(Lancamentos!$Y:$Y,Lancamentos!$AF:$AF,Fluxo_de_Caixa_Semanal!AB$8,Lancamentos!$F:$F,"Realizado",Lancamentos!$J:$J,Fluxo_de_Caixa_Semanal!$A81)-SUMIFS(Lancamentos!$Y:$Y,Lancamentos!$AF:$AF,Fluxo_de_Caixa_Semanal!AB$8,Lancamentos!$F:$F,"Contratado",Lancamentos!$J:$J,Fluxo_de_Caixa_Semanal!$A81)</f>
        <v>0</v>
      </c>
      <c r="AC81" s="123">
        <f>-SUMIFS(Lancamentos!$Y:$Y,Lancamentos!$AF:$AF,Fluxo_de_Caixa_Semanal!AC$8,Lancamentos!$F:$F,"Realizado",Lancamentos!$J:$J,Fluxo_de_Caixa_Semanal!$A81)-SUMIFS(Lancamentos!$Y:$Y,Lancamentos!$AF:$AF,Fluxo_de_Caixa_Semanal!AC$8,Lancamentos!$F:$F,"Contratado",Lancamentos!$J:$J,Fluxo_de_Caixa_Semanal!$A81)</f>
        <v>0</v>
      </c>
      <c r="AD81" s="121">
        <f>-SUMIFS(Lancamentos!$Y:$Y,Lancamentos!$AF:$AF,Fluxo_de_Caixa_Semanal!AD$8,Lancamentos!$F:$F,"Realizado",Lancamentos!$J:$J,Fluxo_de_Caixa_Semanal!$A81)-SUMIFS(Lancamentos!$Y:$Y,Lancamentos!$AF:$AF,Fluxo_de_Caixa_Semanal!AD$8,Lancamentos!$F:$F,"Contratado",Lancamentos!$J:$J,Fluxo_de_Caixa_Semanal!$A81)</f>
        <v>0</v>
      </c>
      <c r="AE81" s="122">
        <f>-SUMIFS(Lancamentos!$Y:$Y,Lancamentos!$AF:$AF,Fluxo_de_Caixa_Semanal!AE$8,Lancamentos!$F:$F,"Realizado",Lancamentos!$J:$J,Fluxo_de_Caixa_Semanal!$A81)-SUMIFS(Lancamentos!$Y:$Y,Lancamentos!$AF:$AF,Fluxo_de_Caixa_Semanal!AE$8,Lancamentos!$F:$F,"Contratado",Lancamentos!$J:$J,Fluxo_de_Caixa_Semanal!$A81)</f>
        <v>0</v>
      </c>
      <c r="AF81" s="123">
        <f>-SUMIFS(Lancamentos!$Y:$Y,Lancamentos!$AF:$AF,Fluxo_de_Caixa_Semanal!AF$8,Lancamentos!$F:$F,"Realizado",Lancamentos!$J:$J,Fluxo_de_Caixa_Semanal!$A81)-SUMIFS(Lancamentos!$Y:$Y,Lancamentos!$AF:$AF,Fluxo_de_Caixa_Semanal!AF$8,Lancamentos!$F:$F,"Contratado",Lancamentos!$J:$J,Fluxo_de_Caixa_Semanal!$A81)</f>
        <v>0</v>
      </c>
      <c r="AG81" s="121">
        <f>-SUMIFS(Lancamentos!$Y:$Y,Lancamentos!$AF:$AF,Fluxo_de_Caixa_Semanal!AG$8,Lancamentos!$F:$F,"Realizado",Lancamentos!$J:$J,Fluxo_de_Caixa_Semanal!$A81)-SUMIFS(Lancamentos!$Y:$Y,Lancamentos!$AF:$AF,Fluxo_de_Caixa_Semanal!AG$8,Lancamentos!$F:$F,"Contratado",Lancamentos!$J:$J,Fluxo_de_Caixa_Semanal!$A81)</f>
        <v>0</v>
      </c>
      <c r="AH81" s="122">
        <f>-SUMIFS(Lancamentos!$Y:$Y,Lancamentos!$AF:$AF,Fluxo_de_Caixa_Semanal!AH$8,Lancamentos!$F:$F,"Realizado",Lancamentos!$J:$J,Fluxo_de_Caixa_Semanal!$A81)-SUMIFS(Lancamentos!$Y:$Y,Lancamentos!$AF:$AF,Fluxo_de_Caixa_Semanal!AH$8,Lancamentos!$F:$F,"Contratado",Lancamentos!$J:$J,Fluxo_de_Caixa_Semanal!$A81)</f>
        <v>0</v>
      </c>
      <c r="AI81" s="123">
        <f>-SUMIFS(Lancamentos!$Y:$Y,Lancamentos!$AF:$AF,Fluxo_de_Caixa_Semanal!AI$8,Lancamentos!$F:$F,"Realizado",Lancamentos!$J:$J,Fluxo_de_Caixa_Semanal!$A81)-SUMIFS(Lancamentos!$Y:$Y,Lancamentos!$AF:$AF,Fluxo_de_Caixa_Semanal!AI$8,Lancamentos!$F:$F,"Contratado",Lancamentos!$J:$J,Fluxo_de_Caixa_Semanal!$A81)</f>
        <v>0</v>
      </c>
      <c r="AJ81" s="121">
        <f>-SUMIFS(Lancamentos!$Y:$Y,Lancamentos!$AF:$AF,Fluxo_de_Caixa_Semanal!AJ$8,Lancamentos!$F:$F,"Realizado",Lancamentos!$J:$J,Fluxo_de_Caixa_Semanal!$A81)-SUMIFS(Lancamentos!$Y:$Y,Lancamentos!$AF:$AF,Fluxo_de_Caixa_Semanal!AJ$8,Lancamentos!$F:$F,"Contratado",Lancamentos!$J:$J,Fluxo_de_Caixa_Semanal!$A81)</f>
        <v>0</v>
      </c>
      <c r="AK81" s="122">
        <f>-SUMIFS(Lancamentos!$Y:$Y,Lancamentos!$AF:$AF,Fluxo_de_Caixa_Semanal!AK$8,Lancamentos!$F:$F,"Realizado",Lancamentos!$J:$J,Fluxo_de_Caixa_Semanal!$A81)-SUMIFS(Lancamentos!$Y:$Y,Lancamentos!$AF:$AF,Fluxo_de_Caixa_Semanal!AK$8,Lancamentos!$F:$F,"Contratado",Lancamentos!$J:$J,Fluxo_de_Caixa_Semanal!$A81)</f>
        <v>0</v>
      </c>
      <c r="AL81" s="123">
        <f>-SUMIFS(Lancamentos!$Y:$Y,Lancamentos!$AF:$AF,Fluxo_de_Caixa_Semanal!AL$8,Lancamentos!$F:$F,"Realizado",Lancamentos!$J:$J,Fluxo_de_Caixa_Semanal!$A81)-SUMIFS(Lancamentos!$Y:$Y,Lancamentos!$AF:$AF,Fluxo_de_Caixa_Semanal!AL$8,Lancamentos!$F:$F,"Contratado",Lancamentos!$J:$J,Fluxo_de_Caixa_Semanal!$A81)</f>
        <v>0</v>
      </c>
      <c r="AM81" s="121">
        <f>-SUMIFS(Lancamentos!$Y:$Y,Lancamentos!$AF:$AF,Fluxo_de_Caixa_Semanal!AM$8,Lancamentos!$F:$F,"Realizado",Lancamentos!$J:$J,Fluxo_de_Caixa_Semanal!$A81)-SUMIFS(Lancamentos!$Y:$Y,Lancamentos!$AF:$AF,Fluxo_de_Caixa_Semanal!AM$8,Lancamentos!$F:$F,"Contratado",Lancamentos!$J:$J,Fluxo_de_Caixa_Semanal!$A81)</f>
        <v>0</v>
      </c>
      <c r="AN81" s="122">
        <f>-SUMIFS(Lancamentos!$Y:$Y,Lancamentos!$AF:$AF,Fluxo_de_Caixa_Semanal!AN$8,Lancamentos!$F:$F,"Realizado",Lancamentos!$J:$J,Fluxo_de_Caixa_Semanal!$A81)-SUMIFS(Lancamentos!$Y:$Y,Lancamentos!$AF:$AF,Fluxo_de_Caixa_Semanal!AN$8,Lancamentos!$F:$F,"Contratado",Lancamentos!$J:$J,Fluxo_de_Caixa_Semanal!$A81)</f>
        <v>0</v>
      </c>
      <c r="AO81" s="123">
        <f>-SUMIFS(Lancamentos!$Y:$Y,Lancamentos!$AF:$AF,Fluxo_de_Caixa_Semanal!AO$8,Lancamentos!$F:$F,"Realizado",Lancamentos!$J:$J,Fluxo_de_Caixa_Semanal!$A81)-SUMIFS(Lancamentos!$Y:$Y,Lancamentos!$AF:$AF,Fluxo_de_Caixa_Semanal!AO$8,Lancamentos!$F:$F,"Contratado",Lancamentos!$J:$J,Fluxo_de_Caixa_Semanal!$A81)</f>
        <v>0</v>
      </c>
      <c r="AP81" s="121">
        <f>-SUMIFS(Lancamentos!$Y:$Y,Lancamentos!$AF:$AF,Fluxo_de_Caixa_Semanal!AP$8,Lancamentos!$F:$F,"Realizado",Lancamentos!$J:$J,Fluxo_de_Caixa_Semanal!$A81)-SUMIFS(Lancamentos!$Y:$Y,Lancamentos!$AF:$AF,Fluxo_de_Caixa_Semanal!AP$8,Lancamentos!$F:$F,"Contratado",Lancamentos!$J:$J,Fluxo_de_Caixa_Semanal!$A81)</f>
        <v>0</v>
      </c>
      <c r="AQ81" s="122">
        <f>-SUMIFS(Lancamentos!$Y:$Y,Lancamentos!$AF:$AF,Fluxo_de_Caixa_Semanal!AQ$8,Lancamentos!$F:$F,"Realizado",Lancamentos!$J:$J,Fluxo_de_Caixa_Semanal!$A81)-SUMIFS(Lancamentos!$Y:$Y,Lancamentos!$AF:$AF,Fluxo_de_Caixa_Semanal!AQ$8,Lancamentos!$F:$F,"Contratado",Lancamentos!$J:$J,Fluxo_de_Caixa_Semanal!$A81)</f>
        <v>0</v>
      </c>
      <c r="AR81" s="123">
        <f>-SUMIFS(Lancamentos!$Y:$Y,Lancamentos!$AF:$AF,Fluxo_de_Caixa_Semanal!AR$8,Lancamentos!$F:$F,"Realizado",Lancamentos!$J:$J,Fluxo_de_Caixa_Semanal!$A81)-SUMIFS(Lancamentos!$Y:$Y,Lancamentos!$AF:$AF,Fluxo_de_Caixa_Semanal!AR$8,Lancamentos!$F:$F,"Contratado",Lancamentos!$J:$J,Fluxo_de_Caixa_Semanal!$A81)</f>
        <v>0</v>
      </c>
      <c r="AS81" s="121">
        <f>-SUMIFS(Lancamentos!$Y:$Y,Lancamentos!$AF:$AF,Fluxo_de_Caixa_Semanal!AS$8,Lancamentos!$F:$F,"Realizado",Lancamentos!$J:$J,Fluxo_de_Caixa_Semanal!$A81)-SUMIFS(Lancamentos!$Y:$Y,Lancamentos!$AF:$AF,Fluxo_de_Caixa_Semanal!AS$8,Lancamentos!$F:$F,"Contratado",Lancamentos!$J:$J,Fluxo_de_Caixa_Semanal!$A81)</f>
        <v>0</v>
      </c>
      <c r="AT81" s="122">
        <f>-SUMIFS(Lancamentos!$Y:$Y,Lancamentos!$AF:$AF,Fluxo_de_Caixa_Semanal!AT$8,Lancamentos!$F:$F,"Realizado",Lancamentos!$J:$J,Fluxo_de_Caixa_Semanal!$A81)-SUMIFS(Lancamentos!$Y:$Y,Lancamentos!$AF:$AF,Fluxo_de_Caixa_Semanal!AT$8,Lancamentos!$F:$F,"Contratado",Lancamentos!$J:$J,Fluxo_de_Caixa_Semanal!$A81)</f>
        <v>0</v>
      </c>
      <c r="AU81" s="123">
        <f>-SUMIFS(Lancamentos!$Y:$Y,Lancamentos!$AF:$AF,Fluxo_de_Caixa_Semanal!AU$8,Lancamentos!$F:$F,"Realizado",Lancamentos!$J:$J,Fluxo_de_Caixa_Semanal!$A81)-SUMIFS(Lancamentos!$Y:$Y,Lancamentos!$AF:$AF,Fluxo_de_Caixa_Semanal!AU$8,Lancamentos!$F:$F,"Contratado",Lancamentos!$J:$J,Fluxo_de_Caixa_Semanal!$A81)</f>
        <v>0</v>
      </c>
      <c r="AV81" s="121">
        <f>-SUMIFS(Lancamentos!$Y:$Y,Lancamentos!$AF:$AF,Fluxo_de_Caixa_Semanal!AV$8,Lancamentos!$F:$F,"Realizado",Lancamentos!$J:$J,Fluxo_de_Caixa_Semanal!$A81)-SUMIFS(Lancamentos!$Y:$Y,Lancamentos!$AF:$AF,Fluxo_de_Caixa_Semanal!AV$8,Lancamentos!$F:$F,"Contratado",Lancamentos!$J:$J,Fluxo_de_Caixa_Semanal!$A81)</f>
        <v>0</v>
      </c>
      <c r="AW81" s="122">
        <f>-SUMIFS(Lancamentos!$Y:$Y,Lancamentos!$AF:$AF,Fluxo_de_Caixa_Semanal!AW$8,Lancamentos!$F:$F,"Realizado",Lancamentos!$J:$J,Fluxo_de_Caixa_Semanal!$A81)-SUMIFS(Lancamentos!$Y:$Y,Lancamentos!$AF:$AF,Fluxo_de_Caixa_Semanal!AW$8,Lancamentos!$F:$F,"Contratado",Lancamentos!$J:$J,Fluxo_de_Caixa_Semanal!$A81)</f>
        <v>0</v>
      </c>
      <c r="AX81" s="123">
        <f>-SUMIFS(Lancamentos!$Y:$Y,Lancamentos!$AF:$AF,Fluxo_de_Caixa_Semanal!AX$8,Lancamentos!$F:$F,"Realizado",Lancamentos!$J:$J,Fluxo_de_Caixa_Semanal!$A81)-SUMIFS(Lancamentos!$Y:$Y,Lancamentos!$AF:$AF,Fluxo_de_Caixa_Semanal!AX$8,Lancamentos!$F:$F,"Contratado",Lancamentos!$J:$J,Fluxo_de_Caixa_Semanal!$A81)</f>
        <v>0</v>
      </c>
      <c r="AY81" s="121">
        <f>-SUMIFS(Lancamentos!$Y:$Y,Lancamentos!$AF:$AF,Fluxo_de_Caixa_Semanal!AY$8,Lancamentos!$F:$F,"Realizado",Lancamentos!$J:$J,Fluxo_de_Caixa_Semanal!$A81)-SUMIFS(Lancamentos!$Y:$Y,Lancamentos!$AF:$AF,Fluxo_de_Caixa_Semanal!AY$8,Lancamentos!$F:$F,"Contratado",Lancamentos!$J:$J,Fluxo_de_Caixa_Semanal!$A81)</f>
        <v>0</v>
      </c>
      <c r="AZ81" s="122">
        <f>-SUMIFS(Lancamentos!$Y:$Y,Lancamentos!$AF:$AF,Fluxo_de_Caixa_Semanal!AZ$8,Lancamentos!$F:$F,"Realizado",Lancamentos!$J:$J,Fluxo_de_Caixa_Semanal!$A81)-SUMIFS(Lancamentos!$Y:$Y,Lancamentos!$AF:$AF,Fluxo_de_Caixa_Semanal!AZ$8,Lancamentos!$F:$F,"Contratado",Lancamentos!$J:$J,Fluxo_de_Caixa_Semanal!$A81)</f>
        <v>0</v>
      </c>
      <c r="BA81" s="123">
        <f>-SUMIFS(Lancamentos!$Y:$Y,Lancamentos!$AF:$AF,Fluxo_de_Caixa_Semanal!BA$8,Lancamentos!$F:$F,"Realizado",Lancamentos!$J:$J,Fluxo_de_Caixa_Semanal!$A81)-SUMIFS(Lancamentos!$Y:$Y,Lancamentos!$AF:$AF,Fluxo_de_Caixa_Semanal!BA$8,Lancamentos!$F:$F,"Contratado",Lancamentos!$J:$J,Fluxo_de_Caixa_Semanal!$A81)</f>
        <v>0</v>
      </c>
      <c r="BB81" s="121">
        <f>-SUMIFS(Lancamentos!$Y:$Y,Lancamentos!$AF:$AF,Fluxo_de_Caixa_Semanal!BB$8,Lancamentos!$F:$F,"Realizado",Lancamentos!$J:$J,Fluxo_de_Caixa_Semanal!$A81)-SUMIFS(Lancamentos!$Y:$Y,Lancamentos!$AF:$AF,Fluxo_de_Caixa_Semanal!BB$8,Lancamentos!$F:$F,"Contratado",Lancamentos!$J:$J,Fluxo_de_Caixa_Semanal!$A81)</f>
        <v>0</v>
      </c>
      <c r="BC81" s="122">
        <f>-SUMIFS(Lancamentos!$Y:$Y,Lancamentos!$AF:$AF,Fluxo_de_Caixa_Semanal!BC$8,Lancamentos!$F:$F,"Realizado",Lancamentos!$J:$J,Fluxo_de_Caixa_Semanal!$A81)-SUMIFS(Lancamentos!$Y:$Y,Lancamentos!$AF:$AF,Fluxo_de_Caixa_Semanal!BC$8,Lancamentos!$F:$F,"Contratado",Lancamentos!$J:$J,Fluxo_de_Caixa_Semanal!$A81)</f>
        <v>0</v>
      </c>
      <c r="BD81" s="123">
        <f>-SUMIFS(Lancamentos!$Y:$Y,Lancamentos!$AF:$AF,Fluxo_de_Caixa_Semanal!BD$8,Lancamentos!$F:$F,"Realizado",Lancamentos!$J:$J,Fluxo_de_Caixa_Semanal!$A81)-SUMIFS(Lancamentos!$Y:$Y,Lancamentos!$AF:$AF,Fluxo_de_Caixa_Semanal!BD$8,Lancamentos!$F:$F,"Contratado",Lancamentos!$J:$J,Fluxo_de_Caixa_Semanal!$A81)</f>
        <v>0</v>
      </c>
      <c r="BE81" s="121">
        <f>-SUMIFS(Lancamentos!$Y:$Y,Lancamentos!$AF:$AF,Fluxo_de_Caixa_Semanal!BE$8,Lancamentos!$F:$F,"Realizado",Lancamentos!$J:$J,Fluxo_de_Caixa_Semanal!$A81)-SUMIFS(Lancamentos!$Y:$Y,Lancamentos!$AF:$AF,Fluxo_de_Caixa_Semanal!BE$8,Lancamentos!$F:$F,"Contratado",Lancamentos!$J:$J,Fluxo_de_Caixa_Semanal!$A81)</f>
        <v>0</v>
      </c>
      <c r="BF81" s="122">
        <f>-SUMIFS(Lancamentos!$Y:$Y,Lancamentos!$AF:$AF,Fluxo_de_Caixa_Semanal!BF$8,Lancamentos!$F:$F,"Realizado",Lancamentos!$J:$J,Fluxo_de_Caixa_Semanal!$A81)-SUMIFS(Lancamentos!$Y:$Y,Lancamentos!$AF:$AF,Fluxo_de_Caixa_Semanal!BF$8,Lancamentos!$F:$F,"Contratado",Lancamentos!$J:$J,Fluxo_de_Caixa_Semanal!$A81)</f>
        <v>0</v>
      </c>
      <c r="BG81" s="123">
        <f>-SUMIFS(Lancamentos!$Y:$Y,Lancamentos!$AF:$AF,Fluxo_de_Caixa_Semanal!BG$8,Lancamentos!$F:$F,"Realizado",Lancamentos!$J:$J,Fluxo_de_Caixa_Semanal!$A81)-SUMIFS(Lancamentos!$Y:$Y,Lancamentos!$AF:$AF,Fluxo_de_Caixa_Semanal!BG$8,Lancamentos!$F:$F,"Contratado",Lancamentos!$J:$J,Fluxo_de_Caixa_Semanal!$A81)</f>
        <v>0</v>
      </c>
      <c r="BH81" s="121">
        <f>-SUMIFS(Lancamentos!$Y:$Y,Lancamentos!$AF:$AF,Fluxo_de_Caixa_Semanal!BH$8,Lancamentos!$F:$F,"Realizado",Lancamentos!$J:$J,Fluxo_de_Caixa_Semanal!$A81)-SUMIFS(Lancamentos!$Y:$Y,Lancamentos!$AF:$AF,Fluxo_de_Caixa_Semanal!BH$8,Lancamentos!$F:$F,"Contratado",Lancamentos!$J:$J,Fluxo_de_Caixa_Semanal!$A81)</f>
        <v>0</v>
      </c>
      <c r="BI81" s="122">
        <f>-SUMIFS(Lancamentos!$Y:$Y,Lancamentos!$AF:$AF,Fluxo_de_Caixa_Semanal!BI$8,Lancamentos!$F:$F,"Realizado",Lancamentos!$J:$J,Fluxo_de_Caixa_Semanal!$A81)-SUMIFS(Lancamentos!$Y:$Y,Lancamentos!$AF:$AF,Fluxo_de_Caixa_Semanal!BI$8,Lancamentos!$F:$F,"Contratado",Lancamentos!$J:$J,Fluxo_de_Caixa_Semanal!$A81)</f>
        <v>0</v>
      </c>
      <c r="BJ81" s="123">
        <f>-SUMIFS(Lancamentos!$Y:$Y,Lancamentos!$AF:$AF,Fluxo_de_Caixa_Semanal!BJ$8,Lancamentos!$F:$F,"Realizado",Lancamentos!$J:$J,Fluxo_de_Caixa_Semanal!$A81)-SUMIFS(Lancamentos!$Y:$Y,Lancamentos!$AF:$AF,Fluxo_de_Caixa_Semanal!BJ$8,Lancamentos!$F:$F,"Contratado",Lancamentos!$J:$J,Fluxo_de_Caixa_Semanal!$A81)</f>
        <v>0</v>
      </c>
      <c r="BK81" s="121">
        <f>-SUMIFS(Lancamentos!$Y:$Y,Lancamentos!$AF:$AF,Fluxo_de_Caixa_Semanal!BK$8,Lancamentos!$F:$F,"Realizado",Lancamentos!$J:$J,Fluxo_de_Caixa_Semanal!$A81)-SUMIFS(Lancamentos!$Y:$Y,Lancamentos!$AF:$AF,Fluxo_de_Caixa_Semanal!BK$8,Lancamentos!$F:$F,"Contratado",Lancamentos!$J:$J,Fluxo_de_Caixa_Semanal!$A81)</f>
        <v>0</v>
      </c>
      <c r="BL81" s="122">
        <f>-SUMIFS(Lancamentos!$Y:$Y,Lancamentos!$AF:$AF,Fluxo_de_Caixa_Semanal!BL$8,Lancamentos!$F:$F,"Realizado",Lancamentos!$J:$J,Fluxo_de_Caixa_Semanal!$A81)-SUMIFS(Lancamentos!$Y:$Y,Lancamentos!$AF:$AF,Fluxo_de_Caixa_Semanal!BL$8,Lancamentos!$F:$F,"Contratado",Lancamentos!$J:$J,Fluxo_de_Caixa_Semanal!$A81)</f>
        <v>0</v>
      </c>
      <c r="BM81" s="123">
        <f>-SUMIFS(Lancamentos!$Y:$Y,Lancamentos!$AF:$AF,Fluxo_de_Caixa_Semanal!BM$8,Lancamentos!$F:$F,"Realizado",Lancamentos!$J:$J,Fluxo_de_Caixa_Semanal!$A81)-SUMIFS(Lancamentos!$Y:$Y,Lancamentos!$AF:$AF,Fluxo_de_Caixa_Semanal!BM$8,Lancamentos!$F:$F,"Contratado",Lancamentos!$J:$J,Fluxo_de_Caixa_Semanal!$A81)</f>
        <v>0</v>
      </c>
      <c r="BN81" s="121">
        <f>-SUMIFS(Lancamentos!$Y:$Y,Lancamentos!$AF:$AF,Fluxo_de_Caixa_Semanal!BN$8,Lancamentos!$F:$F,"Realizado",Lancamentos!$J:$J,Fluxo_de_Caixa_Semanal!$A81)-SUMIFS(Lancamentos!$Y:$Y,Lancamentos!$AF:$AF,Fluxo_de_Caixa_Semanal!BN$8,Lancamentos!$F:$F,"Contratado",Lancamentos!$J:$J,Fluxo_de_Caixa_Semanal!$A81)</f>
        <v>0</v>
      </c>
      <c r="BO81" s="122">
        <f>-SUMIFS(Lancamentos!$Y:$Y,Lancamentos!$AF:$AF,Fluxo_de_Caixa_Semanal!BO$8,Lancamentos!$F:$F,"Realizado",Lancamentos!$J:$J,Fluxo_de_Caixa_Semanal!$A81)-SUMIFS(Lancamentos!$Y:$Y,Lancamentos!$AF:$AF,Fluxo_de_Caixa_Semanal!BO$8,Lancamentos!$F:$F,"Contratado",Lancamentos!$J:$J,Fluxo_de_Caixa_Semanal!$A81)</f>
        <v>0</v>
      </c>
      <c r="BP81" s="123">
        <f>-SUMIFS(Lancamentos!$Y:$Y,Lancamentos!$AF:$AF,Fluxo_de_Caixa_Semanal!BP$8,Lancamentos!$F:$F,"Realizado",Lancamentos!$J:$J,Fluxo_de_Caixa_Semanal!$A81)-SUMIFS(Lancamentos!$Y:$Y,Lancamentos!$AF:$AF,Fluxo_de_Caixa_Semanal!BP$8,Lancamentos!$F:$F,"Contratado",Lancamentos!$J:$J,Fluxo_de_Caixa_Semanal!$A81)</f>
        <v>0</v>
      </c>
      <c r="BQ81" s="121">
        <f>-SUMIFS(Lancamentos!$Y:$Y,Lancamentos!$AF:$AF,Fluxo_de_Caixa_Semanal!BQ$8,Lancamentos!$F:$F,"Realizado",Lancamentos!$J:$J,Fluxo_de_Caixa_Semanal!$A81)-SUMIFS(Lancamentos!$Y:$Y,Lancamentos!$AF:$AF,Fluxo_de_Caixa_Semanal!BQ$8,Lancamentos!$F:$F,"Contratado",Lancamentos!$J:$J,Fluxo_de_Caixa_Semanal!$A81)</f>
        <v>0</v>
      </c>
      <c r="BR81" s="122">
        <f>-SUMIFS(Lancamentos!$Y:$Y,Lancamentos!$AF:$AF,Fluxo_de_Caixa_Semanal!BR$8,Lancamentos!$F:$F,"Realizado",Lancamentos!$J:$J,Fluxo_de_Caixa_Semanal!$A81)-SUMIFS(Lancamentos!$Y:$Y,Lancamentos!$AF:$AF,Fluxo_de_Caixa_Semanal!BR$8,Lancamentos!$F:$F,"Contratado",Lancamentos!$J:$J,Fluxo_de_Caixa_Semanal!$A81)</f>
        <v>0</v>
      </c>
      <c r="BS81" s="123">
        <f>-SUMIFS(Lancamentos!$Y:$Y,Lancamentos!$AF:$AF,Fluxo_de_Caixa_Semanal!BS$8,Lancamentos!$F:$F,"Realizado",Lancamentos!$J:$J,Fluxo_de_Caixa_Semanal!$A81)-SUMIFS(Lancamentos!$Y:$Y,Lancamentos!$AF:$AF,Fluxo_de_Caixa_Semanal!BS$8,Lancamentos!$F:$F,"Contratado",Lancamentos!$J:$J,Fluxo_de_Caixa_Semanal!$A81)</f>
        <v>0</v>
      </c>
      <c r="BT81" s="121">
        <f>-SUMIFS(Lancamentos!$Y:$Y,Lancamentos!$AF:$AF,Fluxo_de_Caixa_Semanal!BT$8,Lancamentos!$F:$F,"Realizado",Lancamentos!$J:$J,Fluxo_de_Caixa_Semanal!$A81)-SUMIFS(Lancamentos!$Y:$Y,Lancamentos!$AF:$AF,Fluxo_de_Caixa_Semanal!BT$8,Lancamentos!$F:$F,"Contratado",Lancamentos!$J:$J,Fluxo_de_Caixa_Semanal!$A81)</f>
        <v>0</v>
      </c>
      <c r="BU81" s="122">
        <f>-SUMIFS(Lancamentos!$Y:$Y,Lancamentos!$AF:$AF,Fluxo_de_Caixa_Semanal!BU$8,Lancamentos!$F:$F,"Realizado",Lancamentos!$J:$J,Fluxo_de_Caixa_Semanal!$A81)-SUMIFS(Lancamentos!$Y:$Y,Lancamentos!$AF:$AF,Fluxo_de_Caixa_Semanal!BU$8,Lancamentos!$F:$F,"Contratado",Lancamentos!$J:$J,Fluxo_de_Caixa_Semanal!$A81)</f>
        <v>0</v>
      </c>
      <c r="BV81" s="123">
        <f>-SUMIFS(Lancamentos!$Y:$Y,Lancamentos!$AF:$AF,Fluxo_de_Caixa_Semanal!BV$8,Lancamentos!$F:$F,"Realizado",Lancamentos!$J:$J,Fluxo_de_Caixa_Semanal!$A81)-SUMIFS(Lancamentos!$Y:$Y,Lancamentos!$AF:$AF,Fluxo_de_Caixa_Semanal!BV$8,Lancamentos!$F:$F,"Contratado",Lancamentos!$J:$J,Fluxo_de_Caixa_Semanal!$A81)</f>
        <v>0</v>
      </c>
      <c r="BW81" s="121">
        <f>-SUMIFS(Lancamentos!$Y:$Y,Lancamentos!$AF:$AF,Fluxo_de_Caixa_Semanal!BW$8,Lancamentos!$F:$F,"Realizado",Lancamentos!$J:$J,Fluxo_de_Caixa_Semanal!$A81)-SUMIFS(Lancamentos!$Y:$Y,Lancamentos!$AF:$AF,Fluxo_de_Caixa_Semanal!BW$8,Lancamentos!$F:$F,"Contratado",Lancamentos!$J:$J,Fluxo_de_Caixa_Semanal!$A81)</f>
        <v>0</v>
      </c>
      <c r="BX81" s="122">
        <f>-SUMIFS(Lancamentos!$Y:$Y,Lancamentos!$AF:$AF,Fluxo_de_Caixa_Semanal!BX$8,Lancamentos!$F:$F,"Realizado",Lancamentos!$J:$J,Fluxo_de_Caixa_Semanal!$A81)-SUMIFS(Lancamentos!$Y:$Y,Lancamentos!$AF:$AF,Fluxo_de_Caixa_Semanal!BX$8,Lancamentos!$F:$F,"Contratado",Lancamentos!$J:$J,Fluxo_de_Caixa_Semanal!$A81)</f>
        <v>0</v>
      </c>
      <c r="BY81" s="123">
        <f>-SUMIFS(Lancamentos!$Y:$Y,Lancamentos!$AF:$AF,Fluxo_de_Caixa_Semanal!BY$8,Lancamentos!$F:$F,"Realizado",Lancamentos!$J:$J,Fluxo_de_Caixa_Semanal!$A81)-SUMIFS(Lancamentos!$Y:$Y,Lancamentos!$AF:$AF,Fluxo_de_Caixa_Semanal!BY$8,Lancamentos!$F:$F,"Contratado",Lancamentos!$J:$J,Fluxo_de_Caixa_Semanal!$A81)</f>
        <v>0</v>
      </c>
      <c r="BZ81" s="121">
        <f>-SUMIFS(Lancamentos!$Y:$Y,Lancamentos!$AF:$AF,Fluxo_de_Caixa_Semanal!BZ$8,Lancamentos!$F:$F,"Realizado",Lancamentos!$J:$J,Fluxo_de_Caixa_Semanal!$A81)-SUMIFS(Lancamentos!$Y:$Y,Lancamentos!$AF:$AF,Fluxo_de_Caixa_Semanal!BZ$8,Lancamentos!$F:$F,"Contratado",Lancamentos!$J:$J,Fluxo_de_Caixa_Semanal!$A81)</f>
        <v>0</v>
      </c>
      <c r="CA81" s="122">
        <f>-SUMIFS(Lancamentos!$Y:$Y,Lancamentos!$AF:$AF,Fluxo_de_Caixa_Semanal!CA$8,Lancamentos!$F:$F,"Realizado",Lancamentos!$J:$J,Fluxo_de_Caixa_Semanal!$A81)-SUMIFS(Lancamentos!$Y:$Y,Lancamentos!$AF:$AF,Fluxo_de_Caixa_Semanal!CA$8,Lancamentos!$F:$F,"Contratado",Lancamentos!$J:$J,Fluxo_de_Caixa_Semanal!$A81)</f>
        <v>0</v>
      </c>
      <c r="CB81" s="123">
        <f>-SUMIFS(Lancamentos!$Y:$Y,Lancamentos!$AF:$AF,Fluxo_de_Caixa_Semanal!CB$8,Lancamentos!$F:$F,"Realizado",Lancamentos!$J:$J,Fluxo_de_Caixa_Semanal!$A81)-SUMIFS(Lancamentos!$Y:$Y,Lancamentos!$AF:$AF,Fluxo_de_Caixa_Semanal!CB$8,Lancamentos!$F:$F,"Contratado",Lancamentos!$J:$J,Fluxo_de_Caixa_Semanal!$A81)</f>
        <v>0</v>
      </c>
      <c r="CC81" s="121">
        <f>-SUMIFS(Lancamentos!$Y:$Y,Lancamentos!$AF:$AF,Fluxo_de_Caixa_Semanal!CC$8,Lancamentos!$F:$F,"Realizado",Lancamentos!$J:$J,Fluxo_de_Caixa_Semanal!$A81)-SUMIFS(Lancamentos!$Y:$Y,Lancamentos!$AF:$AF,Fluxo_de_Caixa_Semanal!CC$8,Lancamentos!$F:$F,"Contratado",Lancamentos!$J:$J,Fluxo_de_Caixa_Semanal!$A81)</f>
        <v>0</v>
      </c>
      <c r="CD81" s="122">
        <f>-SUMIFS(Lancamentos!$Y:$Y,Lancamentos!$AF:$AF,Fluxo_de_Caixa_Semanal!CD$8,Lancamentos!$F:$F,"Realizado",Lancamentos!$J:$J,Fluxo_de_Caixa_Semanal!$A81)-SUMIFS(Lancamentos!$Y:$Y,Lancamentos!$AF:$AF,Fluxo_de_Caixa_Semanal!CD$8,Lancamentos!$F:$F,"Contratado",Lancamentos!$J:$J,Fluxo_de_Caixa_Semanal!$A81)</f>
        <v>0</v>
      </c>
      <c r="CE81" s="123">
        <f>-SUMIFS(Lancamentos!$Y:$Y,Lancamentos!$AF:$AF,Fluxo_de_Caixa_Semanal!CE$8,Lancamentos!$F:$F,"Realizado",Lancamentos!$J:$J,Fluxo_de_Caixa_Semanal!$A81)-SUMIFS(Lancamentos!$Y:$Y,Lancamentos!$AF:$AF,Fluxo_de_Caixa_Semanal!CE$8,Lancamentos!$F:$F,"Contratado",Lancamentos!$J:$J,Fluxo_de_Caixa_Semanal!$A81)</f>
        <v>0</v>
      </c>
      <c r="CF81" s="121">
        <f>-SUMIFS(Lancamentos!$Y:$Y,Lancamentos!$AF:$AF,Fluxo_de_Caixa_Semanal!CF$8,Lancamentos!$F:$F,"Realizado",Lancamentos!$J:$J,Fluxo_de_Caixa_Semanal!$A81)-SUMIFS(Lancamentos!$Y:$Y,Lancamentos!$AF:$AF,Fluxo_de_Caixa_Semanal!CF$8,Lancamentos!$F:$F,"Contratado",Lancamentos!$J:$J,Fluxo_de_Caixa_Semanal!$A81)</f>
        <v>0</v>
      </c>
      <c r="CG81" s="122">
        <f>-SUMIFS(Lancamentos!$Y:$Y,Lancamentos!$AF:$AF,Fluxo_de_Caixa_Semanal!CG$8,Lancamentos!$F:$F,"Realizado",Lancamentos!$J:$J,Fluxo_de_Caixa_Semanal!$A81)-SUMIFS(Lancamentos!$Y:$Y,Lancamentos!$AF:$AF,Fluxo_de_Caixa_Semanal!CG$8,Lancamentos!$F:$F,"Contratado",Lancamentos!$J:$J,Fluxo_de_Caixa_Semanal!$A81)</f>
        <v>0</v>
      </c>
      <c r="CH81" s="123">
        <f>-SUMIFS(Lancamentos!$Y:$Y,Lancamentos!$AF:$AF,Fluxo_de_Caixa_Semanal!CH$8,Lancamentos!$F:$F,"Realizado",Lancamentos!$J:$J,Fluxo_de_Caixa_Semanal!$A81)-SUMIFS(Lancamentos!$Y:$Y,Lancamentos!$AF:$AF,Fluxo_de_Caixa_Semanal!CH$8,Lancamentos!$F:$F,"Contratado",Lancamentos!$J:$J,Fluxo_de_Caixa_Semanal!$A81)</f>
        <v>0</v>
      </c>
      <c r="CI81" s="121">
        <f>-SUMIFS(Lancamentos!$Y:$Y,Lancamentos!$AF:$AF,Fluxo_de_Caixa_Semanal!CI$8,Lancamentos!$F:$F,"Realizado",Lancamentos!$J:$J,Fluxo_de_Caixa_Semanal!$A81)-SUMIFS(Lancamentos!$Y:$Y,Lancamentos!$AF:$AF,Fluxo_de_Caixa_Semanal!CI$8,Lancamentos!$F:$F,"Contratado",Lancamentos!$J:$J,Fluxo_de_Caixa_Semanal!$A81)</f>
        <v>0</v>
      </c>
      <c r="CJ81" s="122">
        <f>-SUMIFS(Lancamentos!$Y:$Y,Lancamentos!$AF:$AF,Fluxo_de_Caixa_Semanal!CJ$8,Lancamentos!$F:$F,"Realizado",Lancamentos!$J:$J,Fluxo_de_Caixa_Semanal!$A81)-SUMIFS(Lancamentos!$Y:$Y,Lancamentos!$AF:$AF,Fluxo_de_Caixa_Semanal!CJ$8,Lancamentos!$F:$F,"Contratado",Lancamentos!$J:$J,Fluxo_de_Caixa_Semanal!$A81)</f>
        <v>0</v>
      </c>
      <c r="CK81" s="123">
        <f>-SUMIFS(Lancamentos!$Y:$Y,Lancamentos!$AF:$AF,Fluxo_de_Caixa_Semanal!CK$8,Lancamentos!$F:$F,"Realizado",Lancamentos!$J:$J,Fluxo_de_Caixa_Semanal!$A81)-SUMIFS(Lancamentos!$Y:$Y,Lancamentos!$AF:$AF,Fluxo_de_Caixa_Semanal!CK$8,Lancamentos!$F:$F,"Contratado",Lancamentos!$J:$J,Fluxo_de_Caixa_Semanal!$A81)</f>
        <v>0</v>
      </c>
      <c r="CL81" s="121">
        <f>-SUMIFS(Lancamentos!$Y:$Y,Lancamentos!$AF:$AF,Fluxo_de_Caixa_Semanal!CL$8,Lancamentos!$F:$F,"Realizado",Lancamentos!$J:$J,Fluxo_de_Caixa_Semanal!$A81)-SUMIFS(Lancamentos!$Y:$Y,Lancamentos!$AF:$AF,Fluxo_de_Caixa_Semanal!CL$8,Lancamentos!$F:$F,"Contratado",Lancamentos!$J:$J,Fluxo_de_Caixa_Semanal!$A81)</f>
        <v>0</v>
      </c>
      <c r="CM81" s="122">
        <f>-SUMIFS(Lancamentos!$Y:$Y,Lancamentos!$AF:$AF,Fluxo_de_Caixa_Semanal!CM$8,Lancamentos!$F:$F,"Realizado",Lancamentos!$J:$J,Fluxo_de_Caixa_Semanal!$A81)-SUMIFS(Lancamentos!$Y:$Y,Lancamentos!$AF:$AF,Fluxo_de_Caixa_Semanal!CM$8,Lancamentos!$F:$F,"Contratado",Lancamentos!$J:$J,Fluxo_de_Caixa_Semanal!$A81)</f>
        <v>0</v>
      </c>
      <c r="CN81" s="123">
        <f>-SUMIFS(Lancamentos!$Y:$Y,Lancamentos!$AF:$AF,Fluxo_de_Caixa_Semanal!CN$8,Lancamentos!$F:$F,"Realizado",Lancamentos!$J:$J,Fluxo_de_Caixa_Semanal!$A81)-SUMIFS(Lancamentos!$Y:$Y,Lancamentos!$AF:$AF,Fluxo_de_Caixa_Semanal!CN$8,Lancamentos!$F:$F,"Contratado",Lancamentos!$J:$J,Fluxo_de_Caixa_Semanal!$A81)</f>
        <v>0</v>
      </c>
      <c r="CO81" s="121">
        <f>-SUMIFS(Lancamentos!$Y:$Y,Lancamentos!$AF:$AF,Fluxo_de_Caixa_Semanal!CO$8,Lancamentos!$F:$F,"Realizado",Lancamentos!$J:$J,Fluxo_de_Caixa_Semanal!$A81)-SUMIFS(Lancamentos!$Y:$Y,Lancamentos!$AF:$AF,Fluxo_de_Caixa_Semanal!CO$8,Lancamentos!$F:$F,"Contratado",Lancamentos!$J:$J,Fluxo_de_Caixa_Semanal!$A81)</f>
        <v>0</v>
      </c>
      <c r="CP81" s="122">
        <f>-SUMIFS(Lancamentos!$Y:$Y,Lancamentos!$AF:$AF,Fluxo_de_Caixa_Semanal!CP$8,Lancamentos!$F:$F,"Realizado",Lancamentos!$J:$J,Fluxo_de_Caixa_Semanal!$A81)-SUMIFS(Lancamentos!$Y:$Y,Lancamentos!$AF:$AF,Fluxo_de_Caixa_Semanal!CP$8,Lancamentos!$F:$F,"Contratado",Lancamentos!$J:$J,Fluxo_de_Caixa_Semanal!$A81)</f>
        <v>0</v>
      </c>
      <c r="CQ81" s="123">
        <f>-SUMIFS(Lancamentos!$Y:$Y,Lancamentos!$AF:$AF,Fluxo_de_Caixa_Semanal!CQ$8,Lancamentos!$F:$F,"Realizado",Lancamentos!$J:$J,Fluxo_de_Caixa_Semanal!$A81)-SUMIFS(Lancamentos!$Y:$Y,Lancamentos!$AF:$AF,Fluxo_de_Caixa_Semanal!CQ$8,Lancamentos!$F:$F,"Contratado",Lancamentos!$J:$J,Fluxo_de_Caixa_Semanal!$A81)</f>
        <v>0</v>
      </c>
      <c r="CR81" s="121">
        <f>-SUMIFS(Lancamentos!$Y:$Y,Lancamentos!$AF:$AF,Fluxo_de_Caixa_Semanal!CR$8,Lancamentos!$F:$F,"Realizado",Lancamentos!$J:$J,Fluxo_de_Caixa_Semanal!$A81)-SUMIFS(Lancamentos!$Y:$Y,Lancamentos!$AF:$AF,Fluxo_de_Caixa_Semanal!CR$8,Lancamentos!$F:$F,"Contratado",Lancamentos!$J:$J,Fluxo_de_Caixa_Semanal!$A81)</f>
        <v>0</v>
      </c>
      <c r="CS81" s="122">
        <f>-SUMIFS(Lancamentos!$Y:$Y,Lancamentos!$AF:$AF,Fluxo_de_Caixa_Semanal!CS$8,Lancamentos!$F:$F,"Realizado",Lancamentos!$J:$J,Fluxo_de_Caixa_Semanal!$A81)-SUMIFS(Lancamentos!$Y:$Y,Lancamentos!$AF:$AF,Fluxo_de_Caixa_Semanal!CS$8,Lancamentos!$F:$F,"Contratado",Lancamentos!$J:$J,Fluxo_de_Caixa_Semanal!$A81)</f>
        <v>0</v>
      </c>
      <c r="CT81" s="123">
        <f>-SUMIFS(Lancamentos!$Y:$Y,Lancamentos!$AF:$AF,Fluxo_de_Caixa_Semanal!CT$8,Lancamentos!$F:$F,"Realizado",Lancamentos!$J:$J,Fluxo_de_Caixa_Semanal!$A81)-SUMIFS(Lancamentos!$Y:$Y,Lancamentos!$AF:$AF,Fluxo_de_Caixa_Semanal!CT$8,Lancamentos!$F:$F,"Contratado",Lancamentos!$J:$J,Fluxo_de_Caixa_Semanal!$A81)</f>
        <v>0</v>
      </c>
      <c r="CU81" s="121">
        <f>-SUMIFS(Lancamentos!$Y:$Y,Lancamentos!$AF:$AF,Fluxo_de_Caixa_Semanal!CU$8,Lancamentos!$F:$F,"Realizado",Lancamentos!$J:$J,Fluxo_de_Caixa_Semanal!$A81)-SUMIFS(Lancamentos!$Y:$Y,Lancamentos!$AF:$AF,Fluxo_de_Caixa_Semanal!CU$8,Lancamentos!$F:$F,"Contratado",Lancamentos!$J:$J,Fluxo_de_Caixa_Semanal!$A81)</f>
        <v>0</v>
      </c>
      <c r="CV81" s="122">
        <f>-SUMIFS(Lancamentos!$Y:$Y,Lancamentos!$AF:$AF,Fluxo_de_Caixa_Semanal!CV$8,Lancamentos!$F:$F,"Realizado",Lancamentos!$J:$J,Fluxo_de_Caixa_Semanal!$A81)-SUMIFS(Lancamentos!$Y:$Y,Lancamentos!$AF:$AF,Fluxo_de_Caixa_Semanal!CV$8,Lancamentos!$F:$F,"Contratado",Lancamentos!$J:$J,Fluxo_de_Caixa_Semanal!$A81)</f>
        <v>0</v>
      </c>
      <c r="CW81" s="123">
        <f>-SUMIFS(Lancamentos!$Y:$Y,Lancamentos!$AF:$AF,Fluxo_de_Caixa_Semanal!CW$8,Lancamentos!$F:$F,"Realizado",Lancamentos!$J:$J,Fluxo_de_Caixa_Semanal!$A81)-SUMIFS(Lancamentos!$Y:$Y,Lancamentos!$AF:$AF,Fluxo_de_Caixa_Semanal!CW$8,Lancamentos!$F:$F,"Contratado",Lancamentos!$J:$J,Fluxo_de_Caixa_Semanal!$A81)</f>
        <v>0</v>
      </c>
      <c r="CX81" s="121">
        <f>-SUMIFS(Lancamentos!$Y:$Y,Lancamentos!$AF:$AF,Fluxo_de_Caixa_Semanal!CX$8,Lancamentos!$F:$F,"Realizado",Lancamentos!$J:$J,Fluxo_de_Caixa_Semanal!$A81)-SUMIFS(Lancamentos!$Y:$Y,Lancamentos!$AF:$AF,Fluxo_de_Caixa_Semanal!CX$8,Lancamentos!$F:$F,"Contratado",Lancamentos!$J:$J,Fluxo_de_Caixa_Semanal!$A81)</f>
        <v>0</v>
      </c>
      <c r="CY81" s="122">
        <f>-SUMIFS(Lancamentos!$Y:$Y,Lancamentos!$AF:$AF,Fluxo_de_Caixa_Semanal!CY$8,Lancamentos!$F:$F,"Realizado",Lancamentos!$J:$J,Fluxo_de_Caixa_Semanal!$A81)-SUMIFS(Lancamentos!$Y:$Y,Lancamentos!$AF:$AF,Fluxo_de_Caixa_Semanal!CY$8,Lancamentos!$F:$F,"Contratado",Lancamentos!$J:$J,Fluxo_de_Caixa_Semanal!$A81)</f>
        <v>0</v>
      </c>
      <c r="CZ81" s="123">
        <f>-SUMIFS(Lancamentos!$Y:$Y,Lancamentos!$AF:$AF,Fluxo_de_Caixa_Semanal!CZ$8,Lancamentos!$F:$F,"Realizado",Lancamentos!$J:$J,Fluxo_de_Caixa_Semanal!$A81)-SUMIFS(Lancamentos!$Y:$Y,Lancamentos!$AF:$AF,Fluxo_de_Caixa_Semanal!CZ$8,Lancamentos!$F:$F,"Contratado",Lancamentos!$J:$J,Fluxo_de_Caixa_Semanal!$A81)</f>
        <v>0</v>
      </c>
      <c r="DA81" s="121">
        <f>-SUMIFS(Lancamentos!$Y:$Y,Lancamentos!$AF:$AF,Fluxo_de_Caixa_Semanal!DA$8,Lancamentos!$F:$F,"Realizado",Lancamentos!$J:$J,Fluxo_de_Caixa_Semanal!$A81)-SUMIFS(Lancamentos!$Y:$Y,Lancamentos!$AF:$AF,Fluxo_de_Caixa_Semanal!DA$8,Lancamentos!$F:$F,"Contratado",Lancamentos!$J:$J,Fluxo_de_Caixa_Semanal!$A81)</f>
        <v>0</v>
      </c>
      <c r="DB81" s="122">
        <f>-SUMIFS(Lancamentos!$Y:$Y,Lancamentos!$AF:$AF,Fluxo_de_Caixa_Semanal!DB$8,Lancamentos!$F:$F,"Realizado",Lancamentos!$J:$J,Fluxo_de_Caixa_Semanal!$A81)-SUMIFS(Lancamentos!$Y:$Y,Lancamentos!$AF:$AF,Fluxo_de_Caixa_Semanal!DB$8,Lancamentos!$F:$F,"Contratado",Lancamentos!$J:$J,Fluxo_de_Caixa_Semanal!$A81)</f>
        <v>0</v>
      </c>
      <c r="DC81" s="123">
        <f>-SUMIFS(Lancamentos!$Y:$Y,Lancamentos!$AF:$AF,Fluxo_de_Caixa_Semanal!DC$8,Lancamentos!$F:$F,"Realizado",Lancamentos!$J:$J,Fluxo_de_Caixa_Semanal!$A81)-SUMIFS(Lancamentos!$Y:$Y,Lancamentos!$AF:$AF,Fluxo_de_Caixa_Semanal!DC$8,Lancamentos!$F:$F,"Contratado",Lancamentos!$J:$J,Fluxo_de_Caixa_Semanal!$A81)</f>
        <v>0</v>
      </c>
      <c r="DD81" s="121">
        <f>-SUMIFS(Lancamentos!$Y:$Y,Lancamentos!$AF:$AF,Fluxo_de_Caixa_Semanal!DD$8,Lancamentos!$F:$F,"Realizado",Lancamentos!$J:$J,Fluxo_de_Caixa_Semanal!$A81)-SUMIFS(Lancamentos!$Y:$Y,Lancamentos!$AF:$AF,Fluxo_de_Caixa_Semanal!DD$8,Lancamentos!$F:$F,"Contratado",Lancamentos!$J:$J,Fluxo_de_Caixa_Semanal!$A81)</f>
        <v>0</v>
      </c>
      <c r="DE81" s="122">
        <f>-SUMIFS(Lancamentos!$Y:$Y,Lancamentos!$AF:$AF,Fluxo_de_Caixa_Semanal!DE$8,Lancamentos!$F:$F,"Realizado",Lancamentos!$J:$J,Fluxo_de_Caixa_Semanal!$A81)-SUMIFS(Lancamentos!$Y:$Y,Lancamentos!$AF:$AF,Fluxo_de_Caixa_Semanal!DE$8,Lancamentos!$F:$F,"Contratado",Lancamentos!$J:$J,Fluxo_de_Caixa_Semanal!$A81)</f>
        <v>0</v>
      </c>
      <c r="DF81" s="123">
        <f>-SUMIFS(Lancamentos!$Y:$Y,Lancamentos!$AF:$AF,Fluxo_de_Caixa_Semanal!DF$8,Lancamentos!$F:$F,"Realizado",Lancamentos!$J:$J,Fluxo_de_Caixa_Semanal!$A81)-SUMIFS(Lancamentos!$Y:$Y,Lancamentos!$AF:$AF,Fluxo_de_Caixa_Semanal!DF$8,Lancamentos!$F:$F,"Contratado",Lancamentos!$J:$J,Fluxo_de_Caixa_Semanal!$A81)</f>
        <v>0</v>
      </c>
      <c r="DG81" s="121">
        <f>-SUMIFS(Lancamentos!$Y:$Y,Lancamentos!$AF:$AF,Fluxo_de_Caixa_Semanal!DG$8,Lancamentos!$F:$F,"Realizado",Lancamentos!$J:$J,Fluxo_de_Caixa_Semanal!$A81)-SUMIFS(Lancamentos!$Y:$Y,Lancamentos!$AF:$AF,Fluxo_de_Caixa_Semanal!DG$8,Lancamentos!$F:$F,"Contratado",Lancamentos!$J:$J,Fluxo_de_Caixa_Semanal!$A81)</f>
        <v>0</v>
      </c>
      <c r="DH81" s="122">
        <f>-SUMIFS(Lancamentos!$Y:$Y,Lancamentos!$AF:$AF,Fluxo_de_Caixa_Semanal!DH$8,Lancamentos!$F:$F,"Realizado",Lancamentos!$J:$J,Fluxo_de_Caixa_Semanal!$A81)-SUMIFS(Lancamentos!$Y:$Y,Lancamentos!$AF:$AF,Fluxo_de_Caixa_Semanal!DH$8,Lancamentos!$F:$F,"Contratado",Lancamentos!$J:$J,Fluxo_de_Caixa_Semanal!$A81)</f>
        <v>0</v>
      </c>
      <c r="DI81" s="123">
        <f>-SUMIFS(Lancamentos!$Y:$Y,Lancamentos!$AF:$AF,Fluxo_de_Caixa_Semanal!DI$8,Lancamentos!$F:$F,"Realizado",Lancamentos!$J:$J,Fluxo_de_Caixa_Semanal!$A81)-SUMIFS(Lancamentos!$Y:$Y,Lancamentos!$AF:$AF,Fluxo_de_Caixa_Semanal!DI$8,Lancamentos!$F:$F,"Contratado",Lancamentos!$J:$J,Fluxo_de_Caixa_Semanal!$A81)</f>
        <v>0</v>
      </c>
      <c r="DJ81" s="121">
        <f>-SUMIFS(Lancamentos!$Y:$Y,Lancamentos!$AF:$AF,Fluxo_de_Caixa_Semanal!DJ$8,Lancamentos!$F:$F,"Realizado",Lancamentos!$J:$J,Fluxo_de_Caixa_Semanal!$A81)-SUMIFS(Lancamentos!$Y:$Y,Lancamentos!$AF:$AF,Fluxo_de_Caixa_Semanal!DJ$8,Lancamentos!$F:$F,"Contratado",Lancamentos!$J:$J,Fluxo_de_Caixa_Semanal!$A81)</f>
        <v>0</v>
      </c>
      <c r="DK81" s="122">
        <f>-SUMIFS(Lancamentos!$Y:$Y,Lancamentos!$AF:$AF,Fluxo_de_Caixa_Semanal!DK$8,Lancamentos!$F:$F,"Realizado",Lancamentos!$J:$J,Fluxo_de_Caixa_Semanal!$A81)-SUMIFS(Lancamentos!$Y:$Y,Lancamentos!$AF:$AF,Fluxo_de_Caixa_Semanal!DK$8,Lancamentos!$F:$F,"Contratado",Lancamentos!$J:$J,Fluxo_de_Caixa_Semanal!$A81)</f>
        <v>0</v>
      </c>
      <c r="DL81" s="123">
        <f>-SUMIFS(Lancamentos!$Y:$Y,Lancamentos!$AF:$AF,Fluxo_de_Caixa_Semanal!DL$8,Lancamentos!$F:$F,"Realizado",Lancamentos!$J:$J,Fluxo_de_Caixa_Semanal!$A81)-SUMIFS(Lancamentos!$Y:$Y,Lancamentos!$AF:$AF,Fluxo_de_Caixa_Semanal!DL$8,Lancamentos!$F:$F,"Contratado",Lancamentos!$J:$J,Fluxo_de_Caixa_Semanal!$A81)</f>
        <v>0</v>
      </c>
      <c r="DM81" s="121">
        <f>-SUMIFS(Lancamentos!$Y:$Y,Lancamentos!$AF:$AF,Fluxo_de_Caixa_Semanal!DM$8,Lancamentos!$F:$F,"Realizado",Lancamentos!$J:$J,Fluxo_de_Caixa_Semanal!$A81)-SUMIFS(Lancamentos!$Y:$Y,Lancamentos!$AF:$AF,Fluxo_de_Caixa_Semanal!DM$8,Lancamentos!$F:$F,"Contratado",Lancamentos!$J:$J,Fluxo_de_Caixa_Semanal!$A81)</f>
        <v>0</v>
      </c>
      <c r="DN81" s="122">
        <f>-SUMIFS(Lancamentos!$Y:$Y,Lancamentos!$AF:$AF,Fluxo_de_Caixa_Semanal!DN$8,Lancamentos!$F:$F,"Realizado",Lancamentos!$J:$J,Fluxo_de_Caixa_Semanal!$A81)-SUMIFS(Lancamentos!$Y:$Y,Lancamentos!$AF:$AF,Fluxo_de_Caixa_Semanal!DN$8,Lancamentos!$F:$F,"Contratado",Lancamentos!$J:$J,Fluxo_de_Caixa_Semanal!$A81)</f>
        <v>0</v>
      </c>
      <c r="DO81" s="123">
        <f>-SUMIFS(Lancamentos!$Y:$Y,Lancamentos!$AF:$AF,Fluxo_de_Caixa_Semanal!DO$8,Lancamentos!$F:$F,"Realizado",Lancamentos!$J:$J,Fluxo_de_Caixa_Semanal!$A81)-SUMIFS(Lancamentos!$Y:$Y,Lancamentos!$AF:$AF,Fluxo_de_Caixa_Semanal!DO$8,Lancamentos!$F:$F,"Contratado",Lancamentos!$J:$J,Fluxo_de_Caixa_Semanal!$A81)</f>
        <v>0</v>
      </c>
      <c r="DP81" s="121">
        <f>-SUMIFS(Lancamentos!$Y:$Y,Lancamentos!$AF:$AF,Fluxo_de_Caixa_Semanal!DP$8,Lancamentos!$F:$F,"Realizado",Lancamentos!$J:$J,Fluxo_de_Caixa_Semanal!$A81)-SUMIFS(Lancamentos!$Y:$Y,Lancamentos!$AF:$AF,Fluxo_de_Caixa_Semanal!DP$8,Lancamentos!$F:$F,"Contratado",Lancamentos!$J:$J,Fluxo_de_Caixa_Semanal!$A81)</f>
        <v>0</v>
      </c>
      <c r="DQ81" s="122">
        <f>-SUMIFS(Lancamentos!$Y:$Y,Lancamentos!$AF:$AF,Fluxo_de_Caixa_Semanal!DQ$8,Lancamentos!$F:$F,"Realizado",Lancamentos!$J:$J,Fluxo_de_Caixa_Semanal!$A81)-SUMIFS(Lancamentos!$Y:$Y,Lancamentos!$AF:$AF,Fluxo_de_Caixa_Semanal!DQ$8,Lancamentos!$F:$F,"Contratado",Lancamentos!$J:$J,Fluxo_de_Caixa_Semanal!$A81)</f>
        <v>0</v>
      </c>
      <c r="DR81" s="123">
        <f>-SUMIFS(Lancamentos!$Y:$Y,Lancamentos!$AF:$AF,Fluxo_de_Caixa_Semanal!DR$8,Lancamentos!$F:$F,"Realizado",Lancamentos!$J:$J,Fluxo_de_Caixa_Semanal!$A81)-SUMIFS(Lancamentos!$Y:$Y,Lancamentos!$AF:$AF,Fluxo_de_Caixa_Semanal!DR$8,Lancamentos!$F:$F,"Contratado",Lancamentos!$J:$J,Fluxo_de_Caixa_Semanal!$A81)</f>
        <v>0</v>
      </c>
      <c r="DS81" s="121">
        <f>-SUMIFS(Lancamentos!$Y:$Y,Lancamentos!$AF:$AF,Fluxo_de_Caixa_Semanal!DS$8,Lancamentos!$F:$F,"Realizado",Lancamentos!$J:$J,Fluxo_de_Caixa_Semanal!$A81)-SUMIFS(Lancamentos!$Y:$Y,Lancamentos!$AF:$AF,Fluxo_de_Caixa_Semanal!DS$8,Lancamentos!$F:$F,"Contratado",Lancamentos!$J:$J,Fluxo_de_Caixa_Semanal!$A81)</f>
        <v>0</v>
      </c>
      <c r="DT81" s="122">
        <f>-SUMIFS(Lancamentos!$Y:$Y,Lancamentos!$AF:$AF,Fluxo_de_Caixa_Semanal!DT$8,Lancamentos!$F:$F,"Realizado",Lancamentos!$J:$J,Fluxo_de_Caixa_Semanal!$A81)-SUMIFS(Lancamentos!$Y:$Y,Lancamentos!$AF:$AF,Fluxo_de_Caixa_Semanal!DT$8,Lancamentos!$F:$F,"Contratado",Lancamentos!$J:$J,Fluxo_de_Caixa_Semanal!$A81)</f>
        <v>0</v>
      </c>
      <c r="DU81" s="123">
        <f>-SUMIFS(Lancamentos!$Y:$Y,Lancamentos!$AF:$AF,Fluxo_de_Caixa_Semanal!DU$8,Lancamentos!$F:$F,"Realizado",Lancamentos!$J:$J,Fluxo_de_Caixa_Semanal!$A81)-SUMIFS(Lancamentos!$Y:$Y,Lancamentos!$AF:$AF,Fluxo_de_Caixa_Semanal!DU$8,Lancamentos!$F:$F,"Contratado",Lancamentos!$J:$J,Fluxo_de_Caixa_Semanal!$A81)</f>
        <v>0</v>
      </c>
      <c r="DV81" s="121">
        <f>-SUMIFS(Lancamentos!$Y:$Y,Lancamentos!$AF:$AF,Fluxo_de_Caixa_Semanal!DV$8,Lancamentos!$F:$F,"Realizado",Lancamentos!$J:$J,Fluxo_de_Caixa_Semanal!$A81)-SUMIFS(Lancamentos!$Y:$Y,Lancamentos!$AF:$AF,Fluxo_de_Caixa_Semanal!DV$8,Lancamentos!$F:$F,"Contratado",Lancamentos!$J:$J,Fluxo_de_Caixa_Semanal!$A81)</f>
        <v>0</v>
      </c>
      <c r="DW81" s="122">
        <f>-SUMIFS(Lancamentos!$Y:$Y,Lancamentos!$AF:$AF,Fluxo_de_Caixa_Semanal!DW$8,Lancamentos!$F:$F,"Realizado",Lancamentos!$J:$J,Fluxo_de_Caixa_Semanal!$A81)-SUMIFS(Lancamentos!$Y:$Y,Lancamentos!$AF:$AF,Fluxo_de_Caixa_Semanal!DW$8,Lancamentos!$F:$F,"Contratado",Lancamentos!$J:$J,Fluxo_de_Caixa_Semanal!$A81)</f>
        <v>0</v>
      </c>
      <c r="DX81" s="123">
        <f>-SUMIFS(Lancamentos!$Y:$Y,Lancamentos!$AF:$AF,Fluxo_de_Caixa_Semanal!DX$8,Lancamentos!$F:$F,"Realizado",Lancamentos!$J:$J,Fluxo_de_Caixa_Semanal!$A81)-SUMIFS(Lancamentos!$Y:$Y,Lancamentos!$AF:$AF,Fluxo_de_Caixa_Semanal!DX$8,Lancamentos!$F:$F,"Contratado",Lancamentos!$J:$J,Fluxo_de_Caixa_Semanal!$A81)</f>
        <v>0</v>
      </c>
      <c r="DY81" s="121">
        <f>-SUMIFS(Lancamentos!$Y:$Y,Lancamentos!$AF:$AF,Fluxo_de_Caixa_Semanal!DY$8,Lancamentos!$F:$F,"Realizado",Lancamentos!$J:$J,Fluxo_de_Caixa_Semanal!$A81)-SUMIFS(Lancamentos!$Y:$Y,Lancamentos!$AF:$AF,Fluxo_de_Caixa_Semanal!DY$8,Lancamentos!$F:$F,"Contratado",Lancamentos!$J:$J,Fluxo_de_Caixa_Semanal!$A81)</f>
        <v>0</v>
      </c>
      <c r="DZ81" s="122">
        <f>-SUMIFS(Lancamentos!$Y:$Y,Lancamentos!$AF:$AF,Fluxo_de_Caixa_Semanal!DZ$8,Lancamentos!$F:$F,"Realizado",Lancamentos!$J:$J,Fluxo_de_Caixa_Semanal!$A81)-SUMIFS(Lancamentos!$Y:$Y,Lancamentos!$AF:$AF,Fluxo_de_Caixa_Semanal!DZ$8,Lancamentos!$F:$F,"Contratado",Lancamentos!$J:$J,Fluxo_de_Caixa_Semanal!$A81)</f>
        <v>0</v>
      </c>
      <c r="EA81" s="123">
        <f>-SUMIFS(Lancamentos!$Y:$Y,Lancamentos!$AF:$AF,Fluxo_de_Caixa_Semanal!EA$8,Lancamentos!$F:$F,"Realizado",Lancamentos!$J:$J,Fluxo_de_Caixa_Semanal!$A81)-SUMIFS(Lancamentos!$Y:$Y,Lancamentos!$AF:$AF,Fluxo_de_Caixa_Semanal!EA$8,Lancamentos!$F:$F,"Contratado",Lancamentos!$J:$J,Fluxo_de_Caixa_Semanal!$A81)</f>
        <v>0</v>
      </c>
      <c r="EB81" s="121">
        <f>-SUMIFS(Lancamentos!$Y:$Y,Lancamentos!$AF:$AF,Fluxo_de_Caixa_Semanal!EB$8,Lancamentos!$F:$F,"Realizado",Lancamentos!$J:$J,Fluxo_de_Caixa_Semanal!$A81)-SUMIFS(Lancamentos!$Y:$Y,Lancamentos!$AF:$AF,Fluxo_de_Caixa_Semanal!EB$8,Lancamentos!$F:$F,"Contratado",Lancamentos!$J:$J,Fluxo_de_Caixa_Semanal!$A81)</f>
        <v>0</v>
      </c>
      <c r="EC81" s="122">
        <f>-SUMIFS(Lancamentos!$Y:$Y,Lancamentos!$AF:$AF,Fluxo_de_Caixa_Semanal!EC$8,Lancamentos!$F:$F,"Realizado",Lancamentos!$J:$J,Fluxo_de_Caixa_Semanal!$A81)-SUMIFS(Lancamentos!$Y:$Y,Lancamentos!$AF:$AF,Fluxo_de_Caixa_Semanal!EC$8,Lancamentos!$F:$F,"Contratado",Lancamentos!$J:$J,Fluxo_de_Caixa_Semanal!$A81)</f>
        <v>0</v>
      </c>
      <c r="ED81" s="123">
        <f>-SUMIFS(Lancamentos!$Y:$Y,Lancamentos!$AF:$AF,Fluxo_de_Caixa_Semanal!ED$8,Lancamentos!$F:$F,"Realizado",Lancamentos!$J:$J,Fluxo_de_Caixa_Semanal!$A81)-SUMIFS(Lancamentos!$Y:$Y,Lancamentos!$AF:$AF,Fluxo_de_Caixa_Semanal!ED$8,Lancamentos!$F:$F,"Contratado",Lancamentos!$J:$J,Fluxo_de_Caixa_Semanal!$A81)</f>
        <v>0</v>
      </c>
      <c r="EE81" s="121">
        <f>-SUMIFS(Lancamentos!$Y:$Y,Lancamentos!$AF:$AF,Fluxo_de_Caixa_Semanal!EE$8,Lancamentos!$F:$F,"Realizado",Lancamentos!$J:$J,Fluxo_de_Caixa_Semanal!$A81)-SUMIFS(Lancamentos!$Y:$Y,Lancamentos!$AF:$AF,Fluxo_de_Caixa_Semanal!EE$8,Lancamentos!$F:$F,"Contratado",Lancamentos!$J:$J,Fluxo_de_Caixa_Semanal!$A81)</f>
        <v>0</v>
      </c>
      <c r="EF81" s="122">
        <f>-SUMIFS(Lancamentos!$Y:$Y,Lancamentos!$AF:$AF,Fluxo_de_Caixa_Semanal!EF$8,Lancamentos!$F:$F,"Realizado",Lancamentos!$J:$J,Fluxo_de_Caixa_Semanal!$A81)-SUMIFS(Lancamentos!$Y:$Y,Lancamentos!$AF:$AF,Fluxo_de_Caixa_Semanal!EF$8,Lancamentos!$F:$F,"Contratado",Lancamentos!$J:$J,Fluxo_de_Caixa_Semanal!$A81)</f>
        <v>0</v>
      </c>
      <c r="EG81" s="123">
        <f>-SUMIFS(Lancamentos!$Y:$Y,Lancamentos!$AF:$AF,Fluxo_de_Caixa_Semanal!EG$8,Lancamentos!$F:$F,"Realizado",Lancamentos!$J:$J,Fluxo_de_Caixa_Semanal!$A81)-SUMIFS(Lancamentos!$Y:$Y,Lancamentos!$AF:$AF,Fluxo_de_Caixa_Semanal!EG$8,Lancamentos!$F:$F,"Contratado",Lancamentos!$J:$J,Fluxo_de_Caixa_Semanal!$A81)</f>
        <v>0</v>
      </c>
      <c r="EH81" s="121">
        <f>-SUMIFS(Lancamentos!$Y:$Y,Lancamentos!$AF:$AF,Fluxo_de_Caixa_Semanal!EH$8,Lancamentos!$F:$F,"Realizado",Lancamentos!$J:$J,Fluxo_de_Caixa_Semanal!$A81)-SUMIFS(Lancamentos!$Y:$Y,Lancamentos!$AF:$AF,Fluxo_de_Caixa_Semanal!EH$8,Lancamentos!$F:$F,"Contratado",Lancamentos!$J:$J,Fluxo_de_Caixa_Semanal!$A81)</f>
        <v>0</v>
      </c>
      <c r="EI81" s="122">
        <f>-SUMIFS(Lancamentos!$Y:$Y,Lancamentos!$AF:$AF,Fluxo_de_Caixa_Semanal!EI$8,Lancamentos!$F:$F,"Realizado",Lancamentos!$J:$J,Fluxo_de_Caixa_Semanal!$A81)-SUMIFS(Lancamentos!$Y:$Y,Lancamentos!$AF:$AF,Fluxo_de_Caixa_Semanal!EI$8,Lancamentos!$F:$F,"Contratado",Lancamentos!$J:$J,Fluxo_de_Caixa_Semanal!$A81)</f>
        <v>0</v>
      </c>
      <c r="EJ81" s="123">
        <f>-SUMIFS(Lancamentos!$Y:$Y,Lancamentos!$AF:$AF,Fluxo_de_Caixa_Semanal!EJ$8,Lancamentos!$F:$F,"Realizado",Lancamentos!$J:$J,Fluxo_de_Caixa_Semanal!$A81)-SUMIFS(Lancamentos!$Y:$Y,Lancamentos!$AF:$AF,Fluxo_de_Caixa_Semanal!EJ$8,Lancamentos!$F:$F,"Contratado",Lancamentos!$J:$J,Fluxo_de_Caixa_Semanal!$A81)</f>
        <v>0</v>
      </c>
      <c r="EK81" s="121">
        <f>-SUMIFS(Lancamentos!$Y:$Y,Lancamentos!$AF:$AF,Fluxo_de_Caixa_Semanal!EK$8,Lancamentos!$F:$F,"Realizado",Lancamentos!$J:$J,Fluxo_de_Caixa_Semanal!$A81)-SUMIFS(Lancamentos!$Y:$Y,Lancamentos!$AF:$AF,Fluxo_de_Caixa_Semanal!EK$8,Lancamentos!$F:$F,"Contratado",Lancamentos!$J:$J,Fluxo_de_Caixa_Semanal!$A81)</f>
        <v>0</v>
      </c>
      <c r="EL81" s="122">
        <f>-SUMIFS(Lancamentos!$Y:$Y,Lancamentos!$AF:$AF,Fluxo_de_Caixa_Semanal!EL$8,Lancamentos!$F:$F,"Realizado",Lancamentos!$J:$J,Fluxo_de_Caixa_Semanal!$A81)-SUMIFS(Lancamentos!$Y:$Y,Lancamentos!$AF:$AF,Fluxo_de_Caixa_Semanal!EL$8,Lancamentos!$F:$F,"Contratado",Lancamentos!$J:$J,Fluxo_de_Caixa_Semanal!$A81)</f>
        <v>0</v>
      </c>
      <c r="EM81" s="123">
        <f>-SUMIFS(Lancamentos!$Y:$Y,Lancamentos!$AF:$AF,Fluxo_de_Caixa_Semanal!EM$8,Lancamentos!$F:$F,"Realizado",Lancamentos!$J:$J,Fluxo_de_Caixa_Semanal!$A81)-SUMIFS(Lancamentos!$Y:$Y,Lancamentos!$AF:$AF,Fluxo_de_Caixa_Semanal!EM$8,Lancamentos!$F:$F,"Contratado",Lancamentos!$J:$J,Fluxo_de_Caixa_Semanal!$A81)</f>
        <v>0</v>
      </c>
      <c r="EN81" s="121">
        <f>-SUMIFS(Lancamentos!$Y:$Y,Lancamentos!$AF:$AF,Fluxo_de_Caixa_Semanal!EN$8,Lancamentos!$F:$F,"Realizado",Lancamentos!$J:$J,Fluxo_de_Caixa_Semanal!$A81)-SUMIFS(Lancamentos!$Y:$Y,Lancamentos!$AF:$AF,Fluxo_de_Caixa_Semanal!EN$8,Lancamentos!$F:$F,"Contratado",Lancamentos!$J:$J,Fluxo_de_Caixa_Semanal!$A81)</f>
        <v>0</v>
      </c>
      <c r="EO81" s="122">
        <f>-SUMIFS(Lancamentos!$Y:$Y,Lancamentos!$AF:$AF,Fluxo_de_Caixa_Semanal!EO$8,Lancamentos!$F:$F,"Realizado",Lancamentos!$J:$J,Fluxo_de_Caixa_Semanal!$A81)-SUMIFS(Lancamentos!$Y:$Y,Lancamentos!$AF:$AF,Fluxo_de_Caixa_Semanal!EO$8,Lancamentos!$F:$F,"Contratado",Lancamentos!$J:$J,Fluxo_de_Caixa_Semanal!$A81)</f>
        <v>0</v>
      </c>
      <c r="EP81" s="123">
        <f>-SUMIFS(Lancamentos!$Y:$Y,Lancamentos!$AF:$AF,Fluxo_de_Caixa_Semanal!EP$8,Lancamentos!$F:$F,"Realizado",Lancamentos!$J:$J,Fluxo_de_Caixa_Semanal!$A81)-SUMIFS(Lancamentos!$Y:$Y,Lancamentos!$AF:$AF,Fluxo_de_Caixa_Semanal!EP$8,Lancamentos!$F:$F,"Contratado",Lancamentos!$J:$J,Fluxo_de_Caixa_Semanal!$A81)</f>
        <v>0</v>
      </c>
      <c r="EQ81" s="121">
        <f>-SUMIFS(Lancamentos!$Y:$Y,Lancamentos!$AF:$AF,Fluxo_de_Caixa_Semanal!EQ$8,Lancamentos!$F:$F,"Realizado",Lancamentos!$J:$J,Fluxo_de_Caixa_Semanal!$A81)-SUMIFS(Lancamentos!$Y:$Y,Lancamentos!$AF:$AF,Fluxo_de_Caixa_Semanal!EQ$8,Lancamentos!$F:$F,"Contratado",Lancamentos!$J:$J,Fluxo_de_Caixa_Semanal!$A81)</f>
        <v>0</v>
      </c>
      <c r="ER81" s="122">
        <f>-SUMIFS(Lancamentos!$Y:$Y,Lancamentos!$AF:$AF,Fluxo_de_Caixa_Semanal!ER$8,Lancamentos!$F:$F,"Realizado",Lancamentos!$J:$J,Fluxo_de_Caixa_Semanal!$A81)-SUMIFS(Lancamentos!$Y:$Y,Lancamentos!$AF:$AF,Fluxo_de_Caixa_Semanal!ER$8,Lancamentos!$F:$F,"Contratado",Lancamentos!$J:$J,Fluxo_de_Caixa_Semanal!$A81)</f>
        <v>0</v>
      </c>
      <c r="ES81" s="123">
        <f>-SUMIFS(Lancamentos!$Y:$Y,Lancamentos!$AF:$AF,Fluxo_de_Caixa_Semanal!ES$8,Lancamentos!$F:$F,"Realizado",Lancamentos!$J:$J,Fluxo_de_Caixa_Semanal!$A81)-SUMIFS(Lancamentos!$Y:$Y,Lancamentos!$AF:$AF,Fluxo_de_Caixa_Semanal!ES$8,Lancamentos!$F:$F,"Contratado",Lancamentos!$J:$J,Fluxo_de_Caixa_Semanal!$A81)</f>
        <v>0</v>
      </c>
    </row>
    <row r="82" spans="1:149" s="2" customFormat="1" outlineLevel="1" x14ac:dyDescent="0.25">
      <c r="A82" t="s">
        <v>186</v>
      </c>
      <c r="B82" t="s">
        <v>187</v>
      </c>
      <c r="C82" s="165">
        <f>-SUMIFS(Lancamentos!$Y:$Y,Lancamentos!$AF:$AF,Fluxo_de_Caixa_Semanal!C$8,Lancamentos!$F:$F,"Realizado",Lancamentos!$J:$J,Fluxo_de_Caixa_Semanal!$A82)</f>
        <v>0</v>
      </c>
      <c r="D82" s="165">
        <f>-SUMIFS(Lancamentos!$Y:$Y,Lancamentos!$AF:$AF,Fluxo_de_Caixa_Semanal!D$8,Lancamentos!$F:$F,"Realizado",Lancamentos!$J:$J,Fluxo_de_Caixa_Semanal!$A82)</f>
        <v>0</v>
      </c>
      <c r="E82" s="166">
        <f>-SUMIFS(Lancamentos!$Y:$Y,Lancamentos!$AF:$AF,Fluxo_de_Caixa_Semanal!E$8,Lancamentos!$F:$F,"Realizado",Lancamentos!$J:$J,Fluxo_de_Caixa_Semanal!$A82)</f>
        <v>0</v>
      </c>
      <c r="F82" s="167">
        <f>-SUMIFS(Lancamentos!$Y:$Y,Lancamentos!$AF:$AF,Fluxo_de_Caixa_Semanal!F$8,Lancamentos!$F:$F,"Realizado",Lancamentos!$J:$J,Fluxo_de_Caixa_Semanal!$A82)</f>
        <v>0</v>
      </c>
      <c r="G82" s="165">
        <f>-SUMIFS(Lancamentos!$Y:$Y,Lancamentos!$AF:$AF,Fluxo_de_Caixa_Semanal!G$8,Lancamentos!$F:$F,"Realizado",Lancamentos!$J:$J,Fluxo_de_Caixa_Semanal!$A82)</f>
        <v>0</v>
      </c>
      <c r="H82" s="166">
        <f>-SUMIFS(Lancamentos!$Y:$Y,Lancamentos!$AF:$AF,Fluxo_de_Caixa_Semanal!H$8,Lancamentos!$F:$F,"Realizado",Lancamentos!$J:$J,Fluxo_de_Caixa_Semanal!$A82)</f>
        <v>0</v>
      </c>
      <c r="I82" s="167">
        <f>-SUMIFS(Lancamentos!$Y:$Y,Lancamentos!$AF:$AF,Fluxo_de_Caixa_Semanal!I$8,Lancamentos!$F:$F,"Realizado",Lancamentos!$J:$J,Fluxo_de_Caixa_Semanal!$A82)</f>
        <v>0</v>
      </c>
      <c r="J82" s="165">
        <f>-SUMIFS(Lancamentos!$Y:$Y,Lancamentos!$AF:$AF,Fluxo_de_Caixa_Semanal!J$8,Lancamentos!$F:$F,"Realizado",Lancamentos!$J:$J,Fluxo_de_Caixa_Semanal!$A82)</f>
        <v>0</v>
      </c>
      <c r="K82" s="166">
        <f>-SUMIFS(Lancamentos!$Y:$Y,Lancamentos!$AF:$AF,Fluxo_de_Caixa_Semanal!K$8,Lancamentos!$F:$F,"Realizado",Lancamentos!$J:$J,Fluxo_de_Caixa_Semanal!$A82)</f>
        <v>0</v>
      </c>
      <c r="L82" s="167">
        <f>-SUMIFS(Lancamentos!$Y:$Y,Lancamentos!$AF:$AF,Fluxo_de_Caixa_Semanal!L$8,Lancamentos!$F:$F,"Realizado",Lancamentos!$J:$J,Fluxo_de_Caixa_Semanal!$A82)</f>
        <v>0</v>
      </c>
      <c r="M82" s="165">
        <f>-SUMIFS(Lancamentos!$Y:$Y,Lancamentos!$AF:$AF,Fluxo_de_Caixa_Semanal!M$8,Lancamentos!$F:$F,"Realizado",Lancamentos!$J:$J,Fluxo_de_Caixa_Semanal!$A82)</f>
        <v>0</v>
      </c>
      <c r="N82" s="166">
        <f>-SUMIFS(Lancamentos!$Y:$Y,Lancamentos!$AF:$AF,Fluxo_de_Caixa_Semanal!N$8,Lancamentos!$F:$F,"Realizado",Lancamentos!$J:$J,Fluxo_de_Caixa_Semanal!$A82)</f>
        <v>0</v>
      </c>
      <c r="O82" s="167">
        <f>-SUMIFS(Lancamentos!$Y:$Y,Lancamentos!$AF:$AF,Fluxo_de_Caixa_Semanal!O$8,Lancamentos!$F:$F,"Realizado",Lancamentos!$J:$J,Fluxo_de_Caixa_Semanal!$A82)</f>
        <v>0</v>
      </c>
      <c r="P82" s="165">
        <f>-SUMIFS(Lancamentos!$Y:$Y,Lancamentos!$AF:$AF,Fluxo_de_Caixa_Semanal!P$8,Lancamentos!$F:$F,"Realizado",Lancamentos!$J:$J,Fluxo_de_Caixa_Semanal!$A82)</f>
        <v>0</v>
      </c>
      <c r="Q82" s="166">
        <f>-SUMIFS(Lancamentos!$Y:$Y,Lancamentos!$AF:$AF,Fluxo_de_Caixa_Semanal!Q$8,Lancamentos!$F:$F,"Realizado",Lancamentos!$J:$J,Fluxo_de_Caixa_Semanal!$A82)</f>
        <v>0</v>
      </c>
      <c r="R82" s="167">
        <f>-SUMIFS(Lancamentos!$Y:$Y,Lancamentos!$AF:$AF,Fluxo_de_Caixa_Semanal!R$8,Lancamentos!$F:$F,"Realizado",Lancamentos!$J:$J,Fluxo_de_Caixa_Semanal!$A82)</f>
        <v>0</v>
      </c>
      <c r="S82" s="165">
        <f>-SUMIFS(Lancamentos!$Y:$Y,Lancamentos!$AF:$AF,Fluxo_de_Caixa_Semanal!S$8,Lancamentos!$F:$F,"Realizado",Lancamentos!$J:$J,Fluxo_de_Caixa_Semanal!$A82)</f>
        <v>0</v>
      </c>
      <c r="T82" s="166">
        <f>-SUMIFS(Lancamentos!$Y:$Y,Lancamentos!$AF:$AF,Fluxo_de_Caixa_Semanal!T$8,Lancamentos!$F:$F,"Realizado",Lancamentos!$J:$J,Fluxo_de_Caixa_Semanal!$A82)</f>
        <v>0</v>
      </c>
      <c r="U82" s="167">
        <f>-SUMIFS(Lancamentos!$Y:$Y,Lancamentos!$AF:$AF,Fluxo_de_Caixa_Semanal!U$8,Lancamentos!$F:$F,"Realizado",Lancamentos!$J:$J,Fluxo_de_Caixa_Semanal!$A82)</f>
        <v>0</v>
      </c>
      <c r="V82" s="165">
        <f>-SUMIFS(Lancamentos!$Y:$Y,Lancamentos!$AF:$AF,Fluxo_de_Caixa_Semanal!V$8,Lancamentos!$F:$F,"Realizado",Lancamentos!$J:$J,Fluxo_de_Caixa_Semanal!$A82)</f>
        <v>0</v>
      </c>
      <c r="W82" s="166">
        <f>-SUMIFS(Lancamentos!$Y:$Y,Lancamentos!$AF:$AF,Fluxo_de_Caixa_Semanal!W$8,Lancamentos!$F:$F,"Realizado",Lancamentos!$J:$J,Fluxo_de_Caixa_Semanal!$A82)</f>
        <v>0</v>
      </c>
      <c r="X82" s="121">
        <f>-SUMIFS(Lancamentos!$Y:$Y,Lancamentos!$AF:$AF,Fluxo_de_Caixa_Semanal!X$8,Lancamentos!$F:$F,"Realizado",Lancamentos!$J:$J,Fluxo_de_Caixa_Semanal!$A82)-SUMIFS(Lancamentos!$Y:$Y,Lancamentos!$AF:$AF,Fluxo_de_Caixa_Semanal!X$8,Lancamentos!$F:$F,"Contratado",Lancamentos!$J:$J,Fluxo_de_Caixa_Semanal!$A82)</f>
        <v>0</v>
      </c>
      <c r="Y82" s="122">
        <f>-SUMIFS(Lancamentos!$Y:$Y,Lancamentos!$AF:$AF,Fluxo_de_Caixa_Semanal!Y$8,Lancamentos!$F:$F,"Realizado",Lancamentos!$J:$J,Fluxo_de_Caixa_Semanal!$A82)-SUMIFS(Lancamentos!$Y:$Y,Lancamentos!$AF:$AF,Fluxo_de_Caixa_Semanal!Y$8,Lancamentos!$F:$F,"Contratado",Lancamentos!$J:$J,Fluxo_de_Caixa_Semanal!$A82)</f>
        <v>0</v>
      </c>
      <c r="Z82" s="123">
        <f>-SUMIFS(Lancamentos!$Y:$Y,Lancamentos!$AF:$AF,Fluxo_de_Caixa_Semanal!Z$8,Lancamentos!$F:$F,"Realizado",Lancamentos!$J:$J,Fluxo_de_Caixa_Semanal!$A82)-SUMIFS(Lancamentos!$Y:$Y,Lancamentos!$AF:$AF,Fluxo_de_Caixa_Semanal!Z$8,Lancamentos!$F:$F,"Contratado",Lancamentos!$J:$J,Fluxo_de_Caixa_Semanal!$A82)</f>
        <v>0</v>
      </c>
      <c r="AA82" s="121">
        <f>-SUMIFS(Lancamentos!$Y:$Y,Lancamentos!$AF:$AF,Fluxo_de_Caixa_Semanal!AA$8,Lancamentos!$F:$F,"Realizado",Lancamentos!$J:$J,Fluxo_de_Caixa_Semanal!$A82)-SUMIFS(Lancamentos!$Y:$Y,Lancamentos!$AF:$AF,Fluxo_de_Caixa_Semanal!AA$8,Lancamentos!$F:$F,"Contratado",Lancamentos!$J:$J,Fluxo_de_Caixa_Semanal!$A82)</f>
        <v>0</v>
      </c>
      <c r="AB82" s="122">
        <f>-SUMIFS(Lancamentos!$Y:$Y,Lancamentos!$AF:$AF,Fluxo_de_Caixa_Semanal!AB$8,Lancamentos!$F:$F,"Realizado",Lancamentos!$J:$J,Fluxo_de_Caixa_Semanal!$A82)-SUMIFS(Lancamentos!$Y:$Y,Lancamentos!$AF:$AF,Fluxo_de_Caixa_Semanal!AB$8,Lancamentos!$F:$F,"Contratado",Lancamentos!$J:$J,Fluxo_de_Caixa_Semanal!$A82)</f>
        <v>0</v>
      </c>
      <c r="AC82" s="123">
        <f>-SUMIFS(Lancamentos!$Y:$Y,Lancamentos!$AF:$AF,Fluxo_de_Caixa_Semanal!AC$8,Lancamentos!$F:$F,"Realizado",Lancamentos!$J:$J,Fluxo_de_Caixa_Semanal!$A82)-SUMIFS(Lancamentos!$Y:$Y,Lancamentos!$AF:$AF,Fluxo_de_Caixa_Semanal!AC$8,Lancamentos!$F:$F,"Contratado",Lancamentos!$J:$J,Fluxo_de_Caixa_Semanal!$A82)</f>
        <v>0</v>
      </c>
      <c r="AD82" s="121">
        <f>-SUMIFS(Lancamentos!$Y:$Y,Lancamentos!$AF:$AF,Fluxo_de_Caixa_Semanal!AD$8,Lancamentos!$F:$F,"Realizado",Lancamentos!$J:$J,Fluxo_de_Caixa_Semanal!$A82)-SUMIFS(Lancamentos!$Y:$Y,Lancamentos!$AF:$AF,Fluxo_de_Caixa_Semanal!AD$8,Lancamentos!$F:$F,"Contratado",Lancamentos!$J:$J,Fluxo_de_Caixa_Semanal!$A82)</f>
        <v>0</v>
      </c>
      <c r="AE82" s="122">
        <f>-SUMIFS(Lancamentos!$Y:$Y,Lancamentos!$AF:$AF,Fluxo_de_Caixa_Semanal!AE$8,Lancamentos!$F:$F,"Realizado",Lancamentos!$J:$J,Fluxo_de_Caixa_Semanal!$A82)-SUMIFS(Lancamentos!$Y:$Y,Lancamentos!$AF:$AF,Fluxo_de_Caixa_Semanal!AE$8,Lancamentos!$F:$F,"Contratado",Lancamentos!$J:$J,Fluxo_de_Caixa_Semanal!$A82)</f>
        <v>0</v>
      </c>
      <c r="AF82" s="123">
        <f>-SUMIFS(Lancamentos!$Y:$Y,Lancamentos!$AF:$AF,Fluxo_de_Caixa_Semanal!AF$8,Lancamentos!$F:$F,"Realizado",Lancamentos!$J:$J,Fluxo_de_Caixa_Semanal!$A82)-SUMIFS(Lancamentos!$Y:$Y,Lancamentos!$AF:$AF,Fluxo_de_Caixa_Semanal!AF$8,Lancamentos!$F:$F,"Contratado",Lancamentos!$J:$J,Fluxo_de_Caixa_Semanal!$A82)</f>
        <v>0</v>
      </c>
      <c r="AG82" s="121">
        <f>-SUMIFS(Lancamentos!$Y:$Y,Lancamentos!$AF:$AF,Fluxo_de_Caixa_Semanal!AG$8,Lancamentos!$F:$F,"Realizado",Lancamentos!$J:$J,Fluxo_de_Caixa_Semanal!$A82)-SUMIFS(Lancamentos!$Y:$Y,Lancamentos!$AF:$AF,Fluxo_de_Caixa_Semanal!AG$8,Lancamentos!$F:$F,"Contratado",Lancamentos!$J:$J,Fluxo_de_Caixa_Semanal!$A82)</f>
        <v>0</v>
      </c>
      <c r="AH82" s="122">
        <f>-SUMIFS(Lancamentos!$Y:$Y,Lancamentos!$AF:$AF,Fluxo_de_Caixa_Semanal!AH$8,Lancamentos!$F:$F,"Realizado",Lancamentos!$J:$J,Fluxo_de_Caixa_Semanal!$A82)-SUMIFS(Lancamentos!$Y:$Y,Lancamentos!$AF:$AF,Fluxo_de_Caixa_Semanal!AH$8,Lancamentos!$F:$F,"Contratado",Lancamentos!$J:$J,Fluxo_de_Caixa_Semanal!$A82)</f>
        <v>0</v>
      </c>
      <c r="AI82" s="123">
        <f>-SUMIFS(Lancamentos!$Y:$Y,Lancamentos!$AF:$AF,Fluxo_de_Caixa_Semanal!AI$8,Lancamentos!$F:$F,"Realizado",Lancamentos!$J:$J,Fluxo_de_Caixa_Semanal!$A82)-SUMIFS(Lancamentos!$Y:$Y,Lancamentos!$AF:$AF,Fluxo_de_Caixa_Semanal!AI$8,Lancamentos!$F:$F,"Contratado",Lancamentos!$J:$J,Fluxo_de_Caixa_Semanal!$A82)</f>
        <v>0</v>
      </c>
      <c r="AJ82" s="121">
        <f>-SUMIFS(Lancamentos!$Y:$Y,Lancamentos!$AF:$AF,Fluxo_de_Caixa_Semanal!AJ$8,Lancamentos!$F:$F,"Realizado",Lancamentos!$J:$J,Fluxo_de_Caixa_Semanal!$A82)-SUMIFS(Lancamentos!$Y:$Y,Lancamentos!$AF:$AF,Fluxo_de_Caixa_Semanal!AJ$8,Lancamentos!$F:$F,"Contratado",Lancamentos!$J:$J,Fluxo_de_Caixa_Semanal!$A82)</f>
        <v>0</v>
      </c>
      <c r="AK82" s="122">
        <f>-SUMIFS(Lancamentos!$Y:$Y,Lancamentos!$AF:$AF,Fluxo_de_Caixa_Semanal!AK$8,Lancamentos!$F:$F,"Realizado",Lancamentos!$J:$J,Fluxo_de_Caixa_Semanal!$A82)-SUMIFS(Lancamentos!$Y:$Y,Lancamentos!$AF:$AF,Fluxo_de_Caixa_Semanal!AK$8,Lancamentos!$F:$F,"Contratado",Lancamentos!$J:$J,Fluxo_de_Caixa_Semanal!$A82)</f>
        <v>0</v>
      </c>
      <c r="AL82" s="123">
        <f>-SUMIFS(Lancamentos!$Y:$Y,Lancamentos!$AF:$AF,Fluxo_de_Caixa_Semanal!AL$8,Lancamentos!$F:$F,"Realizado",Lancamentos!$J:$J,Fluxo_de_Caixa_Semanal!$A82)-SUMIFS(Lancamentos!$Y:$Y,Lancamentos!$AF:$AF,Fluxo_de_Caixa_Semanal!AL$8,Lancamentos!$F:$F,"Contratado",Lancamentos!$J:$J,Fluxo_de_Caixa_Semanal!$A82)</f>
        <v>0</v>
      </c>
      <c r="AM82" s="121">
        <f>-SUMIFS(Lancamentos!$Y:$Y,Lancamentos!$AF:$AF,Fluxo_de_Caixa_Semanal!AM$8,Lancamentos!$F:$F,"Realizado",Lancamentos!$J:$J,Fluxo_de_Caixa_Semanal!$A82)-SUMIFS(Lancamentos!$Y:$Y,Lancamentos!$AF:$AF,Fluxo_de_Caixa_Semanal!AM$8,Lancamentos!$F:$F,"Contratado",Lancamentos!$J:$J,Fluxo_de_Caixa_Semanal!$A82)</f>
        <v>0</v>
      </c>
      <c r="AN82" s="122">
        <f>-SUMIFS(Lancamentos!$Y:$Y,Lancamentos!$AF:$AF,Fluxo_de_Caixa_Semanal!AN$8,Lancamentos!$F:$F,"Realizado",Lancamentos!$J:$J,Fluxo_de_Caixa_Semanal!$A82)-SUMIFS(Lancamentos!$Y:$Y,Lancamentos!$AF:$AF,Fluxo_de_Caixa_Semanal!AN$8,Lancamentos!$F:$F,"Contratado",Lancamentos!$J:$J,Fluxo_de_Caixa_Semanal!$A82)</f>
        <v>0</v>
      </c>
      <c r="AO82" s="123">
        <f>-SUMIFS(Lancamentos!$Y:$Y,Lancamentos!$AF:$AF,Fluxo_de_Caixa_Semanal!AO$8,Lancamentos!$F:$F,"Realizado",Lancamentos!$J:$J,Fluxo_de_Caixa_Semanal!$A82)-SUMIFS(Lancamentos!$Y:$Y,Lancamentos!$AF:$AF,Fluxo_de_Caixa_Semanal!AO$8,Lancamentos!$F:$F,"Contratado",Lancamentos!$J:$J,Fluxo_de_Caixa_Semanal!$A82)</f>
        <v>0</v>
      </c>
      <c r="AP82" s="121">
        <f>-SUMIFS(Lancamentos!$Y:$Y,Lancamentos!$AF:$AF,Fluxo_de_Caixa_Semanal!AP$8,Lancamentos!$F:$F,"Realizado",Lancamentos!$J:$J,Fluxo_de_Caixa_Semanal!$A82)-SUMIFS(Lancamentos!$Y:$Y,Lancamentos!$AF:$AF,Fluxo_de_Caixa_Semanal!AP$8,Lancamentos!$F:$F,"Contratado",Lancamentos!$J:$J,Fluxo_de_Caixa_Semanal!$A82)</f>
        <v>0</v>
      </c>
      <c r="AQ82" s="122">
        <f>-SUMIFS(Lancamentos!$Y:$Y,Lancamentos!$AF:$AF,Fluxo_de_Caixa_Semanal!AQ$8,Lancamentos!$F:$F,"Realizado",Lancamentos!$J:$J,Fluxo_de_Caixa_Semanal!$A82)-SUMIFS(Lancamentos!$Y:$Y,Lancamentos!$AF:$AF,Fluxo_de_Caixa_Semanal!AQ$8,Lancamentos!$F:$F,"Contratado",Lancamentos!$J:$J,Fluxo_de_Caixa_Semanal!$A82)</f>
        <v>0</v>
      </c>
      <c r="AR82" s="123">
        <f>-SUMIFS(Lancamentos!$Y:$Y,Lancamentos!$AF:$AF,Fluxo_de_Caixa_Semanal!AR$8,Lancamentos!$F:$F,"Realizado",Lancamentos!$J:$J,Fluxo_de_Caixa_Semanal!$A82)-SUMIFS(Lancamentos!$Y:$Y,Lancamentos!$AF:$AF,Fluxo_de_Caixa_Semanal!AR$8,Lancamentos!$F:$F,"Contratado",Lancamentos!$J:$J,Fluxo_de_Caixa_Semanal!$A82)</f>
        <v>0</v>
      </c>
      <c r="AS82" s="121">
        <f>-SUMIFS(Lancamentos!$Y:$Y,Lancamentos!$AF:$AF,Fluxo_de_Caixa_Semanal!AS$8,Lancamentos!$F:$F,"Realizado",Lancamentos!$J:$J,Fluxo_de_Caixa_Semanal!$A82)-SUMIFS(Lancamentos!$Y:$Y,Lancamentos!$AF:$AF,Fluxo_de_Caixa_Semanal!AS$8,Lancamentos!$F:$F,"Contratado",Lancamentos!$J:$J,Fluxo_de_Caixa_Semanal!$A82)</f>
        <v>0</v>
      </c>
      <c r="AT82" s="122">
        <f>-SUMIFS(Lancamentos!$Y:$Y,Lancamentos!$AF:$AF,Fluxo_de_Caixa_Semanal!AT$8,Lancamentos!$F:$F,"Realizado",Lancamentos!$J:$J,Fluxo_de_Caixa_Semanal!$A82)-SUMIFS(Lancamentos!$Y:$Y,Lancamentos!$AF:$AF,Fluxo_de_Caixa_Semanal!AT$8,Lancamentos!$F:$F,"Contratado",Lancamentos!$J:$J,Fluxo_de_Caixa_Semanal!$A82)</f>
        <v>0</v>
      </c>
      <c r="AU82" s="123">
        <f>-SUMIFS(Lancamentos!$Y:$Y,Lancamentos!$AF:$AF,Fluxo_de_Caixa_Semanal!AU$8,Lancamentos!$F:$F,"Realizado",Lancamentos!$J:$J,Fluxo_de_Caixa_Semanal!$A82)-SUMIFS(Lancamentos!$Y:$Y,Lancamentos!$AF:$AF,Fluxo_de_Caixa_Semanal!AU$8,Lancamentos!$F:$F,"Contratado",Lancamentos!$J:$J,Fluxo_de_Caixa_Semanal!$A82)</f>
        <v>0</v>
      </c>
      <c r="AV82" s="121">
        <f>-SUMIFS(Lancamentos!$Y:$Y,Lancamentos!$AF:$AF,Fluxo_de_Caixa_Semanal!AV$8,Lancamentos!$F:$F,"Realizado",Lancamentos!$J:$J,Fluxo_de_Caixa_Semanal!$A82)-SUMIFS(Lancamentos!$Y:$Y,Lancamentos!$AF:$AF,Fluxo_de_Caixa_Semanal!AV$8,Lancamentos!$F:$F,"Contratado",Lancamentos!$J:$J,Fluxo_de_Caixa_Semanal!$A82)</f>
        <v>0</v>
      </c>
      <c r="AW82" s="122">
        <f>-SUMIFS(Lancamentos!$Y:$Y,Lancamentos!$AF:$AF,Fluxo_de_Caixa_Semanal!AW$8,Lancamentos!$F:$F,"Realizado",Lancamentos!$J:$J,Fluxo_de_Caixa_Semanal!$A82)-SUMIFS(Lancamentos!$Y:$Y,Lancamentos!$AF:$AF,Fluxo_de_Caixa_Semanal!AW$8,Lancamentos!$F:$F,"Contratado",Lancamentos!$J:$J,Fluxo_de_Caixa_Semanal!$A82)</f>
        <v>0</v>
      </c>
      <c r="AX82" s="123">
        <f>-SUMIFS(Lancamentos!$Y:$Y,Lancamentos!$AF:$AF,Fluxo_de_Caixa_Semanal!AX$8,Lancamentos!$F:$F,"Realizado",Lancamentos!$J:$J,Fluxo_de_Caixa_Semanal!$A82)-SUMIFS(Lancamentos!$Y:$Y,Lancamentos!$AF:$AF,Fluxo_de_Caixa_Semanal!AX$8,Lancamentos!$F:$F,"Contratado",Lancamentos!$J:$J,Fluxo_de_Caixa_Semanal!$A82)</f>
        <v>0</v>
      </c>
      <c r="AY82" s="121">
        <f>-SUMIFS(Lancamentos!$Y:$Y,Lancamentos!$AF:$AF,Fluxo_de_Caixa_Semanal!AY$8,Lancamentos!$F:$F,"Realizado",Lancamentos!$J:$J,Fluxo_de_Caixa_Semanal!$A82)-SUMIFS(Lancamentos!$Y:$Y,Lancamentos!$AF:$AF,Fluxo_de_Caixa_Semanal!AY$8,Lancamentos!$F:$F,"Contratado",Lancamentos!$J:$J,Fluxo_de_Caixa_Semanal!$A82)</f>
        <v>0</v>
      </c>
      <c r="AZ82" s="122">
        <f>-SUMIFS(Lancamentos!$Y:$Y,Lancamentos!$AF:$AF,Fluxo_de_Caixa_Semanal!AZ$8,Lancamentos!$F:$F,"Realizado",Lancamentos!$J:$J,Fluxo_de_Caixa_Semanal!$A82)-SUMIFS(Lancamentos!$Y:$Y,Lancamentos!$AF:$AF,Fluxo_de_Caixa_Semanal!AZ$8,Lancamentos!$F:$F,"Contratado",Lancamentos!$J:$J,Fluxo_de_Caixa_Semanal!$A82)</f>
        <v>0</v>
      </c>
      <c r="BA82" s="123">
        <f>-SUMIFS(Lancamentos!$Y:$Y,Lancamentos!$AF:$AF,Fluxo_de_Caixa_Semanal!BA$8,Lancamentos!$F:$F,"Realizado",Lancamentos!$J:$J,Fluxo_de_Caixa_Semanal!$A82)-SUMIFS(Lancamentos!$Y:$Y,Lancamentos!$AF:$AF,Fluxo_de_Caixa_Semanal!BA$8,Lancamentos!$F:$F,"Contratado",Lancamentos!$J:$J,Fluxo_de_Caixa_Semanal!$A82)</f>
        <v>0</v>
      </c>
      <c r="BB82" s="121">
        <f>-SUMIFS(Lancamentos!$Y:$Y,Lancamentos!$AF:$AF,Fluxo_de_Caixa_Semanal!BB$8,Lancamentos!$F:$F,"Realizado",Lancamentos!$J:$J,Fluxo_de_Caixa_Semanal!$A82)-SUMIFS(Lancamentos!$Y:$Y,Lancamentos!$AF:$AF,Fluxo_de_Caixa_Semanal!BB$8,Lancamentos!$F:$F,"Contratado",Lancamentos!$J:$J,Fluxo_de_Caixa_Semanal!$A82)</f>
        <v>0</v>
      </c>
      <c r="BC82" s="122">
        <f>-SUMIFS(Lancamentos!$Y:$Y,Lancamentos!$AF:$AF,Fluxo_de_Caixa_Semanal!BC$8,Lancamentos!$F:$F,"Realizado",Lancamentos!$J:$J,Fluxo_de_Caixa_Semanal!$A82)-SUMIFS(Lancamentos!$Y:$Y,Lancamentos!$AF:$AF,Fluxo_de_Caixa_Semanal!BC$8,Lancamentos!$F:$F,"Contratado",Lancamentos!$J:$J,Fluxo_de_Caixa_Semanal!$A82)</f>
        <v>0</v>
      </c>
      <c r="BD82" s="123">
        <f>-SUMIFS(Lancamentos!$Y:$Y,Lancamentos!$AF:$AF,Fluxo_de_Caixa_Semanal!BD$8,Lancamentos!$F:$F,"Realizado",Lancamentos!$J:$J,Fluxo_de_Caixa_Semanal!$A82)-SUMIFS(Lancamentos!$Y:$Y,Lancamentos!$AF:$AF,Fluxo_de_Caixa_Semanal!BD$8,Lancamentos!$F:$F,"Contratado",Lancamentos!$J:$J,Fluxo_de_Caixa_Semanal!$A82)</f>
        <v>0</v>
      </c>
      <c r="BE82" s="121">
        <f>-SUMIFS(Lancamentos!$Y:$Y,Lancamentos!$AF:$AF,Fluxo_de_Caixa_Semanal!BE$8,Lancamentos!$F:$F,"Realizado",Lancamentos!$J:$J,Fluxo_de_Caixa_Semanal!$A82)-SUMIFS(Lancamentos!$Y:$Y,Lancamentos!$AF:$AF,Fluxo_de_Caixa_Semanal!BE$8,Lancamentos!$F:$F,"Contratado",Lancamentos!$J:$J,Fluxo_de_Caixa_Semanal!$A82)</f>
        <v>0</v>
      </c>
      <c r="BF82" s="122">
        <f>-SUMIFS(Lancamentos!$Y:$Y,Lancamentos!$AF:$AF,Fluxo_de_Caixa_Semanal!BF$8,Lancamentos!$F:$F,"Realizado",Lancamentos!$J:$J,Fluxo_de_Caixa_Semanal!$A82)-SUMIFS(Lancamentos!$Y:$Y,Lancamentos!$AF:$AF,Fluxo_de_Caixa_Semanal!BF$8,Lancamentos!$F:$F,"Contratado",Lancamentos!$J:$J,Fluxo_de_Caixa_Semanal!$A82)</f>
        <v>0</v>
      </c>
      <c r="BG82" s="123">
        <f>-SUMIFS(Lancamentos!$Y:$Y,Lancamentos!$AF:$AF,Fluxo_de_Caixa_Semanal!BG$8,Lancamentos!$F:$F,"Realizado",Lancamentos!$J:$J,Fluxo_de_Caixa_Semanal!$A82)-SUMIFS(Lancamentos!$Y:$Y,Lancamentos!$AF:$AF,Fluxo_de_Caixa_Semanal!BG$8,Lancamentos!$F:$F,"Contratado",Lancamentos!$J:$J,Fluxo_de_Caixa_Semanal!$A82)</f>
        <v>0</v>
      </c>
      <c r="BH82" s="121">
        <f>-SUMIFS(Lancamentos!$Y:$Y,Lancamentos!$AF:$AF,Fluxo_de_Caixa_Semanal!BH$8,Lancamentos!$F:$F,"Realizado",Lancamentos!$J:$J,Fluxo_de_Caixa_Semanal!$A82)-SUMIFS(Lancamentos!$Y:$Y,Lancamentos!$AF:$AF,Fluxo_de_Caixa_Semanal!BH$8,Lancamentos!$F:$F,"Contratado",Lancamentos!$J:$J,Fluxo_de_Caixa_Semanal!$A82)</f>
        <v>0</v>
      </c>
      <c r="BI82" s="122">
        <f>-SUMIFS(Lancamentos!$Y:$Y,Lancamentos!$AF:$AF,Fluxo_de_Caixa_Semanal!BI$8,Lancamentos!$F:$F,"Realizado",Lancamentos!$J:$J,Fluxo_de_Caixa_Semanal!$A82)-SUMIFS(Lancamentos!$Y:$Y,Lancamentos!$AF:$AF,Fluxo_de_Caixa_Semanal!BI$8,Lancamentos!$F:$F,"Contratado",Lancamentos!$J:$J,Fluxo_de_Caixa_Semanal!$A82)</f>
        <v>0</v>
      </c>
      <c r="BJ82" s="123">
        <f>-SUMIFS(Lancamentos!$Y:$Y,Lancamentos!$AF:$AF,Fluxo_de_Caixa_Semanal!BJ$8,Lancamentos!$F:$F,"Realizado",Lancamentos!$J:$J,Fluxo_de_Caixa_Semanal!$A82)-SUMIFS(Lancamentos!$Y:$Y,Lancamentos!$AF:$AF,Fluxo_de_Caixa_Semanal!BJ$8,Lancamentos!$F:$F,"Contratado",Lancamentos!$J:$J,Fluxo_de_Caixa_Semanal!$A82)</f>
        <v>0</v>
      </c>
      <c r="BK82" s="121">
        <f>-SUMIFS(Lancamentos!$Y:$Y,Lancamentos!$AF:$AF,Fluxo_de_Caixa_Semanal!BK$8,Lancamentos!$F:$F,"Realizado",Lancamentos!$J:$J,Fluxo_de_Caixa_Semanal!$A82)-SUMIFS(Lancamentos!$Y:$Y,Lancamentos!$AF:$AF,Fluxo_de_Caixa_Semanal!BK$8,Lancamentos!$F:$F,"Contratado",Lancamentos!$J:$J,Fluxo_de_Caixa_Semanal!$A82)</f>
        <v>0</v>
      </c>
      <c r="BL82" s="122">
        <f>-SUMIFS(Lancamentos!$Y:$Y,Lancamentos!$AF:$AF,Fluxo_de_Caixa_Semanal!BL$8,Lancamentos!$F:$F,"Realizado",Lancamentos!$J:$J,Fluxo_de_Caixa_Semanal!$A82)-SUMIFS(Lancamentos!$Y:$Y,Lancamentos!$AF:$AF,Fluxo_de_Caixa_Semanal!BL$8,Lancamentos!$F:$F,"Contratado",Lancamentos!$J:$J,Fluxo_de_Caixa_Semanal!$A82)</f>
        <v>0</v>
      </c>
      <c r="BM82" s="123">
        <f>-SUMIFS(Lancamentos!$Y:$Y,Lancamentos!$AF:$AF,Fluxo_de_Caixa_Semanal!BM$8,Lancamentos!$F:$F,"Realizado",Lancamentos!$J:$J,Fluxo_de_Caixa_Semanal!$A82)-SUMIFS(Lancamentos!$Y:$Y,Lancamentos!$AF:$AF,Fluxo_de_Caixa_Semanal!BM$8,Lancamentos!$F:$F,"Contratado",Lancamentos!$J:$J,Fluxo_de_Caixa_Semanal!$A82)</f>
        <v>0</v>
      </c>
      <c r="BN82" s="121">
        <f>-SUMIFS(Lancamentos!$Y:$Y,Lancamentos!$AF:$AF,Fluxo_de_Caixa_Semanal!BN$8,Lancamentos!$F:$F,"Realizado",Lancamentos!$J:$J,Fluxo_de_Caixa_Semanal!$A82)-SUMIFS(Lancamentos!$Y:$Y,Lancamentos!$AF:$AF,Fluxo_de_Caixa_Semanal!BN$8,Lancamentos!$F:$F,"Contratado",Lancamentos!$J:$J,Fluxo_de_Caixa_Semanal!$A82)</f>
        <v>0</v>
      </c>
      <c r="BO82" s="122">
        <f>-SUMIFS(Lancamentos!$Y:$Y,Lancamentos!$AF:$AF,Fluxo_de_Caixa_Semanal!BO$8,Lancamentos!$F:$F,"Realizado",Lancamentos!$J:$J,Fluxo_de_Caixa_Semanal!$A82)-SUMIFS(Lancamentos!$Y:$Y,Lancamentos!$AF:$AF,Fluxo_de_Caixa_Semanal!BO$8,Lancamentos!$F:$F,"Contratado",Lancamentos!$J:$J,Fluxo_de_Caixa_Semanal!$A82)</f>
        <v>0</v>
      </c>
      <c r="BP82" s="123">
        <f>-SUMIFS(Lancamentos!$Y:$Y,Lancamentos!$AF:$AF,Fluxo_de_Caixa_Semanal!BP$8,Lancamentos!$F:$F,"Realizado",Lancamentos!$J:$J,Fluxo_de_Caixa_Semanal!$A82)-SUMIFS(Lancamentos!$Y:$Y,Lancamentos!$AF:$AF,Fluxo_de_Caixa_Semanal!BP$8,Lancamentos!$F:$F,"Contratado",Lancamentos!$J:$J,Fluxo_de_Caixa_Semanal!$A82)</f>
        <v>0</v>
      </c>
      <c r="BQ82" s="121">
        <f>-SUMIFS(Lancamentos!$Y:$Y,Lancamentos!$AF:$AF,Fluxo_de_Caixa_Semanal!BQ$8,Lancamentos!$F:$F,"Realizado",Lancamentos!$J:$J,Fluxo_de_Caixa_Semanal!$A82)-SUMIFS(Lancamentos!$Y:$Y,Lancamentos!$AF:$AF,Fluxo_de_Caixa_Semanal!BQ$8,Lancamentos!$F:$F,"Contratado",Lancamentos!$J:$J,Fluxo_de_Caixa_Semanal!$A82)</f>
        <v>0</v>
      </c>
      <c r="BR82" s="122">
        <f>-SUMIFS(Lancamentos!$Y:$Y,Lancamentos!$AF:$AF,Fluxo_de_Caixa_Semanal!BR$8,Lancamentos!$F:$F,"Realizado",Lancamentos!$J:$J,Fluxo_de_Caixa_Semanal!$A82)-SUMIFS(Lancamentos!$Y:$Y,Lancamentos!$AF:$AF,Fluxo_de_Caixa_Semanal!BR$8,Lancamentos!$F:$F,"Contratado",Lancamentos!$J:$J,Fluxo_de_Caixa_Semanal!$A82)</f>
        <v>0</v>
      </c>
      <c r="BS82" s="123">
        <f>-SUMIFS(Lancamentos!$Y:$Y,Lancamentos!$AF:$AF,Fluxo_de_Caixa_Semanal!BS$8,Lancamentos!$F:$F,"Realizado",Lancamentos!$J:$J,Fluxo_de_Caixa_Semanal!$A82)-SUMIFS(Lancamentos!$Y:$Y,Lancamentos!$AF:$AF,Fluxo_de_Caixa_Semanal!BS$8,Lancamentos!$F:$F,"Contratado",Lancamentos!$J:$J,Fluxo_de_Caixa_Semanal!$A82)</f>
        <v>0</v>
      </c>
      <c r="BT82" s="121">
        <f>-SUMIFS(Lancamentos!$Y:$Y,Lancamentos!$AF:$AF,Fluxo_de_Caixa_Semanal!BT$8,Lancamentos!$F:$F,"Realizado",Lancamentos!$J:$J,Fluxo_de_Caixa_Semanal!$A82)-SUMIFS(Lancamentos!$Y:$Y,Lancamentos!$AF:$AF,Fluxo_de_Caixa_Semanal!BT$8,Lancamentos!$F:$F,"Contratado",Lancamentos!$J:$J,Fluxo_de_Caixa_Semanal!$A82)</f>
        <v>0</v>
      </c>
      <c r="BU82" s="122">
        <f>-SUMIFS(Lancamentos!$Y:$Y,Lancamentos!$AF:$AF,Fluxo_de_Caixa_Semanal!BU$8,Lancamentos!$F:$F,"Realizado",Lancamentos!$J:$J,Fluxo_de_Caixa_Semanal!$A82)-SUMIFS(Lancamentos!$Y:$Y,Lancamentos!$AF:$AF,Fluxo_de_Caixa_Semanal!BU$8,Lancamentos!$F:$F,"Contratado",Lancamentos!$J:$J,Fluxo_de_Caixa_Semanal!$A82)</f>
        <v>0</v>
      </c>
      <c r="BV82" s="123">
        <f>-SUMIFS(Lancamentos!$Y:$Y,Lancamentos!$AF:$AF,Fluxo_de_Caixa_Semanal!BV$8,Lancamentos!$F:$F,"Realizado",Lancamentos!$J:$J,Fluxo_de_Caixa_Semanal!$A82)-SUMIFS(Lancamentos!$Y:$Y,Lancamentos!$AF:$AF,Fluxo_de_Caixa_Semanal!BV$8,Lancamentos!$F:$F,"Contratado",Lancamentos!$J:$J,Fluxo_de_Caixa_Semanal!$A82)</f>
        <v>0</v>
      </c>
      <c r="BW82" s="121">
        <f>-SUMIFS(Lancamentos!$Y:$Y,Lancamentos!$AF:$AF,Fluxo_de_Caixa_Semanal!BW$8,Lancamentos!$F:$F,"Realizado",Lancamentos!$J:$J,Fluxo_de_Caixa_Semanal!$A82)-SUMIFS(Lancamentos!$Y:$Y,Lancamentos!$AF:$AF,Fluxo_de_Caixa_Semanal!BW$8,Lancamentos!$F:$F,"Contratado",Lancamentos!$J:$J,Fluxo_de_Caixa_Semanal!$A82)</f>
        <v>0</v>
      </c>
      <c r="BX82" s="122">
        <f>-SUMIFS(Lancamentos!$Y:$Y,Lancamentos!$AF:$AF,Fluxo_de_Caixa_Semanal!BX$8,Lancamentos!$F:$F,"Realizado",Lancamentos!$J:$J,Fluxo_de_Caixa_Semanal!$A82)-SUMIFS(Lancamentos!$Y:$Y,Lancamentos!$AF:$AF,Fluxo_de_Caixa_Semanal!BX$8,Lancamentos!$F:$F,"Contratado",Lancamentos!$J:$J,Fluxo_de_Caixa_Semanal!$A82)</f>
        <v>0</v>
      </c>
      <c r="BY82" s="123">
        <f>-SUMIFS(Lancamentos!$Y:$Y,Lancamentos!$AF:$AF,Fluxo_de_Caixa_Semanal!BY$8,Lancamentos!$F:$F,"Realizado",Lancamentos!$J:$J,Fluxo_de_Caixa_Semanal!$A82)-SUMIFS(Lancamentos!$Y:$Y,Lancamentos!$AF:$AF,Fluxo_de_Caixa_Semanal!BY$8,Lancamentos!$F:$F,"Contratado",Lancamentos!$J:$J,Fluxo_de_Caixa_Semanal!$A82)</f>
        <v>0</v>
      </c>
      <c r="BZ82" s="121">
        <f>-SUMIFS(Lancamentos!$Y:$Y,Lancamentos!$AF:$AF,Fluxo_de_Caixa_Semanal!BZ$8,Lancamentos!$F:$F,"Realizado",Lancamentos!$J:$J,Fluxo_de_Caixa_Semanal!$A82)-SUMIFS(Lancamentos!$Y:$Y,Lancamentos!$AF:$AF,Fluxo_de_Caixa_Semanal!BZ$8,Lancamentos!$F:$F,"Contratado",Lancamentos!$J:$J,Fluxo_de_Caixa_Semanal!$A82)</f>
        <v>0</v>
      </c>
      <c r="CA82" s="122">
        <f>-SUMIFS(Lancamentos!$Y:$Y,Lancamentos!$AF:$AF,Fluxo_de_Caixa_Semanal!CA$8,Lancamentos!$F:$F,"Realizado",Lancamentos!$J:$J,Fluxo_de_Caixa_Semanal!$A82)-SUMIFS(Lancamentos!$Y:$Y,Lancamentos!$AF:$AF,Fluxo_de_Caixa_Semanal!CA$8,Lancamentos!$F:$F,"Contratado",Lancamentos!$J:$J,Fluxo_de_Caixa_Semanal!$A82)</f>
        <v>0</v>
      </c>
      <c r="CB82" s="123">
        <f>-SUMIFS(Lancamentos!$Y:$Y,Lancamentos!$AF:$AF,Fluxo_de_Caixa_Semanal!CB$8,Lancamentos!$F:$F,"Realizado",Lancamentos!$J:$J,Fluxo_de_Caixa_Semanal!$A82)-SUMIFS(Lancamentos!$Y:$Y,Lancamentos!$AF:$AF,Fluxo_de_Caixa_Semanal!CB$8,Lancamentos!$F:$F,"Contratado",Lancamentos!$J:$J,Fluxo_de_Caixa_Semanal!$A82)</f>
        <v>0</v>
      </c>
      <c r="CC82" s="121">
        <f>-SUMIFS(Lancamentos!$Y:$Y,Lancamentos!$AF:$AF,Fluxo_de_Caixa_Semanal!CC$8,Lancamentos!$F:$F,"Realizado",Lancamentos!$J:$J,Fluxo_de_Caixa_Semanal!$A82)-SUMIFS(Lancamentos!$Y:$Y,Lancamentos!$AF:$AF,Fluxo_de_Caixa_Semanal!CC$8,Lancamentos!$F:$F,"Contratado",Lancamentos!$J:$J,Fluxo_de_Caixa_Semanal!$A82)</f>
        <v>0</v>
      </c>
      <c r="CD82" s="122">
        <f>-SUMIFS(Lancamentos!$Y:$Y,Lancamentos!$AF:$AF,Fluxo_de_Caixa_Semanal!CD$8,Lancamentos!$F:$F,"Realizado",Lancamentos!$J:$J,Fluxo_de_Caixa_Semanal!$A82)-SUMIFS(Lancamentos!$Y:$Y,Lancamentos!$AF:$AF,Fluxo_de_Caixa_Semanal!CD$8,Lancamentos!$F:$F,"Contratado",Lancamentos!$J:$J,Fluxo_de_Caixa_Semanal!$A82)</f>
        <v>0</v>
      </c>
      <c r="CE82" s="123">
        <f>-SUMIFS(Lancamentos!$Y:$Y,Lancamentos!$AF:$AF,Fluxo_de_Caixa_Semanal!CE$8,Lancamentos!$F:$F,"Realizado",Lancamentos!$J:$J,Fluxo_de_Caixa_Semanal!$A82)-SUMIFS(Lancamentos!$Y:$Y,Lancamentos!$AF:$AF,Fluxo_de_Caixa_Semanal!CE$8,Lancamentos!$F:$F,"Contratado",Lancamentos!$J:$J,Fluxo_de_Caixa_Semanal!$A82)</f>
        <v>0</v>
      </c>
      <c r="CF82" s="121">
        <f>-SUMIFS(Lancamentos!$Y:$Y,Lancamentos!$AF:$AF,Fluxo_de_Caixa_Semanal!CF$8,Lancamentos!$F:$F,"Realizado",Lancamentos!$J:$J,Fluxo_de_Caixa_Semanal!$A82)-SUMIFS(Lancamentos!$Y:$Y,Lancamentos!$AF:$AF,Fluxo_de_Caixa_Semanal!CF$8,Lancamentos!$F:$F,"Contratado",Lancamentos!$J:$J,Fluxo_de_Caixa_Semanal!$A82)</f>
        <v>0</v>
      </c>
      <c r="CG82" s="122">
        <f>-SUMIFS(Lancamentos!$Y:$Y,Lancamentos!$AF:$AF,Fluxo_de_Caixa_Semanal!CG$8,Lancamentos!$F:$F,"Realizado",Lancamentos!$J:$J,Fluxo_de_Caixa_Semanal!$A82)-SUMIFS(Lancamentos!$Y:$Y,Lancamentos!$AF:$AF,Fluxo_de_Caixa_Semanal!CG$8,Lancamentos!$F:$F,"Contratado",Lancamentos!$J:$J,Fluxo_de_Caixa_Semanal!$A82)</f>
        <v>0</v>
      </c>
      <c r="CH82" s="123">
        <f>-SUMIFS(Lancamentos!$Y:$Y,Lancamentos!$AF:$AF,Fluxo_de_Caixa_Semanal!CH$8,Lancamentos!$F:$F,"Realizado",Lancamentos!$J:$J,Fluxo_de_Caixa_Semanal!$A82)-SUMIFS(Lancamentos!$Y:$Y,Lancamentos!$AF:$AF,Fluxo_de_Caixa_Semanal!CH$8,Lancamentos!$F:$F,"Contratado",Lancamentos!$J:$J,Fluxo_de_Caixa_Semanal!$A82)</f>
        <v>0</v>
      </c>
      <c r="CI82" s="121">
        <f>-SUMIFS(Lancamentos!$Y:$Y,Lancamentos!$AF:$AF,Fluxo_de_Caixa_Semanal!CI$8,Lancamentos!$F:$F,"Realizado",Lancamentos!$J:$J,Fluxo_de_Caixa_Semanal!$A82)-SUMIFS(Lancamentos!$Y:$Y,Lancamentos!$AF:$AF,Fluxo_de_Caixa_Semanal!CI$8,Lancamentos!$F:$F,"Contratado",Lancamentos!$J:$J,Fluxo_de_Caixa_Semanal!$A82)</f>
        <v>0</v>
      </c>
      <c r="CJ82" s="122">
        <f>-SUMIFS(Lancamentos!$Y:$Y,Lancamentos!$AF:$AF,Fluxo_de_Caixa_Semanal!CJ$8,Lancamentos!$F:$F,"Realizado",Lancamentos!$J:$J,Fluxo_de_Caixa_Semanal!$A82)-SUMIFS(Lancamentos!$Y:$Y,Lancamentos!$AF:$AF,Fluxo_de_Caixa_Semanal!CJ$8,Lancamentos!$F:$F,"Contratado",Lancamentos!$J:$J,Fluxo_de_Caixa_Semanal!$A82)</f>
        <v>0</v>
      </c>
      <c r="CK82" s="123">
        <f>-SUMIFS(Lancamentos!$Y:$Y,Lancamentos!$AF:$AF,Fluxo_de_Caixa_Semanal!CK$8,Lancamentos!$F:$F,"Realizado",Lancamentos!$J:$J,Fluxo_de_Caixa_Semanal!$A82)-SUMIFS(Lancamentos!$Y:$Y,Lancamentos!$AF:$AF,Fluxo_de_Caixa_Semanal!CK$8,Lancamentos!$F:$F,"Contratado",Lancamentos!$J:$J,Fluxo_de_Caixa_Semanal!$A82)</f>
        <v>0</v>
      </c>
      <c r="CL82" s="121">
        <f>-SUMIFS(Lancamentos!$Y:$Y,Lancamentos!$AF:$AF,Fluxo_de_Caixa_Semanal!CL$8,Lancamentos!$F:$F,"Realizado",Lancamentos!$J:$J,Fluxo_de_Caixa_Semanal!$A82)-SUMIFS(Lancamentos!$Y:$Y,Lancamentos!$AF:$AF,Fluxo_de_Caixa_Semanal!CL$8,Lancamentos!$F:$F,"Contratado",Lancamentos!$J:$J,Fluxo_de_Caixa_Semanal!$A82)</f>
        <v>0</v>
      </c>
      <c r="CM82" s="122">
        <f>-SUMIFS(Lancamentos!$Y:$Y,Lancamentos!$AF:$AF,Fluxo_de_Caixa_Semanal!CM$8,Lancamentos!$F:$F,"Realizado",Lancamentos!$J:$J,Fluxo_de_Caixa_Semanal!$A82)-SUMIFS(Lancamentos!$Y:$Y,Lancamentos!$AF:$AF,Fluxo_de_Caixa_Semanal!CM$8,Lancamentos!$F:$F,"Contratado",Lancamentos!$J:$J,Fluxo_de_Caixa_Semanal!$A82)</f>
        <v>0</v>
      </c>
      <c r="CN82" s="123">
        <f>-SUMIFS(Lancamentos!$Y:$Y,Lancamentos!$AF:$AF,Fluxo_de_Caixa_Semanal!CN$8,Lancamentos!$F:$F,"Realizado",Lancamentos!$J:$J,Fluxo_de_Caixa_Semanal!$A82)-SUMIFS(Lancamentos!$Y:$Y,Lancamentos!$AF:$AF,Fluxo_de_Caixa_Semanal!CN$8,Lancamentos!$F:$F,"Contratado",Lancamentos!$J:$J,Fluxo_de_Caixa_Semanal!$A82)</f>
        <v>0</v>
      </c>
      <c r="CO82" s="121">
        <f>-SUMIFS(Lancamentos!$Y:$Y,Lancamentos!$AF:$AF,Fluxo_de_Caixa_Semanal!CO$8,Lancamentos!$F:$F,"Realizado",Lancamentos!$J:$J,Fluxo_de_Caixa_Semanal!$A82)-SUMIFS(Lancamentos!$Y:$Y,Lancamentos!$AF:$AF,Fluxo_de_Caixa_Semanal!CO$8,Lancamentos!$F:$F,"Contratado",Lancamentos!$J:$J,Fluxo_de_Caixa_Semanal!$A82)</f>
        <v>0</v>
      </c>
      <c r="CP82" s="122">
        <f>-SUMIFS(Lancamentos!$Y:$Y,Lancamentos!$AF:$AF,Fluxo_de_Caixa_Semanal!CP$8,Lancamentos!$F:$F,"Realizado",Lancamentos!$J:$J,Fluxo_de_Caixa_Semanal!$A82)-SUMIFS(Lancamentos!$Y:$Y,Lancamentos!$AF:$AF,Fluxo_de_Caixa_Semanal!CP$8,Lancamentos!$F:$F,"Contratado",Lancamentos!$J:$J,Fluxo_de_Caixa_Semanal!$A82)</f>
        <v>0</v>
      </c>
      <c r="CQ82" s="123">
        <f>-SUMIFS(Lancamentos!$Y:$Y,Lancamentos!$AF:$AF,Fluxo_de_Caixa_Semanal!CQ$8,Lancamentos!$F:$F,"Realizado",Lancamentos!$J:$J,Fluxo_de_Caixa_Semanal!$A82)-SUMIFS(Lancamentos!$Y:$Y,Lancamentos!$AF:$AF,Fluxo_de_Caixa_Semanal!CQ$8,Lancamentos!$F:$F,"Contratado",Lancamentos!$J:$J,Fluxo_de_Caixa_Semanal!$A82)</f>
        <v>0</v>
      </c>
      <c r="CR82" s="121">
        <f>-SUMIFS(Lancamentos!$Y:$Y,Lancamentos!$AF:$AF,Fluxo_de_Caixa_Semanal!CR$8,Lancamentos!$F:$F,"Realizado",Lancamentos!$J:$J,Fluxo_de_Caixa_Semanal!$A82)-SUMIFS(Lancamentos!$Y:$Y,Lancamentos!$AF:$AF,Fluxo_de_Caixa_Semanal!CR$8,Lancamentos!$F:$F,"Contratado",Lancamentos!$J:$J,Fluxo_de_Caixa_Semanal!$A82)</f>
        <v>0</v>
      </c>
      <c r="CS82" s="122">
        <f>-SUMIFS(Lancamentos!$Y:$Y,Lancamentos!$AF:$AF,Fluxo_de_Caixa_Semanal!CS$8,Lancamentos!$F:$F,"Realizado",Lancamentos!$J:$J,Fluxo_de_Caixa_Semanal!$A82)-SUMIFS(Lancamentos!$Y:$Y,Lancamentos!$AF:$AF,Fluxo_de_Caixa_Semanal!CS$8,Lancamentos!$F:$F,"Contratado",Lancamentos!$J:$J,Fluxo_de_Caixa_Semanal!$A82)</f>
        <v>0</v>
      </c>
      <c r="CT82" s="123">
        <f>-SUMIFS(Lancamentos!$Y:$Y,Lancamentos!$AF:$AF,Fluxo_de_Caixa_Semanal!CT$8,Lancamentos!$F:$F,"Realizado",Lancamentos!$J:$J,Fluxo_de_Caixa_Semanal!$A82)-SUMIFS(Lancamentos!$Y:$Y,Lancamentos!$AF:$AF,Fluxo_de_Caixa_Semanal!CT$8,Lancamentos!$F:$F,"Contratado",Lancamentos!$J:$J,Fluxo_de_Caixa_Semanal!$A82)</f>
        <v>0</v>
      </c>
      <c r="CU82" s="121">
        <f>-SUMIFS(Lancamentos!$Y:$Y,Lancamentos!$AF:$AF,Fluxo_de_Caixa_Semanal!CU$8,Lancamentos!$F:$F,"Realizado",Lancamentos!$J:$J,Fluxo_de_Caixa_Semanal!$A82)-SUMIFS(Lancamentos!$Y:$Y,Lancamentos!$AF:$AF,Fluxo_de_Caixa_Semanal!CU$8,Lancamentos!$F:$F,"Contratado",Lancamentos!$J:$J,Fluxo_de_Caixa_Semanal!$A82)</f>
        <v>0</v>
      </c>
      <c r="CV82" s="122">
        <f>-SUMIFS(Lancamentos!$Y:$Y,Lancamentos!$AF:$AF,Fluxo_de_Caixa_Semanal!CV$8,Lancamentos!$F:$F,"Realizado",Lancamentos!$J:$J,Fluxo_de_Caixa_Semanal!$A82)-SUMIFS(Lancamentos!$Y:$Y,Lancamentos!$AF:$AF,Fluxo_de_Caixa_Semanal!CV$8,Lancamentos!$F:$F,"Contratado",Lancamentos!$J:$J,Fluxo_de_Caixa_Semanal!$A82)</f>
        <v>0</v>
      </c>
      <c r="CW82" s="123">
        <f>-SUMIFS(Lancamentos!$Y:$Y,Lancamentos!$AF:$AF,Fluxo_de_Caixa_Semanal!CW$8,Lancamentos!$F:$F,"Realizado",Lancamentos!$J:$J,Fluxo_de_Caixa_Semanal!$A82)-SUMIFS(Lancamentos!$Y:$Y,Lancamentos!$AF:$AF,Fluxo_de_Caixa_Semanal!CW$8,Lancamentos!$F:$F,"Contratado",Lancamentos!$J:$J,Fluxo_de_Caixa_Semanal!$A82)</f>
        <v>0</v>
      </c>
      <c r="CX82" s="121">
        <f>-SUMIFS(Lancamentos!$Y:$Y,Lancamentos!$AF:$AF,Fluxo_de_Caixa_Semanal!CX$8,Lancamentos!$F:$F,"Realizado",Lancamentos!$J:$J,Fluxo_de_Caixa_Semanal!$A82)-SUMIFS(Lancamentos!$Y:$Y,Lancamentos!$AF:$AF,Fluxo_de_Caixa_Semanal!CX$8,Lancamentos!$F:$F,"Contratado",Lancamentos!$J:$J,Fluxo_de_Caixa_Semanal!$A82)</f>
        <v>0</v>
      </c>
      <c r="CY82" s="122">
        <f>-SUMIFS(Lancamentos!$Y:$Y,Lancamentos!$AF:$AF,Fluxo_de_Caixa_Semanal!CY$8,Lancamentos!$F:$F,"Realizado",Lancamentos!$J:$J,Fluxo_de_Caixa_Semanal!$A82)-SUMIFS(Lancamentos!$Y:$Y,Lancamentos!$AF:$AF,Fluxo_de_Caixa_Semanal!CY$8,Lancamentos!$F:$F,"Contratado",Lancamentos!$J:$J,Fluxo_de_Caixa_Semanal!$A82)</f>
        <v>0</v>
      </c>
      <c r="CZ82" s="123">
        <f>-SUMIFS(Lancamentos!$Y:$Y,Lancamentos!$AF:$AF,Fluxo_de_Caixa_Semanal!CZ$8,Lancamentos!$F:$F,"Realizado",Lancamentos!$J:$J,Fluxo_de_Caixa_Semanal!$A82)-SUMIFS(Lancamentos!$Y:$Y,Lancamentos!$AF:$AF,Fluxo_de_Caixa_Semanal!CZ$8,Lancamentos!$F:$F,"Contratado",Lancamentos!$J:$J,Fluxo_de_Caixa_Semanal!$A82)</f>
        <v>0</v>
      </c>
      <c r="DA82" s="121">
        <f>-SUMIFS(Lancamentos!$Y:$Y,Lancamentos!$AF:$AF,Fluxo_de_Caixa_Semanal!DA$8,Lancamentos!$F:$F,"Realizado",Lancamentos!$J:$J,Fluxo_de_Caixa_Semanal!$A82)-SUMIFS(Lancamentos!$Y:$Y,Lancamentos!$AF:$AF,Fluxo_de_Caixa_Semanal!DA$8,Lancamentos!$F:$F,"Contratado",Lancamentos!$J:$J,Fluxo_de_Caixa_Semanal!$A82)</f>
        <v>0</v>
      </c>
      <c r="DB82" s="122">
        <f>-SUMIFS(Lancamentos!$Y:$Y,Lancamentos!$AF:$AF,Fluxo_de_Caixa_Semanal!DB$8,Lancamentos!$F:$F,"Realizado",Lancamentos!$J:$J,Fluxo_de_Caixa_Semanal!$A82)-SUMIFS(Lancamentos!$Y:$Y,Lancamentos!$AF:$AF,Fluxo_de_Caixa_Semanal!DB$8,Lancamentos!$F:$F,"Contratado",Lancamentos!$J:$J,Fluxo_de_Caixa_Semanal!$A82)</f>
        <v>0</v>
      </c>
      <c r="DC82" s="123">
        <f>-SUMIFS(Lancamentos!$Y:$Y,Lancamentos!$AF:$AF,Fluxo_de_Caixa_Semanal!DC$8,Lancamentos!$F:$F,"Realizado",Lancamentos!$J:$J,Fluxo_de_Caixa_Semanal!$A82)-SUMIFS(Lancamentos!$Y:$Y,Lancamentos!$AF:$AF,Fluxo_de_Caixa_Semanal!DC$8,Lancamentos!$F:$F,"Contratado",Lancamentos!$J:$J,Fluxo_de_Caixa_Semanal!$A82)</f>
        <v>0</v>
      </c>
      <c r="DD82" s="121">
        <f>-SUMIFS(Lancamentos!$Y:$Y,Lancamentos!$AF:$AF,Fluxo_de_Caixa_Semanal!DD$8,Lancamentos!$F:$F,"Realizado",Lancamentos!$J:$J,Fluxo_de_Caixa_Semanal!$A82)-SUMIFS(Lancamentos!$Y:$Y,Lancamentos!$AF:$AF,Fluxo_de_Caixa_Semanal!DD$8,Lancamentos!$F:$F,"Contratado",Lancamentos!$J:$J,Fluxo_de_Caixa_Semanal!$A82)</f>
        <v>0</v>
      </c>
      <c r="DE82" s="122">
        <f>-SUMIFS(Lancamentos!$Y:$Y,Lancamentos!$AF:$AF,Fluxo_de_Caixa_Semanal!DE$8,Lancamentos!$F:$F,"Realizado",Lancamentos!$J:$J,Fluxo_de_Caixa_Semanal!$A82)-SUMIFS(Lancamentos!$Y:$Y,Lancamentos!$AF:$AF,Fluxo_de_Caixa_Semanal!DE$8,Lancamentos!$F:$F,"Contratado",Lancamentos!$J:$J,Fluxo_de_Caixa_Semanal!$A82)</f>
        <v>0</v>
      </c>
      <c r="DF82" s="123">
        <f>-SUMIFS(Lancamentos!$Y:$Y,Lancamentos!$AF:$AF,Fluxo_de_Caixa_Semanal!DF$8,Lancamentos!$F:$F,"Realizado",Lancamentos!$J:$J,Fluxo_de_Caixa_Semanal!$A82)-SUMIFS(Lancamentos!$Y:$Y,Lancamentos!$AF:$AF,Fluxo_de_Caixa_Semanal!DF$8,Lancamentos!$F:$F,"Contratado",Lancamentos!$J:$J,Fluxo_de_Caixa_Semanal!$A82)</f>
        <v>0</v>
      </c>
      <c r="DG82" s="121">
        <f>-SUMIFS(Lancamentos!$Y:$Y,Lancamentos!$AF:$AF,Fluxo_de_Caixa_Semanal!DG$8,Lancamentos!$F:$F,"Realizado",Lancamentos!$J:$J,Fluxo_de_Caixa_Semanal!$A82)-SUMIFS(Lancamentos!$Y:$Y,Lancamentos!$AF:$AF,Fluxo_de_Caixa_Semanal!DG$8,Lancamentos!$F:$F,"Contratado",Lancamentos!$J:$J,Fluxo_de_Caixa_Semanal!$A82)</f>
        <v>0</v>
      </c>
      <c r="DH82" s="122">
        <f>-SUMIFS(Lancamentos!$Y:$Y,Lancamentos!$AF:$AF,Fluxo_de_Caixa_Semanal!DH$8,Lancamentos!$F:$F,"Realizado",Lancamentos!$J:$J,Fluxo_de_Caixa_Semanal!$A82)-SUMIFS(Lancamentos!$Y:$Y,Lancamentos!$AF:$AF,Fluxo_de_Caixa_Semanal!DH$8,Lancamentos!$F:$F,"Contratado",Lancamentos!$J:$J,Fluxo_de_Caixa_Semanal!$A82)</f>
        <v>0</v>
      </c>
      <c r="DI82" s="123">
        <f>-SUMIFS(Lancamentos!$Y:$Y,Lancamentos!$AF:$AF,Fluxo_de_Caixa_Semanal!DI$8,Lancamentos!$F:$F,"Realizado",Lancamentos!$J:$J,Fluxo_de_Caixa_Semanal!$A82)-SUMIFS(Lancamentos!$Y:$Y,Lancamentos!$AF:$AF,Fluxo_de_Caixa_Semanal!DI$8,Lancamentos!$F:$F,"Contratado",Lancamentos!$J:$J,Fluxo_de_Caixa_Semanal!$A82)</f>
        <v>0</v>
      </c>
      <c r="DJ82" s="121">
        <f>-SUMIFS(Lancamentos!$Y:$Y,Lancamentos!$AF:$AF,Fluxo_de_Caixa_Semanal!DJ$8,Lancamentos!$F:$F,"Realizado",Lancamentos!$J:$J,Fluxo_de_Caixa_Semanal!$A82)-SUMIFS(Lancamentos!$Y:$Y,Lancamentos!$AF:$AF,Fluxo_de_Caixa_Semanal!DJ$8,Lancamentos!$F:$F,"Contratado",Lancamentos!$J:$J,Fluxo_de_Caixa_Semanal!$A82)</f>
        <v>0</v>
      </c>
      <c r="DK82" s="122">
        <f>-SUMIFS(Lancamentos!$Y:$Y,Lancamentos!$AF:$AF,Fluxo_de_Caixa_Semanal!DK$8,Lancamentos!$F:$F,"Realizado",Lancamentos!$J:$J,Fluxo_de_Caixa_Semanal!$A82)-SUMIFS(Lancamentos!$Y:$Y,Lancamentos!$AF:$AF,Fluxo_de_Caixa_Semanal!DK$8,Lancamentos!$F:$F,"Contratado",Lancamentos!$J:$J,Fluxo_de_Caixa_Semanal!$A82)</f>
        <v>0</v>
      </c>
      <c r="DL82" s="123">
        <f>-SUMIFS(Lancamentos!$Y:$Y,Lancamentos!$AF:$AF,Fluxo_de_Caixa_Semanal!DL$8,Lancamentos!$F:$F,"Realizado",Lancamentos!$J:$J,Fluxo_de_Caixa_Semanal!$A82)-SUMIFS(Lancamentos!$Y:$Y,Lancamentos!$AF:$AF,Fluxo_de_Caixa_Semanal!DL$8,Lancamentos!$F:$F,"Contratado",Lancamentos!$J:$J,Fluxo_de_Caixa_Semanal!$A82)</f>
        <v>0</v>
      </c>
      <c r="DM82" s="121">
        <f>-SUMIFS(Lancamentos!$Y:$Y,Lancamentos!$AF:$AF,Fluxo_de_Caixa_Semanal!DM$8,Lancamentos!$F:$F,"Realizado",Lancamentos!$J:$J,Fluxo_de_Caixa_Semanal!$A82)-SUMIFS(Lancamentos!$Y:$Y,Lancamentos!$AF:$AF,Fluxo_de_Caixa_Semanal!DM$8,Lancamentos!$F:$F,"Contratado",Lancamentos!$J:$J,Fluxo_de_Caixa_Semanal!$A82)</f>
        <v>0</v>
      </c>
      <c r="DN82" s="122">
        <f>-SUMIFS(Lancamentos!$Y:$Y,Lancamentos!$AF:$AF,Fluxo_de_Caixa_Semanal!DN$8,Lancamentos!$F:$F,"Realizado",Lancamentos!$J:$J,Fluxo_de_Caixa_Semanal!$A82)-SUMIFS(Lancamentos!$Y:$Y,Lancamentos!$AF:$AF,Fluxo_de_Caixa_Semanal!DN$8,Lancamentos!$F:$F,"Contratado",Lancamentos!$J:$J,Fluxo_de_Caixa_Semanal!$A82)</f>
        <v>0</v>
      </c>
      <c r="DO82" s="123">
        <f>-SUMIFS(Lancamentos!$Y:$Y,Lancamentos!$AF:$AF,Fluxo_de_Caixa_Semanal!DO$8,Lancamentos!$F:$F,"Realizado",Lancamentos!$J:$J,Fluxo_de_Caixa_Semanal!$A82)-SUMIFS(Lancamentos!$Y:$Y,Lancamentos!$AF:$AF,Fluxo_de_Caixa_Semanal!DO$8,Lancamentos!$F:$F,"Contratado",Lancamentos!$J:$J,Fluxo_de_Caixa_Semanal!$A82)</f>
        <v>0</v>
      </c>
      <c r="DP82" s="121">
        <f>-SUMIFS(Lancamentos!$Y:$Y,Lancamentos!$AF:$AF,Fluxo_de_Caixa_Semanal!DP$8,Lancamentos!$F:$F,"Realizado",Lancamentos!$J:$J,Fluxo_de_Caixa_Semanal!$A82)-SUMIFS(Lancamentos!$Y:$Y,Lancamentos!$AF:$AF,Fluxo_de_Caixa_Semanal!DP$8,Lancamentos!$F:$F,"Contratado",Lancamentos!$J:$J,Fluxo_de_Caixa_Semanal!$A82)</f>
        <v>0</v>
      </c>
      <c r="DQ82" s="122">
        <f>-SUMIFS(Lancamentos!$Y:$Y,Lancamentos!$AF:$AF,Fluxo_de_Caixa_Semanal!DQ$8,Lancamentos!$F:$F,"Realizado",Lancamentos!$J:$J,Fluxo_de_Caixa_Semanal!$A82)-SUMIFS(Lancamentos!$Y:$Y,Lancamentos!$AF:$AF,Fluxo_de_Caixa_Semanal!DQ$8,Lancamentos!$F:$F,"Contratado",Lancamentos!$J:$J,Fluxo_de_Caixa_Semanal!$A82)</f>
        <v>0</v>
      </c>
      <c r="DR82" s="123">
        <f>-SUMIFS(Lancamentos!$Y:$Y,Lancamentos!$AF:$AF,Fluxo_de_Caixa_Semanal!DR$8,Lancamentos!$F:$F,"Realizado",Lancamentos!$J:$J,Fluxo_de_Caixa_Semanal!$A82)-SUMIFS(Lancamentos!$Y:$Y,Lancamentos!$AF:$AF,Fluxo_de_Caixa_Semanal!DR$8,Lancamentos!$F:$F,"Contratado",Lancamentos!$J:$J,Fluxo_de_Caixa_Semanal!$A82)</f>
        <v>0</v>
      </c>
      <c r="DS82" s="121">
        <f>-SUMIFS(Lancamentos!$Y:$Y,Lancamentos!$AF:$AF,Fluxo_de_Caixa_Semanal!DS$8,Lancamentos!$F:$F,"Realizado",Lancamentos!$J:$J,Fluxo_de_Caixa_Semanal!$A82)-SUMIFS(Lancamentos!$Y:$Y,Lancamentos!$AF:$AF,Fluxo_de_Caixa_Semanal!DS$8,Lancamentos!$F:$F,"Contratado",Lancamentos!$J:$J,Fluxo_de_Caixa_Semanal!$A82)</f>
        <v>0</v>
      </c>
      <c r="DT82" s="122">
        <f>-SUMIFS(Lancamentos!$Y:$Y,Lancamentos!$AF:$AF,Fluxo_de_Caixa_Semanal!DT$8,Lancamentos!$F:$F,"Realizado",Lancamentos!$J:$J,Fluxo_de_Caixa_Semanal!$A82)-SUMIFS(Lancamentos!$Y:$Y,Lancamentos!$AF:$AF,Fluxo_de_Caixa_Semanal!DT$8,Lancamentos!$F:$F,"Contratado",Lancamentos!$J:$J,Fluxo_de_Caixa_Semanal!$A82)</f>
        <v>0</v>
      </c>
      <c r="DU82" s="123">
        <f>-SUMIFS(Lancamentos!$Y:$Y,Lancamentos!$AF:$AF,Fluxo_de_Caixa_Semanal!DU$8,Lancamentos!$F:$F,"Realizado",Lancamentos!$J:$J,Fluxo_de_Caixa_Semanal!$A82)-SUMIFS(Lancamentos!$Y:$Y,Lancamentos!$AF:$AF,Fluxo_de_Caixa_Semanal!DU$8,Lancamentos!$F:$F,"Contratado",Lancamentos!$J:$J,Fluxo_de_Caixa_Semanal!$A82)</f>
        <v>0</v>
      </c>
      <c r="DV82" s="121">
        <f>-SUMIFS(Lancamentos!$Y:$Y,Lancamentos!$AF:$AF,Fluxo_de_Caixa_Semanal!DV$8,Lancamentos!$F:$F,"Realizado",Lancamentos!$J:$J,Fluxo_de_Caixa_Semanal!$A82)-SUMIFS(Lancamentos!$Y:$Y,Lancamentos!$AF:$AF,Fluxo_de_Caixa_Semanal!DV$8,Lancamentos!$F:$F,"Contratado",Lancamentos!$J:$J,Fluxo_de_Caixa_Semanal!$A82)</f>
        <v>0</v>
      </c>
      <c r="DW82" s="122">
        <f>-SUMIFS(Lancamentos!$Y:$Y,Lancamentos!$AF:$AF,Fluxo_de_Caixa_Semanal!DW$8,Lancamentos!$F:$F,"Realizado",Lancamentos!$J:$J,Fluxo_de_Caixa_Semanal!$A82)-SUMIFS(Lancamentos!$Y:$Y,Lancamentos!$AF:$AF,Fluxo_de_Caixa_Semanal!DW$8,Lancamentos!$F:$F,"Contratado",Lancamentos!$J:$J,Fluxo_de_Caixa_Semanal!$A82)</f>
        <v>0</v>
      </c>
      <c r="DX82" s="123">
        <f>-SUMIFS(Lancamentos!$Y:$Y,Lancamentos!$AF:$AF,Fluxo_de_Caixa_Semanal!DX$8,Lancamentos!$F:$F,"Realizado",Lancamentos!$J:$J,Fluxo_de_Caixa_Semanal!$A82)-SUMIFS(Lancamentos!$Y:$Y,Lancamentos!$AF:$AF,Fluxo_de_Caixa_Semanal!DX$8,Lancamentos!$F:$F,"Contratado",Lancamentos!$J:$J,Fluxo_de_Caixa_Semanal!$A82)</f>
        <v>0</v>
      </c>
      <c r="DY82" s="121">
        <f>-SUMIFS(Lancamentos!$Y:$Y,Lancamentos!$AF:$AF,Fluxo_de_Caixa_Semanal!DY$8,Lancamentos!$F:$F,"Realizado",Lancamentos!$J:$J,Fluxo_de_Caixa_Semanal!$A82)-SUMIFS(Lancamentos!$Y:$Y,Lancamentos!$AF:$AF,Fluxo_de_Caixa_Semanal!DY$8,Lancamentos!$F:$F,"Contratado",Lancamentos!$J:$J,Fluxo_de_Caixa_Semanal!$A82)</f>
        <v>0</v>
      </c>
      <c r="DZ82" s="122">
        <f>-SUMIFS(Lancamentos!$Y:$Y,Lancamentos!$AF:$AF,Fluxo_de_Caixa_Semanal!DZ$8,Lancamentos!$F:$F,"Realizado",Lancamentos!$J:$J,Fluxo_de_Caixa_Semanal!$A82)-SUMIFS(Lancamentos!$Y:$Y,Lancamentos!$AF:$AF,Fluxo_de_Caixa_Semanal!DZ$8,Lancamentos!$F:$F,"Contratado",Lancamentos!$J:$J,Fluxo_de_Caixa_Semanal!$A82)</f>
        <v>0</v>
      </c>
      <c r="EA82" s="123">
        <f>-SUMIFS(Lancamentos!$Y:$Y,Lancamentos!$AF:$AF,Fluxo_de_Caixa_Semanal!EA$8,Lancamentos!$F:$F,"Realizado",Lancamentos!$J:$J,Fluxo_de_Caixa_Semanal!$A82)-SUMIFS(Lancamentos!$Y:$Y,Lancamentos!$AF:$AF,Fluxo_de_Caixa_Semanal!EA$8,Lancamentos!$F:$F,"Contratado",Lancamentos!$J:$J,Fluxo_de_Caixa_Semanal!$A82)</f>
        <v>0</v>
      </c>
      <c r="EB82" s="121">
        <f>-SUMIFS(Lancamentos!$Y:$Y,Lancamentos!$AF:$AF,Fluxo_de_Caixa_Semanal!EB$8,Lancamentos!$F:$F,"Realizado",Lancamentos!$J:$J,Fluxo_de_Caixa_Semanal!$A82)-SUMIFS(Lancamentos!$Y:$Y,Lancamentos!$AF:$AF,Fluxo_de_Caixa_Semanal!EB$8,Lancamentos!$F:$F,"Contratado",Lancamentos!$J:$J,Fluxo_de_Caixa_Semanal!$A82)</f>
        <v>0</v>
      </c>
      <c r="EC82" s="122">
        <f>-SUMIFS(Lancamentos!$Y:$Y,Lancamentos!$AF:$AF,Fluxo_de_Caixa_Semanal!EC$8,Lancamentos!$F:$F,"Realizado",Lancamentos!$J:$J,Fluxo_de_Caixa_Semanal!$A82)-SUMIFS(Lancamentos!$Y:$Y,Lancamentos!$AF:$AF,Fluxo_de_Caixa_Semanal!EC$8,Lancamentos!$F:$F,"Contratado",Lancamentos!$J:$J,Fluxo_de_Caixa_Semanal!$A82)</f>
        <v>0</v>
      </c>
      <c r="ED82" s="123">
        <f>-SUMIFS(Lancamentos!$Y:$Y,Lancamentos!$AF:$AF,Fluxo_de_Caixa_Semanal!ED$8,Lancamentos!$F:$F,"Realizado",Lancamentos!$J:$J,Fluxo_de_Caixa_Semanal!$A82)-SUMIFS(Lancamentos!$Y:$Y,Lancamentos!$AF:$AF,Fluxo_de_Caixa_Semanal!ED$8,Lancamentos!$F:$F,"Contratado",Lancamentos!$J:$J,Fluxo_de_Caixa_Semanal!$A82)</f>
        <v>0</v>
      </c>
      <c r="EE82" s="121">
        <f>-SUMIFS(Lancamentos!$Y:$Y,Lancamentos!$AF:$AF,Fluxo_de_Caixa_Semanal!EE$8,Lancamentos!$F:$F,"Realizado",Lancamentos!$J:$J,Fluxo_de_Caixa_Semanal!$A82)-SUMIFS(Lancamentos!$Y:$Y,Lancamentos!$AF:$AF,Fluxo_de_Caixa_Semanal!EE$8,Lancamentos!$F:$F,"Contratado",Lancamentos!$J:$J,Fluxo_de_Caixa_Semanal!$A82)</f>
        <v>0</v>
      </c>
      <c r="EF82" s="122">
        <f>-SUMIFS(Lancamentos!$Y:$Y,Lancamentos!$AF:$AF,Fluxo_de_Caixa_Semanal!EF$8,Lancamentos!$F:$F,"Realizado",Lancamentos!$J:$J,Fluxo_de_Caixa_Semanal!$A82)-SUMIFS(Lancamentos!$Y:$Y,Lancamentos!$AF:$AF,Fluxo_de_Caixa_Semanal!EF$8,Lancamentos!$F:$F,"Contratado",Lancamentos!$J:$J,Fluxo_de_Caixa_Semanal!$A82)</f>
        <v>0</v>
      </c>
      <c r="EG82" s="123">
        <f>-SUMIFS(Lancamentos!$Y:$Y,Lancamentos!$AF:$AF,Fluxo_de_Caixa_Semanal!EG$8,Lancamentos!$F:$F,"Realizado",Lancamentos!$J:$J,Fluxo_de_Caixa_Semanal!$A82)-SUMIFS(Lancamentos!$Y:$Y,Lancamentos!$AF:$AF,Fluxo_de_Caixa_Semanal!EG$8,Lancamentos!$F:$F,"Contratado",Lancamentos!$J:$J,Fluxo_de_Caixa_Semanal!$A82)</f>
        <v>0</v>
      </c>
      <c r="EH82" s="121">
        <f>-SUMIFS(Lancamentos!$Y:$Y,Lancamentos!$AF:$AF,Fluxo_de_Caixa_Semanal!EH$8,Lancamentos!$F:$F,"Realizado",Lancamentos!$J:$J,Fluxo_de_Caixa_Semanal!$A82)-SUMIFS(Lancamentos!$Y:$Y,Lancamentos!$AF:$AF,Fluxo_de_Caixa_Semanal!EH$8,Lancamentos!$F:$F,"Contratado",Lancamentos!$J:$J,Fluxo_de_Caixa_Semanal!$A82)</f>
        <v>0</v>
      </c>
      <c r="EI82" s="122">
        <f>-SUMIFS(Lancamentos!$Y:$Y,Lancamentos!$AF:$AF,Fluxo_de_Caixa_Semanal!EI$8,Lancamentos!$F:$F,"Realizado",Lancamentos!$J:$J,Fluxo_de_Caixa_Semanal!$A82)-SUMIFS(Lancamentos!$Y:$Y,Lancamentos!$AF:$AF,Fluxo_de_Caixa_Semanal!EI$8,Lancamentos!$F:$F,"Contratado",Lancamentos!$J:$J,Fluxo_de_Caixa_Semanal!$A82)</f>
        <v>0</v>
      </c>
      <c r="EJ82" s="123">
        <f>-SUMIFS(Lancamentos!$Y:$Y,Lancamentos!$AF:$AF,Fluxo_de_Caixa_Semanal!EJ$8,Lancamentos!$F:$F,"Realizado",Lancamentos!$J:$J,Fluxo_de_Caixa_Semanal!$A82)-SUMIFS(Lancamentos!$Y:$Y,Lancamentos!$AF:$AF,Fluxo_de_Caixa_Semanal!EJ$8,Lancamentos!$F:$F,"Contratado",Lancamentos!$J:$J,Fluxo_de_Caixa_Semanal!$A82)</f>
        <v>0</v>
      </c>
      <c r="EK82" s="121">
        <f>-SUMIFS(Lancamentos!$Y:$Y,Lancamentos!$AF:$AF,Fluxo_de_Caixa_Semanal!EK$8,Lancamentos!$F:$F,"Realizado",Lancamentos!$J:$J,Fluxo_de_Caixa_Semanal!$A82)-SUMIFS(Lancamentos!$Y:$Y,Lancamentos!$AF:$AF,Fluxo_de_Caixa_Semanal!EK$8,Lancamentos!$F:$F,"Contratado",Lancamentos!$J:$J,Fluxo_de_Caixa_Semanal!$A82)</f>
        <v>0</v>
      </c>
      <c r="EL82" s="122">
        <f>-SUMIFS(Lancamentos!$Y:$Y,Lancamentos!$AF:$AF,Fluxo_de_Caixa_Semanal!EL$8,Lancamentos!$F:$F,"Realizado",Lancamentos!$J:$J,Fluxo_de_Caixa_Semanal!$A82)-SUMIFS(Lancamentos!$Y:$Y,Lancamentos!$AF:$AF,Fluxo_de_Caixa_Semanal!EL$8,Lancamentos!$F:$F,"Contratado",Lancamentos!$J:$J,Fluxo_de_Caixa_Semanal!$A82)</f>
        <v>0</v>
      </c>
      <c r="EM82" s="123">
        <f>-SUMIFS(Lancamentos!$Y:$Y,Lancamentos!$AF:$AF,Fluxo_de_Caixa_Semanal!EM$8,Lancamentos!$F:$F,"Realizado",Lancamentos!$J:$J,Fluxo_de_Caixa_Semanal!$A82)-SUMIFS(Lancamentos!$Y:$Y,Lancamentos!$AF:$AF,Fluxo_de_Caixa_Semanal!EM$8,Lancamentos!$F:$F,"Contratado",Lancamentos!$J:$J,Fluxo_de_Caixa_Semanal!$A82)</f>
        <v>0</v>
      </c>
      <c r="EN82" s="121">
        <f>-SUMIFS(Lancamentos!$Y:$Y,Lancamentos!$AF:$AF,Fluxo_de_Caixa_Semanal!EN$8,Lancamentos!$F:$F,"Realizado",Lancamentos!$J:$J,Fluxo_de_Caixa_Semanal!$A82)-SUMIFS(Lancamentos!$Y:$Y,Lancamentos!$AF:$AF,Fluxo_de_Caixa_Semanal!EN$8,Lancamentos!$F:$F,"Contratado",Lancamentos!$J:$J,Fluxo_de_Caixa_Semanal!$A82)</f>
        <v>0</v>
      </c>
      <c r="EO82" s="122">
        <f>-SUMIFS(Lancamentos!$Y:$Y,Lancamentos!$AF:$AF,Fluxo_de_Caixa_Semanal!EO$8,Lancamentos!$F:$F,"Realizado",Lancamentos!$J:$J,Fluxo_de_Caixa_Semanal!$A82)-SUMIFS(Lancamentos!$Y:$Y,Lancamentos!$AF:$AF,Fluxo_de_Caixa_Semanal!EO$8,Lancamentos!$F:$F,"Contratado",Lancamentos!$J:$J,Fluxo_de_Caixa_Semanal!$A82)</f>
        <v>0</v>
      </c>
      <c r="EP82" s="123">
        <f>-SUMIFS(Lancamentos!$Y:$Y,Lancamentos!$AF:$AF,Fluxo_de_Caixa_Semanal!EP$8,Lancamentos!$F:$F,"Realizado",Lancamentos!$J:$J,Fluxo_de_Caixa_Semanal!$A82)-SUMIFS(Lancamentos!$Y:$Y,Lancamentos!$AF:$AF,Fluxo_de_Caixa_Semanal!EP$8,Lancamentos!$F:$F,"Contratado",Lancamentos!$J:$J,Fluxo_de_Caixa_Semanal!$A82)</f>
        <v>0</v>
      </c>
      <c r="EQ82" s="121">
        <f>-SUMIFS(Lancamentos!$Y:$Y,Lancamentos!$AF:$AF,Fluxo_de_Caixa_Semanal!EQ$8,Lancamentos!$F:$F,"Realizado",Lancamentos!$J:$J,Fluxo_de_Caixa_Semanal!$A82)-SUMIFS(Lancamentos!$Y:$Y,Lancamentos!$AF:$AF,Fluxo_de_Caixa_Semanal!EQ$8,Lancamentos!$F:$F,"Contratado",Lancamentos!$J:$J,Fluxo_de_Caixa_Semanal!$A82)</f>
        <v>0</v>
      </c>
      <c r="ER82" s="122">
        <f>-SUMIFS(Lancamentos!$Y:$Y,Lancamentos!$AF:$AF,Fluxo_de_Caixa_Semanal!ER$8,Lancamentos!$F:$F,"Realizado",Lancamentos!$J:$J,Fluxo_de_Caixa_Semanal!$A82)-SUMIFS(Lancamentos!$Y:$Y,Lancamentos!$AF:$AF,Fluxo_de_Caixa_Semanal!ER$8,Lancamentos!$F:$F,"Contratado",Lancamentos!$J:$J,Fluxo_de_Caixa_Semanal!$A82)</f>
        <v>0</v>
      </c>
      <c r="ES82" s="123">
        <f>-SUMIFS(Lancamentos!$Y:$Y,Lancamentos!$AF:$AF,Fluxo_de_Caixa_Semanal!ES$8,Lancamentos!$F:$F,"Realizado",Lancamentos!$J:$J,Fluxo_de_Caixa_Semanal!$A82)-SUMIFS(Lancamentos!$Y:$Y,Lancamentos!$AF:$AF,Fluxo_de_Caixa_Semanal!ES$8,Lancamentos!$F:$F,"Contratado",Lancamentos!$J:$J,Fluxo_de_Caixa_Semanal!$A82)</f>
        <v>0</v>
      </c>
    </row>
    <row r="83" spans="1:149" s="2" customFormat="1" outlineLevel="1" x14ac:dyDescent="0.25">
      <c r="A83" t="s">
        <v>188</v>
      </c>
      <c r="B83" t="s">
        <v>189</v>
      </c>
      <c r="C83" s="165">
        <f>-SUMIFS(Lancamentos!$Y:$Y,Lancamentos!$AF:$AF,Fluxo_de_Caixa_Semanal!C$8,Lancamentos!$F:$F,"Realizado",Lancamentos!$J:$J,Fluxo_de_Caixa_Semanal!$A83)</f>
        <v>0</v>
      </c>
      <c r="D83" s="165">
        <f>-SUMIFS(Lancamentos!$Y:$Y,Lancamentos!$AF:$AF,Fluxo_de_Caixa_Semanal!D$8,Lancamentos!$F:$F,"Realizado",Lancamentos!$J:$J,Fluxo_de_Caixa_Semanal!$A83)</f>
        <v>0</v>
      </c>
      <c r="E83" s="166">
        <f>-SUMIFS(Lancamentos!$Y:$Y,Lancamentos!$AF:$AF,Fluxo_de_Caixa_Semanal!E$8,Lancamentos!$F:$F,"Realizado",Lancamentos!$J:$J,Fluxo_de_Caixa_Semanal!$A83)</f>
        <v>0</v>
      </c>
      <c r="F83" s="167">
        <f>-SUMIFS(Lancamentos!$Y:$Y,Lancamentos!$AF:$AF,Fluxo_de_Caixa_Semanal!F$8,Lancamentos!$F:$F,"Realizado",Lancamentos!$J:$J,Fluxo_de_Caixa_Semanal!$A83)</f>
        <v>0</v>
      </c>
      <c r="G83" s="165">
        <f>-SUMIFS(Lancamentos!$Y:$Y,Lancamentos!$AF:$AF,Fluxo_de_Caixa_Semanal!G$8,Lancamentos!$F:$F,"Realizado",Lancamentos!$J:$J,Fluxo_de_Caixa_Semanal!$A83)</f>
        <v>0</v>
      </c>
      <c r="H83" s="166">
        <f>-SUMIFS(Lancamentos!$Y:$Y,Lancamentos!$AF:$AF,Fluxo_de_Caixa_Semanal!H$8,Lancamentos!$F:$F,"Realizado",Lancamentos!$J:$J,Fluxo_de_Caixa_Semanal!$A83)</f>
        <v>0</v>
      </c>
      <c r="I83" s="167">
        <f>-SUMIFS(Lancamentos!$Y:$Y,Lancamentos!$AF:$AF,Fluxo_de_Caixa_Semanal!I$8,Lancamentos!$F:$F,"Realizado",Lancamentos!$J:$J,Fluxo_de_Caixa_Semanal!$A83)</f>
        <v>0</v>
      </c>
      <c r="J83" s="165">
        <f>-SUMIFS(Lancamentos!$Y:$Y,Lancamentos!$AF:$AF,Fluxo_de_Caixa_Semanal!J$8,Lancamentos!$F:$F,"Realizado",Lancamentos!$J:$J,Fluxo_de_Caixa_Semanal!$A83)</f>
        <v>0</v>
      </c>
      <c r="K83" s="166">
        <f>-SUMIFS(Lancamentos!$Y:$Y,Lancamentos!$AF:$AF,Fluxo_de_Caixa_Semanal!K$8,Lancamentos!$F:$F,"Realizado",Lancamentos!$J:$J,Fluxo_de_Caixa_Semanal!$A83)</f>
        <v>0</v>
      </c>
      <c r="L83" s="167">
        <f>-SUMIFS(Lancamentos!$Y:$Y,Lancamentos!$AF:$AF,Fluxo_de_Caixa_Semanal!L$8,Lancamentos!$F:$F,"Realizado",Lancamentos!$J:$J,Fluxo_de_Caixa_Semanal!$A83)</f>
        <v>0</v>
      </c>
      <c r="M83" s="165">
        <f>-SUMIFS(Lancamentos!$Y:$Y,Lancamentos!$AF:$AF,Fluxo_de_Caixa_Semanal!M$8,Lancamentos!$F:$F,"Realizado",Lancamentos!$J:$J,Fluxo_de_Caixa_Semanal!$A83)</f>
        <v>0</v>
      </c>
      <c r="N83" s="166">
        <f>-SUMIFS(Lancamentos!$Y:$Y,Lancamentos!$AF:$AF,Fluxo_de_Caixa_Semanal!N$8,Lancamentos!$F:$F,"Realizado",Lancamentos!$J:$J,Fluxo_de_Caixa_Semanal!$A83)</f>
        <v>0</v>
      </c>
      <c r="O83" s="167">
        <f>-SUMIFS(Lancamentos!$Y:$Y,Lancamentos!$AF:$AF,Fluxo_de_Caixa_Semanal!O$8,Lancamentos!$F:$F,"Realizado",Lancamentos!$J:$J,Fluxo_de_Caixa_Semanal!$A83)</f>
        <v>0</v>
      </c>
      <c r="P83" s="165">
        <f>-SUMIFS(Lancamentos!$Y:$Y,Lancamentos!$AF:$AF,Fluxo_de_Caixa_Semanal!P$8,Lancamentos!$F:$F,"Realizado",Lancamentos!$J:$J,Fluxo_de_Caixa_Semanal!$A83)</f>
        <v>0</v>
      </c>
      <c r="Q83" s="166">
        <f>-SUMIFS(Lancamentos!$Y:$Y,Lancamentos!$AF:$AF,Fluxo_de_Caixa_Semanal!Q$8,Lancamentos!$F:$F,"Realizado",Lancamentos!$J:$J,Fluxo_de_Caixa_Semanal!$A83)</f>
        <v>0</v>
      </c>
      <c r="R83" s="167">
        <f>-SUMIFS(Lancamentos!$Y:$Y,Lancamentos!$AF:$AF,Fluxo_de_Caixa_Semanal!R$8,Lancamentos!$F:$F,"Realizado",Lancamentos!$J:$J,Fluxo_de_Caixa_Semanal!$A83)</f>
        <v>0</v>
      </c>
      <c r="S83" s="165">
        <f>-SUMIFS(Lancamentos!$Y:$Y,Lancamentos!$AF:$AF,Fluxo_de_Caixa_Semanal!S$8,Lancamentos!$F:$F,"Realizado",Lancamentos!$J:$J,Fluxo_de_Caixa_Semanal!$A83)</f>
        <v>0</v>
      </c>
      <c r="T83" s="166">
        <f>-SUMIFS(Lancamentos!$Y:$Y,Lancamentos!$AF:$AF,Fluxo_de_Caixa_Semanal!T$8,Lancamentos!$F:$F,"Realizado",Lancamentos!$J:$J,Fluxo_de_Caixa_Semanal!$A83)</f>
        <v>0</v>
      </c>
      <c r="U83" s="167">
        <f>-SUMIFS(Lancamentos!$Y:$Y,Lancamentos!$AF:$AF,Fluxo_de_Caixa_Semanal!U$8,Lancamentos!$F:$F,"Realizado",Lancamentos!$J:$J,Fluxo_de_Caixa_Semanal!$A83)</f>
        <v>0</v>
      </c>
      <c r="V83" s="165">
        <f>-SUMIFS(Lancamentos!$Y:$Y,Lancamentos!$AF:$AF,Fluxo_de_Caixa_Semanal!V$8,Lancamentos!$F:$F,"Realizado",Lancamentos!$J:$J,Fluxo_de_Caixa_Semanal!$A83)</f>
        <v>0</v>
      </c>
      <c r="W83" s="166">
        <f>-SUMIFS(Lancamentos!$Y:$Y,Lancamentos!$AF:$AF,Fluxo_de_Caixa_Semanal!W$8,Lancamentos!$F:$F,"Realizado",Lancamentos!$J:$J,Fluxo_de_Caixa_Semanal!$A83)</f>
        <v>0</v>
      </c>
      <c r="X83" s="121">
        <f>-SUMIFS(Lancamentos!$Y:$Y,Lancamentos!$AF:$AF,Fluxo_de_Caixa_Semanal!X$8,Lancamentos!$F:$F,"Realizado",Lancamentos!$J:$J,Fluxo_de_Caixa_Semanal!$A83)-SUMIFS(Lancamentos!$Y:$Y,Lancamentos!$AF:$AF,Fluxo_de_Caixa_Semanal!X$8,Lancamentos!$F:$F,"Contratado",Lancamentos!$J:$J,Fluxo_de_Caixa_Semanal!$A83)</f>
        <v>0</v>
      </c>
      <c r="Y83" s="122">
        <f>-SUMIFS(Lancamentos!$Y:$Y,Lancamentos!$AF:$AF,Fluxo_de_Caixa_Semanal!Y$8,Lancamentos!$F:$F,"Realizado",Lancamentos!$J:$J,Fluxo_de_Caixa_Semanal!$A83)-SUMIFS(Lancamentos!$Y:$Y,Lancamentos!$AF:$AF,Fluxo_de_Caixa_Semanal!Y$8,Lancamentos!$F:$F,"Contratado",Lancamentos!$J:$J,Fluxo_de_Caixa_Semanal!$A83)</f>
        <v>0</v>
      </c>
      <c r="Z83" s="123">
        <f>-SUMIFS(Lancamentos!$Y:$Y,Lancamentos!$AF:$AF,Fluxo_de_Caixa_Semanal!Z$8,Lancamentos!$F:$F,"Realizado",Lancamentos!$J:$J,Fluxo_de_Caixa_Semanal!$A83)-SUMIFS(Lancamentos!$Y:$Y,Lancamentos!$AF:$AF,Fluxo_de_Caixa_Semanal!Z$8,Lancamentos!$F:$F,"Contratado",Lancamentos!$J:$J,Fluxo_de_Caixa_Semanal!$A83)</f>
        <v>0</v>
      </c>
      <c r="AA83" s="121">
        <f>-SUMIFS(Lancamentos!$Y:$Y,Lancamentos!$AF:$AF,Fluxo_de_Caixa_Semanal!AA$8,Lancamentos!$F:$F,"Realizado",Lancamentos!$J:$J,Fluxo_de_Caixa_Semanal!$A83)-SUMIFS(Lancamentos!$Y:$Y,Lancamentos!$AF:$AF,Fluxo_de_Caixa_Semanal!AA$8,Lancamentos!$F:$F,"Contratado",Lancamentos!$J:$J,Fluxo_de_Caixa_Semanal!$A83)</f>
        <v>0</v>
      </c>
      <c r="AB83" s="122">
        <f>-SUMIFS(Lancamentos!$Y:$Y,Lancamentos!$AF:$AF,Fluxo_de_Caixa_Semanal!AB$8,Lancamentos!$F:$F,"Realizado",Lancamentos!$J:$J,Fluxo_de_Caixa_Semanal!$A83)-SUMIFS(Lancamentos!$Y:$Y,Lancamentos!$AF:$AF,Fluxo_de_Caixa_Semanal!AB$8,Lancamentos!$F:$F,"Contratado",Lancamentos!$J:$J,Fluxo_de_Caixa_Semanal!$A83)</f>
        <v>0</v>
      </c>
      <c r="AC83" s="123">
        <f>-SUMIFS(Lancamentos!$Y:$Y,Lancamentos!$AF:$AF,Fluxo_de_Caixa_Semanal!AC$8,Lancamentos!$F:$F,"Realizado",Lancamentos!$J:$J,Fluxo_de_Caixa_Semanal!$A83)-SUMIFS(Lancamentos!$Y:$Y,Lancamentos!$AF:$AF,Fluxo_de_Caixa_Semanal!AC$8,Lancamentos!$F:$F,"Contratado",Lancamentos!$J:$J,Fluxo_de_Caixa_Semanal!$A83)</f>
        <v>0</v>
      </c>
      <c r="AD83" s="121">
        <f>-SUMIFS(Lancamentos!$Y:$Y,Lancamentos!$AF:$AF,Fluxo_de_Caixa_Semanal!AD$8,Lancamentos!$F:$F,"Realizado",Lancamentos!$J:$J,Fluxo_de_Caixa_Semanal!$A83)-SUMIFS(Lancamentos!$Y:$Y,Lancamentos!$AF:$AF,Fluxo_de_Caixa_Semanal!AD$8,Lancamentos!$F:$F,"Contratado",Lancamentos!$J:$J,Fluxo_de_Caixa_Semanal!$A83)</f>
        <v>0</v>
      </c>
      <c r="AE83" s="122">
        <f>-SUMIFS(Lancamentos!$Y:$Y,Lancamentos!$AF:$AF,Fluxo_de_Caixa_Semanal!AE$8,Lancamentos!$F:$F,"Realizado",Lancamentos!$J:$J,Fluxo_de_Caixa_Semanal!$A83)-SUMIFS(Lancamentos!$Y:$Y,Lancamentos!$AF:$AF,Fluxo_de_Caixa_Semanal!AE$8,Lancamentos!$F:$F,"Contratado",Lancamentos!$J:$J,Fluxo_de_Caixa_Semanal!$A83)</f>
        <v>0</v>
      </c>
      <c r="AF83" s="123">
        <f>-SUMIFS(Lancamentos!$Y:$Y,Lancamentos!$AF:$AF,Fluxo_de_Caixa_Semanal!AF$8,Lancamentos!$F:$F,"Realizado",Lancamentos!$J:$J,Fluxo_de_Caixa_Semanal!$A83)-SUMIFS(Lancamentos!$Y:$Y,Lancamentos!$AF:$AF,Fluxo_de_Caixa_Semanal!AF$8,Lancamentos!$F:$F,"Contratado",Lancamentos!$J:$J,Fluxo_de_Caixa_Semanal!$A83)</f>
        <v>0</v>
      </c>
      <c r="AG83" s="121">
        <f>-SUMIFS(Lancamentos!$Y:$Y,Lancamentos!$AF:$AF,Fluxo_de_Caixa_Semanal!AG$8,Lancamentos!$F:$F,"Realizado",Lancamentos!$J:$J,Fluxo_de_Caixa_Semanal!$A83)-SUMIFS(Lancamentos!$Y:$Y,Lancamentos!$AF:$AF,Fluxo_de_Caixa_Semanal!AG$8,Lancamentos!$F:$F,"Contratado",Lancamentos!$J:$J,Fluxo_de_Caixa_Semanal!$A83)</f>
        <v>0</v>
      </c>
      <c r="AH83" s="122">
        <f>-SUMIFS(Lancamentos!$Y:$Y,Lancamentos!$AF:$AF,Fluxo_de_Caixa_Semanal!AH$8,Lancamentos!$F:$F,"Realizado",Lancamentos!$J:$J,Fluxo_de_Caixa_Semanal!$A83)-SUMIFS(Lancamentos!$Y:$Y,Lancamentos!$AF:$AF,Fluxo_de_Caixa_Semanal!AH$8,Lancamentos!$F:$F,"Contratado",Lancamentos!$J:$J,Fluxo_de_Caixa_Semanal!$A83)</f>
        <v>0</v>
      </c>
      <c r="AI83" s="123">
        <f>-SUMIFS(Lancamentos!$Y:$Y,Lancamentos!$AF:$AF,Fluxo_de_Caixa_Semanal!AI$8,Lancamentos!$F:$F,"Realizado",Lancamentos!$J:$J,Fluxo_de_Caixa_Semanal!$A83)-SUMIFS(Lancamentos!$Y:$Y,Lancamentos!$AF:$AF,Fluxo_de_Caixa_Semanal!AI$8,Lancamentos!$F:$F,"Contratado",Lancamentos!$J:$J,Fluxo_de_Caixa_Semanal!$A83)</f>
        <v>0</v>
      </c>
      <c r="AJ83" s="121">
        <f>-SUMIFS(Lancamentos!$Y:$Y,Lancamentos!$AF:$AF,Fluxo_de_Caixa_Semanal!AJ$8,Lancamentos!$F:$F,"Realizado",Lancamentos!$J:$J,Fluxo_de_Caixa_Semanal!$A83)-SUMIFS(Lancamentos!$Y:$Y,Lancamentos!$AF:$AF,Fluxo_de_Caixa_Semanal!AJ$8,Lancamentos!$F:$F,"Contratado",Lancamentos!$J:$J,Fluxo_de_Caixa_Semanal!$A83)</f>
        <v>0</v>
      </c>
      <c r="AK83" s="122">
        <f>-SUMIFS(Lancamentos!$Y:$Y,Lancamentos!$AF:$AF,Fluxo_de_Caixa_Semanal!AK$8,Lancamentos!$F:$F,"Realizado",Lancamentos!$J:$J,Fluxo_de_Caixa_Semanal!$A83)-SUMIFS(Lancamentos!$Y:$Y,Lancamentos!$AF:$AF,Fluxo_de_Caixa_Semanal!AK$8,Lancamentos!$F:$F,"Contratado",Lancamentos!$J:$J,Fluxo_de_Caixa_Semanal!$A83)</f>
        <v>0</v>
      </c>
      <c r="AL83" s="123">
        <f>-SUMIFS(Lancamentos!$Y:$Y,Lancamentos!$AF:$AF,Fluxo_de_Caixa_Semanal!AL$8,Lancamentos!$F:$F,"Realizado",Lancamentos!$J:$J,Fluxo_de_Caixa_Semanal!$A83)-SUMIFS(Lancamentos!$Y:$Y,Lancamentos!$AF:$AF,Fluxo_de_Caixa_Semanal!AL$8,Lancamentos!$F:$F,"Contratado",Lancamentos!$J:$J,Fluxo_de_Caixa_Semanal!$A83)</f>
        <v>0</v>
      </c>
      <c r="AM83" s="121">
        <f>-SUMIFS(Lancamentos!$Y:$Y,Lancamentos!$AF:$AF,Fluxo_de_Caixa_Semanal!AM$8,Lancamentos!$F:$F,"Realizado",Lancamentos!$J:$J,Fluxo_de_Caixa_Semanal!$A83)-SUMIFS(Lancamentos!$Y:$Y,Lancamentos!$AF:$AF,Fluxo_de_Caixa_Semanal!AM$8,Lancamentos!$F:$F,"Contratado",Lancamentos!$J:$J,Fluxo_de_Caixa_Semanal!$A83)</f>
        <v>0</v>
      </c>
      <c r="AN83" s="122">
        <f>-SUMIFS(Lancamentos!$Y:$Y,Lancamentos!$AF:$AF,Fluxo_de_Caixa_Semanal!AN$8,Lancamentos!$F:$F,"Realizado",Lancamentos!$J:$J,Fluxo_de_Caixa_Semanal!$A83)-SUMIFS(Lancamentos!$Y:$Y,Lancamentos!$AF:$AF,Fluxo_de_Caixa_Semanal!AN$8,Lancamentos!$F:$F,"Contratado",Lancamentos!$J:$J,Fluxo_de_Caixa_Semanal!$A83)</f>
        <v>0</v>
      </c>
      <c r="AO83" s="123">
        <f>-SUMIFS(Lancamentos!$Y:$Y,Lancamentos!$AF:$AF,Fluxo_de_Caixa_Semanal!AO$8,Lancamentos!$F:$F,"Realizado",Lancamentos!$J:$J,Fluxo_de_Caixa_Semanal!$A83)-SUMIFS(Lancamentos!$Y:$Y,Lancamentos!$AF:$AF,Fluxo_de_Caixa_Semanal!AO$8,Lancamentos!$F:$F,"Contratado",Lancamentos!$J:$J,Fluxo_de_Caixa_Semanal!$A83)</f>
        <v>0</v>
      </c>
      <c r="AP83" s="121">
        <f>-SUMIFS(Lancamentos!$Y:$Y,Lancamentos!$AF:$AF,Fluxo_de_Caixa_Semanal!AP$8,Lancamentos!$F:$F,"Realizado",Lancamentos!$J:$J,Fluxo_de_Caixa_Semanal!$A83)-SUMIFS(Lancamentos!$Y:$Y,Lancamentos!$AF:$AF,Fluxo_de_Caixa_Semanal!AP$8,Lancamentos!$F:$F,"Contratado",Lancamentos!$J:$J,Fluxo_de_Caixa_Semanal!$A83)</f>
        <v>0</v>
      </c>
      <c r="AQ83" s="122">
        <f>-SUMIFS(Lancamentos!$Y:$Y,Lancamentos!$AF:$AF,Fluxo_de_Caixa_Semanal!AQ$8,Lancamentos!$F:$F,"Realizado",Lancamentos!$J:$J,Fluxo_de_Caixa_Semanal!$A83)-SUMIFS(Lancamentos!$Y:$Y,Lancamentos!$AF:$AF,Fluxo_de_Caixa_Semanal!AQ$8,Lancamentos!$F:$F,"Contratado",Lancamentos!$J:$J,Fluxo_de_Caixa_Semanal!$A83)</f>
        <v>0</v>
      </c>
      <c r="AR83" s="123">
        <f>-SUMIFS(Lancamentos!$Y:$Y,Lancamentos!$AF:$AF,Fluxo_de_Caixa_Semanal!AR$8,Lancamentos!$F:$F,"Realizado",Lancamentos!$J:$J,Fluxo_de_Caixa_Semanal!$A83)-SUMIFS(Lancamentos!$Y:$Y,Lancamentos!$AF:$AF,Fluxo_de_Caixa_Semanal!AR$8,Lancamentos!$F:$F,"Contratado",Lancamentos!$J:$J,Fluxo_de_Caixa_Semanal!$A83)</f>
        <v>0</v>
      </c>
      <c r="AS83" s="121">
        <f>-SUMIFS(Lancamentos!$Y:$Y,Lancamentos!$AF:$AF,Fluxo_de_Caixa_Semanal!AS$8,Lancamentos!$F:$F,"Realizado",Lancamentos!$J:$J,Fluxo_de_Caixa_Semanal!$A83)-SUMIFS(Lancamentos!$Y:$Y,Lancamentos!$AF:$AF,Fluxo_de_Caixa_Semanal!AS$8,Lancamentos!$F:$F,"Contratado",Lancamentos!$J:$J,Fluxo_de_Caixa_Semanal!$A83)</f>
        <v>0</v>
      </c>
      <c r="AT83" s="122">
        <f>-SUMIFS(Lancamentos!$Y:$Y,Lancamentos!$AF:$AF,Fluxo_de_Caixa_Semanal!AT$8,Lancamentos!$F:$F,"Realizado",Lancamentos!$J:$J,Fluxo_de_Caixa_Semanal!$A83)-SUMIFS(Lancamentos!$Y:$Y,Lancamentos!$AF:$AF,Fluxo_de_Caixa_Semanal!AT$8,Lancamentos!$F:$F,"Contratado",Lancamentos!$J:$J,Fluxo_de_Caixa_Semanal!$A83)</f>
        <v>0</v>
      </c>
      <c r="AU83" s="123">
        <f>-SUMIFS(Lancamentos!$Y:$Y,Lancamentos!$AF:$AF,Fluxo_de_Caixa_Semanal!AU$8,Lancamentos!$F:$F,"Realizado",Lancamentos!$J:$J,Fluxo_de_Caixa_Semanal!$A83)-SUMIFS(Lancamentos!$Y:$Y,Lancamentos!$AF:$AF,Fluxo_de_Caixa_Semanal!AU$8,Lancamentos!$F:$F,"Contratado",Lancamentos!$J:$J,Fluxo_de_Caixa_Semanal!$A83)</f>
        <v>0</v>
      </c>
      <c r="AV83" s="121">
        <f>-SUMIFS(Lancamentos!$Y:$Y,Lancamentos!$AF:$AF,Fluxo_de_Caixa_Semanal!AV$8,Lancamentos!$F:$F,"Realizado",Lancamentos!$J:$J,Fluxo_de_Caixa_Semanal!$A83)-SUMIFS(Lancamentos!$Y:$Y,Lancamentos!$AF:$AF,Fluxo_de_Caixa_Semanal!AV$8,Lancamentos!$F:$F,"Contratado",Lancamentos!$J:$J,Fluxo_de_Caixa_Semanal!$A83)</f>
        <v>0</v>
      </c>
      <c r="AW83" s="122">
        <f>-SUMIFS(Lancamentos!$Y:$Y,Lancamentos!$AF:$AF,Fluxo_de_Caixa_Semanal!AW$8,Lancamentos!$F:$F,"Realizado",Lancamentos!$J:$J,Fluxo_de_Caixa_Semanal!$A83)-SUMIFS(Lancamentos!$Y:$Y,Lancamentos!$AF:$AF,Fluxo_de_Caixa_Semanal!AW$8,Lancamentos!$F:$F,"Contratado",Lancamentos!$J:$J,Fluxo_de_Caixa_Semanal!$A83)</f>
        <v>0</v>
      </c>
      <c r="AX83" s="123">
        <f>-SUMIFS(Lancamentos!$Y:$Y,Lancamentos!$AF:$AF,Fluxo_de_Caixa_Semanal!AX$8,Lancamentos!$F:$F,"Realizado",Lancamentos!$J:$J,Fluxo_de_Caixa_Semanal!$A83)-SUMIFS(Lancamentos!$Y:$Y,Lancamentos!$AF:$AF,Fluxo_de_Caixa_Semanal!AX$8,Lancamentos!$F:$F,"Contratado",Lancamentos!$J:$J,Fluxo_de_Caixa_Semanal!$A83)</f>
        <v>0</v>
      </c>
      <c r="AY83" s="121">
        <f>-SUMIFS(Lancamentos!$Y:$Y,Lancamentos!$AF:$AF,Fluxo_de_Caixa_Semanal!AY$8,Lancamentos!$F:$F,"Realizado",Lancamentos!$J:$J,Fluxo_de_Caixa_Semanal!$A83)-SUMIFS(Lancamentos!$Y:$Y,Lancamentos!$AF:$AF,Fluxo_de_Caixa_Semanal!AY$8,Lancamentos!$F:$F,"Contratado",Lancamentos!$J:$J,Fluxo_de_Caixa_Semanal!$A83)</f>
        <v>0</v>
      </c>
      <c r="AZ83" s="122">
        <f>-SUMIFS(Lancamentos!$Y:$Y,Lancamentos!$AF:$AF,Fluxo_de_Caixa_Semanal!AZ$8,Lancamentos!$F:$F,"Realizado",Lancamentos!$J:$J,Fluxo_de_Caixa_Semanal!$A83)-SUMIFS(Lancamentos!$Y:$Y,Lancamentos!$AF:$AF,Fluxo_de_Caixa_Semanal!AZ$8,Lancamentos!$F:$F,"Contratado",Lancamentos!$J:$J,Fluxo_de_Caixa_Semanal!$A83)</f>
        <v>0</v>
      </c>
      <c r="BA83" s="123">
        <f>-SUMIFS(Lancamentos!$Y:$Y,Lancamentos!$AF:$AF,Fluxo_de_Caixa_Semanal!BA$8,Lancamentos!$F:$F,"Realizado",Lancamentos!$J:$J,Fluxo_de_Caixa_Semanal!$A83)-SUMIFS(Lancamentos!$Y:$Y,Lancamentos!$AF:$AF,Fluxo_de_Caixa_Semanal!BA$8,Lancamentos!$F:$F,"Contratado",Lancamentos!$J:$J,Fluxo_de_Caixa_Semanal!$A83)</f>
        <v>0</v>
      </c>
      <c r="BB83" s="121">
        <f>-SUMIFS(Lancamentos!$Y:$Y,Lancamentos!$AF:$AF,Fluxo_de_Caixa_Semanal!BB$8,Lancamentos!$F:$F,"Realizado",Lancamentos!$J:$J,Fluxo_de_Caixa_Semanal!$A83)-SUMIFS(Lancamentos!$Y:$Y,Lancamentos!$AF:$AF,Fluxo_de_Caixa_Semanal!BB$8,Lancamentos!$F:$F,"Contratado",Lancamentos!$J:$J,Fluxo_de_Caixa_Semanal!$A83)</f>
        <v>0</v>
      </c>
      <c r="BC83" s="122">
        <f>-SUMIFS(Lancamentos!$Y:$Y,Lancamentos!$AF:$AF,Fluxo_de_Caixa_Semanal!BC$8,Lancamentos!$F:$F,"Realizado",Lancamentos!$J:$J,Fluxo_de_Caixa_Semanal!$A83)-SUMIFS(Lancamentos!$Y:$Y,Lancamentos!$AF:$AF,Fluxo_de_Caixa_Semanal!BC$8,Lancamentos!$F:$F,"Contratado",Lancamentos!$J:$J,Fluxo_de_Caixa_Semanal!$A83)</f>
        <v>0</v>
      </c>
      <c r="BD83" s="123">
        <f>-SUMIFS(Lancamentos!$Y:$Y,Lancamentos!$AF:$AF,Fluxo_de_Caixa_Semanal!BD$8,Lancamentos!$F:$F,"Realizado",Lancamentos!$J:$J,Fluxo_de_Caixa_Semanal!$A83)-SUMIFS(Lancamentos!$Y:$Y,Lancamentos!$AF:$AF,Fluxo_de_Caixa_Semanal!BD$8,Lancamentos!$F:$F,"Contratado",Lancamentos!$J:$J,Fluxo_de_Caixa_Semanal!$A83)</f>
        <v>0</v>
      </c>
      <c r="BE83" s="121">
        <f>-SUMIFS(Lancamentos!$Y:$Y,Lancamentos!$AF:$AF,Fluxo_de_Caixa_Semanal!BE$8,Lancamentos!$F:$F,"Realizado",Lancamentos!$J:$J,Fluxo_de_Caixa_Semanal!$A83)-SUMIFS(Lancamentos!$Y:$Y,Lancamentos!$AF:$AF,Fluxo_de_Caixa_Semanal!BE$8,Lancamentos!$F:$F,"Contratado",Lancamentos!$J:$J,Fluxo_de_Caixa_Semanal!$A83)</f>
        <v>0</v>
      </c>
      <c r="BF83" s="122">
        <f>-SUMIFS(Lancamentos!$Y:$Y,Lancamentos!$AF:$AF,Fluxo_de_Caixa_Semanal!BF$8,Lancamentos!$F:$F,"Realizado",Lancamentos!$J:$J,Fluxo_de_Caixa_Semanal!$A83)-SUMIFS(Lancamentos!$Y:$Y,Lancamentos!$AF:$AF,Fluxo_de_Caixa_Semanal!BF$8,Lancamentos!$F:$F,"Contratado",Lancamentos!$J:$J,Fluxo_de_Caixa_Semanal!$A83)</f>
        <v>0</v>
      </c>
      <c r="BG83" s="123">
        <f>-SUMIFS(Lancamentos!$Y:$Y,Lancamentos!$AF:$AF,Fluxo_de_Caixa_Semanal!BG$8,Lancamentos!$F:$F,"Realizado",Lancamentos!$J:$J,Fluxo_de_Caixa_Semanal!$A83)-SUMIFS(Lancamentos!$Y:$Y,Lancamentos!$AF:$AF,Fluxo_de_Caixa_Semanal!BG$8,Lancamentos!$F:$F,"Contratado",Lancamentos!$J:$J,Fluxo_de_Caixa_Semanal!$A83)</f>
        <v>0</v>
      </c>
      <c r="BH83" s="121">
        <f>-SUMIFS(Lancamentos!$Y:$Y,Lancamentos!$AF:$AF,Fluxo_de_Caixa_Semanal!BH$8,Lancamentos!$F:$F,"Realizado",Lancamentos!$J:$J,Fluxo_de_Caixa_Semanal!$A83)-SUMIFS(Lancamentos!$Y:$Y,Lancamentos!$AF:$AF,Fluxo_de_Caixa_Semanal!BH$8,Lancamentos!$F:$F,"Contratado",Lancamentos!$J:$J,Fluxo_de_Caixa_Semanal!$A83)</f>
        <v>0</v>
      </c>
      <c r="BI83" s="122">
        <f>-SUMIFS(Lancamentos!$Y:$Y,Lancamentos!$AF:$AF,Fluxo_de_Caixa_Semanal!BI$8,Lancamentos!$F:$F,"Realizado",Lancamentos!$J:$J,Fluxo_de_Caixa_Semanal!$A83)-SUMIFS(Lancamentos!$Y:$Y,Lancamentos!$AF:$AF,Fluxo_de_Caixa_Semanal!BI$8,Lancamentos!$F:$F,"Contratado",Lancamentos!$J:$J,Fluxo_de_Caixa_Semanal!$A83)</f>
        <v>0</v>
      </c>
      <c r="BJ83" s="123">
        <f>-SUMIFS(Lancamentos!$Y:$Y,Lancamentos!$AF:$AF,Fluxo_de_Caixa_Semanal!BJ$8,Lancamentos!$F:$F,"Realizado",Lancamentos!$J:$J,Fluxo_de_Caixa_Semanal!$A83)-SUMIFS(Lancamentos!$Y:$Y,Lancamentos!$AF:$AF,Fluxo_de_Caixa_Semanal!BJ$8,Lancamentos!$F:$F,"Contratado",Lancamentos!$J:$J,Fluxo_de_Caixa_Semanal!$A83)</f>
        <v>0</v>
      </c>
      <c r="BK83" s="121">
        <f>-SUMIFS(Lancamentos!$Y:$Y,Lancamentos!$AF:$AF,Fluxo_de_Caixa_Semanal!BK$8,Lancamentos!$F:$F,"Realizado",Lancamentos!$J:$J,Fluxo_de_Caixa_Semanal!$A83)-SUMIFS(Lancamentos!$Y:$Y,Lancamentos!$AF:$AF,Fluxo_de_Caixa_Semanal!BK$8,Lancamentos!$F:$F,"Contratado",Lancamentos!$J:$J,Fluxo_de_Caixa_Semanal!$A83)</f>
        <v>0</v>
      </c>
      <c r="BL83" s="122">
        <f>-SUMIFS(Lancamentos!$Y:$Y,Lancamentos!$AF:$AF,Fluxo_de_Caixa_Semanal!BL$8,Lancamentos!$F:$F,"Realizado",Lancamentos!$J:$J,Fluxo_de_Caixa_Semanal!$A83)-SUMIFS(Lancamentos!$Y:$Y,Lancamentos!$AF:$AF,Fluxo_de_Caixa_Semanal!BL$8,Lancamentos!$F:$F,"Contratado",Lancamentos!$J:$J,Fluxo_de_Caixa_Semanal!$A83)</f>
        <v>0</v>
      </c>
      <c r="BM83" s="123">
        <f>-SUMIFS(Lancamentos!$Y:$Y,Lancamentos!$AF:$AF,Fluxo_de_Caixa_Semanal!BM$8,Lancamentos!$F:$F,"Realizado",Lancamentos!$J:$J,Fluxo_de_Caixa_Semanal!$A83)-SUMIFS(Lancamentos!$Y:$Y,Lancamentos!$AF:$AF,Fluxo_de_Caixa_Semanal!BM$8,Lancamentos!$F:$F,"Contratado",Lancamentos!$J:$J,Fluxo_de_Caixa_Semanal!$A83)</f>
        <v>0</v>
      </c>
      <c r="BN83" s="121">
        <f>-SUMIFS(Lancamentos!$Y:$Y,Lancamentos!$AF:$AF,Fluxo_de_Caixa_Semanal!BN$8,Lancamentos!$F:$F,"Realizado",Lancamentos!$J:$J,Fluxo_de_Caixa_Semanal!$A83)-SUMIFS(Lancamentos!$Y:$Y,Lancamentos!$AF:$AF,Fluxo_de_Caixa_Semanal!BN$8,Lancamentos!$F:$F,"Contratado",Lancamentos!$J:$J,Fluxo_de_Caixa_Semanal!$A83)</f>
        <v>0</v>
      </c>
      <c r="BO83" s="122">
        <f>-SUMIFS(Lancamentos!$Y:$Y,Lancamentos!$AF:$AF,Fluxo_de_Caixa_Semanal!BO$8,Lancamentos!$F:$F,"Realizado",Lancamentos!$J:$J,Fluxo_de_Caixa_Semanal!$A83)-SUMIFS(Lancamentos!$Y:$Y,Lancamentos!$AF:$AF,Fluxo_de_Caixa_Semanal!BO$8,Lancamentos!$F:$F,"Contratado",Lancamentos!$J:$J,Fluxo_de_Caixa_Semanal!$A83)</f>
        <v>0</v>
      </c>
      <c r="BP83" s="123">
        <f>-SUMIFS(Lancamentos!$Y:$Y,Lancamentos!$AF:$AF,Fluxo_de_Caixa_Semanal!BP$8,Lancamentos!$F:$F,"Realizado",Lancamentos!$J:$J,Fluxo_de_Caixa_Semanal!$A83)-SUMIFS(Lancamentos!$Y:$Y,Lancamentos!$AF:$AF,Fluxo_de_Caixa_Semanal!BP$8,Lancamentos!$F:$F,"Contratado",Lancamentos!$J:$J,Fluxo_de_Caixa_Semanal!$A83)</f>
        <v>0</v>
      </c>
      <c r="BQ83" s="121">
        <f>-SUMIFS(Lancamentos!$Y:$Y,Lancamentos!$AF:$AF,Fluxo_de_Caixa_Semanal!BQ$8,Lancamentos!$F:$F,"Realizado",Lancamentos!$J:$J,Fluxo_de_Caixa_Semanal!$A83)-SUMIFS(Lancamentos!$Y:$Y,Lancamentos!$AF:$AF,Fluxo_de_Caixa_Semanal!BQ$8,Lancamentos!$F:$F,"Contratado",Lancamentos!$J:$J,Fluxo_de_Caixa_Semanal!$A83)</f>
        <v>0</v>
      </c>
      <c r="BR83" s="122">
        <f>-SUMIFS(Lancamentos!$Y:$Y,Lancamentos!$AF:$AF,Fluxo_de_Caixa_Semanal!BR$8,Lancamentos!$F:$F,"Realizado",Lancamentos!$J:$J,Fluxo_de_Caixa_Semanal!$A83)-SUMIFS(Lancamentos!$Y:$Y,Lancamentos!$AF:$AF,Fluxo_de_Caixa_Semanal!BR$8,Lancamentos!$F:$F,"Contratado",Lancamentos!$J:$J,Fluxo_de_Caixa_Semanal!$A83)</f>
        <v>0</v>
      </c>
      <c r="BS83" s="123">
        <f>-SUMIFS(Lancamentos!$Y:$Y,Lancamentos!$AF:$AF,Fluxo_de_Caixa_Semanal!BS$8,Lancamentos!$F:$F,"Realizado",Lancamentos!$J:$J,Fluxo_de_Caixa_Semanal!$A83)-SUMIFS(Lancamentos!$Y:$Y,Lancamentos!$AF:$AF,Fluxo_de_Caixa_Semanal!BS$8,Lancamentos!$F:$F,"Contratado",Lancamentos!$J:$J,Fluxo_de_Caixa_Semanal!$A83)</f>
        <v>0</v>
      </c>
      <c r="BT83" s="121">
        <f>-SUMIFS(Lancamentos!$Y:$Y,Lancamentos!$AF:$AF,Fluxo_de_Caixa_Semanal!BT$8,Lancamentos!$F:$F,"Realizado",Lancamentos!$J:$J,Fluxo_de_Caixa_Semanal!$A83)-SUMIFS(Lancamentos!$Y:$Y,Lancamentos!$AF:$AF,Fluxo_de_Caixa_Semanal!BT$8,Lancamentos!$F:$F,"Contratado",Lancamentos!$J:$J,Fluxo_de_Caixa_Semanal!$A83)</f>
        <v>0</v>
      </c>
      <c r="BU83" s="122">
        <f>-SUMIFS(Lancamentos!$Y:$Y,Lancamentos!$AF:$AF,Fluxo_de_Caixa_Semanal!BU$8,Lancamentos!$F:$F,"Realizado",Lancamentos!$J:$J,Fluxo_de_Caixa_Semanal!$A83)-SUMIFS(Lancamentos!$Y:$Y,Lancamentos!$AF:$AF,Fluxo_de_Caixa_Semanal!BU$8,Lancamentos!$F:$F,"Contratado",Lancamentos!$J:$J,Fluxo_de_Caixa_Semanal!$A83)</f>
        <v>0</v>
      </c>
      <c r="BV83" s="123">
        <f>-SUMIFS(Lancamentos!$Y:$Y,Lancamentos!$AF:$AF,Fluxo_de_Caixa_Semanal!BV$8,Lancamentos!$F:$F,"Realizado",Lancamentos!$J:$J,Fluxo_de_Caixa_Semanal!$A83)-SUMIFS(Lancamentos!$Y:$Y,Lancamentos!$AF:$AF,Fluxo_de_Caixa_Semanal!BV$8,Lancamentos!$F:$F,"Contratado",Lancamentos!$J:$J,Fluxo_de_Caixa_Semanal!$A83)</f>
        <v>0</v>
      </c>
      <c r="BW83" s="121">
        <f>-SUMIFS(Lancamentos!$Y:$Y,Lancamentos!$AF:$AF,Fluxo_de_Caixa_Semanal!BW$8,Lancamentos!$F:$F,"Realizado",Lancamentos!$J:$J,Fluxo_de_Caixa_Semanal!$A83)-SUMIFS(Lancamentos!$Y:$Y,Lancamentos!$AF:$AF,Fluxo_de_Caixa_Semanal!BW$8,Lancamentos!$F:$F,"Contratado",Lancamentos!$J:$J,Fluxo_de_Caixa_Semanal!$A83)</f>
        <v>0</v>
      </c>
      <c r="BX83" s="122">
        <f>-SUMIFS(Lancamentos!$Y:$Y,Lancamentos!$AF:$AF,Fluxo_de_Caixa_Semanal!BX$8,Lancamentos!$F:$F,"Realizado",Lancamentos!$J:$J,Fluxo_de_Caixa_Semanal!$A83)-SUMIFS(Lancamentos!$Y:$Y,Lancamentos!$AF:$AF,Fluxo_de_Caixa_Semanal!BX$8,Lancamentos!$F:$F,"Contratado",Lancamentos!$J:$J,Fluxo_de_Caixa_Semanal!$A83)</f>
        <v>0</v>
      </c>
      <c r="BY83" s="123">
        <f>-SUMIFS(Lancamentos!$Y:$Y,Lancamentos!$AF:$AF,Fluxo_de_Caixa_Semanal!BY$8,Lancamentos!$F:$F,"Realizado",Lancamentos!$J:$J,Fluxo_de_Caixa_Semanal!$A83)-SUMIFS(Lancamentos!$Y:$Y,Lancamentos!$AF:$AF,Fluxo_de_Caixa_Semanal!BY$8,Lancamentos!$F:$F,"Contratado",Lancamentos!$J:$J,Fluxo_de_Caixa_Semanal!$A83)</f>
        <v>0</v>
      </c>
      <c r="BZ83" s="121">
        <f>-SUMIFS(Lancamentos!$Y:$Y,Lancamentos!$AF:$AF,Fluxo_de_Caixa_Semanal!BZ$8,Lancamentos!$F:$F,"Realizado",Lancamentos!$J:$J,Fluxo_de_Caixa_Semanal!$A83)-SUMIFS(Lancamentos!$Y:$Y,Lancamentos!$AF:$AF,Fluxo_de_Caixa_Semanal!BZ$8,Lancamentos!$F:$F,"Contratado",Lancamentos!$J:$J,Fluxo_de_Caixa_Semanal!$A83)</f>
        <v>0</v>
      </c>
      <c r="CA83" s="122">
        <f>-SUMIFS(Lancamentos!$Y:$Y,Lancamentos!$AF:$AF,Fluxo_de_Caixa_Semanal!CA$8,Lancamentos!$F:$F,"Realizado",Lancamentos!$J:$J,Fluxo_de_Caixa_Semanal!$A83)-SUMIFS(Lancamentos!$Y:$Y,Lancamentos!$AF:$AF,Fluxo_de_Caixa_Semanal!CA$8,Lancamentos!$F:$F,"Contratado",Lancamentos!$J:$J,Fluxo_de_Caixa_Semanal!$A83)</f>
        <v>0</v>
      </c>
      <c r="CB83" s="123">
        <f>-SUMIFS(Lancamentos!$Y:$Y,Lancamentos!$AF:$AF,Fluxo_de_Caixa_Semanal!CB$8,Lancamentos!$F:$F,"Realizado",Lancamentos!$J:$J,Fluxo_de_Caixa_Semanal!$A83)-SUMIFS(Lancamentos!$Y:$Y,Lancamentos!$AF:$AF,Fluxo_de_Caixa_Semanal!CB$8,Lancamentos!$F:$F,"Contratado",Lancamentos!$J:$J,Fluxo_de_Caixa_Semanal!$A83)</f>
        <v>0</v>
      </c>
      <c r="CC83" s="121">
        <f>-SUMIFS(Lancamentos!$Y:$Y,Lancamentos!$AF:$AF,Fluxo_de_Caixa_Semanal!CC$8,Lancamentos!$F:$F,"Realizado",Lancamentos!$J:$J,Fluxo_de_Caixa_Semanal!$A83)-SUMIFS(Lancamentos!$Y:$Y,Lancamentos!$AF:$AF,Fluxo_de_Caixa_Semanal!CC$8,Lancamentos!$F:$F,"Contratado",Lancamentos!$J:$J,Fluxo_de_Caixa_Semanal!$A83)</f>
        <v>0</v>
      </c>
      <c r="CD83" s="122">
        <f>-SUMIFS(Lancamentos!$Y:$Y,Lancamentos!$AF:$AF,Fluxo_de_Caixa_Semanal!CD$8,Lancamentos!$F:$F,"Realizado",Lancamentos!$J:$J,Fluxo_de_Caixa_Semanal!$A83)-SUMIFS(Lancamentos!$Y:$Y,Lancamentos!$AF:$AF,Fluxo_de_Caixa_Semanal!CD$8,Lancamentos!$F:$F,"Contratado",Lancamentos!$J:$J,Fluxo_de_Caixa_Semanal!$A83)</f>
        <v>0</v>
      </c>
      <c r="CE83" s="123">
        <f>-SUMIFS(Lancamentos!$Y:$Y,Lancamentos!$AF:$AF,Fluxo_de_Caixa_Semanal!CE$8,Lancamentos!$F:$F,"Realizado",Lancamentos!$J:$J,Fluxo_de_Caixa_Semanal!$A83)-SUMIFS(Lancamentos!$Y:$Y,Lancamentos!$AF:$AF,Fluxo_de_Caixa_Semanal!CE$8,Lancamentos!$F:$F,"Contratado",Lancamentos!$J:$J,Fluxo_de_Caixa_Semanal!$A83)</f>
        <v>0</v>
      </c>
      <c r="CF83" s="121">
        <f>-SUMIFS(Lancamentos!$Y:$Y,Lancamentos!$AF:$AF,Fluxo_de_Caixa_Semanal!CF$8,Lancamentos!$F:$F,"Realizado",Lancamentos!$J:$J,Fluxo_de_Caixa_Semanal!$A83)-SUMIFS(Lancamentos!$Y:$Y,Lancamentos!$AF:$AF,Fluxo_de_Caixa_Semanal!CF$8,Lancamentos!$F:$F,"Contratado",Lancamentos!$J:$J,Fluxo_de_Caixa_Semanal!$A83)</f>
        <v>0</v>
      </c>
      <c r="CG83" s="122">
        <f>-SUMIFS(Lancamentos!$Y:$Y,Lancamentos!$AF:$AF,Fluxo_de_Caixa_Semanal!CG$8,Lancamentos!$F:$F,"Realizado",Lancamentos!$J:$J,Fluxo_de_Caixa_Semanal!$A83)-SUMIFS(Lancamentos!$Y:$Y,Lancamentos!$AF:$AF,Fluxo_de_Caixa_Semanal!CG$8,Lancamentos!$F:$F,"Contratado",Lancamentos!$J:$J,Fluxo_de_Caixa_Semanal!$A83)</f>
        <v>0</v>
      </c>
      <c r="CH83" s="123">
        <f>-SUMIFS(Lancamentos!$Y:$Y,Lancamentos!$AF:$AF,Fluxo_de_Caixa_Semanal!CH$8,Lancamentos!$F:$F,"Realizado",Lancamentos!$J:$J,Fluxo_de_Caixa_Semanal!$A83)-SUMIFS(Lancamentos!$Y:$Y,Lancamentos!$AF:$AF,Fluxo_de_Caixa_Semanal!CH$8,Lancamentos!$F:$F,"Contratado",Lancamentos!$J:$J,Fluxo_de_Caixa_Semanal!$A83)</f>
        <v>0</v>
      </c>
      <c r="CI83" s="121">
        <f>-SUMIFS(Lancamentos!$Y:$Y,Lancamentos!$AF:$AF,Fluxo_de_Caixa_Semanal!CI$8,Lancamentos!$F:$F,"Realizado",Lancamentos!$J:$J,Fluxo_de_Caixa_Semanal!$A83)-SUMIFS(Lancamentos!$Y:$Y,Lancamentos!$AF:$AF,Fluxo_de_Caixa_Semanal!CI$8,Lancamentos!$F:$F,"Contratado",Lancamentos!$J:$J,Fluxo_de_Caixa_Semanal!$A83)</f>
        <v>0</v>
      </c>
      <c r="CJ83" s="122">
        <f>-SUMIFS(Lancamentos!$Y:$Y,Lancamentos!$AF:$AF,Fluxo_de_Caixa_Semanal!CJ$8,Lancamentos!$F:$F,"Realizado",Lancamentos!$J:$J,Fluxo_de_Caixa_Semanal!$A83)-SUMIFS(Lancamentos!$Y:$Y,Lancamentos!$AF:$AF,Fluxo_de_Caixa_Semanal!CJ$8,Lancamentos!$F:$F,"Contratado",Lancamentos!$J:$J,Fluxo_de_Caixa_Semanal!$A83)</f>
        <v>0</v>
      </c>
      <c r="CK83" s="123">
        <f>-SUMIFS(Lancamentos!$Y:$Y,Lancamentos!$AF:$AF,Fluxo_de_Caixa_Semanal!CK$8,Lancamentos!$F:$F,"Realizado",Lancamentos!$J:$J,Fluxo_de_Caixa_Semanal!$A83)-SUMIFS(Lancamentos!$Y:$Y,Lancamentos!$AF:$AF,Fluxo_de_Caixa_Semanal!CK$8,Lancamentos!$F:$F,"Contratado",Lancamentos!$J:$J,Fluxo_de_Caixa_Semanal!$A83)</f>
        <v>0</v>
      </c>
      <c r="CL83" s="121">
        <f>-SUMIFS(Lancamentos!$Y:$Y,Lancamentos!$AF:$AF,Fluxo_de_Caixa_Semanal!CL$8,Lancamentos!$F:$F,"Realizado",Lancamentos!$J:$J,Fluxo_de_Caixa_Semanal!$A83)-SUMIFS(Lancamentos!$Y:$Y,Lancamentos!$AF:$AF,Fluxo_de_Caixa_Semanal!CL$8,Lancamentos!$F:$F,"Contratado",Lancamentos!$J:$J,Fluxo_de_Caixa_Semanal!$A83)</f>
        <v>0</v>
      </c>
      <c r="CM83" s="122">
        <f>-SUMIFS(Lancamentos!$Y:$Y,Lancamentos!$AF:$AF,Fluxo_de_Caixa_Semanal!CM$8,Lancamentos!$F:$F,"Realizado",Lancamentos!$J:$J,Fluxo_de_Caixa_Semanal!$A83)-SUMIFS(Lancamentos!$Y:$Y,Lancamentos!$AF:$AF,Fluxo_de_Caixa_Semanal!CM$8,Lancamentos!$F:$F,"Contratado",Lancamentos!$J:$J,Fluxo_de_Caixa_Semanal!$A83)</f>
        <v>0</v>
      </c>
      <c r="CN83" s="123">
        <f>-SUMIFS(Lancamentos!$Y:$Y,Lancamentos!$AF:$AF,Fluxo_de_Caixa_Semanal!CN$8,Lancamentos!$F:$F,"Realizado",Lancamentos!$J:$J,Fluxo_de_Caixa_Semanal!$A83)-SUMIFS(Lancamentos!$Y:$Y,Lancamentos!$AF:$AF,Fluxo_de_Caixa_Semanal!CN$8,Lancamentos!$F:$F,"Contratado",Lancamentos!$J:$J,Fluxo_de_Caixa_Semanal!$A83)</f>
        <v>0</v>
      </c>
      <c r="CO83" s="121">
        <f>-SUMIFS(Lancamentos!$Y:$Y,Lancamentos!$AF:$AF,Fluxo_de_Caixa_Semanal!CO$8,Lancamentos!$F:$F,"Realizado",Lancamentos!$J:$J,Fluxo_de_Caixa_Semanal!$A83)-SUMIFS(Lancamentos!$Y:$Y,Lancamentos!$AF:$AF,Fluxo_de_Caixa_Semanal!CO$8,Lancamentos!$F:$F,"Contratado",Lancamentos!$J:$J,Fluxo_de_Caixa_Semanal!$A83)</f>
        <v>0</v>
      </c>
      <c r="CP83" s="122">
        <f>-SUMIFS(Lancamentos!$Y:$Y,Lancamentos!$AF:$AF,Fluxo_de_Caixa_Semanal!CP$8,Lancamentos!$F:$F,"Realizado",Lancamentos!$J:$J,Fluxo_de_Caixa_Semanal!$A83)-SUMIFS(Lancamentos!$Y:$Y,Lancamentos!$AF:$AF,Fluxo_de_Caixa_Semanal!CP$8,Lancamentos!$F:$F,"Contratado",Lancamentos!$J:$J,Fluxo_de_Caixa_Semanal!$A83)</f>
        <v>0</v>
      </c>
      <c r="CQ83" s="123">
        <f>-SUMIFS(Lancamentos!$Y:$Y,Lancamentos!$AF:$AF,Fluxo_de_Caixa_Semanal!CQ$8,Lancamentos!$F:$F,"Realizado",Lancamentos!$J:$J,Fluxo_de_Caixa_Semanal!$A83)-SUMIFS(Lancamentos!$Y:$Y,Lancamentos!$AF:$AF,Fluxo_de_Caixa_Semanal!CQ$8,Lancamentos!$F:$F,"Contratado",Lancamentos!$J:$J,Fluxo_de_Caixa_Semanal!$A83)</f>
        <v>0</v>
      </c>
      <c r="CR83" s="121">
        <f>-SUMIFS(Lancamentos!$Y:$Y,Lancamentos!$AF:$AF,Fluxo_de_Caixa_Semanal!CR$8,Lancamentos!$F:$F,"Realizado",Lancamentos!$J:$J,Fluxo_de_Caixa_Semanal!$A83)-SUMIFS(Lancamentos!$Y:$Y,Lancamentos!$AF:$AF,Fluxo_de_Caixa_Semanal!CR$8,Lancamentos!$F:$F,"Contratado",Lancamentos!$J:$J,Fluxo_de_Caixa_Semanal!$A83)</f>
        <v>0</v>
      </c>
      <c r="CS83" s="122">
        <f>-SUMIFS(Lancamentos!$Y:$Y,Lancamentos!$AF:$AF,Fluxo_de_Caixa_Semanal!CS$8,Lancamentos!$F:$F,"Realizado",Lancamentos!$J:$J,Fluxo_de_Caixa_Semanal!$A83)-SUMIFS(Lancamentos!$Y:$Y,Lancamentos!$AF:$AF,Fluxo_de_Caixa_Semanal!CS$8,Lancamentos!$F:$F,"Contratado",Lancamentos!$J:$J,Fluxo_de_Caixa_Semanal!$A83)</f>
        <v>0</v>
      </c>
      <c r="CT83" s="123">
        <f>-SUMIFS(Lancamentos!$Y:$Y,Lancamentos!$AF:$AF,Fluxo_de_Caixa_Semanal!CT$8,Lancamentos!$F:$F,"Realizado",Lancamentos!$J:$J,Fluxo_de_Caixa_Semanal!$A83)-SUMIFS(Lancamentos!$Y:$Y,Lancamentos!$AF:$AF,Fluxo_de_Caixa_Semanal!CT$8,Lancamentos!$F:$F,"Contratado",Lancamentos!$J:$J,Fluxo_de_Caixa_Semanal!$A83)</f>
        <v>0</v>
      </c>
      <c r="CU83" s="121">
        <f>-SUMIFS(Lancamentos!$Y:$Y,Lancamentos!$AF:$AF,Fluxo_de_Caixa_Semanal!CU$8,Lancamentos!$F:$F,"Realizado",Lancamentos!$J:$J,Fluxo_de_Caixa_Semanal!$A83)-SUMIFS(Lancamentos!$Y:$Y,Lancamentos!$AF:$AF,Fluxo_de_Caixa_Semanal!CU$8,Lancamentos!$F:$F,"Contratado",Lancamentos!$J:$J,Fluxo_de_Caixa_Semanal!$A83)</f>
        <v>0</v>
      </c>
      <c r="CV83" s="122">
        <f>-SUMIFS(Lancamentos!$Y:$Y,Lancamentos!$AF:$AF,Fluxo_de_Caixa_Semanal!CV$8,Lancamentos!$F:$F,"Realizado",Lancamentos!$J:$J,Fluxo_de_Caixa_Semanal!$A83)-SUMIFS(Lancamentos!$Y:$Y,Lancamentos!$AF:$AF,Fluxo_de_Caixa_Semanal!CV$8,Lancamentos!$F:$F,"Contratado",Lancamentos!$J:$J,Fluxo_de_Caixa_Semanal!$A83)</f>
        <v>0</v>
      </c>
      <c r="CW83" s="123">
        <f>-SUMIFS(Lancamentos!$Y:$Y,Lancamentos!$AF:$AF,Fluxo_de_Caixa_Semanal!CW$8,Lancamentos!$F:$F,"Realizado",Lancamentos!$J:$J,Fluxo_de_Caixa_Semanal!$A83)-SUMIFS(Lancamentos!$Y:$Y,Lancamentos!$AF:$AF,Fluxo_de_Caixa_Semanal!CW$8,Lancamentos!$F:$F,"Contratado",Lancamentos!$J:$J,Fluxo_de_Caixa_Semanal!$A83)</f>
        <v>0</v>
      </c>
      <c r="CX83" s="121">
        <f>-SUMIFS(Lancamentos!$Y:$Y,Lancamentos!$AF:$AF,Fluxo_de_Caixa_Semanal!CX$8,Lancamentos!$F:$F,"Realizado",Lancamentos!$J:$J,Fluxo_de_Caixa_Semanal!$A83)-SUMIFS(Lancamentos!$Y:$Y,Lancamentos!$AF:$AF,Fluxo_de_Caixa_Semanal!CX$8,Lancamentos!$F:$F,"Contratado",Lancamentos!$J:$J,Fluxo_de_Caixa_Semanal!$A83)</f>
        <v>0</v>
      </c>
      <c r="CY83" s="122">
        <f>-SUMIFS(Lancamentos!$Y:$Y,Lancamentos!$AF:$AF,Fluxo_de_Caixa_Semanal!CY$8,Lancamentos!$F:$F,"Realizado",Lancamentos!$J:$J,Fluxo_de_Caixa_Semanal!$A83)-SUMIFS(Lancamentos!$Y:$Y,Lancamentos!$AF:$AF,Fluxo_de_Caixa_Semanal!CY$8,Lancamentos!$F:$F,"Contratado",Lancamentos!$J:$J,Fluxo_de_Caixa_Semanal!$A83)</f>
        <v>0</v>
      </c>
      <c r="CZ83" s="123">
        <f>-SUMIFS(Lancamentos!$Y:$Y,Lancamentos!$AF:$AF,Fluxo_de_Caixa_Semanal!CZ$8,Lancamentos!$F:$F,"Realizado",Lancamentos!$J:$J,Fluxo_de_Caixa_Semanal!$A83)-SUMIFS(Lancamentos!$Y:$Y,Lancamentos!$AF:$AF,Fluxo_de_Caixa_Semanal!CZ$8,Lancamentos!$F:$F,"Contratado",Lancamentos!$J:$J,Fluxo_de_Caixa_Semanal!$A83)</f>
        <v>0</v>
      </c>
      <c r="DA83" s="121">
        <f>-SUMIFS(Lancamentos!$Y:$Y,Lancamentos!$AF:$AF,Fluxo_de_Caixa_Semanal!DA$8,Lancamentos!$F:$F,"Realizado",Lancamentos!$J:$J,Fluxo_de_Caixa_Semanal!$A83)-SUMIFS(Lancamentos!$Y:$Y,Lancamentos!$AF:$AF,Fluxo_de_Caixa_Semanal!DA$8,Lancamentos!$F:$F,"Contratado",Lancamentos!$J:$J,Fluxo_de_Caixa_Semanal!$A83)</f>
        <v>0</v>
      </c>
      <c r="DB83" s="122">
        <f>-SUMIFS(Lancamentos!$Y:$Y,Lancamentos!$AF:$AF,Fluxo_de_Caixa_Semanal!DB$8,Lancamentos!$F:$F,"Realizado",Lancamentos!$J:$J,Fluxo_de_Caixa_Semanal!$A83)-SUMIFS(Lancamentos!$Y:$Y,Lancamentos!$AF:$AF,Fluxo_de_Caixa_Semanal!DB$8,Lancamentos!$F:$F,"Contratado",Lancamentos!$J:$J,Fluxo_de_Caixa_Semanal!$A83)</f>
        <v>0</v>
      </c>
      <c r="DC83" s="123">
        <f>-SUMIFS(Lancamentos!$Y:$Y,Lancamentos!$AF:$AF,Fluxo_de_Caixa_Semanal!DC$8,Lancamentos!$F:$F,"Realizado",Lancamentos!$J:$J,Fluxo_de_Caixa_Semanal!$A83)-SUMIFS(Lancamentos!$Y:$Y,Lancamentos!$AF:$AF,Fluxo_de_Caixa_Semanal!DC$8,Lancamentos!$F:$F,"Contratado",Lancamentos!$J:$J,Fluxo_de_Caixa_Semanal!$A83)</f>
        <v>0</v>
      </c>
      <c r="DD83" s="121">
        <f>-SUMIFS(Lancamentos!$Y:$Y,Lancamentos!$AF:$AF,Fluxo_de_Caixa_Semanal!DD$8,Lancamentos!$F:$F,"Realizado",Lancamentos!$J:$J,Fluxo_de_Caixa_Semanal!$A83)-SUMIFS(Lancamentos!$Y:$Y,Lancamentos!$AF:$AF,Fluxo_de_Caixa_Semanal!DD$8,Lancamentos!$F:$F,"Contratado",Lancamentos!$J:$J,Fluxo_de_Caixa_Semanal!$A83)</f>
        <v>0</v>
      </c>
      <c r="DE83" s="122">
        <f>-SUMIFS(Lancamentos!$Y:$Y,Lancamentos!$AF:$AF,Fluxo_de_Caixa_Semanal!DE$8,Lancamentos!$F:$F,"Realizado",Lancamentos!$J:$J,Fluxo_de_Caixa_Semanal!$A83)-SUMIFS(Lancamentos!$Y:$Y,Lancamentos!$AF:$AF,Fluxo_de_Caixa_Semanal!DE$8,Lancamentos!$F:$F,"Contratado",Lancamentos!$J:$J,Fluxo_de_Caixa_Semanal!$A83)</f>
        <v>0</v>
      </c>
      <c r="DF83" s="123">
        <f>-SUMIFS(Lancamentos!$Y:$Y,Lancamentos!$AF:$AF,Fluxo_de_Caixa_Semanal!DF$8,Lancamentos!$F:$F,"Realizado",Lancamentos!$J:$J,Fluxo_de_Caixa_Semanal!$A83)-SUMIFS(Lancamentos!$Y:$Y,Lancamentos!$AF:$AF,Fluxo_de_Caixa_Semanal!DF$8,Lancamentos!$F:$F,"Contratado",Lancamentos!$J:$J,Fluxo_de_Caixa_Semanal!$A83)</f>
        <v>0</v>
      </c>
      <c r="DG83" s="121">
        <f>-SUMIFS(Lancamentos!$Y:$Y,Lancamentos!$AF:$AF,Fluxo_de_Caixa_Semanal!DG$8,Lancamentos!$F:$F,"Realizado",Lancamentos!$J:$J,Fluxo_de_Caixa_Semanal!$A83)-SUMIFS(Lancamentos!$Y:$Y,Lancamentos!$AF:$AF,Fluxo_de_Caixa_Semanal!DG$8,Lancamentos!$F:$F,"Contratado",Lancamentos!$J:$J,Fluxo_de_Caixa_Semanal!$A83)</f>
        <v>0</v>
      </c>
      <c r="DH83" s="122">
        <f>-SUMIFS(Lancamentos!$Y:$Y,Lancamentos!$AF:$AF,Fluxo_de_Caixa_Semanal!DH$8,Lancamentos!$F:$F,"Realizado",Lancamentos!$J:$J,Fluxo_de_Caixa_Semanal!$A83)-SUMIFS(Lancamentos!$Y:$Y,Lancamentos!$AF:$AF,Fluxo_de_Caixa_Semanal!DH$8,Lancamentos!$F:$F,"Contratado",Lancamentos!$J:$J,Fluxo_de_Caixa_Semanal!$A83)</f>
        <v>0</v>
      </c>
      <c r="DI83" s="123">
        <f>-SUMIFS(Lancamentos!$Y:$Y,Lancamentos!$AF:$AF,Fluxo_de_Caixa_Semanal!DI$8,Lancamentos!$F:$F,"Realizado",Lancamentos!$J:$J,Fluxo_de_Caixa_Semanal!$A83)-SUMIFS(Lancamentos!$Y:$Y,Lancamentos!$AF:$AF,Fluxo_de_Caixa_Semanal!DI$8,Lancamentos!$F:$F,"Contratado",Lancamentos!$J:$J,Fluxo_de_Caixa_Semanal!$A83)</f>
        <v>0</v>
      </c>
      <c r="DJ83" s="121">
        <f>-SUMIFS(Lancamentos!$Y:$Y,Lancamentos!$AF:$AF,Fluxo_de_Caixa_Semanal!DJ$8,Lancamentos!$F:$F,"Realizado",Lancamentos!$J:$J,Fluxo_de_Caixa_Semanal!$A83)-SUMIFS(Lancamentos!$Y:$Y,Lancamentos!$AF:$AF,Fluxo_de_Caixa_Semanal!DJ$8,Lancamentos!$F:$F,"Contratado",Lancamentos!$J:$J,Fluxo_de_Caixa_Semanal!$A83)</f>
        <v>0</v>
      </c>
      <c r="DK83" s="122">
        <f>-SUMIFS(Lancamentos!$Y:$Y,Lancamentos!$AF:$AF,Fluxo_de_Caixa_Semanal!DK$8,Lancamentos!$F:$F,"Realizado",Lancamentos!$J:$J,Fluxo_de_Caixa_Semanal!$A83)-SUMIFS(Lancamentos!$Y:$Y,Lancamentos!$AF:$AF,Fluxo_de_Caixa_Semanal!DK$8,Lancamentos!$F:$F,"Contratado",Lancamentos!$J:$J,Fluxo_de_Caixa_Semanal!$A83)</f>
        <v>0</v>
      </c>
      <c r="DL83" s="123">
        <f>-SUMIFS(Lancamentos!$Y:$Y,Lancamentos!$AF:$AF,Fluxo_de_Caixa_Semanal!DL$8,Lancamentos!$F:$F,"Realizado",Lancamentos!$J:$J,Fluxo_de_Caixa_Semanal!$A83)-SUMIFS(Lancamentos!$Y:$Y,Lancamentos!$AF:$AF,Fluxo_de_Caixa_Semanal!DL$8,Lancamentos!$F:$F,"Contratado",Lancamentos!$J:$J,Fluxo_de_Caixa_Semanal!$A83)</f>
        <v>0</v>
      </c>
      <c r="DM83" s="121">
        <f>-SUMIFS(Lancamentos!$Y:$Y,Lancamentos!$AF:$AF,Fluxo_de_Caixa_Semanal!DM$8,Lancamentos!$F:$F,"Realizado",Lancamentos!$J:$J,Fluxo_de_Caixa_Semanal!$A83)-SUMIFS(Lancamentos!$Y:$Y,Lancamentos!$AF:$AF,Fluxo_de_Caixa_Semanal!DM$8,Lancamentos!$F:$F,"Contratado",Lancamentos!$J:$J,Fluxo_de_Caixa_Semanal!$A83)</f>
        <v>0</v>
      </c>
      <c r="DN83" s="122">
        <f>-SUMIFS(Lancamentos!$Y:$Y,Lancamentos!$AF:$AF,Fluxo_de_Caixa_Semanal!DN$8,Lancamentos!$F:$F,"Realizado",Lancamentos!$J:$J,Fluxo_de_Caixa_Semanal!$A83)-SUMIFS(Lancamentos!$Y:$Y,Lancamentos!$AF:$AF,Fluxo_de_Caixa_Semanal!DN$8,Lancamentos!$F:$F,"Contratado",Lancamentos!$J:$J,Fluxo_de_Caixa_Semanal!$A83)</f>
        <v>0</v>
      </c>
      <c r="DO83" s="123">
        <f>-SUMIFS(Lancamentos!$Y:$Y,Lancamentos!$AF:$AF,Fluxo_de_Caixa_Semanal!DO$8,Lancamentos!$F:$F,"Realizado",Lancamentos!$J:$J,Fluxo_de_Caixa_Semanal!$A83)-SUMIFS(Lancamentos!$Y:$Y,Lancamentos!$AF:$AF,Fluxo_de_Caixa_Semanal!DO$8,Lancamentos!$F:$F,"Contratado",Lancamentos!$J:$J,Fluxo_de_Caixa_Semanal!$A83)</f>
        <v>0</v>
      </c>
      <c r="DP83" s="121">
        <f>-SUMIFS(Lancamentos!$Y:$Y,Lancamentos!$AF:$AF,Fluxo_de_Caixa_Semanal!DP$8,Lancamentos!$F:$F,"Realizado",Lancamentos!$J:$J,Fluxo_de_Caixa_Semanal!$A83)-SUMIFS(Lancamentos!$Y:$Y,Lancamentos!$AF:$AF,Fluxo_de_Caixa_Semanal!DP$8,Lancamentos!$F:$F,"Contratado",Lancamentos!$J:$J,Fluxo_de_Caixa_Semanal!$A83)</f>
        <v>0</v>
      </c>
      <c r="DQ83" s="122">
        <f>-SUMIFS(Lancamentos!$Y:$Y,Lancamentos!$AF:$AF,Fluxo_de_Caixa_Semanal!DQ$8,Lancamentos!$F:$F,"Realizado",Lancamentos!$J:$J,Fluxo_de_Caixa_Semanal!$A83)-SUMIFS(Lancamentos!$Y:$Y,Lancamentos!$AF:$AF,Fluxo_de_Caixa_Semanal!DQ$8,Lancamentos!$F:$F,"Contratado",Lancamentos!$J:$J,Fluxo_de_Caixa_Semanal!$A83)</f>
        <v>0</v>
      </c>
      <c r="DR83" s="123">
        <f>-SUMIFS(Lancamentos!$Y:$Y,Lancamentos!$AF:$AF,Fluxo_de_Caixa_Semanal!DR$8,Lancamentos!$F:$F,"Realizado",Lancamentos!$J:$J,Fluxo_de_Caixa_Semanal!$A83)-SUMIFS(Lancamentos!$Y:$Y,Lancamentos!$AF:$AF,Fluxo_de_Caixa_Semanal!DR$8,Lancamentos!$F:$F,"Contratado",Lancamentos!$J:$J,Fluxo_de_Caixa_Semanal!$A83)</f>
        <v>0</v>
      </c>
      <c r="DS83" s="121">
        <f>-SUMIFS(Lancamentos!$Y:$Y,Lancamentos!$AF:$AF,Fluxo_de_Caixa_Semanal!DS$8,Lancamentos!$F:$F,"Realizado",Lancamentos!$J:$J,Fluxo_de_Caixa_Semanal!$A83)-SUMIFS(Lancamentos!$Y:$Y,Lancamentos!$AF:$AF,Fluxo_de_Caixa_Semanal!DS$8,Lancamentos!$F:$F,"Contratado",Lancamentos!$J:$J,Fluxo_de_Caixa_Semanal!$A83)</f>
        <v>0</v>
      </c>
      <c r="DT83" s="122">
        <f>-SUMIFS(Lancamentos!$Y:$Y,Lancamentos!$AF:$AF,Fluxo_de_Caixa_Semanal!DT$8,Lancamentos!$F:$F,"Realizado",Lancamentos!$J:$J,Fluxo_de_Caixa_Semanal!$A83)-SUMIFS(Lancamentos!$Y:$Y,Lancamentos!$AF:$AF,Fluxo_de_Caixa_Semanal!DT$8,Lancamentos!$F:$F,"Contratado",Lancamentos!$J:$J,Fluxo_de_Caixa_Semanal!$A83)</f>
        <v>0</v>
      </c>
      <c r="DU83" s="123">
        <f>-SUMIFS(Lancamentos!$Y:$Y,Lancamentos!$AF:$AF,Fluxo_de_Caixa_Semanal!DU$8,Lancamentos!$F:$F,"Realizado",Lancamentos!$J:$J,Fluxo_de_Caixa_Semanal!$A83)-SUMIFS(Lancamentos!$Y:$Y,Lancamentos!$AF:$AF,Fluxo_de_Caixa_Semanal!DU$8,Lancamentos!$F:$F,"Contratado",Lancamentos!$J:$J,Fluxo_de_Caixa_Semanal!$A83)</f>
        <v>0</v>
      </c>
      <c r="DV83" s="121">
        <f>-SUMIFS(Lancamentos!$Y:$Y,Lancamentos!$AF:$AF,Fluxo_de_Caixa_Semanal!DV$8,Lancamentos!$F:$F,"Realizado",Lancamentos!$J:$J,Fluxo_de_Caixa_Semanal!$A83)-SUMIFS(Lancamentos!$Y:$Y,Lancamentos!$AF:$AF,Fluxo_de_Caixa_Semanal!DV$8,Lancamentos!$F:$F,"Contratado",Lancamentos!$J:$J,Fluxo_de_Caixa_Semanal!$A83)</f>
        <v>0</v>
      </c>
      <c r="DW83" s="122">
        <f>-SUMIFS(Lancamentos!$Y:$Y,Lancamentos!$AF:$AF,Fluxo_de_Caixa_Semanal!DW$8,Lancamentos!$F:$F,"Realizado",Lancamentos!$J:$J,Fluxo_de_Caixa_Semanal!$A83)-SUMIFS(Lancamentos!$Y:$Y,Lancamentos!$AF:$AF,Fluxo_de_Caixa_Semanal!DW$8,Lancamentos!$F:$F,"Contratado",Lancamentos!$J:$J,Fluxo_de_Caixa_Semanal!$A83)</f>
        <v>0</v>
      </c>
      <c r="DX83" s="123">
        <f>-SUMIFS(Lancamentos!$Y:$Y,Lancamentos!$AF:$AF,Fluxo_de_Caixa_Semanal!DX$8,Lancamentos!$F:$F,"Realizado",Lancamentos!$J:$J,Fluxo_de_Caixa_Semanal!$A83)-SUMIFS(Lancamentos!$Y:$Y,Lancamentos!$AF:$AF,Fluxo_de_Caixa_Semanal!DX$8,Lancamentos!$F:$F,"Contratado",Lancamentos!$J:$J,Fluxo_de_Caixa_Semanal!$A83)</f>
        <v>0</v>
      </c>
      <c r="DY83" s="121">
        <f>-SUMIFS(Lancamentos!$Y:$Y,Lancamentos!$AF:$AF,Fluxo_de_Caixa_Semanal!DY$8,Lancamentos!$F:$F,"Realizado",Lancamentos!$J:$J,Fluxo_de_Caixa_Semanal!$A83)-SUMIFS(Lancamentos!$Y:$Y,Lancamentos!$AF:$AF,Fluxo_de_Caixa_Semanal!DY$8,Lancamentos!$F:$F,"Contratado",Lancamentos!$J:$J,Fluxo_de_Caixa_Semanal!$A83)</f>
        <v>0</v>
      </c>
      <c r="DZ83" s="122">
        <f>-SUMIFS(Lancamentos!$Y:$Y,Lancamentos!$AF:$AF,Fluxo_de_Caixa_Semanal!DZ$8,Lancamentos!$F:$F,"Realizado",Lancamentos!$J:$J,Fluxo_de_Caixa_Semanal!$A83)-SUMIFS(Lancamentos!$Y:$Y,Lancamentos!$AF:$AF,Fluxo_de_Caixa_Semanal!DZ$8,Lancamentos!$F:$F,"Contratado",Lancamentos!$J:$J,Fluxo_de_Caixa_Semanal!$A83)</f>
        <v>0</v>
      </c>
      <c r="EA83" s="123">
        <f>-SUMIFS(Lancamentos!$Y:$Y,Lancamentos!$AF:$AF,Fluxo_de_Caixa_Semanal!EA$8,Lancamentos!$F:$F,"Realizado",Lancamentos!$J:$J,Fluxo_de_Caixa_Semanal!$A83)-SUMIFS(Lancamentos!$Y:$Y,Lancamentos!$AF:$AF,Fluxo_de_Caixa_Semanal!EA$8,Lancamentos!$F:$F,"Contratado",Lancamentos!$J:$J,Fluxo_de_Caixa_Semanal!$A83)</f>
        <v>0</v>
      </c>
      <c r="EB83" s="121">
        <f>-SUMIFS(Lancamentos!$Y:$Y,Lancamentos!$AF:$AF,Fluxo_de_Caixa_Semanal!EB$8,Lancamentos!$F:$F,"Realizado",Lancamentos!$J:$J,Fluxo_de_Caixa_Semanal!$A83)-SUMIFS(Lancamentos!$Y:$Y,Lancamentos!$AF:$AF,Fluxo_de_Caixa_Semanal!EB$8,Lancamentos!$F:$F,"Contratado",Lancamentos!$J:$J,Fluxo_de_Caixa_Semanal!$A83)</f>
        <v>0</v>
      </c>
      <c r="EC83" s="122">
        <f>-SUMIFS(Lancamentos!$Y:$Y,Lancamentos!$AF:$AF,Fluxo_de_Caixa_Semanal!EC$8,Lancamentos!$F:$F,"Realizado",Lancamentos!$J:$J,Fluxo_de_Caixa_Semanal!$A83)-SUMIFS(Lancamentos!$Y:$Y,Lancamentos!$AF:$AF,Fluxo_de_Caixa_Semanal!EC$8,Lancamentos!$F:$F,"Contratado",Lancamentos!$J:$J,Fluxo_de_Caixa_Semanal!$A83)</f>
        <v>0</v>
      </c>
      <c r="ED83" s="123">
        <f>-SUMIFS(Lancamentos!$Y:$Y,Lancamentos!$AF:$AF,Fluxo_de_Caixa_Semanal!ED$8,Lancamentos!$F:$F,"Realizado",Lancamentos!$J:$J,Fluxo_de_Caixa_Semanal!$A83)-SUMIFS(Lancamentos!$Y:$Y,Lancamentos!$AF:$AF,Fluxo_de_Caixa_Semanal!ED$8,Lancamentos!$F:$F,"Contratado",Lancamentos!$J:$J,Fluxo_de_Caixa_Semanal!$A83)</f>
        <v>0</v>
      </c>
      <c r="EE83" s="121">
        <f>-SUMIFS(Lancamentos!$Y:$Y,Lancamentos!$AF:$AF,Fluxo_de_Caixa_Semanal!EE$8,Lancamentos!$F:$F,"Realizado",Lancamentos!$J:$J,Fluxo_de_Caixa_Semanal!$A83)-SUMIFS(Lancamentos!$Y:$Y,Lancamentos!$AF:$AF,Fluxo_de_Caixa_Semanal!EE$8,Lancamentos!$F:$F,"Contratado",Lancamentos!$J:$J,Fluxo_de_Caixa_Semanal!$A83)</f>
        <v>0</v>
      </c>
      <c r="EF83" s="122">
        <f>-SUMIFS(Lancamentos!$Y:$Y,Lancamentos!$AF:$AF,Fluxo_de_Caixa_Semanal!EF$8,Lancamentos!$F:$F,"Realizado",Lancamentos!$J:$J,Fluxo_de_Caixa_Semanal!$A83)-SUMIFS(Lancamentos!$Y:$Y,Lancamentos!$AF:$AF,Fluxo_de_Caixa_Semanal!EF$8,Lancamentos!$F:$F,"Contratado",Lancamentos!$J:$J,Fluxo_de_Caixa_Semanal!$A83)</f>
        <v>0</v>
      </c>
      <c r="EG83" s="123">
        <f>-SUMIFS(Lancamentos!$Y:$Y,Lancamentos!$AF:$AF,Fluxo_de_Caixa_Semanal!EG$8,Lancamentos!$F:$F,"Realizado",Lancamentos!$J:$J,Fluxo_de_Caixa_Semanal!$A83)-SUMIFS(Lancamentos!$Y:$Y,Lancamentos!$AF:$AF,Fluxo_de_Caixa_Semanal!EG$8,Lancamentos!$F:$F,"Contratado",Lancamentos!$J:$J,Fluxo_de_Caixa_Semanal!$A83)</f>
        <v>0</v>
      </c>
      <c r="EH83" s="121">
        <f>-SUMIFS(Lancamentos!$Y:$Y,Lancamentos!$AF:$AF,Fluxo_de_Caixa_Semanal!EH$8,Lancamentos!$F:$F,"Realizado",Lancamentos!$J:$J,Fluxo_de_Caixa_Semanal!$A83)-SUMIFS(Lancamentos!$Y:$Y,Lancamentos!$AF:$AF,Fluxo_de_Caixa_Semanal!EH$8,Lancamentos!$F:$F,"Contratado",Lancamentos!$J:$J,Fluxo_de_Caixa_Semanal!$A83)</f>
        <v>0</v>
      </c>
      <c r="EI83" s="122">
        <f>-SUMIFS(Lancamentos!$Y:$Y,Lancamentos!$AF:$AF,Fluxo_de_Caixa_Semanal!EI$8,Lancamentos!$F:$F,"Realizado",Lancamentos!$J:$J,Fluxo_de_Caixa_Semanal!$A83)-SUMIFS(Lancamentos!$Y:$Y,Lancamentos!$AF:$AF,Fluxo_de_Caixa_Semanal!EI$8,Lancamentos!$F:$F,"Contratado",Lancamentos!$J:$J,Fluxo_de_Caixa_Semanal!$A83)</f>
        <v>0</v>
      </c>
      <c r="EJ83" s="123">
        <f>-SUMIFS(Lancamentos!$Y:$Y,Lancamentos!$AF:$AF,Fluxo_de_Caixa_Semanal!EJ$8,Lancamentos!$F:$F,"Realizado",Lancamentos!$J:$J,Fluxo_de_Caixa_Semanal!$A83)-SUMIFS(Lancamentos!$Y:$Y,Lancamentos!$AF:$AF,Fluxo_de_Caixa_Semanal!EJ$8,Lancamentos!$F:$F,"Contratado",Lancamentos!$J:$J,Fluxo_de_Caixa_Semanal!$A83)</f>
        <v>0</v>
      </c>
      <c r="EK83" s="121">
        <f>-SUMIFS(Lancamentos!$Y:$Y,Lancamentos!$AF:$AF,Fluxo_de_Caixa_Semanal!EK$8,Lancamentos!$F:$F,"Realizado",Lancamentos!$J:$J,Fluxo_de_Caixa_Semanal!$A83)-SUMIFS(Lancamentos!$Y:$Y,Lancamentos!$AF:$AF,Fluxo_de_Caixa_Semanal!EK$8,Lancamentos!$F:$F,"Contratado",Lancamentos!$J:$J,Fluxo_de_Caixa_Semanal!$A83)</f>
        <v>0</v>
      </c>
      <c r="EL83" s="122">
        <f>-SUMIFS(Lancamentos!$Y:$Y,Lancamentos!$AF:$AF,Fluxo_de_Caixa_Semanal!EL$8,Lancamentos!$F:$F,"Realizado",Lancamentos!$J:$J,Fluxo_de_Caixa_Semanal!$A83)-SUMIFS(Lancamentos!$Y:$Y,Lancamentos!$AF:$AF,Fluxo_de_Caixa_Semanal!EL$8,Lancamentos!$F:$F,"Contratado",Lancamentos!$J:$J,Fluxo_de_Caixa_Semanal!$A83)</f>
        <v>0</v>
      </c>
      <c r="EM83" s="123">
        <f>-SUMIFS(Lancamentos!$Y:$Y,Lancamentos!$AF:$AF,Fluxo_de_Caixa_Semanal!EM$8,Lancamentos!$F:$F,"Realizado",Lancamentos!$J:$J,Fluxo_de_Caixa_Semanal!$A83)-SUMIFS(Lancamentos!$Y:$Y,Lancamentos!$AF:$AF,Fluxo_de_Caixa_Semanal!EM$8,Lancamentos!$F:$F,"Contratado",Lancamentos!$J:$J,Fluxo_de_Caixa_Semanal!$A83)</f>
        <v>0</v>
      </c>
      <c r="EN83" s="121">
        <f>-SUMIFS(Lancamentos!$Y:$Y,Lancamentos!$AF:$AF,Fluxo_de_Caixa_Semanal!EN$8,Lancamentos!$F:$F,"Realizado",Lancamentos!$J:$J,Fluxo_de_Caixa_Semanal!$A83)-SUMIFS(Lancamentos!$Y:$Y,Lancamentos!$AF:$AF,Fluxo_de_Caixa_Semanal!EN$8,Lancamentos!$F:$F,"Contratado",Lancamentos!$J:$J,Fluxo_de_Caixa_Semanal!$A83)</f>
        <v>0</v>
      </c>
      <c r="EO83" s="122">
        <f>-SUMIFS(Lancamentos!$Y:$Y,Lancamentos!$AF:$AF,Fluxo_de_Caixa_Semanal!EO$8,Lancamentos!$F:$F,"Realizado",Lancamentos!$J:$J,Fluxo_de_Caixa_Semanal!$A83)-SUMIFS(Lancamentos!$Y:$Y,Lancamentos!$AF:$AF,Fluxo_de_Caixa_Semanal!EO$8,Lancamentos!$F:$F,"Contratado",Lancamentos!$J:$J,Fluxo_de_Caixa_Semanal!$A83)</f>
        <v>0</v>
      </c>
      <c r="EP83" s="123">
        <f>-SUMIFS(Lancamentos!$Y:$Y,Lancamentos!$AF:$AF,Fluxo_de_Caixa_Semanal!EP$8,Lancamentos!$F:$F,"Realizado",Lancamentos!$J:$J,Fluxo_de_Caixa_Semanal!$A83)-SUMIFS(Lancamentos!$Y:$Y,Lancamentos!$AF:$AF,Fluxo_de_Caixa_Semanal!EP$8,Lancamentos!$F:$F,"Contratado",Lancamentos!$J:$J,Fluxo_de_Caixa_Semanal!$A83)</f>
        <v>0</v>
      </c>
      <c r="EQ83" s="121">
        <f>-SUMIFS(Lancamentos!$Y:$Y,Lancamentos!$AF:$AF,Fluxo_de_Caixa_Semanal!EQ$8,Lancamentos!$F:$F,"Realizado",Lancamentos!$J:$J,Fluxo_de_Caixa_Semanal!$A83)-SUMIFS(Lancamentos!$Y:$Y,Lancamentos!$AF:$AF,Fluxo_de_Caixa_Semanal!EQ$8,Lancamentos!$F:$F,"Contratado",Lancamentos!$J:$J,Fluxo_de_Caixa_Semanal!$A83)</f>
        <v>0</v>
      </c>
      <c r="ER83" s="122">
        <f>-SUMIFS(Lancamentos!$Y:$Y,Lancamentos!$AF:$AF,Fluxo_de_Caixa_Semanal!ER$8,Lancamentos!$F:$F,"Realizado",Lancamentos!$J:$J,Fluxo_de_Caixa_Semanal!$A83)-SUMIFS(Lancamentos!$Y:$Y,Lancamentos!$AF:$AF,Fluxo_de_Caixa_Semanal!ER$8,Lancamentos!$F:$F,"Contratado",Lancamentos!$J:$J,Fluxo_de_Caixa_Semanal!$A83)</f>
        <v>0</v>
      </c>
      <c r="ES83" s="123">
        <f>-SUMIFS(Lancamentos!$Y:$Y,Lancamentos!$AF:$AF,Fluxo_de_Caixa_Semanal!ES$8,Lancamentos!$F:$F,"Realizado",Lancamentos!$J:$J,Fluxo_de_Caixa_Semanal!$A83)-SUMIFS(Lancamentos!$Y:$Y,Lancamentos!$AF:$AF,Fluxo_de_Caixa_Semanal!ES$8,Lancamentos!$F:$F,"Contratado",Lancamentos!$J:$J,Fluxo_de_Caixa_Semanal!$A83)</f>
        <v>0</v>
      </c>
    </row>
    <row r="84" spans="1:149" s="2" customFormat="1" outlineLevel="1" x14ac:dyDescent="0.25">
      <c r="A84" t="s">
        <v>190</v>
      </c>
      <c r="B84" t="s">
        <v>191</v>
      </c>
      <c r="C84" s="165">
        <f>-SUMIFS(Lancamentos!$Y:$Y,Lancamentos!$AF:$AF,Fluxo_de_Caixa_Semanal!C$8,Lancamentos!$F:$F,"Realizado",Lancamentos!$J:$J,Fluxo_de_Caixa_Semanal!$A84)</f>
        <v>0</v>
      </c>
      <c r="D84" s="165">
        <f>-SUMIFS(Lancamentos!$Y:$Y,Lancamentos!$AF:$AF,Fluxo_de_Caixa_Semanal!D$8,Lancamentos!$F:$F,"Realizado",Lancamentos!$J:$J,Fluxo_de_Caixa_Semanal!$A84)</f>
        <v>0</v>
      </c>
      <c r="E84" s="166">
        <f>-SUMIFS(Lancamentos!$Y:$Y,Lancamentos!$AF:$AF,Fluxo_de_Caixa_Semanal!E$8,Lancamentos!$F:$F,"Realizado",Lancamentos!$J:$J,Fluxo_de_Caixa_Semanal!$A84)</f>
        <v>0</v>
      </c>
      <c r="F84" s="167">
        <f>-SUMIFS(Lancamentos!$Y:$Y,Lancamentos!$AF:$AF,Fluxo_de_Caixa_Semanal!F$8,Lancamentos!$F:$F,"Realizado",Lancamentos!$J:$J,Fluxo_de_Caixa_Semanal!$A84)</f>
        <v>0</v>
      </c>
      <c r="G84" s="165">
        <f>-SUMIFS(Lancamentos!$Y:$Y,Lancamentos!$AF:$AF,Fluxo_de_Caixa_Semanal!G$8,Lancamentos!$F:$F,"Realizado",Lancamentos!$J:$J,Fluxo_de_Caixa_Semanal!$A84)</f>
        <v>0</v>
      </c>
      <c r="H84" s="166">
        <f>-SUMIFS(Lancamentos!$Y:$Y,Lancamentos!$AF:$AF,Fluxo_de_Caixa_Semanal!H$8,Lancamentos!$F:$F,"Realizado",Lancamentos!$J:$J,Fluxo_de_Caixa_Semanal!$A84)</f>
        <v>0</v>
      </c>
      <c r="I84" s="167">
        <f>-SUMIFS(Lancamentos!$Y:$Y,Lancamentos!$AF:$AF,Fluxo_de_Caixa_Semanal!I$8,Lancamentos!$F:$F,"Realizado",Lancamentos!$J:$J,Fluxo_de_Caixa_Semanal!$A84)</f>
        <v>0</v>
      </c>
      <c r="J84" s="165">
        <f>-SUMIFS(Lancamentos!$Y:$Y,Lancamentos!$AF:$AF,Fluxo_de_Caixa_Semanal!J$8,Lancamentos!$F:$F,"Realizado",Lancamentos!$J:$J,Fluxo_de_Caixa_Semanal!$A84)</f>
        <v>0</v>
      </c>
      <c r="K84" s="166">
        <f>-SUMIFS(Lancamentos!$Y:$Y,Lancamentos!$AF:$AF,Fluxo_de_Caixa_Semanal!K$8,Lancamentos!$F:$F,"Realizado",Lancamentos!$J:$J,Fluxo_de_Caixa_Semanal!$A84)</f>
        <v>0</v>
      </c>
      <c r="L84" s="167">
        <f>-SUMIFS(Lancamentos!$Y:$Y,Lancamentos!$AF:$AF,Fluxo_de_Caixa_Semanal!L$8,Lancamentos!$F:$F,"Realizado",Lancamentos!$J:$J,Fluxo_de_Caixa_Semanal!$A84)</f>
        <v>0</v>
      </c>
      <c r="M84" s="165">
        <f>-SUMIFS(Lancamentos!$Y:$Y,Lancamentos!$AF:$AF,Fluxo_de_Caixa_Semanal!M$8,Lancamentos!$F:$F,"Realizado",Lancamentos!$J:$J,Fluxo_de_Caixa_Semanal!$A84)</f>
        <v>0</v>
      </c>
      <c r="N84" s="166">
        <f>-SUMIFS(Lancamentos!$Y:$Y,Lancamentos!$AF:$AF,Fluxo_de_Caixa_Semanal!N$8,Lancamentos!$F:$F,"Realizado",Lancamentos!$J:$J,Fluxo_de_Caixa_Semanal!$A84)</f>
        <v>0</v>
      </c>
      <c r="O84" s="167">
        <f>-SUMIFS(Lancamentos!$Y:$Y,Lancamentos!$AF:$AF,Fluxo_de_Caixa_Semanal!O$8,Lancamentos!$F:$F,"Realizado",Lancamentos!$J:$J,Fluxo_de_Caixa_Semanal!$A84)</f>
        <v>0</v>
      </c>
      <c r="P84" s="165">
        <f>-SUMIFS(Lancamentos!$Y:$Y,Lancamentos!$AF:$AF,Fluxo_de_Caixa_Semanal!P$8,Lancamentos!$F:$F,"Realizado",Lancamentos!$J:$J,Fluxo_de_Caixa_Semanal!$A84)</f>
        <v>0</v>
      </c>
      <c r="Q84" s="166">
        <f>-SUMIFS(Lancamentos!$Y:$Y,Lancamentos!$AF:$AF,Fluxo_de_Caixa_Semanal!Q$8,Lancamentos!$F:$F,"Realizado",Lancamentos!$J:$J,Fluxo_de_Caixa_Semanal!$A84)</f>
        <v>0</v>
      </c>
      <c r="R84" s="167">
        <f>-SUMIFS(Lancamentos!$Y:$Y,Lancamentos!$AF:$AF,Fluxo_de_Caixa_Semanal!R$8,Lancamentos!$F:$F,"Realizado",Lancamentos!$J:$J,Fluxo_de_Caixa_Semanal!$A84)</f>
        <v>0</v>
      </c>
      <c r="S84" s="165">
        <f>-SUMIFS(Lancamentos!$Y:$Y,Lancamentos!$AF:$AF,Fluxo_de_Caixa_Semanal!S$8,Lancamentos!$F:$F,"Realizado",Lancamentos!$J:$J,Fluxo_de_Caixa_Semanal!$A84)</f>
        <v>0</v>
      </c>
      <c r="T84" s="166">
        <f>-SUMIFS(Lancamentos!$Y:$Y,Lancamentos!$AF:$AF,Fluxo_de_Caixa_Semanal!T$8,Lancamentos!$F:$F,"Realizado",Lancamentos!$J:$J,Fluxo_de_Caixa_Semanal!$A84)</f>
        <v>0</v>
      </c>
      <c r="U84" s="167">
        <f>-SUMIFS(Lancamentos!$Y:$Y,Lancamentos!$AF:$AF,Fluxo_de_Caixa_Semanal!U$8,Lancamentos!$F:$F,"Realizado",Lancamentos!$J:$J,Fluxo_de_Caixa_Semanal!$A84)</f>
        <v>0</v>
      </c>
      <c r="V84" s="165">
        <f>-SUMIFS(Lancamentos!$Y:$Y,Lancamentos!$AF:$AF,Fluxo_de_Caixa_Semanal!V$8,Lancamentos!$F:$F,"Realizado",Lancamentos!$J:$J,Fluxo_de_Caixa_Semanal!$A84)</f>
        <v>0</v>
      </c>
      <c r="W84" s="166">
        <f>-SUMIFS(Lancamentos!$Y:$Y,Lancamentos!$AF:$AF,Fluxo_de_Caixa_Semanal!W$8,Lancamentos!$F:$F,"Realizado",Lancamentos!$J:$J,Fluxo_de_Caixa_Semanal!$A84)</f>
        <v>0</v>
      </c>
      <c r="X84" s="121">
        <f>-SUMIFS(Lancamentos!$Y:$Y,Lancamentos!$AF:$AF,Fluxo_de_Caixa_Semanal!X$8,Lancamentos!$F:$F,"Realizado",Lancamentos!$J:$J,Fluxo_de_Caixa_Semanal!$A84)-SUMIFS(Lancamentos!$Y:$Y,Lancamentos!$AF:$AF,Fluxo_de_Caixa_Semanal!X$8,Lancamentos!$F:$F,"Contratado",Lancamentos!$J:$J,Fluxo_de_Caixa_Semanal!$A84)</f>
        <v>0</v>
      </c>
      <c r="Y84" s="122">
        <f>-SUMIFS(Lancamentos!$Y:$Y,Lancamentos!$AF:$AF,Fluxo_de_Caixa_Semanal!Y$8,Lancamentos!$F:$F,"Realizado",Lancamentos!$J:$J,Fluxo_de_Caixa_Semanal!$A84)-SUMIFS(Lancamentos!$Y:$Y,Lancamentos!$AF:$AF,Fluxo_de_Caixa_Semanal!Y$8,Lancamentos!$F:$F,"Contratado",Lancamentos!$J:$J,Fluxo_de_Caixa_Semanal!$A84)</f>
        <v>0</v>
      </c>
      <c r="Z84" s="123">
        <f>-SUMIFS(Lancamentos!$Y:$Y,Lancamentos!$AF:$AF,Fluxo_de_Caixa_Semanal!Z$8,Lancamentos!$F:$F,"Realizado",Lancamentos!$J:$J,Fluxo_de_Caixa_Semanal!$A84)-SUMIFS(Lancamentos!$Y:$Y,Lancamentos!$AF:$AF,Fluxo_de_Caixa_Semanal!Z$8,Lancamentos!$F:$F,"Contratado",Lancamentos!$J:$J,Fluxo_de_Caixa_Semanal!$A84)</f>
        <v>0</v>
      </c>
      <c r="AA84" s="121">
        <f>-SUMIFS(Lancamentos!$Y:$Y,Lancamentos!$AF:$AF,Fluxo_de_Caixa_Semanal!AA$8,Lancamentos!$F:$F,"Realizado",Lancamentos!$J:$J,Fluxo_de_Caixa_Semanal!$A84)-SUMIFS(Lancamentos!$Y:$Y,Lancamentos!$AF:$AF,Fluxo_de_Caixa_Semanal!AA$8,Lancamentos!$F:$F,"Contratado",Lancamentos!$J:$J,Fluxo_de_Caixa_Semanal!$A84)</f>
        <v>0</v>
      </c>
      <c r="AB84" s="122">
        <f>-SUMIFS(Lancamentos!$Y:$Y,Lancamentos!$AF:$AF,Fluxo_de_Caixa_Semanal!AB$8,Lancamentos!$F:$F,"Realizado",Lancamentos!$J:$J,Fluxo_de_Caixa_Semanal!$A84)-SUMIFS(Lancamentos!$Y:$Y,Lancamentos!$AF:$AF,Fluxo_de_Caixa_Semanal!AB$8,Lancamentos!$F:$F,"Contratado",Lancamentos!$J:$J,Fluxo_de_Caixa_Semanal!$A84)</f>
        <v>0</v>
      </c>
      <c r="AC84" s="123">
        <f>-SUMIFS(Lancamentos!$Y:$Y,Lancamentos!$AF:$AF,Fluxo_de_Caixa_Semanal!AC$8,Lancamentos!$F:$F,"Realizado",Lancamentos!$J:$J,Fluxo_de_Caixa_Semanal!$A84)-SUMIFS(Lancamentos!$Y:$Y,Lancamentos!$AF:$AF,Fluxo_de_Caixa_Semanal!AC$8,Lancamentos!$F:$F,"Contratado",Lancamentos!$J:$J,Fluxo_de_Caixa_Semanal!$A84)</f>
        <v>0</v>
      </c>
      <c r="AD84" s="121">
        <f>-SUMIFS(Lancamentos!$Y:$Y,Lancamentos!$AF:$AF,Fluxo_de_Caixa_Semanal!AD$8,Lancamentos!$F:$F,"Realizado",Lancamentos!$J:$J,Fluxo_de_Caixa_Semanal!$A84)-SUMIFS(Lancamentos!$Y:$Y,Lancamentos!$AF:$AF,Fluxo_de_Caixa_Semanal!AD$8,Lancamentos!$F:$F,"Contratado",Lancamentos!$J:$J,Fluxo_de_Caixa_Semanal!$A84)</f>
        <v>0</v>
      </c>
      <c r="AE84" s="122">
        <f>-SUMIFS(Lancamentos!$Y:$Y,Lancamentos!$AF:$AF,Fluxo_de_Caixa_Semanal!AE$8,Lancamentos!$F:$F,"Realizado",Lancamentos!$J:$J,Fluxo_de_Caixa_Semanal!$A84)-SUMIFS(Lancamentos!$Y:$Y,Lancamentos!$AF:$AF,Fluxo_de_Caixa_Semanal!AE$8,Lancamentos!$F:$F,"Contratado",Lancamentos!$J:$J,Fluxo_de_Caixa_Semanal!$A84)</f>
        <v>0</v>
      </c>
      <c r="AF84" s="123">
        <f>-SUMIFS(Lancamentos!$Y:$Y,Lancamentos!$AF:$AF,Fluxo_de_Caixa_Semanal!AF$8,Lancamentos!$F:$F,"Realizado",Lancamentos!$J:$J,Fluxo_de_Caixa_Semanal!$A84)-SUMIFS(Lancamentos!$Y:$Y,Lancamentos!$AF:$AF,Fluxo_de_Caixa_Semanal!AF$8,Lancamentos!$F:$F,"Contratado",Lancamentos!$J:$J,Fluxo_de_Caixa_Semanal!$A84)</f>
        <v>0</v>
      </c>
      <c r="AG84" s="121">
        <f>-SUMIFS(Lancamentos!$Y:$Y,Lancamentos!$AF:$AF,Fluxo_de_Caixa_Semanal!AG$8,Lancamentos!$F:$F,"Realizado",Lancamentos!$J:$J,Fluxo_de_Caixa_Semanal!$A84)-SUMIFS(Lancamentos!$Y:$Y,Lancamentos!$AF:$AF,Fluxo_de_Caixa_Semanal!AG$8,Lancamentos!$F:$F,"Contratado",Lancamentos!$J:$J,Fluxo_de_Caixa_Semanal!$A84)</f>
        <v>0</v>
      </c>
      <c r="AH84" s="122">
        <f>-SUMIFS(Lancamentos!$Y:$Y,Lancamentos!$AF:$AF,Fluxo_de_Caixa_Semanal!AH$8,Lancamentos!$F:$F,"Realizado",Lancamentos!$J:$J,Fluxo_de_Caixa_Semanal!$A84)-SUMIFS(Lancamentos!$Y:$Y,Lancamentos!$AF:$AF,Fluxo_de_Caixa_Semanal!AH$8,Lancamentos!$F:$F,"Contratado",Lancamentos!$J:$J,Fluxo_de_Caixa_Semanal!$A84)</f>
        <v>0</v>
      </c>
      <c r="AI84" s="123">
        <f>-SUMIFS(Lancamentos!$Y:$Y,Lancamentos!$AF:$AF,Fluxo_de_Caixa_Semanal!AI$8,Lancamentos!$F:$F,"Realizado",Lancamentos!$J:$J,Fluxo_de_Caixa_Semanal!$A84)-SUMIFS(Lancamentos!$Y:$Y,Lancamentos!$AF:$AF,Fluxo_de_Caixa_Semanal!AI$8,Lancamentos!$F:$F,"Contratado",Lancamentos!$J:$J,Fluxo_de_Caixa_Semanal!$A84)</f>
        <v>0</v>
      </c>
      <c r="AJ84" s="121">
        <f>-SUMIFS(Lancamentos!$Y:$Y,Lancamentos!$AF:$AF,Fluxo_de_Caixa_Semanal!AJ$8,Lancamentos!$F:$F,"Realizado",Lancamentos!$J:$J,Fluxo_de_Caixa_Semanal!$A84)-SUMIFS(Lancamentos!$Y:$Y,Lancamentos!$AF:$AF,Fluxo_de_Caixa_Semanal!AJ$8,Lancamentos!$F:$F,"Contratado",Lancamentos!$J:$J,Fluxo_de_Caixa_Semanal!$A84)</f>
        <v>0</v>
      </c>
      <c r="AK84" s="122">
        <f>-SUMIFS(Lancamentos!$Y:$Y,Lancamentos!$AF:$AF,Fluxo_de_Caixa_Semanal!AK$8,Lancamentos!$F:$F,"Realizado",Lancamentos!$J:$J,Fluxo_de_Caixa_Semanal!$A84)-SUMIFS(Lancamentos!$Y:$Y,Lancamentos!$AF:$AF,Fluxo_de_Caixa_Semanal!AK$8,Lancamentos!$F:$F,"Contratado",Lancamentos!$J:$J,Fluxo_de_Caixa_Semanal!$A84)</f>
        <v>0</v>
      </c>
      <c r="AL84" s="123">
        <f>-SUMIFS(Lancamentos!$Y:$Y,Lancamentos!$AF:$AF,Fluxo_de_Caixa_Semanal!AL$8,Lancamentos!$F:$F,"Realizado",Lancamentos!$J:$J,Fluxo_de_Caixa_Semanal!$A84)-SUMIFS(Lancamentos!$Y:$Y,Lancamentos!$AF:$AF,Fluxo_de_Caixa_Semanal!AL$8,Lancamentos!$F:$F,"Contratado",Lancamentos!$J:$J,Fluxo_de_Caixa_Semanal!$A84)</f>
        <v>0</v>
      </c>
      <c r="AM84" s="121">
        <f>-SUMIFS(Lancamentos!$Y:$Y,Lancamentos!$AF:$AF,Fluxo_de_Caixa_Semanal!AM$8,Lancamentos!$F:$F,"Realizado",Lancamentos!$J:$J,Fluxo_de_Caixa_Semanal!$A84)-SUMIFS(Lancamentos!$Y:$Y,Lancamentos!$AF:$AF,Fluxo_de_Caixa_Semanal!AM$8,Lancamentos!$F:$F,"Contratado",Lancamentos!$J:$J,Fluxo_de_Caixa_Semanal!$A84)</f>
        <v>0</v>
      </c>
      <c r="AN84" s="122">
        <f>-SUMIFS(Lancamentos!$Y:$Y,Lancamentos!$AF:$AF,Fluxo_de_Caixa_Semanal!AN$8,Lancamentos!$F:$F,"Realizado",Lancamentos!$J:$J,Fluxo_de_Caixa_Semanal!$A84)-SUMIFS(Lancamentos!$Y:$Y,Lancamentos!$AF:$AF,Fluxo_de_Caixa_Semanal!AN$8,Lancamentos!$F:$F,"Contratado",Lancamentos!$J:$J,Fluxo_de_Caixa_Semanal!$A84)</f>
        <v>0</v>
      </c>
      <c r="AO84" s="123">
        <f>-SUMIFS(Lancamentos!$Y:$Y,Lancamentos!$AF:$AF,Fluxo_de_Caixa_Semanal!AO$8,Lancamentos!$F:$F,"Realizado",Lancamentos!$J:$J,Fluxo_de_Caixa_Semanal!$A84)-SUMIFS(Lancamentos!$Y:$Y,Lancamentos!$AF:$AF,Fluxo_de_Caixa_Semanal!AO$8,Lancamentos!$F:$F,"Contratado",Lancamentos!$J:$J,Fluxo_de_Caixa_Semanal!$A84)</f>
        <v>0</v>
      </c>
      <c r="AP84" s="121">
        <f>-SUMIFS(Lancamentos!$Y:$Y,Lancamentos!$AF:$AF,Fluxo_de_Caixa_Semanal!AP$8,Lancamentos!$F:$F,"Realizado",Lancamentos!$J:$J,Fluxo_de_Caixa_Semanal!$A84)-SUMIFS(Lancamentos!$Y:$Y,Lancamentos!$AF:$AF,Fluxo_de_Caixa_Semanal!AP$8,Lancamentos!$F:$F,"Contratado",Lancamentos!$J:$J,Fluxo_de_Caixa_Semanal!$A84)</f>
        <v>0</v>
      </c>
      <c r="AQ84" s="122">
        <f>-SUMIFS(Lancamentos!$Y:$Y,Lancamentos!$AF:$AF,Fluxo_de_Caixa_Semanal!AQ$8,Lancamentos!$F:$F,"Realizado",Lancamentos!$J:$J,Fluxo_de_Caixa_Semanal!$A84)-SUMIFS(Lancamentos!$Y:$Y,Lancamentos!$AF:$AF,Fluxo_de_Caixa_Semanal!AQ$8,Lancamentos!$F:$F,"Contratado",Lancamentos!$J:$J,Fluxo_de_Caixa_Semanal!$A84)</f>
        <v>0</v>
      </c>
      <c r="AR84" s="123">
        <f>-SUMIFS(Lancamentos!$Y:$Y,Lancamentos!$AF:$AF,Fluxo_de_Caixa_Semanal!AR$8,Lancamentos!$F:$F,"Realizado",Lancamentos!$J:$J,Fluxo_de_Caixa_Semanal!$A84)-SUMIFS(Lancamentos!$Y:$Y,Lancamentos!$AF:$AF,Fluxo_de_Caixa_Semanal!AR$8,Lancamentos!$F:$F,"Contratado",Lancamentos!$J:$J,Fluxo_de_Caixa_Semanal!$A84)</f>
        <v>0</v>
      </c>
      <c r="AS84" s="121">
        <f>-SUMIFS(Lancamentos!$Y:$Y,Lancamentos!$AF:$AF,Fluxo_de_Caixa_Semanal!AS$8,Lancamentos!$F:$F,"Realizado",Lancamentos!$J:$J,Fluxo_de_Caixa_Semanal!$A84)-SUMIFS(Lancamentos!$Y:$Y,Lancamentos!$AF:$AF,Fluxo_de_Caixa_Semanal!AS$8,Lancamentos!$F:$F,"Contratado",Lancamentos!$J:$J,Fluxo_de_Caixa_Semanal!$A84)</f>
        <v>0</v>
      </c>
      <c r="AT84" s="122">
        <f>-SUMIFS(Lancamentos!$Y:$Y,Lancamentos!$AF:$AF,Fluxo_de_Caixa_Semanal!AT$8,Lancamentos!$F:$F,"Realizado",Lancamentos!$J:$J,Fluxo_de_Caixa_Semanal!$A84)-SUMIFS(Lancamentos!$Y:$Y,Lancamentos!$AF:$AF,Fluxo_de_Caixa_Semanal!AT$8,Lancamentos!$F:$F,"Contratado",Lancamentos!$J:$J,Fluxo_de_Caixa_Semanal!$A84)</f>
        <v>0</v>
      </c>
      <c r="AU84" s="123">
        <f>-SUMIFS(Lancamentos!$Y:$Y,Lancamentos!$AF:$AF,Fluxo_de_Caixa_Semanal!AU$8,Lancamentos!$F:$F,"Realizado",Lancamentos!$J:$J,Fluxo_de_Caixa_Semanal!$A84)-SUMIFS(Lancamentos!$Y:$Y,Lancamentos!$AF:$AF,Fluxo_de_Caixa_Semanal!AU$8,Lancamentos!$F:$F,"Contratado",Lancamentos!$J:$J,Fluxo_de_Caixa_Semanal!$A84)</f>
        <v>0</v>
      </c>
      <c r="AV84" s="121">
        <f>-SUMIFS(Lancamentos!$Y:$Y,Lancamentos!$AF:$AF,Fluxo_de_Caixa_Semanal!AV$8,Lancamentos!$F:$F,"Realizado",Lancamentos!$J:$J,Fluxo_de_Caixa_Semanal!$A84)-SUMIFS(Lancamentos!$Y:$Y,Lancamentos!$AF:$AF,Fluxo_de_Caixa_Semanal!AV$8,Lancamentos!$F:$F,"Contratado",Lancamentos!$J:$J,Fluxo_de_Caixa_Semanal!$A84)</f>
        <v>0</v>
      </c>
      <c r="AW84" s="122">
        <f>-SUMIFS(Lancamentos!$Y:$Y,Lancamentos!$AF:$AF,Fluxo_de_Caixa_Semanal!AW$8,Lancamentos!$F:$F,"Realizado",Lancamentos!$J:$J,Fluxo_de_Caixa_Semanal!$A84)-SUMIFS(Lancamentos!$Y:$Y,Lancamentos!$AF:$AF,Fluxo_de_Caixa_Semanal!AW$8,Lancamentos!$F:$F,"Contratado",Lancamentos!$J:$J,Fluxo_de_Caixa_Semanal!$A84)</f>
        <v>0</v>
      </c>
      <c r="AX84" s="123">
        <f>-SUMIFS(Lancamentos!$Y:$Y,Lancamentos!$AF:$AF,Fluxo_de_Caixa_Semanal!AX$8,Lancamentos!$F:$F,"Realizado",Lancamentos!$J:$J,Fluxo_de_Caixa_Semanal!$A84)-SUMIFS(Lancamentos!$Y:$Y,Lancamentos!$AF:$AF,Fluxo_de_Caixa_Semanal!AX$8,Lancamentos!$F:$F,"Contratado",Lancamentos!$J:$J,Fluxo_de_Caixa_Semanal!$A84)</f>
        <v>0</v>
      </c>
      <c r="AY84" s="121">
        <f>-SUMIFS(Lancamentos!$Y:$Y,Lancamentos!$AF:$AF,Fluxo_de_Caixa_Semanal!AY$8,Lancamentos!$F:$F,"Realizado",Lancamentos!$J:$J,Fluxo_de_Caixa_Semanal!$A84)-SUMIFS(Lancamentos!$Y:$Y,Lancamentos!$AF:$AF,Fluxo_de_Caixa_Semanal!AY$8,Lancamentos!$F:$F,"Contratado",Lancamentos!$J:$J,Fluxo_de_Caixa_Semanal!$A84)</f>
        <v>0</v>
      </c>
      <c r="AZ84" s="122">
        <f>-SUMIFS(Lancamentos!$Y:$Y,Lancamentos!$AF:$AF,Fluxo_de_Caixa_Semanal!AZ$8,Lancamentos!$F:$F,"Realizado",Lancamentos!$J:$J,Fluxo_de_Caixa_Semanal!$A84)-SUMIFS(Lancamentos!$Y:$Y,Lancamentos!$AF:$AF,Fluxo_de_Caixa_Semanal!AZ$8,Lancamentos!$F:$F,"Contratado",Lancamentos!$J:$J,Fluxo_de_Caixa_Semanal!$A84)</f>
        <v>0</v>
      </c>
      <c r="BA84" s="123">
        <f>-SUMIFS(Lancamentos!$Y:$Y,Lancamentos!$AF:$AF,Fluxo_de_Caixa_Semanal!BA$8,Lancamentos!$F:$F,"Realizado",Lancamentos!$J:$J,Fluxo_de_Caixa_Semanal!$A84)-SUMIFS(Lancamentos!$Y:$Y,Lancamentos!$AF:$AF,Fluxo_de_Caixa_Semanal!BA$8,Lancamentos!$F:$F,"Contratado",Lancamentos!$J:$J,Fluxo_de_Caixa_Semanal!$A84)</f>
        <v>0</v>
      </c>
      <c r="BB84" s="121">
        <f>-SUMIFS(Lancamentos!$Y:$Y,Lancamentos!$AF:$AF,Fluxo_de_Caixa_Semanal!BB$8,Lancamentos!$F:$F,"Realizado",Lancamentos!$J:$J,Fluxo_de_Caixa_Semanal!$A84)-SUMIFS(Lancamentos!$Y:$Y,Lancamentos!$AF:$AF,Fluxo_de_Caixa_Semanal!BB$8,Lancamentos!$F:$F,"Contratado",Lancamentos!$J:$J,Fluxo_de_Caixa_Semanal!$A84)</f>
        <v>0</v>
      </c>
      <c r="BC84" s="122">
        <f>-SUMIFS(Lancamentos!$Y:$Y,Lancamentos!$AF:$AF,Fluxo_de_Caixa_Semanal!BC$8,Lancamentos!$F:$F,"Realizado",Lancamentos!$J:$J,Fluxo_de_Caixa_Semanal!$A84)-SUMIFS(Lancamentos!$Y:$Y,Lancamentos!$AF:$AF,Fluxo_de_Caixa_Semanal!BC$8,Lancamentos!$F:$F,"Contratado",Lancamentos!$J:$J,Fluxo_de_Caixa_Semanal!$A84)</f>
        <v>0</v>
      </c>
      <c r="BD84" s="123">
        <f>-SUMIFS(Lancamentos!$Y:$Y,Lancamentos!$AF:$AF,Fluxo_de_Caixa_Semanal!BD$8,Lancamentos!$F:$F,"Realizado",Lancamentos!$J:$J,Fluxo_de_Caixa_Semanal!$A84)-SUMIFS(Lancamentos!$Y:$Y,Lancamentos!$AF:$AF,Fluxo_de_Caixa_Semanal!BD$8,Lancamentos!$F:$F,"Contratado",Lancamentos!$J:$J,Fluxo_de_Caixa_Semanal!$A84)</f>
        <v>0</v>
      </c>
      <c r="BE84" s="121">
        <f>-SUMIFS(Lancamentos!$Y:$Y,Lancamentos!$AF:$AF,Fluxo_de_Caixa_Semanal!BE$8,Lancamentos!$F:$F,"Realizado",Lancamentos!$J:$J,Fluxo_de_Caixa_Semanal!$A84)-SUMIFS(Lancamentos!$Y:$Y,Lancamentos!$AF:$AF,Fluxo_de_Caixa_Semanal!BE$8,Lancamentos!$F:$F,"Contratado",Lancamentos!$J:$J,Fluxo_de_Caixa_Semanal!$A84)</f>
        <v>0</v>
      </c>
      <c r="BF84" s="122">
        <f>-SUMIFS(Lancamentos!$Y:$Y,Lancamentos!$AF:$AF,Fluxo_de_Caixa_Semanal!BF$8,Lancamentos!$F:$F,"Realizado",Lancamentos!$J:$J,Fluxo_de_Caixa_Semanal!$A84)-SUMIFS(Lancamentos!$Y:$Y,Lancamentos!$AF:$AF,Fluxo_de_Caixa_Semanal!BF$8,Lancamentos!$F:$F,"Contratado",Lancamentos!$J:$J,Fluxo_de_Caixa_Semanal!$A84)</f>
        <v>0</v>
      </c>
      <c r="BG84" s="123">
        <f>-SUMIFS(Lancamentos!$Y:$Y,Lancamentos!$AF:$AF,Fluxo_de_Caixa_Semanal!BG$8,Lancamentos!$F:$F,"Realizado",Lancamentos!$J:$J,Fluxo_de_Caixa_Semanal!$A84)-SUMIFS(Lancamentos!$Y:$Y,Lancamentos!$AF:$AF,Fluxo_de_Caixa_Semanal!BG$8,Lancamentos!$F:$F,"Contratado",Lancamentos!$J:$J,Fluxo_de_Caixa_Semanal!$A84)</f>
        <v>0</v>
      </c>
      <c r="BH84" s="121">
        <f>-SUMIFS(Lancamentos!$Y:$Y,Lancamentos!$AF:$AF,Fluxo_de_Caixa_Semanal!BH$8,Lancamentos!$F:$F,"Realizado",Lancamentos!$J:$J,Fluxo_de_Caixa_Semanal!$A84)-SUMIFS(Lancamentos!$Y:$Y,Lancamentos!$AF:$AF,Fluxo_de_Caixa_Semanal!BH$8,Lancamentos!$F:$F,"Contratado",Lancamentos!$J:$J,Fluxo_de_Caixa_Semanal!$A84)</f>
        <v>0</v>
      </c>
      <c r="BI84" s="122">
        <f>-SUMIFS(Lancamentos!$Y:$Y,Lancamentos!$AF:$AF,Fluxo_de_Caixa_Semanal!BI$8,Lancamentos!$F:$F,"Realizado",Lancamentos!$J:$J,Fluxo_de_Caixa_Semanal!$A84)-SUMIFS(Lancamentos!$Y:$Y,Lancamentos!$AF:$AF,Fluxo_de_Caixa_Semanal!BI$8,Lancamentos!$F:$F,"Contratado",Lancamentos!$J:$J,Fluxo_de_Caixa_Semanal!$A84)</f>
        <v>0</v>
      </c>
      <c r="BJ84" s="123">
        <f>-SUMIFS(Lancamentos!$Y:$Y,Lancamentos!$AF:$AF,Fluxo_de_Caixa_Semanal!BJ$8,Lancamentos!$F:$F,"Realizado",Lancamentos!$J:$J,Fluxo_de_Caixa_Semanal!$A84)-SUMIFS(Lancamentos!$Y:$Y,Lancamentos!$AF:$AF,Fluxo_de_Caixa_Semanal!BJ$8,Lancamentos!$F:$F,"Contratado",Lancamentos!$J:$J,Fluxo_de_Caixa_Semanal!$A84)</f>
        <v>0</v>
      </c>
      <c r="BK84" s="121">
        <f>-SUMIFS(Lancamentos!$Y:$Y,Lancamentos!$AF:$AF,Fluxo_de_Caixa_Semanal!BK$8,Lancamentos!$F:$F,"Realizado",Lancamentos!$J:$J,Fluxo_de_Caixa_Semanal!$A84)-SUMIFS(Lancamentos!$Y:$Y,Lancamentos!$AF:$AF,Fluxo_de_Caixa_Semanal!BK$8,Lancamentos!$F:$F,"Contratado",Lancamentos!$J:$J,Fluxo_de_Caixa_Semanal!$A84)</f>
        <v>0</v>
      </c>
      <c r="BL84" s="122">
        <f>-SUMIFS(Lancamentos!$Y:$Y,Lancamentos!$AF:$AF,Fluxo_de_Caixa_Semanal!BL$8,Lancamentos!$F:$F,"Realizado",Lancamentos!$J:$J,Fluxo_de_Caixa_Semanal!$A84)-SUMIFS(Lancamentos!$Y:$Y,Lancamentos!$AF:$AF,Fluxo_de_Caixa_Semanal!BL$8,Lancamentos!$F:$F,"Contratado",Lancamentos!$J:$J,Fluxo_de_Caixa_Semanal!$A84)</f>
        <v>0</v>
      </c>
      <c r="BM84" s="123">
        <f>-SUMIFS(Lancamentos!$Y:$Y,Lancamentos!$AF:$AF,Fluxo_de_Caixa_Semanal!BM$8,Lancamentos!$F:$F,"Realizado",Lancamentos!$J:$J,Fluxo_de_Caixa_Semanal!$A84)-SUMIFS(Lancamentos!$Y:$Y,Lancamentos!$AF:$AF,Fluxo_de_Caixa_Semanal!BM$8,Lancamentos!$F:$F,"Contratado",Lancamentos!$J:$J,Fluxo_de_Caixa_Semanal!$A84)</f>
        <v>0</v>
      </c>
      <c r="BN84" s="121">
        <f>-SUMIFS(Lancamentos!$Y:$Y,Lancamentos!$AF:$AF,Fluxo_de_Caixa_Semanal!BN$8,Lancamentos!$F:$F,"Realizado",Lancamentos!$J:$J,Fluxo_de_Caixa_Semanal!$A84)-SUMIFS(Lancamentos!$Y:$Y,Lancamentos!$AF:$AF,Fluxo_de_Caixa_Semanal!BN$8,Lancamentos!$F:$F,"Contratado",Lancamentos!$J:$J,Fluxo_de_Caixa_Semanal!$A84)</f>
        <v>0</v>
      </c>
      <c r="BO84" s="122">
        <f>-SUMIFS(Lancamentos!$Y:$Y,Lancamentos!$AF:$AF,Fluxo_de_Caixa_Semanal!BO$8,Lancamentos!$F:$F,"Realizado",Lancamentos!$J:$J,Fluxo_de_Caixa_Semanal!$A84)-SUMIFS(Lancamentos!$Y:$Y,Lancamentos!$AF:$AF,Fluxo_de_Caixa_Semanal!BO$8,Lancamentos!$F:$F,"Contratado",Lancamentos!$J:$J,Fluxo_de_Caixa_Semanal!$A84)</f>
        <v>0</v>
      </c>
      <c r="BP84" s="123">
        <f>-SUMIFS(Lancamentos!$Y:$Y,Lancamentos!$AF:$AF,Fluxo_de_Caixa_Semanal!BP$8,Lancamentos!$F:$F,"Realizado",Lancamentos!$J:$J,Fluxo_de_Caixa_Semanal!$A84)-SUMIFS(Lancamentos!$Y:$Y,Lancamentos!$AF:$AF,Fluxo_de_Caixa_Semanal!BP$8,Lancamentos!$F:$F,"Contratado",Lancamentos!$J:$J,Fluxo_de_Caixa_Semanal!$A84)</f>
        <v>0</v>
      </c>
      <c r="BQ84" s="121">
        <f>-SUMIFS(Lancamentos!$Y:$Y,Lancamentos!$AF:$AF,Fluxo_de_Caixa_Semanal!BQ$8,Lancamentos!$F:$F,"Realizado",Lancamentos!$J:$J,Fluxo_de_Caixa_Semanal!$A84)-SUMIFS(Lancamentos!$Y:$Y,Lancamentos!$AF:$AF,Fluxo_de_Caixa_Semanal!BQ$8,Lancamentos!$F:$F,"Contratado",Lancamentos!$J:$J,Fluxo_de_Caixa_Semanal!$A84)</f>
        <v>0</v>
      </c>
      <c r="BR84" s="122">
        <f>-SUMIFS(Lancamentos!$Y:$Y,Lancamentos!$AF:$AF,Fluxo_de_Caixa_Semanal!BR$8,Lancamentos!$F:$F,"Realizado",Lancamentos!$J:$J,Fluxo_de_Caixa_Semanal!$A84)-SUMIFS(Lancamentos!$Y:$Y,Lancamentos!$AF:$AF,Fluxo_de_Caixa_Semanal!BR$8,Lancamentos!$F:$F,"Contratado",Lancamentos!$J:$J,Fluxo_de_Caixa_Semanal!$A84)</f>
        <v>0</v>
      </c>
      <c r="BS84" s="123">
        <f>-SUMIFS(Lancamentos!$Y:$Y,Lancamentos!$AF:$AF,Fluxo_de_Caixa_Semanal!BS$8,Lancamentos!$F:$F,"Realizado",Lancamentos!$J:$J,Fluxo_de_Caixa_Semanal!$A84)-SUMIFS(Lancamentos!$Y:$Y,Lancamentos!$AF:$AF,Fluxo_de_Caixa_Semanal!BS$8,Lancamentos!$F:$F,"Contratado",Lancamentos!$J:$J,Fluxo_de_Caixa_Semanal!$A84)</f>
        <v>0</v>
      </c>
      <c r="BT84" s="121">
        <f>-SUMIFS(Lancamentos!$Y:$Y,Lancamentos!$AF:$AF,Fluxo_de_Caixa_Semanal!BT$8,Lancamentos!$F:$F,"Realizado",Lancamentos!$J:$J,Fluxo_de_Caixa_Semanal!$A84)-SUMIFS(Lancamentos!$Y:$Y,Lancamentos!$AF:$AF,Fluxo_de_Caixa_Semanal!BT$8,Lancamentos!$F:$F,"Contratado",Lancamentos!$J:$J,Fluxo_de_Caixa_Semanal!$A84)</f>
        <v>0</v>
      </c>
      <c r="BU84" s="122">
        <f>-SUMIFS(Lancamentos!$Y:$Y,Lancamentos!$AF:$AF,Fluxo_de_Caixa_Semanal!BU$8,Lancamentos!$F:$F,"Realizado",Lancamentos!$J:$J,Fluxo_de_Caixa_Semanal!$A84)-SUMIFS(Lancamentos!$Y:$Y,Lancamentos!$AF:$AF,Fluxo_de_Caixa_Semanal!BU$8,Lancamentos!$F:$F,"Contratado",Lancamentos!$J:$J,Fluxo_de_Caixa_Semanal!$A84)</f>
        <v>0</v>
      </c>
      <c r="BV84" s="123">
        <f>-SUMIFS(Lancamentos!$Y:$Y,Lancamentos!$AF:$AF,Fluxo_de_Caixa_Semanal!BV$8,Lancamentos!$F:$F,"Realizado",Lancamentos!$J:$J,Fluxo_de_Caixa_Semanal!$A84)-SUMIFS(Lancamentos!$Y:$Y,Lancamentos!$AF:$AF,Fluxo_de_Caixa_Semanal!BV$8,Lancamentos!$F:$F,"Contratado",Lancamentos!$J:$J,Fluxo_de_Caixa_Semanal!$A84)</f>
        <v>0</v>
      </c>
      <c r="BW84" s="121">
        <f>-SUMIFS(Lancamentos!$Y:$Y,Lancamentos!$AF:$AF,Fluxo_de_Caixa_Semanal!BW$8,Lancamentos!$F:$F,"Realizado",Lancamentos!$J:$J,Fluxo_de_Caixa_Semanal!$A84)-SUMIFS(Lancamentos!$Y:$Y,Lancamentos!$AF:$AF,Fluxo_de_Caixa_Semanal!BW$8,Lancamentos!$F:$F,"Contratado",Lancamentos!$J:$J,Fluxo_de_Caixa_Semanal!$A84)</f>
        <v>0</v>
      </c>
      <c r="BX84" s="122">
        <f>-SUMIFS(Lancamentos!$Y:$Y,Lancamentos!$AF:$AF,Fluxo_de_Caixa_Semanal!BX$8,Lancamentos!$F:$F,"Realizado",Lancamentos!$J:$J,Fluxo_de_Caixa_Semanal!$A84)-SUMIFS(Lancamentos!$Y:$Y,Lancamentos!$AF:$AF,Fluxo_de_Caixa_Semanal!BX$8,Lancamentos!$F:$F,"Contratado",Lancamentos!$J:$J,Fluxo_de_Caixa_Semanal!$A84)</f>
        <v>0</v>
      </c>
      <c r="BY84" s="123">
        <f>-SUMIFS(Lancamentos!$Y:$Y,Lancamentos!$AF:$AF,Fluxo_de_Caixa_Semanal!BY$8,Lancamentos!$F:$F,"Realizado",Lancamentos!$J:$J,Fluxo_de_Caixa_Semanal!$A84)-SUMIFS(Lancamentos!$Y:$Y,Lancamentos!$AF:$AF,Fluxo_de_Caixa_Semanal!BY$8,Lancamentos!$F:$F,"Contratado",Lancamentos!$J:$J,Fluxo_de_Caixa_Semanal!$A84)</f>
        <v>0</v>
      </c>
      <c r="BZ84" s="121">
        <f>-SUMIFS(Lancamentos!$Y:$Y,Lancamentos!$AF:$AF,Fluxo_de_Caixa_Semanal!BZ$8,Lancamentos!$F:$F,"Realizado",Lancamentos!$J:$J,Fluxo_de_Caixa_Semanal!$A84)-SUMIFS(Lancamentos!$Y:$Y,Lancamentos!$AF:$AF,Fluxo_de_Caixa_Semanal!BZ$8,Lancamentos!$F:$F,"Contratado",Lancamentos!$J:$J,Fluxo_de_Caixa_Semanal!$A84)</f>
        <v>0</v>
      </c>
      <c r="CA84" s="122">
        <f>-SUMIFS(Lancamentos!$Y:$Y,Lancamentos!$AF:$AF,Fluxo_de_Caixa_Semanal!CA$8,Lancamentos!$F:$F,"Realizado",Lancamentos!$J:$J,Fluxo_de_Caixa_Semanal!$A84)-SUMIFS(Lancamentos!$Y:$Y,Lancamentos!$AF:$AF,Fluxo_de_Caixa_Semanal!CA$8,Lancamentos!$F:$F,"Contratado",Lancamentos!$J:$J,Fluxo_de_Caixa_Semanal!$A84)</f>
        <v>0</v>
      </c>
      <c r="CB84" s="123">
        <f>-SUMIFS(Lancamentos!$Y:$Y,Lancamentos!$AF:$AF,Fluxo_de_Caixa_Semanal!CB$8,Lancamentos!$F:$F,"Realizado",Lancamentos!$J:$J,Fluxo_de_Caixa_Semanal!$A84)-SUMIFS(Lancamentos!$Y:$Y,Lancamentos!$AF:$AF,Fluxo_de_Caixa_Semanal!CB$8,Lancamentos!$F:$F,"Contratado",Lancamentos!$J:$J,Fluxo_de_Caixa_Semanal!$A84)</f>
        <v>0</v>
      </c>
      <c r="CC84" s="121">
        <f>-SUMIFS(Lancamentos!$Y:$Y,Lancamentos!$AF:$AF,Fluxo_de_Caixa_Semanal!CC$8,Lancamentos!$F:$F,"Realizado",Lancamentos!$J:$J,Fluxo_de_Caixa_Semanal!$A84)-SUMIFS(Lancamentos!$Y:$Y,Lancamentos!$AF:$AF,Fluxo_de_Caixa_Semanal!CC$8,Lancamentos!$F:$F,"Contratado",Lancamentos!$J:$J,Fluxo_de_Caixa_Semanal!$A84)</f>
        <v>0</v>
      </c>
      <c r="CD84" s="122">
        <f>-SUMIFS(Lancamentos!$Y:$Y,Lancamentos!$AF:$AF,Fluxo_de_Caixa_Semanal!CD$8,Lancamentos!$F:$F,"Realizado",Lancamentos!$J:$J,Fluxo_de_Caixa_Semanal!$A84)-SUMIFS(Lancamentos!$Y:$Y,Lancamentos!$AF:$AF,Fluxo_de_Caixa_Semanal!CD$8,Lancamentos!$F:$F,"Contratado",Lancamentos!$J:$J,Fluxo_de_Caixa_Semanal!$A84)</f>
        <v>0</v>
      </c>
      <c r="CE84" s="123">
        <f>-SUMIFS(Lancamentos!$Y:$Y,Lancamentos!$AF:$AF,Fluxo_de_Caixa_Semanal!CE$8,Lancamentos!$F:$F,"Realizado",Lancamentos!$J:$J,Fluxo_de_Caixa_Semanal!$A84)-SUMIFS(Lancamentos!$Y:$Y,Lancamentos!$AF:$AF,Fluxo_de_Caixa_Semanal!CE$8,Lancamentos!$F:$F,"Contratado",Lancamentos!$J:$J,Fluxo_de_Caixa_Semanal!$A84)</f>
        <v>0</v>
      </c>
      <c r="CF84" s="121">
        <f>-SUMIFS(Lancamentos!$Y:$Y,Lancamentos!$AF:$AF,Fluxo_de_Caixa_Semanal!CF$8,Lancamentos!$F:$F,"Realizado",Lancamentos!$J:$J,Fluxo_de_Caixa_Semanal!$A84)-SUMIFS(Lancamentos!$Y:$Y,Lancamentos!$AF:$AF,Fluxo_de_Caixa_Semanal!CF$8,Lancamentos!$F:$F,"Contratado",Lancamentos!$J:$J,Fluxo_de_Caixa_Semanal!$A84)</f>
        <v>0</v>
      </c>
      <c r="CG84" s="122">
        <f>-SUMIFS(Lancamentos!$Y:$Y,Lancamentos!$AF:$AF,Fluxo_de_Caixa_Semanal!CG$8,Lancamentos!$F:$F,"Realizado",Lancamentos!$J:$J,Fluxo_de_Caixa_Semanal!$A84)-SUMIFS(Lancamentos!$Y:$Y,Lancamentos!$AF:$AF,Fluxo_de_Caixa_Semanal!CG$8,Lancamentos!$F:$F,"Contratado",Lancamentos!$J:$J,Fluxo_de_Caixa_Semanal!$A84)</f>
        <v>0</v>
      </c>
      <c r="CH84" s="123">
        <f>-SUMIFS(Lancamentos!$Y:$Y,Lancamentos!$AF:$AF,Fluxo_de_Caixa_Semanal!CH$8,Lancamentos!$F:$F,"Realizado",Lancamentos!$J:$J,Fluxo_de_Caixa_Semanal!$A84)-SUMIFS(Lancamentos!$Y:$Y,Lancamentos!$AF:$AF,Fluxo_de_Caixa_Semanal!CH$8,Lancamentos!$F:$F,"Contratado",Lancamentos!$J:$J,Fluxo_de_Caixa_Semanal!$A84)</f>
        <v>0</v>
      </c>
      <c r="CI84" s="121">
        <f>-SUMIFS(Lancamentos!$Y:$Y,Lancamentos!$AF:$AF,Fluxo_de_Caixa_Semanal!CI$8,Lancamentos!$F:$F,"Realizado",Lancamentos!$J:$J,Fluxo_de_Caixa_Semanal!$A84)-SUMIFS(Lancamentos!$Y:$Y,Lancamentos!$AF:$AF,Fluxo_de_Caixa_Semanal!CI$8,Lancamentos!$F:$F,"Contratado",Lancamentos!$J:$J,Fluxo_de_Caixa_Semanal!$A84)</f>
        <v>0</v>
      </c>
      <c r="CJ84" s="122">
        <f>-SUMIFS(Lancamentos!$Y:$Y,Lancamentos!$AF:$AF,Fluxo_de_Caixa_Semanal!CJ$8,Lancamentos!$F:$F,"Realizado",Lancamentos!$J:$J,Fluxo_de_Caixa_Semanal!$A84)-SUMIFS(Lancamentos!$Y:$Y,Lancamentos!$AF:$AF,Fluxo_de_Caixa_Semanal!CJ$8,Lancamentos!$F:$F,"Contratado",Lancamentos!$J:$J,Fluxo_de_Caixa_Semanal!$A84)</f>
        <v>0</v>
      </c>
      <c r="CK84" s="123">
        <f>-SUMIFS(Lancamentos!$Y:$Y,Lancamentos!$AF:$AF,Fluxo_de_Caixa_Semanal!CK$8,Lancamentos!$F:$F,"Realizado",Lancamentos!$J:$J,Fluxo_de_Caixa_Semanal!$A84)-SUMIFS(Lancamentos!$Y:$Y,Lancamentos!$AF:$AF,Fluxo_de_Caixa_Semanal!CK$8,Lancamentos!$F:$F,"Contratado",Lancamentos!$J:$J,Fluxo_de_Caixa_Semanal!$A84)</f>
        <v>0</v>
      </c>
      <c r="CL84" s="121">
        <f>-SUMIFS(Lancamentos!$Y:$Y,Lancamentos!$AF:$AF,Fluxo_de_Caixa_Semanal!CL$8,Lancamentos!$F:$F,"Realizado",Lancamentos!$J:$J,Fluxo_de_Caixa_Semanal!$A84)-SUMIFS(Lancamentos!$Y:$Y,Lancamentos!$AF:$AF,Fluxo_de_Caixa_Semanal!CL$8,Lancamentos!$F:$F,"Contratado",Lancamentos!$J:$J,Fluxo_de_Caixa_Semanal!$A84)</f>
        <v>0</v>
      </c>
      <c r="CM84" s="122">
        <f>-SUMIFS(Lancamentos!$Y:$Y,Lancamentos!$AF:$AF,Fluxo_de_Caixa_Semanal!CM$8,Lancamentos!$F:$F,"Realizado",Lancamentos!$J:$J,Fluxo_de_Caixa_Semanal!$A84)-SUMIFS(Lancamentos!$Y:$Y,Lancamentos!$AF:$AF,Fluxo_de_Caixa_Semanal!CM$8,Lancamentos!$F:$F,"Contratado",Lancamentos!$J:$J,Fluxo_de_Caixa_Semanal!$A84)</f>
        <v>0</v>
      </c>
      <c r="CN84" s="123">
        <f>-SUMIFS(Lancamentos!$Y:$Y,Lancamentos!$AF:$AF,Fluxo_de_Caixa_Semanal!CN$8,Lancamentos!$F:$F,"Realizado",Lancamentos!$J:$J,Fluxo_de_Caixa_Semanal!$A84)-SUMIFS(Lancamentos!$Y:$Y,Lancamentos!$AF:$AF,Fluxo_de_Caixa_Semanal!CN$8,Lancamentos!$F:$F,"Contratado",Lancamentos!$J:$J,Fluxo_de_Caixa_Semanal!$A84)</f>
        <v>0</v>
      </c>
      <c r="CO84" s="121">
        <f>-SUMIFS(Lancamentos!$Y:$Y,Lancamentos!$AF:$AF,Fluxo_de_Caixa_Semanal!CO$8,Lancamentos!$F:$F,"Realizado",Lancamentos!$J:$J,Fluxo_de_Caixa_Semanal!$A84)-SUMIFS(Lancamentos!$Y:$Y,Lancamentos!$AF:$AF,Fluxo_de_Caixa_Semanal!CO$8,Lancamentos!$F:$F,"Contratado",Lancamentos!$J:$J,Fluxo_de_Caixa_Semanal!$A84)</f>
        <v>0</v>
      </c>
      <c r="CP84" s="122">
        <f>-SUMIFS(Lancamentos!$Y:$Y,Lancamentos!$AF:$AF,Fluxo_de_Caixa_Semanal!CP$8,Lancamentos!$F:$F,"Realizado",Lancamentos!$J:$J,Fluxo_de_Caixa_Semanal!$A84)-SUMIFS(Lancamentos!$Y:$Y,Lancamentos!$AF:$AF,Fluxo_de_Caixa_Semanal!CP$8,Lancamentos!$F:$F,"Contratado",Lancamentos!$J:$J,Fluxo_de_Caixa_Semanal!$A84)</f>
        <v>0</v>
      </c>
      <c r="CQ84" s="123">
        <f>-SUMIFS(Lancamentos!$Y:$Y,Lancamentos!$AF:$AF,Fluxo_de_Caixa_Semanal!CQ$8,Lancamentos!$F:$F,"Realizado",Lancamentos!$J:$J,Fluxo_de_Caixa_Semanal!$A84)-SUMIFS(Lancamentos!$Y:$Y,Lancamentos!$AF:$AF,Fluxo_de_Caixa_Semanal!CQ$8,Lancamentos!$F:$F,"Contratado",Lancamentos!$J:$J,Fluxo_de_Caixa_Semanal!$A84)</f>
        <v>0</v>
      </c>
      <c r="CR84" s="121">
        <f>-SUMIFS(Lancamentos!$Y:$Y,Lancamentos!$AF:$AF,Fluxo_de_Caixa_Semanal!CR$8,Lancamentos!$F:$F,"Realizado",Lancamentos!$J:$J,Fluxo_de_Caixa_Semanal!$A84)-SUMIFS(Lancamentos!$Y:$Y,Lancamentos!$AF:$AF,Fluxo_de_Caixa_Semanal!CR$8,Lancamentos!$F:$F,"Contratado",Lancamentos!$J:$J,Fluxo_de_Caixa_Semanal!$A84)</f>
        <v>0</v>
      </c>
      <c r="CS84" s="122">
        <f>-SUMIFS(Lancamentos!$Y:$Y,Lancamentos!$AF:$AF,Fluxo_de_Caixa_Semanal!CS$8,Lancamentos!$F:$F,"Realizado",Lancamentos!$J:$J,Fluxo_de_Caixa_Semanal!$A84)-SUMIFS(Lancamentos!$Y:$Y,Lancamentos!$AF:$AF,Fluxo_de_Caixa_Semanal!CS$8,Lancamentos!$F:$F,"Contratado",Lancamentos!$J:$J,Fluxo_de_Caixa_Semanal!$A84)</f>
        <v>0</v>
      </c>
      <c r="CT84" s="123">
        <f>-SUMIFS(Lancamentos!$Y:$Y,Lancamentos!$AF:$AF,Fluxo_de_Caixa_Semanal!CT$8,Lancamentos!$F:$F,"Realizado",Lancamentos!$J:$J,Fluxo_de_Caixa_Semanal!$A84)-SUMIFS(Lancamentos!$Y:$Y,Lancamentos!$AF:$AF,Fluxo_de_Caixa_Semanal!CT$8,Lancamentos!$F:$F,"Contratado",Lancamentos!$J:$J,Fluxo_de_Caixa_Semanal!$A84)</f>
        <v>0</v>
      </c>
      <c r="CU84" s="121">
        <f>-SUMIFS(Lancamentos!$Y:$Y,Lancamentos!$AF:$AF,Fluxo_de_Caixa_Semanal!CU$8,Lancamentos!$F:$F,"Realizado",Lancamentos!$J:$J,Fluxo_de_Caixa_Semanal!$A84)-SUMIFS(Lancamentos!$Y:$Y,Lancamentos!$AF:$AF,Fluxo_de_Caixa_Semanal!CU$8,Lancamentos!$F:$F,"Contratado",Lancamentos!$J:$J,Fluxo_de_Caixa_Semanal!$A84)</f>
        <v>0</v>
      </c>
      <c r="CV84" s="122">
        <f>-SUMIFS(Lancamentos!$Y:$Y,Lancamentos!$AF:$AF,Fluxo_de_Caixa_Semanal!CV$8,Lancamentos!$F:$F,"Realizado",Lancamentos!$J:$J,Fluxo_de_Caixa_Semanal!$A84)-SUMIFS(Lancamentos!$Y:$Y,Lancamentos!$AF:$AF,Fluxo_de_Caixa_Semanal!CV$8,Lancamentos!$F:$F,"Contratado",Lancamentos!$J:$J,Fluxo_de_Caixa_Semanal!$A84)</f>
        <v>0</v>
      </c>
      <c r="CW84" s="123">
        <f>-SUMIFS(Lancamentos!$Y:$Y,Lancamentos!$AF:$AF,Fluxo_de_Caixa_Semanal!CW$8,Lancamentos!$F:$F,"Realizado",Lancamentos!$J:$J,Fluxo_de_Caixa_Semanal!$A84)-SUMIFS(Lancamentos!$Y:$Y,Lancamentos!$AF:$AF,Fluxo_de_Caixa_Semanal!CW$8,Lancamentos!$F:$F,"Contratado",Lancamentos!$J:$J,Fluxo_de_Caixa_Semanal!$A84)</f>
        <v>0</v>
      </c>
      <c r="CX84" s="121">
        <f>-SUMIFS(Lancamentos!$Y:$Y,Lancamentos!$AF:$AF,Fluxo_de_Caixa_Semanal!CX$8,Lancamentos!$F:$F,"Realizado",Lancamentos!$J:$J,Fluxo_de_Caixa_Semanal!$A84)-SUMIFS(Lancamentos!$Y:$Y,Lancamentos!$AF:$AF,Fluxo_de_Caixa_Semanal!CX$8,Lancamentos!$F:$F,"Contratado",Lancamentos!$J:$J,Fluxo_de_Caixa_Semanal!$A84)</f>
        <v>0</v>
      </c>
      <c r="CY84" s="122">
        <f>-SUMIFS(Lancamentos!$Y:$Y,Lancamentos!$AF:$AF,Fluxo_de_Caixa_Semanal!CY$8,Lancamentos!$F:$F,"Realizado",Lancamentos!$J:$J,Fluxo_de_Caixa_Semanal!$A84)-SUMIFS(Lancamentos!$Y:$Y,Lancamentos!$AF:$AF,Fluxo_de_Caixa_Semanal!CY$8,Lancamentos!$F:$F,"Contratado",Lancamentos!$J:$J,Fluxo_de_Caixa_Semanal!$A84)</f>
        <v>0</v>
      </c>
      <c r="CZ84" s="123">
        <f>-SUMIFS(Lancamentos!$Y:$Y,Lancamentos!$AF:$AF,Fluxo_de_Caixa_Semanal!CZ$8,Lancamentos!$F:$F,"Realizado",Lancamentos!$J:$J,Fluxo_de_Caixa_Semanal!$A84)-SUMIFS(Lancamentos!$Y:$Y,Lancamentos!$AF:$AF,Fluxo_de_Caixa_Semanal!CZ$8,Lancamentos!$F:$F,"Contratado",Lancamentos!$J:$J,Fluxo_de_Caixa_Semanal!$A84)</f>
        <v>0</v>
      </c>
      <c r="DA84" s="121">
        <f>-SUMIFS(Lancamentos!$Y:$Y,Lancamentos!$AF:$AF,Fluxo_de_Caixa_Semanal!DA$8,Lancamentos!$F:$F,"Realizado",Lancamentos!$J:$J,Fluxo_de_Caixa_Semanal!$A84)-SUMIFS(Lancamentos!$Y:$Y,Lancamentos!$AF:$AF,Fluxo_de_Caixa_Semanal!DA$8,Lancamentos!$F:$F,"Contratado",Lancamentos!$J:$J,Fluxo_de_Caixa_Semanal!$A84)</f>
        <v>0</v>
      </c>
      <c r="DB84" s="122">
        <f>-SUMIFS(Lancamentos!$Y:$Y,Lancamentos!$AF:$AF,Fluxo_de_Caixa_Semanal!DB$8,Lancamentos!$F:$F,"Realizado",Lancamentos!$J:$J,Fluxo_de_Caixa_Semanal!$A84)-SUMIFS(Lancamentos!$Y:$Y,Lancamentos!$AF:$AF,Fluxo_de_Caixa_Semanal!DB$8,Lancamentos!$F:$F,"Contratado",Lancamentos!$J:$J,Fluxo_de_Caixa_Semanal!$A84)</f>
        <v>0</v>
      </c>
      <c r="DC84" s="123">
        <f>-SUMIFS(Lancamentos!$Y:$Y,Lancamentos!$AF:$AF,Fluxo_de_Caixa_Semanal!DC$8,Lancamentos!$F:$F,"Realizado",Lancamentos!$J:$J,Fluxo_de_Caixa_Semanal!$A84)-SUMIFS(Lancamentos!$Y:$Y,Lancamentos!$AF:$AF,Fluxo_de_Caixa_Semanal!DC$8,Lancamentos!$F:$F,"Contratado",Lancamentos!$J:$J,Fluxo_de_Caixa_Semanal!$A84)</f>
        <v>0</v>
      </c>
      <c r="DD84" s="121">
        <f>-SUMIFS(Lancamentos!$Y:$Y,Lancamentos!$AF:$AF,Fluxo_de_Caixa_Semanal!DD$8,Lancamentos!$F:$F,"Realizado",Lancamentos!$J:$J,Fluxo_de_Caixa_Semanal!$A84)-SUMIFS(Lancamentos!$Y:$Y,Lancamentos!$AF:$AF,Fluxo_de_Caixa_Semanal!DD$8,Lancamentos!$F:$F,"Contratado",Lancamentos!$J:$J,Fluxo_de_Caixa_Semanal!$A84)</f>
        <v>0</v>
      </c>
      <c r="DE84" s="122">
        <f>-SUMIFS(Lancamentos!$Y:$Y,Lancamentos!$AF:$AF,Fluxo_de_Caixa_Semanal!DE$8,Lancamentos!$F:$F,"Realizado",Lancamentos!$J:$J,Fluxo_de_Caixa_Semanal!$A84)-SUMIFS(Lancamentos!$Y:$Y,Lancamentos!$AF:$AF,Fluxo_de_Caixa_Semanal!DE$8,Lancamentos!$F:$F,"Contratado",Lancamentos!$J:$J,Fluxo_de_Caixa_Semanal!$A84)</f>
        <v>0</v>
      </c>
      <c r="DF84" s="123">
        <f>-SUMIFS(Lancamentos!$Y:$Y,Lancamentos!$AF:$AF,Fluxo_de_Caixa_Semanal!DF$8,Lancamentos!$F:$F,"Realizado",Lancamentos!$J:$J,Fluxo_de_Caixa_Semanal!$A84)-SUMIFS(Lancamentos!$Y:$Y,Lancamentos!$AF:$AF,Fluxo_de_Caixa_Semanal!DF$8,Lancamentos!$F:$F,"Contratado",Lancamentos!$J:$J,Fluxo_de_Caixa_Semanal!$A84)</f>
        <v>0</v>
      </c>
      <c r="DG84" s="121">
        <f>-SUMIFS(Lancamentos!$Y:$Y,Lancamentos!$AF:$AF,Fluxo_de_Caixa_Semanal!DG$8,Lancamentos!$F:$F,"Realizado",Lancamentos!$J:$J,Fluxo_de_Caixa_Semanal!$A84)-SUMIFS(Lancamentos!$Y:$Y,Lancamentos!$AF:$AF,Fluxo_de_Caixa_Semanal!DG$8,Lancamentos!$F:$F,"Contratado",Lancamentos!$J:$J,Fluxo_de_Caixa_Semanal!$A84)</f>
        <v>0</v>
      </c>
      <c r="DH84" s="122">
        <f>-SUMIFS(Lancamentos!$Y:$Y,Lancamentos!$AF:$AF,Fluxo_de_Caixa_Semanal!DH$8,Lancamentos!$F:$F,"Realizado",Lancamentos!$J:$J,Fluxo_de_Caixa_Semanal!$A84)-SUMIFS(Lancamentos!$Y:$Y,Lancamentos!$AF:$AF,Fluxo_de_Caixa_Semanal!DH$8,Lancamentos!$F:$F,"Contratado",Lancamentos!$J:$J,Fluxo_de_Caixa_Semanal!$A84)</f>
        <v>0</v>
      </c>
      <c r="DI84" s="123">
        <f>-SUMIFS(Lancamentos!$Y:$Y,Lancamentos!$AF:$AF,Fluxo_de_Caixa_Semanal!DI$8,Lancamentos!$F:$F,"Realizado",Lancamentos!$J:$J,Fluxo_de_Caixa_Semanal!$A84)-SUMIFS(Lancamentos!$Y:$Y,Lancamentos!$AF:$AF,Fluxo_de_Caixa_Semanal!DI$8,Lancamentos!$F:$F,"Contratado",Lancamentos!$J:$J,Fluxo_de_Caixa_Semanal!$A84)</f>
        <v>0</v>
      </c>
      <c r="DJ84" s="121">
        <f>-SUMIFS(Lancamentos!$Y:$Y,Lancamentos!$AF:$AF,Fluxo_de_Caixa_Semanal!DJ$8,Lancamentos!$F:$F,"Realizado",Lancamentos!$J:$J,Fluxo_de_Caixa_Semanal!$A84)-SUMIFS(Lancamentos!$Y:$Y,Lancamentos!$AF:$AF,Fluxo_de_Caixa_Semanal!DJ$8,Lancamentos!$F:$F,"Contratado",Lancamentos!$J:$J,Fluxo_de_Caixa_Semanal!$A84)</f>
        <v>0</v>
      </c>
      <c r="DK84" s="122">
        <f>-SUMIFS(Lancamentos!$Y:$Y,Lancamentos!$AF:$AF,Fluxo_de_Caixa_Semanal!DK$8,Lancamentos!$F:$F,"Realizado",Lancamentos!$J:$J,Fluxo_de_Caixa_Semanal!$A84)-SUMIFS(Lancamentos!$Y:$Y,Lancamentos!$AF:$AF,Fluxo_de_Caixa_Semanal!DK$8,Lancamentos!$F:$F,"Contratado",Lancamentos!$J:$J,Fluxo_de_Caixa_Semanal!$A84)</f>
        <v>0</v>
      </c>
      <c r="DL84" s="123">
        <f>-SUMIFS(Lancamentos!$Y:$Y,Lancamentos!$AF:$AF,Fluxo_de_Caixa_Semanal!DL$8,Lancamentos!$F:$F,"Realizado",Lancamentos!$J:$J,Fluxo_de_Caixa_Semanal!$A84)-SUMIFS(Lancamentos!$Y:$Y,Lancamentos!$AF:$AF,Fluxo_de_Caixa_Semanal!DL$8,Lancamentos!$F:$F,"Contratado",Lancamentos!$J:$J,Fluxo_de_Caixa_Semanal!$A84)</f>
        <v>0</v>
      </c>
      <c r="DM84" s="121">
        <f>-SUMIFS(Lancamentos!$Y:$Y,Lancamentos!$AF:$AF,Fluxo_de_Caixa_Semanal!DM$8,Lancamentos!$F:$F,"Realizado",Lancamentos!$J:$J,Fluxo_de_Caixa_Semanal!$A84)-SUMIFS(Lancamentos!$Y:$Y,Lancamentos!$AF:$AF,Fluxo_de_Caixa_Semanal!DM$8,Lancamentos!$F:$F,"Contratado",Lancamentos!$J:$J,Fluxo_de_Caixa_Semanal!$A84)</f>
        <v>0</v>
      </c>
      <c r="DN84" s="122">
        <f>-SUMIFS(Lancamentos!$Y:$Y,Lancamentos!$AF:$AF,Fluxo_de_Caixa_Semanal!DN$8,Lancamentos!$F:$F,"Realizado",Lancamentos!$J:$J,Fluxo_de_Caixa_Semanal!$A84)-SUMIFS(Lancamentos!$Y:$Y,Lancamentos!$AF:$AF,Fluxo_de_Caixa_Semanal!DN$8,Lancamentos!$F:$F,"Contratado",Lancamentos!$J:$J,Fluxo_de_Caixa_Semanal!$A84)</f>
        <v>0</v>
      </c>
      <c r="DO84" s="123">
        <f>-SUMIFS(Lancamentos!$Y:$Y,Lancamentos!$AF:$AF,Fluxo_de_Caixa_Semanal!DO$8,Lancamentos!$F:$F,"Realizado",Lancamentos!$J:$J,Fluxo_de_Caixa_Semanal!$A84)-SUMIFS(Lancamentos!$Y:$Y,Lancamentos!$AF:$AF,Fluxo_de_Caixa_Semanal!DO$8,Lancamentos!$F:$F,"Contratado",Lancamentos!$J:$J,Fluxo_de_Caixa_Semanal!$A84)</f>
        <v>0</v>
      </c>
      <c r="DP84" s="121">
        <f>-SUMIFS(Lancamentos!$Y:$Y,Lancamentos!$AF:$AF,Fluxo_de_Caixa_Semanal!DP$8,Lancamentos!$F:$F,"Realizado",Lancamentos!$J:$J,Fluxo_de_Caixa_Semanal!$A84)-SUMIFS(Lancamentos!$Y:$Y,Lancamentos!$AF:$AF,Fluxo_de_Caixa_Semanal!DP$8,Lancamentos!$F:$F,"Contratado",Lancamentos!$J:$J,Fluxo_de_Caixa_Semanal!$A84)</f>
        <v>0</v>
      </c>
      <c r="DQ84" s="122">
        <f>-SUMIFS(Lancamentos!$Y:$Y,Lancamentos!$AF:$AF,Fluxo_de_Caixa_Semanal!DQ$8,Lancamentos!$F:$F,"Realizado",Lancamentos!$J:$J,Fluxo_de_Caixa_Semanal!$A84)-SUMIFS(Lancamentos!$Y:$Y,Lancamentos!$AF:$AF,Fluxo_de_Caixa_Semanal!DQ$8,Lancamentos!$F:$F,"Contratado",Lancamentos!$J:$J,Fluxo_de_Caixa_Semanal!$A84)</f>
        <v>0</v>
      </c>
      <c r="DR84" s="123">
        <f>-SUMIFS(Lancamentos!$Y:$Y,Lancamentos!$AF:$AF,Fluxo_de_Caixa_Semanal!DR$8,Lancamentos!$F:$F,"Realizado",Lancamentos!$J:$J,Fluxo_de_Caixa_Semanal!$A84)-SUMIFS(Lancamentos!$Y:$Y,Lancamentos!$AF:$AF,Fluxo_de_Caixa_Semanal!DR$8,Lancamentos!$F:$F,"Contratado",Lancamentos!$J:$J,Fluxo_de_Caixa_Semanal!$A84)</f>
        <v>0</v>
      </c>
      <c r="DS84" s="121">
        <f>-SUMIFS(Lancamentos!$Y:$Y,Lancamentos!$AF:$AF,Fluxo_de_Caixa_Semanal!DS$8,Lancamentos!$F:$F,"Realizado",Lancamentos!$J:$J,Fluxo_de_Caixa_Semanal!$A84)-SUMIFS(Lancamentos!$Y:$Y,Lancamentos!$AF:$AF,Fluxo_de_Caixa_Semanal!DS$8,Lancamentos!$F:$F,"Contratado",Lancamentos!$J:$J,Fluxo_de_Caixa_Semanal!$A84)</f>
        <v>0</v>
      </c>
      <c r="DT84" s="122">
        <f>-SUMIFS(Lancamentos!$Y:$Y,Lancamentos!$AF:$AF,Fluxo_de_Caixa_Semanal!DT$8,Lancamentos!$F:$F,"Realizado",Lancamentos!$J:$J,Fluxo_de_Caixa_Semanal!$A84)-SUMIFS(Lancamentos!$Y:$Y,Lancamentos!$AF:$AF,Fluxo_de_Caixa_Semanal!DT$8,Lancamentos!$F:$F,"Contratado",Lancamentos!$J:$J,Fluxo_de_Caixa_Semanal!$A84)</f>
        <v>0</v>
      </c>
      <c r="DU84" s="123">
        <f>-SUMIFS(Lancamentos!$Y:$Y,Lancamentos!$AF:$AF,Fluxo_de_Caixa_Semanal!DU$8,Lancamentos!$F:$F,"Realizado",Lancamentos!$J:$J,Fluxo_de_Caixa_Semanal!$A84)-SUMIFS(Lancamentos!$Y:$Y,Lancamentos!$AF:$AF,Fluxo_de_Caixa_Semanal!DU$8,Lancamentos!$F:$F,"Contratado",Lancamentos!$J:$J,Fluxo_de_Caixa_Semanal!$A84)</f>
        <v>0</v>
      </c>
      <c r="DV84" s="121">
        <f>-SUMIFS(Lancamentos!$Y:$Y,Lancamentos!$AF:$AF,Fluxo_de_Caixa_Semanal!DV$8,Lancamentos!$F:$F,"Realizado",Lancamentos!$J:$J,Fluxo_de_Caixa_Semanal!$A84)-SUMIFS(Lancamentos!$Y:$Y,Lancamentos!$AF:$AF,Fluxo_de_Caixa_Semanal!DV$8,Lancamentos!$F:$F,"Contratado",Lancamentos!$J:$J,Fluxo_de_Caixa_Semanal!$A84)</f>
        <v>0</v>
      </c>
      <c r="DW84" s="122">
        <f>-SUMIFS(Lancamentos!$Y:$Y,Lancamentos!$AF:$AF,Fluxo_de_Caixa_Semanal!DW$8,Lancamentos!$F:$F,"Realizado",Lancamentos!$J:$J,Fluxo_de_Caixa_Semanal!$A84)-SUMIFS(Lancamentos!$Y:$Y,Lancamentos!$AF:$AF,Fluxo_de_Caixa_Semanal!DW$8,Lancamentos!$F:$F,"Contratado",Lancamentos!$J:$J,Fluxo_de_Caixa_Semanal!$A84)</f>
        <v>0</v>
      </c>
      <c r="DX84" s="123">
        <f>-SUMIFS(Lancamentos!$Y:$Y,Lancamentos!$AF:$AF,Fluxo_de_Caixa_Semanal!DX$8,Lancamentos!$F:$F,"Realizado",Lancamentos!$J:$J,Fluxo_de_Caixa_Semanal!$A84)-SUMIFS(Lancamentos!$Y:$Y,Lancamentos!$AF:$AF,Fluxo_de_Caixa_Semanal!DX$8,Lancamentos!$F:$F,"Contratado",Lancamentos!$J:$J,Fluxo_de_Caixa_Semanal!$A84)</f>
        <v>0</v>
      </c>
      <c r="DY84" s="121">
        <f>-SUMIFS(Lancamentos!$Y:$Y,Lancamentos!$AF:$AF,Fluxo_de_Caixa_Semanal!DY$8,Lancamentos!$F:$F,"Realizado",Lancamentos!$J:$J,Fluxo_de_Caixa_Semanal!$A84)-SUMIFS(Lancamentos!$Y:$Y,Lancamentos!$AF:$AF,Fluxo_de_Caixa_Semanal!DY$8,Lancamentos!$F:$F,"Contratado",Lancamentos!$J:$J,Fluxo_de_Caixa_Semanal!$A84)</f>
        <v>0</v>
      </c>
      <c r="DZ84" s="122">
        <f>-SUMIFS(Lancamentos!$Y:$Y,Lancamentos!$AF:$AF,Fluxo_de_Caixa_Semanal!DZ$8,Lancamentos!$F:$F,"Realizado",Lancamentos!$J:$J,Fluxo_de_Caixa_Semanal!$A84)-SUMIFS(Lancamentos!$Y:$Y,Lancamentos!$AF:$AF,Fluxo_de_Caixa_Semanal!DZ$8,Lancamentos!$F:$F,"Contratado",Lancamentos!$J:$J,Fluxo_de_Caixa_Semanal!$A84)</f>
        <v>0</v>
      </c>
      <c r="EA84" s="123">
        <f>-SUMIFS(Lancamentos!$Y:$Y,Lancamentos!$AF:$AF,Fluxo_de_Caixa_Semanal!EA$8,Lancamentos!$F:$F,"Realizado",Lancamentos!$J:$J,Fluxo_de_Caixa_Semanal!$A84)-SUMIFS(Lancamentos!$Y:$Y,Lancamentos!$AF:$AF,Fluxo_de_Caixa_Semanal!EA$8,Lancamentos!$F:$F,"Contratado",Lancamentos!$J:$J,Fluxo_de_Caixa_Semanal!$A84)</f>
        <v>0</v>
      </c>
      <c r="EB84" s="121">
        <f>-SUMIFS(Lancamentos!$Y:$Y,Lancamentos!$AF:$AF,Fluxo_de_Caixa_Semanal!EB$8,Lancamentos!$F:$F,"Realizado",Lancamentos!$J:$J,Fluxo_de_Caixa_Semanal!$A84)-SUMIFS(Lancamentos!$Y:$Y,Lancamentos!$AF:$AF,Fluxo_de_Caixa_Semanal!EB$8,Lancamentos!$F:$F,"Contratado",Lancamentos!$J:$J,Fluxo_de_Caixa_Semanal!$A84)</f>
        <v>0</v>
      </c>
      <c r="EC84" s="122">
        <f>-SUMIFS(Lancamentos!$Y:$Y,Lancamentos!$AF:$AF,Fluxo_de_Caixa_Semanal!EC$8,Lancamentos!$F:$F,"Realizado",Lancamentos!$J:$J,Fluxo_de_Caixa_Semanal!$A84)-SUMIFS(Lancamentos!$Y:$Y,Lancamentos!$AF:$AF,Fluxo_de_Caixa_Semanal!EC$8,Lancamentos!$F:$F,"Contratado",Lancamentos!$J:$J,Fluxo_de_Caixa_Semanal!$A84)</f>
        <v>0</v>
      </c>
      <c r="ED84" s="123">
        <f>-SUMIFS(Lancamentos!$Y:$Y,Lancamentos!$AF:$AF,Fluxo_de_Caixa_Semanal!ED$8,Lancamentos!$F:$F,"Realizado",Lancamentos!$J:$J,Fluxo_de_Caixa_Semanal!$A84)-SUMIFS(Lancamentos!$Y:$Y,Lancamentos!$AF:$AF,Fluxo_de_Caixa_Semanal!ED$8,Lancamentos!$F:$F,"Contratado",Lancamentos!$J:$J,Fluxo_de_Caixa_Semanal!$A84)</f>
        <v>0</v>
      </c>
      <c r="EE84" s="121">
        <f>-SUMIFS(Lancamentos!$Y:$Y,Lancamentos!$AF:$AF,Fluxo_de_Caixa_Semanal!EE$8,Lancamentos!$F:$F,"Realizado",Lancamentos!$J:$J,Fluxo_de_Caixa_Semanal!$A84)-SUMIFS(Lancamentos!$Y:$Y,Lancamentos!$AF:$AF,Fluxo_de_Caixa_Semanal!EE$8,Lancamentos!$F:$F,"Contratado",Lancamentos!$J:$J,Fluxo_de_Caixa_Semanal!$A84)</f>
        <v>0</v>
      </c>
      <c r="EF84" s="122">
        <f>-SUMIFS(Lancamentos!$Y:$Y,Lancamentos!$AF:$AF,Fluxo_de_Caixa_Semanal!EF$8,Lancamentos!$F:$F,"Realizado",Lancamentos!$J:$J,Fluxo_de_Caixa_Semanal!$A84)-SUMIFS(Lancamentos!$Y:$Y,Lancamentos!$AF:$AF,Fluxo_de_Caixa_Semanal!EF$8,Lancamentos!$F:$F,"Contratado",Lancamentos!$J:$J,Fluxo_de_Caixa_Semanal!$A84)</f>
        <v>0</v>
      </c>
      <c r="EG84" s="123">
        <f>-SUMIFS(Lancamentos!$Y:$Y,Lancamentos!$AF:$AF,Fluxo_de_Caixa_Semanal!EG$8,Lancamentos!$F:$F,"Realizado",Lancamentos!$J:$J,Fluxo_de_Caixa_Semanal!$A84)-SUMIFS(Lancamentos!$Y:$Y,Lancamentos!$AF:$AF,Fluxo_de_Caixa_Semanal!EG$8,Lancamentos!$F:$F,"Contratado",Lancamentos!$J:$J,Fluxo_de_Caixa_Semanal!$A84)</f>
        <v>0</v>
      </c>
      <c r="EH84" s="121">
        <f>-SUMIFS(Lancamentos!$Y:$Y,Lancamentos!$AF:$AF,Fluxo_de_Caixa_Semanal!EH$8,Lancamentos!$F:$F,"Realizado",Lancamentos!$J:$J,Fluxo_de_Caixa_Semanal!$A84)-SUMIFS(Lancamentos!$Y:$Y,Lancamentos!$AF:$AF,Fluxo_de_Caixa_Semanal!EH$8,Lancamentos!$F:$F,"Contratado",Lancamentos!$J:$J,Fluxo_de_Caixa_Semanal!$A84)</f>
        <v>0</v>
      </c>
      <c r="EI84" s="122">
        <f>-SUMIFS(Lancamentos!$Y:$Y,Lancamentos!$AF:$AF,Fluxo_de_Caixa_Semanal!EI$8,Lancamentos!$F:$F,"Realizado",Lancamentos!$J:$J,Fluxo_de_Caixa_Semanal!$A84)-SUMIFS(Lancamentos!$Y:$Y,Lancamentos!$AF:$AF,Fluxo_de_Caixa_Semanal!EI$8,Lancamentos!$F:$F,"Contratado",Lancamentos!$J:$J,Fluxo_de_Caixa_Semanal!$A84)</f>
        <v>0</v>
      </c>
      <c r="EJ84" s="123">
        <f>-SUMIFS(Lancamentos!$Y:$Y,Lancamentos!$AF:$AF,Fluxo_de_Caixa_Semanal!EJ$8,Lancamentos!$F:$F,"Realizado",Lancamentos!$J:$J,Fluxo_de_Caixa_Semanal!$A84)-SUMIFS(Lancamentos!$Y:$Y,Lancamentos!$AF:$AF,Fluxo_de_Caixa_Semanal!EJ$8,Lancamentos!$F:$F,"Contratado",Lancamentos!$J:$J,Fluxo_de_Caixa_Semanal!$A84)</f>
        <v>0</v>
      </c>
      <c r="EK84" s="121">
        <f>-SUMIFS(Lancamentos!$Y:$Y,Lancamentos!$AF:$AF,Fluxo_de_Caixa_Semanal!EK$8,Lancamentos!$F:$F,"Realizado",Lancamentos!$J:$J,Fluxo_de_Caixa_Semanal!$A84)-SUMIFS(Lancamentos!$Y:$Y,Lancamentos!$AF:$AF,Fluxo_de_Caixa_Semanal!EK$8,Lancamentos!$F:$F,"Contratado",Lancamentos!$J:$J,Fluxo_de_Caixa_Semanal!$A84)</f>
        <v>0</v>
      </c>
      <c r="EL84" s="122">
        <f>-SUMIFS(Lancamentos!$Y:$Y,Lancamentos!$AF:$AF,Fluxo_de_Caixa_Semanal!EL$8,Lancamentos!$F:$F,"Realizado",Lancamentos!$J:$J,Fluxo_de_Caixa_Semanal!$A84)-SUMIFS(Lancamentos!$Y:$Y,Lancamentos!$AF:$AF,Fluxo_de_Caixa_Semanal!EL$8,Lancamentos!$F:$F,"Contratado",Lancamentos!$J:$J,Fluxo_de_Caixa_Semanal!$A84)</f>
        <v>0</v>
      </c>
      <c r="EM84" s="123">
        <f>-SUMIFS(Lancamentos!$Y:$Y,Lancamentos!$AF:$AF,Fluxo_de_Caixa_Semanal!EM$8,Lancamentos!$F:$F,"Realizado",Lancamentos!$J:$J,Fluxo_de_Caixa_Semanal!$A84)-SUMIFS(Lancamentos!$Y:$Y,Lancamentos!$AF:$AF,Fluxo_de_Caixa_Semanal!EM$8,Lancamentos!$F:$F,"Contratado",Lancamentos!$J:$J,Fluxo_de_Caixa_Semanal!$A84)</f>
        <v>0</v>
      </c>
      <c r="EN84" s="121">
        <f>-SUMIFS(Lancamentos!$Y:$Y,Lancamentos!$AF:$AF,Fluxo_de_Caixa_Semanal!EN$8,Lancamentos!$F:$F,"Realizado",Lancamentos!$J:$J,Fluxo_de_Caixa_Semanal!$A84)-SUMIFS(Lancamentos!$Y:$Y,Lancamentos!$AF:$AF,Fluxo_de_Caixa_Semanal!EN$8,Lancamentos!$F:$F,"Contratado",Lancamentos!$J:$J,Fluxo_de_Caixa_Semanal!$A84)</f>
        <v>0</v>
      </c>
      <c r="EO84" s="122">
        <f>-SUMIFS(Lancamentos!$Y:$Y,Lancamentos!$AF:$AF,Fluxo_de_Caixa_Semanal!EO$8,Lancamentos!$F:$F,"Realizado",Lancamentos!$J:$J,Fluxo_de_Caixa_Semanal!$A84)-SUMIFS(Lancamentos!$Y:$Y,Lancamentos!$AF:$AF,Fluxo_de_Caixa_Semanal!EO$8,Lancamentos!$F:$F,"Contratado",Lancamentos!$J:$J,Fluxo_de_Caixa_Semanal!$A84)</f>
        <v>0</v>
      </c>
      <c r="EP84" s="123">
        <f>-SUMIFS(Lancamentos!$Y:$Y,Lancamentos!$AF:$AF,Fluxo_de_Caixa_Semanal!EP$8,Lancamentos!$F:$F,"Realizado",Lancamentos!$J:$J,Fluxo_de_Caixa_Semanal!$A84)-SUMIFS(Lancamentos!$Y:$Y,Lancamentos!$AF:$AF,Fluxo_de_Caixa_Semanal!EP$8,Lancamentos!$F:$F,"Contratado",Lancamentos!$J:$J,Fluxo_de_Caixa_Semanal!$A84)</f>
        <v>0</v>
      </c>
      <c r="EQ84" s="121">
        <f>-SUMIFS(Lancamentos!$Y:$Y,Lancamentos!$AF:$AF,Fluxo_de_Caixa_Semanal!EQ$8,Lancamentos!$F:$F,"Realizado",Lancamentos!$J:$J,Fluxo_de_Caixa_Semanal!$A84)-SUMIFS(Lancamentos!$Y:$Y,Lancamentos!$AF:$AF,Fluxo_de_Caixa_Semanal!EQ$8,Lancamentos!$F:$F,"Contratado",Lancamentos!$J:$J,Fluxo_de_Caixa_Semanal!$A84)</f>
        <v>0</v>
      </c>
      <c r="ER84" s="122">
        <f>-SUMIFS(Lancamentos!$Y:$Y,Lancamentos!$AF:$AF,Fluxo_de_Caixa_Semanal!ER$8,Lancamentos!$F:$F,"Realizado",Lancamentos!$J:$J,Fluxo_de_Caixa_Semanal!$A84)-SUMIFS(Lancamentos!$Y:$Y,Lancamentos!$AF:$AF,Fluxo_de_Caixa_Semanal!ER$8,Lancamentos!$F:$F,"Contratado",Lancamentos!$J:$J,Fluxo_de_Caixa_Semanal!$A84)</f>
        <v>0</v>
      </c>
      <c r="ES84" s="123">
        <f>-SUMIFS(Lancamentos!$Y:$Y,Lancamentos!$AF:$AF,Fluxo_de_Caixa_Semanal!ES$8,Lancamentos!$F:$F,"Realizado",Lancamentos!$J:$J,Fluxo_de_Caixa_Semanal!$A84)-SUMIFS(Lancamentos!$Y:$Y,Lancamentos!$AF:$AF,Fluxo_de_Caixa_Semanal!ES$8,Lancamentos!$F:$F,"Contratado",Lancamentos!$J:$J,Fluxo_de_Caixa_Semanal!$A84)</f>
        <v>0</v>
      </c>
    </row>
    <row r="85" spans="1:149" s="2" customFormat="1" outlineLevel="1" x14ac:dyDescent="0.25">
      <c r="A85" t="s">
        <v>192</v>
      </c>
      <c r="B85" t="s">
        <v>193</v>
      </c>
      <c r="C85" s="165">
        <f>-SUMIFS(Lancamentos!$Y:$Y,Lancamentos!$AF:$AF,Fluxo_de_Caixa_Semanal!C$8,Lancamentos!$F:$F,"Realizado",Lancamentos!$J:$J,Fluxo_de_Caixa_Semanal!$A85)</f>
        <v>0</v>
      </c>
      <c r="D85" s="165">
        <f>-SUMIFS(Lancamentos!$Y:$Y,Lancamentos!$AF:$AF,Fluxo_de_Caixa_Semanal!D$8,Lancamentos!$F:$F,"Realizado",Lancamentos!$J:$J,Fluxo_de_Caixa_Semanal!$A85)</f>
        <v>0</v>
      </c>
      <c r="E85" s="166">
        <f>-SUMIFS(Lancamentos!$Y:$Y,Lancamentos!$AF:$AF,Fluxo_de_Caixa_Semanal!E$8,Lancamentos!$F:$F,"Realizado",Lancamentos!$J:$J,Fluxo_de_Caixa_Semanal!$A85)</f>
        <v>0</v>
      </c>
      <c r="F85" s="167">
        <f>-SUMIFS(Lancamentos!$Y:$Y,Lancamentos!$AF:$AF,Fluxo_de_Caixa_Semanal!F$8,Lancamentos!$F:$F,"Realizado",Lancamentos!$J:$J,Fluxo_de_Caixa_Semanal!$A85)</f>
        <v>0</v>
      </c>
      <c r="G85" s="165">
        <f>-SUMIFS(Lancamentos!$Y:$Y,Lancamentos!$AF:$AF,Fluxo_de_Caixa_Semanal!G$8,Lancamentos!$F:$F,"Realizado",Lancamentos!$J:$J,Fluxo_de_Caixa_Semanal!$A85)</f>
        <v>0</v>
      </c>
      <c r="H85" s="166">
        <f>-SUMIFS(Lancamentos!$Y:$Y,Lancamentos!$AF:$AF,Fluxo_de_Caixa_Semanal!H$8,Lancamentos!$F:$F,"Realizado",Lancamentos!$J:$J,Fluxo_de_Caixa_Semanal!$A85)</f>
        <v>0</v>
      </c>
      <c r="I85" s="167">
        <f>-SUMIFS(Lancamentos!$Y:$Y,Lancamentos!$AF:$AF,Fluxo_de_Caixa_Semanal!I$8,Lancamentos!$F:$F,"Realizado",Lancamentos!$J:$J,Fluxo_de_Caixa_Semanal!$A85)</f>
        <v>0</v>
      </c>
      <c r="J85" s="165">
        <f>-SUMIFS(Lancamentos!$Y:$Y,Lancamentos!$AF:$AF,Fluxo_de_Caixa_Semanal!J$8,Lancamentos!$F:$F,"Realizado",Lancamentos!$J:$J,Fluxo_de_Caixa_Semanal!$A85)</f>
        <v>0</v>
      </c>
      <c r="K85" s="166">
        <f>-SUMIFS(Lancamentos!$Y:$Y,Lancamentos!$AF:$AF,Fluxo_de_Caixa_Semanal!K$8,Lancamentos!$F:$F,"Realizado",Lancamentos!$J:$J,Fluxo_de_Caixa_Semanal!$A85)</f>
        <v>0</v>
      </c>
      <c r="L85" s="167">
        <f>-SUMIFS(Lancamentos!$Y:$Y,Lancamentos!$AF:$AF,Fluxo_de_Caixa_Semanal!L$8,Lancamentos!$F:$F,"Realizado",Lancamentos!$J:$J,Fluxo_de_Caixa_Semanal!$A85)</f>
        <v>0</v>
      </c>
      <c r="M85" s="165">
        <f>-SUMIFS(Lancamentos!$Y:$Y,Lancamentos!$AF:$AF,Fluxo_de_Caixa_Semanal!M$8,Lancamentos!$F:$F,"Realizado",Lancamentos!$J:$J,Fluxo_de_Caixa_Semanal!$A85)</f>
        <v>0</v>
      </c>
      <c r="N85" s="166">
        <f>-SUMIFS(Lancamentos!$Y:$Y,Lancamentos!$AF:$AF,Fluxo_de_Caixa_Semanal!N$8,Lancamentos!$F:$F,"Realizado",Lancamentos!$J:$J,Fluxo_de_Caixa_Semanal!$A85)</f>
        <v>0</v>
      </c>
      <c r="O85" s="167">
        <f>-SUMIFS(Lancamentos!$Y:$Y,Lancamentos!$AF:$AF,Fluxo_de_Caixa_Semanal!O$8,Lancamentos!$F:$F,"Realizado",Lancamentos!$J:$J,Fluxo_de_Caixa_Semanal!$A85)</f>
        <v>0</v>
      </c>
      <c r="P85" s="165">
        <f>-SUMIFS(Lancamentos!$Y:$Y,Lancamentos!$AF:$AF,Fluxo_de_Caixa_Semanal!P$8,Lancamentos!$F:$F,"Realizado",Lancamentos!$J:$J,Fluxo_de_Caixa_Semanal!$A85)</f>
        <v>0</v>
      </c>
      <c r="Q85" s="166">
        <f>-SUMIFS(Lancamentos!$Y:$Y,Lancamentos!$AF:$AF,Fluxo_de_Caixa_Semanal!Q$8,Lancamentos!$F:$F,"Realizado",Lancamentos!$J:$J,Fluxo_de_Caixa_Semanal!$A85)</f>
        <v>0</v>
      </c>
      <c r="R85" s="167">
        <f>-SUMIFS(Lancamentos!$Y:$Y,Lancamentos!$AF:$AF,Fluxo_de_Caixa_Semanal!R$8,Lancamentos!$F:$F,"Realizado",Lancamentos!$J:$J,Fluxo_de_Caixa_Semanal!$A85)</f>
        <v>0</v>
      </c>
      <c r="S85" s="165">
        <f>-SUMIFS(Lancamentos!$Y:$Y,Lancamentos!$AF:$AF,Fluxo_de_Caixa_Semanal!S$8,Lancamentos!$F:$F,"Realizado",Lancamentos!$J:$J,Fluxo_de_Caixa_Semanal!$A85)</f>
        <v>0</v>
      </c>
      <c r="T85" s="166">
        <f>-SUMIFS(Lancamentos!$Y:$Y,Lancamentos!$AF:$AF,Fluxo_de_Caixa_Semanal!T$8,Lancamentos!$F:$F,"Realizado",Lancamentos!$J:$J,Fluxo_de_Caixa_Semanal!$A85)</f>
        <v>0</v>
      </c>
      <c r="U85" s="167">
        <f>-SUMIFS(Lancamentos!$Y:$Y,Lancamentos!$AF:$AF,Fluxo_de_Caixa_Semanal!U$8,Lancamentos!$F:$F,"Realizado",Lancamentos!$J:$J,Fluxo_de_Caixa_Semanal!$A85)</f>
        <v>0</v>
      </c>
      <c r="V85" s="165">
        <f>-SUMIFS(Lancamentos!$Y:$Y,Lancamentos!$AF:$AF,Fluxo_de_Caixa_Semanal!V$8,Lancamentos!$F:$F,"Realizado",Lancamentos!$J:$J,Fluxo_de_Caixa_Semanal!$A85)</f>
        <v>0</v>
      </c>
      <c r="W85" s="166">
        <f>-SUMIFS(Lancamentos!$Y:$Y,Lancamentos!$AF:$AF,Fluxo_de_Caixa_Semanal!W$8,Lancamentos!$F:$F,"Realizado",Lancamentos!$J:$J,Fluxo_de_Caixa_Semanal!$A85)</f>
        <v>0</v>
      </c>
      <c r="X85" s="121">
        <f>-SUMIFS(Lancamentos!$Y:$Y,Lancamentos!$AF:$AF,Fluxo_de_Caixa_Semanal!X$8,Lancamentos!$F:$F,"Realizado",Lancamentos!$J:$J,Fluxo_de_Caixa_Semanal!$A85)-SUMIFS(Lancamentos!$Y:$Y,Lancamentos!$AF:$AF,Fluxo_de_Caixa_Semanal!X$8,Lancamentos!$F:$F,"Contratado",Lancamentos!$J:$J,Fluxo_de_Caixa_Semanal!$A85)</f>
        <v>0</v>
      </c>
      <c r="Y85" s="122">
        <f>-SUMIFS(Lancamentos!$Y:$Y,Lancamentos!$AF:$AF,Fluxo_de_Caixa_Semanal!Y$8,Lancamentos!$F:$F,"Realizado",Lancamentos!$J:$J,Fluxo_de_Caixa_Semanal!$A85)-SUMIFS(Lancamentos!$Y:$Y,Lancamentos!$AF:$AF,Fluxo_de_Caixa_Semanal!Y$8,Lancamentos!$F:$F,"Contratado",Lancamentos!$J:$J,Fluxo_de_Caixa_Semanal!$A85)</f>
        <v>0</v>
      </c>
      <c r="Z85" s="123">
        <f>-SUMIFS(Lancamentos!$Y:$Y,Lancamentos!$AF:$AF,Fluxo_de_Caixa_Semanal!Z$8,Lancamentos!$F:$F,"Realizado",Lancamentos!$J:$J,Fluxo_de_Caixa_Semanal!$A85)-SUMIFS(Lancamentos!$Y:$Y,Lancamentos!$AF:$AF,Fluxo_de_Caixa_Semanal!Z$8,Lancamentos!$F:$F,"Contratado",Lancamentos!$J:$J,Fluxo_de_Caixa_Semanal!$A85)</f>
        <v>0</v>
      </c>
      <c r="AA85" s="121">
        <f>-SUMIFS(Lancamentos!$Y:$Y,Lancamentos!$AF:$AF,Fluxo_de_Caixa_Semanal!AA$8,Lancamentos!$F:$F,"Realizado",Lancamentos!$J:$J,Fluxo_de_Caixa_Semanal!$A85)-SUMIFS(Lancamentos!$Y:$Y,Lancamentos!$AF:$AF,Fluxo_de_Caixa_Semanal!AA$8,Lancamentos!$F:$F,"Contratado",Lancamentos!$J:$J,Fluxo_de_Caixa_Semanal!$A85)</f>
        <v>0</v>
      </c>
      <c r="AB85" s="122">
        <f>-SUMIFS(Lancamentos!$Y:$Y,Lancamentos!$AF:$AF,Fluxo_de_Caixa_Semanal!AB$8,Lancamentos!$F:$F,"Realizado",Lancamentos!$J:$J,Fluxo_de_Caixa_Semanal!$A85)-SUMIFS(Lancamentos!$Y:$Y,Lancamentos!$AF:$AF,Fluxo_de_Caixa_Semanal!AB$8,Lancamentos!$F:$F,"Contratado",Lancamentos!$J:$J,Fluxo_de_Caixa_Semanal!$A85)</f>
        <v>0</v>
      </c>
      <c r="AC85" s="123">
        <f>-SUMIFS(Lancamentos!$Y:$Y,Lancamentos!$AF:$AF,Fluxo_de_Caixa_Semanal!AC$8,Lancamentos!$F:$F,"Realizado",Lancamentos!$J:$J,Fluxo_de_Caixa_Semanal!$A85)-SUMIFS(Lancamentos!$Y:$Y,Lancamentos!$AF:$AF,Fluxo_de_Caixa_Semanal!AC$8,Lancamentos!$F:$F,"Contratado",Lancamentos!$J:$J,Fluxo_de_Caixa_Semanal!$A85)</f>
        <v>0</v>
      </c>
      <c r="AD85" s="121">
        <f>-SUMIFS(Lancamentos!$Y:$Y,Lancamentos!$AF:$AF,Fluxo_de_Caixa_Semanal!AD$8,Lancamentos!$F:$F,"Realizado",Lancamentos!$J:$J,Fluxo_de_Caixa_Semanal!$A85)-SUMIFS(Lancamentos!$Y:$Y,Lancamentos!$AF:$AF,Fluxo_de_Caixa_Semanal!AD$8,Lancamentos!$F:$F,"Contratado",Lancamentos!$J:$J,Fluxo_de_Caixa_Semanal!$A85)</f>
        <v>0</v>
      </c>
      <c r="AE85" s="122">
        <f>-SUMIFS(Lancamentos!$Y:$Y,Lancamentos!$AF:$AF,Fluxo_de_Caixa_Semanal!AE$8,Lancamentos!$F:$F,"Realizado",Lancamentos!$J:$J,Fluxo_de_Caixa_Semanal!$A85)-SUMIFS(Lancamentos!$Y:$Y,Lancamentos!$AF:$AF,Fluxo_de_Caixa_Semanal!AE$8,Lancamentos!$F:$F,"Contratado",Lancamentos!$J:$J,Fluxo_de_Caixa_Semanal!$A85)</f>
        <v>0</v>
      </c>
      <c r="AF85" s="123">
        <f>-SUMIFS(Lancamentos!$Y:$Y,Lancamentos!$AF:$AF,Fluxo_de_Caixa_Semanal!AF$8,Lancamentos!$F:$F,"Realizado",Lancamentos!$J:$J,Fluxo_de_Caixa_Semanal!$A85)-SUMIFS(Lancamentos!$Y:$Y,Lancamentos!$AF:$AF,Fluxo_de_Caixa_Semanal!AF$8,Lancamentos!$F:$F,"Contratado",Lancamentos!$J:$J,Fluxo_de_Caixa_Semanal!$A85)</f>
        <v>0</v>
      </c>
      <c r="AG85" s="121">
        <f>-SUMIFS(Lancamentos!$Y:$Y,Lancamentos!$AF:$AF,Fluxo_de_Caixa_Semanal!AG$8,Lancamentos!$F:$F,"Realizado",Lancamentos!$J:$J,Fluxo_de_Caixa_Semanal!$A85)-SUMIFS(Lancamentos!$Y:$Y,Lancamentos!$AF:$AF,Fluxo_de_Caixa_Semanal!AG$8,Lancamentos!$F:$F,"Contratado",Lancamentos!$J:$J,Fluxo_de_Caixa_Semanal!$A85)</f>
        <v>0</v>
      </c>
      <c r="AH85" s="122">
        <f>-SUMIFS(Lancamentos!$Y:$Y,Lancamentos!$AF:$AF,Fluxo_de_Caixa_Semanal!AH$8,Lancamentos!$F:$F,"Realizado",Lancamentos!$J:$J,Fluxo_de_Caixa_Semanal!$A85)-SUMIFS(Lancamentos!$Y:$Y,Lancamentos!$AF:$AF,Fluxo_de_Caixa_Semanal!AH$8,Lancamentos!$F:$F,"Contratado",Lancamentos!$J:$J,Fluxo_de_Caixa_Semanal!$A85)</f>
        <v>0</v>
      </c>
      <c r="AI85" s="123">
        <f>-SUMIFS(Lancamentos!$Y:$Y,Lancamentos!$AF:$AF,Fluxo_de_Caixa_Semanal!AI$8,Lancamentos!$F:$F,"Realizado",Lancamentos!$J:$J,Fluxo_de_Caixa_Semanal!$A85)-SUMIFS(Lancamentos!$Y:$Y,Lancamentos!$AF:$AF,Fluxo_de_Caixa_Semanal!AI$8,Lancamentos!$F:$F,"Contratado",Lancamentos!$J:$J,Fluxo_de_Caixa_Semanal!$A85)</f>
        <v>0</v>
      </c>
      <c r="AJ85" s="121">
        <f>-SUMIFS(Lancamentos!$Y:$Y,Lancamentos!$AF:$AF,Fluxo_de_Caixa_Semanal!AJ$8,Lancamentos!$F:$F,"Realizado",Lancamentos!$J:$J,Fluxo_de_Caixa_Semanal!$A85)-SUMIFS(Lancamentos!$Y:$Y,Lancamentos!$AF:$AF,Fluxo_de_Caixa_Semanal!AJ$8,Lancamentos!$F:$F,"Contratado",Lancamentos!$J:$J,Fluxo_de_Caixa_Semanal!$A85)</f>
        <v>0</v>
      </c>
      <c r="AK85" s="122">
        <f>-SUMIFS(Lancamentos!$Y:$Y,Lancamentos!$AF:$AF,Fluxo_de_Caixa_Semanal!AK$8,Lancamentos!$F:$F,"Realizado",Lancamentos!$J:$J,Fluxo_de_Caixa_Semanal!$A85)-SUMIFS(Lancamentos!$Y:$Y,Lancamentos!$AF:$AF,Fluxo_de_Caixa_Semanal!AK$8,Lancamentos!$F:$F,"Contratado",Lancamentos!$J:$J,Fluxo_de_Caixa_Semanal!$A85)</f>
        <v>0</v>
      </c>
      <c r="AL85" s="123">
        <f>-SUMIFS(Lancamentos!$Y:$Y,Lancamentos!$AF:$AF,Fluxo_de_Caixa_Semanal!AL$8,Lancamentos!$F:$F,"Realizado",Lancamentos!$J:$J,Fluxo_de_Caixa_Semanal!$A85)-SUMIFS(Lancamentos!$Y:$Y,Lancamentos!$AF:$AF,Fluxo_de_Caixa_Semanal!AL$8,Lancamentos!$F:$F,"Contratado",Lancamentos!$J:$J,Fluxo_de_Caixa_Semanal!$A85)</f>
        <v>0</v>
      </c>
      <c r="AM85" s="121">
        <f>-SUMIFS(Lancamentos!$Y:$Y,Lancamentos!$AF:$AF,Fluxo_de_Caixa_Semanal!AM$8,Lancamentos!$F:$F,"Realizado",Lancamentos!$J:$J,Fluxo_de_Caixa_Semanal!$A85)-SUMIFS(Lancamentos!$Y:$Y,Lancamentos!$AF:$AF,Fluxo_de_Caixa_Semanal!AM$8,Lancamentos!$F:$F,"Contratado",Lancamentos!$J:$J,Fluxo_de_Caixa_Semanal!$A85)</f>
        <v>0</v>
      </c>
      <c r="AN85" s="122">
        <f>-SUMIFS(Lancamentos!$Y:$Y,Lancamentos!$AF:$AF,Fluxo_de_Caixa_Semanal!AN$8,Lancamentos!$F:$F,"Realizado",Lancamentos!$J:$J,Fluxo_de_Caixa_Semanal!$A85)-SUMIFS(Lancamentos!$Y:$Y,Lancamentos!$AF:$AF,Fluxo_de_Caixa_Semanal!AN$8,Lancamentos!$F:$F,"Contratado",Lancamentos!$J:$J,Fluxo_de_Caixa_Semanal!$A85)</f>
        <v>0</v>
      </c>
      <c r="AO85" s="123">
        <f>-SUMIFS(Lancamentos!$Y:$Y,Lancamentos!$AF:$AF,Fluxo_de_Caixa_Semanal!AO$8,Lancamentos!$F:$F,"Realizado",Lancamentos!$J:$J,Fluxo_de_Caixa_Semanal!$A85)-SUMIFS(Lancamentos!$Y:$Y,Lancamentos!$AF:$AF,Fluxo_de_Caixa_Semanal!AO$8,Lancamentos!$F:$F,"Contratado",Lancamentos!$J:$J,Fluxo_de_Caixa_Semanal!$A85)</f>
        <v>0</v>
      </c>
      <c r="AP85" s="121">
        <f>-SUMIFS(Lancamentos!$Y:$Y,Lancamentos!$AF:$AF,Fluxo_de_Caixa_Semanal!AP$8,Lancamentos!$F:$F,"Realizado",Lancamentos!$J:$J,Fluxo_de_Caixa_Semanal!$A85)-SUMIFS(Lancamentos!$Y:$Y,Lancamentos!$AF:$AF,Fluxo_de_Caixa_Semanal!AP$8,Lancamentos!$F:$F,"Contratado",Lancamentos!$J:$J,Fluxo_de_Caixa_Semanal!$A85)</f>
        <v>0</v>
      </c>
      <c r="AQ85" s="122">
        <f>-SUMIFS(Lancamentos!$Y:$Y,Lancamentos!$AF:$AF,Fluxo_de_Caixa_Semanal!AQ$8,Lancamentos!$F:$F,"Realizado",Lancamentos!$J:$J,Fluxo_de_Caixa_Semanal!$A85)-SUMIFS(Lancamentos!$Y:$Y,Lancamentos!$AF:$AF,Fluxo_de_Caixa_Semanal!AQ$8,Lancamentos!$F:$F,"Contratado",Lancamentos!$J:$J,Fluxo_de_Caixa_Semanal!$A85)</f>
        <v>0</v>
      </c>
      <c r="AR85" s="123">
        <f>-SUMIFS(Lancamentos!$Y:$Y,Lancamentos!$AF:$AF,Fluxo_de_Caixa_Semanal!AR$8,Lancamentos!$F:$F,"Realizado",Lancamentos!$J:$J,Fluxo_de_Caixa_Semanal!$A85)-SUMIFS(Lancamentos!$Y:$Y,Lancamentos!$AF:$AF,Fluxo_de_Caixa_Semanal!AR$8,Lancamentos!$F:$F,"Contratado",Lancamentos!$J:$J,Fluxo_de_Caixa_Semanal!$A85)</f>
        <v>0</v>
      </c>
      <c r="AS85" s="121">
        <f>-SUMIFS(Lancamentos!$Y:$Y,Lancamentos!$AF:$AF,Fluxo_de_Caixa_Semanal!AS$8,Lancamentos!$F:$F,"Realizado",Lancamentos!$J:$J,Fluxo_de_Caixa_Semanal!$A85)-SUMIFS(Lancamentos!$Y:$Y,Lancamentos!$AF:$AF,Fluxo_de_Caixa_Semanal!AS$8,Lancamentos!$F:$F,"Contratado",Lancamentos!$J:$J,Fluxo_de_Caixa_Semanal!$A85)</f>
        <v>0</v>
      </c>
      <c r="AT85" s="122">
        <f>-SUMIFS(Lancamentos!$Y:$Y,Lancamentos!$AF:$AF,Fluxo_de_Caixa_Semanal!AT$8,Lancamentos!$F:$F,"Realizado",Lancamentos!$J:$J,Fluxo_de_Caixa_Semanal!$A85)-SUMIFS(Lancamentos!$Y:$Y,Lancamentos!$AF:$AF,Fluxo_de_Caixa_Semanal!AT$8,Lancamentos!$F:$F,"Contratado",Lancamentos!$J:$J,Fluxo_de_Caixa_Semanal!$A85)</f>
        <v>0</v>
      </c>
      <c r="AU85" s="123">
        <f>-SUMIFS(Lancamentos!$Y:$Y,Lancamentos!$AF:$AF,Fluxo_de_Caixa_Semanal!AU$8,Lancamentos!$F:$F,"Realizado",Lancamentos!$J:$J,Fluxo_de_Caixa_Semanal!$A85)-SUMIFS(Lancamentos!$Y:$Y,Lancamentos!$AF:$AF,Fluxo_de_Caixa_Semanal!AU$8,Lancamentos!$F:$F,"Contratado",Lancamentos!$J:$J,Fluxo_de_Caixa_Semanal!$A85)</f>
        <v>0</v>
      </c>
      <c r="AV85" s="121">
        <f>-SUMIFS(Lancamentos!$Y:$Y,Lancamentos!$AF:$AF,Fluxo_de_Caixa_Semanal!AV$8,Lancamentos!$F:$F,"Realizado",Lancamentos!$J:$J,Fluxo_de_Caixa_Semanal!$A85)-SUMIFS(Lancamentos!$Y:$Y,Lancamentos!$AF:$AF,Fluxo_de_Caixa_Semanal!AV$8,Lancamentos!$F:$F,"Contratado",Lancamentos!$J:$J,Fluxo_de_Caixa_Semanal!$A85)</f>
        <v>0</v>
      </c>
      <c r="AW85" s="122">
        <f>-SUMIFS(Lancamentos!$Y:$Y,Lancamentos!$AF:$AF,Fluxo_de_Caixa_Semanal!AW$8,Lancamentos!$F:$F,"Realizado",Lancamentos!$J:$J,Fluxo_de_Caixa_Semanal!$A85)-SUMIFS(Lancamentos!$Y:$Y,Lancamentos!$AF:$AF,Fluxo_de_Caixa_Semanal!AW$8,Lancamentos!$F:$F,"Contratado",Lancamentos!$J:$J,Fluxo_de_Caixa_Semanal!$A85)</f>
        <v>0</v>
      </c>
      <c r="AX85" s="123">
        <f>-SUMIFS(Lancamentos!$Y:$Y,Lancamentos!$AF:$AF,Fluxo_de_Caixa_Semanal!AX$8,Lancamentos!$F:$F,"Realizado",Lancamentos!$J:$J,Fluxo_de_Caixa_Semanal!$A85)-SUMIFS(Lancamentos!$Y:$Y,Lancamentos!$AF:$AF,Fluxo_de_Caixa_Semanal!AX$8,Lancamentos!$F:$F,"Contratado",Lancamentos!$J:$J,Fluxo_de_Caixa_Semanal!$A85)</f>
        <v>0</v>
      </c>
      <c r="AY85" s="121">
        <f>-SUMIFS(Lancamentos!$Y:$Y,Lancamentos!$AF:$AF,Fluxo_de_Caixa_Semanal!AY$8,Lancamentos!$F:$F,"Realizado",Lancamentos!$J:$J,Fluxo_de_Caixa_Semanal!$A85)-SUMIFS(Lancamentos!$Y:$Y,Lancamentos!$AF:$AF,Fluxo_de_Caixa_Semanal!AY$8,Lancamentos!$F:$F,"Contratado",Lancamentos!$J:$J,Fluxo_de_Caixa_Semanal!$A85)</f>
        <v>0</v>
      </c>
      <c r="AZ85" s="122">
        <f>-SUMIFS(Lancamentos!$Y:$Y,Lancamentos!$AF:$AF,Fluxo_de_Caixa_Semanal!AZ$8,Lancamentos!$F:$F,"Realizado",Lancamentos!$J:$J,Fluxo_de_Caixa_Semanal!$A85)-SUMIFS(Lancamentos!$Y:$Y,Lancamentos!$AF:$AF,Fluxo_de_Caixa_Semanal!AZ$8,Lancamentos!$F:$F,"Contratado",Lancamentos!$J:$J,Fluxo_de_Caixa_Semanal!$A85)</f>
        <v>0</v>
      </c>
      <c r="BA85" s="123">
        <f>-SUMIFS(Lancamentos!$Y:$Y,Lancamentos!$AF:$AF,Fluxo_de_Caixa_Semanal!BA$8,Lancamentos!$F:$F,"Realizado",Lancamentos!$J:$J,Fluxo_de_Caixa_Semanal!$A85)-SUMIFS(Lancamentos!$Y:$Y,Lancamentos!$AF:$AF,Fluxo_de_Caixa_Semanal!BA$8,Lancamentos!$F:$F,"Contratado",Lancamentos!$J:$J,Fluxo_de_Caixa_Semanal!$A85)</f>
        <v>0</v>
      </c>
      <c r="BB85" s="121">
        <f>-SUMIFS(Lancamentos!$Y:$Y,Lancamentos!$AF:$AF,Fluxo_de_Caixa_Semanal!BB$8,Lancamentos!$F:$F,"Realizado",Lancamentos!$J:$J,Fluxo_de_Caixa_Semanal!$A85)-SUMIFS(Lancamentos!$Y:$Y,Lancamentos!$AF:$AF,Fluxo_de_Caixa_Semanal!BB$8,Lancamentos!$F:$F,"Contratado",Lancamentos!$J:$J,Fluxo_de_Caixa_Semanal!$A85)</f>
        <v>0</v>
      </c>
      <c r="BC85" s="122">
        <f>-SUMIFS(Lancamentos!$Y:$Y,Lancamentos!$AF:$AF,Fluxo_de_Caixa_Semanal!BC$8,Lancamentos!$F:$F,"Realizado",Lancamentos!$J:$J,Fluxo_de_Caixa_Semanal!$A85)-SUMIFS(Lancamentos!$Y:$Y,Lancamentos!$AF:$AF,Fluxo_de_Caixa_Semanal!BC$8,Lancamentos!$F:$F,"Contratado",Lancamentos!$J:$J,Fluxo_de_Caixa_Semanal!$A85)</f>
        <v>0</v>
      </c>
      <c r="BD85" s="123">
        <f>-SUMIFS(Lancamentos!$Y:$Y,Lancamentos!$AF:$AF,Fluxo_de_Caixa_Semanal!BD$8,Lancamentos!$F:$F,"Realizado",Lancamentos!$J:$J,Fluxo_de_Caixa_Semanal!$A85)-SUMIFS(Lancamentos!$Y:$Y,Lancamentos!$AF:$AF,Fluxo_de_Caixa_Semanal!BD$8,Lancamentos!$F:$F,"Contratado",Lancamentos!$J:$J,Fluxo_de_Caixa_Semanal!$A85)</f>
        <v>0</v>
      </c>
      <c r="BE85" s="121">
        <f>-SUMIFS(Lancamentos!$Y:$Y,Lancamentos!$AF:$AF,Fluxo_de_Caixa_Semanal!BE$8,Lancamentos!$F:$F,"Realizado",Lancamentos!$J:$J,Fluxo_de_Caixa_Semanal!$A85)-SUMIFS(Lancamentos!$Y:$Y,Lancamentos!$AF:$AF,Fluxo_de_Caixa_Semanal!BE$8,Lancamentos!$F:$F,"Contratado",Lancamentos!$J:$J,Fluxo_de_Caixa_Semanal!$A85)</f>
        <v>0</v>
      </c>
      <c r="BF85" s="122">
        <f>-SUMIFS(Lancamentos!$Y:$Y,Lancamentos!$AF:$AF,Fluxo_de_Caixa_Semanal!BF$8,Lancamentos!$F:$F,"Realizado",Lancamentos!$J:$J,Fluxo_de_Caixa_Semanal!$A85)-SUMIFS(Lancamentos!$Y:$Y,Lancamentos!$AF:$AF,Fluxo_de_Caixa_Semanal!BF$8,Lancamentos!$F:$F,"Contratado",Lancamentos!$J:$J,Fluxo_de_Caixa_Semanal!$A85)</f>
        <v>0</v>
      </c>
      <c r="BG85" s="123">
        <f>-SUMIFS(Lancamentos!$Y:$Y,Lancamentos!$AF:$AF,Fluxo_de_Caixa_Semanal!BG$8,Lancamentos!$F:$F,"Realizado",Lancamentos!$J:$J,Fluxo_de_Caixa_Semanal!$A85)-SUMIFS(Lancamentos!$Y:$Y,Lancamentos!$AF:$AF,Fluxo_de_Caixa_Semanal!BG$8,Lancamentos!$F:$F,"Contratado",Lancamentos!$J:$J,Fluxo_de_Caixa_Semanal!$A85)</f>
        <v>0</v>
      </c>
      <c r="BH85" s="121">
        <f>-SUMIFS(Lancamentos!$Y:$Y,Lancamentos!$AF:$AF,Fluxo_de_Caixa_Semanal!BH$8,Lancamentos!$F:$F,"Realizado",Lancamentos!$J:$J,Fluxo_de_Caixa_Semanal!$A85)-SUMIFS(Lancamentos!$Y:$Y,Lancamentos!$AF:$AF,Fluxo_de_Caixa_Semanal!BH$8,Lancamentos!$F:$F,"Contratado",Lancamentos!$J:$J,Fluxo_de_Caixa_Semanal!$A85)</f>
        <v>0</v>
      </c>
      <c r="BI85" s="122">
        <f>-SUMIFS(Lancamentos!$Y:$Y,Lancamentos!$AF:$AF,Fluxo_de_Caixa_Semanal!BI$8,Lancamentos!$F:$F,"Realizado",Lancamentos!$J:$J,Fluxo_de_Caixa_Semanal!$A85)-SUMIFS(Lancamentos!$Y:$Y,Lancamentos!$AF:$AF,Fluxo_de_Caixa_Semanal!BI$8,Lancamentos!$F:$F,"Contratado",Lancamentos!$J:$J,Fluxo_de_Caixa_Semanal!$A85)</f>
        <v>0</v>
      </c>
      <c r="BJ85" s="123">
        <f>-SUMIFS(Lancamentos!$Y:$Y,Lancamentos!$AF:$AF,Fluxo_de_Caixa_Semanal!BJ$8,Lancamentos!$F:$F,"Realizado",Lancamentos!$J:$J,Fluxo_de_Caixa_Semanal!$A85)-SUMIFS(Lancamentos!$Y:$Y,Lancamentos!$AF:$AF,Fluxo_de_Caixa_Semanal!BJ$8,Lancamentos!$F:$F,"Contratado",Lancamentos!$J:$J,Fluxo_de_Caixa_Semanal!$A85)</f>
        <v>0</v>
      </c>
      <c r="BK85" s="121">
        <f>-SUMIFS(Lancamentos!$Y:$Y,Lancamentos!$AF:$AF,Fluxo_de_Caixa_Semanal!BK$8,Lancamentos!$F:$F,"Realizado",Lancamentos!$J:$J,Fluxo_de_Caixa_Semanal!$A85)-SUMIFS(Lancamentos!$Y:$Y,Lancamentos!$AF:$AF,Fluxo_de_Caixa_Semanal!BK$8,Lancamentos!$F:$F,"Contratado",Lancamentos!$J:$J,Fluxo_de_Caixa_Semanal!$A85)</f>
        <v>0</v>
      </c>
      <c r="BL85" s="122">
        <f>-SUMIFS(Lancamentos!$Y:$Y,Lancamentos!$AF:$AF,Fluxo_de_Caixa_Semanal!BL$8,Lancamentos!$F:$F,"Realizado",Lancamentos!$J:$J,Fluxo_de_Caixa_Semanal!$A85)-SUMIFS(Lancamentos!$Y:$Y,Lancamentos!$AF:$AF,Fluxo_de_Caixa_Semanal!BL$8,Lancamentos!$F:$F,"Contratado",Lancamentos!$J:$J,Fluxo_de_Caixa_Semanal!$A85)</f>
        <v>0</v>
      </c>
      <c r="BM85" s="123">
        <f>-SUMIFS(Lancamentos!$Y:$Y,Lancamentos!$AF:$AF,Fluxo_de_Caixa_Semanal!BM$8,Lancamentos!$F:$F,"Realizado",Lancamentos!$J:$J,Fluxo_de_Caixa_Semanal!$A85)-SUMIFS(Lancamentos!$Y:$Y,Lancamentos!$AF:$AF,Fluxo_de_Caixa_Semanal!BM$8,Lancamentos!$F:$F,"Contratado",Lancamentos!$J:$J,Fluxo_de_Caixa_Semanal!$A85)</f>
        <v>0</v>
      </c>
      <c r="BN85" s="121">
        <f>-SUMIFS(Lancamentos!$Y:$Y,Lancamentos!$AF:$AF,Fluxo_de_Caixa_Semanal!BN$8,Lancamentos!$F:$F,"Realizado",Lancamentos!$J:$J,Fluxo_de_Caixa_Semanal!$A85)-SUMIFS(Lancamentos!$Y:$Y,Lancamentos!$AF:$AF,Fluxo_de_Caixa_Semanal!BN$8,Lancamentos!$F:$F,"Contratado",Lancamentos!$J:$J,Fluxo_de_Caixa_Semanal!$A85)</f>
        <v>0</v>
      </c>
      <c r="BO85" s="122">
        <f>-SUMIFS(Lancamentos!$Y:$Y,Lancamentos!$AF:$AF,Fluxo_de_Caixa_Semanal!BO$8,Lancamentos!$F:$F,"Realizado",Lancamentos!$J:$J,Fluxo_de_Caixa_Semanal!$A85)-SUMIFS(Lancamentos!$Y:$Y,Lancamentos!$AF:$AF,Fluxo_de_Caixa_Semanal!BO$8,Lancamentos!$F:$F,"Contratado",Lancamentos!$J:$J,Fluxo_de_Caixa_Semanal!$A85)</f>
        <v>0</v>
      </c>
      <c r="BP85" s="123">
        <f>-SUMIFS(Lancamentos!$Y:$Y,Lancamentos!$AF:$AF,Fluxo_de_Caixa_Semanal!BP$8,Lancamentos!$F:$F,"Realizado",Lancamentos!$J:$J,Fluxo_de_Caixa_Semanal!$A85)-SUMIFS(Lancamentos!$Y:$Y,Lancamentos!$AF:$AF,Fluxo_de_Caixa_Semanal!BP$8,Lancamentos!$F:$F,"Contratado",Lancamentos!$J:$J,Fluxo_de_Caixa_Semanal!$A85)</f>
        <v>0</v>
      </c>
      <c r="BQ85" s="121">
        <f>-SUMIFS(Lancamentos!$Y:$Y,Lancamentos!$AF:$AF,Fluxo_de_Caixa_Semanal!BQ$8,Lancamentos!$F:$F,"Realizado",Lancamentos!$J:$J,Fluxo_de_Caixa_Semanal!$A85)-SUMIFS(Lancamentos!$Y:$Y,Lancamentos!$AF:$AF,Fluxo_de_Caixa_Semanal!BQ$8,Lancamentos!$F:$F,"Contratado",Lancamentos!$J:$J,Fluxo_de_Caixa_Semanal!$A85)</f>
        <v>0</v>
      </c>
      <c r="BR85" s="122">
        <f>-SUMIFS(Lancamentos!$Y:$Y,Lancamentos!$AF:$AF,Fluxo_de_Caixa_Semanal!BR$8,Lancamentos!$F:$F,"Realizado",Lancamentos!$J:$J,Fluxo_de_Caixa_Semanal!$A85)-SUMIFS(Lancamentos!$Y:$Y,Lancamentos!$AF:$AF,Fluxo_de_Caixa_Semanal!BR$8,Lancamentos!$F:$F,"Contratado",Lancamentos!$J:$J,Fluxo_de_Caixa_Semanal!$A85)</f>
        <v>0</v>
      </c>
      <c r="BS85" s="123">
        <f>-SUMIFS(Lancamentos!$Y:$Y,Lancamentos!$AF:$AF,Fluxo_de_Caixa_Semanal!BS$8,Lancamentos!$F:$F,"Realizado",Lancamentos!$J:$J,Fluxo_de_Caixa_Semanal!$A85)-SUMIFS(Lancamentos!$Y:$Y,Lancamentos!$AF:$AF,Fluxo_de_Caixa_Semanal!BS$8,Lancamentos!$F:$F,"Contratado",Lancamentos!$J:$J,Fluxo_de_Caixa_Semanal!$A85)</f>
        <v>0</v>
      </c>
      <c r="BT85" s="121">
        <f>-SUMIFS(Lancamentos!$Y:$Y,Lancamentos!$AF:$AF,Fluxo_de_Caixa_Semanal!BT$8,Lancamentos!$F:$F,"Realizado",Lancamentos!$J:$J,Fluxo_de_Caixa_Semanal!$A85)-SUMIFS(Lancamentos!$Y:$Y,Lancamentos!$AF:$AF,Fluxo_de_Caixa_Semanal!BT$8,Lancamentos!$F:$F,"Contratado",Lancamentos!$J:$J,Fluxo_de_Caixa_Semanal!$A85)</f>
        <v>0</v>
      </c>
      <c r="BU85" s="122">
        <f>-SUMIFS(Lancamentos!$Y:$Y,Lancamentos!$AF:$AF,Fluxo_de_Caixa_Semanal!BU$8,Lancamentos!$F:$F,"Realizado",Lancamentos!$J:$J,Fluxo_de_Caixa_Semanal!$A85)-SUMIFS(Lancamentos!$Y:$Y,Lancamentos!$AF:$AF,Fluxo_de_Caixa_Semanal!BU$8,Lancamentos!$F:$F,"Contratado",Lancamentos!$J:$J,Fluxo_de_Caixa_Semanal!$A85)</f>
        <v>0</v>
      </c>
      <c r="BV85" s="123">
        <f>-SUMIFS(Lancamentos!$Y:$Y,Lancamentos!$AF:$AF,Fluxo_de_Caixa_Semanal!BV$8,Lancamentos!$F:$F,"Realizado",Lancamentos!$J:$J,Fluxo_de_Caixa_Semanal!$A85)-SUMIFS(Lancamentos!$Y:$Y,Lancamentos!$AF:$AF,Fluxo_de_Caixa_Semanal!BV$8,Lancamentos!$F:$F,"Contratado",Lancamentos!$J:$J,Fluxo_de_Caixa_Semanal!$A85)</f>
        <v>0</v>
      </c>
      <c r="BW85" s="121">
        <f>-SUMIFS(Lancamentos!$Y:$Y,Lancamentos!$AF:$AF,Fluxo_de_Caixa_Semanal!BW$8,Lancamentos!$F:$F,"Realizado",Lancamentos!$J:$J,Fluxo_de_Caixa_Semanal!$A85)-SUMIFS(Lancamentos!$Y:$Y,Lancamentos!$AF:$AF,Fluxo_de_Caixa_Semanal!BW$8,Lancamentos!$F:$F,"Contratado",Lancamentos!$J:$J,Fluxo_de_Caixa_Semanal!$A85)</f>
        <v>0</v>
      </c>
      <c r="BX85" s="122">
        <f>-SUMIFS(Lancamentos!$Y:$Y,Lancamentos!$AF:$AF,Fluxo_de_Caixa_Semanal!BX$8,Lancamentos!$F:$F,"Realizado",Lancamentos!$J:$J,Fluxo_de_Caixa_Semanal!$A85)-SUMIFS(Lancamentos!$Y:$Y,Lancamentos!$AF:$AF,Fluxo_de_Caixa_Semanal!BX$8,Lancamentos!$F:$F,"Contratado",Lancamentos!$J:$J,Fluxo_de_Caixa_Semanal!$A85)</f>
        <v>0</v>
      </c>
      <c r="BY85" s="123">
        <f>-SUMIFS(Lancamentos!$Y:$Y,Lancamentos!$AF:$AF,Fluxo_de_Caixa_Semanal!BY$8,Lancamentos!$F:$F,"Realizado",Lancamentos!$J:$J,Fluxo_de_Caixa_Semanal!$A85)-SUMIFS(Lancamentos!$Y:$Y,Lancamentos!$AF:$AF,Fluxo_de_Caixa_Semanal!BY$8,Lancamentos!$F:$F,"Contratado",Lancamentos!$J:$J,Fluxo_de_Caixa_Semanal!$A85)</f>
        <v>0</v>
      </c>
      <c r="BZ85" s="121">
        <f>-SUMIFS(Lancamentos!$Y:$Y,Lancamentos!$AF:$AF,Fluxo_de_Caixa_Semanal!BZ$8,Lancamentos!$F:$F,"Realizado",Lancamentos!$J:$J,Fluxo_de_Caixa_Semanal!$A85)-SUMIFS(Lancamentos!$Y:$Y,Lancamentos!$AF:$AF,Fluxo_de_Caixa_Semanal!BZ$8,Lancamentos!$F:$F,"Contratado",Lancamentos!$J:$J,Fluxo_de_Caixa_Semanal!$A85)</f>
        <v>0</v>
      </c>
      <c r="CA85" s="122">
        <f>-SUMIFS(Lancamentos!$Y:$Y,Lancamentos!$AF:$AF,Fluxo_de_Caixa_Semanal!CA$8,Lancamentos!$F:$F,"Realizado",Lancamentos!$J:$J,Fluxo_de_Caixa_Semanal!$A85)-SUMIFS(Lancamentos!$Y:$Y,Lancamentos!$AF:$AF,Fluxo_de_Caixa_Semanal!CA$8,Lancamentos!$F:$F,"Contratado",Lancamentos!$J:$J,Fluxo_de_Caixa_Semanal!$A85)</f>
        <v>0</v>
      </c>
      <c r="CB85" s="123">
        <f>-SUMIFS(Lancamentos!$Y:$Y,Lancamentos!$AF:$AF,Fluxo_de_Caixa_Semanal!CB$8,Lancamentos!$F:$F,"Realizado",Lancamentos!$J:$J,Fluxo_de_Caixa_Semanal!$A85)-SUMIFS(Lancamentos!$Y:$Y,Lancamentos!$AF:$AF,Fluxo_de_Caixa_Semanal!CB$8,Lancamentos!$F:$F,"Contratado",Lancamentos!$J:$J,Fluxo_de_Caixa_Semanal!$A85)</f>
        <v>0</v>
      </c>
      <c r="CC85" s="121">
        <f>-SUMIFS(Lancamentos!$Y:$Y,Lancamentos!$AF:$AF,Fluxo_de_Caixa_Semanal!CC$8,Lancamentos!$F:$F,"Realizado",Lancamentos!$J:$J,Fluxo_de_Caixa_Semanal!$A85)-SUMIFS(Lancamentos!$Y:$Y,Lancamentos!$AF:$AF,Fluxo_de_Caixa_Semanal!CC$8,Lancamentos!$F:$F,"Contratado",Lancamentos!$J:$J,Fluxo_de_Caixa_Semanal!$A85)</f>
        <v>0</v>
      </c>
      <c r="CD85" s="122">
        <f>-SUMIFS(Lancamentos!$Y:$Y,Lancamentos!$AF:$AF,Fluxo_de_Caixa_Semanal!CD$8,Lancamentos!$F:$F,"Realizado",Lancamentos!$J:$J,Fluxo_de_Caixa_Semanal!$A85)-SUMIFS(Lancamentos!$Y:$Y,Lancamentos!$AF:$AF,Fluxo_de_Caixa_Semanal!CD$8,Lancamentos!$F:$F,"Contratado",Lancamentos!$J:$J,Fluxo_de_Caixa_Semanal!$A85)</f>
        <v>0</v>
      </c>
      <c r="CE85" s="123">
        <f>-SUMIFS(Lancamentos!$Y:$Y,Lancamentos!$AF:$AF,Fluxo_de_Caixa_Semanal!CE$8,Lancamentos!$F:$F,"Realizado",Lancamentos!$J:$J,Fluxo_de_Caixa_Semanal!$A85)-SUMIFS(Lancamentos!$Y:$Y,Lancamentos!$AF:$AF,Fluxo_de_Caixa_Semanal!CE$8,Lancamentos!$F:$F,"Contratado",Lancamentos!$J:$J,Fluxo_de_Caixa_Semanal!$A85)</f>
        <v>0</v>
      </c>
      <c r="CF85" s="121">
        <f>-SUMIFS(Lancamentos!$Y:$Y,Lancamentos!$AF:$AF,Fluxo_de_Caixa_Semanal!CF$8,Lancamentos!$F:$F,"Realizado",Lancamentos!$J:$J,Fluxo_de_Caixa_Semanal!$A85)-SUMIFS(Lancamentos!$Y:$Y,Lancamentos!$AF:$AF,Fluxo_de_Caixa_Semanal!CF$8,Lancamentos!$F:$F,"Contratado",Lancamentos!$J:$J,Fluxo_de_Caixa_Semanal!$A85)</f>
        <v>0</v>
      </c>
      <c r="CG85" s="122">
        <f>-SUMIFS(Lancamentos!$Y:$Y,Lancamentos!$AF:$AF,Fluxo_de_Caixa_Semanal!CG$8,Lancamentos!$F:$F,"Realizado",Lancamentos!$J:$J,Fluxo_de_Caixa_Semanal!$A85)-SUMIFS(Lancamentos!$Y:$Y,Lancamentos!$AF:$AF,Fluxo_de_Caixa_Semanal!CG$8,Lancamentos!$F:$F,"Contratado",Lancamentos!$J:$J,Fluxo_de_Caixa_Semanal!$A85)</f>
        <v>0</v>
      </c>
      <c r="CH85" s="123">
        <f>-SUMIFS(Lancamentos!$Y:$Y,Lancamentos!$AF:$AF,Fluxo_de_Caixa_Semanal!CH$8,Lancamentos!$F:$F,"Realizado",Lancamentos!$J:$J,Fluxo_de_Caixa_Semanal!$A85)-SUMIFS(Lancamentos!$Y:$Y,Lancamentos!$AF:$AF,Fluxo_de_Caixa_Semanal!CH$8,Lancamentos!$F:$F,"Contratado",Lancamentos!$J:$J,Fluxo_de_Caixa_Semanal!$A85)</f>
        <v>0</v>
      </c>
      <c r="CI85" s="121">
        <f>-SUMIFS(Lancamentos!$Y:$Y,Lancamentos!$AF:$AF,Fluxo_de_Caixa_Semanal!CI$8,Lancamentos!$F:$F,"Realizado",Lancamentos!$J:$J,Fluxo_de_Caixa_Semanal!$A85)-SUMIFS(Lancamentos!$Y:$Y,Lancamentos!$AF:$AF,Fluxo_de_Caixa_Semanal!CI$8,Lancamentos!$F:$F,"Contratado",Lancamentos!$J:$J,Fluxo_de_Caixa_Semanal!$A85)</f>
        <v>0</v>
      </c>
      <c r="CJ85" s="122">
        <f>-SUMIFS(Lancamentos!$Y:$Y,Lancamentos!$AF:$AF,Fluxo_de_Caixa_Semanal!CJ$8,Lancamentos!$F:$F,"Realizado",Lancamentos!$J:$J,Fluxo_de_Caixa_Semanal!$A85)-SUMIFS(Lancamentos!$Y:$Y,Lancamentos!$AF:$AF,Fluxo_de_Caixa_Semanal!CJ$8,Lancamentos!$F:$F,"Contratado",Lancamentos!$J:$J,Fluxo_de_Caixa_Semanal!$A85)</f>
        <v>0</v>
      </c>
      <c r="CK85" s="123">
        <f>-SUMIFS(Lancamentos!$Y:$Y,Lancamentos!$AF:$AF,Fluxo_de_Caixa_Semanal!CK$8,Lancamentos!$F:$F,"Realizado",Lancamentos!$J:$J,Fluxo_de_Caixa_Semanal!$A85)-SUMIFS(Lancamentos!$Y:$Y,Lancamentos!$AF:$AF,Fluxo_de_Caixa_Semanal!CK$8,Lancamentos!$F:$F,"Contratado",Lancamentos!$J:$J,Fluxo_de_Caixa_Semanal!$A85)</f>
        <v>0</v>
      </c>
      <c r="CL85" s="121">
        <f>-SUMIFS(Lancamentos!$Y:$Y,Lancamentos!$AF:$AF,Fluxo_de_Caixa_Semanal!CL$8,Lancamentos!$F:$F,"Realizado",Lancamentos!$J:$J,Fluxo_de_Caixa_Semanal!$A85)-SUMIFS(Lancamentos!$Y:$Y,Lancamentos!$AF:$AF,Fluxo_de_Caixa_Semanal!CL$8,Lancamentos!$F:$F,"Contratado",Lancamentos!$J:$J,Fluxo_de_Caixa_Semanal!$A85)</f>
        <v>0</v>
      </c>
      <c r="CM85" s="122">
        <f>-SUMIFS(Lancamentos!$Y:$Y,Lancamentos!$AF:$AF,Fluxo_de_Caixa_Semanal!CM$8,Lancamentos!$F:$F,"Realizado",Lancamentos!$J:$J,Fluxo_de_Caixa_Semanal!$A85)-SUMIFS(Lancamentos!$Y:$Y,Lancamentos!$AF:$AF,Fluxo_de_Caixa_Semanal!CM$8,Lancamentos!$F:$F,"Contratado",Lancamentos!$J:$J,Fluxo_de_Caixa_Semanal!$A85)</f>
        <v>0</v>
      </c>
      <c r="CN85" s="123">
        <f>-SUMIFS(Lancamentos!$Y:$Y,Lancamentos!$AF:$AF,Fluxo_de_Caixa_Semanal!CN$8,Lancamentos!$F:$F,"Realizado",Lancamentos!$J:$J,Fluxo_de_Caixa_Semanal!$A85)-SUMIFS(Lancamentos!$Y:$Y,Lancamentos!$AF:$AF,Fluxo_de_Caixa_Semanal!CN$8,Lancamentos!$F:$F,"Contratado",Lancamentos!$J:$J,Fluxo_de_Caixa_Semanal!$A85)</f>
        <v>0</v>
      </c>
      <c r="CO85" s="121">
        <f>-SUMIFS(Lancamentos!$Y:$Y,Lancamentos!$AF:$AF,Fluxo_de_Caixa_Semanal!CO$8,Lancamentos!$F:$F,"Realizado",Lancamentos!$J:$J,Fluxo_de_Caixa_Semanal!$A85)-SUMIFS(Lancamentos!$Y:$Y,Lancamentos!$AF:$AF,Fluxo_de_Caixa_Semanal!CO$8,Lancamentos!$F:$F,"Contratado",Lancamentos!$J:$J,Fluxo_de_Caixa_Semanal!$A85)</f>
        <v>0</v>
      </c>
      <c r="CP85" s="122">
        <f>-SUMIFS(Lancamentos!$Y:$Y,Lancamentos!$AF:$AF,Fluxo_de_Caixa_Semanal!CP$8,Lancamentos!$F:$F,"Realizado",Lancamentos!$J:$J,Fluxo_de_Caixa_Semanal!$A85)-SUMIFS(Lancamentos!$Y:$Y,Lancamentos!$AF:$AF,Fluxo_de_Caixa_Semanal!CP$8,Lancamentos!$F:$F,"Contratado",Lancamentos!$J:$J,Fluxo_de_Caixa_Semanal!$A85)</f>
        <v>0</v>
      </c>
      <c r="CQ85" s="123">
        <f>-SUMIFS(Lancamentos!$Y:$Y,Lancamentos!$AF:$AF,Fluxo_de_Caixa_Semanal!CQ$8,Lancamentos!$F:$F,"Realizado",Lancamentos!$J:$J,Fluxo_de_Caixa_Semanal!$A85)-SUMIFS(Lancamentos!$Y:$Y,Lancamentos!$AF:$AF,Fluxo_de_Caixa_Semanal!CQ$8,Lancamentos!$F:$F,"Contratado",Lancamentos!$J:$J,Fluxo_de_Caixa_Semanal!$A85)</f>
        <v>0</v>
      </c>
      <c r="CR85" s="121">
        <f>-SUMIFS(Lancamentos!$Y:$Y,Lancamentos!$AF:$AF,Fluxo_de_Caixa_Semanal!CR$8,Lancamentos!$F:$F,"Realizado",Lancamentos!$J:$J,Fluxo_de_Caixa_Semanal!$A85)-SUMIFS(Lancamentos!$Y:$Y,Lancamentos!$AF:$AF,Fluxo_de_Caixa_Semanal!CR$8,Lancamentos!$F:$F,"Contratado",Lancamentos!$J:$J,Fluxo_de_Caixa_Semanal!$A85)</f>
        <v>0</v>
      </c>
      <c r="CS85" s="122">
        <f>-SUMIFS(Lancamentos!$Y:$Y,Lancamentos!$AF:$AF,Fluxo_de_Caixa_Semanal!CS$8,Lancamentos!$F:$F,"Realizado",Lancamentos!$J:$J,Fluxo_de_Caixa_Semanal!$A85)-SUMIFS(Lancamentos!$Y:$Y,Lancamentos!$AF:$AF,Fluxo_de_Caixa_Semanal!CS$8,Lancamentos!$F:$F,"Contratado",Lancamentos!$J:$J,Fluxo_de_Caixa_Semanal!$A85)</f>
        <v>0</v>
      </c>
      <c r="CT85" s="123">
        <f>-SUMIFS(Lancamentos!$Y:$Y,Lancamentos!$AF:$AF,Fluxo_de_Caixa_Semanal!CT$8,Lancamentos!$F:$F,"Realizado",Lancamentos!$J:$J,Fluxo_de_Caixa_Semanal!$A85)-SUMIFS(Lancamentos!$Y:$Y,Lancamentos!$AF:$AF,Fluxo_de_Caixa_Semanal!CT$8,Lancamentos!$F:$F,"Contratado",Lancamentos!$J:$J,Fluxo_de_Caixa_Semanal!$A85)</f>
        <v>0</v>
      </c>
      <c r="CU85" s="121">
        <f>-SUMIFS(Lancamentos!$Y:$Y,Lancamentos!$AF:$AF,Fluxo_de_Caixa_Semanal!CU$8,Lancamentos!$F:$F,"Realizado",Lancamentos!$J:$J,Fluxo_de_Caixa_Semanal!$A85)-SUMIFS(Lancamentos!$Y:$Y,Lancamentos!$AF:$AF,Fluxo_de_Caixa_Semanal!CU$8,Lancamentos!$F:$F,"Contratado",Lancamentos!$J:$J,Fluxo_de_Caixa_Semanal!$A85)</f>
        <v>0</v>
      </c>
      <c r="CV85" s="122">
        <f>-SUMIFS(Lancamentos!$Y:$Y,Lancamentos!$AF:$AF,Fluxo_de_Caixa_Semanal!CV$8,Lancamentos!$F:$F,"Realizado",Lancamentos!$J:$J,Fluxo_de_Caixa_Semanal!$A85)-SUMIFS(Lancamentos!$Y:$Y,Lancamentos!$AF:$AF,Fluxo_de_Caixa_Semanal!CV$8,Lancamentos!$F:$F,"Contratado",Lancamentos!$J:$J,Fluxo_de_Caixa_Semanal!$A85)</f>
        <v>0</v>
      </c>
      <c r="CW85" s="123">
        <f>-SUMIFS(Lancamentos!$Y:$Y,Lancamentos!$AF:$AF,Fluxo_de_Caixa_Semanal!CW$8,Lancamentos!$F:$F,"Realizado",Lancamentos!$J:$J,Fluxo_de_Caixa_Semanal!$A85)-SUMIFS(Lancamentos!$Y:$Y,Lancamentos!$AF:$AF,Fluxo_de_Caixa_Semanal!CW$8,Lancamentos!$F:$F,"Contratado",Lancamentos!$J:$J,Fluxo_de_Caixa_Semanal!$A85)</f>
        <v>0</v>
      </c>
      <c r="CX85" s="121">
        <f>-SUMIFS(Lancamentos!$Y:$Y,Lancamentos!$AF:$AF,Fluxo_de_Caixa_Semanal!CX$8,Lancamentos!$F:$F,"Realizado",Lancamentos!$J:$J,Fluxo_de_Caixa_Semanal!$A85)-SUMIFS(Lancamentos!$Y:$Y,Lancamentos!$AF:$AF,Fluxo_de_Caixa_Semanal!CX$8,Lancamentos!$F:$F,"Contratado",Lancamentos!$J:$J,Fluxo_de_Caixa_Semanal!$A85)</f>
        <v>0</v>
      </c>
      <c r="CY85" s="122">
        <f>-SUMIFS(Lancamentos!$Y:$Y,Lancamentos!$AF:$AF,Fluxo_de_Caixa_Semanal!CY$8,Lancamentos!$F:$F,"Realizado",Lancamentos!$J:$J,Fluxo_de_Caixa_Semanal!$A85)-SUMIFS(Lancamentos!$Y:$Y,Lancamentos!$AF:$AF,Fluxo_de_Caixa_Semanal!CY$8,Lancamentos!$F:$F,"Contratado",Lancamentos!$J:$J,Fluxo_de_Caixa_Semanal!$A85)</f>
        <v>0</v>
      </c>
      <c r="CZ85" s="123">
        <f>-SUMIFS(Lancamentos!$Y:$Y,Lancamentos!$AF:$AF,Fluxo_de_Caixa_Semanal!CZ$8,Lancamentos!$F:$F,"Realizado",Lancamentos!$J:$J,Fluxo_de_Caixa_Semanal!$A85)-SUMIFS(Lancamentos!$Y:$Y,Lancamentos!$AF:$AF,Fluxo_de_Caixa_Semanal!CZ$8,Lancamentos!$F:$F,"Contratado",Lancamentos!$J:$J,Fluxo_de_Caixa_Semanal!$A85)</f>
        <v>0</v>
      </c>
      <c r="DA85" s="121">
        <f>-SUMIFS(Lancamentos!$Y:$Y,Lancamentos!$AF:$AF,Fluxo_de_Caixa_Semanal!DA$8,Lancamentos!$F:$F,"Realizado",Lancamentos!$J:$J,Fluxo_de_Caixa_Semanal!$A85)-SUMIFS(Lancamentos!$Y:$Y,Lancamentos!$AF:$AF,Fluxo_de_Caixa_Semanal!DA$8,Lancamentos!$F:$F,"Contratado",Lancamentos!$J:$J,Fluxo_de_Caixa_Semanal!$A85)</f>
        <v>0</v>
      </c>
      <c r="DB85" s="122">
        <f>-SUMIFS(Lancamentos!$Y:$Y,Lancamentos!$AF:$AF,Fluxo_de_Caixa_Semanal!DB$8,Lancamentos!$F:$F,"Realizado",Lancamentos!$J:$J,Fluxo_de_Caixa_Semanal!$A85)-SUMIFS(Lancamentos!$Y:$Y,Lancamentos!$AF:$AF,Fluxo_de_Caixa_Semanal!DB$8,Lancamentos!$F:$F,"Contratado",Lancamentos!$J:$J,Fluxo_de_Caixa_Semanal!$A85)</f>
        <v>0</v>
      </c>
      <c r="DC85" s="123">
        <f>-SUMIFS(Lancamentos!$Y:$Y,Lancamentos!$AF:$AF,Fluxo_de_Caixa_Semanal!DC$8,Lancamentos!$F:$F,"Realizado",Lancamentos!$J:$J,Fluxo_de_Caixa_Semanal!$A85)-SUMIFS(Lancamentos!$Y:$Y,Lancamentos!$AF:$AF,Fluxo_de_Caixa_Semanal!DC$8,Lancamentos!$F:$F,"Contratado",Lancamentos!$J:$J,Fluxo_de_Caixa_Semanal!$A85)</f>
        <v>0</v>
      </c>
      <c r="DD85" s="121">
        <f>-SUMIFS(Lancamentos!$Y:$Y,Lancamentos!$AF:$AF,Fluxo_de_Caixa_Semanal!DD$8,Lancamentos!$F:$F,"Realizado",Lancamentos!$J:$J,Fluxo_de_Caixa_Semanal!$A85)-SUMIFS(Lancamentos!$Y:$Y,Lancamentos!$AF:$AF,Fluxo_de_Caixa_Semanal!DD$8,Lancamentos!$F:$F,"Contratado",Lancamentos!$J:$J,Fluxo_de_Caixa_Semanal!$A85)</f>
        <v>0</v>
      </c>
      <c r="DE85" s="122">
        <f>-SUMIFS(Lancamentos!$Y:$Y,Lancamentos!$AF:$AF,Fluxo_de_Caixa_Semanal!DE$8,Lancamentos!$F:$F,"Realizado",Lancamentos!$J:$J,Fluxo_de_Caixa_Semanal!$A85)-SUMIFS(Lancamentos!$Y:$Y,Lancamentos!$AF:$AF,Fluxo_de_Caixa_Semanal!DE$8,Lancamentos!$F:$F,"Contratado",Lancamentos!$J:$J,Fluxo_de_Caixa_Semanal!$A85)</f>
        <v>0</v>
      </c>
      <c r="DF85" s="123">
        <f>-SUMIFS(Lancamentos!$Y:$Y,Lancamentos!$AF:$AF,Fluxo_de_Caixa_Semanal!DF$8,Lancamentos!$F:$F,"Realizado",Lancamentos!$J:$J,Fluxo_de_Caixa_Semanal!$A85)-SUMIFS(Lancamentos!$Y:$Y,Lancamentos!$AF:$AF,Fluxo_de_Caixa_Semanal!DF$8,Lancamentos!$F:$F,"Contratado",Lancamentos!$J:$J,Fluxo_de_Caixa_Semanal!$A85)</f>
        <v>0</v>
      </c>
      <c r="DG85" s="121">
        <f>-SUMIFS(Lancamentos!$Y:$Y,Lancamentos!$AF:$AF,Fluxo_de_Caixa_Semanal!DG$8,Lancamentos!$F:$F,"Realizado",Lancamentos!$J:$J,Fluxo_de_Caixa_Semanal!$A85)-SUMIFS(Lancamentos!$Y:$Y,Lancamentos!$AF:$AF,Fluxo_de_Caixa_Semanal!DG$8,Lancamentos!$F:$F,"Contratado",Lancamentos!$J:$J,Fluxo_de_Caixa_Semanal!$A85)</f>
        <v>0</v>
      </c>
      <c r="DH85" s="122">
        <f>-SUMIFS(Lancamentos!$Y:$Y,Lancamentos!$AF:$AF,Fluxo_de_Caixa_Semanal!DH$8,Lancamentos!$F:$F,"Realizado",Lancamentos!$J:$J,Fluxo_de_Caixa_Semanal!$A85)-SUMIFS(Lancamentos!$Y:$Y,Lancamentos!$AF:$AF,Fluxo_de_Caixa_Semanal!DH$8,Lancamentos!$F:$F,"Contratado",Lancamentos!$J:$J,Fluxo_de_Caixa_Semanal!$A85)</f>
        <v>0</v>
      </c>
      <c r="DI85" s="123">
        <f>-SUMIFS(Lancamentos!$Y:$Y,Lancamentos!$AF:$AF,Fluxo_de_Caixa_Semanal!DI$8,Lancamentos!$F:$F,"Realizado",Lancamentos!$J:$J,Fluxo_de_Caixa_Semanal!$A85)-SUMIFS(Lancamentos!$Y:$Y,Lancamentos!$AF:$AF,Fluxo_de_Caixa_Semanal!DI$8,Lancamentos!$F:$F,"Contratado",Lancamentos!$J:$J,Fluxo_de_Caixa_Semanal!$A85)</f>
        <v>0</v>
      </c>
      <c r="DJ85" s="121">
        <f>-SUMIFS(Lancamentos!$Y:$Y,Lancamentos!$AF:$AF,Fluxo_de_Caixa_Semanal!DJ$8,Lancamentos!$F:$F,"Realizado",Lancamentos!$J:$J,Fluxo_de_Caixa_Semanal!$A85)-SUMIFS(Lancamentos!$Y:$Y,Lancamentos!$AF:$AF,Fluxo_de_Caixa_Semanal!DJ$8,Lancamentos!$F:$F,"Contratado",Lancamentos!$J:$J,Fluxo_de_Caixa_Semanal!$A85)</f>
        <v>0</v>
      </c>
      <c r="DK85" s="122">
        <f>-SUMIFS(Lancamentos!$Y:$Y,Lancamentos!$AF:$AF,Fluxo_de_Caixa_Semanal!DK$8,Lancamentos!$F:$F,"Realizado",Lancamentos!$J:$J,Fluxo_de_Caixa_Semanal!$A85)-SUMIFS(Lancamentos!$Y:$Y,Lancamentos!$AF:$AF,Fluxo_de_Caixa_Semanal!DK$8,Lancamentos!$F:$F,"Contratado",Lancamentos!$J:$J,Fluxo_de_Caixa_Semanal!$A85)</f>
        <v>0</v>
      </c>
      <c r="DL85" s="123">
        <f>-SUMIFS(Lancamentos!$Y:$Y,Lancamentos!$AF:$AF,Fluxo_de_Caixa_Semanal!DL$8,Lancamentos!$F:$F,"Realizado",Lancamentos!$J:$J,Fluxo_de_Caixa_Semanal!$A85)-SUMIFS(Lancamentos!$Y:$Y,Lancamentos!$AF:$AF,Fluxo_de_Caixa_Semanal!DL$8,Lancamentos!$F:$F,"Contratado",Lancamentos!$J:$J,Fluxo_de_Caixa_Semanal!$A85)</f>
        <v>0</v>
      </c>
      <c r="DM85" s="121">
        <f>-SUMIFS(Lancamentos!$Y:$Y,Lancamentos!$AF:$AF,Fluxo_de_Caixa_Semanal!DM$8,Lancamentos!$F:$F,"Realizado",Lancamentos!$J:$J,Fluxo_de_Caixa_Semanal!$A85)-SUMIFS(Lancamentos!$Y:$Y,Lancamentos!$AF:$AF,Fluxo_de_Caixa_Semanal!DM$8,Lancamentos!$F:$F,"Contratado",Lancamentos!$J:$J,Fluxo_de_Caixa_Semanal!$A85)</f>
        <v>0</v>
      </c>
      <c r="DN85" s="122">
        <f>-SUMIFS(Lancamentos!$Y:$Y,Lancamentos!$AF:$AF,Fluxo_de_Caixa_Semanal!DN$8,Lancamentos!$F:$F,"Realizado",Lancamentos!$J:$J,Fluxo_de_Caixa_Semanal!$A85)-SUMIFS(Lancamentos!$Y:$Y,Lancamentos!$AF:$AF,Fluxo_de_Caixa_Semanal!DN$8,Lancamentos!$F:$F,"Contratado",Lancamentos!$J:$J,Fluxo_de_Caixa_Semanal!$A85)</f>
        <v>0</v>
      </c>
      <c r="DO85" s="123">
        <f>-SUMIFS(Lancamentos!$Y:$Y,Lancamentos!$AF:$AF,Fluxo_de_Caixa_Semanal!DO$8,Lancamentos!$F:$F,"Realizado",Lancamentos!$J:$J,Fluxo_de_Caixa_Semanal!$A85)-SUMIFS(Lancamentos!$Y:$Y,Lancamentos!$AF:$AF,Fluxo_de_Caixa_Semanal!DO$8,Lancamentos!$F:$F,"Contratado",Lancamentos!$J:$J,Fluxo_de_Caixa_Semanal!$A85)</f>
        <v>0</v>
      </c>
      <c r="DP85" s="121">
        <f>-SUMIFS(Lancamentos!$Y:$Y,Lancamentos!$AF:$AF,Fluxo_de_Caixa_Semanal!DP$8,Lancamentos!$F:$F,"Realizado",Lancamentos!$J:$J,Fluxo_de_Caixa_Semanal!$A85)-SUMIFS(Lancamentos!$Y:$Y,Lancamentos!$AF:$AF,Fluxo_de_Caixa_Semanal!DP$8,Lancamentos!$F:$F,"Contratado",Lancamentos!$J:$J,Fluxo_de_Caixa_Semanal!$A85)</f>
        <v>0</v>
      </c>
      <c r="DQ85" s="122">
        <f>-SUMIFS(Lancamentos!$Y:$Y,Lancamentos!$AF:$AF,Fluxo_de_Caixa_Semanal!DQ$8,Lancamentos!$F:$F,"Realizado",Lancamentos!$J:$J,Fluxo_de_Caixa_Semanal!$A85)-SUMIFS(Lancamentos!$Y:$Y,Lancamentos!$AF:$AF,Fluxo_de_Caixa_Semanal!DQ$8,Lancamentos!$F:$F,"Contratado",Lancamentos!$J:$J,Fluxo_de_Caixa_Semanal!$A85)</f>
        <v>0</v>
      </c>
      <c r="DR85" s="123">
        <f>-SUMIFS(Lancamentos!$Y:$Y,Lancamentos!$AF:$AF,Fluxo_de_Caixa_Semanal!DR$8,Lancamentos!$F:$F,"Realizado",Lancamentos!$J:$J,Fluxo_de_Caixa_Semanal!$A85)-SUMIFS(Lancamentos!$Y:$Y,Lancamentos!$AF:$AF,Fluxo_de_Caixa_Semanal!DR$8,Lancamentos!$F:$F,"Contratado",Lancamentos!$J:$J,Fluxo_de_Caixa_Semanal!$A85)</f>
        <v>0</v>
      </c>
      <c r="DS85" s="121">
        <f>-SUMIFS(Lancamentos!$Y:$Y,Lancamentos!$AF:$AF,Fluxo_de_Caixa_Semanal!DS$8,Lancamentos!$F:$F,"Realizado",Lancamentos!$J:$J,Fluxo_de_Caixa_Semanal!$A85)-SUMIFS(Lancamentos!$Y:$Y,Lancamentos!$AF:$AF,Fluxo_de_Caixa_Semanal!DS$8,Lancamentos!$F:$F,"Contratado",Lancamentos!$J:$J,Fluxo_de_Caixa_Semanal!$A85)</f>
        <v>0</v>
      </c>
      <c r="DT85" s="122">
        <f>-SUMIFS(Lancamentos!$Y:$Y,Lancamentos!$AF:$AF,Fluxo_de_Caixa_Semanal!DT$8,Lancamentos!$F:$F,"Realizado",Lancamentos!$J:$J,Fluxo_de_Caixa_Semanal!$A85)-SUMIFS(Lancamentos!$Y:$Y,Lancamentos!$AF:$AF,Fluxo_de_Caixa_Semanal!DT$8,Lancamentos!$F:$F,"Contratado",Lancamentos!$J:$J,Fluxo_de_Caixa_Semanal!$A85)</f>
        <v>0</v>
      </c>
      <c r="DU85" s="123">
        <f>-SUMIFS(Lancamentos!$Y:$Y,Lancamentos!$AF:$AF,Fluxo_de_Caixa_Semanal!DU$8,Lancamentos!$F:$F,"Realizado",Lancamentos!$J:$J,Fluxo_de_Caixa_Semanal!$A85)-SUMIFS(Lancamentos!$Y:$Y,Lancamentos!$AF:$AF,Fluxo_de_Caixa_Semanal!DU$8,Lancamentos!$F:$F,"Contratado",Lancamentos!$J:$J,Fluxo_de_Caixa_Semanal!$A85)</f>
        <v>0</v>
      </c>
      <c r="DV85" s="121">
        <f>-SUMIFS(Lancamentos!$Y:$Y,Lancamentos!$AF:$AF,Fluxo_de_Caixa_Semanal!DV$8,Lancamentos!$F:$F,"Realizado",Lancamentos!$J:$J,Fluxo_de_Caixa_Semanal!$A85)-SUMIFS(Lancamentos!$Y:$Y,Lancamentos!$AF:$AF,Fluxo_de_Caixa_Semanal!DV$8,Lancamentos!$F:$F,"Contratado",Lancamentos!$J:$J,Fluxo_de_Caixa_Semanal!$A85)</f>
        <v>0</v>
      </c>
      <c r="DW85" s="122">
        <f>-SUMIFS(Lancamentos!$Y:$Y,Lancamentos!$AF:$AF,Fluxo_de_Caixa_Semanal!DW$8,Lancamentos!$F:$F,"Realizado",Lancamentos!$J:$J,Fluxo_de_Caixa_Semanal!$A85)-SUMIFS(Lancamentos!$Y:$Y,Lancamentos!$AF:$AF,Fluxo_de_Caixa_Semanal!DW$8,Lancamentos!$F:$F,"Contratado",Lancamentos!$J:$J,Fluxo_de_Caixa_Semanal!$A85)</f>
        <v>0</v>
      </c>
      <c r="DX85" s="123">
        <f>-SUMIFS(Lancamentos!$Y:$Y,Lancamentos!$AF:$AF,Fluxo_de_Caixa_Semanal!DX$8,Lancamentos!$F:$F,"Realizado",Lancamentos!$J:$J,Fluxo_de_Caixa_Semanal!$A85)-SUMIFS(Lancamentos!$Y:$Y,Lancamentos!$AF:$AF,Fluxo_de_Caixa_Semanal!DX$8,Lancamentos!$F:$F,"Contratado",Lancamentos!$J:$J,Fluxo_de_Caixa_Semanal!$A85)</f>
        <v>0</v>
      </c>
      <c r="DY85" s="121">
        <f>-SUMIFS(Lancamentos!$Y:$Y,Lancamentos!$AF:$AF,Fluxo_de_Caixa_Semanal!DY$8,Lancamentos!$F:$F,"Realizado",Lancamentos!$J:$J,Fluxo_de_Caixa_Semanal!$A85)-SUMIFS(Lancamentos!$Y:$Y,Lancamentos!$AF:$AF,Fluxo_de_Caixa_Semanal!DY$8,Lancamentos!$F:$F,"Contratado",Lancamentos!$J:$J,Fluxo_de_Caixa_Semanal!$A85)</f>
        <v>0</v>
      </c>
      <c r="DZ85" s="122">
        <f>-SUMIFS(Lancamentos!$Y:$Y,Lancamentos!$AF:$AF,Fluxo_de_Caixa_Semanal!DZ$8,Lancamentos!$F:$F,"Realizado",Lancamentos!$J:$J,Fluxo_de_Caixa_Semanal!$A85)-SUMIFS(Lancamentos!$Y:$Y,Lancamentos!$AF:$AF,Fluxo_de_Caixa_Semanal!DZ$8,Lancamentos!$F:$F,"Contratado",Lancamentos!$J:$J,Fluxo_de_Caixa_Semanal!$A85)</f>
        <v>0</v>
      </c>
      <c r="EA85" s="123">
        <f>-SUMIFS(Lancamentos!$Y:$Y,Lancamentos!$AF:$AF,Fluxo_de_Caixa_Semanal!EA$8,Lancamentos!$F:$F,"Realizado",Lancamentos!$J:$J,Fluxo_de_Caixa_Semanal!$A85)-SUMIFS(Lancamentos!$Y:$Y,Lancamentos!$AF:$AF,Fluxo_de_Caixa_Semanal!EA$8,Lancamentos!$F:$F,"Contratado",Lancamentos!$J:$J,Fluxo_de_Caixa_Semanal!$A85)</f>
        <v>0</v>
      </c>
      <c r="EB85" s="121">
        <f>-SUMIFS(Lancamentos!$Y:$Y,Lancamentos!$AF:$AF,Fluxo_de_Caixa_Semanal!EB$8,Lancamentos!$F:$F,"Realizado",Lancamentos!$J:$J,Fluxo_de_Caixa_Semanal!$A85)-SUMIFS(Lancamentos!$Y:$Y,Lancamentos!$AF:$AF,Fluxo_de_Caixa_Semanal!EB$8,Lancamentos!$F:$F,"Contratado",Lancamentos!$J:$J,Fluxo_de_Caixa_Semanal!$A85)</f>
        <v>0</v>
      </c>
      <c r="EC85" s="122">
        <f>-SUMIFS(Lancamentos!$Y:$Y,Lancamentos!$AF:$AF,Fluxo_de_Caixa_Semanal!EC$8,Lancamentos!$F:$F,"Realizado",Lancamentos!$J:$J,Fluxo_de_Caixa_Semanal!$A85)-SUMIFS(Lancamentos!$Y:$Y,Lancamentos!$AF:$AF,Fluxo_de_Caixa_Semanal!EC$8,Lancamentos!$F:$F,"Contratado",Lancamentos!$J:$J,Fluxo_de_Caixa_Semanal!$A85)</f>
        <v>0</v>
      </c>
      <c r="ED85" s="123">
        <f>-SUMIFS(Lancamentos!$Y:$Y,Lancamentos!$AF:$AF,Fluxo_de_Caixa_Semanal!ED$8,Lancamentos!$F:$F,"Realizado",Lancamentos!$J:$J,Fluxo_de_Caixa_Semanal!$A85)-SUMIFS(Lancamentos!$Y:$Y,Lancamentos!$AF:$AF,Fluxo_de_Caixa_Semanal!ED$8,Lancamentos!$F:$F,"Contratado",Lancamentos!$J:$J,Fluxo_de_Caixa_Semanal!$A85)</f>
        <v>0</v>
      </c>
      <c r="EE85" s="121">
        <f>-SUMIFS(Lancamentos!$Y:$Y,Lancamentos!$AF:$AF,Fluxo_de_Caixa_Semanal!EE$8,Lancamentos!$F:$F,"Realizado",Lancamentos!$J:$J,Fluxo_de_Caixa_Semanal!$A85)-SUMIFS(Lancamentos!$Y:$Y,Lancamentos!$AF:$AF,Fluxo_de_Caixa_Semanal!EE$8,Lancamentos!$F:$F,"Contratado",Lancamentos!$J:$J,Fluxo_de_Caixa_Semanal!$A85)</f>
        <v>0</v>
      </c>
      <c r="EF85" s="122">
        <f>-SUMIFS(Lancamentos!$Y:$Y,Lancamentos!$AF:$AF,Fluxo_de_Caixa_Semanal!EF$8,Lancamentos!$F:$F,"Realizado",Lancamentos!$J:$J,Fluxo_de_Caixa_Semanal!$A85)-SUMIFS(Lancamentos!$Y:$Y,Lancamentos!$AF:$AF,Fluxo_de_Caixa_Semanal!EF$8,Lancamentos!$F:$F,"Contratado",Lancamentos!$J:$J,Fluxo_de_Caixa_Semanal!$A85)</f>
        <v>0</v>
      </c>
      <c r="EG85" s="123">
        <f>-SUMIFS(Lancamentos!$Y:$Y,Lancamentos!$AF:$AF,Fluxo_de_Caixa_Semanal!EG$8,Lancamentos!$F:$F,"Realizado",Lancamentos!$J:$J,Fluxo_de_Caixa_Semanal!$A85)-SUMIFS(Lancamentos!$Y:$Y,Lancamentos!$AF:$AF,Fluxo_de_Caixa_Semanal!EG$8,Lancamentos!$F:$F,"Contratado",Lancamentos!$J:$J,Fluxo_de_Caixa_Semanal!$A85)</f>
        <v>0</v>
      </c>
      <c r="EH85" s="121">
        <f>-SUMIFS(Lancamentos!$Y:$Y,Lancamentos!$AF:$AF,Fluxo_de_Caixa_Semanal!EH$8,Lancamentos!$F:$F,"Realizado",Lancamentos!$J:$J,Fluxo_de_Caixa_Semanal!$A85)-SUMIFS(Lancamentos!$Y:$Y,Lancamentos!$AF:$AF,Fluxo_de_Caixa_Semanal!EH$8,Lancamentos!$F:$F,"Contratado",Lancamentos!$J:$J,Fluxo_de_Caixa_Semanal!$A85)</f>
        <v>0</v>
      </c>
      <c r="EI85" s="122">
        <f>-SUMIFS(Lancamentos!$Y:$Y,Lancamentos!$AF:$AF,Fluxo_de_Caixa_Semanal!EI$8,Lancamentos!$F:$F,"Realizado",Lancamentos!$J:$J,Fluxo_de_Caixa_Semanal!$A85)-SUMIFS(Lancamentos!$Y:$Y,Lancamentos!$AF:$AF,Fluxo_de_Caixa_Semanal!EI$8,Lancamentos!$F:$F,"Contratado",Lancamentos!$J:$J,Fluxo_de_Caixa_Semanal!$A85)</f>
        <v>0</v>
      </c>
      <c r="EJ85" s="123">
        <f>-SUMIFS(Lancamentos!$Y:$Y,Lancamentos!$AF:$AF,Fluxo_de_Caixa_Semanal!EJ$8,Lancamentos!$F:$F,"Realizado",Lancamentos!$J:$J,Fluxo_de_Caixa_Semanal!$A85)-SUMIFS(Lancamentos!$Y:$Y,Lancamentos!$AF:$AF,Fluxo_de_Caixa_Semanal!EJ$8,Lancamentos!$F:$F,"Contratado",Lancamentos!$J:$J,Fluxo_de_Caixa_Semanal!$A85)</f>
        <v>0</v>
      </c>
      <c r="EK85" s="121">
        <f>-SUMIFS(Lancamentos!$Y:$Y,Lancamentos!$AF:$AF,Fluxo_de_Caixa_Semanal!EK$8,Lancamentos!$F:$F,"Realizado",Lancamentos!$J:$J,Fluxo_de_Caixa_Semanal!$A85)-SUMIFS(Lancamentos!$Y:$Y,Lancamentos!$AF:$AF,Fluxo_de_Caixa_Semanal!EK$8,Lancamentos!$F:$F,"Contratado",Lancamentos!$J:$J,Fluxo_de_Caixa_Semanal!$A85)</f>
        <v>0</v>
      </c>
      <c r="EL85" s="122">
        <f>-SUMIFS(Lancamentos!$Y:$Y,Lancamentos!$AF:$AF,Fluxo_de_Caixa_Semanal!EL$8,Lancamentos!$F:$F,"Realizado",Lancamentos!$J:$J,Fluxo_de_Caixa_Semanal!$A85)-SUMIFS(Lancamentos!$Y:$Y,Lancamentos!$AF:$AF,Fluxo_de_Caixa_Semanal!EL$8,Lancamentos!$F:$F,"Contratado",Lancamentos!$J:$J,Fluxo_de_Caixa_Semanal!$A85)</f>
        <v>0</v>
      </c>
      <c r="EM85" s="123">
        <f>-SUMIFS(Lancamentos!$Y:$Y,Lancamentos!$AF:$AF,Fluxo_de_Caixa_Semanal!EM$8,Lancamentos!$F:$F,"Realizado",Lancamentos!$J:$J,Fluxo_de_Caixa_Semanal!$A85)-SUMIFS(Lancamentos!$Y:$Y,Lancamentos!$AF:$AF,Fluxo_de_Caixa_Semanal!EM$8,Lancamentos!$F:$F,"Contratado",Lancamentos!$J:$J,Fluxo_de_Caixa_Semanal!$A85)</f>
        <v>0</v>
      </c>
      <c r="EN85" s="121">
        <f>-SUMIFS(Lancamentos!$Y:$Y,Lancamentos!$AF:$AF,Fluxo_de_Caixa_Semanal!EN$8,Lancamentos!$F:$F,"Realizado",Lancamentos!$J:$J,Fluxo_de_Caixa_Semanal!$A85)-SUMIFS(Lancamentos!$Y:$Y,Lancamentos!$AF:$AF,Fluxo_de_Caixa_Semanal!EN$8,Lancamentos!$F:$F,"Contratado",Lancamentos!$J:$J,Fluxo_de_Caixa_Semanal!$A85)</f>
        <v>0</v>
      </c>
      <c r="EO85" s="122">
        <f>-SUMIFS(Lancamentos!$Y:$Y,Lancamentos!$AF:$AF,Fluxo_de_Caixa_Semanal!EO$8,Lancamentos!$F:$F,"Realizado",Lancamentos!$J:$J,Fluxo_de_Caixa_Semanal!$A85)-SUMIFS(Lancamentos!$Y:$Y,Lancamentos!$AF:$AF,Fluxo_de_Caixa_Semanal!EO$8,Lancamentos!$F:$F,"Contratado",Lancamentos!$J:$J,Fluxo_de_Caixa_Semanal!$A85)</f>
        <v>0</v>
      </c>
      <c r="EP85" s="123">
        <f>-SUMIFS(Lancamentos!$Y:$Y,Lancamentos!$AF:$AF,Fluxo_de_Caixa_Semanal!EP$8,Lancamentos!$F:$F,"Realizado",Lancamentos!$J:$J,Fluxo_de_Caixa_Semanal!$A85)-SUMIFS(Lancamentos!$Y:$Y,Lancamentos!$AF:$AF,Fluxo_de_Caixa_Semanal!EP$8,Lancamentos!$F:$F,"Contratado",Lancamentos!$J:$J,Fluxo_de_Caixa_Semanal!$A85)</f>
        <v>0</v>
      </c>
      <c r="EQ85" s="121">
        <f>-SUMIFS(Lancamentos!$Y:$Y,Lancamentos!$AF:$AF,Fluxo_de_Caixa_Semanal!EQ$8,Lancamentos!$F:$F,"Realizado",Lancamentos!$J:$J,Fluxo_de_Caixa_Semanal!$A85)-SUMIFS(Lancamentos!$Y:$Y,Lancamentos!$AF:$AF,Fluxo_de_Caixa_Semanal!EQ$8,Lancamentos!$F:$F,"Contratado",Lancamentos!$J:$J,Fluxo_de_Caixa_Semanal!$A85)</f>
        <v>0</v>
      </c>
      <c r="ER85" s="122">
        <f>-SUMIFS(Lancamentos!$Y:$Y,Lancamentos!$AF:$AF,Fluxo_de_Caixa_Semanal!ER$8,Lancamentos!$F:$F,"Realizado",Lancamentos!$J:$J,Fluxo_de_Caixa_Semanal!$A85)-SUMIFS(Lancamentos!$Y:$Y,Lancamentos!$AF:$AF,Fluxo_de_Caixa_Semanal!ER$8,Lancamentos!$F:$F,"Contratado",Lancamentos!$J:$J,Fluxo_de_Caixa_Semanal!$A85)</f>
        <v>0</v>
      </c>
      <c r="ES85" s="123">
        <f>-SUMIFS(Lancamentos!$Y:$Y,Lancamentos!$AF:$AF,Fluxo_de_Caixa_Semanal!ES$8,Lancamentos!$F:$F,"Realizado",Lancamentos!$J:$J,Fluxo_de_Caixa_Semanal!$A85)-SUMIFS(Lancamentos!$Y:$Y,Lancamentos!$AF:$AF,Fluxo_de_Caixa_Semanal!ES$8,Lancamentos!$F:$F,"Contratado",Lancamentos!$J:$J,Fluxo_de_Caixa_Semanal!$A85)</f>
        <v>0</v>
      </c>
    </row>
    <row r="86" spans="1:149" s="2" customFormat="1" outlineLevel="1" x14ac:dyDescent="0.25">
      <c r="A86" t="s">
        <v>194</v>
      </c>
      <c r="B86" t="s">
        <v>195</v>
      </c>
      <c r="C86" s="165">
        <f>-SUMIFS(Lancamentos!$Y:$Y,Lancamentos!$AF:$AF,Fluxo_de_Caixa_Semanal!C$8,Lancamentos!$F:$F,"Realizado",Lancamentos!$J:$J,Fluxo_de_Caixa_Semanal!$A86)</f>
        <v>0</v>
      </c>
      <c r="D86" s="165">
        <f>-SUMIFS(Lancamentos!$Y:$Y,Lancamentos!$AF:$AF,Fluxo_de_Caixa_Semanal!D$8,Lancamentos!$F:$F,"Realizado",Lancamentos!$J:$J,Fluxo_de_Caixa_Semanal!$A86)</f>
        <v>0</v>
      </c>
      <c r="E86" s="166">
        <f>-SUMIFS(Lancamentos!$Y:$Y,Lancamentos!$AF:$AF,Fluxo_de_Caixa_Semanal!E$8,Lancamentos!$F:$F,"Realizado",Lancamentos!$J:$J,Fluxo_de_Caixa_Semanal!$A86)</f>
        <v>0</v>
      </c>
      <c r="F86" s="167">
        <f>-SUMIFS(Lancamentos!$Y:$Y,Lancamentos!$AF:$AF,Fluxo_de_Caixa_Semanal!F$8,Lancamentos!$F:$F,"Realizado",Lancamentos!$J:$J,Fluxo_de_Caixa_Semanal!$A86)</f>
        <v>0</v>
      </c>
      <c r="G86" s="165">
        <f>-SUMIFS(Lancamentos!$Y:$Y,Lancamentos!$AF:$AF,Fluxo_de_Caixa_Semanal!G$8,Lancamentos!$F:$F,"Realizado",Lancamentos!$J:$J,Fluxo_de_Caixa_Semanal!$A86)</f>
        <v>0</v>
      </c>
      <c r="H86" s="166">
        <f>-SUMIFS(Lancamentos!$Y:$Y,Lancamentos!$AF:$AF,Fluxo_de_Caixa_Semanal!H$8,Lancamentos!$F:$F,"Realizado",Lancamentos!$J:$J,Fluxo_de_Caixa_Semanal!$A86)</f>
        <v>0</v>
      </c>
      <c r="I86" s="167">
        <f>-SUMIFS(Lancamentos!$Y:$Y,Lancamentos!$AF:$AF,Fluxo_de_Caixa_Semanal!I$8,Lancamentos!$F:$F,"Realizado",Lancamentos!$J:$J,Fluxo_de_Caixa_Semanal!$A86)</f>
        <v>0</v>
      </c>
      <c r="J86" s="165">
        <f>-SUMIFS(Lancamentos!$Y:$Y,Lancamentos!$AF:$AF,Fluxo_de_Caixa_Semanal!J$8,Lancamentos!$F:$F,"Realizado",Lancamentos!$J:$J,Fluxo_de_Caixa_Semanal!$A86)</f>
        <v>0</v>
      </c>
      <c r="K86" s="166">
        <f>-SUMIFS(Lancamentos!$Y:$Y,Lancamentos!$AF:$AF,Fluxo_de_Caixa_Semanal!K$8,Lancamentos!$F:$F,"Realizado",Lancamentos!$J:$J,Fluxo_de_Caixa_Semanal!$A86)</f>
        <v>0</v>
      </c>
      <c r="L86" s="167">
        <f>-SUMIFS(Lancamentos!$Y:$Y,Lancamentos!$AF:$AF,Fluxo_de_Caixa_Semanal!L$8,Lancamentos!$F:$F,"Realizado",Lancamentos!$J:$J,Fluxo_de_Caixa_Semanal!$A86)</f>
        <v>0</v>
      </c>
      <c r="M86" s="165">
        <f>-SUMIFS(Lancamentos!$Y:$Y,Lancamentos!$AF:$AF,Fluxo_de_Caixa_Semanal!M$8,Lancamentos!$F:$F,"Realizado",Lancamentos!$J:$J,Fluxo_de_Caixa_Semanal!$A86)</f>
        <v>0</v>
      </c>
      <c r="N86" s="166">
        <f>-SUMIFS(Lancamentos!$Y:$Y,Lancamentos!$AF:$AF,Fluxo_de_Caixa_Semanal!N$8,Lancamentos!$F:$F,"Realizado",Lancamentos!$J:$J,Fluxo_de_Caixa_Semanal!$A86)</f>
        <v>0</v>
      </c>
      <c r="O86" s="167">
        <f>-SUMIFS(Lancamentos!$Y:$Y,Lancamentos!$AF:$AF,Fluxo_de_Caixa_Semanal!O$8,Lancamentos!$F:$F,"Realizado",Lancamentos!$J:$J,Fluxo_de_Caixa_Semanal!$A86)</f>
        <v>0</v>
      </c>
      <c r="P86" s="165">
        <f>-SUMIFS(Lancamentos!$Y:$Y,Lancamentos!$AF:$AF,Fluxo_de_Caixa_Semanal!P$8,Lancamentos!$F:$F,"Realizado",Lancamentos!$J:$J,Fluxo_de_Caixa_Semanal!$A86)</f>
        <v>0</v>
      </c>
      <c r="Q86" s="166">
        <f>-SUMIFS(Lancamentos!$Y:$Y,Lancamentos!$AF:$AF,Fluxo_de_Caixa_Semanal!Q$8,Lancamentos!$F:$F,"Realizado",Lancamentos!$J:$J,Fluxo_de_Caixa_Semanal!$A86)</f>
        <v>0</v>
      </c>
      <c r="R86" s="167">
        <f>-SUMIFS(Lancamentos!$Y:$Y,Lancamentos!$AF:$AF,Fluxo_de_Caixa_Semanal!R$8,Lancamentos!$F:$F,"Realizado",Lancamentos!$J:$J,Fluxo_de_Caixa_Semanal!$A86)</f>
        <v>0</v>
      </c>
      <c r="S86" s="165">
        <f>-SUMIFS(Lancamentos!$Y:$Y,Lancamentos!$AF:$AF,Fluxo_de_Caixa_Semanal!S$8,Lancamentos!$F:$F,"Realizado",Lancamentos!$J:$J,Fluxo_de_Caixa_Semanal!$A86)</f>
        <v>0</v>
      </c>
      <c r="T86" s="166">
        <f>-SUMIFS(Lancamentos!$Y:$Y,Lancamentos!$AF:$AF,Fluxo_de_Caixa_Semanal!T$8,Lancamentos!$F:$F,"Realizado",Lancamentos!$J:$J,Fluxo_de_Caixa_Semanal!$A86)</f>
        <v>0</v>
      </c>
      <c r="U86" s="167">
        <f>-SUMIFS(Lancamentos!$Y:$Y,Lancamentos!$AF:$AF,Fluxo_de_Caixa_Semanal!U$8,Lancamentos!$F:$F,"Realizado",Lancamentos!$J:$J,Fluxo_de_Caixa_Semanal!$A86)</f>
        <v>0</v>
      </c>
      <c r="V86" s="165">
        <f>-SUMIFS(Lancamentos!$Y:$Y,Lancamentos!$AF:$AF,Fluxo_de_Caixa_Semanal!V$8,Lancamentos!$F:$F,"Realizado",Lancamentos!$J:$J,Fluxo_de_Caixa_Semanal!$A86)</f>
        <v>0</v>
      </c>
      <c r="W86" s="166">
        <f>-SUMIFS(Lancamentos!$Y:$Y,Lancamentos!$AF:$AF,Fluxo_de_Caixa_Semanal!W$8,Lancamentos!$F:$F,"Realizado",Lancamentos!$J:$J,Fluxo_de_Caixa_Semanal!$A86)</f>
        <v>0</v>
      </c>
      <c r="X86" s="121">
        <f>-SUMIFS(Lancamentos!$Y:$Y,Lancamentos!$AF:$AF,Fluxo_de_Caixa_Semanal!X$8,Lancamentos!$F:$F,"Realizado",Lancamentos!$J:$J,Fluxo_de_Caixa_Semanal!$A86)-SUMIFS(Lancamentos!$Y:$Y,Lancamentos!$AF:$AF,Fluxo_de_Caixa_Semanal!X$8,Lancamentos!$F:$F,"Contratado",Lancamentos!$J:$J,Fluxo_de_Caixa_Semanal!$A86)</f>
        <v>0</v>
      </c>
      <c r="Y86" s="122">
        <f>-SUMIFS(Lancamentos!$Y:$Y,Lancamentos!$AF:$AF,Fluxo_de_Caixa_Semanal!Y$8,Lancamentos!$F:$F,"Realizado",Lancamentos!$J:$J,Fluxo_de_Caixa_Semanal!$A86)-SUMIFS(Lancamentos!$Y:$Y,Lancamentos!$AF:$AF,Fluxo_de_Caixa_Semanal!Y$8,Lancamentos!$F:$F,"Contratado",Lancamentos!$J:$J,Fluxo_de_Caixa_Semanal!$A86)</f>
        <v>0</v>
      </c>
      <c r="Z86" s="123">
        <f>-SUMIFS(Lancamentos!$Y:$Y,Lancamentos!$AF:$AF,Fluxo_de_Caixa_Semanal!Z$8,Lancamentos!$F:$F,"Realizado",Lancamentos!$J:$J,Fluxo_de_Caixa_Semanal!$A86)-SUMIFS(Lancamentos!$Y:$Y,Lancamentos!$AF:$AF,Fluxo_de_Caixa_Semanal!Z$8,Lancamentos!$F:$F,"Contratado",Lancamentos!$J:$J,Fluxo_de_Caixa_Semanal!$A86)</f>
        <v>0</v>
      </c>
      <c r="AA86" s="121">
        <f>-SUMIFS(Lancamentos!$Y:$Y,Lancamentos!$AF:$AF,Fluxo_de_Caixa_Semanal!AA$8,Lancamentos!$F:$F,"Realizado",Lancamentos!$J:$J,Fluxo_de_Caixa_Semanal!$A86)-SUMIFS(Lancamentos!$Y:$Y,Lancamentos!$AF:$AF,Fluxo_de_Caixa_Semanal!AA$8,Lancamentos!$F:$F,"Contratado",Lancamentos!$J:$J,Fluxo_de_Caixa_Semanal!$A86)</f>
        <v>0</v>
      </c>
      <c r="AB86" s="122">
        <f>-SUMIFS(Lancamentos!$Y:$Y,Lancamentos!$AF:$AF,Fluxo_de_Caixa_Semanal!AB$8,Lancamentos!$F:$F,"Realizado",Lancamentos!$J:$J,Fluxo_de_Caixa_Semanal!$A86)-SUMIFS(Lancamentos!$Y:$Y,Lancamentos!$AF:$AF,Fluxo_de_Caixa_Semanal!AB$8,Lancamentos!$F:$F,"Contratado",Lancamentos!$J:$J,Fluxo_de_Caixa_Semanal!$A86)</f>
        <v>0</v>
      </c>
      <c r="AC86" s="123">
        <f>-SUMIFS(Lancamentos!$Y:$Y,Lancamentos!$AF:$AF,Fluxo_de_Caixa_Semanal!AC$8,Lancamentos!$F:$F,"Realizado",Lancamentos!$J:$J,Fluxo_de_Caixa_Semanal!$A86)-SUMIFS(Lancamentos!$Y:$Y,Lancamentos!$AF:$AF,Fluxo_de_Caixa_Semanal!AC$8,Lancamentos!$F:$F,"Contratado",Lancamentos!$J:$J,Fluxo_de_Caixa_Semanal!$A86)</f>
        <v>0</v>
      </c>
      <c r="AD86" s="121">
        <f>-SUMIFS(Lancamentos!$Y:$Y,Lancamentos!$AF:$AF,Fluxo_de_Caixa_Semanal!AD$8,Lancamentos!$F:$F,"Realizado",Lancamentos!$J:$J,Fluxo_de_Caixa_Semanal!$A86)-SUMIFS(Lancamentos!$Y:$Y,Lancamentos!$AF:$AF,Fluxo_de_Caixa_Semanal!AD$8,Lancamentos!$F:$F,"Contratado",Lancamentos!$J:$J,Fluxo_de_Caixa_Semanal!$A86)</f>
        <v>0</v>
      </c>
      <c r="AE86" s="122">
        <f>-SUMIFS(Lancamentos!$Y:$Y,Lancamentos!$AF:$AF,Fluxo_de_Caixa_Semanal!AE$8,Lancamentos!$F:$F,"Realizado",Lancamentos!$J:$J,Fluxo_de_Caixa_Semanal!$A86)-SUMIFS(Lancamentos!$Y:$Y,Lancamentos!$AF:$AF,Fluxo_de_Caixa_Semanal!AE$8,Lancamentos!$F:$F,"Contratado",Lancamentos!$J:$J,Fluxo_de_Caixa_Semanal!$A86)</f>
        <v>0</v>
      </c>
      <c r="AF86" s="123">
        <f>-SUMIFS(Lancamentos!$Y:$Y,Lancamentos!$AF:$AF,Fluxo_de_Caixa_Semanal!AF$8,Lancamentos!$F:$F,"Realizado",Lancamentos!$J:$J,Fluxo_de_Caixa_Semanal!$A86)-SUMIFS(Lancamentos!$Y:$Y,Lancamentos!$AF:$AF,Fluxo_de_Caixa_Semanal!AF$8,Lancamentos!$F:$F,"Contratado",Lancamentos!$J:$J,Fluxo_de_Caixa_Semanal!$A86)</f>
        <v>0</v>
      </c>
      <c r="AG86" s="121">
        <f>-SUMIFS(Lancamentos!$Y:$Y,Lancamentos!$AF:$AF,Fluxo_de_Caixa_Semanal!AG$8,Lancamentos!$F:$F,"Realizado",Lancamentos!$J:$J,Fluxo_de_Caixa_Semanal!$A86)-SUMIFS(Lancamentos!$Y:$Y,Lancamentos!$AF:$AF,Fluxo_de_Caixa_Semanal!AG$8,Lancamentos!$F:$F,"Contratado",Lancamentos!$J:$J,Fluxo_de_Caixa_Semanal!$A86)</f>
        <v>0</v>
      </c>
      <c r="AH86" s="122">
        <f>-SUMIFS(Lancamentos!$Y:$Y,Lancamentos!$AF:$AF,Fluxo_de_Caixa_Semanal!AH$8,Lancamentos!$F:$F,"Realizado",Lancamentos!$J:$J,Fluxo_de_Caixa_Semanal!$A86)-SUMIFS(Lancamentos!$Y:$Y,Lancamentos!$AF:$AF,Fluxo_de_Caixa_Semanal!AH$8,Lancamentos!$F:$F,"Contratado",Lancamentos!$J:$J,Fluxo_de_Caixa_Semanal!$A86)</f>
        <v>0</v>
      </c>
      <c r="AI86" s="123">
        <f>-SUMIFS(Lancamentos!$Y:$Y,Lancamentos!$AF:$AF,Fluxo_de_Caixa_Semanal!AI$8,Lancamentos!$F:$F,"Realizado",Lancamentos!$J:$J,Fluxo_de_Caixa_Semanal!$A86)-SUMIFS(Lancamentos!$Y:$Y,Lancamentos!$AF:$AF,Fluxo_de_Caixa_Semanal!AI$8,Lancamentos!$F:$F,"Contratado",Lancamentos!$J:$J,Fluxo_de_Caixa_Semanal!$A86)</f>
        <v>0</v>
      </c>
      <c r="AJ86" s="121">
        <f>-SUMIFS(Lancamentos!$Y:$Y,Lancamentos!$AF:$AF,Fluxo_de_Caixa_Semanal!AJ$8,Lancamentos!$F:$F,"Realizado",Lancamentos!$J:$J,Fluxo_de_Caixa_Semanal!$A86)-SUMIFS(Lancamentos!$Y:$Y,Lancamentos!$AF:$AF,Fluxo_de_Caixa_Semanal!AJ$8,Lancamentos!$F:$F,"Contratado",Lancamentos!$J:$J,Fluxo_de_Caixa_Semanal!$A86)</f>
        <v>0</v>
      </c>
      <c r="AK86" s="122">
        <f>-SUMIFS(Lancamentos!$Y:$Y,Lancamentos!$AF:$AF,Fluxo_de_Caixa_Semanal!AK$8,Lancamentos!$F:$F,"Realizado",Lancamentos!$J:$J,Fluxo_de_Caixa_Semanal!$A86)-SUMIFS(Lancamentos!$Y:$Y,Lancamentos!$AF:$AF,Fluxo_de_Caixa_Semanal!AK$8,Lancamentos!$F:$F,"Contratado",Lancamentos!$J:$J,Fluxo_de_Caixa_Semanal!$A86)</f>
        <v>0</v>
      </c>
      <c r="AL86" s="123">
        <f>-SUMIFS(Lancamentos!$Y:$Y,Lancamentos!$AF:$AF,Fluxo_de_Caixa_Semanal!AL$8,Lancamentos!$F:$F,"Realizado",Lancamentos!$J:$J,Fluxo_de_Caixa_Semanal!$A86)-SUMIFS(Lancamentos!$Y:$Y,Lancamentos!$AF:$AF,Fluxo_de_Caixa_Semanal!AL$8,Lancamentos!$F:$F,"Contratado",Lancamentos!$J:$J,Fluxo_de_Caixa_Semanal!$A86)</f>
        <v>0</v>
      </c>
      <c r="AM86" s="121">
        <f>-SUMIFS(Lancamentos!$Y:$Y,Lancamentos!$AF:$AF,Fluxo_de_Caixa_Semanal!AM$8,Lancamentos!$F:$F,"Realizado",Lancamentos!$J:$J,Fluxo_de_Caixa_Semanal!$A86)-SUMIFS(Lancamentos!$Y:$Y,Lancamentos!$AF:$AF,Fluxo_de_Caixa_Semanal!AM$8,Lancamentos!$F:$F,"Contratado",Lancamentos!$J:$J,Fluxo_de_Caixa_Semanal!$A86)</f>
        <v>0</v>
      </c>
      <c r="AN86" s="122">
        <f>-SUMIFS(Lancamentos!$Y:$Y,Lancamentos!$AF:$AF,Fluxo_de_Caixa_Semanal!AN$8,Lancamentos!$F:$F,"Realizado",Lancamentos!$J:$J,Fluxo_de_Caixa_Semanal!$A86)-SUMIFS(Lancamentos!$Y:$Y,Lancamentos!$AF:$AF,Fluxo_de_Caixa_Semanal!AN$8,Lancamentos!$F:$F,"Contratado",Lancamentos!$J:$J,Fluxo_de_Caixa_Semanal!$A86)</f>
        <v>0</v>
      </c>
      <c r="AO86" s="123">
        <f>-SUMIFS(Lancamentos!$Y:$Y,Lancamentos!$AF:$AF,Fluxo_de_Caixa_Semanal!AO$8,Lancamentos!$F:$F,"Realizado",Lancamentos!$J:$J,Fluxo_de_Caixa_Semanal!$A86)-SUMIFS(Lancamentos!$Y:$Y,Lancamentos!$AF:$AF,Fluxo_de_Caixa_Semanal!AO$8,Lancamentos!$F:$F,"Contratado",Lancamentos!$J:$J,Fluxo_de_Caixa_Semanal!$A86)</f>
        <v>0</v>
      </c>
      <c r="AP86" s="121">
        <f>-SUMIFS(Lancamentos!$Y:$Y,Lancamentos!$AF:$AF,Fluxo_de_Caixa_Semanal!AP$8,Lancamentos!$F:$F,"Realizado",Lancamentos!$J:$J,Fluxo_de_Caixa_Semanal!$A86)-SUMIFS(Lancamentos!$Y:$Y,Lancamentos!$AF:$AF,Fluxo_de_Caixa_Semanal!AP$8,Lancamentos!$F:$F,"Contratado",Lancamentos!$J:$J,Fluxo_de_Caixa_Semanal!$A86)</f>
        <v>0</v>
      </c>
      <c r="AQ86" s="122">
        <f>-SUMIFS(Lancamentos!$Y:$Y,Lancamentos!$AF:$AF,Fluxo_de_Caixa_Semanal!AQ$8,Lancamentos!$F:$F,"Realizado",Lancamentos!$J:$J,Fluxo_de_Caixa_Semanal!$A86)-SUMIFS(Lancamentos!$Y:$Y,Lancamentos!$AF:$AF,Fluxo_de_Caixa_Semanal!AQ$8,Lancamentos!$F:$F,"Contratado",Lancamentos!$J:$J,Fluxo_de_Caixa_Semanal!$A86)</f>
        <v>0</v>
      </c>
      <c r="AR86" s="123">
        <f>-SUMIFS(Lancamentos!$Y:$Y,Lancamentos!$AF:$AF,Fluxo_de_Caixa_Semanal!AR$8,Lancamentos!$F:$F,"Realizado",Lancamentos!$J:$J,Fluxo_de_Caixa_Semanal!$A86)-SUMIFS(Lancamentos!$Y:$Y,Lancamentos!$AF:$AF,Fluxo_de_Caixa_Semanal!AR$8,Lancamentos!$F:$F,"Contratado",Lancamentos!$J:$J,Fluxo_de_Caixa_Semanal!$A86)</f>
        <v>0</v>
      </c>
      <c r="AS86" s="121">
        <f>-SUMIFS(Lancamentos!$Y:$Y,Lancamentos!$AF:$AF,Fluxo_de_Caixa_Semanal!AS$8,Lancamentos!$F:$F,"Realizado",Lancamentos!$J:$J,Fluxo_de_Caixa_Semanal!$A86)-SUMIFS(Lancamentos!$Y:$Y,Lancamentos!$AF:$AF,Fluxo_de_Caixa_Semanal!AS$8,Lancamentos!$F:$F,"Contratado",Lancamentos!$J:$J,Fluxo_de_Caixa_Semanal!$A86)</f>
        <v>0</v>
      </c>
      <c r="AT86" s="122">
        <f>-SUMIFS(Lancamentos!$Y:$Y,Lancamentos!$AF:$AF,Fluxo_de_Caixa_Semanal!AT$8,Lancamentos!$F:$F,"Realizado",Lancamentos!$J:$J,Fluxo_de_Caixa_Semanal!$A86)-SUMIFS(Lancamentos!$Y:$Y,Lancamentos!$AF:$AF,Fluxo_de_Caixa_Semanal!AT$8,Lancamentos!$F:$F,"Contratado",Lancamentos!$J:$J,Fluxo_de_Caixa_Semanal!$A86)</f>
        <v>0</v>
      </c>
      <c r="AU86" s="123">
        <f>-SUMIFS(Lancamentos!$Y:$Y,Lancamentos!$AF:$AF,Fluxo_de_Caixa_Semanal!AU$8,Lancamentos!$F:$F,"Realizado",Lancamentos!$J:$J,Fluxo_de_Caixa_Semanal!$A86)-SUMIFS(Lancamentos!$Y:$Y,Lancamentos!$AF:$AF,Fluxo_de_Caixa_Semanal!AU$8,Lancamentos!$F:$F,"Contratado",Lancamentos!$J:$J,Fluxo_de_Caixa_Semanal!$A86)</f>
        <v>0</v>
      </c>
      <c r="AV86" s="121">
        <f>-SUMIFS(Lancamentos!$Y:$Y,Lancamentos!$AF:$AF,Fluxo_de_Caixa_Semanal!AV$8,Lancamentos!$F:$F,"Realizado",Lancamentos!$J:$J,Fluxo_de_Caixa_Semanal!$A86)-SUMIFS(Lancamentos!$Y:$Y,Lancamentos!$AF:$AF,Fluxo_de_Caixa_Semanal!AV$8,Lancamentos!$F:$F,"Contratado",Lancamentos!$J:$J,Fluxo_de_Caixa_Semanal!$A86)</f>
        <v>0</v>
      </c>
      <c r="AW86" s="122">
        <f>-SUMIFS(Lancamentos!$Y:$Y,Lancamentos!$AF:$AF,Fluxo_de_Caixa_Semanal!AW$8,Lancamentos!$F:$F,"Realizado",Lancamentos!$J:$J,Fluxo_de_Caixa_Semanal!$A86)-SUMIFS(Lancamentos!$Y:$Y,Lancamentos!$AF:$AF,Fluxo_de_Caixa_Semanal!AW$8,Lancamentos!$F:$F,"Contratado",Lancamentos!$J:$J,Fluxo_de_Caixa_Semanal!$A86)</f>
        <v>0</v>
      </c>
      <c r="AX86" s="123">
        <f>-SUMIFS(Lancamentos!$Y:$Y,Lancamentos!$AF:$AF,Fluxo_de_Caixa_Semanal!AX$8,Lancamentos!$F:$F,"Realizado",Lancamentos!$J:$J,Fluxo_de_Caixa_Semanal!$A86)-SUMIFS(Lancamentos!$Y:$Y,Lancamentos!$AF:$AF,Fluxo_de_Caixa_Semanal!AX$8,Lancamentos!$F:$F,"Contratado",Lancamentos!$J:$J,Fluxo_de_Caixa_Semanal!$A86)</f>
        <v>0</v>
      </c>
      <c r="AY86" s="121">
        <f>-SUMIFS(Lancamentos!$Y:$Y,Lancamentos!$AF:$AF,Fluxo_de_Caixa_Semanal!AY$8,Lancamentos!$F:$F,"Realizado",Lancamentos!$J:$J,Fluxo_de_Caixa_Semanal!$A86)-SUMIFS(Lancamentos!$Y:$Y,Lancamentos!$AF:$AF,Fluxo_de_Caixa_Semanal!AY$8,Lancamentos!$F:$F,"Contratado",Lancamentos!$J:$J,Fluxo_de_Caixa_Semanal!$A86)</f>
        <v>0</v>
      </c>
      <c r="AZ86" s="122">
        <f>-SUMIFS(Lancamentos!$Y:$Y,Lancamentos!$AF:$AF,Fluxo_de_Caixa_Semanal!AZ$8,Lancamentos!$F:$F,"Realizado",Lancamentos!$J:$J,Fluxo_de_Caixa_Semanal!$A86)-SUMIFS(Lancamentos!$Y:$Y,Lancamentos!$AF:$AF,Fluxo_de_Caixa_Semanal!AZ$8,Lancamentos!$F:$F,"Contratado",Lancamentos!$J:$J,Fluxo_de_Caixa_Semanal!$A86)</f>
        <v>0</v>
      </c>
      <c r="BA86" s="123">
        <f>-SUMIFS(Lancamentos!$Y:$Y,Lancamentos!$AF:$AF,Fluxo_de_Caixa_Semanal!BA$8,Lancamentos!$F:$F,"Realizado",Lancamentos!$J:$J,Fluxo_de_Caixa_Semanal!$A86)-SUMIFS(Lancamentos!$Y:$Y,Lancamentos!$AF:$AF,Fluxo_de_Caixa_Semanal!BA$8,Lancamentos!$F:$F,"Contratado",Lancamentos!$J:$J,Fluxo_de_Caixa_Semanal!$A86)</f>
        <v>0</v>
      </c>
      <c r="BB86" s="121">
        <f>-SUMIFS(Lancamentos!$Y:$Y,Lancamentos!$AF:$AF,Fluxo_de_Caixa_Semanal!BB$8,Lancamentos!$F:$F,"Realizado",Lancamentos!$J:$J,Fluxo_de_Caixa_Semanal!$A86)-SUMIFS(Lancamentos!$Y:$Y,Lancamentos!$AF:$AF,Fluxo_de_Caixa_Semanal!BB$8,Lancamentos!$F:$F,"Contratado",Lancamentos!$J:$J,Fluxo_de_Caixa_Semanal!$A86)</f>
        <v>0</v>
      </c>
      <c r="BC86" s="122">
        <f>-SUMIFS(Lancamentos!$Y:$Y,Lancamentos!$AF:$AF,Fluxo_de_Caixa_Semanal!BC$8,Lancamentos!$F:$F,"Realizado",Lancamentos!$J:$J,Fluxo_de_Caixa_Semanal!$A86)-SUMIFS(Lancamentos!$Y:$Y,Lancamentos!$AF:$AF,Fluxo_de_Caixa_Semanal!BC$8,Lancamentos!$F:$F,"Contratado",Lancamentos!$J:$J,Fluxo_de_Caixa_Semanal!$A86)</f>
        <v>0</v>
      </c>
      <c r="BD86" s="123">
        <f>-SUMIFS(Lancamentos!$Y:$Y,Lancamentos!$AF:$AF,Fluxo_de_Caixa_Semanal!BD$8,Lancamentos!$F:$F,"Realizado",Lancamentos!$J:$J,Fluxo_de_Caixa_Semanal!$A86)-SUMIFS(Lancamentos!$Y:$Y,Lancamentos!$AF:$AF,Fluxo_de_Caixa_Semanal!BD$8,Lancamentos!$F:$F,"Contratado",Lancamentos!$J:$J,Fluxo_de_Caixa_Semanal!$A86)</f>
        <v>0</v>
      </c>
      <c r="BE86" s="121">
        <f>-SUMIFS(Lancamentos!$Y:$Y,Lancamentos!$AF:$AF,Fluxo_de_Caixa_Semanal!BE$8,Lancamentos!$F:$F,"Realizado",Lancamentos!$J:$J,Fluxo_de_Caixa_Semanal!$A86)-SUMIFS(Lancamentos!$Y:$Y,Lancamentos!$AF:$AF,Fluxo_de_Caixa_Semanal!BE$8,Lancamentos!$F:$F,"Contratado",Lancamentos!$J:$J,Fluxo_de_Caixa_Semanal!$A86)</f>
        <v>0</v>
      </c>
      <c r="BF86" s="122">
        <f>-SUMIFS(Lancamentos!$Y:$Y,Lancamentos!$AF:$AF,Fluxo_de_Caixa_Semanal!BF$8,Lancamentos!$F:$F,"Realizado",Lancamentos!$J:$J,Fluxo_de_Caixa_Semanal!$A86)-SUMIFS(Lancamentos!$Y:$Y,Lancamentos!$AF:$AF,Fluxo_de_Caixa_Semanal!BF$8,Lancamentos!$F:$F,"Contratado",Lancamentos!$J:$J,Fluxo_de_Caixa_Semanal!$A86)</f>
        <v>0</v>
      </c>
      <c r="BG86" s="123">
        <f>-SUMIFS(Lancamentos!$Y:$Y,Lancamentos!$AF:$AF,Fluxo_de_Caixa_Semanal!BG$8,Lancamentos!$F:$F,"Realizado",Lancamentos!$J:$J,Fluxo_de_Caixa_Semanal!$A86)-SUMIFS(Lancamentos!$Y:$Y,Lancamentos!$AF:$AF,Fluxo_de_Caixa_Semanal!BG$8,Lancamentos!$F:$F,"Contratado",Lancamentos!$J:$J,Fluxo_de_Caixa_Semanal!$A86)</f>
        <v>0</v>
      </c>
      <c r="BH86" s="121">
        <f>-SUMIFS(Lancamentos!$Y:$Y,Lancamentos!$AF:$AF,Fluxo_de_Caixa_Semanal!BH$8,Lancamentos!$F:$F,"Realizado",Lancamentos!$J:$J,Fluxo_de_Caixa_Semanal!$A86)-SUMIFS(Lancamentos!$Y:$Y,Lancamentos!$AF:$AF,Fluxo_de_Caixa_Semanal!BH$8,Lancamentos!$F:$F,"Contratado",Lancamentos!$J:$J,Fluxo_de_Caixa_Semanal!$A86)</f>
        <v>0</v>
      </c>
      <c r="BI86" s="122">
        <f>-SUMIFS(Lancamentos!$Y:$Y,Lancamentos!$AF:$AF,Fluxo_de_Caixa_Semanal!BI$8,Lancamentos!$F:$F,"Realizado",Lancamentos!$J:$J,Fluxo_de_Caixa_Semanal!$A86)-SUMIFS(Lancamentos!$Y:$Y,Lancamentos!$AF:$AF,Fluxo_de_Caixa_Semanal!BI$8,Lancamentos!$F:$F,"Contratado",Lancamentos!$J:$J,Fluxo_de_Caixa_Semanal!$A86)</f>
        <v>0</v>
      </c>
      <c r="BJ86" s="123">
        <f>-SUMIFS(Lancamentos!$Y:$Y,Lancamentos!$AF:$AF,Fluxo_de_Caixa_Semanal!BJ$8,Lancamentos!$F:$F,"Realizado",Lancamentos!$J:$J,Fluxo_de_Caixa_Semanal!$A86)-SUMIFS(Lancamentos!$Y:$Y,Lancamentos!$AF:$AF,Fluxo_de_Caixa_Semanal!BJ$8,Lancamentos!$F:$F,"Contratado",Lancamentos!$J:$J,Fluxo_de_Caixa_Semanal!$A86)</f>
        <v>0</v>
      </c>
      <c r="BK86" s="121">
        <f>-SUMIFS(Lancamentos!$Y:$Y,Lancamentos!$AF:$AF,Fluxo_de_Caixa_Semanal!BK$8,Lancamentos!$F:$F,"Realizado",Lancamentos!$J:$J,Fluxo_de_Caixa_Semanal!$A86)-SUMIFS(Lancamentos!$Y:$Y,Lancamentos!$AF:$AF,Fluxo_de_Caixa_Semanal!BK$8,Lancamentos!$F:$F,"Contratado",Lancamentos!$J:$J,Fluxo_de_Caixa_Semanal!$A86)</f>
        <v>0</v>
      </c>
      <c r="BL86" s="122">
        <f>-SUMIFS(Lancamentos!$Y:$Y,Lancamentos!$AF:$AF,Fluxo_de_Caixa_Semanal!BL$8,Lancamentos!$F:$F,"Realizado",Lancamentos!$J:$J,Fluxo_de_Caixa_Semanal!$A86)-SUMIFS(Lancamentos!$Y:$Y,Lancamentos!$AF:$AF,Fluxo_de_Caixa_Semanal!BL$8,Lancamentos!$F:$F,"Contratado",Lancamentos!$J:$J,Fluxo_de_Caixa_Semanal!$A86)</f>
        <v>0</v>
      </c>
      <c r="BM86" s="123">
        <f>-SUMIFS(Lancamentos!$Y:$Y,Lancamentos!$AF:$AF,Fluxo_de_Caixa_Semanal!BM$8,Lancamentos!$F:$F,"Realizado",Lancamentos!$J:$J,Fluxo_de_Caixa_Semanal!$A86)-SUMIFS(Lancamentos!$Y:$Y,Lancamentos!$AF:$AF,Fluxo_de_Caixa_Semanal!BM$8,Lancamentos!$F:$F,"Contratado",Lancamentos!$J:$J,Fluxo_de_Caixa_Semanal!$A86)</f>
        <v>0</v>
      </c>
      <c r="BN86" s="121">
        <f>-SUMIFS(Lancamentos!$Y:$Y,Lancamentos!$AF:$AF,Fluxo_de_Caixa_Semanal!BN$8,Lancamentos!$F:$F,"Realizado",Lancamentos!$J:$J,Fluxo_de_Caixa_Semanal!$A86)-SUMIFS(Lancamentos!$Y:$Y,Lancamentos!$AF:$AF,Fluxo_de_Caixa_Semanal!BN$8,Lancamentos!$F:$F,"Contratado",Lancamentos!$J:$J,Fluxo_de_Caixa_Semanal!$A86)</f>
        <v>0</v>
      </c>
      <c r="BO86" s="122">
        <f>-SUMIFS(Lancamentos!$Y:$Y,Lancamentos!$AF:$AF,Fluxo_de_Caixa_Semanal!BO$8,Lancamentos!$F:$F,"Realizado",Lancamentos!$J:$J,Fluxo_de_Caixa_Semanal!$A86)-SUMIFS(Lancamentos!$Y:$Y,Lancamentos!$AF:$AF,Fluxo_de_Caixa_Semanal!BO$8,Lancamentos!$F:$F,"Contratado",Lancamentos!$J:$J,Fluxo_de_Caixa_Semanal!$A86)</f>
        <v>0</v>
      </c>
      <c r="BP86" s="123">
        <f>-SUMIFS(Lancamentos!$Y:$Y,Lancamentos!$AF:$AF,Fluxo_de_Caixa_Semanal!BP$8,Lancamentos!$F:$F,"Realizado",Lancamentos!$J:$J,Fluxo_de_Caixa_Semanal!$A86)-SUMIFS(Lancamentos!$Y:$Y,Lancamentos!$AF:$AF,Fluxo_de_Caixa_Semanal!BP$8,Lancamentos!$F:$F,"Contratado",Lancamentos!$J:$J,Fluxo_de_Caixa_Semanal!$A86)</f>
        <v>0</v>
      </c>
      <c r="BQ86" s="121">
        <f>-SUMIFS(Lancamentos!$Y:$Y,Lancamentos!$AF:$AF,Fluxo_de_Caixa_Semanal!BQ$8,Lancamentos!$F:$F,"Realizado",Lancamentos!$J:$J,Fluxo_de_Caixa_Semanal!$A86)-SUMIFS(Lancamentos!$Y:$Y,Lancamentos!$AF:$AF,Fluxo_de_Caixa_Semanal!BQ$8,Lancamentos!$F:$F,"Contratado",Lancamentos!$J:$J,Fluxo_de_Caixa_Semanal!$A86)</f>
        <v>0</v>
      </c>
      <c r="BR86" s="122">
        <f>-SUMIFS(Lancamentos!$Y:$Y,Lancamentos!$AF:$AF,Fluxo_de_Caixa_Semanal!BR$8,Lancamentos!$F:$F,"Realizado",Lancamentos!$J:$J,Fluxo_de_Caixa_Semanal!$A86)-SUMIFS(Lancamentos!$Y:$Y,Lancamentos!$AF:$AF,Fluxo_de_Caixa_Semanal!BR$8,Lancamentos!$F:$F,"Contratado",Lancamentos!$J:$J,Fluxo_de_Caixa_Semanal!$A86)</f>
        <v>0</v>
      </c>
      <c r="BS86" s="123">
        <f>-SUMIFS(Lancamentos!$Y:$Y,Lancamentos!$AF:$AF,Fluxo_de_Caixa_Semanal!BS$8,Lancamentos!$F:$F,"Realizado",Lancamentos!$J:$J,Fluxo_de_Caixa_Semanal!$A86)-SUMIFS(Lancamentos!$Y:$Y,Lancamentos!$AF:$AF,Fluxo_de_Caixa_Semanal!BS$8,Lancamentos!$F:$F,"Contratado",Lancamentos!$J:$J,Fluxo_de_Caixa_Semanal!$A86)</f>
        <v>0</v>
      </c>
      <c r="BT86" s="121">
        <f>-SUMIFS(Lancamentos!$Y:$Y,Lancamentos!$AF:$AF,Fluxo_de_Caixa_Semanal!BT$8,Lancamentos!$F:$F,"Realizado",Lancamentos!$J:$J,Fluxo_de_Caixa_Semanal!$A86)-SUMIFS(Lancamentos!$Y:$Y,Lancamentos!$AF:$AF,Fluxo_de_Caixa_Semanal!BT$8,Lancamentos!$F:$F,"Contratado",Lancamentos!$J:$J,Fluxo_de_Caixa_Semanal!$A86)</f>
        <v>0</v>
      </c>
      <c r="BU86" s="122">
        <f>-SUMIFS(Lancamentos!$Y:$Y,Lancamentos!$AF:$AF,Fluxo_de_Caixa_Semanal!BU$8,Lancamentos!$F:$F,"Realizado",Lancamentos!$J:$J,Fluxo_de_Caixa_Semanal!$A86)-SUMIFS(Lancamentos!$Y:$Y,Lancamentos!$AF:$AF,Fluxo_de_Caixa_Semanal!BU$8,Lancamentos!$F:$F,"Contratado",Lancamentos!$J:$J,Fluxo_de_Caixa_Semanal!$A86)</f>
        <v>0</v>
      </c>
      <c r="BV86" s="123">
        <f>-SUMIFS(Lancamentos!$Y:$Y,Lancamentos!$AF:$AF,Fluxo_de_Caixa_Semanal!BV$8,Lancamentos!$F:$F,"Realizado",Lancamentos!$J:$J,Fluxo_de_Caixa_Semanal!$A86)-SUMIFS(Lancamentos!$Y:$Y,Lancamentos!$AF:$AF,Fluxo_de_Caixa_Semanal!BV$8,Lancamentos!$F:$F,"Contratado",Lancamentos!$J:$J,Fluxo_de_Caixa_Semanal!$A86)</f>
        <v>0</v>
      </c>
      <c r="BW86" s="121">
        <f>-SUMIFS(Lancamentos!$Y:$Y,Lancamentos!$AF:$AF,Fluxo_de_Caixa_Semanal!BW$8,Lancamentos!$F:$F,"Realizado",Lancamentos!$J:$J,Fluxo_de_Caixa_Semanal!$A86)-SUMIFS(Lancamentos!$Y:$Y,Lancamentos!$AF:$AF,Fluxo_de_Caixa_Semanal!BW$8,Lancamentos!$F:$F,"Contratado",Lancamentos!$J:$J,Fluxo_de_Caixa_Semanal!$A86)</f>
        <v>0</v>
      </c>
      <c r="BX86" s="122">
        <f>-SUMIFS(Lancamentos!$Y:$Y,Lancamentos!$AF:$AF,Fluxo_de_Caixa_Semanal!BX$8,Lancamentos!$F:$F,"Realizado",Lancamentos!$J:$J,Fluxo_de_Caixa_Semanal!$A86)-SUMIFS(Lancamentos!$Y:$Y,Lancamentos!$AF:$AF,Fluxo_de_Caixa_Semanal!BX$8,Lancamentos!$F:$F,"Contratado",Lancamentos!$J:$J,Fluxo_de_Caixa_Semanal!$A86)</f>
        <v>0</v>
      </c>
      <c r="BY86" s="123">
        <f>-SUMIFS(Lancamentos!$Y:$Y,Lancamentos!$AF:$AF,Fluxo_de_Caixa_Semanal!BY$8,Lancamentos!$F:$F,"Realizado",Lancamentos!$J:$J,Fluxo_de_Caixa_Semanal!$A86)-SUMIFS(Lancamentos!$Y:$Y,Lancamentos!$AF:$AF,Fluxo_de_Caixa_Semanal!BY$8,Lancamentos!$F:$F,"Contratado",Lancamentos!$J:$J,Fluxo_de_Caixa_Semanal!$A86)</f>
        <v>0</v>
      </c>
      <c r="BZ86" s="121">
        <f>-SUMIFS(Lancamentos!$Y:$Y,Lancamentos!$AF:$AF,Fluxo_de_Caixa_Semanal!BZ$8,Lancamentos!$F:$F,"Realizado",Lancamentos!$J:$J,Fluxo_de_Caixa_Semanal!$A86)-SUMIFS(Lancamentos!$Y:$Y,Lancamentos!$AF:$AF,Fluxo_de_Caixa_Semanal!BZ$8,Lancamentos!$F:$F,"Contratado",Lancamentos!$J:$J,Fluxo_de_Caixa_Semanal!$A86)</f>
        <v>0</v>
      </c>
      <c r="CA86" s="122">
        <f>-SUMIFS(Lancamentos!$Y:$Y,Lancamentos!$AF:$AF,Fluxo_de_Caixa_Semanal!CA$8,Lancamentos!$F:$F,"Realizado",Lancamentos!$J:$J,Fluxo_de_Caixa_Semanal!$A86)-SUMIFS(Lancamentos!$Y:$Y,Lancamentos!$AF:$AF,Fluxo_de_Caixa_Semanal!CA$8,Lancamentos!$F:$F,"Contratado",Lancamentos!$J:$J,Fluxo_de_Caixa_Semanal!$A86)</f>
        <v>0</v>
      </c>
      <c r="CB86" s="123">
        <f>-SUMIFS(Lancamentos!$Y:$Y,Lancamentos!$AF:$AF,Fluxo_de_Caixa_Semanal!CB$8,Lancamentos!$F:$F,"Realizado",Lancamentos!$J:$J,Fluxo_de_Caixa_Semanal!$A86)-SUMIFS(Lancamentos!$Y:$Y,Lancamentos!$AF:$AF,Fluxo_de_Caixa_Semanal!CB$8,Lancamentos!$F:$F,"Contratado",Lancamentos!$J:$J,Fluxo_de_Caixa_Semanal!$A86)</f>
        <v>0</v>
      </c>
      <c r="CC86" s="121">
        <f>-SUMIFS(Lancamentos!$Y:$Y,Lancamentos!$AF:$AF,Fluxo_de_Caixa_Semanal!CC$8,Lancamentos!$F:$F,"Realizado",Lancamentos!$J:$J,Fluxo_de_Caixa_Semanal!$A86)-SUMIFS(Lancamentos!$Y:$Y,Lancamentos!$AF:$AF,Fluxo_de_Caixa_Semanal!CC$8,Lancamentos!$F:$F,"Contratado",Lancamentos!$J:$J,Fluxo_de_Caixa_Semanal!$A86)</f>
        <v>0</v>
      </c>
      <c r="CD86" s="122">
        <f>-SUMIFS(Lancamentos!$Y:$Y,Lancamentos!$AF:$AF,Fluxo_de_Caixa_Semanal!CD$8,Lancamentos!$F:$F,"Realizado",Lancamentos!$J:$J,Fluxo_de_Caixa_Semanal!$A86)-SUMIFS(Lancamentos!$Y:$Y,Lancamentos!$AF:$AF,Fluxo_de_Caixa_Semanal!CD$8,Lancamentos!$F:$F,"Contratado",Lancamentos!$J:$J,Fluxo_de_Caixa_Semanal!$A86)</f>
        <v>0</v>
      </c>
      <c r="CE86" s="123">
        <f>-SUMIFS(Lancamentos!$Y:$Y,Lancamentos!$AF:$AF,Fluxo_de_Caixa_Semanal!CE$8,Lancamentos!$F:$F,"Realizado",Lancamentos!$J:$J,Fluxo_de_Caixa_Semanal!$A86)-SUMIFS(Lancamentos!$Y:$Y,Lancamentos!$AF:$AF,Fluxo_de_Caixa_Semanal!CE$8,Lancamentos!$F:$F,"Contratado",Lancamentos!$J:$J,Fluxo_de_Caixa_Semanal!$A86)</f>
        <v>0</v>
      </c>
      <c r="CF86" s="121">
        <f>-SUMIFS(Lancamentos!$Y:$Y,Lancamentos!$AF:$AF,Fluxo_de_Caixa_Semanal!CF$8,Lancamentos!$F:$F,"Realizado",Lancamentos!$J:$J,Fluxo_de_Caixa_Semanal!$A86)-SUMIFS(Lancamentos!$Y:$Y,Lancamentos!$AF:$AF,Fluxo_de_Caixa_Semanal!CF$8,Lancamentos!$F:$F,"Contratado",Lancamentos!$J:$J,Fluxo_de_Caixa_Semanal!$A86)</f>
        <v>0</v>
      </c>
      <c r="CG86" s="122">
        <f>-SUMIFS(Lancamentos!$Y:$Y,Lancamentos!$AF:$AF,Fluxo_de_Caixa_Semanal!CG$8,Lancamentos!$F:$F,"Realizado",Lancamentos!$J:$J,Fluxo_de_Caixa_Semanal!$A86)-SUMIFS(Lancamentos!$Y:$Y,Lancamentos!$AF:$AF,Fluxo_de_Caixa_Semanal!CG$8,Lancamentos!$F:$F,"Contratado",Lancamentos!$J:$J,Fluxo_de_Caixa_Semanal!$A86)</f>
        <v>0</v>
      </c>
      <c r="CH86" s="123">
        <f>-SUMIFS(Lancamentos!$Y:$Y,Lancamentos!$AF:$AF,Fluxo_de_Caixa_Semanal!CH$8,Lancamentos!$F:$F,"Realizado",Lancamentos!$J:$J,Fluxo_de_Caixa_Semanal!$A86)-SUMIFS(Lancamentos!$Y:$Y,Lancamentos!$AF:$AF,Fluxo_de_Caixa_Semanal!CH$8,Lancamentos!$F:$F,"Contratado",Lancamentos!$J:$J,Fluxo_de_Caixa_Semanal!$A86)</f>
        <v>0</v>
      </c>
      <c r="CI86" s="121">
        <f>-SUMIFS(Lancamentos!$Y:$Y,Lancamentos!$AF:$AF,Fluxo_de_Caixa_Semanal!CI$8,Lancamentos!$F:$F,"Realizado",Lancamentos!$J:$J,Fluxo_de_Caixa_Semanal!$A86)-SUMIFS(Lancamentos!$Y:$Y,Lancamentos!$AF:$AF,Fluxo_de_Caixa_Semanal!CI$8,Lancamentos!$F:$F,"Contratado",Lancamentos!$J:$J,Fluxo_de_Caixa_Semanal!$A86)</f>
        <v>0</v>
      </c>
      <c r="CJ86" s="122">
        <f>-SUMIFS(Lancamentos!$Y:$Y,Lancamentos!$AF:$AF,Fluxo_de_Caixa_Semanal!CJ$8,Lancamentos!$F:$F,"Realizado",Lancamentos!$J:$J,Fluxo_de_Caixa_Semanal!$A86)-SUMIFS(Lancamentos!$Y:$Y,Lancamentos!$AF:$AF,Fluxo_de_Caixa_Semanal!CJ$8,Lancamentos!$F:$F,"Contratado",Lancamentos!$J:$J,Fluxo_de_Caixa_Semanal!$A86)</f>
        <v>0</v>
      </c>
      <c r="CK86" s="123">
        <f>-SUMIFS(Lancamentos!$Y:$Y,Lancamentos!$AF:$AF,Fluxo_de_Caixa_Semanal!CK$8,Lancamentos!$F:$F,"Realizado",Lancamentos!$J:$J,Fluxo_de_Caixa_Semanal!$A86)-SUMIFS(Lancamentos!$Y:$Y,Lancamentos!$AF:$AF,Fluxo_de_Caixa_Semanal!CK$8,Lancamentos!$F:$F,"Contratado",Lancamentos!$J:$J,Fluxo_de_Caixa_Semanal!$A86)</f>
        <v>0</v>
      </c>
      <c r="CL86" s="121">
        <f>-SUMIFS(Lancamentos!$Y:$Y,Lancamentos!$AF:$AF,Fluxo_de_Caixa_Semanal!CL$8,Lancamentos!$F:$F,"Realizado",Lancamentos!$J:$J,Fluxo_de_Caixa_Semanal!$A86)-SUMIFS(Lancamentos!$Y:$Y,Lancamentos!$AF:$AF,Fluxo_de_Caixa_Semanal!CL$8,Lancamentos!$F:$F,"Contratado",Lancamentos!$J:$J,Fluxo_de_Caixa_Semanal!$A86)</f>
        <v>0</v>
      </c>
      <c r="CM86" s="122">
        <f>-SUMIFS(Lancamentos!$Y:$Y,Lancamentos!$AF:$AF,Fluxo_de_Caixa_Semanal!CM$8,Lancamentos!$F:$F,"Realizado",Lancamentos!$J:$J,Fluxo_de_Caixa_Semanal!$A86)-SUMIFS(Lancamentos!$Y:$Y,Lancamentos!$AF:$AF,Fluxo_de_Caixa_Semanal!CM$8,Lancamentos!$F:$F,"Contratado",Lancamentos!$J:$J,Fluxo_de_Caixa_Semanal!$A86)</f>
        <v>0</v>
      </c>
      <c r="CN86" s="123">
        <f>-SUMIFS(Lancamentos!$Y:$Y,Lancamentos!$AF:$AF,Fluxo_de_Caixa_Semanal!CN$8,Lancamentos!$F:$F,"Realizado",Lancamentos!$J:$J,Fluxo_de_Caixa_Semanal!$A86)-SUMIFS(Lancamentos!$Y:$Y,Lancamentos!$AF:$AF,Fluxo_de_Caixa_Semanal!CN$8,Lancamentos!$F:$F,"Contratado",Lancamentos!$J:$J,Fluxo_de_Caixa_Semanal!$A86)</f>
        <v>0</v>
      </c>
      <c r="CO86" s="121">
        <f>-SUMIFS(Lancamentos!$Y:$Y,Lancamentos!$AF:$AF,Fluxo_de_Caixa_Semanal!CO$8,Lancamentos!$F:$F,"Realizado",Lancamentos!$J:$J,Fluxo_de_Caixa_Semanal!$A86)-SUMIFS(Lancamentos!$Y:$Y,Lancamentos!$AF:$AF,Fluxo_de_Caixa_Semanal!CO$8,Lancamentos!$F:$F,"Contratado",Lancamentos!$J:$J,Fluxo_de_Caixa_Semanal!$A86)</f>
        <v>0</v>
      </c>
      <c r="CP86" s="122">
        <f>-SUMIFS(Lancamentos!$Y:$Y,Lancamentos!$AF:$AF,Fluxo_de_Caixa_Semanal!CP$8,Lancamentos!$F:$F,"Realizado",Lancamentos!$J:$J,Fluxo_de_Caixa_Semanal!$A86)-SUMIFS(Lancamentos!$Y:$Y,Lancamentos!$AF:$AF,Fluxo_de_Caixa_Semanal!CP$8,Lancamentos!$F:$F,"Contratado",Lancamentos!$J:$J,Fluxo_de_Caixa_Semanal!$A86)</f>
        <v>0</v>
      </c>
      <c r="CQ86" s="123">
        <f>-SUMIFS(Lancamentos!$Y:$Y,Lancamentos!$AF:$AF,Fluxo_de_Caixa_Semanal!CQ$8,Lancamentos!$F:$F,"Realizado",Lancamentos!$J:$J,Fluxo_de_Caixa_Semanal!$A86)-SUMIFS(Lancamentos!$Y:$Y,Lancamentos!$AF:$AF,Fluxo_de_Caixa_Semanal!CQ$8,Lancamentos!$F:$F,"Contratado",Lancamentos!$J:$J,Fluxo_de_Caixa_Semanal!$A86)</f>
        <v>0</v>
      </c>
      <c r="CR86" s="121">
        <f>-SUMIFS(Lancamentos!$Y:$Y,Lancamentos!$AF:$AF,Fluxo_de_Caixa_Semanal!CR$8,Lancamentos!$F:$F,"Realizado",Lancamentos!$J:$J,Fluxo_de_Caixa_Semanal!$A86)-SUMIFS(Lancamentos!$Y:$Y,Lancamentos!$AF:$AF,Fluxo_de_Caixa_Semanal!CR$8,Lancamentos!$F:$F,"Contratado",Lancamentos!$J:$J,Fluxo_de_Caixa_Semanal!$A86)</f>
        <v>0</v>
      </c>
      <c r="CS86" s="122">
        <f>-SUMIFS(Lancamentos!$Y:$Y,Lancamentos!$AF:$AF,Fluxo_de_Caixa_Semanal!CS$8,Lancamentos!$F:$F,"Realizado",Lancamentos!$J:$J,Fluxo_de_Caixa_Semanal!$A86)-SUMIFS(Lancamentos!$Y:$Y,Lancamentos!$AF:$AF,Fluxo_de_Caixa_Semanal!CS$8,Lancamentos!$F:$F,"Contratado",Lancamentos!$J:$J,Fluxo_de_Caixa_Semanal!$A86)</f>
        <v>0</v>
      </c>
      <c r="CT86" s="123">
        <f>-SUMIFS(Lancamentos!$Y:$Y,Lancamentos!$AF:$AF,Fluxo_de_Caixa_Semanal!CT$8,Lancamentos!$F:$F,"Realizado",Lancamentos!$J:$J,Fluxo_de_Caixa_Semanal!$A86)-SUMIFS(Lancamentos!$Y:$Y,Lancamentos!$AF:$AF,Fluxo_de_Caixa_Semanal!CT$8,Lancamentos!$F:$F,"Contratado",Lancamentos!$J:$J,Fluxo_de_Caixa_Semanal!$A86)</f>
        <v>0</v>
      </c>
      <c r="CU86" s="121">
        <f>-SUMIFS(Lancamentos!$Y:$Y,Lancamentos!$AF:$AF,Fluxo_de_Caixa_Semanal!CU$8,Lancamentos!$F:$F,"Realizado",Lancamentos!$J:$J,Fluxo_de_Caixa_Semanal!$A86)-SUMIFS(Lancamentos!$Y:$Y,Lancamentos!$AF:$AF,Fluxo_de_Caixa_Semanal!CU$8,Lancamentos!$F:$F,"Contratado",Lancamentos!$J:$J,Fluxo_de_Caixa_Semanal!$A86)</f>
        <v>0</v>
      </c>
      <c r="CV86" s="122">
        <f>-SUMIFS(Lancamentos!$Y:$Y,Lancamentos!$AF:$AF,Fluxo_de_Caixa_Semanal!CV$8,Lancamentos!$F:$F,"Realizado",Lancamentos!$J:$J,Fluxo_de_Caixa_Semanal!$A86)-SUMIFS(Lancamentos!$Y:$Y,Lancamentos!$AF:$AF,Fluxo_de_Caixa_Semanal!CV$8,Lancamentos!$F:$F,"Contratado",Lancamentos!$J:$J,Fluxo_de_Caixa_Semanal!$A86)</f>
        <v>0</v>
      </c>
      <c r="CW86" s="123">
        <f>-SUMIFS(Lancamentos!$Y:$Y,Lancamentos!$AF:$AF,Fluxo_de_Caixa_Semanal!CW$8,Lancamentos!$F:$F,"Realizado",Lancamentos!$J:$J,Fluxo_de_Caixa_Semanal!$A86)-SUMIFS(Lancamentos!$Y:$Y,Lancamentos!$AF:$AF,Fluxo_de_Caixa_Semanal!CW$8,Lancamentos!$F:$F,"Contratado",Lancamentos!$J:$J,Fluxo_de_Caixa_Semanal!$A86)</f>
        <v>0</v>
      </c>
      <c r="CX86" s="121">
        <f>-SUMIFS(Lancamentos!$Y:$Y,Lancamentos!$AF:$AF,Fluxo_de_Caixa_Semanal!CX$8,Lancamentos!$F:$F,"Realizado",Lancamentos!$J:$J,Fluxo_de_Caixa_Semanal!$A86)-SUMIFS(Lancamentos!$Y:$Y,Lancamentos!$AF:$AF,Fluxo_de_Caixa_Semanal!CX$8,Lancamentos!$F:$F,"Contratado",Lancamentos!$J:$J,Fluxo_de_Caixa_Semanal!$A86)</f>
        <v>0</v>
      </c>
      <c r="CY86" s="122">
        <f>-SUMIFS(Lancamentos!$Y:$Y,Lancamentos!$AF:$AF,Fluxo_de_Caixa_Semanal!CY$8,Lancamentos!$F:$F,"Realizado",Lancamentos!$J:$J,Fluxo_de_Caixa_Semanal!$A86)-SUMIFS(Lancamentos!$Y:$Y,Lancamentos!$AF:$AF,Fluxo_de_Caixa_Semanal!CY$8,Lancamentos!$F:$F,"Contratado",Lancamentos!$J:$J,Fluxo_de_Caixa_Semanal!$A86)</f>
        <v>0</v>
      </c>
      <c r="CZ86" s="123">
        <f>-SUMIFS(Lancamentos!$Y:$Y,Lancamentos!$AF:$AF,Fluxo_de_Caixa_Semanal!CZ$8,Lancamentos!$F:$F,"Realizado",Lancamentos!$J:$J,Fluxo_de_Caixa_Semanal!$A86)-SUMIFS(Lancamentos!$Y:$Y,Lancamentos!$AF:$AF,Fluxo_de_Caixa_Semanal!CZ$8,Lancamentos!$F:$F,"Contratado",Lancamentos!$J:$J,Fluxo_de_Caixa_Semanal!$A86)</f>
        <v>0</v>
      </c>
      <c r="DA86" s="121">
        <f>-SUMIFS(Lancamentos!$Y:$Y,Lancamentos!$AF:$AF,Fluxo_de_Caixa_Semanal!DA$8,Lancamentos!$F:$F,"Realizado",Lancamentos!$J:$J,Fluxo_de_Caixa_Semanal!$A86)-SUMIFS(Lancamentos!$Y:$Y,Lancamentos!$AF:$AF,Fluxo_de_Caixa_Semanal!DA$8,Lancamentos!$F:$F,"Contratado",Lancamentos!$J:$J,Fluxo_de_Caixa_Semanal!$A86)</f>
        <v>0</v>
      </c>
      <c r="DB86" s="122">
        <f>-SUMIFS(Lancamentos!$Y:$Y,Lancamentos!$AF:$AF,Fluxo_de_Caixa_Semanal!DB$8,Lancamentos!$F:$F,"Realizado",Lancamentos!$J:$J,Fluxo_de_Caixa_Semanal!$A86)-SUMIFS(Lancamentos!$Y:$Y,Lancamentos!$AF:$AF,Fluxo_de_Caixa_Semanal!DB$8,Lancamentos!$F:$F,"Contratado",Lancamentos!$J:$J,Fluxo_de_Caixa_Semanal!$A86)</f>
        <v>0</v>
      </c>
      <c r="DC86" s="123">
        <f>-SUMIFS(Lancamentos!$Y:$Y,Lancamentos!$AF:$AF,Fluxo_de_Caixa_Semanal!DC$8,Lancamentos!$F:$F,"Realizado",Lancamentos!$J:$J,Fluxo_de_Caixa_Semanal!$A86)-SUMIFS(Lancamentos!$Y:$Y,Lancamentos!$AF:$AF,Fluxo_de_Caixa_Semanal!DC$8,Lancamentos!$F:$F,"Contratado",Lancamentos!$J:$J,Fluxo_de_Caixa_Semanal!$A86)</f>
        <v>0</v>
      </c>
      <c r="DD86" s="121">
        <f>-SUMIFS(Lancamentos!$Y:$Y,Lancamentos!$AF:$AF,Fluxo_de_Caixa_Semanal!DD$8,Lancamentos!$F:$F,"Realizado",Lancamentos!$J:$J,Fluxo_de_Caixa_Semanal!$A86)-SUMIFS(Lancamentos!$Y:$Y,Lancamentos!$AF:$AF,Fluxo_de_Caixa_Semanal!DD$8,Lancamentos!$F:$F,"Contratado",Lancamentos!$J:$J,Fluxo_de_Caixa_Semanal!$A86)</f>
        <v>0</v>
      </c>
      <c r="DE86" s="122">
        <f>-SUMIFS(Lancamentos!$Y:$Y,Lancamentos!$AF:$AF,Fluxo_de_Caixa_Semanal!DE$8,Lancamentos!$F:$F,"Realizado",Lancamentos!$J:$J,Fluxo_de_Caixa_Semanal!$A86)-SUMIFS(Lancamentos!$Y:$Y,Lancamentos!$AF:$AF,Fluxo_de_Caixa_Semanal!DE$8,Lancamentos!$F:$F,"Contratado",Lancamentos!$J:$J,Fluxo_de_Caixa_Semanal!$A86)</f>
        <v>0</v>
      </c>
      <c r="DF86" s="123">
        <f>-SUMIFS(Lancamentos!$Y:$Y,Lancamentos!$AF:$AF,Fluxo_de_Caixa_Semanal!DF$8,Lancamentos!$F:$F,"Realizado",Lancamentos!$J:$J,Fluxo_de_Caixa_Semanal!$A86)-SUMIFS(Lancamentos!$Y:$Y,Lancamentos!$AF:$AF,Fluxo_de_Caixa_Semanal!DF$8,Lancamentos!$F:$F,"Contratado",Lancamentos!$J:$J,Fluxo_de_Caixa_Semanal!$A86)</f>
        <v>0</v>
      </c>
      <c r="DG86" s="121">
        <f>-SUMIFS(Lancamentos!$Y:$Y,Lancamentos!$AF:$AF,Fluxo_de_Caixa_Semanal!DG$8,Lancamentos!$F:$F,"Realizado",Lancamentos!$J:$J,Fluxo_de_Caixa_Semanal!$A86)-SUMIFS(Lancamentos!$Y:$Y,Lancamentos!$AF:$AF,Fluxo_de_Caixa_Semanal!DG$8,Lancamentos!$F:$F,"Contratado",Lancamentos!$J:$J,Fluxo_de_Caixa_Semanal!$A86)</f>
        <v>0</v>
      </c>
      <c r="DH86" s="122">
        <f>-SUMIFS(Lancamentos!$Y:$Y,Lancamentos!$AF:$AF,Fluxo_de_Caixa_Semanal!DH$8,Lancamentos!$F:$F,"Realizado",Lancamentos!$J:$J,Fluxo_de_Caixa_Semanal!$A86)-SUMIFS(Lancamentos!$Y:$Y,Lancamentos!$AF:$AF,Fluxo_de_Caixa_Semanal!DH$8,Lancamentos!$F:$F,"Contratado",Lancamentos!$J:$J,Fluxo_de_Caixa_Semanal!$A86)</f>
        <v>0</v>
      </c>
      <c r="DI86" s="123">
        <f>-SUMIFS(Lancamentos!$Y:$Y,Lancamentos!$AF:$AF,Fluxo_de_Caixa_Semanal!DI$8,Lancamentos!$F:$F,"Realizado",Lancamentos!$J:$J,Fluxo_de_Caixa_Semanal!$A86)-SUMIFS(Lancamentos!$Y:$Y,Lancamentos!$AF:$AF,Fluxo_de_Caixa_Semanal!DI$8,Lancamentos!$F:$F,"Contratado",Lancamentos!$J:$J,Fluxo_de_Caixa_Semanal!$A86)</f>
        <v>0</v>
      </c>
      <c r="DJ86" s="121">
        <f>-SUMIFS(Lancamentos!$Y:$Y,Lancamentos!$AF:$AF,Fluxo_de_Caixa_Semanal!DJ$8,Lancamentos!$F:$F,"Realizado",Lancamentos!$J:$J,Fluxo_de_Caixa_Semanal!$A86)-SUMIFS(Lancamentos!$Y:$Y,Lancamentos!$AF:$AF,Fluxo_de_Caixa_Semanal!DJ$8,Lancamentos!$F:$F,"Contratado",Lancamentos!$J:$J,Fluxo_de_Caixa_Semanal!$A86)</f>
        <v>0</v>
      </c>
      <c r="DK86" s="122">
        <f>-SUMIFS(Lancamentos!$Y:$Y,Lancamentos!$AF:$AF,Fluxo_de_Caixa_Semanal!DK$8,Lancamentos!$F:$F,"Realizado",Lancamentos!$J:$J,Fluxo_de_Caixa_Semanal!$A86)-SUMIFS(Lancamentos!$Y:$Y,Lancamentos!$AF:$AF,Fluxo_de_Caixa_Semanal!DK$8,Lancamentos!$F:$F,"Contratado",Lancamentos!$J:$J,Fluxo_de_Caixa_Semanal!$A86)</f>
        <v>0</v>
      </c>
      <c r="DL86" s="123">
        <f>-SUMIFS(Lancamentos!$Y:$Y,Lancamentos!$AF:$AF,Fluxo_de_Caixa_Semanal!DL$8,Lancamentos!$F:$F,"Realizado",Lancamentos!$J:$J,Fluxo_de_Caixa_Semanal!$A86)-SUMIFS(Lancamentos!$Y:$Y,Lancamentos!$AF:$AF,Fluxo_de_Caixa_Semanal!DL$8,Lancamentos!$F:$F,"Contratado",Lancamentos!$J:$J,Fluxo_de_Caixa_Semanal!$A86)</f>
        <v>0</v>
      </c>
      <c r="DM86" s="121">
        <f>-SUMIFS(Lancamentos!$Y:$Y,Lancamentos!$AF:$AF,Fluxo_de_Caixa_Semanal!DM$8,Lancamentos!$F:$F,"Realizado",Lancamentos!$J:$J,Fluxo_de_Caixa_Semanal!$A86)-SUMIFS(Lancamentos!$Y:$Y,Lancamentos!$AF:$AF,Fluxo_de_Caixa_Semanal!DM$8,Lancamentos!$F:$F,"Contratado",Lancamentos!$J:$J,Fluxo_de_Caixa_Semanal!$A86)</f>
        <v>0</v>
      </c>
      <c r="DN86" s="122">
        <f>-SUMIFS(Lancamentos!$Y:$Y,Lancamentos!$AF:$AF,Fluxo_de_Caixa_Semanal!DN$8,Lancamentos!$F:$F,"Realizado",Lancamentos!$J:$J,Fluxo_de_Caixa_Semanal!$A86)-SUMIFS(Lancamentos!$Y:$Y,Lancamentos!$AF:$AF,Fluxo_de_Caixa_Semanal!DN$8,Lancamentos!$F:$F,"Contratado",Lancamentos!$J:$J,Fluxo_de_Caixa_Semanal!$A86)</f>
        <v>0</v>
      </c>
      <c r="DO86" s="123">
        <f>-SUMIFS(Lancamentos!$Y:$Y,Lancamentos!$AF:$AF,Fluxo_de_Caixa_Semanal!DO$8,Lancamentos!$F:$F,"Realizado",Lancamentos!$J:$J,Fluxo_de_Caixa_Semanal!$A86)-SUMIFS(Lancamentos!$Y:$Y,Lancamentos!$AF:$AF,Fluxo_de_Caixa_Semanal!DO$8,Lancamentos!$F:$F,"Contratado",Lancamentos!$J:$J,Fluxo_de_Caixa_Semanal!$A86)</f>
        <v>0</v>
      </c>
      <c r="DP86" s="121">
        <f>-SUMIFS(Lancamentos!$Y:$Y,Lancamentos!$AF:$AF,Fluxo_de_Caixa_Semanal!DP$8,Lancamentos!$F:$F,"Realizado",Lancamentos!$J:$J,Fluxo_de_Caixa_Semanal!$A86)-SUMIFS(Lancamentos!$Y:$Y,Lancamentos!$AF:$AF,Fluxo_de_Caixa_Semanal!DP$8,Lancamentos!$F:$F,"Contratado",Lancamentos!$J:$J,Fluxo_de_Caixa_Semanal!$A86)</f>
        <v>0</v>
      </c>
      <c r="DQ86" s="122">
        <f>-SUMIFS(Lancamentos!$Y:$Y,Lancamentos!$AF:$AF,Fluxo_de_Caixa_Semanal!DQ$8,Lancamentos!$F:$F,"Realizado",Lancamentos!$J:$J,Fluxo_de_Caixa_Semanal!$A86)-SUMIFS(Lancamentos!$Y:$Y,Lancamentos!$AF:$AF,Fluxo_de_Caixa_Semanal!DQ$8,Lancamentos!$F:$F,"Contratado",Lancamentos!$J:$J,Fluxo_de_Caixa_Semanal!$A86)</f>
        <v>0</v>
      </c>
      <c r="DR86" s="123">
        <f>-SUMIFS(Lancamentos!$Y:$Y,Lancamentos!$AF:$AF,Fluxo_de_Caixa_Semanal!DR$8,Lancamentos!$F:$F,"Realizado",Lancamentos!$J:$J,Fluxo_de_Caixa_Semanal!$A86)-SUMIFS(Lancamentos!$Y:$Y,Lancamentos!$AF:$AF,Fluxo_de_Caixa_Semanal!DR$8,Lancamentos!$F:$F,"Contratado",Lancamentos!$J:$J,Fluxo_de_Caixa_Semanal!$A86)</f>
        <v>0</v>
      </c>
      <c r="DS86" s="121">
        <f>-SUMIFS(Lancamentos!$Y:$Y,Lancamentos!$AF:$AF,Fluxo_de_Caixa_Semanal!DS$8,Lancamentos!$F:$F,"Realizado",Lancamentos!$J:$J,Fluxo_de_Caixa_Semanal!$A86)-SUMIFS(Lancamentos!$Y:$Y,Lancamentos!$AF:$AF,Fluxo_de_Caixa_Semanal!DS$8,Lancamentos!$F:$F,"Contratado",Lancamentos!$J:$J,Fluxo_de_Caixa_Semanal!$A86)</f>
        <v>0</v>
      </c>
      <c r="DT86" s="122">
        <f>-SUMIFS(Lancamentos!$Y:$Y,Lancamentos!$AF:$AF,Fluxo_de_Caixa_Semanal!DT$8,Lancamentos!$F:$F,"Realizado",Lancamentos!$J:$J,Fluxo_de_Caixa_Semanal!$A86)-SUMIFS(Lancamentos!$Y:$Y,Lancamentos!$AF:$AF,Fluxo_de_Caixa_Semanal!DT$8,Lancamentos!$F:$F,"Contratado",Lancamentos!$J:$J,Fluxo_de_Caixa_Semanal!$A86)</f>
        <v>0</v>
      </c>
      <c r="DU86" s="123">
        <f>-SUMIFS(Lancamentos!$Y:$Y,Lancamentos!$AF:$AF,Fluxo_de_Caixa_Semanal!DU$8,Lancamentos!$F:$F,"Realizado",Lancamentos!$J:$J,Fluxo_de_Caixa_Semanal!$A86)-SUMIFS(Lancamentos!$Y:$Y,Lancamentos!$AF:$AF,Fluxo_de_Caixa_Semanal!DU$8,Lancamentos!$F:$F,"Contratado",Lancamentos!$J:$J,Fluxo_de_Caixa_Semanal!$A86)</f>
        <v>0</v>
      </c>
      <c r="DV86" s="121">
        <f>-SUMIFS(Lancamentos!$Y:$Y,Lancamentos!$AF:$AF,Fluxo_de_Caixa_Semanal!DV$8,Lancamentos!$F:$F,"Realizado",Lancamentos!$J:$J,Fluxo_de_Caixa_Semanal!$A86)-SUMIFS(Lancamentos!$Y:$Y,Lancamentos!$AF:$AF,Fluxo_de_Caixa_Semanal!DV$8,Lancamentos!$F:$F,"Contratado",Lancamentos!$J:$J,Fluxo_de_Caixa_Semanal!$A86)</f>
        <v>0</v>
      </c>
      <c r="DW86" s="122">
        <f>-SUMIFS(Lancamentos!$Y:$Y,Lancamentos!$AF:$AF,Fluxo_de_Caixa_Semanal!DW$8,Lancamentos!$F:$F,"Realizado",Lancamentos!$J:$J,Fluxo_de_Caixa_Semanal!$A86)-SUMIFS(Lancamentos!$Y:$Y,Lancamentos!$AF:$AF,Fluxo_de_Caixa_Semanal!DW$8,Lancamentos!$F:$F,"Contratado",Lancamentos!$J:$J,Fluxo_de_Caixa_Semanal!$A86)</f>
        <v>0</v>
      </c>
      <c r="DX86" s="123">
        <f>-SUMIFS(Lancamentos!$Y:$Y,Lancamentos!$AF:$AF,Fluxo_de_Caixa_Semanal!DX$8,Lancamentos!$F:$F,"Realizado",Lancamentos!$J:$J,Fluxo_de_Caixa_Semanal!$A86)-SUMIFS(Lancamentos!$Y:$Y,Lancamentos!$AF:$AF,Fluxo_de_Caixa_Semanal!DX$8,Lancamentos!$F:$F,"Contratado",Lancamentos!$J:$J,Fluxo_de_Caixa_Semanal!$A86)</f>
        <v>0</v>
      </c>
      <c r="DY86" s="121">
        <f>-SUMIFS(Lancamentos!$Y:$Y,Lancamentos!$AF:$AF,Fluxo_de_Caixa_Semanal!DY$8,Lancamentos!$F:$F,"Realizado",Lancamentos!$J:$J,Fluxo_de_Caixa_Semanal!$A86)-SUMIFS(Lancamentos!$Y:$Y,Lancamentos!$AF:$AF,Fluxo_de_Caixa_Semanal!DY$8,Lancamentos!$F:$F,"Contratado",Lancamentos!$J:$J,Fluxo_de_Caixa_Semanal!$A86)</f>
        <v>0</v>
      </c>
      <c r="DZ86" s="122">
        <f>-SUMIFS(Lancamentos!$Y:$Y,Lancamentos!$AF:$AF,Fluxo_de_Caixa_Semanal!DZ$8,Lancamentos!$F:$F,"Realizado",Lancamentos!$J:$J,Fluxo_de_Caixa_Semanal!$A86)-SUMIFS(Lancamentos!$Y:$Y,Lancamentos!$AF:$AF,Fluxo_de_Caixa_Semanal!DZ$8,Lancamentos!$F:$F,"Contratado",Lancamentos!$J:$J,Fluxo_de_Caixa_Semanal!$A86)</f>
        <v>0</v>
      </c>
      <c r="EA86" s="123">
        <f>-SUMIFS(Lancamentos!$Y:$Y,Lancamentos!$AF:$AF,Fluxo_de_Caixa_Semanal!EA$8,Lancamentos!$F:$F,"Realizado",Lancamentos!$J:$J,Fluxo_de_Caixa_Semanal!$A86)-SUMIFS(Lancamentos!$Y:$Y,Lancamentos!$AF:$AF,Fluxo_de_Caixa_Semanal!EA$8,Lancamentos!$F:$F,"Contratado",Lancamentos!$J:$J,Fluxo_de_Caixa_Semanal!$A86)</f>
        <v>0</v>
      </c>
      <c r="EB86" s="121">
        <f>-SUMIFS(Lancamentos!$Y:$Y,Lancamentos!$AF:$AF,Fluxo_de_Caixa_Semanal!EB$8,Lancamentos!$F:$F,"Realizado",Lancamentos!$J:$J,Fluxo_de_Caixa_Semanal!$A86)-SUMIFS(Lancamentos!$Y:$Y,Lancamentos!$AF:$AF,Fluxo_de_Caixa_Semanal!EB$8,Lancamentos!$F:$F,"Contratado",Lancamentos!$J:$J,Fluxo_de_Caixa_Semanal!$A86)</f>
        <v>0</v>
      </c>
      <c r="EC86" s="122">
        <f>-SUMIFS(Lancamentos!$Y:$Y,Lancamentos!$AF:$AF,Fluxo_de_Caixa_Semanal!EC$8,Lancamentos!$F:$F,"Realizado",Lancamentos!$J:$J,Fluxo_de_Caixa_Semanal!$A86)-SUMIFS(Lancamentos!$Y:$Y,Lancamentos!$AF:$AF,Fluxo_de_Caixa_Semanal!EC$8,Lancamentos!$F:$F,"Contratado",Lancamentos!$J:$J,Fluxo_de_Caixa_Semanal!$A86)</f>
        <v>0</v>
      </c>
      <c r="ED86" s="123">
        <f>-SUMIFS(Lancamentos!$Y:$Y,Lancamentos!$AF:$AF,Fluxo_de_Caixa_Semanal!ED$8,Lancamentos!$F:$F,"Realizado",Lancamentos!$J:$J,Fluxo_de_Caixa_Semanal!$A86)-SUMIFS(Lancamentos!$Y:$Y,Lancamentos!$AF:$AF,Fluxo_de_Caixa_Semanal!ED$8,Lancamentos!$F:$F,"Contratado",Lancamentos!$J:$J,Fluxo_de_Caixa_Semanal!$A86)</f>
        <v>0</v>
      </c>
      <c r="EE86" s="121">
        <f>-SUMIFS(Lancamentos!$Y:$Y,Lancamentos!$AF:$AF,Fluxo_de_Caixa_Semanal!EE$8,Lancamentos!$F:$F,"Realizado",Lancamentos!$J:$J,Fluxo_de_Caixa_Semanal!$A86)-SUMIFS(Lancamentos!$Y:$Y,Lancamentos!$AF:$AF,Fluxo_de_Caixa_Semanal!EE$8,Lancamentos!$F:$F,"Contratado",Lancamentos!$J:$J,Fluxo_de_Caixa_Semanal!$A86)</f>
        <v>0</v>
      </c>
      <c r="EF86" s="122">
        <f>-SUMIFS(Lancamentos!$Y:$Y,Lancamentos!$AF:$AF,Fluxo_de_Caixa_Semanal!EF$8,Lancamentos!$F:$F,"Realizado",Lancamentos!$J:$J,Fluxo_de_Caixa_Semanal!$A86)-SUMIFS(Lancamentos!$Y:$Y,Lancamentos!$AF:$AF,Fluxo_de_Caixa_Semanal!EF$8,Lancamentos!$F:$F,"Contratado",Lancamentos!$J:$J,Fluxo_de_Caixa_Semanal!$A86)</f>
        <v>0</v>
      </c>
      <c r="EG86" s="123">
        <f>-SUMIFS(Lancamentos!$Y:$Y,Lancamentos!$AF:$AF,Fluxo_de_Caixa_Semanal!EG$8,Lancamentos!$F:$F,"Realizado",Lancamentos!$J:$J,Fluxo_de_Caixa_Semanal!$A86)-SUMIFS(Lancamentos!$Y:$Y,Lancamentos!$AF:$AF,Fluxo_de_Caixa_Semanal!EG$8,Lancamentos!$F:$F,"Contratado",Lancamentos!$J:$J,Fluxo_de_Caixa_Semanal!$A86)</f>
        <v>0</v>
      </c>
      <c r="EH86" s="121">
        <f>-SUMIFS(Lancamentos!$Y:$Y,Lancamentos!$AF:$AF,Fluxo_de_Caixa_Semanal!EH$8,Lancamentos!$F:$F,"Realizado",Lancamentos!$J:$J,Fluxo_de_Caixa_Semanal!$A86)-SUMIFS(Lancamentos!$Y:$Y,Lancamentos!$AF:$AF,Fluxo_de_Caixa_Semanal!EH$8,Lancamentos!$F:$F,"Contratado",Lancamentos!$J:$J,Fluxo_de_Caixa_Semanal!$A86)</f>
        <v>0</v>
      </c>
      <c r="EI86" s="122">
        <f>-SUMIFS(Lancamentos!$Y:$Y,Lancamentos!$AF:$AF,Fluxo_de_Caixa_Semanal!EI$8,Lancamentos!$F:$F,"Realizado",Lancamentos!$J:$J,Fluxo_de_Caixa_Semanal!$A86)-SUMIFS(Lancamentos!$Y:$Y,Lancamentos!$AF:$AF,Fluxo_de_Caixa_Semanal!EI$8,Lancamentos!$F:$F,"Contratado",Lancamentos!$J:$J,Fluxo_de_Caixa_Semanal!$A86)</f>
        <v>0</v>
      </c>
      <c r="EJ86" s="123">
        <f>-SUMIFS(Lancamentos!$Y:$Y,Lancamentos!$AF:$AF,Fluxo_de_Caixa_Semanal!EJ$8,Lancamentos!$F:$F,"Realizado",Lancamentos!$J:$J,Fluxo_de_Caixa_Semanal!$A86)-SUMIFS(Lancamentos!$Y:$Y,Lancamentos!$AF:$AF,Fluxo_de_Caixa_Semanal!EJ$8,Lancamentos!$F:$F,"Contratado",Lancamentos!$J:$J,Fluxo_de_Caixa_Semanal!$A86)</f>
        <v>0</v>
      </c>
      <c r="EK86" s="121">
        <f>-SUMIFS(Lancamentos!$Y:$Y,Lancamentos!$AF:$AF,Fluxo_de_Caixa_Semanal!EK$8,Lancamentos!$F:$F,"Realizado",Lancamentos!$J:$J,Fluxo_de_Caixa_Semanal!$A86)-SUMIFS(Lancamentos!$Y:$Y,Lancamentos!$AF:$AF,Fluxo_de_Caixa_Semanal!EK$8,Lancamentos!$F:$F,"Contratado",Lancamentos!$J:$J,Fluxo_de_Caixa_Semanal!$A86)</f>
        <v>0</v>
      </c>
      <c r="EL86" s="122">
        <f>-SUMIFS(Lancamentos!$Y:$Y,Lancamentos!$AF:$AF,Fluxo_de_Caixa_Semanal!EL$8,Lancamentos!$F:$F,"Realizado",Lancamentos!$J:$J,Fluxo_de_Caixa_Semanal!$A86)-SUMIFS(Lancamentos!$Y:$Y,Lancamentos!$AF:$AF,Fluxo_de_Caixa_Semanal!EL$8,Lancamentos!$F:$F,"Contratado",Lancamentos!$J:$J,Fluxo_de_Caixa_Semanal!$A86)</f>
        <v>0</v>
      </c>
      <c r="EM86" s="123">
        <f>-SUMIFS(Lancamentos!$Y:$Y,Lancamentos!$AF:$AF,Fluxo_de_Caixa_Semanal!EM$8,Lancamentos!$F:$F,"Realizado",Lancamentos!$J:$J,Fluxo_de_Caixa_Semanal!$A86)-SUMIFS(Lancamentos!$Y:$Y,Lancamentos!$AF:$AF,Fluxo_de_Caixa_Semanal!EM$8,Lancamentos!$F:$F,"Contratado",Lancamentos!$J:$J,Fluxo_de_Caixa_Semanal!$A86)</f>
        <v>0</v>
      </c>
      <c r="EN86" s="121">
        <f>-SUMIFS(Lancamentos!$Y:$Y,Lancamentos!$AF:$AF,Fluxo_de_Caixa_Semanal!EN$8,Lancamentos!$F:$F,"Realizado",Lancamentos!$J:$J,Fluxo_de_Caixa_Semanal!$A86)-SUMIFS(Lancamentos!$Y:$Y,Lancamentos!$AF:$AF,Fluxo_de_Caixa_Semanal!EN$8,Lancamentos!$F:$F,"Contratado",Lancamentos!$J:$J,Fluxo_de_Caixa_Semanal!$A86)</f>
        <v>0</v>
      </c>
      <c r="EO86" s="122">
        <f>-SUMIFS(Lancamentos!$Y:$Y,Lancamentos!$AF:$AF,Fluxo_de_Caixa_Semanal!EO$8,Lancamentos!$F:$F,"Realizado",Lancamentos!$J:$J,Fluxo_de_Caixa_Semanal!$A86)-SUMIFS(Lancamentos!$Y:$Y,Lancamentos!$AF:$AF,Fluxo_de_Caixa_Semanal!EO$8,Lancamentos!$F:$F,"Contratado",Lancamentos!$J:$J,Fluxo_de_Caixa_Semanal!$A86)</f>
        <v>0</v>
      </c>
      <c r="EP86" s="123">
        <f>-SUMIFS(Lancamentos!$Y:$Y,Lancamentos!$AF:$AF,Fluxo_de_Caixa_Semanal!EP$8,Lancamentos!$F:$F,"Realizado",Lancamentos!$J:$J,Fluxo_de_Caixa_Semanal!$A86)-SUMIFS(Lancamentos!$Y:$Y,Lancamentos!$AF:$AF,Fluxo_de_Caixa_Semanal!EP$8,Lancamentos!$F:$F,"Contratado",Lancamentos!$J:$J,Fluxo_de_Caixa_Semanal!$A86)</f>
        <v>0</v>
      </c>
      <c r="EQ86" s="121">
        <f>-SUMIFS(Lancamentos!$Y:$Y,Lancamentos!$AF:$AF,Fluxo_de_Caixa_Semanal!EQ$8,Lancamentos!$F:$F,"Realizado",Lancamentos!$J:$J,Fluxo_de_Caixa_Semanal!$A86)-SUMIFS(Lancamentos!$Y:$Y,Lancamentos!$AF:$AF,Fluxo_de_Caixa_Semanal!EQ$8,Lancamentos!$F:$F,"Contratado",Lancamentos!$J:$J,Fluxo_de_Caixa_Semanal!$A86)</f>
        <v>0</v>
      </c>
      <c r="ER86" s="122">
        <f>-SUMIFS(Lancamentos!$Y:$Y,Lancamentos!$AF:$AF,Fluxo_de_Caixa_Semanal!ER$8,Lancamentos!$F:$F,"Realizado",Lancamentos!$J:$J,Fluxo_de_Caixa_Semanal!$A86)-SUMIFS(Lancamentos!$Y:$Y,Lancamentos!$AF:$AF,Fluxo_de_Caixa_Semanal!ER$8,Lancamentos!$F:$F,"Contratado",Lancamentos!$J:$J,Fluxo_de_Caixa_Semanal!$A86)</f>
        <v>0</v>
      </c>
      <c r="ES86" s="123">
        <f>-SUMIFS(Lancamentos!$Y:$Y,Lancamentos!$AF:$AF,Fluxo_de_Caixa_Semanal!ES$8,Lancamentos!$F:$F,"Realizado",Lancamentos!$J:$J,Fluxo_de_Caixa_Semanal!$A86)-SUMIFS(Lancamentos!$Y:$Y,Lancamentos!$AF:$AF,Fluxo_de_Caixa_Semanal!ES$8,Lancamentos!$F:$F,"Contratado",Lancamentos!$J:$J,Fluxo_de_Caixa_Semanal!$A86)</f>
        <v>0</v>
      </c>
    </row>
    <row r="87" spans="1:149" s="2" customFormat="1" x14ac:dyDescent="0.25">
      <c r="A87"/>
      <c r="B87"/>
      <c r="C87" s="165"/>
      <c r="D87" s="165"/>
      <c r="E87" s="166"/>
      <c r="F87" s="167"/>
      <c r="G87" s="165"/>
      <c r="H87" s="166"/>
      <c r="I87" s="167"/>
      <c r="J87" s="165"/>
      <c r="K87" s="166"/>
      <c r="L87" s="167"/>
      <c r="M87" s="165"/>
      <c r="N87" s="166"/>
      <c r="O87" s="167"/>
      <c r="P87" s="165"/>
      <c r="Q87" s="166"/>
      <c r="R87" s="167"/>
      <c r="S87" s="165"/>
      <c r="T87" s="166"/>
      <c r="U87" s="167"/>
      <c r="V87" s="165"/>
      <c r="W87" s="166"/>
      <c r="X87" s="121"/>
      <c r="Y87" s="122"/>
      <c r="Z87" s="123"/>
      <c r="AA87" s="121"/>
      <c r="AB87" s="122"/>
      <c r="AC87" s="123"/>
      <c r="AD87" s="121"/>
      <c r="AE87" s="122"/>
      <c r="AF87" s="123"/>
      <c r="AG87" s="121"/>
      <c r="AH87" s="122"/>
      <c r="AI87" s="123"/>
      <c r="AJ87" s="121"/>
      <c r="AK87" s="122"/>
      <c r="AL87" s="123"/>
      <c r="AM87" s="121"/>
      <c r="AN87" s="122"/>
      <c r="AO87" s="123"/>
      <c r="AP87" s="121"/>
      <c r="AQ87" s="122"/>
      <c r="AR87" s="123"/>
      <c r="AS87" s="121"/>
      <c r="AT87" s="122"/>
      <c r="AU87" s="123"/>
      <c r="AV87" s="121"/>
      <c r="AW87" s="122"/>
      <c r="AX87" s="123"/>
      <c r="AY87" s="121"/>
      <c r="AZ87" s="122"/>
      <c r="BA87" s="123"/>
      <c r="BB87" s="121"/>
      <c r="BC87" s="122"/>
      <c r="BD87" s="123"/>
      <c r="BE87" s="121"/>
      <c r="BF87" s="122"/>
      <c r="BG87" s="123"/>
      <c r="BH87" s="121"/>
      <c r="BI87" s="122"/>
      <c r="BJ87" s="123"/>
      <c r="BK87" s="121"/>
      <c r="BL87" s="122"/>
      <c r="BM87" s="123"/>
      <c r="BN87" s="121"/>
      <c r="BO87" s="122"/>
      <c r="BP87" s="128"/>
      <c r="BQ87" s="127"/>
      <c r="BS87" s="128"/>
      <c r="BT87" s="127"/>
      <c r="BV87" s="128"/>
      <c r="BW87" s="127"/>
      <c r="BY87" s="128"/>
      <c r="BZ87" s="127"/>
      <c r="CB87" s="128"/>
      <c r="CC87" s="127"/>
      <c r="CE87" s="128"/>
      <c r="CF87" s="127"/>
      <c r="CH87" s="128"/>
      <c r="CI87" s="127"/>
      <c r="CK87" s="128"/>
      <c r="CL87" s="127"/>
      <c r="CN87" s="128"/>
      <c r="CO87" s="127"/>
      <c r="CQ87" s="128"/>
      <c r="CR87" s="127"/>
      <c r="CT87" s="128"/>
      <c r="CU87" s="127"/>
      <c r="CW87" s="128"/>
      <c r="CX87" s="127"/>
      <c r="CZ87" s="128"/>
      <c r="DA87" s="127"/>
      <c r="DC87" s="128"/>
      <c r="DD87" s="127"/>
      <c r="DF87" s="128"/>
      <c r="DG87" s="127"/>
      <c r="DI87" s="128"/>
      <c r="DJ87" s="127"/>
      <c r="DL87" s="128"/>
      <c r="DM87" s="127"/>
      <c r="DO87" s="128"/>
      <c r="DP87" s="127"/>
      <c r="DR87" s="128"/>
      <c r="DS87" s="127"/>
      <c r="DU87" s="128"/>
      <c r="DV87" s="127"/>
      <c r="DX87" s="128"/>
      <c r="DY87" s="127"/>
      <c r="EA87" s="128"/>
      <c r="EB87" s="127"/>
      <c r="ED87" s="128"/>
      <c r="EE87" s="127"/>
      <c r="EG87" s="128"/>
      <c r="EH87" s="127"/>
      <c r="EJ87" s="128"/>
      <c r="EK87" s="127"/>
      <c r="EM87" s="128"/>
      <c r="EN87" s="127"/>
      <c r="EP87" s="128"/>
      <c r="EQ87" s="127"/>
      <c r="ES87" s="128"/>
    </row>
    <row r="88" spans="1:149" s="20" customFormat="1" x14ac:dyDescent="0.25">
      <c r="A88" s="88"/>
      <c r="B88" s="88" t="s">
        <v>196</v>
      </c>
      <c r="C88" s="125">
        <f>SUM(C89:C95)</f>
        <v>0</v>
      </c>
      <c r="D88" s="125">
        <f t="shared" ref="D88:BO88" si="70">SUM(D89:D95)</f>
        <v>0</v>
      </c>
      <c r="E88" s="126">
        <f t="shared" si="70"/>
        <v>0</v>
      </c>
      <c r="F88" s="124">
        <f t="shared" si="70"/>
        <v>0</v>
      </c>
      <c r="G88" s="125">
        <f t="shared" ref="G88:H88" si="71">SUM(G89:G95)</f>
        <v>0</v>
      </c>
      <c r="H88" s="126">
        <f t="shared" si="71"/>
        <v>0</v>
      </c>
      <c r="I88" s="124">
        <f t="shared" si="70"/>
        <v>0</v>
      </c>
      <c r="J88" s="125">
        <f t="shared" si="70"/>
        <v>0</v>
      </c>
      <c r="K88" s="126">
        <f t="shared" si="70"/>
        <v>0</v>
      </c>
      <c r="L88" s="124">
        <f t="shared" ref="L88:M88" si="72">SUM(L89:L95)</f>
        <v>0</v>
      </c>
      <c r="M88" s="125">
        <f t="shared" si="72"/>
        <v>0</v>
      </c>
      <c r="N88" s="126">
        <f t="shared" si="70"/>
        <v>0</v>
      </c>
      <c r="O88" s="124">
        <f t="shared" si="70"/>
        <v>0</v>
      </c>
      <c r="P88" s="125">
        <f t="shared" si="70"/>
        <v>0</v>
      </c>
      <c r="Q88" s="126">
        <f t="shared" ref="Q88:S88" si="73">SUM(Q89:Q95)</f>
        <v>0</v>
      </c>
      <c r="R88" s="124">
        <f t="shared" si="73"/>
        <v>0</v>
      </c>
      <c r="S88" s="125">
        <f t="shared" si="73"/>
        <v>0</v>
      </c>
      <c r="T88" s="126">
        <f t="shared" ref="T88:V88" si="74">SUM(T89:T95)</f>
        <v>0</v>
      </c>
      <c r="U88" s="124">
        <f t="shared" si="74"/>
        <v>0</v>
      </c>
      <c r="V88" s="125">
        <f t="shared" si="74"/>
        <v>0</v>
      </c>
      <c r="W88" s="126">
        <f t="shared" ref="W88" si="75">SUM(W89:W95)</f>
        <v>0</v>
      </c>
      <c r="X88" s="124">
        <f t="shared" si="70"/>
        <v>0</v>
      </c>
      <c r="Y88" s="125">
        <f t="shared" si="70"/>
        <v>0</v>
      </c>
      <c r="Z88" s="126">
        <f t="shared" si="70"/>
        <v>0</v>
      </c>
      <c r="AA88" s="124">
        <f t="shared" si="70"/>
        <v>0</v>
      </c>
      <c r="AB88" s="125">
        <f t="shared" si="70"/>
        <v>0</v>
      </c>
      <c r="AC88" s="126">
        <f t="shared" si="70"/>
        <v>0</v>
      </c>
      <c r="AD88" s="124">
        <f t="shared" si="70"/>
        <v>0</v>
      </c>
      <c r="AE88" s="125">
        <f t="shared" si="70"/>
        <v>0</v>
      </c>
      <c r="AF88" s="126">
        <f t="shared" si="70"/>
        <v>0</v>
      </c>
      <c r="AG88" s="124">
        <f t="shared" si="70"/>
        <v>0</v>
      </c>
      <c r="AH88" s="125">
        <f t="shared" si="70"/>
        <v>0</v>
      </c>
      <c r="AI88" s="126">
        <f t="shared" si="70"/>
        <v>0</v>
      </c>
      <c r="AJ88" s="124">
        <f t="shared" si="70"/>
        <v>0</v>
      </c>
      <c r="AK88" s="125">
        <f t="shared" si="70"/>
        <v>0</v>
      </c>
      <c r="AL88" s="126">
        <f t="shared" si="70"/>
        <v>0</v>
      </c>
      <c r="AM88" s="124">
        <f t="shared" si="70"/>
        <v>0</v>
      </c>
      <c r="AN88" s="125">
        <f t="shared" si="70"/>
        <v>0</v>
      </c>
      <c r="AO88" s="126">
        <f t="shared" si="70"/>
        <v>0</v>
      </c>
      <c r="AP88" s="124">
        <f t="shared" si="70"/>
        <v>0</v>
      </c>
      <c r="AQ88" s="125">
        <f t="shared" si="70"/>
        <v>0</v>
      </c>
      <c r="AR88" s="126">
        <f t="shared" si="70"/>
        <v>0</v>
      </c>
      <c r="AS88" s="124">
        <f t="shared" si="70"/>
        <v>0</v>
      </c>
      <c r="AT88" s="125">
        <f t="shared" si="70"/>
        <v>0</v>
      </c>
      <c r="AU88" s="126">
        <f t="shared" si="70"/>
        <v>0</v>
      </c>
      <c r="AV88" s="124">
        <f t="shared" si="70"/>
        <v>0</v>
      </c>
      <c r="AW88" s="125">
        <f t="shared" si="70"/>
        <v>0</v>
      </c>
      <c r="AX88" s="126">
        <f t="shared" si="70"/>
        <v>0</v>
      </c>
      <c r="AY88" s="124">
        <f t="shared" si="70"/>
        <v>0</v>
      </c>
      <c r="AZ88" s="125">
        <f t="shared" si="70"/>
        <v>0</v>
      </c>
      <c r="BA88" s="126">
        <f t="shared" si="70"/>
        <v>0</v>
      </c>
      <c r="BB88" s="124">
        <f t="shared" si="70"/>
        <v>0</v>
      </c>
      <c r="BC88" s="125">
        <f t="shared" si="70"/>
        <v>0</v>
      </c>
      <c r="BD88" s="126">
        <f t="shared" si="70"/>
        <v>0</v>
      </c>
      <c r="BE88" s="124">
        <f t="shared" si="70"/>
        <v>0</v>
      </c>
      <c r="BF88" s="125">
        <f t="shared" si="70"/>
        <v>0</v>
      </c>
      <c r="BG88" s="126">
        <f t="shared" si="70"/>
        <v>0</v>
      </c>
      <c r="BH88" s="124">
        <f t="shared" si="70"/>
        <v>0</v>
      </c>
      <c r="BI88" s="125">
        <f t="shared" si="70"/>
        <v>0</v>
      </c>
      <c r="BJ88" s="126">
        <f t="shared" si="70"/>
        <v>0</v>
      </c>
      <c r="BK88" s="124">
        <f t="shared" si="70"/>
        <v>0</v>
      </c>
      <c r="BL88" s="125">
        <f t="shared" si="70"/>
        <v>0</v>
      </c>
      <c r="BM88" s="126">
        <f t="shared" si="70"/>
        <v>0</v>
      </c>
      <c r="BN88" s="124">
        <f t="shared" si="70"/>
        <v>0</v>
      </c>
      <c r="BO88" s="125">
        <f t="shared" si="70"/>
        <v>0</v>
      </c>
      <c r="BP88" s="126">
        <f t="shared" ref="BP88:EC88" si="76">SUM(BP89:BP95)</f>
        <v>0</v>
      </c>
      <c r="BQ88" s="124">
        <f t="shared" si="76"/>
        <v>0</v>
      </c>
      <c r="BR88" s="125">
        <f t="shared" si="76"/>
        <v>0</v>
      </c>
      <c r="BS88" s="126">
        <f t="shared" si="76"/>
        <v>0</v>
      </c>
      <c r="BT88" s="124">
        <f t="shared" si="76"/>
        <v>0</v>
      </c>
      <c r="BU88" s="125">
        <f t="shared" si="76"/>
        <v>0</v>
      </c>
      <c r="BV88" s="126">
        <f t="shared" si="76"/>
        <v>0</v>
      </c>
      <c r="BW88" s="124">
        <f t="shared" si="76"/>
        <v>0</v>
      </c>
      <c r="BX88" s="125">
        <f t="shared" si="76"/>
        <v>0</v>
      </c>
      <c r="BY88" s="126">
        <f t="shared" si="76"/>
        <v>0</v>
      </c>
      <c r="BZ88" s="124">
        <f t="shared" si="76"/>
        <v>0</v>
      </c>
      <c r="CA88" s="125">
        <f t="shared" si="76"/>
        <v>0</v>
      </c>
      <c r="CB88" s="126">
        <f t="shared" si="76"/>
        <v>0</v>
      </c>
      <c r="CC88" s="124">
        <f t="shared" si="76"/>
        <v>0</v>
      </c>
      <c r="CD88" s="125">
        <f t="shared" si="76"/>
        <v>0</v>
      </c>
      <c r="CE88" s="126">
        <f t="shared" si="76"/>
        <v>0</v>
      </c>
      <c r="CF88" s="124">
        <f t="shared" si="76"/>
        <v>0</v>
      </c>
      <c r="CG88" s="125">
        <f t="shared" si="76"/>
        <v>0</v>
      </c>
      <c r="CH88" s="126">
        <f t="shared" si="76"/>
        <v>0</v>
      </c>
      <c r="CI88" s="124">
        <f t="shared" si="76"/>
        <v>0</v>
      </c>
      <c r="CJ88" s="125">
        <f t="shared" si="76"/>
        <v>0</v>
      </c>
      <c r="CK88" s="126">
        <f t="shared" si="76"/>
        <v>0</v>
      </c>
      <c r="CL88" s="124">
        <f t="shared" si="76"/>
        <v>0</v>
      </c>
      <c r="CM88" s="125">
        <f t="shared" si="76"/>
        <v>0</v>
      </c>
      <c r="CN88" s="126">
        <f t="shared" si="76"/>
        <v>0</v>
      </c>
      <c r="CO88" s="124">
        <f>SUM(CO89:CO95)</f>
        <v>0</v>
      </c>
      <c r="CP88" s="125">
        <f t="shared" si="76"/>
        <v>0</v>
      </c>
      <c r="CQ88" s="126">
        <f t="shared" si="76"/>
        <v>0</v>
      </c>
      <c r="CR88" s="124">
        <f t="shared" si="76"/>
        <v>0</v>
      </c>
      <c r="CS88" s="125">
        <f t="shared" si="76"/>
        <v>0</v>
      </c>
      <c r="CT88" s="126">
        <f t="shared" si="76"/>
        <v>0</v>
      </c>
      <c r="CU88" s="124">
        <f t="shared" si="76"/>
        <v>0</v>
      </c>
      <c r="CV88" s="125">
        <f t="shared" si="76"/>
        <v>0</v>
      </c>
      <c r="CW88" s="126">
        <f t="shared" si="76"/>
        <v>0</v>
      </c>
      <c r="CX88" s="124">
        <f t="shared" si="76"/>
        <v>0</v>
      </c>
      <c r="CY88" s="125">
        <f t="shared" si="76"/>
        <v>0</v>
      </c>
      <c r="CZ88" s="126">
        <f t="shared" si="76"/>
        <v>0</v>
      </c>
      <c r="DA88" s="124">
        <f t="shared" si="76"/>
        <v>0</v>
      </c>
      <c r="DB88" s="125">
        <f t="shared" si="76"/>
        <v>0</v>
      </c>
      <c r="DC88" s="126">
        <f t="shared" si="76"/>
        <v>0</v>
      </c>
      <c r="DD88" s="124">
        <f t="shared" si="76"/>
        <v>0</v>
      </c>
      <c r="DE88" s="125">
        <f t="shared" si="76"/>
        <v>0</v>
      </c>
      <c r="DF88" s="126">
        <f t="shared" si="76"/>
        <v>0</v>
      </c>
      <c r="DG88" s="124">
        <f t="shared" si="76"/>
        <v>0</v>
      </c>
      <c r="DH88" s="125">
        <f t="shared" si="76"/>
        <v>0</v>
      </c>
      <c r="DI88" s="126">
        <f t="shared" si="76"/>
        <v>0</v>
      </c>
      <c r="DJ88" s="124">
        <f t="shared" si="76"/>
        <v>0</v>
      </c>
      <c r="DK88" s="125">
        <f t="shared" si="76"/>
        <v>0</v>
      </c>
      <c r="DL88" s="126">
        <f t="shared" si="76"/>
        <v>0</v>
      </c>
      <c r="DM88" s="124">
        <f t="shared" si="76"/>
        <v>0</v>
      </c>
      <c r="DN88" s="125">
        <f t="shared" si="76"/>
        <v>0</v>
      </c>
      <c r="DO88" s="126">
        <f t="shared" si="76"/>
        <v>0</v>
      </c>
      <c r="DP88" s="124">
        <f t="shared" si="76"/>
        <v>0</v>
      </c>
      <c r="DQ88" s="125">
        <f t="shared" si="76"/>
        <v>0</v>
      </c>
      <c r="DR88" s="126">
        <f t="shared" si="76"/>
        <v>0</v>
      </c>
      <c r="DS88" s="124">
        <f t="shared" si="76"/>
        <v>0</v>
      </c>
      <c r="DT88" s="125">
        <f>SUM(DT89:DT95)</f>
        <v>0</v>
      </c>
      <c r="DU88" s="126">
        <f t="shared" si="76"/>
        <v>0</v>
      </c>
      <c r="DV88" s="124">
        <f t="shared" si="76"/>
        <v>0</v>
      </c>
      <c r="DW88" s="125">
        <f t="shared" si="76"/>
        <v>0</v>
      </c>
      <c r="DX88" s="126">
        <f t="shared" si="76"/>
        <v>0</v>
      </c>
      <c r="DY88" s="124">
        <f t="shared" si="76"/>
        <v>0</v>
      </c>
      <c r="DZ88" s="125">
        <f t="shared" si="76"/>
        <v>0</v>
      </c>
      <c r="EA88" s="126">
        <f t="shared" si="76"/>
        <v>0</v>
      </c>
      <c r="EB88" s="124">
        <f t="shared" si="76"/>
        <v>0</v>
      </c>
      <c r="EC88" s="125">
        <f t="shared" si="76"/>
        <v>0</v>
      </c>
      <c r="ED88" s="126">
        <f t="shared" ref="ED88:ES88" si="77">SUM(ED89:ED95)</f>
        <v>0</v>
      </c>
      <c r="EE88" s="124">
        <f t="shared" si="77"/>
        <v>0</v>
      </c>
      <c r="EF88" s="125">
        <f t="shared" si="77"/>
        <v>0</v>
      </c>
      <c r="EG88" s="126">
        <f t="shared" si="77"/>
        <v>0</v>
      </c>
      <c r="EH88" s="124">
        <f t="shared" si="77"/>
        <v>0</v>
      </c>
      <c r="EI88" s="125">
        <f t="shared" si="77"/>
        <v>0</v>
      </c>
      <c r="EJ88" s="126">
        <f t="shared" si="77"/>
        <v>0</v>
      </c>
      <c r="EK88" s="124">
        <f t="shared" si="77"/>
        <v>0</v>
      </c>
      <c r="EL88" s="125">
        <f t="shared" si="77"/>
        <v>0</v>
      </c>
      <c r="EM88" s="126">
        <f t="shared" si="77"/>
        <v>0</v>
      </c>
      <c r="EN88" s="124">
        <f t="shared" si="77"/>
        <v>0</v>
      </c>
      <c r="EO88" s="125">
        <f t="shared" si="77"/>
        <v>0</v>
      </c>
      <c r="EP88" s="126">
        <f t="shared" si="77"/>
        <v>0</v>
      </c>
      <c r="EQ88" s="124">
        <f t="shared" si="77"/>
        <v>0</v>
      </c>
      <c r="ER88" s="125">
        <f t="shared" si="77"/>
        <v>0</v>
      </c>
      <c r="ES88" s="126">
        <f t="shared" si="77"/>
        <v>0</v>
      </c>
    </row>
    <row r="89" spans="1:149" s="2" customFormat="1" outlineLevel="1" x14ac:dyDescent="0.25">
      <c r="A89" t="s">
        <v>197</v>
      </c>
      <c r="B89" t="s">
        <v>198</v>
      </c>
      <c r="C89" s="165">
        <f>-SUMIFS(Lancamentos!$Y:$Y,Lancamentos!$AF:$AF,Fluxo_de_Caixa_Semanal!C$8,Lancamentos!$F:$F,"Realizado",Lancamentos!$J:$J,Fluxo_de_Caixa_Semanal!$A89)</f>
        <v>0</v>
      </c>
      <c r="D89" s="165">
        <f>-SUMIFS(Lancamentos!$Y:$Y,Lancamentos!$AF:$AF,Fluxo_de_Caixa_Semanal!D$8,Lancamentos!$F:$F,"Realizado",Lancamentos!$J:$J,Fluxo_de_Caixa_Semanal!$A89)</f>
        <v>0</v>
      </c>
      <c r="E89" s="166">
        <f>-SUMIFS(Lancamentos!$Y:$Y,Lancamentos!$AF:$AF,Fluxo_de_Caixa_Semanal!E$8,Lancamentos!$F:$F,"Realizado",Lancamentos!$J:$J,Fluxo_de_Caixa_Semanal!$A89)</f>
        <v>0</v>
      </c>
      <c r="F89" s="167">
        <f>-SUMIFS(Lancamentos!$Y:$Y,Lancamentos!$AF:$AF,Fluxo_de_Caixa_Semanal!F$8,Lancamentos!$F:$F,"Realizado",Lancamentos!$J:$J,Fluxo_de_Caixa_Semanal!$A89)</f>
        <v>0</v>
      </c>
      <c r="G89" s="165">
        <f>-SUMIFS(Lancamentos!$Y:$Y,Lancamentos!$AF:$AF,Fluxo_de_Caixa_Semanal!G$8,Lancamentos!$F:$F,"Realizado",Lancamentos!$J:$J,Fluxo_de_Caixa_Semanal!$A89)</f>
        <v>0</v>
      </c>
      <c r="H89" s="166">
        <f>-SUMIFS(Lancamentos!$Y:$Y,Lancamentos!$AF:$AF,Fluxo_de_Caixa_Semanal!H$8,Lancamentos!$F:$F,"Realizado",Lancamentos!$J:$J,Fluxo_de_Caixa_Semanal!$A89)</f>
        <v>0</v>
      </c>
      <c r="I89" s="167">
        <f>-SUMIFS(Lancamentos!$Y:$Y,Lancamentos!$AF:$AF,Fluxo_de_Caixa_Semanal!I$8,Lancamentos!$F:$F,"Realizado",Lancamentos!$J:$J,Fluxo_de_Caixa_Semanal!$A89)</f>
        <v>0</v>
      </c>
      <c r="J89" s="165">
        <f>-SUMIFS(Lancamentos!$Y:$Y,Lancamentos!$AF:$AF,Fluxo_de_Caixa_Semanal!J$8,Lancamentos!$F:$F,"Realizado",Lancamentos!$J:$J,Fluxo_de_Caixa_Semanal!$A89)</f>
        <v>0</v>
      </c>
      <c r="K89" s="166">
        <f>-SUMIFS(Lancamentos!$Y:$Y,Lancamentos!$AF:$AF,Fluxo_de_Caixa_Semanal!K$8,Lancamentos!$F:$F,"Realizado",Lancamentos!$J:$J,Fluxo_de_Caixa_Semanal!$A89)</f>
        <v>0</v>
      </c>
      <c r="L89" s="167">
        <f>-SUMIFS(Lancamentos!$Y:$Y,Lancamentos!$AF:$AF,Fluxo_de_Caixa_Semanal!L$8,Lancamentos!$F:$F,"Realizado",Lancamentos!$J:$J,Fluxo_de_Caixa_Semanal!$A89)</f>
        <v>0</v>
      </c>
      <c r="M89" s="165">
        <f>-SUMIFS(Lancamentos!$Y:$Y,Lancamentos!$AF:$AF,Fluxo_de_Caixa_Semanal!M$8,Lancamentos!$F:$F,"Realizado",Lancamentos!$J:$J,Fluxo_de_Caixa_Semanal!$A89)</f>
        <v>0</v>
      </c>
      <c r="N89" s="166">
        <f>-SUMIFS(Lancamentos!$Y:$Y,Lancamentos!$AF:$AF,Fluxo_de_Caixa_Semanal!N$8,Lancamentos!$F:$F,"Realizado",Lancamentos!$J:$J,Fluxo_de_Caixa_Semanal!$A89)</f>
        <v>0</v>
      </c>
      <c r="O89" s="167">
        <f>-SUMIFS(Lancamentos!$Y:$Y,Lancamentos!$AF:$AF,Fluxo_de_Caixa_Semanal!O$8,Lancamentos!$F:$F,"Realizado",Lancamentos!$J:$J,Fluxo_de_Caixa_Semanal!$A89)</f>
        <v>0</v>
      </c>
      <c r="P89" s="165">
        <f>-SUMIFS(Lancamentos!$Y:$Y,Lancamentos!$AF:$AF,Fluxo_de_Caixa_Semanal!P$8,Lancamentos!$F:$F,"Realizado",Lancamentos!$J:$J,Fluxo_de_Caixa_Semanal!$A89)</f>
        <v>0</v>
      </c>
      <c r="Q89" s="166">
        <f>-SUMIFS(Lancamentos!$Y:$Y,Lancamentos!$AF:$AF,Fluxo_de_Caixa_Semanal!Q$8,Lancamentos!$F:$F,"Realizado",Lancamentos!$J:$J,Fluxo_de_Caixa_Semanal!$A89)</f>
        <v>0</v>
      </c>
      <c r="R89" s="167">
        <f>-SUMIFS(Lancamentos!$Y:$Y,Lancamentos!$AF:$AF,Fluxo_de_Caixa_Semanal!R$8,Lancamentos!$F:$F,"Realizado",Lancamentos!$J:$J,Fluxo_de_Caixa_Semanal!$A89)</f>
        <v>0</v>
      </c>
      <c r="S89" s="165">
        <f>-SUMIFS(Lancamentos!$Y:$Y,Lancamentos!$AF:$AF,Fluxo_de_Caixa_Semanal!S$8,Lancamentos!$F:$F,"Realizado",Lancamentos!$J:$J,Fluxo_de_Caixa_Semanal!$A89)</f>
        <v>0</v>
      </c>
      <c r="T89" s="166">
        <f>-SUMIFS(Lancamentos!$Y:$Y,Lancamentos!$AF:$AF,Fluxo_de_Caixa_Semanal!T$8,Lancamentos!$F:$F,"Realizado",Lancamentos!$J:$J,Fluxo_de_Caixa_Semanal!$A89)</f>
        <v>0</v>
      </c>
      <c r="U89" s="167">
        <f>-SUMIFS(Lancamentos!$Y:$Y,Lancamentos!$AF:$AF,Fluxo_de_Caixa_Semanal!U$8,Lancamentos!$F:$F,"Realizado",Lancamentos!$J:$J,Fluxo_de_Caixa_Semanal!$A89)</f>
        <v>0</v>
      </c>
      <c r="V89" s="165">
        <f>-SUMIFS(Lancamentos!$Y:$Y,Lancamentos!$AF:$AF,Fluxo_de_Caixa_Semanal!V$8,Lancamentos!$F:$F,"Realizado",Lancamentos!$J:$J,Fluxo_de_Caixa_Semanal!$A89)</f>
        <v>0</v>
      </c>
      <c r="W89" s="166">
        <f>-SUMIFS(Lancamentos!$Y:$Y,Lancamentos!$AF:$AF,Fluxo_de_Caixa_Semanal!W$8,Lancamentos!$F:$F,"Realizado",Lancamentos!$J:$J,Fluxo_de_Caixa_Semanal!$A89)</f>
        <v>0</v>
      </c>
      <c r="X89" s="121">
        <f>-SUMIFS(Lancamentos!$Y:$Y,Lancamentos!$AF:$AF,Fluxo_de_Caixa_Semanal!X$8,Lancamentos!$F:$F,"Realizado",Lancamentos!$J:$J,Fluxo_de_Caixa_Semanal!$A89)-SUMIFS(Lancamentos!$Y:$Y,Lancamentos!$AF:$AF,Fluxo_de_Caixa_Semanal!X$8,Lancamentos!$F:$F,"Contratado",Lancamentos!$J:$J,Fluxo_de_Caixa_Semanal!$A89)</f>
        <v>0</v>
      </c>
      <c r="Y89" s="122">
        <f>-SUMIFS(Lancamentos!$Y:$Y,Lancamentos!$AF:$AF,Fluxo_de_Caixa_Semanal!Y$8,Lancamentos!$F:$F,"Realizado",Lancamentos!$J:$J,Fluxo_de_Caixa_Semanal!$A89)-SUMIFS(Lancamentos!$Y:$Y,Lancamentos!$AF:$AF,Fluxo_de_Caixa_Semanal!Y$8,Lancamentos!$F:$F,"Contratado",Lancamentos!$J:$J,Fluxo_de_Caixa_Semanal!$A89)</f>
        <v>0</v>
      </c>
      <c r="Z89" s="123">
        <f>-SUMIFS(Lancamentos!$Y:$Y,Lancamentos!$AF:$AF,Fluxo_de_Caixa_Semanal!Z$8,Lancamentos!$F:$F,"Realizado",Lancamentos!$J:$J,Fluxo_de_Caixa_Semanal!$A89)-SUMIFS(Lancamentos!$Y:$Y,Lancamentos!$AF:$AF,Fluxo_de_Caixa_Semanal!Z$8,Lancamentos!$F:$F,"Contratado",Lancamentos!$J:$J,Fluxo_de_Caixa_Semanal!$A89)</f>
        <v>0</v>
      </c>
      <c r="AA89" s="121">
        <f>-SUMIFS(Lancamentos!$Y:$Y,Lancamentos!$AF:$AF,Fluxo_de_Caixa_Semanal!AA$8,Lancamentos!$F:$F,"Realizado",Lancamentos!$J:$J,Fluxo_de_Caixa_Semanal!$A89)-SUMIFS(Lancamentos!$Y:$Y,Lancamentos!$AF:$AF,Fluxo_de_Caixa_Semanal!AA$8,Lancamentos!$F:$F,"Contratado",Lancamentos!$J:$J,Fluxo_de_Caixa_Semanal!$A89)</f>
        <v>0</v>
      </c>
      <c r="AB89" s="122">
        <f>-SUMIFS(Lancamentos!$Y:$Y,Lancamentos!$AF:$AF,Fluxo_de_Caixa_Semanal!AB$8,Lancamentos!$F:$F,"Realizado",Lancamentos!$J:$J,Fluxo_de_Caixa_Semanal!$A89)-SUMIFS(Lancamentos!$Y:$Y,Lancamentos!$AF:$AF,Fluxo_de_Caixa_Semanal!AB$8,Lancamentos!$F:$F,"Contratado",Lancamentos!$J:$J,Fluxo_de_Caixa_Semanal!$A89)</f>
        <v>0</v>
      </c>
      <c r="AC89" s="123">
        <f>-SUMIFS(Lancamentos!$Y:$Y,Lancamentos!$AF:$AF,Fluxo_de_Caixa_Semanal!AC$8,Lancamentos!$F:$F,"Realizado",Lancamentos!$J:$J,Fluxo_de_Caixa_Semanal!$A89)-SUMIFS(Lancamentos!$Y:$Y,Lancamentos!$AF:$AF,Fluxo_de_Caixa_Semanal!AC$8,Lancamentos!$F:$F,"Contratado",Lancamentos!$J:$J,Fluxo_de_Caixa_Semanal!$A89)</f>
        <v>0</v>
      </c>
      <c r="AD89" s="121">
        <f>-SUMIFS(Lancamentos!$Y:$Y,Lancamentos!$AF:$AF,Fluxo_de_Caixa_Semanal!AD$8,Lancamentos!$F:$F,"Realizado",Lancamentos!$J:$J,Fluxo_de_Caixa_Semanal!$A89)-SUMIFS(Lancamentos!$Y:$Y,Lancamentos!$AF:$AF,Fluxo_de_Caixa_Semanal!AD$8,Lancamentos!$F:$F,"Contratado",Lancamentos!$J:$J,Fluxo_de_Caixa_Semanal!$A89)</f>
        <v>0</v>
      </c>
      <c r="AE89" s="122">
        <f>-SUMIFS(Lancamentos!$Y:$Y,Lancamentos!$AF:$AF,Fluxo_de_Caixa_Semanal!AE$8,Lancamentos!$F:$F,"Realizado",Lancamentos!$J:$J,Fluxo_de_Caixa_Semanal!$A89)-SUMIFS(Lancamentos!$Y:$Y,Lancamentos!$AF:$AF,Fluxo_de_Caixa_Semanal!AE$8,Lancamentos!$F:$F,"Contratado",Lancamentos!$J:$J,Fluxo_de_Caixa_Semanal!$A89)</f>
        <v>0</v>
      </c>
      <c r="AF89" s="123">
        <f>-SUMIFS(Lancamentos!$Y:$Y,Lancamentos!$AF:$AF,Fluxo_de_Caixa_Semanal!AF$8,Lancamentos!$F:$F,"Realizado",Lancamentos!$J:$J,Fluxo_de_Caixa_Semanal!$A89)-SUMIFS(Lancamentos!$Y:$Y,Lancamentos!$AF:$AF,Fluxo_de_Caixa_Semanal!AF$8,Lancamentos!$F:$F,"Contratado",Lancamentos!$J:$J,Fluxo_de_Caixa_Semanal!$A89)</f>
        <v>0</v>
      </c>
      <c r="AG89" s="121">
        <f>-SUMIFS(Lancamentos!$Y:$Y,Lancamentos!$AF:$AF,Fluxo_de_Caixa_Semanal!AG$8,Lancamentos!$F:$F,"Realizado",Lancamentos!$J:$J,Fluxo_de_Caixa_Semanal!$A89)-SUMIFS(Lancamentos!$Y:$Y,Lancamentos!$AF:$AF,Fluxo_de_Caixa_Semanal!AG$8,Lancamentos!$F:$F,"Contratado",Lancamentos!$J:$J,Fluxo_de_Caixa_Semanal!$A89)</f>
        <v>0</v>
      </c>
      <c r="AH89" s="122">
        <f>-SUMIFS(Lancamentos!$Y:$Y,Lancamentos!$AF:$AF,Fluxo_de_Caixa_Semanal!AH$8,Lancamentos!$F:$F,"Realizado",Lancamentos!$J:$J,Fluxo_de_Caixa_Semanal!$A89)-SUMIFS(Lancamentos!$Y:$Y,Lancamentos!$AF:$AF,Fluxo_de_Caixa_Semanal!AH$8,Lancamentos!$F:$F,"Contratado",Lancamentos!$J:$J,Fluxo_de_Caixa_Semanal!$A89)</f>
        <v>0</v>
      </c>
      <c r="AI89" s="123">
        <f>-SUMIFS(Lancamentos!$Y:$Y,Lancamentos!$AF:$AF,Fluxo_de_Caixa_Semanal!AI$8,Lancamentos!$F:$F,"Realizado",Lancamentos!$J:$J,Fluxo_de_Caixa_Semanal!$A89)-SUMIFS(Lancamentos!$Y:$Y,Lancamentos!$AF:$AF,Fluxo_de_Caixa_Semanal!AI$8,Lancamentos!$F:$F,"Contratado",Lancamentos!$J:$J,Fluxo_de_Caixa_Semanal!$A89)</f>
        <v>0</v>
      </c>
      <c r="AJ89" s="121">
        <f>-SUMIFS(Lancamentos!$Y:$Y,Lancamentos!$AF:$AF,Fluxo_de_Caixa_Semanal!AJ$8,Lancamentos!$F:$F,"Realizado",Lancamentos!$J:$J,Fluxo_de_Caixa_Semanal!$A89)-SUMIFS(Lancamentos!$Y:$Y,Lancamentos!$AF:$AF,Fluxo_de_Caixa_Semanal!AJ$8,Lancamentos!$F:$F,"Contratado",Lancamentos!$J:$J,Fluxo_de_Caixa_Semanal!$A89)</f>
        <v>0</v>
      </c>
      <c r="AK89" s="122">
        <f>-SUMIFS(Lancamentos!$Y:$Y,Lancamentos!$AF:$AF,Fluxo_de_Caixa_Semanal!AK$8,Lancamentos!$F:$F,"Realizado",Lancamentos!$J:$J,Fluxo_de_Caixa_Semanal!$A89)-SUMIFS(Lancamentos!$Y:$Y,Lancamentos!$AF:$AF,Fluxo_de_Caixa_Semanal!AK$8,Lancamentos!$F:$F,"Contratado",Lancamentos!$J:$J,Fluxo_de_Caixa_Semanal!$A89)</f>
        <v>0</v>
      </c>
      <c r="AL89" s="123">
        <f>-SUMIFS(Lancamentos!$Y:$Y,Lancamentos!$AF:$AF,Fluxo_de_Caixa_Semanal!AL$8,Lancamentos!$F:$F,"Realizado",Lancamentos!$J:$J,Fluxo_de_Caixa_Semanal!$A89)-SUMIFS(Lancamentos!$Y:$Y,Lancamentos!$AF:$AF,Fluxo_de_Caixa_Semanal!AL$8,Lancamentos!$F:$F,"Contratado",Lancamentos!$J:$J,Fluxo_de_Caixa_Semanal!$A89)</f>
        <v>0</v>
      </c>
      <c r="AM89" s="121">
        <f>-SUMIFS(Lancamentos!$Y:$Y,Lancamentos!$AF:$AF,Fluxo_de_Caixa_Semanal!AM$8,Lancamentos!$F:$F,"Realizado",Lancamentos!$J:$J,Fluxo_de_Caixa_Semanal!$A89)-SUMIFS(Lancamentos!$Y:$Y,Lancamentos!$AF:$AF,Fluxo_de_Caixa_Semanal!AM$8,Lancamentos!$F:$F,"Contratado",Lancamentos!$J:$J,Fluxo_de_Caixa_Semanal!$A89)</f>
        <v>0</v>
      </c>
      <c r="AN89" s="122">
        <f>-SUMIFS(Lancamentos!$Y:$Y,Lancamentos!$AF:$AF,Fluxo_de_Caixa_Semanal!AN$8,Lancamentos!$F:$F,"Realizado",Lancamentos!$J:$J,Fluxo_de_Caixa_Semanal!$A89)-SUMIFS(Lancamentos!$Y:$Y,Lancamentos!$AF:$AF,Fluxo_de_Caixa_Semanal!AN$8,Lancamentos!$F:$F,"Contratado",Lancamentos!$J:$J,Fluxo_de_Caixa_Semanal!$A89)</f>
        <v>0</v>
      </c>
      <c r="AO89" s="123">
        <f>-SUMIFS(Lancamentos!$Y:$Y,Lancamentos!$AF:$AF,Fluxo_de_Caixa_Semanal!AO$8,Lancamentos!$F:$F,"Realizado",Lancamentos!$J:$J,Fluxo_de_Caixa_Semanal!$A89)-SUMIFS(Lancamentos!$Y:$Y,Lancamentos!$AF:$AF,Fluxo_de_Caixa_Semanal!AO$8,Lancamentos!$F:$F,"Contratado",Lancamentos!$J:$J,Fluxo_de_Caixa_Semanal!$A89)</f>
        <v>0</v>
      </c>
      <c r="AP89" s="121">
        <f>-SUMIFS(Lancamentos!$Y:$Y,Lancamentos!$AF:$AF,Fluxo_de_Caixa_Semanal!AP$8,Lancamentos!$F:$F,"Realizado",Lancamentos!$J:$J,Fluxo_de_Caixa_Semanal!$A89)-SUMIFS(Lancamentos!$Y:$Y,Lancamentos!$AF:$AF,Fluxo_de_Caixa_Semanal!AP$8,Lancamentos!$F:$F,"Contratado",Lancamentos!$J:$J,Fluxo_de_Caixa_Semanal!$A89)</f>
        <v>0</v>
      </c>
      <c r="AQ89" s="122">
        <f>-SUMIFS(Lancamentos!$Y:$Y,Lancamentos!$AF:$AF,Fluxo_de_Caixa_Semanal!AQ$8,Lancamentos!$F:$F,"Realizado",Lancamentos!$J:$J,Fluxo_de_Caixa_Semanal!$A89)-SUMIFS(Lancamentos!$Y:$Y,Lancamentos!$AF:$AF,Fluxo_de_Caixa_Semanal!AQ$8,Lancamentos!$F:$F,"Contratado",Lancamentos!$J:$J,Fluxo_de_Caixa_Semanal!$A89)</f>
        <v>0</v>
      </c>
      <c r="AR89" s="123">
        <f>-SUMIFS(Lancamentos!$Y:$Y,Lancamentos!$AF:$AF,Fluxo_de_Caixa_Semanal!AR$8,Lancamentos!$F:$F,"Realizado",Lancamentos!$J:$J,Fluxo_de_Caixa_Semanal!$A89)-SUMIFS(Lancamentos!$Y:$Y,Lancamentos!$AF:$AF,Fluxo_de_Caixa_Semanal!AR$8,Lancamentos!$F:$F,"Contratado",Lancamentos!$J:$J,Fluxo_de_Caixa_Semanal!$A89)</f>
        <v>0</v>
      </c>
      <c r="AS89" s="121">
        <f>-SUMIFS(Lancamentos!$Y:$Y,Lancamentos!$AF:$AF,Fluxo_de_Caixa_Semanal!AS$8,Lancamentos!$F:$F,"Realizado",Lancamentos!$J:$J,Fluxo_de_Caixa_Semanal!$A89)-SUMIFS(Lancamentos!$Y:$Y,Lancamentos!$AF:$AF,Fluxo_de_Caixa_Semanal!AS$8,Lancamentos!$F:$F,"Contratado",Lancamentos!$J:$J,Fluxo_de_Caixa_Semanal!$A89)</f>
        <v>0</v>
      </c>
      <c r="AT89" s="122">
        <f>-SUMIFS(Lancamentos!$Y:$Y,Lancamentos!$AF:$AF,Fluxo_de_Caixa_Semanal!AT$8,Lancamentos!$F:$F,"Realizado",Lancamentos!$J:$J,Fluxo_de_Caixa_Semanal!$A89)-SUMIFS(Lancamentos!$Y:$Y,Lancamentos!$AF:$AF,Fluxo_de_Caixa_Semanal!AT$8,Lancamentos!$F:$F,"Contratado",Lancamentos!$J:$J,Fluxo_de_Caixa_Semanal!$A89)</f>
        <v>0</v>
      </c>
      <c r="AU89" s="123">
        <f>-SUMIFS(Lancamentos!$Y:$Y,Lancamentos!$AF:$AF,Fluxo_de_Caixa_Semanal!AU$8,Lancamentos!$F:$F,"Realizado",Lancamentos!$J:$J,Fluxo_de_Caixa_Semanal!$A89)-SUMIFS(Lancamentos!$Y:$Y,Lancamentos!$AF:$AF,Fluxo_de_Caixa_Semanal!AU$8,Lancamentos!$F:$F,"Contratado",Lancamentos!$J:$J,Fluxo_de_Caixa_Semanal!$A89)</f>
        <v>0</v>
      </c>
      <c r="AV89" s="121">
        <f>-SUMIFS(Lancamentos!$Y:$Y,Lancamentos!$AF:$AF,Fluxo_de_Caixa_Semanal!AV$8,Lancamentos!$F:$F,"Realizado",Lancamentos!$J:$J,Fluxo_de_Caixa_Semanal!$A89)-SUMIFS(Lancamentos!$Y:$Y,Lancamentos!$AF:$AF,Fluxo_de_Caixa_Semanal!AV$8,Lancamentos!$F:$F,"Contratado",Lancamentos!$J:$J,Fluxo_de_Caixa_Semanal!$A89)</f>
        <v>0</v>
      </c>
      <c r="AW89" s="122">
        <f>-SUMIFS(Lancamentos!$Y:$Y,Lancamentos!$AF:$AF,Fluxo_de_Caixa_Semanal!AW$8,Lancamentos!$F:$F,"Realizado",Lancamentos!$J:$J,Fluxo_de_Caixa_Semanal!$A89)-SUMIFS(Lancamentos!$Y:$Y,Lancamentos!$AF:$AF,Fluxo_de_Caixa_Semanal!AW$8,Lancamentos!$F:$F,"Contratado",Lancamentos!$J:$J,Fluxo_de_Caixa_Semanal!$A89)</f>
        <v>0</v>
      </c>
      <c r="AX89" s="123">
        <f>-SUMIFS(Lancamentos!$Y:$Y,Lancamentos!$AF:$AF,Fluxo_de_Caixa_Semanal!AX$8,Lancamentos!$F:$F,"Realizado",Lancamentos!$J:$J,Fluxo_de_Caixa_Semanal!$A89)-SUMIFS(Lancamentos!$Y:$Y,Lancamentos!$AF:$AF,Fluxo_de_Caixa_Semanal!AX$8,Lancamentos!$F:$F,"Contratado",Lancamentos!$J:$J,Fluxo_de_Caixa_Semanal!$A89)</f>
        <v>0</v>
      </c>
      <c r="AY89" s="121">
        <f>-SUMIFS(Lancamentos!$Y:$Y,Lancamentos!$AF:$AF,Fluxo_de_Caixa_Semanal!AY$8,Lancamentos!$F:$F,"Realizado",Lancamentos!$J:$J,Fluxo_de_Caixa_Semanal!$A89)-SUMIFS(Lancamentos!$Y:$Y,Lancamentos!$AF:$AF,Fluxo_de_Caixa_Semanal!AY$8,Lancamentos!$F:$F,"Contratado",Lancamentos!$J:$J,Fluxo_de_Caixa_Semanal!$A89)</f>
        <v>0</v>
      </c>
      <c r="AZ89" s="122">
        <f>-SUMIFS(Lancamentos!$Y:$Y,Lancamentos!$AF:$AF,Fluxo_de_Caixa_Semanal!AZ$8,Lancamentos!$F:$F,"Realizado",Lancamentos!$J:$J,Fluxo_de_Caixa_Semanal!$A89)-SUMIFS(Lancamentos!$Y:$Y,Lancamentos!$AF:$AF,Fluxo_de_Caixa_Semanal!AZ$8,Lancamentos!$F:$F,"Contratado",Lancamentos!$J:$J,Fluxo_de_Caixa_Semanal!$A89)</f>
        <v>0</v>
      </c>
      <c r="BA89" s="123">
        <f>-SUMIFS(Lancamentos!$Y:$Y,Lancamentos!$AF:$AF,Fluxo_de_Caixa_Semanal!BA$8,Lancamentos!$F:$F,"Realizado",Lancamentos!$J:$J,Fluxo_de_Caixa_Semanal!$A89)-SUMIFS(Lancamentos!$Y:$Y,Lancamentos!$AF:$AF,Fluxo_de_Caixa_Semanal!BA$8,Lancamentos!$F:$F,"Contratado",Lancamentos!$J:$J,Fluxo_de_Caixa_Semanal!$A89)</f>
        <v>0</v>
      </c>
      <c r="BB89" s="121">
        <f>-SUMIFS(Lancamentos!$Y:$Y,Lancamentos!$AF:$AF,Fluxo_de_Caixa_Semanal!BB$8,Lancamentos!$F:$F,"Realizado",Lancamentos!$J:$J,Fluxo_de_Caixa_Semanal!$A89)-SUMIFS(Lancamentos!$Y:$Y,Lancamentos!$AF:$AF,Fluxo_de_Caixa_Semanal!BB$8,Lancamentos!$F:$F,"Contratado",Lancamentos!$J:$J,Fluxo_de_Caixa_Semanal!$A89)</f>
        <v>0</v>
      </c>
      <c r="BC89" s="122">
        <f>-SUMIFS(Lancamentos!$Y:$Y,Lancamentos!$AF:$AF,Fluxo_de_Caixa_Semanal!BC$8,Lancamentos!$F:$F,"Realizado",Lancamentos!$J:$J,Fluxo_de_Caixa_Semanal!$A89)-SUMIFS(Lancamentos!$Y:$Y,Lancamentos!$AF:$AF,Fluxo_de_Caixa_Semanal!BC$8,Lancamentos!$F:$F,"Contratado",Lancamentos!$J:$J,Fluxo_de_Caixa_Semanal!$A89)</f>
        <v>0</v>
      </c>
      <c r="BD89" s="123">
        <f>-SUMIFS(Lancamentos!$Y:$Y,Lancamentos!$AF:$AF,Fluxo_de_Caixa_Semanal!BD$8,Lancamentos!$F:$F,"Realizado",Lancamentos!$J:$J,Fluxo_de_Caixa_Semanal!$A89)-SUMIFS(Lancamentos!$Y:$Y,Lancamentos!$AF:$AF,Fluxo_de_Caixa_Semanal!BD$8,Lancamentos!$F:$F,"Contratado",Lancamentos!$J:$J,Fluxo_de_Caixa_Semanal!$A89)</f>
        <v>0</v>
      </c>
      <c r="BE89" s="121">
        <f>-SUMIFS(Lancamentos!$Y:$Y,Lancamentos!$AF:$AF,Fluxo_de_Caixa_Semanal!BE$8,Lancamentos!$F:$F,"Realizado",Lancamentos!$J:$J,Fluxo_de_Caixa_Semanal!$A89)-SUMIFS(Lancamentos!$Y:$Y,Lancamentos!$AF:$AF,Fluxo_de_Caixa_Semanal!BE$8,Lancamentos!$F:$F,"Contratado",Lancamentos!$J:$J,Fluxo_de_Caixa_Semanal!$A89)</f>
        <v>0</v>
      </c>
      <c r="BF89" s="122">
        <f>-SUMIFS(Lancamentos!$Y:$Y,Lancamentos!$AF:$AF,Fluxo_de_Caixa_Semanal!BF$8,Lancamentos!$F:$F,"Realizado",Lancamentos!$J:$J,Fluxo_de_Caixa_Semanal!$A89)-SUMIFS(Lancamentos!$Y:$Y,Lancamentos!$AF:$AF,Fluxo_de_Caixa_Semanal!BF$8,Lancamentos!$F:$F,"Contratado",Lancamentos!$J:$J,Fluxo_de_Caixa_Semanal!$A89)</f>
        <v>0</v>
      </c>
      <c r="BG89" s="123">
        <f>-SUMIFS(Lancamentos!$Y:$Y,Lancamentos!$AF:$AF,Fluxo_de_Caixa_Semanal!BG$8,Lancamentos!$F:$F,"Realizado",Lancamentos!$J:$J,Fluxo_de_Caixa_Semanal!$A89)-SUMIFS(Lancamentos!$Y:$Y,Lancamentos!$AF:$AF,Fluxo_de_Caixa_Semanal!BG$8,Lancamentos!$F:$F,"Contratado",Lancamentos!$J:$J,Fluxo_de_Caixa_Semanal!$A89)</f>
        <v>0</v>
      </c>
      <c r="BH89" s="121">
        <f>-SUMIFS(Lancamentos!$Y:$Y,Lancamentos!$AF:$AF,Fluxo_de_Caixa_Semanal!BH$8,Lancamentos!$F:$F,"Realizado",Lancamentos!$J:$J,Fluxo_de_Caixa_Semanal!$A89)-SUMIFS(Lancamentos!$Y:$Y,Lancamentos!$AF:$AF,Fluxo_de_Caixa_Semanal!BH$8,Lancamentos!$F:$F,"Contratado",Lancamentos!$J:$J,Fluxo_de_Caixa_Semanal!$A89)</f>
        <v>0</v>
      </c>
      <c r="BI89" s="122">
        <f>-SUMIFS(Lancamentos!$Y:$Y,Lancamentos!$AF:$AF,Fluxo_de_Caixa_Semanal!BI$8,Lancamentos!$F:$F,"Realizado",Lancamentos!$J:$J,Fluxo_de_Caixa_Semanal!$A89)-SUMIFS(Lancamentos!$Y:$Y,Lancamentos!$AF:$AF,Fluxo_de_Caixa_Semanal!BI$8,Lancamentos!$F:$F,"Contratado",Lancamentos!$J:$J,Fluxo_de_Caixa_Semanal!$A89)</f>
        <v>0</v>
      </c>
      <c r="BJ89" s="123">
        <f>-SUMIFS(Lancamentos!$Y:$Y,Lancamentos!$AF:$AF,Fluxo_de_Caixa_Semanal!BJ$8,Lancamentos!$F:$F,"Realizado",Lancamentos!$J:$J,Fluxo_de_Caixa_Semanal!$A89)-SUMIFS(Lancamentos!$Y:$Y,Lancamentos!$AF:$AF,Fluxo_de_Caixa_Semanal!BJ$8,Lancamentos!$F:$F,"Contratado",Lancamentos!$J:$J,Fluxo_de_Caixa_Semanal!$A89)</f>
        <v>0</v>
      </c>
      <c r="BK89" s="121">
        <f>-SUMIFS(Lancamentos!$Y:$Y,Lancamentos!$AF:$AF,Fluxo_de_Caixa_Semanal!BK$8,Lancamentos!$F:$F,"Realizado",Lancamentos!$J:$J,Fluxo_de_Caixa_Semanal!$A89)-SUMIFS(Lancamentos!$Y:$Y,Lancamentos!$AF:$AF,Fluxo_de_Caixa_Semanal!BK$8,Lancamentos!$F:$F,"Contratado",Lancamentos!$J:$J,Fluxo_de_Caixa_Semanal!$A89)</f>
        <v>0</v>
      </c>
      <c r="BL89" s="122">
        <f>-SUMIFS(Lancamentos!$Y:$Y,Lancamentos!$AF:$AF,Fluxo_de_Caixa_Semanal!BL$8,Lancamentos!$F:$F,"Realizado",Lancamentos!$J:$J,Fluxo_de_Caixa_Semanal!$A89)-SUMIFS(Lancamentos!$Y:$Y,Lancamentos!$AF:$AF,Fluxo_de_Caixa_Semanal!BL$8,Lancamentos!$F:$F,"Contratado",Lancamentos!$J:$J,Fluxo_de_Caixa_Semanal!$A89)</f>
        <v>0</v>
      </c>
      <c r="BM89" s="123">
        <f>-SUMIFS(Lancamentos!$Y:$Y,Lancamentos!$AF:$AF,Fluxo_de_Caixa_Semanal!BM$8,Lancamentos!$F:$F,"Realizado",Lancamentos!$J:$J,Fluxo_de_Caixa_Semanal!$A89)-SUMIFS(Lancamentos!$Y:$Y,Lancamentos!$AF:$AF,Fluxo_de_Caixa_Semanal!BM$8,Lancamentos!$F:$F,"Contratado",Lancamentos!$J:$J,Fluxo_de_Caixa_Semanal!$A89)</f>
        <v>0</v>
      </c>
      <c r="BN89" s="121">
        <f>-SUMIFS(Lancamentos!$Y:$Y,Lancamentos!$AF:$AF,Fluxo_de_Caixa_Semanal!BN$8,Lancamentos!$F:$F,"Realizado",Lancamentos!$J:$J,Fluxo_de_Caixa_Semanal!$A89)-SUMIFS(Lancamentos!$Y:$Y,Lancamentos!$AF:$AF,Fluxo_de_Caixa_Semanal!BN$8,Lancamentos!$F:$F,"Contratado",Lancamentos!$J:$J,Fluxo_de_Caixa_Semanal!$A89)</f>
        <v>0</v>
      </c>
      <c r="BO89" s="122">
        <f>-SUMIFS(Lancamentos!$Y:$Y,Lancamentos!$AF:$AF,Fluxo_de_Caixa_Semanal!BO$8,Lancamentos!$F:$F,"Realizado",Lancamentos!$J:$J,Fluxo_de_Caixa_Semanal!$A89)-SUMIFS(Lancamentos!$Y:$Y,Lancamentos!$AF:$AF,Fluxo_de_Caixa_Semanal!BO$8,Lancamentos!$F:$F,"Contratado",Lancamentos!$J:$J,Fluxo_de_Caixa_Semanal!$A89)</f>
        <v>0</v>
      </c>
      <c r="BP89" s="123">
        <f>-SUMIFS(Lancamentos!$Y:$Y,Lancamentos!$AF:$AF,Fluxo_de_Caixa_Semanal!BP$8,Lancamentos!$F:$F,"Realizado",Lancamentos!$J:$J,Fluxo_de_Caixa_Semanal!$A89)-SUMIFS(Lancamentos!$Y:$Y,Lancamentos!$AF:$AF,Fluxo_de_Caixa_Semanal!BP$8,Lancamentos!$F:$F,"Contratado",Lancamentos!$J:$J,Fluxo_de_Caixa_Semanal!$A89)</f>
        <v>0</v>
      </c>
      <c r="BQ89" s="121">
        <f>-SUMIFS(Lancamentos!$Y:$Y,Lancamentos!$AF:$AF,Fluxo_de_Caixa_Semanal!BQ$8,Lancamentos!$F:$F,"Realizado",Lancamentos!$J:$J,Fluxo_de_Caixa_Semanal!$A89)-SUMIFS(Lancamentos!$Y:$Y,Lancamentos!$AF:$AF,Fluxo_de_Caixa_Semanal!BQ$8,Lancamentos!$F:$F,"Contratado",Lancamentos!$J:$J,Fluxo_de_Caixa_Semanal!$A89)</f>
        <v>0</v>
      </c>
      <c r="BR89" s="122">
        <f>-SUMIFS(Lancamentos!$Y:$Y,Lancamentos!$AF:$AF,Fluxo_de_Caixa_Semanal!BR$8,Lancamentos!$F:$F,"Realizado",Lancamentos!$J:$J,Fluxo_de_Caixa_Semanal!$A89)-SUMIFS(Lancamentos!$Y:$Y,Lancamentos!$AF:$AF,Fluxo_de_Caixa_Semanal!BR$8,Lancamentos!$F:$F,"Contratado",Lancamentos!$J:$J,Fluxo_de_Caixa_Semanal!$A89)</f>
        <v>0</v>
      </c>
      <c r="BS89" s="123">
        <f>-SUMIFS(Lancamentos!$Y:$Y,Lancamentos!$AF:$AF,Fluxo_de_Caixa_Semanal!BS$8,Lancamentos!$F:$F,"Realizado",Lancamentos!$J:$J,Fluxo_de_Caixa_Semanal!$A89)-SUMIFS(Lancamentos!$Y:$Y,Lancamentos!$AF:$AF,Fluxo_de_Caixa_Semanal!BS$8,Lancamentos!$F:$F,"Contratado",Lancamentos!$J:$J,Fluxo_de_Caixa_Semanal!$A89)</f>
        <v>0</v>
      </c>
      <c r="BT89" s="121">
        <f>-SUMIFS(Lancamentos!$Y:$Y,Lancamentos!$AF:$AF,Fluxo_de_Caixa_Semanal!BT$8,Lancamentos!$F:$F,"Realizado",Lancamentos!$J:$J,Fluxo_de_Caixa_Semanal!$A89)-SUMIFS(Lancamentos!$Y:$Y,Lancamentos!$AF:$AF,Fluxo_de_Caixa_Semanal!BT$8,Lancamentos!$F:$F,"Contratado",Lancamentos!$J:$J,Fluxo_de_Caixa_Semanal!$A89)</f>
        <v>0</v>
      </c>
      <c r="BU89" s="122">
        <f>-SUMIFS(Lancamentos!$Y:$Y,Lancamentos!$AF:$AF,Fluxo_de_Caixa_Semanal!BU$8,Lancamentos!$F:$F,"Realizado",Lancamentos!$J:$J,Fluxo_de_Caixa_Semanal!$A89)-SUMIFS(Lancamentos!$Y:$Y,Lancamentos!$AF:$AF,Fluxo_de_Caixa_Semanal!BU$8,Lancamentos!$F:$F,"Contratado",Lancamentos!$J:$J,Fluxo_de_Caixa_Semanal!$A89)</f>
        <v>0</v>
      </c>
      <c r="BV89" s="123">
        <f>-SUMIFS(Lancamentos!$Y:$Y,Lancamentos!$AF:$AF,Fluxo_de_Caixa_Semanal!BV$8,Lancamentos!$F:$F,"Realizado",Lancamentos!$J:$J,Fluxo_de_Caixa_Semanal!$A89)-SUMIFS(Lancamentos!$Y:$Y,Lancamentos!$AF:$AF,Fluxo_de_Caixa_Semanal!BV$8,Lancamentos!$F:$F,"Contratado",Lancamentos!$J:$J,Fluxo_de_Caixa_Semanal!$A89)</f>
        <v>0</v>
      </c>
      <c r="BW89" s="121">
        <f>-SUMIFS(Lancamentos!$Y:$Y,Lancamentos!$AF:$AF,Fluxo_de_Caixa_Semanal!BW$8,Lancamentos!$F:$F,"Realizado",Lancamentos!$J:$J,Fluxo_de_Caixa_Semanal!$A89)-SUMIFS(Lancamentos!$Y:$Y,Lancamentos!$AF:$AF,Fluxo_de_Caixa_Semanal!BW$8,Lancamentos!$F:$F,"Contratado",Lancamentos!$J:$J,Fluxo_de_Caixa_Semanal!$A89)</f>
        <v>0</v>
      </c>
      <c r="BX89" s="122">
        <f>-SUMIFS(Lancamentos!$Y:$Y,Lancamentos!$AF:$AF,Fluxo_de_Caixa_Semanal!BX$8,Lancamentos!$F:$F,"Realizado",Lancamentos!$J:$J,Fluxo_de_Caixa_Semanal!$A89)-SUMIFS(Lancamentos!$Y:$Y,Lancamentos!$AF:$AF,Fluxo_de_Caixa_Semanal!BX$8,Lancamentos!$F:$F,"Contratado",Lancamentos!$J:$J,Fluxo_de_Caixa_Semanal!$A89)</f>
        <v>0</v>
      </c>
      <c r="BY89" s="123">
        <f>-SUMIFS(Lancamentos!$Y:$Y,Lancamentos!$AF:$AF,Fluxo_de_Caixa_Semanal!BY$8,Lancamentos!$F:$F,"Realizado",Lancamentos!$J:$J,Fluxo_de_Caixa_Semanal!$A89)-SUMIFS(Lancamentos!$Y:$Y,Lancamentos!$AF:$AF,Fluxo_de_Caixa_Semanal!BY$8,Lancamentos!$F:$F,"Contratado",Lancamentos!$J:$J,Fluxo_de_Caixa_Semanal!$A89)</f>
        <v>0</v>
      </c>
      <c r="BZ89" s="121">
        <f>-SUMIFS(Lancamentos!$Y:$Y,Lancamentos!$AF:$AF,Fluxo_de_Caixa_Semanal!BZ$8,Lancamentos!$F:$F,"Realizado",Lancamentos!$J:$J,Fluxo_de_Caixa_Semanal!$A89)-SUMIFS(Lancamentos!$Y:$Y,Lancamentos!$AF:$AF,Fluxo_de_Caixa_Semanal!BZ$8,Lancamentos!$F:$F,"Contratado",Lancamentos!$J:$J,Fluxo_de_Caixa_Semanal!$A89)</f>
        <v>0</v>
      </c>
      <c r="CA89" s="122">
        <f>-SUMIFS(Lancamentos!$Y:$Y,Lancamentos!$AF:$AF,Fluxo_de_Caixa_Semanal!CA$8,Lancamentos!$F:$F,"Realizado",Lancamentos!$J:$J,Fluxo_de_Caixa_Semanal!$A89)-SUMIFS(Lancamentos!$Y:$Y,Lancamentos!$AF:$AF,Fluxo_de_Caixa_Semanal!CA$8,Lancamentos!$F:$F,"Contratado",Lancamentos!$J:$J,Fluxo_de_Caixa_Semanal!$A89)</f>
        <v>0</v>
      </c>
      <c r="CB89" s="123">
        <f>-SUMIFS(Lancamentos!$Y:$Y,Lancamentos!$AF:$AF,Fluxo_de_Caixa_Semanal!CB$8,Lancamentos!$F:$F,"Realizado",Lancamentos!$J:$J,Fluxo_de_Caixa_Semanal!$A89)-SUMIFS(Lancamentos!$Y:$Y,Lancamentos!$AF:$AF,Fluxo_de_Caixa_Semanal!CB$8,Lancamentos!$F:$F,"Contratado",Lancamentos!$J:$J,Fluxo_de_Caixa_Semanal!$A89)</f>
        <v>0</v>
      </c>
      <c r="CC89" s="121">
        <f>-SUMIFS(Lancamentos!$Y:$Y,Lancamentos!$AF:$AF,Fluxo_de_Caixa_Semanal!CC$8,Lancamentos!$F:$F,"Realizado",Lancamentos!$J:$J,Fluxo_de_Caixa_Semanal!$A89)-SUMIFS(Lancamentos!$Y:$Y,Lancamentos!$AF:$AF,Fluxo_de_Caixa_Semanal!CC$8,Lancamentos!$F:$F,"Contratado",Lancamentos!$J:$J,Fluxo_de_Caixa_Semanal!$A89)</f>
        <v>0</v>
      </c>
      <c r="CD89" s="122">
        <f>-SUMIFS(Lancamentos!$Y:$Y,Lancamentos!$AF:$AF,Fluxo_de_Caixa_Semanal!CD$8,Lancamentos!$F:$F,"Realizado",Lancamentos!$J:$J,Fluxo_de_Caixa_Semanal!$A89)-SUMIFS(Lancamentos!$Y:$Y,Lancamentos!$AF:$AF,Fluxo_de_Caixa_Semanal!CD$8,Lancamentos!$F:$F,"Contratado",Lancamentos!$J:$J,Fluxo_de_Caixa_Semanal!$A89)</f>
        <v>0</v>
      </c>
      <c r="CE89" s="123">
        <f>-SUMIFS(Lancamentos!$Y:$Y,Lancamentos!$AF:$AF,Fluxo_de_Caixa_Semanal!CE$8,Lancamentos!$F:$F,"Realizado",Lancamentos!$J:$J,Fluxo_de_Caixa_Semanal!$A89)-SUMIFS(Lancamentos!$Y:$Y,Lancamentos!$AF:$AF,Fluxo_de_Caixa_Semanal!CE$8,Lancamentos!$F:$F,"Contratado",Lancamentos!$J:$J,Fluxo_de_Caixa_Semanal!$A89)</f>
        <v>0</v>
      </c>
      <c r="CF89" s="121">
        <f>-SUMIFS(Lancamentos!$Y:$Y,Lancamentos!$AF:$AF,Fluxo_de_Caixa_Semanal!CF$8,Lancamentos!$F:$F,"Realizado",Lancamentos!$J:$J,Fluxo_de_Caixa_Semanal!$A89)-SUMIFS(Lancamentos!$Y:$Y,Lancamentos!$AF:$AF,Fluxo_de_Caixa_Semanal!CF$8,Lancamentos!$F:$F,"Contratado",Lancamentos!$J:$J,Fluxo_de_Caixa_Semanal!$A89)</f>
        <v>0</v>
      </c>
      <c r="CG89" s="122">
        <f>-SUMIFS(Lancamentos!$Y:$Y,Lancamentos!$AF:$AF,Fluxo_de_Caixa_Semanal!CG$8,Lancamentos!$F:$F,"Realizado",Lancamentos!$J:$J,Fluxo_de_Caixa_Semanal!$A89)-SUMIFS(Lancamentos!$Y:$Y,Lancamentos!$AF:$AF,Fluxo_de_Caixa_Semanal!CG$8,Lancamentos!$F:$F,"Contratado",Lancamentos!$J:$J,Fluxo_de_Caixa_Semanal!$A89)</f>
        <v>0</v>
      </c>
      <c r="CH89" s="123">
        <f>-SUMIFS(Lancamentos!$Y:$Y,Lancamentos!$AF:$AF,Fluxo_de_Caixa_Semanal!CH$8,Lancamentos!$F:$F,"Realizado",Lancamentos!$J:$J,Fluxo_de_Caixa_Semanal!$A89)-SUMIFS(Lancamentos!$Y:$Y,Lancamentos!$AF:$AF,Fluxo_de_Caixa_Semanal!CH$8,Lancamentos!$F:$F,"Contratado",Lancamentos!$J:$J,Fluxo_de_Caixa_Semanal!$A89)</f>
        <v>0</v>
      </c>
      <c r="CI89" s="121">
        <f>-SUMIFS(Lancamentos!$Y:$Y,Lancamentos!$AF:$AF,Fluxo_de_Caixa_Semanal!CI$8,Lancamentos!$F:$F,"Realizado",Lancamentos!$J:$J,Fluxo_de_Caixa_Semanal!$A89)-SUMIFS(Lancamentos!$Y:$Y,Lancamentos!$AF:$AF,Fluxo_de_Caixa_Semanal!CI$8,Lancamentos!$F:$F,"Contratado",Lancamentos!$J:$J,Fluxo_de_Caixa_Semanal!$A89)</f>
        <v>0</v>
      </c>
      <c r="CJ89" s="122">
        <f>-SUMIFS(Lancamentos!$Y:$Y,Lancamentos!$AF:$AF,Fluxo_de_Caixa_Semanal!CJ$8,Lancamentos!$F:$F,"Realizado",Lancamentos!$J:$J,Fluxo_de_Caixa_Semanal!$A89)-SUMIFS(Lancamentos!$Y:$Y,Lancamentos!$AF:$AF,Fluxo_de_Caixa_Semanal!CJ$8,Lancamentos!$F:$F,"Contratado",Lancamentos!$J:$J,Fluxo_de_Caixa_Semanal!$A89)</f>
        <v>0</v>
      </c>
      <c r="CK89" s="123">
        <f>-SUMIFS(Lancamentos!$Y:$Y,Lancamentos!$AF:$AF,Fluxo_de_Caixa_Semanal!CK$8,Lancamentos!$F:$F,"Realizado",Lancamentos!$J:$J,Fluxo_de_Caixa_Semanal!$A89)-SUMIFS(Lancamentos!$Y:$Y,Lancamentos!$AF:$AF,Fluxo_de_Caixa_Semanal!CK$8,Lancamentos!$F:$F,"Contratado",Lancamentos!$J:$J,Fluxo_de_Caixa_Semanal!$A89)</f>
        <v>0</v>
      </c>
      <c r="CL89" s="121">
        <f>-SUMIFS(Lancamentos!$Y:$Y,Lancamentos!$AF:$AF,Fluxo_de_Caixa_Semanal!CL$8,Lancamentos!$F:$F,"Realizado",Lancamentos!$J:$J,Fluxo_de_Caixa_Semanal!$A89)-SUMIFS(Lancamentos!$Y:$Y,Lancamentos!$AF:$AF,Fluxo_de_Caixa_Semanal!CL$8,Lancamentos!$F:$F,"Contratado",Lancamentos!$J:$J,Fluxo_de_Caixa_Semanal!$A89)</f>
        <v>0</v>
      </c>
      <c r="CM89" s="122">
        <f>-SUMIFS(Lancamentos!$Y:$Y,Lancamentos!$AF:$AF,Fluxo_de_Caixa_Semanal!CM$8,Lancamentos!$F:$F,"Realizado",Lancamentos!$J:$J,Fluxo_de_Caixa_Semanal!$A89)-SUMIFS(Lancamentos!$Y:$Y,Lancamentos!$AF:$AF,Fluxo_de_Caixa_Semanal!CM$8,Lancamentos!$F:$F,"Contratado",Lancamentos!$J:$J,Fluxo_de_Caixa_Semanal!$A89)</f>
        <v>0</v>
      </c>
      <c r="CN89" s="123">
        <f>-SUMIFS(Lancamentos!$Y:$Y,Lancamentos!$AF:$AF,Fluxo_de_Caixa_Semanal!CN$8,Lancamentos!$F:$F,"Realizado",Lancamentos!$J:$J,Fluxo_de_Caixa_Semanal!$A89)-SUMIFS(Lancamentos!$Y:$Y,Lancamentos!$AF:$AF,Fluxo_de_Caixa_Semanal!CN$8,Lancamentos!$F:$F,"Contratado",Lancamentos!$J:$J,Fluxo_de_Caixa_Semanal!$A89)</f>
        <v>0</v>
      </c>
      <c r="CO89" s="121">
        <f>-SUMIFS(Lancamentos!$Y:$Y,Lancamentos!$AF:$AF,Fluxo_de_Caixa_Semanal!CO$8,Lancamentos!$F:$F,"Realizado",Lancamentos!$J:$J,Fluxo_de_Caixa_Semanal!$A89)-SUMIFS(Lancamentos!$Y:$Y,Lancamentos!$AF:$AF,Fluxo_de_Caixa_Semanal!CO$8,Lancamentos!$F:$F,"Contratado",Lancamentos!$J:$J,Fluxo_de_Caixa_Semanal!$A89)</f>
        <v>0</v>
      </c>
      <c r="CP89" s="122">
        <f>-SUMIFS(Lancamentos!$Y:$Y,Lancamentos!$AF:$AF,Fluxo_de_Caixa_Semanal!CP$8,Lancamentos!$F:$F,"Realizado",Lancamentos!$J:$J,Fluxo_de_Caixa_Semanal!$A89)-SUMIFS(Lancamentos!$Y:$Y,Lancamentos!$AF:$AF,Fluxo_de_Caixa_Semanal!CP$8,Lancamentos!$F:$F,"Contratado",Lancamentos!$J:$J,Fluxo_de_Caixa_Semanal!$A89)</f>
        <v>0</v>
      </c>
      <c r="CQ89" s="123">
        <f>-SUMIFS(Lancamentos!$Y:$Y,Lancamentos!$AF:$AF,Fluxo_de_Caixa_Semanal!CQ$8,Lancamentos!$F:$F,"Realizado",Lancamentos!$J:$J,Fluxo_de_Caixa_Semanal!$A89)-SUMIFS(Lancamentos!$Y:$Y,Lancamentos!$AF:$AF,Fluxo_de_Caixa_Semanal!CQ$8,Lancamentos!$F:$F,"Contratado",Lancamentos!$J:$J,Fluxo_de_Caixa_Semanal!$A89)</f>
        <v>0</v>
      </c>
      <c r="CR89" s="121">
        <f>-SUMIFS(Lancamentos!$Y:$Y,Lancamentos!$AF:$AF,Fluxo_de_Caixa_Semanal!CR$8,Lancamentos!$F:$F,"Realizado",Lancamentos!$J:$J,Fluxo_de_Caixa_Semanal!$A89)-SUMIFS(Lancamentos!$Y:$Y,Lancamentos!$AF:$AF,Fluxo_de_Caixa_Semanal!CR$8,Lancamentos!$F:$F,"Contratado",Lancamentos!$J:$J,Fluxo_de_Caixa_Semanal!$A89)</f>
        <v>0</v>
      </c>
      <c r="CS89" s="122">
        <f>-SUMIFS(Lancamentos!$Y:$Y,Lancamentos!$AF:$AF,Fluxo_de_Caixa_Semanal!CS$8,Lancamentos!$F:$F,"Realizado",Lancamentos!$J:$J,Fluxo_de_Caixa_Semanal!$A89)-SUMIFS(Lancamentos!$Y:$Y,Lancamentos!$AF:$AF,Fluxo_de_Caixa_Semanal!CS$8,Lancamentos!$F:$F,"Contratado",Lancamentos!$J:$J,Fluxo_de_Caixa_Semanal!$A89)</f>
        <v>0</v>
      </c>
      <c r="CT89" s="123">
        <f>-SUMIFS(Lancamentos!$Y:$Y,Lancamentos!$AF:$AF,Fluxo_de_Caixa_Semanal!CT$8,Lancamentos!$F:$F,"Realizado",Lancamentos!$J:$J,Fluxo_de_Caixa_Semanal!$A89)-SUMIFS(Lancamentos!$Y:$Y,Lancamentos!$AF:$AF,Fluxo_de_Caixa_Semanal!CT$8,Lancamentos!$F:$F,"Contratado",Lancamentos!$J:$J,Fluxo_de_Caixa_Semanal!$A89)</f>
        <v>0</v>
      </c>
      <c r="CU89" s="121">
        <f>-SUMIFS(Lancamentos!$Y:$Y,Lancamentos!$AF:$AF,Fluxo_de_Caixa_Semanal!CU$8,Lancamentos!$F:$F,"Realizado",Lancamentos!$J:$J,Fluxo_de_Caixa_Semanal!$A89)-SUMIFS(Lancamentos!$Y:$Y,Lancamentos!$AF:$AF,Fluxo_de_Caixa_Semanal!CU$8,Lancamentos!$F:$F,"Contratado",Lancamentos!$J:$J,Fluxo_de_Caixa_Semanal!$A89)</f>
        <v>0</v>
      </c>
      <c r="CV89" s="122">
        <f>-SUMIFS(Lancamentos!$Y:$Y,Lancamentos!$AF:$AF,Fluxo_de_Caixa_Semanal!CV$8,Lancamentos!$F:$F,"Realizado",Lancamentos!$J:$J,Fluxo_de_Caixa_Semanal!$A89)-SUMIFS(Lancamentos!$Y:$Y,Lancamentos!$AF:$AF,Fluxo_de_Caixa_Semanal!CV$8,Lancamentos!$F:$F,"Contratado",Lancamentos!$J:$J,Fluxo_de_Caixa_Semanal!$A89)</f>
        <v>0</v>
      </c>
      <c r="CW89" s="123">
        <f>-SUMIFS(Lancamentos!$Y:$Y,Lancamentos!$AF:$AF,Fluxo_de_Caixa_Semanal!CW$8,Lancamentos!$F:$F,"Realizado",Lancamentos!$J:$J,Fluxo_de_Caixa_Semanal!$A89)-SUMIFS(Lancamentos!$Y:$Y,Lancamentos!$AF:$AF,Fluxo_de_Caixa_Semanal!CW$8,Lancamentos!$F:$F,"Contratado",Lancamentos!$J:$J,Fluxo_de_Caixa_Semanal!$A89)</f>
        <v>0</v>
      </c>
      <c r="CX89" s="121">
        <f>-SUMIFS(Lancamentos!$Y:$Y,Lancamentos!$AF:$AF,Fluxo_de_Caixa_Semanal!CX$8,Lancamentos!$F:$F,"Realizado",Lancamentos!$J:$J,Fluxo_de_Caixa_Semanal!$A89)-SUMIFS(Lancamentos!$Y:$Y,Lancamentos!$AF:$AF,Fluxo_de_Caixa_Semanal!CX$8,Lancamentos!$F:$F,"Contratado",Lancamentos!$J:$J,Fluxo_de_Caixa_Semanal!$A89)</f>
        <v>0</v>
      </c>
      <c r="CY89" s="122">
        <f>-SUMIFS(Lancamentos!$Y:$Y,Lancamentos!$AF:$AF,Fluxo_de_Caixa_Semanal!CY$8,Lancamentos!$F:$F,"Realizado",Lancamentos!$J:$J,Fluxo_de_Caixa_Semanal!$A89)-SUMIFS(Lancamentos!$Y:$Y,Lancamentos!$AF:$AF,Fluxo_de_Caixa_Semanal!CY$8,Lancamentos!$F:$F,"Contratado",Lancamentos!$J:$J,Fluxo_de_Caixa_Semanal!$A89)</f>
        <v>0</v>
      </c>
      <c r="CZ89" s="123">
        <f>-SUMIFS(Lancamentos!$Y:$Y,Lancamentos!$AF:$AF,Fluxo_de_Caixa_Semanal!CZ$8,Lancamentos!$F:$F,"Realizado",Lancamentos!$J:$J,Fluxo_de_Caixa_Semanal!$A89)-SUMIFS(Lancamentos!$Y:$Y,Lancamentos!$AF:$AF,Fluxo_de_Caixa_Semanal!CZ$8,Lancamentos!$F:$F,"Contratado",Lancamentos!$J:$J,Fluxo_de_Caixa_Semanal!$A89)</f>
        <v>0</v>
      </c>
      <c r="DA89" s="121">
        <f>-SUMIFS(Lancamentos!$Y:$Y,Lancamentos!$AF:$AF,Fluxo_de_Caixa_Semanal!DA$8,Lancamentos!$F:$F,"Realizado",Lancamentos!$J:$J,Fluxo_de_Caixa_Semanal!$A89)-SUMIFS(Lancamentos!$Y:$Y,Lancamentos!$AF:$AF,Fluxo_de_Caixa_Semanal!DA$8,Lancamentos!$F:$F,"Contratado",Lancamentos!$J:$J,Fluxo_de_Caixa_Semanal!$A89)</f>
        <v>0</v>
      </c>
      <c r="DB89" s="122">
        <f>-SUMIFS(Lancamentos!$Y:$Y,Lancamentos!$AF:$AF,Fluxo_de_Caixa_Semanal!DB$8,Lancamentos!$F:$F,"Realizado",Lancamentos!$J:$J,Fluxo_de_Caixa_Semanal!$A89)-SUMIFS(Lancamentos!$Y:$Y,Lancamentos!$AF:$AF,Fluxo_de_Caixa_Semanal!DB$8,Lancamentos!$F:$F,"Contratado",Lancamentos!$J:$J,Fluxo_de_Caixa_Semanal!$A89)</f>
        <v>0</v>
      </c>
      <c r="DC89" s="123">
        <f>-SUMIFS(Lancamentos!$Y:$Y,Lancamentos!$AF:$AF,Fluxo_de_Caixa_Semanal!DC$8,Lancamentos!$F:$F,"Realizado",Lancamentos!$J:$J,Fluxo_de_Caixa_Semanal!$A89)-SUMIFS(Lancamentos!$Y:$Y,Lancamentos!$AF:$AF,Fluxo_de_Caixa_Semanal!DC$8,Lancamentos!$F:$F,"Contratado",Lancamentos!$J:$J,Fluxo_de_Caixa_Semanal!$A89)</f>
        <v>0</v>
      </c>
      <c r="DD89" s="121">
        <f>-SUMIFS(Lancamentos!$Y:$Y,Lancamentos!$AF:$AF,Fluxo_de_Caixa_Semanal!DD$8,Lancamentos!$F:$F,"Realizado",Lancamentos!$J:$J,Fluxo_de_Caixa_Semanal!$A89)-SUMIFS(Lancamentos!$Y:$Y,Lancamentos!$AF:$AF,Fluxo_de_Caixa_Semanal!DD$8,Lancamentos!$F:$F,"Contratado",Lancamentos!$J:$J,Fluxo_de_Caixa_Semanal!$A89)</f>
        <v>0</v>
      </c>
      <c r="DE89" s="122">
        <f>-SUMIFS(Lancamentos!$Y:$Y,Lancamentos!$AF:$AF,Fluxo_de_Caixa_Semanal!DE$8,Lancamentos!$F:$F,"Realizado",Lancamentos!$J:$J,Fluxo_de_Caixa_Semanal!$A89)-SUMIFS(Lancamentos!$Y:$Y,Lancamentos!$AF:$AF,Fluxo_de_Caixa_Semanal!DE$8,Lancamentos!$F:$F,"Contratado",Lancamentos!$J:$J,Fluxo_de_Caixa_Semanal!$A89)</f>
        <v>0</v>
      </c>
      <c r="DF89" s="123">
        <f>-SUMIFS(Lancamentos!$Y:$Y,Lancamentos!$AF:$AF,Fluxo_de_Caixa_Semanal!DF$8,Lancamentos!$F:$F,"Realizado",Lancamentos!$J:$J,Fluxo_de_Caixa_Semanal!$A89)-SUMIFS(Lancamentos!$Y:$Y,Lancamentos!$AF:$AF,Fluxo_de_Caixa_Semanal!DF$8,Lancamentos!$F:$F,"Contratado",Lancamentos!$J:$J,Fluxo_de_Caixa_Semanal!$A89)</f>
        <v>0</v>
      </c>
      <c r="DG89" s="121">
        <f>-SUMIFS(Lancamentos!$Y:$Y,Lancamentos!$AF:$AF,Fluxo_de_Caixa_Semanal!DG$8,Lancamentos!$F:$F,"Realizado",Lancamentos!$J:$J,Fluxo_de_Caixa_Semanal!$A89)-SUMIFS(Lancamentos!$Y:$Y,Lancamentos!$AF:$AF,Fluxo_de_Caixa_Semanal!DG$8,Lancamentos!$F:$F,"Contratado",Lancamentos!$J:$J,Fluxo_de_Caixa_Semanal!$A89)</f>
        <v>0</v>
      </c>
      <c r="DH89" s="122">
        <f>-SUMIFS(Lancamentos!$Y:$Y,Lancamentos!$AF:$AF,Fluxo_de_Caixa_Semanal!DH$8,Lancamentos!$F:$F,"Realizado",Lancamentos!$J:$J,Fluxo_de_Caixa_Semanal!$A89)-SUMIFS(Lancamentos!$Y:$Y,Lancamentos!$AF:$AF,Fluxo_de_Caixa_Semanal!DH$8,Lancamentos!$F:$F,"Contratado",Lancamentos!$J:$J,Fluxo_de_Caixa_Semanal!$A89)</f>
        <v>0</v>
      </c>
      <c r="DI89" s="123">
        <f>-SUMIFS(Lancamentos!$Y:$Y,Lancamentos!$AF:$AF,Fluxo_de_Caixa_Semanal!DI$8,Lancamentos!$F:$F,"Realizado",Lancamentos!$J:$J,Fluxo_de_Caixa_Semanal!$A89)-SUMIFS(Lancamentos!$Y:$Y,Lancamentos!$AF:$AF,Fluxo_de_Caixa_Semanal!DI$8,Lancamentos!$F:$F,"Contratado",Lancamentos!$J:$J,Fluxo_de_Caixa_Semanal!$A89)</f>
        <v>0</v>
      </c>
      <c r="DJ89" s="121">
        <f>-SUMIFS(Lancamentos!$Y:$Y,Lancamentos!$AF:$AF,Fluxo_de_Caixa_Semanal!DJ$8,Lancamentos!$F:$F,"Realizado",Lancamentos!$J:$J,Fluxo_de_Caixa_Semanal!$A89)-SUMIFS(Lancamentos!$Y:$Y,Lancamentos!$AF:$AF,Fluxo_de_Caixa_Semanal!DJ$8,Lancamentos!$F:$F,"Contratado",Lancamentos!$J:$J,Fluxo_de_Caixa_Semanal!$A89)</f>
        <v>0</v>
      </c>
      <c r="DK89" s="122">
        <f>-SUMIFS(Lancamentos!$Y:$Y,Lancamentos!$AF:$AF,Fluxo_de_Caixa_Semanal!DK$8,Lancamentos!$F:$F,"Realizado",Lancamentos!$J:$J,Fluxo_de_Caixa_Semanal!$A89)-SUMIFS(Lancamentos!$Y:$Y,Lancamentos!$AF:$AF,Fluxo_de_Caixa_Semanal!DK$8,Lancamentos!$F:$F,"Contratado",Lancamentos!$J:$J,Fluxo_de_Caixa_Semanal!$A89)</f>
        <v>0</v>
      </c>
      <c r="DL89" s="123">
        <f>-SUMIFS(Lancamentos!$Y:$Y,Lancamentos!$AF:$AF,Fluxo_de_Caixa_Semanal!DL$8,Lancamentos!$F:$F,"Realizado",Lancamentos!$J:$J,Fluxo_de_Caixa_Semanal!$A89)-SUMIFS(Lancamentos!$Y:$Y,Lancamentos!$AF:$AF,Fluxo_de_Caixa_Semanal!DL$8,Lancamentos!$F:$F,"Contratado",Lancamentos!$J:$J,Fluxo_de_Caixa_Semanal!$A89)</f>
        <v>0</v>
      </c>
      <c r="DM89" s="121">
        <f>-SUMIFS(Lancamentos!$Y:$Y,Lancamentos!$AF:$AF,Fluxo_de_Caixa_Semanal!DM$8,Lancamentos!$F:$F,"Realizado",Lancamentos!$J:$J,Fluxo_de_Caixa_Semanal!$A89)-SUMIFS(Lancamentos!$Y:$Y,Lancamentos!$AF:$AF,Fluxo_de_Caixa_Semanal!DM$8,Lancamentos!$F:$F,"Contratado",Lancamentos!$J:$J,Fluxo_de_Caixa_Semanal!$A89)</f>
        <v>0</v>
      </c>
      <c r="DN89" s="122">
        <f>-SUMIFS(Lancamentos!$Y:$Y,Lancamentos!$AF:$AF,Fluxo_de_Caixa_Semanal!DN$8,Lancamentos!$F:$F,"Realizado",Lancamentos!$J:$J,Fluxo_de_Caixa_Semanal!$A89)-SUMIFS(Lancamentos!$Y:$Y,Lancamentos!$AF:$AF,Fluxo_de_Caixa_Semanal!DN$8,Lancamentos!$F:$F,"Contratado",Lancamentos!$J:$J,Fluxo_de_Caixa_Semanal!$A89)</f>
        <v>0</v>
      </c>
      <c r="DO89" s="123">
        <f>-SUMIFS(Lancamentos!$Y:$Y,Lancamentos!$AF:$AF,Fluxo_de_Caixa_Semanal!DO$8,Lancamentos!$F:$F,"Realizado",Lancamentos!$J:$J,Fluxo_de_Caixa_Semanal!$A89)-SUMIFS(Lancamentos!$Y:$Y,Lancamentos!$AF:$AF,Fluxo_de_Caixa_Semanal!DO$8,Lancamentos!$F:$F,"Contratado",Lancamentos!$J:$J,Fluxo_de_Caixa_Semanal!$A89)</f>
        <v>0</v>
      </c>
      <c r="DP89" s="121">
        <f>-SUMIFS(Lancamentos!$Y:$Y,Lancamentos!$AF:$AF,Fluxo_de_Caixa_Semanal!DP$8,Lancamentos!$F:$F,"Realizado",Lancamentos!$J:$J,Fluxo_de_Caixa_Semanal!$A89)-SUMIFS(Lancamentos!$Y:$Y,Lancamentos!$AF:$AF,Fluxo_de_Caixa_Semanal!DP$8,Lancamentos!$F:$F,"Contratado",Lancamentos!$J:$J,Fluxo_de_Caixa_Semanal!$A89)</f>
        <v>0</v>
      </c>
      <c r="DQ89" s="122">
        <f>-SUMIFS(Lancamentos!$Y:$Y,Lancamentos!$AF:$AF,Fluxo_de_Caixa_Semanal!DQ$8,Lancamentos!$F:$F,"Realizado",Lancamentos!$J:$J,Fluxo_de_Caixa_Semanal!$A89)-SUMIFS(Lancamentos!$Y:$Y,Lancamentos!$AF:$AF,Fluxo_de_Caixa_Semanal!DQ$8,Lancamentos!$F:$F,"Contratado",Lancamentos!$J:$J,Fluxo_de_Caixa_Semanal!$A89)</f>
        <v>0</v>
      </c>
      <c r="DR89" s="123">
        <f>-SUMIFS(Lancamentos!$Y:$Y,Lancamentos!$AF:$AF,Fluxo_de_Caixa_Semanal!DR$8,Lancamentos!$F:$F,"Realizado",Lancamentos!$J:$J,Fluxo_de_Caixa_Semanal!$A89)-SUMIFS(Lancamentos!$Y:$Y,Lancamentos!$AF:$AF,Fluxo_de_Caixa_Semanal!DR$8,Lancamentos!$F:$F,"Contratado",Lancamentos!$J:$J,Fluxo_de_Caixa_Semanal!$A89)</f>
        <v>0</v>
      </c>
      <c r="DS89" s="121">
        <f>-SUMIFS(Lancamentos!$Y:$Y,Lancamentos!$AF:$AF,Fluxo_de_Caixa_Semanal!DS$8,Lancamentos!$F:$F,"Realizado",Lancamentos!$J:$J,Fluxo_de_Caixa_Semanal!$A89)-SUMIFS(Lancamentos!$Y:$Y,Lancamentos!$AF:$AF,Fluxo_de_Caixa_Semanal!DS$8,Lancamentos!$F:$F,"Contratado",Lancamentos!$J:$J,Fluxo_de_Caixa_Semanal!$A89)</f>
        <v>0</v>
      </c>
      <c r="DT89" s="122">
        <f>-SUMIFS(Lancamentos!$Y:$Y,Lancamentos!$AF:$AF,Fluxo_de_Caixa_Semanal!DT$8,Lancamentos!$F:$F,"Realizado",Lancamentos!$J:$J,Fluxo_de_Caixa_Semanal!$A89)-SUMIFS(Lancamentos!$Y:$Y,Lancamentos!$AF:$AF,Fluxo_de_Caixa_Semanal!DT$8,Lancamentos!$F:$F,"Contratado",Lancamentos!$J:$J,Fluxo_de_Caixa_Semanal!$A89)</f>
        <v>0</v>
      </c>
      <c r="DU89" s="123">
        <f>-SUMIFS(Lancamentos!$Y:$Y,Lancamentos!$AF:$AF,Fluxo_de_Caixa_Semanal!DU$8,Lancamentos!$F:$F,"Realizado",Lancamentos!$J:$J,Fluxo_de_Caixa_Semanal!$A89)-SUMIFS(Lancamentos!$Y:$Y,Lancamentos!$AF:$AF,Fluxo_de_Caixa_Semanal!DU$8,Lancamentos!$F:$F,"Contratado",Lancamentos!$J:$J,Fluxo_de_Caixa_Semanal!$A89)</f>
        <v>0</v>
      </c>
      <c r="DV89" s="121">
        <f>-SUMIFS(Lancamentos!$Y:$Y,Lancamentos!$AF:$AF,Fluxo_de_Caixa_Semanal!DV$8,Lancamentos!$F:$F,"Realizado",Lancamentos!$J:$J,Fluxo_de_Caixa_Semanal!$A89)-SUMIFS(Lancamentos!$Y:$Y,Lancamentos!$AF:$AF,Fluxo_de_Caixa_Semanal!DV$8,Lancamentos!$F:$F,"Contratado",Lancamentos!$J:$J,Fluxo_de_Caixa_Semanal!$A89)</f>
        <v>0</v>
      </c>
      <c r="DW89" s="122">
        <f>-SUMIFS(Lancamentos!$Y:$Y,Lancamentos!$AF:$AF,Fluxo_de_Caixa_Semanal!DW$8,Lancamentos!$F:$F,"Realizado",Lancamentos!$J:$J,Fluxo_de_Caixa_Semanal!$A89)-SUMIFS(Lancamentos!$Y:$Y,Lancamentos!$AF:$AF,Fluxo_de_Caixa_Semanal!DW$8,Lancamentos!$F:$F,"Contratado",Lancamentos!$J:$J,Fluxo_de_Caixa_Semanal!$A89)</f>
        <v>0</v>
      </c>
      <c r="DX89" s="123">
        <f>-SUMIFS(Lancamentos!$Y:$Y,Lancamentos!$AF:$AF,Fluxo_de_Caixa_Semanal!DX$8,Lancamentos!$F:$F,"Realizado",Lancamentos!$J:$J,Fluxo_de_Caixa_Semanal!$A89)-SUMIFS(Lancamentos!$Y:$Y,Lancamentos!$AF:$AF,Fluxo_de_Caixa_Semanal!DX$8,Lancamentos!$F:$F,"Contratado",Lancamentos!$J:$J,Fluxo_de_Caixa_Semanal!$A89)</f>
        <v>0</v>
      </c>
      <c r="DY89" s="121">
        <f>-SUMIFS(Lancamentos!$Y:$Y,Lancamentos!$AF:$AF,Fluxo_de_Caixa_Semanal!DY$8,Lancamentos!$F:$F,"Realizado",Lancamentos!$J:$J,Fluxo_de_Caixa_Semanal!$A89)-SUMIFS(Lancamentos!$Y:$Y,Lancamentos!$AF:$AF,Fluxo_de_Caixa_Semanal!DY$8,Lancamentos!$F:$F,"Contratado",Lancamentos!$J:$J,Fluxo_de_Caixa_Semanal!$A89)</f>
        <v>0</v>
      </c>
      <c r="DZ89" s="122">
        <f>-SUMIFS(Lancamentos!$Y:$Y,Lancamentos!$AF:$AF,Fluxo_de_Caixa_Semanal!DZ$8,Lancamentos!$F:$F,"Realizado",Lancamentos!$J:$J,Fluxo_de_Caixa_Semanal!$A89)-SUMIFS(Lancamentos!$Y:$Y,Lancamentos!$AF:$AF,Fluxo_de_Caixa_Semanal!DZ$8,Lancamentos!$F:$F,"Contratado",Lancamentos!$J:$J,Fluxo_de_Caixa_Semanal!$A89)</f>
        <v>0</v>
      </c>
      <c r="EA89" s="123">
        <f>-SUMIFS(Lancamentos!$Y:$Y,Lancamentos!$AF:$AF,Fluxo_de_Caixa_Semanal!EA$8,Lancamentos!$F:$F,"Realizado",Lancamentos!$J:$J,Fluxo_de_Caixa_Semanal!$A89)-SUMIFS(Lancamentos!$Y:$Y,Lancamentos!$AF:$AF,Fluxo_de_Caixa_Semanal!EA$8,Lancamentos!$F:$F,"Contratado",Lancamentos!$J:$J,Fluxo_de_Caixa_Semanal!$A89)</f>
        <v>0</v>
      </c>
      <c r="EB89" s="121">
        <f>-SUMIFS(Lancamentos!$Y:$Y,Lancamentos!$AF:$AF,Fluxo_de_Caixa_Semanal!EB$8,Lancamentos!$F:$F,"Realizado",Lancamentos!$J:$J,Fluxo_de_Caixa_Semanal!$A89)-SUMIFS(Lancamentos!$Y:$Y,Lancamentos!$AF:$AF,Fluxo_de_Caixa_Semanal!EB$8,Lancamentos!$F:$F,"Contratado",Lancamentos!$J:$J,Fluxo_de_Caixa_Semanal!$A89)</f>
        <v>0</v>
      </c>
      <c r="EC89" s="122">
        <f>-SUMIFS(Lancamentos!$Y:$Y,Lancamentos!$AF:$AF,Fluxo_de_Caixa_Semanal!EC$8,Lancamentos!$F:$F,"Realizado",Lancamentos!$J:$J,Fluxo_de_Caixa_Semanal!$A89)-SUMIFS(Lancamentos!$Y:$Y,Lancamentos!$AF:$AF,Fluxo_de_Caixa_Semanal!EC$8,Lancamentos!$F:$F,"Contratado",Lancamentos!$J:$J,Fluxo_de_Caixa_Semanal!$A89)</f>
        <v>0</v>
      </c>
      <c r="ED89" s="123">
        <f>-SUMIFS(Lancamentos!$Y:$Y,Lancamentos!$AF:$AF,Fluxo_de_Caixa_Semanal!ED$8,Lancamentos!$F:$F,"Realizado",Lancamentos!$J:$J,Fluxo_de_Caixa_Semanal!$A89)-SUMIFS(Lancamentos!$Y:$Y,Lancamentos!$AF:$AF,Fluxo_de_Caixa_Semanal!ED$8,Lancamentos!$F:$F,"Contratado",Lancamentos!$J:$J,Fluxo_de_Caixa_Semanal!$A89)</f>
        <v>0</v>
      </c>
      <c r="EE89" s="121">
        <f>-SUMIFS(Lancamentos!$Y:$Y,Lancamentos!$AF:$AF,Fluxo_de_Caixa_Semanal!EE$8,Lancamentos!$F:$F,"Realizado",Lancamentos!$J:$J,Fluxo_de_Caixa_Semanal!$A89)-SUMIFS(Lancamentos!$Y:$Y,Lancamentos!$AF:$AF,Fluxo_de_Caixa_Semanal!EE$8,Lancamentos!$F:$F,"Contratado",Lancamentos!$J:$J,Fluxo_de_Caixa_Semanal!$A89)</f>
        <v>0</v>
      </c>
      <c r="EF89" s="122">
        <f>-SUMIFS(Lancamentos!$Y:$Y,Lancamentos!$AF:$AF,Fluxo_de_Caixa_Semanal!EF$8,Lancamentos!$F:$F,"Realizado",Lancamentos!$J:$J,Fluxo_de_Caixa_Semanal!$A89)-SUMIFS(Lancamentos!$Y:$Y,Lancamentos!$AF:$AF,Fluxo_de_Caixa_Semanal!EF$8,Lancamentos!$F:$F,"Contratado",Lancamentos!$J:$J,Fluxo_de_Caixa_Semanal!$A89)</f>
        <v>0</v>
      </c>
      <c r="EG89" s="123">
        <f>-SUMIFS(Lancamentos!$Y:$Y,Lancamentos!$AF:$AF,Fluxo_de_Caixa_Semanal!EG$8,Lancamentos!$F:$F,"Realizado",Lancamentos!$J:$J,Fluxo_de_Caixa_Semanal!$A89)-SUMIFS(Lancamentos!$Y:$Y,Lancamentos!$AF:$AF,Fluxo_de_Caixa_Semanal!EG$8,Lancamentos!$F:$F,"Contratado",Lancamentos!$J:$J,Fluxo_de_Caixa_Semanal!$A89)</f>
        <v>0</v>
      </c>
      <c r="EH89" s="121">
        <f>-SUMIFS(Lancamentos!$Y:$Y,Lancamentos!$AF:$AF,Fluxo_de_Caixa_Semanal!EH$8,Lancamentos!$F:$F,"Realizado",Lancamentos!$J:$J,Fluxo_de_Caixa_Semanal!$A89)-SUMIFS(Lancamentos!$Y:$Y,Lancamentos!$AF:$AF,Fluxo_de_Caixa_Semanal!EH$8,Lancamentos!$F:$F,"Contratado",Lancamentos!$J:$J,Fluxo_de_Caixa_Semanal!$A89)</f>
        <v>0</v>
      </c>
      <c r="EI89" s="122">
        <f>-SUMIFS(Lancamentos!$Y:$Y,Lancamentos!$AF:$AF,Fluxo_de_Caixa_Semanal!EI$8,Lancamentos!$F:$F,"Realizado",Lancamentos!$J:$J,Fluxo_de_Caixa_Semanal!$A89)-SUMIFS(Lancamentos!$Y:$Y,Lancamentos!$AF:$AF,Fluxo_de_Caixa_Semanal!EI$8,Lancamentos!$F:$F,"Contratado",Lancamentos!$J:$J,Fluxo_de_Caixa_Semanal!$A89)</f>
        <v>0</v>
      </c>
      <c r="EJ89" s="123">
        <f>-SUMIFS(Lancamentos!$Y:$Y,Lancamentos!$AF:$AF,Fluxo_de_Caixa_Semanal!EJ$8,Lancamentos!$F:$F,"Realizado",Lancamentos!$J:$J,Fluxo_de_Caixa_Semanal!$A89)-SUMIFS(Lancamentos!$Y:$Y,Lancamentos!$AF:$AF,Fluxo_de_Caixa_Semanal!EJ$8,Lancamentos!$F:$F,"Contratado",Lancamentos!$J:$J,Fluxo_de_Caixa_Semanal!$A89)</f>
        <v>0</v>
      </c>
      <c r="EK89" s="121">
        <f>-SUMIFS(Lancamentos!$Y:$Y,Lancamentos!$AF:$AF,Fluxo_de_Caixa_Semanal!EK$8,Lancamentos!$F:$F,"Realizado",Lancamentos!$J:$J,Fluxo_de_Caixa_Semanal!$A89)-SUMIFS(Lancamentos!$Y:$Y,Lancamentos!$AF:$AF,Fluxo_de_Caixa_Semanal!EK$8,Lancamentos!$F:$F,"Contratado",Lancamentos!$J:$J,Fluxo_de_Caixa_Semanal!$A89)</f>
        <v>0</v>
      </c>
      <c r="EL89" s="122">
        <f>-SUMIFS(Lancamentos!$Y:$Y,Lancamentos!$AF:$AF,Fluxo_de_Caixa_Semanal!EL$8,Lancamentos!$F:$F,"Realizado",Lancamentos!$J:$J,Fluxo_de_Caixa_Semanal!$A89)-SUMIFS(Lancamentos!$Y:$Y,Lancamentos!$AF:$AF,Fluxo_de_Caixa_Semanal!EL$8,Lancamentos!$F:$F,"Contratado",Lancamentos!$J:$J,Fluxo_de_Caixa_Semanal!$A89)</f>
        <v>0</v>
      </c>
      <c r="EM89" s="123">
        <f>-SUMIFS(Lancamentos!$Y:$Y,Lancamentos!$AF:$AF,Fluxo_de_Caixa_Semanal!EM$8,Lancamentos!$F:$F,"Realizado",Lancamentos!$J:$J,Fluxo_de_Caixa_Semanal!$A89)-SUMIFS(Lancamentos!$Y:$Y,Lancamentos!$AF:$AF,Fluxo_de_Caixa_Semanal!EM$8,Lancamentos!$F:$F,"Contratado",Lancamentos!$J:$J,Fluxo_de_Caixa_Semanal!$A89)</f>
        <v>0</v>
      </c>
      <c r="EN89" s="121">
        <f>-SUMIFS(Lancamentos!$Y:$Y,Lancamentos!$AF:$AF,Fluxo_de_Caixa_Semanal!EN$8,Lancamentos!$F:$F,"Realizado",Lancamentos!$J:$J,Fluxo_de_Caixa_Semanal!$A89)-SUMIFS(Lancamentos!$Y:$Y,Lancamentos!$AF:$AF,Fluxo_de_Caixa_Semanal!EN$8,Lancamentos!$F:$F,"Contratado",Lancamentos!$J:$J,Fluxo_de_Caixa_Semanal!$A89)</f>
        <v>0</v>
      </c>
      <c r="EO89" s="122">
        <f>-SUMIFS(Lancamentos!$Y:$Y,Lancamentos!$AF:$AF,Fluxo_de_Caixa_Semanal!EO$8,Lancamentos!$F:$F,"Realizado",Lancamentos!$J:$J,Fluxo_de_Caixa_Semanal!$A89)-SUMIFS(Lancamentos!$Y:$Y,Lancamentos!$AF:$AF,Fluxo_de_Caixa_Semanal!EO$8,Lancamentos!$F:$F,"Contratado",Lancamentos!$J:$J,Fluxo_de_Caixa_Semanal!$A89)</f>
        <v>0</v>
      </c>
      <c r="EP89" s="123">
        <f>-SUMIFS(Lancamentos!$Y:$Y,Lancamentos!$AF:$AF,Fluxo_de_Caixa_Semanal!EP$8,Lancamentos!$F:$F,"Realizado",Lancamentos!$J:$J,Fluxo_de_Caixa_Semanal!$A89)-SUMIFS(Lancamentos!$Y:$Y,Lancamentos!$AF:$AF,Fluxo_de_Caixa_Semanal!EP$8,Lancamentos!$F:$F,"Contratado",Lancamentos!$J:$J,Fluxo_de_Caixa_Semanal!$A89)</f>
        <v>0</v>
      </c>
      <c r="EQ89" s="121">
        <f>-SUMIFS(Lancamentos!$Y:$Y,Lancamentos!$AF:$AF,Fluxo_de_Caixa_Semanal!EQ$8,Lancamentos!$F:$F,"Realizado",Lancamentos!$J:$J,Fluxo_de_Caixa_Semanal!$A89)-SUMIFS(Lancamentos!$Y:$Y,Lancamentos!$AF:$AF,Fluxo_de_Caixa_Semanal!EQ$8,Lancamentos!$F:$F,"Contratado",Lancamentos!$J:$J,Fluxo_de_Caixa_Semanal!$A89)</f>
        <v>0</v>
      </c>
      <c r="ER89" s="122">
        <f>-SUMIFS(Lancamentos!$Y:$Y,Lancamentos!$AF:$AF,Fluxo_de_Caixa_Semanal!ER$8,Lancamentos!$F:$F,"Realizado",Lancamentos!$J:$J,Fluxo_de_Caixa_Semanal!$A89)-SUMIFS(Lancamentos!$Y:$Y,Lancamentos!$AF:$AF,Fluxo_de_Caixa_Semanal!ER$8,Lancamentos!$F:$F,"Contratado",Lancamentos!$J:$J,Fluxo_de_Caixa_Semanal!$A89)</f>
        <v>0</v>
      </c>
      <c r="ES89" s="123">
        <f>-SUMIFS(Lancamentos!$Y:$Y,Lancamentos!$AF:$AF,Fluxo_de_Caixa_Semanal!ES$8,Lancamentos!$F:$F,"Realizado",Lancamentos!$J:$J,Fluxo_de_Caixa_Semanal!$A89)-SUMIFS(Lancamentos!$Y:$Y,Lancamentos!$AF:$AF,Fluxo_de_Caixa_Semanal!ES$8,Lancamentos!$F:$F,"Contratado",Lancamentos!$J:$J,Fluxo_de_Caixa_Semanal!$A89)</f>
        <v>0</v>
      </c>
    </row>
    <row r="90" spans="1:149" s="2" customFormat="1" outlineLevel="1" x14ac:dyDescent="0.25">
      <c r="A90" t="s">
        <v>199</v>
      </c>
      <c r="B90" t="s">
        <v>200</v>
      </c>
      <c r="C90" s="165">
        <f>-SUMIFS(Lancamentos!$Y:$Y,Lancamentos!$AF:$AF,Fluxo_de_Caixa_Semanal!C$8,Lancamentos!$F:$F,"Realizado",Lancamentos!$J:$J,Fluxo_de_Caixa_Semanal!$A90)</f>
        <v>0</v>
      </c>
      <c r="D90" s="165">
        <f>-SUMIFS(Lancamentos!$Y:$Y,Lancamentos!$AF:$AF,Fluxo_de_Caixa_Semanal!D$8,Lancamentos!$F:$F,"Realizado",Lancamentos!$J:$J,Fluxo_de_Caixa_Semanal!$A90)</f>
        <v>0</v>
      </c>
      <c r="E90" s="166">
        <f>-SUMIFS(Lancamentos!$Y:$Y,Lancamentos!$AF:$AF,Fluxo_de_Caixa_Semanal!E$8,Lancamentos!$F:$F,"Realizado",Lancamentos!$J:$J,Fluxo_de_Caixa_Semanal!$A90)</f>
        <v>0</v>
      </c>
      <c r="F90" s="167">
        <f>-SUMIFS(Lancamentos!$Y:$Y,Lancamentos!$AF:$AF,Fluxo_de_Caixa_Semanal!F$8,Lancamentos!$F:$F,"Realizado",Lancamentos!$J:$J,Fluxo_de_Caixa_Semanal!$A90)</f>
        <v>0</v>
      </c>
      <c r="G90" s="165">
        <f>-SUMIFS(Lancamentos!$Y:$Y,Lancamentos!$AF:$AF,Fluxo_de_Caixa_Semanal!G$8,Lancamentos!$F:$F,"Realizado",Lancamentos!$J:$J,Fluxo_de_Caixa_Semanal!$A90)</f>
        <v>0</v>
      </c>
      <c r="H90" s="166">
        <f>-SUMIFS(Lancamentos!$Y:$Y,Lancamentos!$AF:$AF,Fluxo_de_Caixa_Semanal!H$8,Lancamentos!$F:$F,"Realizado",Lancamentos!$J:$J,Fluxo_de_Caixa_Semanal!$A90)</f>
        <v>0</v>
      </c>
      <c r="I90" s="167">
        <f>-SUMIFS(Lancamentos!$Y:$Y,Lancamentos!$AF:$AF,Fluxo_de_Caixa_Semanal!I$8,Lancamentos!$F:$F,"Realizado",Lancamentos!$J:$J,Fluxo_de_Caixa_Semanal!$A90)</f>
        <v>0</v>
      </c>
      <c r="J90" s="165">
        <f>-SUMIFS(Lancamentos!$Y:$Y,Lancamentos!$AF:$AF,Fluxo_de_Caixa_Semanal!J$8,Lancamentos!$F:$F,"Realizado",Lancamentos!$J:$J,Fluxo_de_Caixa_Semanal!$A90)</f>
        <v>0</v>
      </c>
      <c r="K90" s="166">
        <f>-SUMIFS(Lancamentos!$Y:$Y,Lancamentos!$AF:$AF,Fluxo_de_Caixa_Semanal!K$8,Lancamentos!$F:$F,"Realizado",Lancamentos!$J:$J,Fluxo_de_Caixa_Semanal!$A90)</f>
        <v>0</v>
      </c>
      <c r="L90" s="167">
        <f>-SUMIFS(Lancamentos!$Y:$Y,Lancamentos!$AF:$AF,Fluxo_de_Caixa_Semanal!L$8,Lancamentos!$F:$F,"Realizado",Lancamentos!$J:$J,Fluxo_de_Caixa_Semanal!$A90)</f>
        <v>0</v>
      </c>
      <c r="M90" s="165">
        <f>-SUMIFS(Lancamentos!$Y:$Y,Lancamentos!$AF:$AF,Fluxo_de_Caixa_Semanal!M$8,Lancamentos!$F:$F,"Realizado",Lancamentos!$J:$J,Fluxo_de_Caixa_Semanal!$A90)</f>
        <v>0</v>
      </c>
      <c r="N90" s="166">
        <f>-SUMIFS(Lancamentos!$Y:$Y,Lancamentos!$AF:$AF,Fluxo_de_Caixa_Semanal!N$8,Lancamentos!$F:$F,"Realizado",Lancamentos!$J:$J,Fluxo_de_Caixa_Semanal!$A90)</f>
        <v>0</v>
      </c>
      <c r="O90" s="167">
        <f>-SUMIFS(Lancamentos!$Y:$Y,Lancamentos!$AF:$AF,Fluxo_de_Caixa_Semanal!O$8,Lancamentos!$F:$F,"Realizado",Lancamentos!$J:$J,Fluxo_de_Caixa_Semanal!$A90)</f>
        <v>0</v>
      </c>
      <c r="P90" s="165">
        <f>-SUMIFS(Lancamentos!$Y:$Y,Lancamentos!$AF:$AF,Fluxo_de_Caixa_Semanal!P$8,Lancamentos!$F:$F,"Realizado",Lancamentos!$J:$J,Fluxo_de_Caixa_Semanal!$A90)</f>
        <v>0</v>
      </c>
      <c r="Q90" s="166">
        <f>-SUMIFS(Lancamentos!$Y:$Y,Lancamentos!$AF:$AF,Fluxo_de_Caixa_Semanal!Q$8,Lancamentos!$F:$F,"Realizado",Lancamentos!$J:$J,Fluxo_de_Caixa_Semanal!$A90)</f>
        <v>0</v>
      </c>
      <c r="R90" s="167">
        <f>-SUMIFS(Lancamentos!$Y:$Y,Lancamentos!$AF:$AF,Fluxo_de_Caixa_Semanal!R$8,Lancamentos!$F:$F,"Realizado",Lancamentos!$J:$J,Fluxo_de_Caixa_Semanal!$A90)</f>
        <v>0</v>
      </c>
      <c r="S90" s="165">
        <f>-SUMIFS(Lancamentos!$Y:$Y,Lancamentos!$AF:$AF,Fluxo_de_Caixa_Semanal!S$8,Lancamentos!$F:$F,"Realizado",Lancamentos!$J:$J,Fluxo_de_Caixa_Semanal!$A90)</f>
        <v>0</v>
      </c>
      <c r="T90" s="166">
        <f>-SUMIFS(Lancamentos!$Y:$Y,Lancamentos!$AF:$AF,Fluxo_de_Caixa_Semanal!T$8,Lancamentos!$F:$F,"Realizado",Lancamentos!$J:$J,Fluxo_de_Caixa_Semanal!$A90)</f>
        <v>0</v>
      </c>
      <c r="U90" s="167">
        <f>-SUMIFS(Lancamentos!$Y:$Y,Lancamentos!$AF:$AF,Fluxo_de_Caixa_Semanal!U$8,Lancamentos!$F:$F,"Realizado",Lancamentos!$J:$J,Fluxo_de_Caixa_Semanal!$A90)</f>
        <v>0</v>
      </c>
      <c r="V90" s="165">
        <f>-SUMIFS(Lancamentos!$Y:$Y,Lancamentos!$AF:$AF,Fluxo_de_Caixa_Semanal!V$8,Lancamentos!$F:$F,"Realizado",Lancamentos!$J:$J,Fluxo_de_Caixa_Semanal!$A90)</f>
        <v>0</v>
      </c>
      <c r="W90" s="166">
        <f>-SUMIFS(Lancamentos!$Y:$Y,Lancamentos!$AF:$AF,Fluxo_de_Caixa_Semanal!W$8,Lancamentos!$F:$F,"Realizado",Lancamentos!$J:$J,Fluxo_de_Caixa_Semanal!$A90)</f>
        <v>0</v>
      </c>
      <c r="X90" s="121">
        <f>-SUMIFS(Lancamentos!$Y:$Y,Lancamentos!$AF:$AF,Fluxo_de_Caixa_Semanal!X$8,Lancamentos!$F:$F,"Realizado",Lancamentos!$J:$J,Fluxo_de_Caixa_Semanal!$A90)-SUMIFS(Lancamentos!$Y:$Y,Lancamentos!$AF:$AF,Fluxo_de_Caixa_Semanal!X$8,Lancamentos!$F:$F,"Contratado",Lancamentos!$J:$J,Fluxo_de_Caixa_Semanal!$A90)</f>
        <v>0</v>
      </c>
      <c r="Y90" s="122">
        <f>-SUMIFS(Lancamentos!$Y:$Y,Lancamentos!$AF:$AF,Fluxo_de_Caixa_Semanal!Y$8,Lancamentos!$F:$F,"Realizado",Lancamentos!$J:$J,Fluxo_de_Caixa_Semanal!$A90)-SUMIFS(Lancamentos!$Y:$Y,Lancamentos!$AF:$AF,Fluxo_de_Caixa_Semanal!Y$8,Lancamentos!$F:$F,"Contratado",Lancamentos!$J:$J,Fluxo_de_Caixa_Semanal!$A90)</f>
        <v>0</v>
      </c>
      <c r="Z90" s="123">
        <f>-SUMIFS(Lancamentos!$Y:$Y,Lancamentos!$AF:$AF,Fluxo_de_Caixa_Semanal!Z$8,Lancamentos!$F:$F,"Realizado",Lancamentos!$J:$J,Fluxo_de_Caixa_Semanal!$A90)-SUMIFS(Lancamentos!$Y:$Y,Lancamentos!$AF:$AF,Fluxo_de_Caixa_Semanal!Z$8,Lancamentos!$F:$F,"Contratado",Lancamentos!$J:$J,Fluxo_de_Caixa_Semanal!$A90)</f>
        <v>0</v>
      </c>
      <c r="AA90" s="121">
        <f>-SUMIFS(Lancamentos!$Y:$Y,Lancamentos!$AF:$AF,Fluxo_de_Caixa_Semanal!AA$8,Lancamentos!$F:$F,"Realizado",Lancamentos!$J:$J,Fluxo_de_Caixa_Semanal!$A90)-SUMIFS(Lancamentos!$Y:$Y,Lancamentos!$AF:$AF,Fluxo_de_Caixa_Semanal!AA$8,Lancamentos!$F:$F,"Contratado",Lancamentos!$J:$J,Fluxo_de_Caixa_Semanal!$A90)</f>
        <v>0</v>
      </c>
      <c r="AB90" s="122">
        <f>-SUMIFS(Lancamentos!$Y:$Y,Lancamentos!$AF:$AF,Fluxo_de_Caixa_Semanal!AB$8,Lancamentos!$F:$F,"Realizado",Lancamentos!$J:$J,Fluxo_de_Caixa_Semanal!$A90)-SUMIFS(Lancamentos!$Y:$Y,Lancamentos!$AF:$AF,Fluxo_de_Caixa_Semanal!AB$8,Lancamentos!$F:$F,"Contratado",Lancamentos!$J:$J,Fluxo_de_Caixa_Semanal!$A90)</f>
        <v>0</v>
      </c>
      <c r="AC90" s="123">
        <f>-SUMIFS(Lancamentos!$Y:$Y,Lancamentos!$AF:$AF,Fluxo_de_Caixa_Semanal!AC$8,Lancamentos!$F:$F,"Realizado",Lancamentos!$J:$J,Fluxo_de_Caixa_Semanal!$A90)-SUMIFS(Lancamentos!$Y:$Y,Lancamentos!$AF:$AF,Fluxo_de_Caixa_Semanal!AC$8,Lancamentos!$F:$F,"Contratado",Lancamentos!$J:$J,Fluxo_de_Caixa_Semanal!$A90)</f>
        <v>0</v>
      </c>
      <c r="AD90" s="121">
        <f>-SUMIFS(Lancamentos!$Y:$Y,Lancamentos!$AF:$AF,Fluxo_de_Caixa_Semanal!AD$8,Lancamentos!$F:$F,"Realizado",Lancamentos!$J:$J,Fluxo_de_Caixa_Semanal!$A90)-SUMIFS(Lancamentos!$Y:$Y,Lancamentos!$AF:$AF,Fluxo_de_Caixa_Semanal!AD$8,Lancamentos!$F:$F,"Contratado",Lancamentos!$J:$J,Fluxo_de_Caixa_Semanal!$A90)</f>
        <v>0</v>
      </c>
      <c r="AE90" s="122">
        <f>-SUMIFS(Lancamentos!$Y:$Y,Lancamentos!$AF:$AF,Fluxo_de_Caixa_Semanal!AE$8,Lancamentos!$F:$F,"Realizado",Lancamentos!$J:$J,Fluxo_de_Caixa_Semanal!$A90)-SUMIFS(Lancamentos!$Y:$Y,Lancamentos!$AF:$AF,Fluxo_de_Caixa_Semanal!AE$8,Lancamentos!$F:$F,"Contratado",Lancamentos!$J:$J,Fluxo_de_Caixa_Semanal!$A90)</f>
        <v>0</v>
      </c>
      <c r="AF90" s="123">
        <f>-SUMIFS(Lancamentos!$Y:$Y,Lancamentos!$AF:$AF,Fluxo_de_Caixa_Semanal!AF$8,Lancamentos!$F:$F,"Realizado",Lancamentos!$J:$J,Fluxo_de_Caixa_Semanal!$A90)-SUMIFS(Lancamentos!$Y:$Y,Lancamentos!$AF:$AF,Fluxo_de_Caixa_Semanal!AF$8,Lancamentos!$F:$F,"Contratado",Lancamentos!$J:$J,Fluxo_de_Caixa_Semanal!$A90)</f>
        <v>0</v>
      </c>
      <c r="AG90" s="121">
        <f>-SUMIFS(Lancamentos!$Y:$Y,Lancamentos!$AF:$AF,Fluxo_de_Caixa_Semanal!AG$8,Lancamentos!$F:$F,"Realizado",Lancamentos!$J:$J,Fluxo_de_Caixa_Semanal!$A90)-SUMIFS(Lancamentos!$Y:$Y,Lancamentos!$AF:$AF,Fluxo_de_Caixa_Semanal!AG$8,Lancamentos!$F:$F,"Contratado",Lancamentos!$J:$J,Fluxo_de_Caixa_Semanal!$A90)</f>
        <v>0</v>
      </c>
      <c r="AH90" s="122">
        <f>-SUMIFS(Lancamentos!$Y:$Y,Lancamentos!$AF:$AF,Fluxo_de_Caixa_Semanal!AH$8,Lancamentos!$F:$F,"Realizado",Lancamentos!$J:$J,Fluxo_de_Caixa_Semanal!$A90)-SUMIFS(Lancamentos!$Y:$Y,Lancamentos!$AF:$AF,Fluxo_de_Caixa_Semanal!AH$8,Lancamentos!$F:$F,"Contratado",Lancamentos!$J:$J,Fluxo_de_Caixa_Semanal!$A90)</f>
        <v>0</v>
      </c>
      <c r="AI90" s="123">
        <f>-SUMIFS(Lancamentos!$Y:$Y,Lancamentos!$AF:$AF,Fluxo_de_Caixa_Semanal!AI$8,Lancamentos!$F:$F,"Realizado",Lancamentos!$J:$J,Fluxo_de_Caixa_Semanal!$A90)-SUMIFS(Lancamentos!$Y:$Y,Lancamentos!$AF:$AF,Fluxo_de_Caixa_Semanal!AI$8,Lancamentos!$F:$F,"Contratado",Lancamentos!$J:$J,Fluxo_de_Caixa_Semanal!$A90)</f>
        <v>0</v>
      </c>
      <c r="AJ90" s="121">
        <f>-SUMIFS(Lancamentos!$Y:$Y,Lancamentos!$AF:$AF,Fluxo_de_Caixa_Semanal!AJ$8,Lancamentos!$F:$F,"Realizado",Lancamentos!$J:$J,Fluxo_de_Caixa_Semanal!$A90)-SUMIFS(Lancamentos!$Y:$Y,Lancamentos!$AF:$AF,Fluxo_de_Caixa_Semanal!AJ$8,Lancamentos!$F:$F,"Contratado",Lancamentos!$J:$J,Fluxo_de_Caixa_Semanal!$A90)</f>
        <v>0</v>
      </c>
      <c r="AK90" s="122">
        <f>-SUMIFS(Lancamentos!$Y:$Y,Lancamentos!$AF:$AF,Fluxo_de_Caixa_Semanal!AK$8,Lancamentos!$F:$F,"Realizado",Lancamentos!$J:$J,Fluxo_de_Caixa_Semanal!$A90)-SUMIFS(Lancamentos!$Y:$Y,Lancamentos!$AF:$AF,Fluxo_de_Caixa_Semanal!AK$8,Lancamentos!$F:$F,"Contratado",Lancamentos!$J:$J,Fluxo_de_Caixa_Semanal!$A90)</f>
        <v>0</v>
      </c>
      <c r="AL90" s="123">
        <f>-SUMIFS(Lancamentos!$Y:$Y,Lancamentos!$AF:$AF,Fluxo_de_Caixa_Semanal!AL$8,Lancamentos!$F:$F,"Realizado",Lancamentos!$J:$J,Fluxo_de_Caixa_Semanal!$A90)-SUMIFS(Lancamentos!$Y:$Y,Lancamentos!$AF:$AF,Fluxo_de_Caixa_Semanal!AL$8,Lancamentos!$F:$F,"Contratado",Lancamentos!$J:$J,Fluxo_de_Caixa_Semanal!$A90)</f>
        <v>0</v>
      </c>
      <c r="AM90" s="121">
        <f>-SUMIFS(Lancamentos!$Y:$Y,Lancamentos!$AF:$AF,Fluxo_de_Caixa_Semanal!AM$8,Lancamentos!$F:$F,"Realizado",Lancamentos!$J:$J,Fluxo_de_Caixa_Semanal!$A90)-SUMIFS(Lancamentos!$Y:$Y,Lancamentos!$AF:$AF,Fluxo_de_Caixa_Semanal!AM$8,Lancamentos!$F:$F,"Contratado",Lancamentos!$J:$J,Fluxo_de_Caixa_Semanal!$A90)</f>
        <v>0</v>
      </c>
      <c r="AN90" s="122">
        <f>-SUMIFS(Lancamentos!$Y:$Y,Lancamentos!$AF:$AF,Fluxo_de_Caixa_Semanal!AN$8,Lancamentos!$F:$F,"Realizado",Lancamentos!$J:$J,Fluxo_de_Caixa_Semanal!$A90)-SUMIFS(Lancamentos!$Y:$Y,Lancamentos!$AF:$AF,Fluxo_de_Caixa_Semanal!AN$8,Lancamentos!$F:$F,"Contratado",Lancamentos!$J:$J,Fluxo_de_Caixa_Semanal!$A90)</f>
        <v>0</v>
      </c>
      <c r="AO90" s="123">
        <f>-SUMIFS(Lancamentos!$Y:$Y,Lancamentos!$AF:$AF,Fluxo_de_Caixa_Semanal!AO$8,Lancamentos!$F:$F,"Realizado",Lancamentos!$J:$J,Fluxo_de_Caixa_Semanal!$A90)-SUMIFS(Lancamentos!$Y:$Y,Lancamentos!$AF:$AF,Fluxo_de_Caixa_Semanal!AO$8,Lancamentos!$F:$F,"Contratado",Lancamentos!$J:$J,Fluxo_de_Caixa_Semanal!$A90)</f>
        <v>0</v>
      </c>
      <c r="AP90" s="121">
        <f>-SUMIFS(Lancamentos!$Y:$Y,Lancamentos!$AF:$AF,Fluxo_de_Caixa_Semanal!AP$8,Lancamentos!$F:$F,"Realizado",Lancamentos!$J:$J,Fluxo_de_Caixa_Semanal!$A90)-SUMIFS(Lancamentos!$Y:$Y,Lancamentos!$AF:$AF,Fluxo_de_Caixa_Semanal!AP$8,Lancamentos!$F:$F,"Contratado",Lancamentos!$J:$J,Fluxo_de_Caixa_Semanal!$A90)</f>
        <v>0</v>
      </c>
      <c r="AQ90" s="122">
        <f>-SUMIFS(Lancamentos!$Y:$Y,Lancamentos!$AF:$AF,Fluxo_de_Caixa_Semanal!AQ$8,Lancamentos!$F:$F,"Realizado",Lancamentos!$J:$J,Fluxo_de_Caixa_Semanal!$A90)-SUMIFS(Lancamentos!$Y:$Y,Lancamentos!$AF:$AF,Fluxo_de_Caixa_Semanal!AQ$8,Lancamentos!$F:$F,"Contratado",Lancamentos!$J:$J,Fluxo_de_Caixa_Semanal!$A90)</f>
        <v>0</v>
      </c>
      <c r="AR90" s="123">
        <f>-SUMIFS(Lancamentos!$Y:$Y,Lancamentos!$AF:$AF,Fluxo_de_Caixa_Semanal!AR$8,Lancamentos!$F:$F,"Realizado",Lancamentos!$J:$J,Fluxo_de_Caixa_Semanal!$A90)-SUMIFS(Lancamentos!$Y:$Y,Lancamentos!$AF:$AF,Fluxo_de_Caixa_Semanal!AR$8,Lancamentos!$F:$F,"Contratado",Lancamentos!$J:$J,Fluxo_de_Caixa_Semanal!$A90)</f>
        <v>0</v>
      </c>
      <c r="AS90" s="121">
        <f>-SUMIFS(Lancamentos!$Y:$Y,Lancamentos!$AF:$AF,Fluxo_de_Caixa_Semanal!AS$8,Lancamentos!$F:$F,"Realizado",Lancamentos!$J:$J,Fluxo_de_Caixa_Semanal!$A90)-SUMIFS(Lancamentos!$Y:$Y,Lancamentos!$AF:$AF,Fluxo_de_Caixa_Semanal!AS$8,Lancamentos!$F:$F,"Contratado",Lancamentos!$J:$J,Fluxo_de_Caixa_Semanal!$A90)</f>
        <v>0</v>
      </c>
      <c r="AT90" s="122">
        <f>-SUMIFS(Lancamentos!$Y:$Y,Lancamentos!$AF:$AF,Fluxo_de_Caixa_Semanal!AT$8,Lancamentos!$F:$F,"Realizado",Lancamentos!$J:$J,Fluxo_de_Caixa_Semanal!$A90)-SUMIFS(Lancamentos!$Y:$Y,Lancamentos!$AF:$AF,Fluxo_de_Caixa_Semanal!AT$8,Lancamentos!$F:$F,"Contratado",Lancamentos!$J:$J,Fluxo_de_Caixa_Semanal!$A90)</f>
        <v>0</v>
      </c>
      <c r="AU90" s="123">
        <f>-SUMIFS(Lancamentos!$Y:$Y,Lancamentos!$AF:$AF,Fluxo_de_Caixa_Semanal!AU$8,Lancamentos!$F:$F,"Realizado",Lancamentos!$J:$J,Fluxo_de_Caixa_Semanal!$A90)-SUMIFS(Lancamentos!$Y:$Y,Lancamentos!$AF:$AF,Fluxo_de_Caixa_Semanal!AU$8,Lancamentos!$F:$F,"Contratado",Lancamentos!$J:$J,Fluxo_de_Caixa_Semanal!$A90)</f>
        <v>0</v>
      </c>
      <c r="AV90" s="121">
        <f>-SUMIFS(Lancamentos!$Y:$Y,Lancamentos!$AF:$AF,Fluxo_de_Caixa_Semanal!AV$8,Lancamentos!$F:$F,"Realizado",Lancamentos!$J:$J,Fluxo_de_Caixa_Semanal!$A90)-SUMIFS(Lancamentos!$Y:$Y,Lancamentos!$AF:$AF,Fluxo_de_Caixa_Semanal!AV$8,Lancamentos!$F:$F,"Contratado",Lancamentos!$J:$J,Fluxo_de_Caixa_Semanal!$A90)</f>
        <v>0</v>
      </c>
      <c r="AW90" s="122">
        <f>-SUMIFS(Lancamentos!$Y:$Y,Lancamentos!$AF:$AF,Fluxo_de_Caixa_Semanal!AW$8,Lancamentos!$F:$F,"Realizado",Lancamentos!$J:$J,Fluxo_de_Caixa_Semanal!$A90)-SUMIFS(Lancamentos!$Y:$Y,Lancamentos!$AF:$AF,Fluxo_de_Caixa_Semanal!AW$8,Lancamentos!$F:$F,"Contratado",Lancamentos!$J:$J,Fluxo_de_Caixa_Semanal!$A90)</f>
        <v>0</v>
      </c>
      <c r="AX90" s="123">
        <f>-SUMIFS(Lancamentos!$Y:$Y,Lancamentos!$AF:$AF,Fluxo_de_Caixa_Semanal!AX$8,Lancamentos!$F:$F,"Realizado",Lancamentos!$J:$J,Fluxo_de_Caixa_Semanal!$A90)-SUMIFS(Lancamentos!$Y:$Y,Lancamentos!$AF:$AF,Fluxo_de_Caixa_Semanal!AX$8,Lancamentos!$F:$F,"Contratado",Lancamentos!$J:$J,Fluxo_de_Caixa_Semanal!$A90)</f>
        <v>0</v>
      </c>
      <c r="AY90" s="121">
        <f>-SUMIFS(Lancamentos!$Y:$Y,Lancamentos!$AF:$AF,Fluxo_de_Caixa_Semanal!AY$8,Lancamentos!$F:$F,"Realizado",Lancamentos!$J:$J,Fluxo_de_Caixa_Semanal!$A90)-SUMIFS(Lancamentos!$Y:$Y,Lancamentos!$AF:$AF,Fluxo_de_Caixa_Semanal!AY$8,Lancamentos!$F:$F,"Contratado",Lancamentos!$J:$J,Fluxo_de_Caixa_Semanal!$A90)</f>
        <v>0</v>
      </c>
      <c r="AZ90" s="122">
        <f>-SUMIFS(Lancamentos!$Y:$Y,Lancamentos!$AF:$AF,Fluxo_de_Caixa_Semanal!AZ$8,Lancamentos!$F:$F,"Realizado",Lancamentos!$J:$J,Fluxo_de_Caixa_Semanal!$A90)-SUMIFS(Lancamentos!$Y:$Y,Lancamentos!$AF:$AF,Fluxo_de_Caixa_Semanal!AZ$8,Lancamentos!$F:$F,"Contratado",Lancamentos!$J:$J,Fluxo_de_Caixa_Semanal!$A90)</f>
        <v>0</v>
      </c>
      <c r="BA90" s="123">
        <f>-SUMIFS(Lancamentos!$Y:$Y,Lancamentos!$AF:$AF,Fluxo_de_Caixa_Semanal!BA$8,Lancamentos!$F:$F,"Realizado",Lancamentos!$J:$J,Fluxo_de_Caixa_Semanal!$A90)-SUMIFS(Lancamentos!$Y:$Y,Lancamentos!$AF:$AF,Fluxo_de_Caixa_Semanal!BA$8,Lancamentos!$F:$F,"Contratado",Lancamentos!$J:$J,Fluxo_de_Caixa_Semanal!$A90)</f>
        <v>0</v>
      </c>
      <c r="BB90" s="121">
        <f>-SUMIFS(Lancamentos!$Y:$Y,Lancamentos!$AF:$AF,Fluxo_de_Caixa_Semanal!BB$8,Lancamentos!$F:$F,"Realizado",Lancamentos!$J:$J,Fluxo_de_Caixa_Semanal!$A90)-SUMIFS(Lancamentos!$Y:$Y,Lancamentos!$AF:$AF,Fluxo_de_Caixa_Semanal!BB$8,Lancamentos!$F:$F,"Contratado",Lancamentos!$J:$J,Fluxo_de_Caixa_Semanal!$A90)</f>
        <v>0</v>
      </c>
      <c r="BC90" s="122">
        <f>-SUMIFS(Lancamentos!$Y:$Y,Lancamentos!$AF:$AF,Fluxo_de_Caixa_Semanal!BC$8,Lancamentos!$F:$F,"Realizado",Lancamentos!$J:$J,Fluxo_de_Caixa_Semanal!$A90)-SUMIFS(Lancamentos!$Y:$Y,Lancamentos!$AF:$AF,Fluxo_de_Caixa_Semanal!BC$8,Lancamentos!$F:$F,"Contratado",Lancamentos!$J:$J,Fluxo_de_Caixa_Semanal!$A90)</f>
        <v>0</v>
      </c>
      <c r="BD90" s="123">
        <f>-SUMIFS(Lancamentos!$Y:$Y,Lancamentos!$AF:$AF,Fluxo_de_Caixa_Semanal!BD$8,Lancamentos!$F:$F,"Realizado",Lancamentos!$J:$J,Fluxo_de_Caixa_Semanal!$A90)-SUMIFS(Lancamentos!$Y:$Y,Lancamentos!$AF:$AF,Fluxo_de_Caixa_Semanal!BD$8,Lancamentos!$F:$F,"Contratado",Lancamentos!$J:$J,Fluxo_de_Caixa_Semanal!$A90)</f>
        <v>0</v>
      </c>
      <c r="BE90" s="121">
        <f>-SUMIFS(Lancamentos!$Y:$Y,Lancamentos!$AF:$AF,Fluxo_de_Caixa_Semanal!BE$8,Lancamentos!$F:$F,"Realizado",Lancamentos!$J:$J,Fluxo_de_Caixa_Semanal!$A90)-SUMIFS(Lancamentos!$Y:$Y,Lancamentos!$AF:$AF,Fluxo_de_Caixa_Semanal!BE$8,Lancamentos!$F:$F,"Contratado",Lancamentos!$J:$J,Fluxo_de_Caixa_Semanal!$A90)</f>
        <v>0</v>
      </c>
      <c r="BF90" s="122">
        <f>-SUMIFS(Lancamentos!$Y:$Y,Lancamentos!$AF:$AF,Fluxo_de_Caixa_Semanal!BF$8,Lancamentos!$F:$F,"Realizado",Lancamentos!$J:$J,Fluxo_de_Caixa_Semanal!$A90)-SUMIFS(Lancamentos!$Y:$Y,Lancamentos!$AF:$AF,Fluxo_de_Caixa_Semanal!BF$8,Lancamentos!$F:$F,"Contratado",Lancamentos!$J:$J,Fluxo_de_Caixa_Semanal!$A90)</f>
        <v>0</v>
      </c>
      <c r="BG90" s="123">
        <f>-SUMIFS(Lancamentos!$Y:$Y,Lancamentos!$AF:$AF,Fluxo_de_Caixa_Semanal!BG$8,Lancamentos!$F:$F,"Realizado",Lancamentos!$J:$J,Fluxo_de_Caixa_Semanal!$A90)-SUMIFS(Lancamentos!$Y:$Y,Lancamentos!$AF:$AF,Fluxo_de_Caixa_Semanal!BG$8,Lancamentos!$F:$F,"Contratado",Lancamentos!$J:$J,Fluxo_de_Caixa_Semanal!$A90)</f>
        <v>0</v>
      </c>
      <c r="BH90" s="121">
        <f>-SUMIFS(Lancamentos!$Y:$Y,Lancamentos!$AF:$AF,Fluxo_de_Caixa_Semanal!BH$8,Lancamentos!$F:$F,"Realizado",Lancamentos!$J:$J,Fluxo_de_Caixa_Semanal!$A90)-SUMIFS(Lancamentos!$Y:$Y,Lancamentos!$AF:$AF,Fluxo_de_Caixa_Semanal!BH$8,Lancamentos!$F:$F,"Contratado",Lancamentos!$J:$J,Fluxo_de_Caixa_Semanal!$A90)</f>
        <v>0</v>
      </c>
      <c r="BI90" s="122">
        <f>-SUMIFS(Lancamentos!$Y:$Y,Lancamentos!$AF:$AF,Fluxo_de_Caixa_Semanal!BI$8,Lancamentos!$F:$F,"Realizado",Lancamentos!$J:$J,Fluxo_de_Caixa_Semanal!$A90)-SUMIFS(Lancamentos!$Y:$Y,Lancamentos!$AF:$AF,Fluxo_de_Caixa_Semanal!BI$8,Lancamentos!$F:$F,"Contratado",Lancamentos!$J:$J,Fluxo_de_Caixa_Semanal!$A90)</f>
        <v>0</v>
      </c>
      <c r="BJ90" s="123">
        <f>-SUMIFS(Lancamentos!$Y:$Y,Lancamentos!$AF:$AF,Fluxo_de_Caixa_Semanal!BJ$8,Lancamentos!$F:$F,"Realizado",Lancamentos!$J:$J,Fluxo_de_Caixa_Semanal!$A90)-SUMIFS(Lancamentos!$Y:$Y,Lancamentos!$AF:$AF,Fluxo_de_Caixa_Semanal!BJ$8,Lancamentos!$F:$F,"Contratado",Lancamentos!$J:$J,Fluxo_de_Caixa_Semanal!$A90)</f>
        <v>0</v>
      </c>
      <c r="BK90" s="121">
        <f>-SUMIFS(Lancamentos!$Y:$Y,Lancamentos!$AF:$AF,Fluxo_de_Caixa_Semanal!BK$8,Lancamentos!$F:$F,"Realizado",Lancamentos!$J:$J,Fluxo_de_Caixa_Semanal!$A90)-SUMIFS(Lancamentos!$Y:$Y,Lancamentos!$AF:$AF,Fluxo_de_Caixa_Semanal!BK$8,Lancamentos!$F:$F,"Contratado",Lancamentos!$J:$J,Fluxo_de_Caixa_Semanal!$A90)</f>
        <v>0</v>
      </c>
      <c r="BL90" s="122">
        <f>-SUMIFS(Lancamentos!$Y:$Y,Lancamentos!$AF:$AF,Fluxo_de_Caixa_Semanal!BL$8,Lancamentos!$F:$F,"Realizado",Lancamentos!$J:$J,Fluxo_de_Caixa_Semanal!$A90)-SUMIFS(Lancamentos!$Y:$Y,Lancamentos!$AF:$AF,Fluxo_de_Caixa_Semanal!BL$8,Lancamentos!$F:$F,"Contratado",Lancamentos!$J:$J,Fluxo_de_Caixa_Semanal!$A90)</f>
        <v>0</v>
      </c>
      <c r="BM90" s="123">
        <f>-SUMIFS(Lancamentos!$Y:$Y,Lancamentos!$AF:$AF,Fluxo_de_Caixa_Semanal!BM$8,Lancamentos!$F:$F,"Realizado",Lancamentos!$J:$J,Fluxo_de_Caixa_Semanal!$A90)-SUMIFS(Lancamentos!$Y:$Y,Lancamentos!$AF:$AF,Fluxo_de_Caixa_Semanal!BM$8,Lancamentos!$F:$F,"Contratado",Lancamentos!$J:$J,Fluxo_de_Caixa_Semanal!$A90)</f>
        <v>0</v>
      </c>
      <c r="BN90" s="121">
        <f>-SUMIFS(Lancamentos!$Y:$Y,Lancamentos!$AF:$AF,Fluxo_de_Caixa_Semanal!BN$8,Lancamentos!$F:$F,"Realizado",Lancamentos!$J:$J,Fluxo_de_Caixa_Semanal!$A90)-SUMIFS(Lancamentos!$Y:$Y,Lancamentos!$AF:$AF,Fluxo_de_Caixa_Semanal!BN$8,Lancamentos!$F:$F,"Contratado",Lancamentos!$J:$J,Fluxo_de_Caixa_Semanal!$A90)</f>
        <v>0</v>
      </c>
      <c r="BO90" s="122">
        <f>-SUMIFS(Lancamentos!$Y:$Y,Lancamentos!$AF:$AF,Fluxo_de_Caixa_Semanal!BO$8,Lancamentos!$F:$F,"Realizado",Lancamentos!$J:$J,Fluxo_de_Caixa_Semanal!$A90)-SUMIFS(Lancamentos!$Y:$Y,Lancamentos!$AF:$AF,Fluxo_de_Caixa_Semanal!BO$8,Lancamentos!$F:$F,"Contratado",Lancamentos!$J:$J,Fluxo_de_Caixa_Semanal!$A90)</f>
        <v>0</v>
      </c>
      <c r="BP90" s="123">
        <f>-SUMIFS(Lancamentos!$Y:$Y,Lancamentos!$AF:$AF,Fluxo_de_Caixa_Semanal!BP$8,Lancamentos!$F:$F,"Realizado",Lancamentos!$J:$J,Fluxo_de_Caixa_Semanal!$A90)-SUMIFS(Lancamentos!$Y:$Y,Lancamentos!$AF:$AF,Fluxo_de_Caixa_Semanal!BP$8,Lancamentos!$F:$F,"Contratado",Lancamentos!$J:$J,Fluxo_de_Caixa_Semanal!$A90)</f>
        <v>0</v>
      </c>
      <c r="BQ90" s="121">
        <f>-SUMIFS(Lancamentos!$Y:$Y,Lancamentos!$AF:$AF,Fluxo_de_Caixa_Semanal!BQ$8,Lancamentos!$F:$F,"Realizado",Lancamentos!$J:$J,Fluxo_de_Caixa_Semanal!$A90)-SUMIFS(Lancamentos!$Y:$Y,Lancamentos!$AF:$AF,Fluxo_de_Caixa_Semanal!BQ$8,Lancamentos!$F:$F,"Contratado",Lancamentos!$J:$J,Fluxo_de_Caixa_Semanal!$A90)</f>
        <v>0</v>
      </c>
      <c r="BR90" s="122">
        <f>-SUMIFS(Lancamentos!$Y:$Y,Lancamentos!$AF:$AF,Fluxo_de_Caixa_Semanal!BR$8,Lancamentos!$F:$F,"Realizado",Lancamentos!$J:$J,Fluxo_de_Caixa_Semanal!$A90)-SUMIFS(Lancamentos!$Y:$Y,Lancamentos!$AF:$AF,Fluxo_de_Caixa_Semanal!BR$8,Lancamentos!$F:$F,"Contratado",Lancamentos!$J:$J,Fluxo_de_Caixa_Semanal!$A90)</f>
        <v>0</v>
      </c>
      <c r="BS90" s="123">
        <f>-SUMIFS(Lancamentos!$Y:$Y,Lancamentos!$AF:$AF,Fluxo_de_Caixa_Semanal!BS$8,Lancamentos!$F:$F,"Realizado",Lancamentos!$J:$J,Fluxo_de_Caixa_Semanal!$A90)-SUMIFS(Lancamentos!$Y:$Y,Lancamentos!$AF:$AF,Fluxo_de_Caixa_Semanal!BS$8,Lancamentos!$F:$F,"Contratado",Lancamentos!$J:$J,Fluxo_de_Caixa_Semanal!$A90)</f>
        <v>0</v>
      </c>
      <c r="BT90" s="121">
        <f>-SUMIFS(Lancamentos!$Y:$Y,Lancamentos!$AF:$AF,Fluxo_de_Caixa_Semanal!BT$8,Lancamentos!$F:$F,"Realizado",Lancamentos!$J:$J,Fluxo_de_Caixa_Semanal!$A90)-SUMIFS(Lancamentos!$Y:$Y,Lancamentos!$AF:$AF,Fluxo_de_Caixa_Semanal!BT$8,Lancamentos!$F:$F,"Contratado",Lancamentos!$J:$J,Fluxo_de_Caixa_Semanal!$A90)</f>
        <v>0</v>
      </c>
      <c r="BU90" s="122">
        <f>-SUMIFS(Lancamentos!$Y:$Y,Lancamentos!$AF:$AF,Fluxo_de_Caixa_Semanal!BU$8,Lancamentos!$F:$F,"Realizado",Lancamentos!$J:$J,Fluxo_de_Caixa_Semanal!$A90)-SUMIFS(Lancamentos!$Y:$Y,Lancamentos!$AF:$AF,Fluxo_de_Caixa_Semanal!BU$8,Lancamentos!$F:$F,"Contratado",Lancamentos!$J:$J,Fluxo_de_Caixa_Semanal!$A90)</f>
        <v>0</v>
      </c>
      <c r="BV90" s="123">
        <f>-SUMIFS(Lancamentos!$Y:$Y,Lancamentos!$AF:$AF,Fluxo_de_Caixa_Semanal!BV$8,Lancamentos!$F:$F,"Realizado",Lancamentos!$J:$J,Fluxo_de_Caixa_Semanal!$A90)-SUMIFS(Lancamentos!$Y:$Y,Lancamentos!$AF:$AF,Fluxo_de_Caixa_Semanal!BV$8,Lancamentos!$F:$F,"Contratado",Lancamentos!$J:$J,Fluxo_de_Caixa_Semanal!$A90)</f>
        <v>0</v>
      </c>
      <c r="BW90" s="121">
        <f>-SUMIFS(Lancamentos!$Y:$Y,Lancamentos!$AF:$AF,Fluxo_de_Caixa_Semanal!BW$8,Lancamentos!$F:$F,"Realizado",Lancamentos!$J:$J,Fluxo_de_Caixa_Semanal!$A90)-SUMIFS(Lancamentos!$Y:$Y,Lancamentos!$AF:$AF,Fluxo_de_Caixa_Semanal!BW$8,Lancamentos!$F:$F,"Contratado",Lancamentos!$J:$J,Fluxo_de_Caixa_Semanal!$A90)</f>
        <v>0</v>
      </c>
      <c r="BX90" s="122">
        <f>-SUMIFS(Lancamentos!$Y:$Y,Lancamentos!$AF:$AF,Fluxo_de_Caixa_Semanal!BX$8,Lancamentos!$F:$F,"Realizado",Lancamentos!$J:$J,Fluxo_de_Caixa_Semanal!$A90)-SUMIFS(Lancamentos!$Y:$Y,Lancamentos!$AF:$AF,Fluxo_de_Caixa_Semanal!BX$8,Lancamentos!$F:$F,"Contratado",Lancamentos!$J:$J,Fluxo_de_Caixa_Semanal!$A90)</f>
        <v>0</v>
      </c>
      <c r="BY90" s="123">
        <f>-SUMIFS(Lancamentos!$Y:$Y,Lancamentos!$AF:$AF,Fluxo_de_Caixa_Semanal!BY$8,Lancamentos!$F:$F,"Realizado",Lancamentos!$J:$J,Fluxo_de_Caixa_Semanal!$A90)-SUMIFS(Lancamentos!$Y:$Y,Lancamentos!$AF:$AF,Fluxo_de_Caixa_Semanal!BY$8,Lancamentos!$F:$F,"Contratado",Lancamentos!$J:$J,Fluxo_de_Caixa_Semanal!$A90)</f>
        <v>0</v>
      </c>
      <c r="BZ90" s="121">
        <f>-SUMIFS(Lancamentos!$Y:$Y,Lancamentos!$AF:$AF,Fluxo_de_Caixa_Semanal!BZ$8,Lancamentos!$F:$F,"Realizado",Lancamentos!$J:$J,Fluxo_de_Caixa_Semanal!$A90)-SUMIFS(Lancamentos!$Y:$Y,Lancamentos!$AF:$AF,Fluxo_de_Caixa_Semanal!BZ$8,Lancamentos!$F:$F,"Contratado",Lancamentos!$J:$J,Fluxo_de_Caixa_Semanal!$A90)</f>
        <v>0</v>
      </c>
      <c r="CA90" s="122">
        <f>-SUMIFS(Lancamentos!$Y:$Y,Lancamentos!$AF:$AF,Fluxo_de_Caixa_Semanal!CA$8,Lancamentos!$F:$F,"Realizado",Lancamentos!$J:$J,Fluxo_de_Caixa_Semanal!$A90)-SUMIFS(Lancamentos!$Y:$Y,Lancamentos!$AF:$AF,Fluxo_de_Caixa_Semanal!CA$8,Lancamentos!$F:$F,"Contratado",Lancamentos!$J:$J,Fluxo_de_Caixa_Semanal!$A90)</f>
        <v>0</v>
      </c>
      <c r="CB90" s="123">
        <f>-SUMIFS(Lancamentos!$Y:$Y,Lancamentos!$AF:$AF,Fluxo_de_Caixa_Semanal!CB$8,Lancamentos!$F:$F,"Realizado",Lancamentos!$J:$J,Fluxo_de_Caixa_Semanal!$A90)-SUMIFS(Lancamentos!$Y:$Y,Lancamentos!$AF:$AF,Fluxo_de_Caixa_Semanal!CB$8,Lancamentos!$F:$F,"Contratado",Lancamentos!$J:$J,Fluxo_de_Caixa_Semanal!$A90)</f>
        <v>0</v>
      </c>
      <c r="CC90" s="121">
        <f>-SUMIFS(Lancamentos!$Y:$Y,Lancamentos!$AF:$AF,Fluxo_de_Caixa_Semanal!CC$8,Lancamentos!$F:$F,"Realizado",Lancamentos!$J:$J,Fluxo_de_Caixa_Semanal!$A90)-SUMIFS(Lancamentos!$Y:$Y,Lancamentos!$AF:$AF,Fluxo_de_Caixa_Semanal!CC$8,Lancamentos!$F:$F,"Contratado",Lancamentos!$J:$J,Fluxo_de_Caixa_Semanal!$A90)</f>
        <v>0</v>
      </c>
      <c r="CD90" s="122">
        <f>-SUMIFS(Lancamentos!$Y:$Y,Lancamentos!$AF:$AF,Fluxo_de_Caixa_Semanal!CD$8,Lancamentos!$F:$F,"Realizado",Lancamentos!$J:$J,Fluxo_de_Caixa_Semanal!$A90)-SUMIFS(Lancamentos!$Y:$Y,Lancamentos!$AF:$AF,Fluxo_de_Caixa_Semanal!CD$8,Lancamentos!$F:$F,"Contratado",Lancamentos!$J:$J,Fluxo_de_Caixa_Semanal!$A90)</f>
        <v>0</v>
      </c>
      <c r="CE90" s="123">
        <f>-SUMIFS(Lancamentos!$Y:$Y,Lancamentos!$AF:$AF,Fluxo_de_Caixa_Semanal!CE$8,Lancamentos!$F:$F,"Realizado",Lancamentos!$J:$J,Fluxo_de_Caixa_Semanal!$A90)-SUMIFS(Lancamentos!$Y:$Y,Lancamentos!$AF:$AF,Fluxo_de_Caixa_Semanal!CE$8,Lancamentos!$F:$F,"Contratado",Lancamentos!$J:$J,Fluxo_de_Caixa_Semanal!$A90)</f>
        <v>0</v>
      </c>
      <c r="CF90" s="121">
        <f>-SUMIFS(Lancamentos!$Y:$Y,Lancamentos!$AF:$AF,Fluxo_de_Caixa_Semanal!CF$8,Lancamentos!$F:$F,"Realizado",Lancamentos!$J:$J,Fluxo_de_Caixa_Semanal!$A90)-SUMIFS(Lancamentos!$Y:$Y,Lancamentos!$AF:$AF,Fluxo_de_Caixa_Semanal!CF$8,Lancamentos!$F:$F,"Contratado",Lancamentos!$J:$J,Fluxo_de_Caixa_Semanal!$A90)</f>
        <v>0</v>
      </c>
      <c r="CG90" s="122">
        <f>-SUMIFS(Lancamentos!$Y:$Y,Lancamentos!$AF:$AF,Fluxo_de_Caixa_Semanal!CG$8,Lancamentos!$F:$F,"Realizado",Lancamentos!$J:$J,Fluxo_de_Caixa_Semanal!$A90)-SUMIFS(Lancamentos!$Y:$Y,Lancamentos!$AF:$AF,Fluxo_de_Caixa_Semanal!CG$8,Lancamentos!$F:$F,"Contratado",Lancamentos!$J:$J,Fluxo_de_Caixa_Semanal!$A90)</f>
        <v>0</v>
      </c>
      <c r="CH90" s="123">
        <f>-SUMIFS(Lancamentos!$Y:$Y,Lancamentos!$AF:$AF,Fluxo_de_Caixa_Semanal!CH$8,Lancamentos!$F:$F,"Realizado",Lancamentos!$J:$J,Fluxo_de_Caixa_Semanal!$A90)-SUMIFS(Lancamentos!$Y:$Y,Lancamentos!$AF:$AF,Fluxo_de_Caixa_Semanal!CH$8,Lancamentos!$F:$F,"Contratado",Lancamentos!$J:$J,Fluxo_de_Caixa_Semanal!$A90)</f>
        <v>0</v>
      </c>
      <c r="CI90" s="121">
        <f>-SUMIFS(Lancamentos!$Y:$Y,Lancamentos!$AF:$AF,Fluxo_de_Caixa_Semanal!CI$8,Lancamentos!$F:$F,"Realizado",Lancamentos!$J:$J,Fluxo_de_Caixa_Semanal!$A90)-SUMIFS(Lancamentos!$Y:$Y,Lancamentos!$AF:$AF,Fluxo_de_Caixa_Semanal!CI$8,Lancamentos!$F:$F,"Contratado",Lancamentos!$J:$J,Fluxo_de_Caixa_Semanal!$A90)</f>
        <v>0</v>
      </c>
      <c r="CJ90" s="122">
        <f>-SUMIFS(Lancamentos!$Y:$Y,Lancamentos!$AF:$AF,Fluxo_de_Caixa_Semanal!CJ$8,Lancamentos!$F:$F,"Realizado",Lancamentos!$J:$J,Fluxo_de_Caixa_Semanal!$A90)-SUMIFS(Lancamentos!$Y:$Y,Lancamentos!$AF:$AF,Fluxo_de_Caixa_Semanal!CJ$8,Lancamentos!$F:$F,"Contratado",Lancamentos!$J:$J,Fluxo_de_Caixa_Semanal!$A90)</f>
        <v>0</v>
      </c>
      <c r="CK90" s="123">
        <f>-SUMIFS(Lancamentos!$Y:$Y,Lancamentos!$AF:$AF,Fluxo_de_Caixa_Semanal!CK$8,Lancamentos!$F:$F,"Realizado",Lancamentos!$J:$J,Fluxo_de_Caixa_Semanal!$A90)-SUMIFS(Lancamentos!$Y:$Y,Lancamentos!$AF:$AF,Fluxo_de_Caixa_Semanal!CK$8,Lancamentos!$F:$F,"Contratado",Lancamentos!$J:$J,Fluxo_de_Caixa_Semanal!$A90)</f>
        <v>0</v>
      </c>
      <c r="CL90" s="121">
        <f>-SUMIFS(Lancamentos!$Y:$Y,Lancamentos!$AF:$AF,Fluxo_de_Caixa_Semanal!CL$8,Lancamentos!$F:$F,"Realizado",Lancamentos!$J:$J,Fluxo_de_Caixa_Semanal!$A90)-SUMIFS(Lancamentos!$Y:$Y,Lancamentos!$AF:$AF,Fluxo_de_Caixa_Semanal!CL$8,Lancamentos!$F:$F,"Contratado",Lancamentos!$J:$J,Fluxo_de_Caixa_Semanal!$A90)</f>
        <v>0</v>
      </c>
      <c r="CM90" s="122">
        <f>-SUMIFS(Lancamentos!$Y:$Y,Lancamentos!$AF:$AF,Fluxo_de_Caixa_Semanal!CM$8,Lancamentos!$F:$F,"Realizado",Lancamentos!$J:$J,Fluxo_de_Caixa_Semanal!$A90)-SUMIFS(Lancamentos!$Y:$Y,Lancamentos!$AF:$AF,Fluxo_de_Caixa_Semanal!CM$8,Lancamentos!$F:$F,"Contratado",Lancamentos!$J:$J,Fluxo_de_Caixa_Semanal!$A90)</f>
        <v>0</v>
      </c>
      <c r="CN90" s="123">
        <f>-SUMIFS(Lancamentos!$Y:$Y,Lancamentos!$AF:$AF,Fluxo_de_Caixa_Semanal!CN$8,Lancamentos!$F:$F,"Realizado",Lancamentos!$J:$J,Fluxo_de_Caixa_Semanal!$A90)-SUMIFS(Lancamentos!$Y:$Y,Lancamentos!$AF:$AF,Fluxo_de_Caixa_Semanal!CN$8,Lancamentos!$F:$F,"Contratado",Lancamentos!$J:$J,Fluxo_de_Caixa_Semanal!$A90)</f>
        <v>0</v>
      </c>
      <c r="CO90" s="121">
        <f>-SUMIFS(Lancamentos!$Y:$Y,Lancamentos!$AF:$AF,Fluxo_de_Caixa_Semanal!CO$8,Lancamentos!$F:$F,"Realizado",Lancamentos!$J:$J,Fluxo_de_Caixa_Semanal!$A90)-SUMIFS(Lancamentos!$Y:$Y,Lancamentos!$AF:$AF,Fluxo_de_Caixa_Semanal!CO$8,Lancamentos!$F:$F,"Contratado",Lancamentos!$J:$J,Fluxo_de_Caixa_Semanal!$A90)</f>
        <v>0</v>
      </c>
      <c r="CP90" s="122">
        <f>-SUMIFS(Lancamentos!$Y:$Y,Lancamentos!$AF:$AF,Fluxo_de_Caixa_Semanal!CP$8,Lancamentos!$F:$F,"Realizado",Lancamentos!$J:$J,Fluxo_de_Caixa_Semanal!$A90)-SUMIFS(Lancamentos!$Y:$Y,Lancamentos!$AF:$AF,Fluxo_de_Caixa_Semanal!CP$8,Lancamentos!$F:$F,"Contratado",Lancamentos!$J:$J,Fluxo_de_Caixa_Semanal!$A90)</f>
        <v>0</v>
      </c>
      <c r="CQ90" s="123">
        <f>-SUMIFS(Lancamentos!$Y:$Y,Lancamentos!$AF:$AF,Fluxo_de_Caixa_Semanal!CQ$8,Lancamentos!$F:$F,"Realizado",Lancamentos!$J:$J,Fluxo_de_Caixa_Semanal!$A90)-SUMIFS(Lancamentos!$Y:$Y,Lancamentos!$AF:$AF,Fluxo_de_Caixa_Semanal!CQ$8,Lancamentos!$F:$F,"Contratado",Lancamentos!$J:$J,Fluxo_de_Caixa_Semanal!$A90)</f>
        <v>0</v>
      </c>
      <c r="CR90" s="121">
        <f>-SUMIFS(Lancamentos!$Y:$Y,Lancamentos!$AF:$AF,Fluxo_de_Caixa_Semanal!CR$8,Lancamentos!$F:$F,"Realizado",Lancamentos!$J:$J,Fluxo_de_Caixa_Semanal!$A90)-SUMIFS(Lancamentos!$Y:$Y,Lancamentos!$AF:$AF,Fluxo_de_Caixa_Semanal!CR$8,Lancamentos!$F:$F,"Contratado",Lancamentos!$J:$J,Fluxo_de_Caixa_Semanal!$A90)</f>
        <v>0</v>
      </c>
      <c r="CS90" s="122">
        <f>-SUMIFS(Lancamentos!$Y:$Y,Lancamentos!$AF:$AF,Fluxo_de_Caixa_Semanal!CS$8,Lancamentos!$F:$F,"Realizado",Lancamentos!$J:$J,Fluxo_de_Caixa_Semanal!$A90)-SUMIFS(Lancamentos!$Y:$Y,Lancamentos!$AF:$AF,Fluxo_de_Caixa_Semanal!CS$8,Lancamentos!$F:$F,"Contratado",Lancamentos!$J:$J,Fluxo_de_Caixa_Semanal!$A90)</f>
        <v>0</v>
      </c>
      <c r="CT90" s="123">
        <f>-SUMIFS(Lancamentos!$Y:$Y,Lancamentos!$AF:$AF,Fluxo_de_Caixa_Semanal!CT$8,Lancamentos!$F:$F,"Realizado",Lancamentos!$J:$J,Fluxo_de_Caixa_Semanal!$A90)-SUMIFS(Lancamentos!$Y:$Y,Lancamentos!$AF:$AF,Fluxo_de_Caixa_Semanal!CT$8,Lancamentos!$F:$F,"Contratado",Lancamentos!$J:$J,Fluxo_de_Caixa_Semanal!$A90)</f>
        <v>0</v>
      </c>
      <c r="CU90" s="121">
        <f>-SUMIFS(Lancamentos!$Y:$Y,Lancamentos!$AF:$AF,Fluxo_de_Caixa_Semanal!CU$8,Lancamentos!$F:$F,"Realizado",Lancamentos!$J:$J,Fluxo_de_Caixa_Semanal!$A90)-SUMIFS(Lancamentos!$Y:$Y,Lancamentos!$AF:$AF,Fluxo_de_Caixa_Semanal!CU$8,Lancamentos!$F:$F,"Contratado",Lancamentos!$J:$J,Fluxo_de_Caixa_Semanal!$A90)</f>
        <v>0</v>
      </c>
      <c r="CV90" s="122">
        <f>-SUMIFS(Lancamentos!$Y:$Y,Lancamentos!$AF:$AF,Fluxo_de_Caixa_Semanal!CV$8,Lancamentos!$F:$F,"Realizado",Lancamentos!$J:$J,Fluxo_de_Caixa_Semanal!$A90)-SUMIFS(Lancamentos!$Y:$Y,Lancamentos!$AF:$AF,Fluxo_de_Caixa_Semanal!CV$8,Lancamentos!$F:$F,"Contratado",Lancamentos!$J:$J,Fluxo_de_Caixa_Semanal!$A90)</f>
        <v>0</v>
      </c>
      <c r="CW90" s="123">
        <f>-SUMIFS(Lancamentos!$Y:$Y,Lancamentos!$AF:$AF,Fluxo_de_Caixa_Semanal!CW$8,Lancamentos!$F:$F,"Realizado",Lancamentos!$J:$J,Fluxo_de_Caixa_Semanal!$A90)-SUMIFS(Lancamentos!$Y:$Y,Lancamentos!$AF:$AF,Fluxo_de_Caixa_Semanal!CW$8,Lancamentos!$F:$F,"Contratado",Lancamentos!$J:$J,Fluxo_de_Caixa_Semanal!$A90)</f>
        <v>0</v>
      </c>
      <c r="CX90" s="121">
        <f>-SUMIFS(Lancamentos!$Y:$Y,Lancamentos!$AF:$AF,Fluxo_de_Caixa_Semanal!CX$8,Lancamentos!$F:$F,"Realizado",Lancamentos!$J:$J,Fluxo_de_Caixa_Semanal!$A90)-SUMIFS(Lancamentos!$Y:$Y,Lancamentos!$AF:$AF,Fluxo_de_Caixa_Semanal!CX$8,Lancamentos!$F:$F,"Contratado",Lancamentos!$J:$J,Fluxo_de_Caixa_Semanal!$A90)</f>
        <v>0</v>
      </c>
      <c r="CY90" s="122">
        <f>-SUMIFS(Lancamentos!$Y:$Y,Lancamentos!$AF:$AF,Fluxo_de_Caixa_Semanal!CY$8,Lancamentos!$F:$F,"Realizado",Lancamentos!$J:$J,Fluxo_de_Caixa_Semanal!$A90)-SUMIFS(Lancamentos!$Y:$Y,Lancamentos!$AF:$AF,Fluxo_de_Caixa_Semanal!CY$8,Lancamentos!$F:$F,"Contratado",Lancamentos!$J:$J,Fluxo_de_Caixa_Semanal!$A90)</f>
        <v>0</v>
      </c>
      <c r="CZ90" s="123">
        <f>-SUMIFS(Lancamentos!$Y:$Y,Lancamentos!$AF:$AF,Fluxo_de_Caixa_Semanal!CZ$8,Lancamentos!$F:$F,"Realizado",Lancamentos!$J:$J,Fluxo_de_Caixa_Semanal!$A90)-SUMIFS(Lancamentos!$Y:$Y,Lancamentos!$AF:$AF,Fluxo_de_Caixa_Semanal!CZ$8,Lancamentos!$F:$F,"Contratado",Lancamentos!$J:$J,Fluxo_de_Caixa_Semanal!$A90)</f>
        <v>0</v>
      </c>
      <c r="DA90" s="121">
        <f>-SUMIFS(Lancamentos!$Y:$Y,Lancamentos!$AF:$AF,Fluxo_de_Caixa_Semanal!DA$8,Lancamentos!$F:$F,"Realizado",Lancamentos!$J:$J,Fluxo_de_Caixa_Semanal!$A90)-SUMIFS(Lancamentos!$Y:$Y,Lancamentos!$AF:$AF,Fluxo_de_Caixa_Semanal!DA$8,Lancamentos!$F:$F,"Contratado",Lancamentos!$J:$J,Fluxo_de_Caixa_Semanal!$A90)</f>
        <v>0</v>
      </c>
      <c r="DB90" s="122">
        <f>-SUMIFS(Lancamentos!$Y:$Y,Lancamentos!$AF:$AF,Fluxo_de_Caixa_Semanal!DB$8,Lancamentos!$F:$F,"Realizado",Lancamentos!$J:$J,Fluxo_de_Caixa_Semanal!$A90)-SUMIFS(Lancamentos!$Y:$Y,Lancamentos!$AF:$AF,Fluxo_de_Caixa_Semanal!DB$8,Lancamentos!$F:$F,"Contratado",Lancamentos!$J:$J,Fluxo_de_Caixa_Semanal!$A90)</f>
        <v>0</v>
      </c>
      <c r="DC90" s="123">
        <f>-SUMIFS(Lancamentos!$Y:$Y,Lancamentos!$AF:$AF,Fluxo_de_Caixa_Semanal!DC$8,Lancamentos!$F:$F,"Realizado",Lancamentos!$J:$J,Fluxo_de_Caixa_Semanal!$A90)-SUMIFS(Lancamentos!$Y:$Y,Lancamentos!$AF:$AF,Fluxo_de_Caixa_Semanal!DC$8,Lancamentos!$F:$F,"Contratado",Lancamentos!$J:$J,Fluxo_de_Caixa_Semanal!$A90)</f>
        <v>0</v>
      </c>
      <c r="DD90" s="121">
        <f>-SUMIFS(Lancamentos!$Y:$Y,Lancamentos!$AF:$AF,Fluxo_de_Caixa_Semanal!DD$8,Lancamentos!$F:$F,"Realizado",Lancamentos!$J:$J,Fluxo_de_Caixa_Semanal!$A90)-SUMIFS(Lancamentos!$Y:$Y,Lancamentos!$AF:$AF,Fluxo_de_Caixa_Semanal!DD$8,Lancamentos!$F:$F,"Contratado",Lancamentos!$J:$J,Fluxo_de_Caixa_Semanal!$A90)</f>
        <v>0</v>
      </c>
      <c r="DE90" s="122">
        <f>-SUMIFS(Lancamentos!$Y:$Y,Lancamentos!$AF:$AF,Fluxo_de_Caixa_Semanal!DE$8,Lancamentos!$F:$F,"Realizado",Lancamentos!$J:$J,Fluxo_de_Caixa_Semanal!$A90)-SUMIFS(Lancamentos!$Y:$Y,Lancamentos!$AF:$AF,Fluxo_de_Caixa_Semanal!DE$8,Lancamentos!$F:$F,"Contratado",Lancamentos!$J:$J,Fluxo_de_Caixa_Semanal!$A90)</f>
        <v>0</v>
      </c>
      <c r="DF90" s="123">
        <f>-SUMIFS(Lancamentos!$Y:$Y,Lancamentos!$AF:$AF,Fluxo_de_Caixa_Semanal!DF$8,Lancamentos!$F:$F,"Realizado",Lancamentos!$J:$J,Fluxo_de_Caixa_Semanal!$A90)-SUMIFS(Lancamentos!$Y:$Y,Lancamentos!$AF:$AF,Fluxo_de_Caixa_Semanal!DF$8,Lancamentos!$F:$F,"Contratado",Lancamentos!$J:$J,Fluxo_de_Caixa_Semanal!$A90)</f>
        <v>0</v>
      </c>
      <c r="DG90" s="121">
        <f>-SUMIFS(Lancamentos!$Y:$Y,Lancamentos!$AF:$AF,Fluxo_de_Caixa_Semanal!DG$8,Lancamentos!$F:$F,"Realizado",Lancamentos!$J:$J,Fluxo_de_Caixa_Semanal!$A90)-SUMIFS(Lancamentos!$Y:$Y,Lancamentos!$AF:$AF,Fluxo_de_Caixa_Semanal!DG$8,Lancamentos!$F:$F,"Contratado",Lancamentos!$J:$J,Fluxo_de_Caixa_Semanal!$A90)</f>
        <v>0</v>
      </c>
      <c r="DH90" s="122">
        <f>-SUMIFS(Lancamentos!$Y:$Y,Lancamentos!$AF:$AF,Fluxo_de_Caixa_Semanal!DH$8,Lancamentos!$F:$F,"Realizado",Lancamentos!$J:$J,Fluxo_de_Caixa_Semanal!$A90)-SUMIFS(Lancamentos!$Y:$Y,Lancamentos!$AF:$AF,Fluxo_de_Caixa_Semanal!DH$8,Lancamentos!$F:$F,"Contratado",Lancamentos!$J:$J,Fluxo_de_Caixa_Semanal!$A90)</f>
        <v>0</v>
      </c>
      <c r="DI90" s="123">
        <f>-SUMIFS(Lancamentos!$Y:$Y,Lancamentos!$AF:$AF,Fluxo_de_Caixa_Semanal!DI$8,Lancamentos!$F:$F,"Realizado",Lancamentos!$J:$J,Fluxo_de_Caixa_Semanal!$A90)-SUMIFS(Lancamentos!$Y:$Y,Lancamentos!$AF:$AF,Fluxo_de_Caixa_Semanal!DI$8,Lancamentos!$F:$F,"Contratado",Lancamentos!$J:$J,Fluxo_de_Caixa_Semanal!$A90)</f>
        <v>0</v>
      </c>
      <c r="DJ90" s="121">
        <f>-SUMIFS(Lancamentos!$Y:$Y,Lancamentos!$AF:$AF,Fluxo_de_Caixa_Semanal!DJ$8,Lancamentos!$F:$F,"Realizado",Lancamentos!$J:$J,Fluxo_de_Caixa_Semanal!$A90)-SUMIFS(Lancamentos!$Y:$Y,Lancamentos!$AF:$AF,Fluxo_de_Caixa_Semanal!DJ$8,Lancamentos!$F:$F,"Contratado",Lancamentos!$J:$J,Fluxo_de_Caixa_Semanal!$A90)</f>
        <v>0</v>
      </c>
      <c r="DK90" s="122">
        <f>-SUMIFS(Lancamentos!$Y:$Y,Lancamentos!$AF:$AF,Fluxo_de_Caixa_Semanal!DK$8,Lancamentos!$F:$F,"Realizado",Lancamentos!$J:$J,Fluxo_de_Caixa_Semanal!$A90)-SUMIFS(Lancamentos!$Y:$Y,Lancamentos!$AF:$AF,Fluxo_de_Caixa_Semanal!DK$8,Lancamentos!$F:$F,"Contratado",Lancamentos!$J:$J,Fluxo_de_Caixa_Semanal!$A90)</f>
        <v>0</v>
      </c>
      <c r="DL90" s="123">
        <f>-SUMIFS(Lancamentos!$Y:$Y,Lancamentos!$AF:$AF,Fluxo_de_Caixa_Semanal!DL$8,Lancamentos!$F:$F,"Realizado",Lancamentos!$J:$J,Fluxo_de_Caixa_Semanal!$A90)-SUMIFS(Lancamentos!$Y:$Y,Lancamentos!$AF:$AF,Fluxo_de_Caixa_Semanal!DL$8,Lancamentos!$F:$F,"Contratado",Lancamentos!$J:$J,Fluxo_de_Caixa_Semanal!$A90)</f>
        <v>0</v>
      </c>
      <c r="DM90" s="121">
        <f>-SUMIFS(Lancamentos!$Y:$Y,Lancamentos!$AF:$AF,Fluxo_de_Caixa_Semanal!DM$8,Lancamentos!$F:$F,"Realizado",Lancamentos!$J:$J,Fluxo_de_Caixa_Semanal!$A90)-SUMIFS(Lancamentos!$Y:$Y,Lancamentos!$AF:$AF,Fluxo_de_Caixa_Semanal!DM$8,Lancamentos!$F:$F,"Contratado",Lancamentos!$J:$J,Fluxo_de_Caixa_Semanal!$A90)</f>
        <v>0</v>
      </c>
      <c r="DN90" s="122">
        <f>-SUMIFS(Lancamentos!$Y:$Y,Lancamentos!$AF:$AF,Fluxo_de_Caixa_Semanal!DN$8,Lancamentos!$F:$F,"Realizado",Lancamentos!$J:$J,Fluxo_de_Caixa_Semanal!$A90)-SUMIFS(Lancamentos!$Y:$Y,Lancamentos!$AF:$AF,Fluxo_de_Caixa_Semanal!DN$8,Lancamentos!$F:$F,"Contratado",Lancamentos!$J:$J,Fluxo_de_Caixa_Semanal!$A90)</f>
        <v>0</v>
      </c>
      <c r="DO90" s="123">
        <f>-SUMIFS(Lancamentos!$Y:$Y,Lancamentos!$AF:$AF,Fluxo_de_Caixa_Semanal!DO$8,Lancamentos!$F:$F,"Realizado",Lancamentos!$J:$J,Fluxo_de_Caixa_Semanal!$A90)-SUMIFS(Lancamentos!$Y:$Y,Lancamentos!$AF:$AF,Fluxo_de_Caixa_Semanal!DO$8,Lancamentos!$F:$F,"Contratado",Lancamentos!$J:$J,Fluxo_de_Caixa_Semanal!$A90)</f>
        <v>0</v>
      </c>
      <c r="DP90" s="121">
        <f>-SUMIFS(Lancamentos!$Y:$Y,Lancamentos!$AF:$AF,Fluxo_de_Caixa_Semanal!DP$8,Lancamentos!$F:$F,"Realizado",Lancamentos!$J:$J,Fluxo_de_Caixa_Semanal!$A90)-SUMIFS(Lancamentos!$Y:$Y,Lancamentos!$AF:$AF,Fluxo_de_Caixa_Semanal!DP$8,Lancamentos!$F:$F,"Contratado",Lancamentos!$J:$J,Fluxo_de_Caixa_Semanal!$A90)</f>
        <v>0</v>
      </c>
      <c r="DQ90" s="122">
        <f>-SUMIFS(Lancamentos!$Y:$Y,Lancamentos!$AF:$AF,Fluxo_de_Caixa_Semanal!DQ$8,Lancamentos!$F:$F,"Realizado",Lancamentos!$J:$J,Fluxo_de_Caixa_Semanal!$A90)-SUMIFS(Lancamentos!$Y:$Y,Lancamentos!$AF:$AF,Fluxo_de_Caixa_Semanal!DQ$8,Lancamentos!$F:$F,"Contratado",Lancamentos!$J:$J,Fluxo_de_Caixa_Semanal!$A90)</f>
        <v>0</v>
      </c>
      <c r="DR90" s="123">
        <f>-SUMIFS(Lancamentos!$Y:$Y,Lancamentos!$AF:$AF,Fluxo_de_Caixa_Semanal!DR$8,Lancamentos!$F:$F,"Realizado",Lancamentos!$J:$J,Fluxo_de_Caixa_Semanal!$A90)-SUMIFS(Lancamentos!$Y:$Y,Lancamentos!$AF:$AF,Fluxo_de_Caixa_Semanal!DR$8,Lancamentos!$F:$F,"Contratado",Lancamentos!$J:$J,Fluxo_de_Caixa_Semanal!$A90)</f>
        <v>0</v>
      </c>
      <c r="DS90" s="121">
        <f>-SUMIFS(Lancamentos!$Y:$Y,Lancamentos!$AF:$AF,Fluxo_de_Caixa_Semanal!DS$8,Lancamentos!$F:$F,"Realizado",Lancamentos!$J:$J,Fluxo_de_Caixa_Semanal!$A90)-SUMIFS(Lancamentos!$Y:$Y,Lancamentos!$AF:$AF,Fluxo_de_Caixa_Semanal!DS$8,Lancamentos!$F:$F,"Contratado",Lancamentos!$J:$J,Fluxo_de_Caixa_Semanal!$A90)</f>
        <v>0</v>
      </c>
      <c r="DT90" s="122">
        <f>-SUMIFS(Lancamentos!$Y:$Y,Lancamentos!$AF:$AF,Fluxo_de_Caixa_Semanal!DT$8,Lancamentos!$F:$F,"Realizado",Lancamentos!$J:$J,Fluxo_de_Caixa_Semanal!$A90)-SUMIFS(Lancamentos!$Y:$Y,Lancamentos!$AF:$AF,Fluxo_de_Caixa_Semanal!DT$8,Lancamentos!$F:$F,"Contratado",Lancamentos!$J:$J,Fluxo_de_Caixa_Semanal!$A90)</f>
        <v>0</v>
      </c>
      <c r="DU90" s="123">
        <f>-SUMIFS(Lancamentos!$Y:$Y,Lancamentos!$AF:$AF,Fluxo_de_Caixa_Semanal!DU$8,Lancamentos!$F:$F,"Realizado",Lancamentos!$J:$J,Fluxo_de_Caixa_Semanal!$A90)-SUMIFS(Lancamentos!$Y:$Y,Lancamentos!$AF:$AF,Fluxo_de_Caixa_Semanal!DU$8,Lancamentos!$F:$F,"Contratado",Lancamentos!$J:$J,Fluxo_de_Caixa_Semanal!$A90)</f>
        <v>0</v>
      </c>
      <c r="DV90" s="121">
        <f>-SUMIFS(Lancamentos!$Y:$Y,Lancamentos!$AF:$AF,Fluxo_de_Caixa_Semanal!DV$8,Lancamentos!$F:$F,"Realizado",Lancamentos!$J:$J,Fluxo_de_Caixa_Semanal!$A90)-SUMIFS(Lancamentos!$Y:$Y,Lancamentos!$AF:$AF,Fluxo_de_Caixa_Semanal!DV$8,Lancamentos!$F:$F,"Contratado",Lancamentos!$J:$J,Fluxo_de_Caixa_Semanal!$A90)</f>
        <v>0</v>
      </c>
      <c r="DW90" s="122">
        <f>-SUMIFS(Lancamentos!$Y:$Y,Lancamentos!$AF:$AF,Fluxo_de_Caixa_Semanal!DW$8,Lancamentos!$F:$F,"Realizado",Lancamentos!$J:$J,Fluxo_de_Caixa_Semanal!$A90)-SUMIFS(Lancamentos!$Y:$Y,Lancamentos!$AF:$AF,Fluxo_de_Caixa_Semanal!DW$8,Lancamentos!$F:$F,"Contratado",Lancamentos!$J:$J,Fluxo_de_Caixa_Semanal!$A90)</f>
        <v>0</v>
      </c>
      <c r="DX90" s="123">
        <f>-SUMIFS(Lancamentos!$Y:$Y,Lancamentos!$AF:$AF,Fluxo_de_Caixa_Semanal!DX$8,Lancamentos!$F:$F,"Realizado",Lancamentos!$J:$J,Fluxo_de_Caixa_Semanal!$A90)-SUMIFS(Lancamentos!$Y:$Y,Lancamentos!$AF:$AF,Fluxo_de_Caixa_Semanal!DX$8,Lancamentos!$F:$F,"Contratado",Lancamentos!$J:$J,Fluxo_de_Caixa_Semanal!$A90)</f>
        <v>0</v>
      </c>
      <c r="DY90" s="121">
        <f>-SUMIFS(Lancamentos!$Y:$Y,Lancamentos!$AF:$AF,Fluxo_de_Caixa_Semanal!DY$8,Lancamentos!$F:$F,"Realizado",Lancamentos!$J:$J,Fluxo_de_Caixa_Semanal!$A90)-SUMIFS(Lancamentos!$Y:$Y,Lancamentos!$AF:$AF,Fluxo_de_Caixa_Semanal!DY$8,Lancamentos!$F:$F,"Contratado",Lancamentos!$J:$J,Fluxo_de_Caixa_Semanal!$A90)</f>
        <v>0</v>
      </c>
      <c r="DZ90" s="122">
        <f>-SUMIFS(Lancamentos!$Y:$Y,Lancamentos!$AF:$AF,Fluxo_de_Caixa_Semanal!DZ$8,Lancamentos!$F:$F,"Realizado",Lancamentos!$J:$J,Fluxo_de_Caixa_Semanal!$A90)-SUMIFS(Lancamentos!$Y:$Y,Lancamentos!$AF:$AF,Fluxo_de_Caixa_Semanal!DZ$8,Lancamentos!$F:$F,"Contratado",Lancamentos!$J:$J,Fluxo_de_Caixa_Semanal!$A90)</f>
        <v>0</v>
      </c>
      <c r="EA90" s="123">
        <f>-SUMIFS(Lancamentos!$Y:$Y,Lancamentos!$AF:$AF,Fluxo_de_Caixa_Semanal!EA$8,Lancamentos!$F:$F,"Realizado",Lancamentos!$J:$J,Fluxo_de_Caixa_Semanal!$A90)-SUMIFS(Lancamentos!$Y:$Y,Lancamentos!$AF:$AF,Fluxo_de_Caixa_Semanal!EA$8,Lancamentos!$F:$F,"Contratado",Lancamentos!$J:$J,Fluxo_de_Caixa_Semanal!$A90)</f>
        <v>0</v>
      </c>
      <c r="EB90" s="121">
        <f>-SUMIFS(Lancamentos!$Y:$Y,Lancamentos!$AF:$AF,Fluxo_de_Caixa_Semanal!EB$8,Lancamentos!$F:$F,"Realizado",Lancamentos!$J:$J,Fluxo_de_Caixa_Semanal!$A90)-SUMIFS(Lancamentos!$Y:$Y,Lancamentos!$AF:$AF,Fluxo_de_Caixa_Semanal!EB$8,Lancamentos!$F:$F,"Contratado",Lancamentos!$J:$J,Fluxo_de_Caixa_Semanal!$A90)</f>
        <v>0</v>
      </c>
      <c r="EC90" s="122">
        <f>-SUMIFS(Lancamentos!$Y:$Y,Lancamentos!$AF:$AF,Fluxo_de_Caixa_Semanal!EC$8,Lancamentos!$F:$F,"Realizado",Lancamentos!$J:$J,Fluxo_de_Caixa_Semanal!$A90)-SUMIFS(Lancamentos!$Y:$Y,Lancamentos!$AF:$AF,Fluxo_de_Caixa_Semanal!EC$8,Lancamentos!$F:$F,"Contratado",Lancamentos!$J:$J,Fluxo_de_Caixa_Semanal!$A90)</f>
        <v>0</v>
      </c>
      <c r="ED90" s="123">
        <f>-SUMIFS(Lancamentos!$Y:$Y,Lancamentos!$AF:$AF,Fluxo_de_Caixa_Semanal!ED$8,Lancamentos!$F:$F,"Realizado",Lancamentos!$J:$J,Fluxo_de_Caixa_Semanal!$A90)-SUMIFS(Lancamentos!$Y:$Y,Lancamentos!$AF:$AF,Fluxo_de_Caixa_Semanal!ED$8,Lancamentos!$F:$F,"Contratado",Lancamentos!$J:$J,Fluxo_de_Caixa_Semanal!$A90)</f>
        <v>0</v>
      </c>
      <c r="EE90" s="121">
        <f>-SUMIFS(Lancamentos!$Y:$Y,Lancamentos!$AF:$AF,Fluxo_de_Caixa_Semanal!EE$8,Lancamentos!$F:$F,"Realizado",Lancamentos!$J:$J,Fluxo_de_Caixa_Semanal!$A90)-SUMIFS(Lancamentos!$Y:$Y,Lancamentos!$AF:$AF,Fluxo_de_Caixa_Semanal!EE$8,Lancamentos!$F:$F,"Contratado",Lancamentos!$J:$J,Fluxo_de_Caixa_Semanal!$A90)</f>
        <v>0</v>
      </c>
      <c r="EF90" s="122">
        <f>-SUMIFS(Lancamentos!$Y:$Y,Lancamentos!$AF:$AF,Fluxo_de_Caixa_Semanal!EF$8,Lancamentos!$F:$F,"Realizado",Lancamentos!$J:$J,Fluxo_de_Caixa_Semanal!$A90)-SUMIFS(Lancamentos!$Y:$Y,Lancamentos!$AF:$AF,Fluxo_de_Caixa_Semanal!EF$8,Lancamentos!$F:$F,"Contratado",Lancamentos!$J:$J,Fluxo_de_Caixa_Semanal!$A90)</f>
        <v>0</v>
      </c>
      <c r="EG90" s="123">
        <f>-SUMIFS(Lancamentos!$Y:$Y,Lancamentos!$AF:$AF,Fluxo_de_Caixa_Semanal!EG$8,Lancamentos!$F:$F,"Realizado",Lancamentos!$J:$J,Fluxo_de_Caixa_Semanal!$A90)-SUMIFS(Lancamentos!$Y:$Y,Lancamentos!$AF:$AF,Fluxo_de_Caixa_Semanal!EG$8,Lancamentos!$F:$F,"Contratado",Lancamentos!$J:$J,Fluxo_de_Caixa_Semanal!$A90)</f>
        <v>0</v>
      </c>
      <c r="EH90" s="121">
        <f>-SUMIFS(Lancamentos!$Y:$Y,Lancamentos!$AF:$AF,Fluxo_de_Caixa_Semanal!EH$8,Lancamentos!$F:$F,"Realizado",Lancamentos!$J:$J,Fluxo_de_Caixa_Semanal!$A90)-SUMIFS(Lancamentos!$Y:$Y,Lancamentos!$AF:$AF,Fluxo_de_Caixa_Semanal!EH$8,Lancamentos!$F:$F,"Contratado",Lancamentos!$J:$J,Fluxo_de_Caixa_Semanal!$A90)</f>
        <v>0</v>
      </c>
      <c r="EI90" s="122">
        <f>-SUMIFS(Lancamentos!$Y:$Y,Lancamentos!$AF:$AF,Fluxo_de_Caixa_Semanal!EI$8,Lancamentos!$F:$F,"Realizado",Lancamentos!$J:$J,Fluxo_de_Caixa_Semanal!$A90)-SUMIFS(Lancamentos!$Y:$Y,Lancamentos!$AF:$AF,Fluxo_de_Caixa_Semanal!EI$8,Lancamentos!$F:$F,"Contratado",Lancamentos!$J:$J,Fluxo_de_Caixa_Semanal!$A90)</f>
        <v>0</v>
      </c>
      <c r="EJ90" s="123">
        <f>-SUMIFS(Lancamentos!$Y:$Y,Lancamentos!$AF:$AF,Fluxo_de_Caixa_Semanal!EJ$8,Lancamentos!$F:$F,"Realizado",Lancamentos!$J:$J,Fluxo_de_Caixa_Semanal!$A90)-SUMIFS(Lancamentos!$Y:$Y,Lancamentos!$AF:$AF,Fluxo_de_Caixa_Semanal!EJ$8,Lancamentos!$F:$F,"Contratado",Lancamentos!$J:$J,Fluxo_de_Caixa_Semanal!$A90)</f>
        <v>0</v>
      </c>
      <c r="EK90" s="121">
        <f>-SUMIFS(Lancamentos!$Y:$Y,Lancamentos!$AF:$AF,Fluxo_de_Caixa_Semanal!EK$8,Lancamentos!$F:$F,"Realizado",Lancamentos!$J:$J,Fluxo_de_Caixa_Semanal!$A90)-SUMIFS(Lancamentos!$Y:$Y,Lancamentos!$AF:$AF,Fluxo_de_Caixa_Semanal!EK$8,Lancamentos!$F:$F,"Contratado",Lancamentos!$J:$J,Fluxo_de_Caixa_Semanal!$A90)</f>
        <v>0</v>
      </c>
      <c r="EL90" s="122">
        <f>-SUMIFS(Lancamentos!$Y:$Y,Lancamentos!$AF:$AF,Fluxo_de_Caixa_Semanal!EL$8,Lancamentos!$F:$F,"Realizado",Lancamentos!$J:$J,Fluxo_de_Caixa_Semanal!$A90)-SUMIFS(Lancamentos!$Y:$Y,Lancamentos!$AF:$AF,Fluxo_de_Caixa_Semanal!EL$8,Lancamentos!$F:$F,"Contratado",Lancamentos!$J:$J,Fluxo_de_Caixa_Semanal!$A90)</f>
        <v>0</v>
      </c>
      <c r="EM90" s="123">
        <f>-SUMIFS(Lancamentos!$Y:$Y,Lancamentos!$AF:$AF,Fluxo_de_Caixa_Semanal!EM$8,Lancamentos!$F:$F,"Realizado",Lancamentos!$J:$J,Fluxo_de_Caixa_Semanal!$A90)-SUMIFS(Lancamentos!$Y:$Y,Lancamentos!$AF:$AF,Fluxo_de_Caixa_Semanal!EM$8,Lancamentos!$F:$F,"Contratado",Lancamentos!$J:$J,Fluxo_de_Caixa_Semanal!$A90)</f>
        <v>0</v>
      </c>
      <c r="EN90" s="121">
        <f>-SUMIFS(Lancamentos!$Y:$Y,Lancamentos!$AF:$AF,Fluxo_de_Caixa_Semanal!EN$8,Lancamentos!$F:$F,"Realizado",Lancamentos!$J:$J,Fluxo_de_Caixa_Semanal!$A90)-SUMIFS(Lancamentos!$Y:$Y,Lancamentos!$AF:$AF,Fluxo_de_Caixa_Semanal!EN$8,Lancamentos!$F:$F,"Contratado",Lancamentos!$J:$J,Fluxo_de_Caixa_Semanal!$A90)</f>
        <v>0</v>
      </c>
      <c r="EO90" s="122">
        <f>-SUMIFS(Lancamentos!$Y:$Y,Lancamentos!$AF:$AF,Fluxo_de_Caixa_Semanal!EO$8,Lancamentos!$F:$F,"Realizado",Lancamentos!$J:$J,Fluxo_de_Caixa_Semanal!$A90)-SUMIFS(Lancamentos!$Y:$Y,Lancamentos!$AF:$AF,Fluxo_de_Caixa_Semanal!EO$8,Lancamentos!$F:$F,"Contratado",Lancamentos!$J:$J,Fluxo_de_Caixa_Semanal!$A90)</f>
        <v>0</v>
      </c>
      <c r="EP90" s="123">
        <f>-SUMIFS(Lancamentos!$Y:$Y,Lancamentos!$AF:$AF,Fluxo_de_Caixa_Semanal!EP$8,Lancamentos!$F:$F,"Realizado",Lancamentos!$J:$J,Fluxo_de_Caixa_Semanal!$A90)-SUMIFS(Lancamentos!$Y:$Y,Lancamentos!$AF:$AF,Fluxo_de_Caixa_Semanal!EP$8,Lancamentos!$F:$F,"Contratado",Lancamentos!$J:$J,Fluxo_de_Caixa_Semanal!$A90)</f>
        <v>0</v>
      </c>
      <c r="EQ90" s="121">
        <f>-SUMIFS(Lancamentos!$Y:$Y,Lancamentos!$AF:$AF,Fluxo_de_Caixa_Semanal!EQ$8,Lancamentos!$F:$F,"Realizado",Lancamentos!$J:$J,Fluxo_de_Caixa_Semanal!$A90)-SUMIFS(Lancamentos!$Y:$Y,Lancamentos!$AF:$AF,Fluxo_de_Caixa_Semanal!EQ$8,Lancamentos!$F:$F,"Contratado",Lancamentos!$J:$J,Fluxo_de_Caixa_Semanal!$A90)</f>
        <v>0</v>
      </c>
      <c r="ER90" s="122">
        <f>-SUMIFS(Lancamentos!$Y:$Y,Lancamentos!$AF:$AF,Fluxo_de_Caixa_Semanal!ER$8,Lancamentos!$F:$F,"Realizado",Lancamentos!$J:$J,Fluxo_de_Caixa_Semanal!$A90)-SUMIFS(Lancamentos!$Y:$Y,Lancamentos!$AF:$AF,Fluxo_de_Caixa_Semanal!ER$8,Lancamentos!$F:$F,"Contratado",Lancamentos!$J:$J,Fluxo_de_Caixa_Semanal!$A90)</f>
        <v>0</v>
      </c>
      <c r="ES90" s="123">
        <f>-SUMIFS(Lancamentos!$Y:$Y,Lancamentos!$AF:$AF,Fluxo_de_Caixa_Semanal!ES$8,Lancamentos!$F:$F,"Realizado",Lancamentos!$J:$J,Fluxo_de_Caixa_Semanal!$A90)-SUMIFS(Lancamentos!$Y:$Y,Lancamentos!$AF:$AF,Fluxo_de_Caixa_Semanal!ES$8,Lancamentos!$F:$F,"Contratado",Lancamentos!$J:$J,Fluxo_de_Caixa_Semanal!$A90)</f>
        <v>0</v>
      </c>
    </row>
    <row r="91" spans="1:149" s="2" customFormat="1" outlineLevel="1" x14ac:dyDescent="0.25">
      <c r="A91" t="s">
        <v>201</v>
      </c>
      <c r="B91" t="s">
        <v>202</v>
      </c>
      <c r="C91" s="165">
        <f>-SUMIFS(Lancamentos!$Y:$Y,Lancamentos!$AF:$AF,Fluxo_de_Caixa_Semanal!C$8,Lancamentos!$F:$F,"Realizado",Lancamentos!$J:$J,Fluxo_de_Caixa_Semanal!$A91)</f>
        <v>0</v>
      </c>
      <c r="D91" s="165">
        <f>-SUMIFS(Lancamentos!$Y:$Y,Lancamentos!$AF:$AF,Fluxo_de_Caixa_Semanal!D$8,Lancamentos!$F:$F,"Realizado",Lancamentos!$J:$J,Fluxo_de_Caixa_Semanal!$A91)</f>
        <v>0</v>
      </c>
      <c r="E91" s="166">
        <f>-SUMIFS(Lancamentos!$Y:$Y,Lancamentos!$AF:$AF,Fluxo_de_Caixa_Semanal!E$8,Lancamentos!$F:$F,"Realizado",Lancamentos!$J:$J,Fluxo_de_Caixa_Semanal!$A91)</f>
        <v>0</v>
      </c>
      <c r="F91" s="167">
        <f>-SUMIFS(Lancamentos!$Y:$Y,Lancamentos!$AF:$AF,Fluxo_de_Caixa_Semanal!F$8,Lancamentos!$F:$F,"Realizado",Lancamentos!$J:$J,Fluxo_de_Caixa_Semanal!$A91)</f>
        <v>0</v>
      </c>
      <c r="G91" s="165">
        <f>-SUMIFS(Lancamentos!$Y:$Y,Lancamentos!$AF:$AF,Fluxo_de_Caixa_Semanal!G$8,Lancamentos!$F:$F,"Realizado",Lancamentos!$J:$J,Fluxo_de_Caixa_Semanal!$A91)</f>
        <v>0</v>
      </c>
      <c r="H91" s="166">
        <f>-SUMIFS(Lancamentos!$Y:$Y,Lancamentos!$AF:$AF,Fluxo_de_Caixa_Semanal!H$8,Lancamentos!$F:$F,"Realizado",Lancamentos!$J:$J,Fluxo_de_Caixa_Semanal!$A91)</f>
        <v>0</v>
      </c>
      <c r="I91" s="167">
        <f>-SUMIFS(Lancamentos!$Y:$Y,Lancamentos!$AF:$AF,Fluxo_de_Caixa_Semanal!I$8,Lancamentos!$F:$F,"Realizado",Lancamentos!$J:$J,Fluxo_de_Caixa_Semanal!$A91)</f>
        <v>0</v>
      </c>
      <c r="J91" s="165">
        <f>-SUMIFS(Lancamentos!$Y:$Y,Lancamentos!$AF:$AF,Fluxo_de_Caixa_Semanal!J$8,Lancamentos!$F:$F,"Realizado",Lancamentos!$J:$J,Fluxo_de_Caixa_Semanal!$A91)</f>
        <v>0</v>
      </c>
      <c r="K91" s="166">
        <f>-SUMIFS(Lancamentos!$Y:$Y,Lancamentos!$AF:$AF,Fluxo_de_Caixa_Semanal!K$8,Lancamentos!$F:$F,"Realizado",Lancamentos!$J:$J,Fluxo_de_Caixa_Semanal!$A91)</f>
        <v>0</v>
      </c>
      <c r="L91" s="167">
        <f>-SUMIFS(Lancamentos!$Y:$Y,Lancamentos!$AF:$AF,Fluxo_de_Caixa_Semanal!L$8,Lancamentos!$F:$F,"Realizado",Lancamentos!$J:$J,Fluxo_de_Caixa_Semanal!$A91)</f>
        <v>0</v>
      </c>
      <c r="M91" s="165">
        <f>-SUMIFS(Lancamentos!$Y:$Y,Lancamentos!$AF:$AF,Fluxo_de_Caixa_Semanal!M$8,Lancamentos!$F:$F,"Realizado",Lancamentos!$J:$J,Fluxo_de_Caixa_Semanal!$A91)</f>
        <v>0</v>
      </c>
      <c r="N91" s="166">
        <f>-SUMIFS(Lancamentos!$Y:$Y,Lancamentos!$AF:$AF,Fluxo_de_Caixa_Semanal!N$8,Lancamentos!$F:$F,"Realizado",Lancamentos!$J:$J,Fluxo_de_Caixa_Semanal!$A91)</f>
        <v>0</v>
      </c>
      <c r="O91" s="167">
        <f>-SUMIFS(Lancamentos!$Y:$Y,Lancamentos!$AF:$AF,Fluxo_de_Caixa_Semanal!O$8,Lancamentos!$F:$F,"Realizado",Lancamentos!$J:$J,Fluxo_de_Caixa_Semanal!$A91)</f>
        <v>0</v>
      </c>
      <c r="P91" s="165">
        <f>-SUMIFS(Lancamentos!$Y:$Y,Lancamentos!$AF:$AF,Fluxo_de_Caixa_Semanal!P$8,Lancamentos!$F:$F,"Realizado",Lancamentos!$J:$J,Fluxo_de_Caixa_Semanal!$A91)</f>
        <v>0</v>
      </c>
      <c r="Q91" s="166">
        <f>-SUMIFS(Lancamentos!$Y:$Y,Lancamentos!$AF:$AF,Fluxo_de_Caixa_Semanal!Q$8,Lancamentos!$F:$F,"Realizado",Lancamentos!$J:$J,Fluxo_de_Caixa_Semanal!$A91)</f>
        <v>0</v>
      </c>
      <c r="R91" s="167">
        <f>-SUMIFS(Lancamentos!$Y:$Y,Lancamentos!$AF:$AF,Fluxo_de_Caixa_Semanal!R$8,Lancamentos!$F:$F,"Realizado",Lancamentos!$J:$J,Fluxo_de_Caixa_Semanal!$A91)</f>
        <v>0</v>
      </c>
      <c r="S91" s="165">
        <f>-SUMIFS(Lancamentos!$Y:$Y,Lancamentos!$AF:$AF,Fluxo_de_Caixa_Semanal!S$8,Lancamentos!$F:$F,"Realizado",Lancamentos!$J:$J,Fluxo_de_Caixa_Semanal!$A91)</f>
        <v>0</v>
      </c>
      <c r="T91" s="166">
        <f>-SUMIFS(Lancamentos!$Y:$Y,Lancamentos!$AF:$AF,Fluxo_de_Caixa_Semanal!T$8,Lancamentos!$F:$F,"Realizado",Lancamentos!$J:$J,Fluxo_de_Caixa_Semanal!$A91)</f>
        <v>0</v>
      </c>
      <c r="U91" s="167">
        <f>-SUMIFS(Lancamentos!$Y:$Y,Lancamentos!$AF:$AF,Fluxo_de_Caixa_Semanal!U$8,Lancamentos!$F:$F,"Realizado",Lancamentos!$J:$J,Fluxo_de_Caixa_Semanal!$A91)</f>
        <v>0</v>
      </c>
      <c r="V91" s="165">
        <f>-SUMIFS(Lancamentos!$Y:$Y,Lancamentos!$AF:$AF,Fluxo_de_Caixa_Semanal!V$8,Lancamentos!$F:$F,"Realizado",Lancamentos!$J:$J,Fluxo_de_Caixa_Semanal!$A91)</f>
        <v>0</v>
      </c>
      <c r="W91" s="166">
        <f>-SUMIFS(Lancamentos!$Y:$Y,Lancamentos!$AF:$AF,Fluxo_de_Caixa_Semanal!W$8,Lancamentos!$F:$F,"Realizado",Lancamentos!$J:$J,Fluxo_de_Caixa_Semanal!$A91)</f>
        <v>0</v>
      </c>
      <c r="X91" s="121">
        <f>-SUMIFS(Lancamentos!$Y:$Y,Lancamentos!$AF:$AF,Fluxo_de_Caixa_Semanal!X$8,Lancamentos!$F:$F,"Realizado",Lancamentos!$J:$J,Fluxo_de_Caixa_Semanal!$A91)-SUMIFS(Lancamentos!$Y:$Y,Lancamentos!$AF:$AF,Fluxo_de_Caixa_Semanal!X$8,Lancamentos!$F:$F,"Contratado",Lancamentos!$J:$J,Fluxo_de_Caixa_Semanal!$A91)</f>
        <v>0</v>
      </c>
      <c r="Y91" s="122">
        <f>-SUMIFS(Lancamentos!$Y:$Y,Lancamentos!$AF:$AF,Fluxo_de_Caixa_Semanal!Y$8,Lancamentos!$F:$F,"Realizado",Lancamentos!$J:$J,Fluxo_de_Caixa_Semanal!$A91)-SUMIFS(Lancamentos!$Y:$Y,Lancamentos!$AF:$AF,Fluxo_de_Caixa_Semanal!Y$8,Lancamentos!$F:$F,"Contratado",Lancamentos!$J:$J,Fluxo_de_Caixa_Semanal!$A91)</f>
        <v>0</v>
      </c>
      <c r="Z91" s="123">
        <f>-SUMIFS(Lancamentos!$Y:$Y,Lancamentos!$AF:$AF,Fluxo_de_Caixa_Semanal!Z$8,Lancamentos!$F:$F,"Realizado",Lancamentos!$J:$J,Fluxo_de_Caixa_Semanal!$A91)-SUMIFS(Lancamentos!$Y:$Y,Lancamentos!$AF:$AF,Fluxo_de_Caixa_Semanal!Z$8,Lancamentos!$F:$F,"Contratado",Lancamentos!$J:$J,Fluxo_de_Caixa_Semanal!$A91)</f>
        <v>0</v>
      </c>
      <c r="AA91" s="121">
        <f>-SUMIFS(Lancamentos!$Y:$Y,Lancamentos!$AF:$AF,Fluxo_de_Caixa_Semanal!AA$8,Lancamentos!$F:$F,"Realizado",Lancamentos!$J:$J,Fluxo_de_Caixa_Semanal!$A91)-SUMIFS(Lancamentos!$Y:$Y,Lancamentos!$AF:$AF,Fluxo_de_Caixa_Semanal!AA$8,Lancamentos!$F:$F,"Contratado",Lancamentos!$J:$J,Fluxo_de_Caixa_Semanal!$A91)</f>
        <v>0</v>
      </c>
      <c r="AB91" s="122">
        <f>-SUMIFS(Lancamentos!$Y:$Y,Lancamentos!$AF:$AF,Fluxo_de_Caixa_Semanal!AB$8,Lancamentos!$F:$F,"Realizado",Lancamentos!$J:$J,Fluxo_de_Caixa_Semanal!$A91)-SUMIFS(Lancamentos!$Y:$Y,Lancamentos!$AF:$AF,Fluxo_de_Caixa_Semanal!AB$8,Lancamentos!$F:$F,"Contratado",Lancamentos!$J:$J,Fluxo_de_Caixa_Semanal!$A91)</f>
        <v>0</v>
      </c>
      <c r="AC91" s="123">
        <f>-SUMIFS(Lancamentos!$Y:$Y,Lancamentos!$AF:$AF,Fluxo_de_Caixa_Semanal!AC$8,Lancamentos!$F:$F,"Realizado",Lancamentos!$J:$J,Fluxo_de_Caixa_Semanal!$A91)-SUMIFS(Lancamentos!$Y:$Y,Lancamentos!$AF:$AF,Fluxo_de_Caixa_Semanal!AC$8,Lancamentos!$F:$F,"Contratado",Lancamentos!$J:$J,Fluxo_de_Caixa_Semanal!$A91)</f>
        <v>0</v>
      </c>
      <c r="AD91" s="121">
        <f>-SUMIFS(Lancamentos!$Y:$Y,Lancamentos!$AF:$AF,Fluxo_de_Caixa_Semanal!AD$8,Lancamentos!$F:$F,"Realizado",Lancamentos!$J:$J,Fluxo_de_Caixa_Semanal!$A91)-SUMIFS(Lancamentos!$Y:$Y,Lancamentos!$AF:$AF,Fluxo_de_Caixa_Semanal!AD$8,Lancamentos!$F:$F,"Contratado",Lancamentos!$J:$J,Fluxo_de_Caixa_Semanal!$A91)</f>
        <v>0</v>
      </c>
      <c r="AE91" s="122">
        <f>-SUMIFS(Lancamentos!$Y:$Y,Lancamentos!$AF:$AF,Fluxo_de_Caixa_Semanal!AE$8,Lancamentos!$F:$F,"Realizado",Lancamentos!$J:$J,Fluxo_de_Caixa_Semanal!$A91)-SUMIFS(Lancamentos!$Y:$Y,Lancamentos!$AF:$AF,Fluxo_de_Caixa_Semanal!AE$8,Lancamentos!$F:$F,"Contratado",Lancamentos!$J:$J,Fluxo_de_Caixa_Semanal!$A91)</f>
        <v>0</v>
      </c>
      <c r="AF91" s="123">
        <f>-SUMIFS(Lancamentos!$Y:$Y,Lancamentos!$AF:$AF,Fluxo_de_Caixa_Semanal!AF$8,Lancamentos!$F:$F,"Realizado",Lancamentos!$J:$J,Fluxo_de_Caixa_Semanal!$A91)-SUMIFS(Lancamentos!$Y:$Y,Lancamentos!$AF:$AF,Fluxo_de_Caixa_Semanal!AF$8,Lancamentos!$F:$F,"Contratado",Lancamentos!$J:$J,Fluxo_de_Caixa_Semanal!$A91)</f>
        <v>0</v>
      </c>
      <c r="AG91" s="121">
        <f>-SUMIFS(Lancamentos!$Y:$Y,Lancamentos!$AF:$AF,Fluxo_de_Caixa_Semanal!AG$8,Lancamentos!$F:$F,"Realizado",Lancamentos!$J:$J,Fluxo_de_Caixa_Semanal!$A91)-SUMIFS(Lancamentos!$Y:$Y,Lancamentos!$AF:$AF,Fluxo_de_Caixa_Semanal!AG$8,Lancamentos!$F:$F,"Contratado",Lancamentos!$J:$J,Fluxo_de_Caixa_Semanal!$A91)</f>
        <v>0</v>
      </c>
      <c r="AH91" s="122">
        <f>-SUMIFS(Lancamentos!$Y:$Y,Lancamentos!$AF:$AF,Fluxo_de_Caixa_Semanal!AH$8,Lancamentos!$F:$F,"Realizado",Lancamentos!$J:$J,Fluxo_de_Caixa_Semanal!$A91)-SUMIFS(Lancamentos!$Y:$Y,Lancamentos!$AF:$AF,Fluxo_de_Caixa_Semanal!AH$8,Lancamentos!$F:$F,"Contratado",Lancamentos!$J:$J,Fluxo_de_Caixa_Semanal!$A91)</f>
        <v>0</v>
      </c>
      <c r="AI91" s="123">
        <f>-SUMIFS(Lancamentos!$Y:$Y,Lancamentos!$AF:$AF,Fluxo_de_Caixa_Semanal!AI$8,Lancamentos!$F:$F,"Realizado",Lancamentos!$J:$J,Fluxo_de_Caixa_Semanal!$A91)-SUMIFS(Lancamentos!$Y:$Y,Lancamentos!$AF:$AF,Fluxo_de_Caixa_Semanal!AI$8,Lancamentos!$F:$F,"Contratado",Lancamentos!$J:$J,Fluxo_de_Caixa_Semanal!$A91)</f>
        <v>0</v>
      </c>
      <c r="AJ91" s="121">
        <f>-SUMIFS(Lancamentos!$Y:$Y,Lancamentos!$AF:$AF,Fluxo_de_Caixa_Semanal!AJ$8,Lancamentos!$F:$F,"Realizado",Lancamentos!$J:$J,Fluxo_de_Caixa_Semanal!$A91)-SUMIFS(Lancamentos!$Y:$Y,Lancamentos!$AF:$AF,Fluxo_de_Caixa_Semanal!AJ$8,Lancamentos!$F:$F,"Contratado",Lancamentos!$J:$J,Fluxo_de_Caixa_Semanal!$A91)</f>
        <v>0</v>
      </c>
      <c r="AK91" s="122">
        <f>-SUMIFS(Lancamentos!$Y:$Y,Lancamentos!$AF:$AF,Fluxo_de_Caixa_Semanal!AK$8,Lancamentos!$F:$F,"Realizado",Lancamentos!$J:$J,Fluxo_de_Caixa_Semanal!$A91)-SUMIFS(Lancamentos!$Y:$Y,Lancamentos!$AF:$AF,Fluxo_de_Caixa_Semanal!AK$8,Lancamentos!$F:$F,"Contratado",Lancamentos!$J:$J,Fluxo_de_Caixa_Semanal!$A91)</f>
        <v>0</v>
      </c>
      <c r="AL91" s="123">
        <f>-SUMIFS(Lancamentos!$Y:$Y,Lancamentos!$AF:$AF,Fluxo_de_Caixa_Semanal!AL$8,Lancamentos!$F:$F,"Realizado",Lancamentos!$J:$J,Fluxo_de_Caixa_Semanal!$A91)-SUMIFS(Lancamentos!$Y:$Y,Lancamentos!$AF:$AF,Fluxo_de_Caixa_Semanal!AL$8,Lancamentos!$F:$F,"Contratado",Lancamentos!$J:$J,Fluxo_de_Caixa_Semanal!$A91)</f>
        <v>0</v>
      </c>
      <c r="AM91" s="121">
        <f>-SUMIFS(Lancamentos!$Y:$Y,Lancamentos!$AF:$AF,Fluxo_de_Caixa_Semanal!AM$8,Lancamentos!$F:$F,"Realizado",Lancamentos!$J:$J,Fluxo_de_Caixa_Semanal!$A91)-SUMIFS(Lancamentos!$Y:$Y,Lancamentos!$AF:$AF,Fluxo_de_Caixa_Semanal!AM$8,Lancamentos!$F:$F,"Contratado",Lancamentos!$J:$J,Fluxo_de_Caixa_Semanal!$A91)</f>
        <v>0</v>
      </c>
      <c r="AN91" s="122">
        <f>-SUMIFS(Lancamentos!$Y:$Y,Lancamentos!$AF:$AF,Fluxo_de_Caixa_Semanal!AN$8,Lancamentos!$F:$F,"Realizado",Lancamentos!$J:$J,Fluxo_de_Caixa_Semanal!$A91)-SUMIFS(Lancamentos!$Y:$Y,Lancamentos!$AF:$AF,Fluxo_de_Caixa_Semanal!AN$8,Lancamentos!$F:$F,"Contratado",Lancamentos!$J:$J,Fluxo_de_Caixa_Semanal!$A91)</f>
        <v>0</v>
      </c>
      <c r="AO91" s="123">
        <f>-SUMIFS(Lancamentos!$Y:$Y,Lancamentos!$AF:$AF,Fluxo_de_Caixa_Semanal!AO$8,Lancamentos!$F:$F,"Realizado",Lancamentos!$J:$J,Fluxo_de_Caixa_Semanal!$A91)-SUMIFS(Lancamentos!$Y:$Y,Lancamentos!$AF:$AF,Fluxo_de_Caixa_Semanal!AO$8,Lancamentos!$F:$F,"Contratado",Lancamentos!$J:$J,Fluxo_de_Caixa_Semanal!$A91)</f>
        <v>0</v>
      </c>
      <c r="AP91" s="121">
        <f>-SUMIFS(Lancamentos!$Y:$Y,Lancamentos!$AF:$AF,Fluxo_de_Caixa_Semanal!AP$8,Lancamentos!$F:$F,"Realizado",Lancamentos!$J:$J,Fluxo_de_Caixa_Semanal!$A91)-SUMIFS(Lancamentos!$Y:$Y,Lancamentos!$AF:$AF,Fluxo_de_Caixa_Semanal!AP$8,Lancamentos!$F:$F,"Contratado",Lancamentos!$J:$J,Fluxo_de_Caixa_Semanal!$A91)</f>
        <v>0</v>
      </c>
      <c r="AQ91" s="122">
        <f>-SUMIFS(Lancamentos!$Y:$Y,Lancamentos!$AF:$AF,Fluxo_de_Caixa_Semanal!AQ$8,Lancamentos!$F:$F,"Realizado",Lancamentos!$J:$J,Fluxo_de_Caixa_Semanal!$A91)-SUMIFS(Lancamentos!$Y:$Y,Lancamentos!$AF:$AF,Fluxo_de_Caixa_Semanal!AQ$8,Lancamentos!$F:$F,"Contratado",Lancamentos!$J:$J,Fluxo_de_Caixa_Semanal!$A91)</f>
        <v>0</v>
      </c>
      <c r="AR91" s="123">
        <f>-SUMIFS(Lancamentos!$Y:$Y,Lancamentos!$AF:$AF,Fluxo_de_Caixa_Semanal!AR$8,Lancamentos!$F:$F,"Realizado",Lancamentos!$J:$J,Fluxo_de_Caixa_Semanal!$A91)-SUMIFS(Lancamentos!$Y:$Y,Lancamentos!$AF:$AF,Fluxo_de_Caixa_Semanal!AR$8,Lancamentos!$F:$F,"Contratado",Lancamentos!$J:$J,Fluxo_de_Caixa_Semanal!$A91)</f>
        <v>0</v>
      </c>
      <c r="AS91" s="121">
        <f>-SUMIFS(Lancamentos!$Y:$Y,Lancamentos!$AF:$AF,Fluxo_de_Caixa_Semanal!AS$8,Lancamentos!$F:$F,"Realizado",Lancamentos!$J:$J,Fluxo_de_Caixa_Semanal!$A91)-SUMIFS(Lancamentos!$Y:$Y,Lancamentos!$AF:$AF,Fluxo_de_Caixa_Semanal!AS$8,Lancamentos!$F:$F,"Contratado",Lancamentos!$J:$J,Fluxo_de_Caixa_Semanal!$A91)</f>
        <v>0</v>
      </c>
      <c r="AT91" s="122">
        <f>-SUMIFS(Lancamentos!$Y:$Y,Lancamentos!$AF:$AF,Fluxo_de_Caixa_Semanal!AT$8,Lancamentos!$F:$F,"Realizado",Lancamentos!$J:$J,Fluxo_de_Caixa_Semanal!$A91)-SUMIFS(Lancamentos!$Y:$Y,Lancamentos!$AF:$AF,Fluxo_de_Caixa_Semanal!AT$8,Lancamentos!$F:$F,"Contratado",Lancamentos!$J:$J,Fluxo_de_Caixa_Semanal!$A91)</f>
        <v>0</v>
      </c>
      <c r="AU91" s="123">
        <f>-SUMIFS(Lancamentos!$Y:$Y,Lancamentos!$AF:$AF,Fluxo_de_Caixa_Semanal!AU$8,Lancamentos!$F:$F,"Realizado",Lancamentos!$J:$J,Fluxo_de_Caixa_Semanal!$A91)-SUMIFS(Lancamentos!$Y:$Y,Lancamentos!$AF:$AF,Fluxo_de_Caixa_Semanal!AU$8,Lancamentos!$F:$F,"Contratado",Lancamentos!$J:$J,Fluxo_de_Caixa_Semanal!$A91)</f>
        <v>0</v>
      </c>
      <c r="AV91" s="121">
        <f>-SUMIFS(Lancamentos!$Y:$Y,Lancamentos!$AF:$AF,Fluxo_de_Caixa_Semanal!AV$8,Lancamentos!$F:$F,"Realizado",Lancamentos!$J:$J,Fluxo_de_Caixa_Semanal!$A91)-SUMIFS(Lancamentos!$Y:$Y,Lancamentos!$AF:$AF,Fluxo_de_Caixa_Semanal!AV$8,Lancamentos!$F:$F,"Contratado",Lancamentos!$J:$J,Fluxo_de_Caixa_Semanal!$A91)</f>
        <v>0</v>
      </c>
      <c r="AW91" s="122">
        <f>-SUMIFS(Lancamentos!$Y:$Y,Lancamentos!$AF:$AF,Fluxo_de_Caixa_Semanal!AW$8,Lancamentos!$F:$F,"Realizado",Lancamentos!$J:$J,Fluxo_de_Caixa_Semanal!$A91)-SUMIFS(Lancamentos!$Y:$Y,Lancamentos!$AF:$AF,Fluxo_de_Caixa_Semanal!AW$8,Lancamentos!$F:$F,"Contratado",Lancamentos!$J:$J,Fluxo_de_Caixa_Semanal!$A91)</f>
        <v>0</v>
      </c>
      <c r="AX91" s="123">
        <f>-SUMIFS(Lancamentos!$Y:$Y,Lancamentos!$AF:$AF,Fluxo_de_Caixa_Semanal!AX$8,Lancamentos!$F:$F,"Realizado",Lancamentos!$J:$J,Fluxo_de_Caixa_Semanal!$A91)-SUMIFS(Lancamentos!$Y:$Y,Lancamentos!$AF:$AF,Fluxo_de_Caixa_Semanal!AX$8,Lancamentos!$F:$F,"Contratado",Lancamentos!$J:$J,Fluxo_de_Caixa_Semanal!$A91)</f>
        <v>0</v>
      </c>
      <c r="AY91" s="121">
        <f>-SUMIFS(Lancamentos!$Y:$Y,Lancamentos!$AF:$AF,Fluxo_de_Caixa_Semanal!AY$8,Lancamentos!$F:$F,"Realizado",Lancamentos!$J:$J,Fluxo_de_Caixa_Semanal!$A91)-SUMIFS(Lancamentos!$Y:$Y,Lancamentos!$AF:$AF,Fluxo_de_Caixa_Semanal!AY$8,Lancamentos!$F:$F,"Contratado",Lancamentos!$J:$J,Fluxo_de_Caixa_Semanal!$A91)</f>
        <v>0</v>
      </c>
      <c r="AZ91" s="122">
        <f>-SUMIFS(Lancamentos!$Y:$Y,Lancamentos!$AF:$AF,Fluxo_de_Caixa_Semanal!AZ$8,Lancamentos!$F:$F,"Realizado",Lancamentos!$J:$J,Fluxo_de_Caixa_Semanal!$A91)-SUMIFS(Lancamentos!$Y:$Y,Lancamentos!$AF:$AF,Fluxo_de_Caixa_Semanal!AZ$8,Lancamentos!$F:$F,"Contratado",Lancamentos!$J:$J,Fluxo_de_Caixa_Semanal!$A91)</f>
        <v>0</v>
      </c>
      <c r="BA91" s="123">
        <f>-SUMIFS(Lancamentos!$Y:$Y,Lancamentos!$AF:$AF,Fluxo_de_Caixa_Semanal!BA$8,Lancamentos!$F:$F,"Realizado",Lancamentos!$J:$J,Fluxo_de_Caixa_Semanal!$A91)-SUMIFS(Lancamentos!$Y:$Y,Lancamentos!$AF:$AF,Fluxo_de_Caixa_Semanal!BA$8,Lancamentos!$F:$F,"Contratado",Lancamentos!$J:$J,Fluxo_de_Caixa_Semanal!$A91)</f>
        <v>0</v>
      </c>
      <c r="BB91" s="121">
        <f>-SUMIFS(Lancamentos!$Y:$Y,Lancamentos!$AF:$AF,Fluxo_de_Caixa_Semanal!BB$8,Lancamentos!$F:$F,"Realizado",Lancamentos!$J:$J,Fluxo_de_Caixa_Semanal!$A91)-SUMIFS(Lancamentos!$Y:$Y,Lancamentos!$AF:$AF,Fluxo_de_Caixa_Semanal!BB$8,Lancamentos!$F:$F,"Contratado",Lancamentos!$J:$J,Fluxo_de_Caixa_Semanal!$A91)</f>
        <v>0</v>
      </c>
      <c r="BC91" s="122">
        <f>-SUMIFS(Lancamentos!$Y:$Y,Lancamentos!$AF:$AF,Fluxo_de_Caixa_Semanal!BC$8,Lancamentos!$F:$F,"Realizado",Lancamentos!$J:$J,Fluxo_de_Caixa_Semanal!$A91)-SUMIFS(Lancamentos!$Y:$Y,Lancamentos!$AF:$AF,Fluxo_de_Caixa_Semanal!BC$8,Lancamentos!$F:$F,"Contratado",Lancamentos!$J:$J,Fluxo_de_Caixa_Semanal!$A91)</f>
        <v>0</v>
      </c>
      <c r="BD91" s="123">
        <f>-SUMIFS(Lancamentos!$Y:$Y,Lancamentos!$AF:$AF,Fluxo_de_Caixa_Semanal!BD$8,Lancamentos!$F:$F,"Realizado",Lancamentos!$J:$J,Fluxo_de_Caixa_Semanal!$A91)-SUMIFS(Lancamentos!$Y:$Y,Lancamentos!$AF:$AF,Fluxo_de_Caixa_Semanal!BD$8,Lancamentos!$F:$F,"Contratado",Lancamentos!$J:$J,Fluxo_de_Caixa_Semanal!$A91)</f>
        <v>0</v>
      </c>
      <c r="BE91" s="121">
        <f>-SUMIFS(Lancamentos!$Y:$Y,Lancamentos!$AF:$AF,Fluxo_de_Caixa_Semanal!BE$8,Lancamentos!$F:$F,"Realizado",Lancamentos!$J:$J,Fluxo_de_Caixa_Semanal!$A91)-SUMIFS(Lancamentos!$Y:$Y,Lancamentos!$AF:$AF,Fluxo_de_Caixa_Semanal!BE$8,Lancamentos!$F:$F,"Contratado",Lancamentos!$J:$J,Fluxo_de_Caixa_Semanal!$A91)</f>
        <v>0</v>
      </c>
      <c r="BF91" s="122">
        <f>-SUMIFS(Lancamentos!$Y:$Y,Lancamentos!$AF:$AF,Fluxo_de_Caixa_Semanal!BF$8,Lancamentos!$F:$F,"Realizado",Lancamentos!$J:$J,Fluxo_de_Caixa_Semanal!$A91)-SUMIFS(Lancamentos!$Y:$Y,Lancamentos!$AF:$AF,Fluxo_de_Caixa_Semanal!BF$8,Lancamentos!$F:$F,"Contratado",Lancamentos!$J:$J,Fluxo_de_Caixa_Semanal!$A91)</f>
        <v>0</v>
      </c>
      <c r="BG91" s="123">
        <f>-SUMIFS(Lancamentos!$Y:$Y,Lancamentos!$AF:$AF,Fluxo_de_Caixa_Semanal!BG$8,Lancamentos!$F:$F,"Realizado",Lancamentos!$J:$J,Fluxo_de_Caixa_Semanal!$A91)-SUMIFS(Lancamentos!$Y:$Y,Lancamentos!$AF:$AF,Fluxo_de_Caixa_Semanal!BG$8,Lancamentos!$F:$F,"Contratado",Lancamentos!$J:$J,Fluxo_de_Caixa_Semanal!$A91)</f>
        <v>0</v>
      </c>
      <c r="BH91" s="121">
        <f>-SUMIFS(Lancamentos!$Y:$Y,Lancamentos!$AF:$AF,Fluxo_de_Caixa_Semanal!BH$8,Lancamentos!$F:$F,"Realizado",Lancamentos!$J:$J,Fluxo_de_Caixa_Semanal!$A91)-SUMIFS(Lancamentos!$Y:$Y,Lancamentos!$AF:$AF,Fluxo_de_Caixa_Semanal!BH$8,Lancamentos!$F:$F,"Contratado",Lancamentos!$J:$J,Fluxo_de_Caixa_Semanal!$A91)</f>
        <v>0</v>
      </c>
      <c r="BI91" s="122">
        <f>-SUMIFS(Lancamentos!$Y:$Y,Lancamentos!$AF:$AF,Fluxo_de_Caixa_Semanal!BI$8,Lancamentos!$F:$F,"Realizado",Lancamentos!$J:$J,Fluxo_de_Caixa_Semanal!$A91)-SUMIFS(Lancamentos!$Y:$Y,Lancamentos!$AF:$AF,Fluxo_de_Caixa_Semanal!BI$8,Lancamentos!$F:$F,"Contratado",Lancamentos!$J:$J,Fluxo_de_Caixa_Semanal!$A91)</f>
        <v>0</v>
      </c>
      <c r="BJ91" s="123">
        <f>-SUMIFS(Lancamentos!$Y:$Y,Lancamentos!$AF:$AF,Fluxo_de_Caixa_Semanal!BJ$8,Lancamentos!$F:$F,"Realizado",Lancamentos!$J:$J,Fluxo_de_Caixa_Semanal!$A91)-SUMIFS(Lancamentos!$Y:$Y,Lancamentos!$AF:$AF,Fluxo_de_Caixa_Semanal!BJ$8,Lancamentos!$F:$F,"Contratado",Lancamentos!$J:$J,Fluxo_de_Caixa_Semanal!$A91)</f>
        <v>0</v>
      </c>
      <c r="BK91" s="121">
        <f>-SUMIFS(Lancamentos!$Y:$Y,Lancamentos!$AF:$AF,Fluxo_de_Caixa_Semanal!BK$8,Lancamentos!$F:$F,"Realizado",Lancamentos!$J:$J,Fluxo_de_Caixa_Semanal!$A91)-SUMIFS(Lancamentos!$Y:$Y,Lancamentos!$AF:$AF,Fluxo_de_Caixa_Semanal!BK$8,Lancamentos!$F:$F,"Contratado",Lancamentos!$J:$J,Fluxo_de_Caixa_Semanal!$A91)</f>
        <v>0</v>
      </c>
      <c r="BL91" s="122">
        <f>-SUMIFS(Lancamentos!$Y:$Y,Lancamentos!$AF:$AF,Fluxo_de_Caixa_Semanal!BL$8,Lancamentos!$F:$F,"Realizado",Lancamentos!$J:$J,Fluxo_de_Caixa_Semanal!$A91)-SUMIFS(Lancamentos!$Y:$Y,Lancamentos!$AF:$AF,Fluxo_de_Caixa_Semanal!BL$8,Lancamentos!$F:$F,"Contratado",Lancamentos!$J:$J,Fluxo_de_Caixa_Semanal!$A91)</f>
        <v>0</v>
      </c>
      <c r="BM91" s="123">
        <f>-SUMIFS(Lancamentos!$Y:$Y,Lancamentos!$AF:$AF,Fluxo_de_Caixa_Semanal!BM$8,Lancamentos!$F:$F,"Realizado",Lancamentos!$J:$J,Fluxo_de_Caixa_Semanal!$A91)-SUMIFS(Lancamentos!$Y:$Y,Lancamentos!$AF:$AF,Fluxo_de_Caixa_Semanal!BM$8,Lancamentos!$F:$F,"Contratado",Lancamentos!$J:$J,Fluxo_de_Caixa_Semanal!$A91)</f>
        <v>0</v>
      </c>
      <c r="BN91" s="121">
        <f>-SUMIFS(Lancamentos!$Y:$Y,Lancamentos!$AF:$AF,Fluxo_de_Caixa_Semanal!BN$8,Lancamentos!$F:$F,"Realizado",Lancamentos!$J:$J,Fluxo_de_Caixa_Semanal!$A91)-SUMIFS(Lancamentos!$Y:$Y,Lancamentos!$AF:$AF,Fluxo_de_Caixa_Semanal!BN$8,Lancamentos!$F:$F,"Contratado",Lancamentos!$J:$J,Fluxo_de_Caixa_Semanal!$A91)</f>
        <v>0</v>
      </c>
      <c r="BO91" s="122">
        <f>-SUMIFS(Lancamentos!$Y:$Y,Lancamentos!$AF:$AF,Fluxo_de_Caixa_Semanal!BO$8,Lancamentos!$F:$F,"Realizado",Lancamentos!$J:$J,Fluxo_de_Caixa_Semanal!$A91)-SUMIFS(Lancamentos!$Y:$Y,Lancamentos!$AF:$AF,Fluxo_de_Caixa_Semanal!BO$8,Lancamentos!$F:$F,"Contratado",Lancamentos!$J:$J,Fluxo_de_Caixa_Semanal!$A91)</f>
        <v>0</v>
      </c>
      <c r="BP91" s="123">
        <f>-SUMIFS(Lancamentos!$Y:$Y,Lancamentos!$AF:$AF,Fluxo_de_Caixa_Semanal!BP$8,Lancamentos!$F:$F,"Realizado",Lancamentos!$J:$J,Fluxo_de_Caixa_Semanal!$A91)-SUMIFS(Lancamentos!$Y:$Y,Lancamentos!$AF:$AF,Fluxo_de_Caixa_Semanal!BP$8,Lancamentos!$F:$F,"Contratado",Lancamentos!$J:$J,Fluxo_de_Caixa_Semanal!$A91)</f>
        <v>0</v>
      </c>
      <c r="BQ91" s="121">
        <f>-SUMIFS(Lancamentos!$Y:$Y,Lancamentos!$AF:$AF,Fluxo_de_Caixa_Semanal!BQ$8,Lancamentos!$F:$F,"Realizado",Lancamentos!$J:$J,Fluxo_de_Caixa_Semanal!$A91)-SUMIFS(Lancamentos!$Y:$Y,Lancamentos!$AF:$AF,Fluxo_de_Caixa_Semanal!BQ$8,Lancamentos!$F:$F,"Contratado",Lancamentos!$J:$J,Fluxo_de_Caixa_Semanal!$A91)</f>
        <v>0</v>
      </c>
      <c r="BR91" s="122">
        <f>-SUMIFS(Lancamentos!$Y:$Y,Lancamentos!$AF:$AF,Fluxo_de_Caixa_Semanal!BR$8,Lancamentos!$F:$F,"Realizado",Lancamentos!$J:$J,Fluxo_de_Caixa_Semanal!$A91)-SUMIFS(Lancamentos!$Y:$Y,Lancamentos!$AF:$AF,Fluxo_de_Caixa_Semanal!BR$8,Lancamentos!$F:$F,"Contratado",Lancamentos!$J:$J,Fluxo_de_Caixa_Semanal!$A91)</f>
        <v>0</v>
      </c>
      <c r="BS91" s="123">
        <f>-SUMIFS(Lancamentos!$Y:$Y,Lancamentos!$AF:$AF,Fluxo_de_Caixa_Semanal!BS$8,Lancamentos!$F:$F,"Realizado",Lancamentos!$J:$J,Fluxo_de_Caixa_Semanal!$A91)-SUMIFS(Lancamentos!$Y:$Y,Lancamentos!$AF:$AF,Fluxo_de_Caixa_Semanal!BS$8,Lancamentos!$F:$F,"Contratado",Lancamentos!$J:$J,Fluxo_de_Caixa_Semanal!$A91)</f>
        <v>0</v>
      </c>
      <c r="BT91" s="121">
        <f>-SUMIFS(Lancamentos!$Y:$Y,Lancamentos!$AF:$AF,Fluxo_de_Caixa_Semanal!BT$8,Lancamentos!$F:$F,"Realizado",Lancamentos!$J:$J,Fluxo_de_Caixa_Semanal!$A91)-SUMIFS(Lancamentos!$Y:$Y,Lancamentos!$AF:$AF,Fluxo_de_Caixa_Semanal!BT$8,Lancamentos!$F:$F,"Contratado",Lancamentos!$J:$J,Fluxo_de_Caixa_Semanal!$A91)</f>
        <v>0</v>
      </c>
      <c r="BU91" s="122">
        <f>-SUMIFS(Lancamentos!$Y:$Y,Lancamentos!$AF:$AF,Fluxo_de_Caixa_Semanal!BU$8,Lancamentos!$F:$F,"Realizado",Lancamentos!$J:$J,Fluxo_de_Caixa_Semanal!$A91)-SUMIFS(Lancamentos!$Y:$Y,Lancamentos!$AF:$AF,Fluxo_de_Caixa_Semanal!BU$8,Lancamentos!$F:$F,"Contratado",Lancamentos!$J:$J,Fluxo_de_Caixa_Semanal!$A91)</f>
        <v>0</v>
      </c>
      <c r="BV91" s="123">
        <f>-SUMIFS(Lancamentos!$Y:$Y,Lancamentos!$AF:$AF,Fluxo_de_Caixa_Semanal!BV$8,Lancamentos!$F:$F,"Realizado",Lancamentos!$J:$J,Fluxo_de_Caixa_Semanal!$A91)-SUMIFS(Lancamentos!$Y:$Y,Lancamentos!$AF:$AF,Fluxo_de_Caixa_Semanal!BV$8,Lancamentos!$F:$F,"Contratado",Lancamentos!$J:$J,Fluxo_de_Caixa_Semanal!$A91)</f>
        <v>0</v>
      </c>
      <c r="BW91" s="121">
        <f>-SUMIFS(Lancamentos!$Y:$Y,Lancamentos!$AF:$AF,Fluxo_de_Caixa_Semanal!BW$8,Lancamentos!$F:$F,"Realizado",Lancamentos!$J:$J,Fluxo_de_Caixa_Semanal!$A91)-SUMIFS(Lancamentos!$Y:$Y,Lancamentos!$AF:$AF,Fluxo_de_Caixa_Semanal!BW$8,Lancamentos!$F:$F,"Contratado",Lancamentos!$J:$J,Fluxo_de_Caixa_Semanal!$A91)</f>
        <v>0</v>
      </c>
      <c r="BX91" s="122">
        <f>-SUMIFS(Lancamentos!$Y:$Y,Lancamentos!$AF:$AF,Fluxo_de_Caixa_Semanal!BX$8,Lancamentos!$F:$F,"Realizado",Lancamentos!$J:$J,Fluxo_de_Caixa_Semanal!$A91)-SUMIFS(Lancamentos!$Y:$Y,Lancamentos!$AF:$AF,Fluxo_de_Caixa_Semanal!BX$8,Lancamentos!$F:$F,"Contratado",Lancamentos!$J:$J,Fluxo_de_Caixa_Semanal!$A91)</f>
        <v>0</v>
      </c>
      <c r="BY91" s="123">
        <f>-SUMIFS(Lancamentos!$Y:$Y,Lancamentos!$AF:$AF,Fluxo_de_Caixa_Semanal!BY$8,Lancamentos!$F:$F,"Realizado",Lancamentos!$J:$J,Fluxo_de_Caixa_Semanal!$A91)-SUMIFS(Lancamentos!$Y:$Y,Lancamentos!$AF:$AF,Fluxo_de_Caixa_Semanal!BY$8,Lancamentos!$F:$F,"Contratado",Lancamentos!$J:$J,Fluxo_de_Caixa_Semanal!$A91)</f>
        <v>0</v>
      </c>
      <c r="BZ91" s="121">
        <f>-SUMIFS(Lancamentos!$Y:$Y,Lancamentos!$AF:$AF,Fluxo_de_Caixa_Semanal!BZ$8,Lancamentos!$F:$F,"Realizado",Lancamentos!$J:$J,Fluxo_de_Caixa_Semanal!$A91)-SUMIFS(Lancamentos!$Y:$Y,Lancamentos!$AF:$AF,Fluxo_de_Caixa_Semanal!BZ$8,Lancamentos!$F:$F,"Contratado",Lancamentos!$J:$J,Fluxo_de_Caixa_Semanal!$A91)</f>
        <v>0</v>
      </c>
      <c r="CA91" s="122">
        <f>-SUMIFS(Lancamentos!$Y:$Y,Lancamentos!$AF:$AF,Fluxo_de_Caixa_Semanal!CA$8,Lancamentos!$F:$F,"Realizado",Lancamentos!$J:$J,Fluxo_de_Caixa_Semanal!$A91)-SUMIFS(Lancamentos!$Y:$Y,Lancamentos!$AF:$AF,Fluxo_de_Caixa_Semanal!CA$8,Lancamentos!$F:$F,"Contratado",Lancamentos!$J:$J,Fluxo_de_Caixa_Semanal!$A91)</f>
        <v>0</v>
      </c>
      <c r="CB91" s="123">
        <f>-SUMIFS(Lancamentos!$Y:$Y,Lancamentos!$AF:$AF,Fluxo_de_Caixa_Semanal!CB$8,Lancamentos!$F:$F,"Realizado",Lancamentos!$J:$J,Fluxo_de_Caixa_Semanal!$A91)-SUMIFS(Lancamentos!$Y:$Y,Lancamentos!$AF:$AF,Fluxo_de_Caixa_Semanal!CB$8,Lancamentos!$F:$F,"Contratado",Lancamentos!$J:$J,Fluxo_de_Caixa_Semanal!$A91)</f>
        <v>0</v>
      </c>
      <c r="CC91" s="121">
        <f>-SUMIFS(Lancamentos!$Y:$Y,Lancamentos!$AF:$AF,Fluxo_de_Caixa_Semanal!CC$8,Lancamentos!$F:$F,"Realizado",Lancamentos!$J:$J,Fluxo_de_Caixa_Semanal!$A91)-SUMIFS(Lancamentos!$Y:$Y,Lancamentos!$AF:$AF,Fluxo_de_Caixa_Semanal!CC$8,Lancamentos!$F:$F,"Contratado",Lancamentos!$J:$J,Fluxo_de_Caixa_Semanal!$A91)</f>
        <v>0</v>
      </c>
      <c r="CD91" s="122">
        <f>-SUMIFS(Lancamentos!$Y:$Y,Lancamentos!$AF:$AF,Fluxo_de_Caixa_Semanal!CD$8,Lancamentos!$F:$F,"Realizado",Lancamentos!$J:$J,Fluxo_de_Caixa_Semanal!$A91)-SUMIFS(Lancamentos!$Y:$Y,Lancamentos!$AF:$AF,Fluxo_de_Caixa_Semanal!CD$8,Lancamentos!$F:$F,"Contratado",Lancamentos!$J:$J,Fluxo_de_Caixa_Semanal!$A91)</f>
        <v>0</v>
      </c>
      <c r="CE91" s="123">
        <f>-SUMIFS(Lancamentos!$Y:$Y,Lancamentos!$AF:$AF,Fluxo_de_Caixa_Semanal!CE$8,Lancamentos!$F:$F,"Realizado",Lancamentos!$J:$J,Fluxo_de_Caixa_Semanal!$A91)-SUMIFS(Lancamentos!$Y:$Y,Lancamentos!$AF:$AF,Fluxo_de_Caixa_Semanal!CE$8,Lancamentos!$F:$F,"Contratado",Lancamentos!$J:$J,Fluxo_de_Caixa_Semanal!$A91)</f>
        <v>0</v>
      </c>
      <c r="CF91" s="121">
        <f>-SUMIFS(Lancamentos!$Y:$Y,Lancamentos!$AF:$AF,Fluxo_de_Caixa_Semanal!CF$8,Lancamentos!$F:$F,"Realizado",Lancamentos!$J:$J,Fluxo_de_Caixa_Semanal!$A91)-SUMIFS(Lancamentos!$Y:$Y,Lancamentos!$AF:$AF,Fluxo_de_Caixa_Semanal!CF$8,Lancamentos!$F:$F,"Contratado",Lancamentos!$J:$J,Fluxo_de_Caixa_Semanal!$A91)</f>
        <v>0</v>
      </c>
      <c r="CG91" s="122">
        <f>-SUMIFS(Lancamentos!$Y:$Y,Lancamentos!$AF:$AF,Fluxo_de_Caixa_Semanal!CG$8,Lancamentos!$F:$F,"Realizado",Lancamentos!$J:$J,Fluxo_de_Caixa_Semanal!$A91)-SUMIFS(Lancamentos!$Y:$Y,Lancamentos!$AF:$AF,Fluxo_de_Caixa_Semanal!CG$8,Lancamentos!$F:$F,"Contratado",Lancamentos!$J:$J,Fluxo_de_Caixa_Semanal!$A91)</f>
        <v>0</v>
      </c>
      <c r="CH91" s="123">
        <f>-SUMIFS(Lancamentos!$Y:$Y,Lancamentos!$AF:$AF,Fluxo_de_Caixa_Semanal!CH$8,Lancamentos!$F:$F,"Realizado",Lancamentos!$J:$J,Fluxo_de_Caixa_Semanal!$A91)-SUMIFS(Lancamentos!$Y:$Y,Lancamentos!$AF:$AF,Fluxo_de_Caixa_Semanal!CH$8,Lancamentos!$F:$F,"Contratado",Lancamentos!$J:$J,Fluxo_de_Caixa_Semanal!$A91)</f>
        <v>0</v>
      </c>
      <c r="CI91" s="121">
        <f>-SUMIFS(Lancamentos!$Y:$Y,Lancamentos!$AF:$AF,Fluxo_de_Caixa_Semanal!CI$8,Lancamentos!$F:$F,"Realizado",Lancamentos!$J:$J,Fluxo_de_Caixa_Semanal!$A91)-SUMIFS(Lancamentos!$Y:$Y,Lancamentos!$AF:$AF,Fluxo_de_Caixa_Semanal!CI$8,Lancamentos!$F:$F,"Contratado",Lancamentos!$J:$J,Fluxo_de_Caixa_Semanal!$A91)</f>
        <v>0</v>
      </c>
      <c r="CJ91" s="122">
        <f>-SUMIFS(Lancamentos!$Y:$Y,Lancamentos!$AF:$AF,Fluxo_de_Caixa_Semanal!CJ$8,Lancamentos!$F:$F,"Realizado",Lancamentos!$J:$J,Fluxo_de_Caixa_Semanal!$A91)-SUMIFS(Lancamentos!$Y:$Y,Lancamentos!$AF:$AF,Fluxo_de_Caixa_Semanal!CJ$8,Lancamentos!$F:$F,"Contratado",Lancamentos!$J:$J,Fluxo_de_Caixa_Semanal!$A91)</f>
        <v>0</v>
      </c>
      <c r="CK91" s="123">
        <f>-SUMIFS(Lancamentos!$Y:$Y,Lancamentos!$AF:$AF,Fluxo_de_Caixa_Semanal!CK$8,Lancamentos!$F:$F,"Realizado",Lancamentos!$J:$J,Fluxo_de_Caixa_Semanal!$A91)-SUMIFS(Lancamentos!$Y:$Y,Lancamentos!$AF:$AF,Fluxo_de_Caixa_Semanal!CK$8,Lancamentos!$F:$F,"Contratado",Lancamentos!$J:$J,Fluxo_de_Caixa_Semanal!$A91)</f>
        <v>0</v>
      </c>
      <c r="CL91" s="121">
        <f>-SUMIFS(Lancamentos!$Y:$Y,Lancamentos!$AF:$AF,Fluxo_de_Caixa_Semanal!CL$8,Lancamentos!$F:$F,"Realizado",Lancamentos!$J:$J,Fluxo_de_Caixa_Semanal!$A91)-SUMIFS(Lancamentos!$Y:$Y,Lancamentos!$AF:$AF,Fluxo_de_Caixa_Semanal!CL$8,Lancamentos!$F:$F,"Contratado",Lancamentos!$J:$J,Fluxo_de_Caixa_Semanal!$A91)</f>
        <v>0</v>
      </c>
      <c r="CM91" s="122">
        <f>-SUMIFS(Lancamentos!$Y:$Y,Lancamentos!$AF:$AF,Fluxo_de_Caixa_Semanal!CM$8,Lancamentos!$F:$F,"Realizado",Lancamentos!$J:$J,Fluxo_de_Caixa_Semanal!$A91)-SUMIFS(Lancamentos!$Y:$Y,Lancamentos!$AF:$AF,Fluxo_de_Caixa_Semanal!CM$8,Lancamentos!$F:$F,"Contratado",Lancamentos!$J:$J,Fluxo_de_Caixa_Semanal!$A91)</f>
        <v>0</v>
      </c>
      <c r="CN91" s="123">
        <f>-SUMIFS(Lancamentos!$Y:$Y,Lancamentos!$AF:$AF,Fluxo_de_Caixa_Semanal!CN$8,Lancamentos!$F:$F,"Realizado",Lancamentos!$J:$J,Fluxo_de_Caixa_Semanal!$A91)-SUMIFS(Lancamentos!$Y:$Y,Lancamentos!$AF:$AF,Fluxo_de_Caixa_Semanal!CN$8,Lancamentos!$F:$F,"Contratado",Lancamentos!$J:$J,Fluxo_de_Caixa_Semanal!$A91)</f>
        <v>0</v>
      </c>
      <c r="CO91" s="121">
        <f>-SUMIFS(Lancamentos!$Y:$Y,Lancamentos!$AF:$AF,Fluxo_de_Caixa_Semanal!CO$8,Lancamentos!$F:$F,"Realizado",Lancamentos!$J:$J,Fluxo_de_Caixa_Semanal!$A91)-SUMIFS(Lancamentos!$Y:$Y,Lancamentos!$AF:$AF,Fluxo_de_Caixa_Semanal!CO$8,Lancamentos!$F:$F,"Contratado",Lancamentos!$J:$J,Fluxo_de_Caixa_Semanal!$A91)</f>
        <v>0</v>
      </c>
      <c r="CP91" s="122">
        <f>-SUMIFS(Lancamentos!$Y:$Y,Lancamentos!$AF:$AF,Fluxo_de_Caixa_Semanal!CP$8,Lancamentos!$F:$F,"Realizado",Lancamentos!$J:$J,Fluxo_de_Caixa_Semanal!$A91)-SUMIFS(Lancamentos!$Y:$Y,Lancamentos!$AF:$AF,Fluxo_de_Caixa_Semanal!CP$8,Lancamentos!$F:$F,"Contratado",Lancamentos!$J:$J,Fluxo_de_Caixa_Semanal!$A91)</f>
        <v>0</v>
      </c>
      <c r="CQ91" s="123">
        <f>-SUMIFS(Lancamentos!$Y:$Y,Lancamentos!$AF:$AF,Fluxo_de_Caixa_Semanal!CQ$8,Lancamentos!$F:$F,"Realizado",Lancamentos!$J:$J,Fluxo_de_Caixa_Semanal!$A91)-SUMIFS(Lancamentos!$Y:$Y,Lancamentos!$AF:$AF,Fluxo_de_Caixa_Semanal!CQ$8,Lancamentos!$F:$F,"Contratado",Lancamentos!$J:$J,Fluxo_de_Caixa_Semanal!$A91)</f>
        <v>0</v>
      </c>
      <c r="CR91" s="121">
        <f>-SUMIFS(Lancamentos!$Y:$Y,Lancamentos!$AF:$AF,Fluxo_de_Caixa_Semanal!CR$8,Lancamentos!$F:$F,"Realizado",Lancamentos!$J:$J,Fluxo_de_Caixa_Semanal!$A91)-SUMIFS(Lancamentos!$Y:$Y,Lancamentos!$AF:$AF,Fluxo_de_Caixa_Semanal!CR$8,Lancamentos!$F:$F,"Contratado",Lancamentos!$J:$J,Fluxo_de_Caixa_Semanal!$A91)</f>
        <v>0</v>
      </c>
      <c r="CS91" s="122">
        <f>-SUMIFS(Lancamentos!$Y:$Y,Lancamentos!$AF:$AF,Fluxo_de_Caixa_Semanal!CS$8,Lancamentos!$F:$F,"Realizado",Lancamentos!$J:$J,Fluxo_de_Caixa_Semanal!$A91)-SUMIFS(Lancamentos!$Y:$Y,Lancamentos!$AF:$AF,Fluxo_de_Caixa_Semanal!CS$8,Lancamentos!$F:$F,"Contratado",Lancamentos!$J:$J,Fluxo_de_Caixa_Semanal!$A91)</f>
        <v>0</v>
      </c>
      <c r="CT91" s="123">
        <f>-SUMIFS(Lancamentos!$Y:$Y,Lancamentos!$AF:$AF,Fluxo_de_Caixa_Semanal!CT$8,Lancamentos!$F:$F,"Realizado",Lancamentos!$J:$J,Fluxo_de_Caixa_Semanal!$A91)-SUMIFS(Lancamentos!$Y:$Y,Lancamentos!$AF:$AF,Fluxo_de_Caixa_Semanal!CT$8,Lancamentos!$F:$F,"Contratado",Lancamentos!$J:$J,Fluxo_de_Caixa_Semanal!$A91)</f>
        <v>0</v>
      </c>
      <c r="CU91" s="121">
        <f>-SUMIFS(Lancamentos!$Y:$Y,Lancamentos!$AF:$AF,Fluxo_de_Caixa_Semanal!CU$8,Lancamentos!$F:$F,"Realizado",Lancamentos!$J:$J,Fluxo_de_Caixa_Semanal!$A91)-SUMIFS(Lancamentos!$Y:$Y,Lancamentos!$AF:$AF,Fluxo_de_Caixa_Semanal!CU$8,Lancamentos!$F:$F,"Contratado",Lancamentos!$J:$J,Fluxo_de_Caixa_Semanal!$A91)</f>
        <v>0</v>
      </c>
      <c r="CV91" s="122">
        <f>-SUMIFS(Lancamentos!$Y:$Y,Lancamentos!$AF:$AF,Fluxo_de_Caixa_Semanal!CV$8,Lancamentos!$F:$F,"Realizado",Lancamentos!$J:$J,Fluxo_de_Caixa_Semanal!$A91)-SUMIFS(Lancamentos!$Y:$Y,Lancamentos!$AF:$AF,Fluxo_de_Caixa_Semanal!CV$8,Lancamentos!$F:$F,"Contratado",Lancamentos!$J:$J,Fluxo_de_Caixa_Semanal!$A91)</f>
        <v>0</v>
      </c>
      <c r="CW91" s="123">
        <f>-SUMIFS(Lancamentos!$Y:$Y,Lancamentos!$AF:$AF,Fluxo_de_Caixa_Semanal!CW$8,Lancamentos!$F:$F,"Realizado",Lancamentos!$J:$J,Fluxo_de_Caixa_Semanal!$A91)-SUMIFS(Lancamentos!$Y:$Y,Lancamentos!$AF:$AF,Fluxo_de_Caixa_Semanal!CW$8,Lancamentos!$F:$F,"Contratado",Lancamentos!$J:$J,Fluxo_de_Caixa_Semanal!$A91)</f>
        <v>0</v>
      </c>
      <c r="CX91" s="121">
        <f>-SUMIFS(Lancamentos!$Y:$Y,Lancamentos!$AF:$AF,Fluxo_de_Caixa_Semanal!CX$8,Lancamentos!$F:$F,"Realizado",Lancamentos!$J:$J,Fluxo_de_Caixa_Semanal!$A91)-SUMIFS(Lancamentos!$Y:$Y,Lancamentos!$AF:$AF,Fluxo_de_Caixa_Semanal!CX$8,Lancamentos!$F:$F,"Contratado",Lancamentos!$J:$J,Fluxo_de_Caixa_Semanal!$A91)</f>
        <v>0</v>
      </c>
      <c r="CY91" s="122">
        <f>-SUMIFS(Lancamentos!$Y:$Y,Lancamentos!$AF:$AF,Fluxo_de_Caixa_Semanal!CY$8,Lancamentos!$F:$F,"Realizado",Lancamentos!$J:$J,Fluxo_de_Caixa_Semanal!$A91)-SUMIFS(Lancamentos!$Y:$Y,Lancamentos!$AF:$AF,Fluxo_de_Caixa_Semanal!CY$8,Lancamentos!$F:$F,"Contratado",Lancamentos!$J:$J,Fluxo_de_Caixa_Semanal!$A91)</f>
        <v>0</v>
      </c>
      <c r="CZ91" s="123">
        <f>-SUMIFS(Lancamentos!$Y:$Y,Lancamentos!$AF:$AF,Fluxo_de_Caixa_Semanal!CZ$8,Lancamentos!$F:$F,"Realizado",Lancamentos!$J:$J,Fluxo_de_Caixa_Semanal!$A91)-SUMIFS(Lancamentos!$Y:$Y,Lancamentos!$AF:$AF,Fluxo_de_Caixa_Semanal!CZ$8,Lancamentos!$F:$F,"Contratado",Lancamentos!$J:$J,Fluxo_de_Caixa_Semanal!$A91)</f>
        <v>0</v>
      </c>
      <c r="DA91" s="121">
        <f>-SUMIFS(Lancamentos!$Y:$Y,Lancamentos!$AF:$AF,Fluxo_de_Caixa_Semanal!DA$8,Lancamentos!$F:$F,"Realizado",Lancamentos!$J:$J,Fluxo_de_Caixa_Semanal!$A91)-SUMIFS(Lancamentos!$Y:$Y,Lancamentos!$AF:$AF,Fluxo_de_Caixa_Semanal!DA$8,Lancamentos!$F:$F,"Contratado",Lancamentos!$J:$J,Fluxo_de_Caixa_Semanal!$A91)</f>
        <v>0</v>
      </c>
      <c r="DB91" s="122">
        <f>-SUMIFS(Lancamentos!$Y:$Y,Lancamentos!$AF:$AF,Fluxo_de_Caixa_Semanal!DB$8,Lancamentos!$F:$F,"Realizado",Lancamentos!$J:$J,Fluxo_de_Caixa_Semanal!$A91)-SUMIFS(Lancamentos!$Y:$Y,Lancamentos!$AF:$AF,Fluxo_de_Caixa_Semanal!DB$8,Lancamentos!$F:$F,"Contratado",Lancamentos!$J:$J,Fluxo_de_Caixa_Semanal!$A91)</f>
        <v>0</v>
      </c>
      <c r="DC91" s="123">
        <f>-SUMIFS(Lancamentos!$Y:$Y,Lancamentos!$AF:$AF,Fluxo_de_Caixa_Semanal!DC$8,Lancamentos!$F:$F,"Realizado",Lancamentos!$J:$J,Fluxo_de_Caixa_Semanal!$A91)-SUMIFS(Lancamentos!$Y:$Y,Lancamentos!$AF:$AF,Fluxo_de_Caixa_Semanal!DC$8,Lancamentos!$F:$F,"Contratado",Lancamentos!$J:$J,Fluxo_de_Caixa_Semanal!$A91)</f>
        <v>0</v>
      </c>
      <c r="DD91" s="121">
        <f>-SUMIFS(Lancamentos!$Y:$Y,Lancamentos!$AF:$AF,Fluxo_de_Caixa_Semanal!DD$8,Lancamentos!$F:$F,"Realizado",Lancamentos!$J:$J,Fluxo_de_Caixa_Semanal!$A91)-SUMIFS(Lancamentos!$Y:$Y,Lancamentos!$AF:$AF,Fluxo_de_Caixa_Semanal!DD$8,Lancamentos!$F:$F,"Contratado",Lancamentos!$J:$J,Fluxo_de_Caixa_Semanal!$A91)</f>
        <v>0</v>
      </c>
      <c r="DE91" s="122">
        <f>-SUMIFS(Lancamentos!$Y:$Y,Lancamentos!$AF:$AF,Fluxo_de_Caixa_Semanal!DE$8,Lancamentos!$F:$F,"Realizado",Lancamentos!$J:$J,Fluxo_de_Caixa_Semanal!$A91)-SUMIFS(Lancamentos!$Y:$Y,Lancamentos!$AF:$AF,Fluxo_de_Caixa_Semanal!DE$8,Lancamentos!$F:$F,"Contratado",Lancamentos!$J:$J,Fluxo_de_Caixa_Semanal!$A91)</f>
        <v>0</v>
      </c>
      <c r="DF91" s="123">
        <f>-SUMIFS(Lancamentos!$Y:$Y,Lancamentos!$AF:$AF,Fluxo_de_Caixa_Semanal!DF$8,Lancamentos!$F:$F,"Realizado",Lancamentos!$J:$J,Fluxo_de_Caixa_Semanal!$A91)-SUMIFS(Lancamentos!$Y:$Y,Lancamentos!$AF:$AF,Fluxo_de_Caixa_Semanal!DF$8,Lancamentos!$F:$F,"Contratado",Lancamentos!$J:$J,Fluxo_de_Caixa_Semanal!$A91)</f>
        <v>0</v>
      </c>
      <c r="DG91" s="121">
        <f>-SUMIFS(Lancamentos!$Y:$Y,Lancamentos!$AF:$AF,Fluxo_de_Caixa_Semanal!DG$8,Lancamentos!$F:$F,"Realizado",Lancamentos!$J:$J,Fluxo_de_Caixa_Semanal!$A91)-SUMIFS(Lancamentos!$Y:$Y,Lancamentos!$AF:$AF,Fluxo_de_Caixa_Semanal!DG$8,Lancamentos!$F:$F,"Contratado",Lancamentos!$J:$J,Fluxo_de_Caixa_Semanal!$A91)</f>
        <v>0</v>
      </c>
      <c r="DH91" s="122">
        <f>-SUMIFS(Lancamentos!$Y:$Y,Lancamentos!$AF:$AF,Fluxo_de_Caixa_Semanal!DH$8,Lancamentos!$F:$F,"Realizado",Lancamentos!$J:$J,Fluxo_de_Caixa_Semanal!$A91)-SUMIFS(Lancamentos!$Y:$Y,Lancamentos!$AF:$AF,Fluxo_de_Caixa_Semanal!DH$8,Lancamentos!$F:$F,"Contratado",Lancamentos!$J:$J,Fluxo_de_Caixa_Semanal!$A91)</f>
        <v>0</v>
      </c>
      <c r="DI91" s="123">
        <f>-SUMIFS(Lancamentos!$Y:$Y,Lancamentos!$AF:$AF,Fluxo_de_Caixa_Semanal!DI$8,Lancamentos!$F:$F,"Realizado",Lancamentos!$J:$J,Fluxo_de_Caixa_Semanal!$A91)-SUMIFS(Lancamentos!$Y:$Y,Lancamentos!$AF:$AF,Fluxo_de_Caixa_Semanal!DI$8,Lancamentos!$F:$F,"Contratado",Lancamentos!$J:$J,Fluxo_de_Caixa_Semanal!$A91)</f>
        <v>0</v>
      </c>
      <c r="DJ91" s="121">
        <f>-SUMIFS(Lancamentos!$Y:$Y,Lancamentos!$AF:$AF,Fluxo_de_Caixa_Semanal!DJ$8,Lancamentos!$F:$F,"Realizado",Lancamentos!$J:$J,Fluxo_de_Caixa_Semanal!$A91)-SUMIFS(Lancamentos!$Y:$Y,Lancamentos!$AF:$AF,Fluxo_de_Caixa_Semanal!DJ$8,Lancamentos!$F:$F,"Contratado",Lancamentos!$J:$J,Fluxo_de_Caixa_Semanal!$A91)</f>
        <v>0</v>
      </c>
      <c r="DK91" s="122">
        <f>-SUMIFS(Lancamentos!$Y:$Y,Lancamentos!$AF:$AF,Fluxo_de_Caixa_Semanal!DK$8,Lancamentos!$F:$F,"Realizado",Lancamentos!$J:$J,Fluxo_de_Caixa_Semanal!$A91)-SUMIFS(Lancamentos!$Y:$Y,Lancamentos!$AF:$AF,Fluxo_de_Caixa_Semanal!DK$8,Lancamentos!$F:$F,"Contratado",Lancamentos!$J:$J,Fluxo_de_Caixa_Semanal!$A91)</f>
        <v>0</v>
      </c>
      <c r="DL91" s="123">
        <f>-SUMIFS(Lancamentos!$Y:$Y,Lancamentos!$AF:$AF,Fluxo_de_Caixa_Semanal!DL$8,Lancamentos!$F:$F,"Realizado",Lancamentos!$J:$J,Fluxo_de_Caixa_Semanal!$A91)-SUMIFS(Lancamentos!$Y:$Y,Lancamentos!$AF:$AF,Fluxo_de_Caixa_Semanal!DL$8,Lancamentos!$F:$F,"Contratado",Lancamentos!$J:$J,Fluxo_de_Caixa_Semanal!$A91)</f>
        <v>0</v>
      </c>
      <c r="DM91" s="121">
        <f>-SUMIFS(Lancamentos!$Y:$Y,Lancamentos!$AF:$AF,Fluxo_de_Caixa_Semanal!DM$8,Lancamentos!$F:$F,"Realizado",Lancamentos!$J:$J,Fluxo_de_Caixa_Semanal!$A91)-SUMIFS(Lancamentos!$Y:$Y,Lancamentos!$AF:$AF,Fluxo_de_Caixa_Semanal!DM$8,Lancamentos!$F:$F,"Contratado",Lancamentos!$J:$J,Fluxo_de_Caixa_Semanal!$A91)</f>
        <v>0</v>
      </c>
      <c r="DN91" s="122">
        <f>-SUMIFS(Lancamentos!$Y:$Y,Lancamentos!$AF:$AF,Fluxo_de_Caixa_Semanal!DN$8,Lancamentos!$F:$F,"Realizado",Lancamentos!$J:$J,Fluxo_de_Caixa_Semanal!$A91)-SUMIFS(Lancamentos!$Y:$Y,Lancamentos!$AF:$AF,Fluxo_de_Caixa_Semanal!DN$8,Lancamentos!$F:$F,"Contratado",Lancamentos!$J:$J,Fluxo_de_Caixa_Semanal!$A91)</f>
        <v>0</v>
      </c>
      <c r="DO91" s="123">
        <f>-SUMIFS(Lancamentos!$Y:$Y,Lancamentos!$AF:$AF,Fluxo_de_Caixa_Semanal!DO$8,Lancamentos!$F:$F,"Realizado",Lancamentos!$J:$J,Fluxo_de_Caixa_Semanal!$A91)-SUMIFS(Lancamentos!$Y:$Y,Lancamentos!$AF:$AF,Fluxo_de_Caixa_Semanal!DO$8,Lancamentos!$F:$F,"Contratado",Lancamentos!$J:$J,Fluxo_de_Caixa_Semanal!$A91)</f>
        <v>0</v>
      </c>
      <c r="DP91" s="121">
        <f>-SUMIFS(Lancamentos!$Y:$Y,Lancamentos!$AF:$AF,Fluxo_de_Caixa_Semanal!DP$8,Lancamentos!$F:$F,"Realizado",Lancamentos!$J:$J,Fluxo_de_Caixa_Semanal!$A91)-SUMIFS(Lancamentos!$Y:$Y,Lancamentos!$AF:$AF,Fluxo_de_Caixa_Semanal!DP$8,Lancamentos!$F:$F,"Contratado",Lancamentos!$J:$J,Fluxo_de_Caixa_Semanal!$A91)</f>
        <v>0</v>
      </c>
      <c r="DQ91" s="122">
        <f>-SUMIFS(Lancamentos!$Y:$Y,Lancamentos!$AF:$AF,Fluxo_de_Caixa_Semanal!DQ$8,Lancamentos!$F:$F,"Realizado",Lancamentos!$J:$J,Fluxo_de_Caixa_Semanal!$A91)-SUMIFS(Lancamentos!$Y:$Y,Lancamentos!$AF:$AF,Fluxo_de_Caixa_Semanal!DQ$8,Lancamentos!$F:$F,"Contratado",Lancamentos!$J:$J,Fluxo_de_Caixa_Semanal!$A91)</f>
        <v>0</v>
      </c>
      <c r="DR91" s="123">
        <f>-SUMIFS(Lancamentos!$Y:$Y,Lancamentos!$AF:$AF,Fluxo_de_Caixa_Semanal!DR$8,Lancamentos!$F:$F,"Realizado",Lancamentos!$J:$J,Fluxo_de_Caixa_Semanal!$A91)-SUMIFS(Lancamentos!$Y:$Y,Lancamentos!$AF:$AF,Fluxo_de_Caixa_Semanal!DR$8,Lancamentos!$F:$F,"Contratado",Lancamentos!$J:$J,Fluxo_de_Caixa_Semanal!$A91)</f>
        <v>0</v>
      </c>
      <c r="DS91" s="121">
        <f>-SUMIFS(Lancamentos!$Y:$Y,Lancamentos!$AF:$AF,Fluxo_de_Caixa_Semanal!DS$8,Lancamentos!$F:$F,"Realizado",Lancamentos!$J:$J,Fluxo_de_Caixa_Semanal!$A91)-SUMIFS(Lancamentos!$Y:$Y,Lancamentos!$AF:$AF,Fluxo_de_Caixa_Semanal!DS$8,Lancamentos!$F:$F,"Contratado",Lancamentos!$J:$J,Fluxo_de_Caixa_Semanal!$A91)</f>
        <v>0</v>
      </c>
      <c r="DT91" s="122">
        <f>-SUMIFS(Lancamentos!$Y:$Y,Lancamentos!$AF:$AF,Fluxo_de_Caixa_Semanal!DT$8,Lancamentos!$F:$F,"Realizado",Lancamentos!$J:$J,Fluxo_de_Caixa_Semanal!$A91)-SUMIFS(Lancamentos!$Y:$Y,Lancamentos!$AF:$AF,Fluxo_de_Caixa_Semanal!DT$8,Lancamentos!$F:$F,"Contratado",Lancamentos!$J:$J,Fluxo_de_Caixa_Semanal!$A91)</f>
        <v>0</v>
      </c>
      <c r="DU91" s="123">
        <f>-SUMIFS(Lancamentos!$Y:$Y,Lancamentos!$AF:$AF,Fluxo_de_Caixa_Semanal!DU$8,Lancamentos!$F:$F,"Realizado",Lancamentos!$J:$J,Fluxo_de_Caixa_Semanal!$A91)-SUMIFS(Lancamentos!$Y:$Y,Lancamentos!$AF:$AF,Fluxo_de_Caixa_Semanal!DU$8,Lancamentos!$F:$F,"Contratado",Lancamentos!$J:$J,Fluxo_de_Caixa_Semanal!$A91)</f>
        <v>0</v>
      </c>
      <c r="DV91" s="121">
        <f>-SUMIFS(Lancamentos!$Y:$Y,Lancamentos!$AF:$AF,Fluxo_de_Caixa_Semanal!DV$8,Lancamentos!$F:$F,"Realizado",Lancamentos!$J:$J,Fluxo_de_Caixa_Semanal!$A91)-SUMIFS(Lancamentos!$Y:$Y,Lancamentos!$AF:$AF,Fluxo_de_Caixa_Semanal!DV$8,Lancamentos!$F:$F,"Contratado",Lancamentos!$J:$J,Fluxo_de_Caixa_Semanal!$A91)</f>
        <v>0</v>
      </c>
      <c r="DW91" s="122">
        <f>-SUMIFS(Lancamentos!$Y:$Y,Lancamentos!$AF:$AF,Fluxo_de_Caixa_Semanal!DW$8,Lancamentos!$F:$F,"Realizado",Lancamentos!$J:$J,Fluxo_de_Caixa_Semanal!$A91)-SUMIFS(Lancamentos!$Y:$Y,Lancamentos!$AF:$AF,Fluxo_de_Caixa_Semanal!DW$8,Lancamentos!$F:$F,"Contratado",Lancamentos!$J:$J,Fluxo_de_Caixa_Semanal!$A91)</f>
        <v>0</v>
      </c>
      <c r="DX91" s="123">
        <f>-SUMIFS(Lancamentos!$Y:$Y,Lancamentos!$AF:$AF,Fluxo_de_Caixa_Semanal!DX$8,Lancamentos!$F:$F,"Realizado",Lancamentos!$J:$J,Fluxo_de_Caixa_Semanal!$A91)-SUMIFS(Lancamentos!$Y:$Y,Lancamentos!$AF:$AF,Fluxo_de_Caixa_Semanal!DX$8,Lancamentos!$F:$F,"Contratado",Lancamentos!$J:$J,Fluxo_de_Caixa_Semanal!$A91)</f>
        <v>0</v>
      </c>
      <c r="DY91" s="121">
        <f>-SUMIFS(Lancamentos!$Y:$Y,Lancamentos!$AF:$AF,Fluxo_de_Caixa_Semanal!DY$8,Lancamentos!$F:$F,"Realizado",Lancamentos!$J:$J,Fluxo_de_Caixa_Semanal!$A91)-SUMIFS(Lancamentos!$Y:$Y,Lancamentos!$AF:$AF,Fluxo_de_Caixa_Semanal!DY$8,Lancamentos!$F:$F,"Contratado",Lancamentos!$J:$J,Fluxo_de_Caixa_Semanal!$A91)</f>
        <v>0</v>
      </c>
      <c r="DZ91" s="122">
        <f>-SUMIFS(Lancamentos!$Y:$Y,Lancamentos!$AF:$AF,Fluxo_de_Caixa_Semanal!DZ$8,Lancamentos!$F:$F,"Realizado",Lancamentos!$J:$J,Fluxo_de_Caixa_Semanal!$A91)-SUMIFS(Lancamentos!$Y:$Y,Lancamentos!$AF:$AF,Fluxo_de_Caixa_Semanal!DZ$8,Lancamentos!$F:$F,"Contratado",Lancamentos!$J:$J,Fluxo_de_Caixa_Semanal!$A91)</f>
        <v>0</v>
      </c>
      <c r="EA91" s="123">
        <f>-SUMIFS(Lancamentos!$Y:$Y,Lancamentos!$AF:$AF,Fluxo_de_Caixa_Semanal!EA$8,Lancamentos!$F:$F,"Realizado",Lancamentos!$J:$J,Fluxo_de_Caixa_Semanal!$A91)-SUMIFS(Lancamentos!$Y:$Y,Lancamentos!$AF:$AF,Fluxo_de_Caixa_Semanal!EA$8,Lancamentos!$F:$F,"Contratado",Lancamentos!$J:$J,Fluxo_de_Caixa_Semanal!$A91)</f>
        <v>0</v>
      </c>
      <c r="EB91" s="121">
        <f>-SUMIFS(Lancamentos!$Y:$Y,Lancamentos!$AF:$AF,Fluxo_de_Caixa_Semanal!EB$8,Lancamentos!$F:$F,"Realizado",Lancamentos!$J:$J,Fluxo_de_Caixa_Semanal!$A91)-SUMIFS(Lancamentos!$Y:$Y,Lancamentos!$AF:$AF,Fluxo_de_Caixa_Semanal!EB$8,Lancamentos!$F:$F,"Contratado",Lancamentos!$J:$J,Fluxo_de_Caixa_Semanal!$A91)</f>
        <v>0</v>
      </c>
      <c r="EC91" s="122">
        <f>-SUMIFS(Lancamentos!$Y:$Y,Lancamentos!$AF:$AF,Fluxo_de_Caixa_Semanal!EC$8,Lancamentos!$F:$F,"Realizado",Lancamentos!$J:$J,Fluxo_de_Caixa_Semanal!$A91)-SUMIFS(Lancamentos!$Y:$Y,Lancamentos!$AF:$AF,Fluxo_de_Caixa_Semanal!EC$8,Lancamentos!$F:$F,"Contratado",Lancamentos!$J:$J,Fluxo_de_Caixa_Semanal!$A91)</f>
        <v>0</v>
      </c>
      <c r="ED91" s="123">
        <f>-SUMIFS(Lancamentos!$Y:$Y,Lancamentos!$AF:$AF,Fluxo_de_Caixa_Semanal!ED$8,Lancamentos!$F:$F,"Realizado",Lancamentos!$J:$J,Fluxo_de_Caixa_Semanal!$A91)-SUMIFS(Lancamentos!$Y:$Y,Lancamentos!$AF:$AF,Fluxo_de_Caixa_Semanal!ED$8,Lancamentos!$F:$F,"Contratado",Lancamentos!$J:$J,Fluxo_de_Caixa_Semanal!$A91)</f>
        <v>0</v>
      </c>
      <c r="EE91" s="121">
        <f>-SUMIFS(Lancamentos!$Y:$Y,Lancamentos!$AF:$AF,Fluxo_de_Caixa_Semanal!EE$8,Lancamentos!$F:$F,"Realizado",Lancamentos!$J:$J,Fluxo_de_Caixa_Semanal!$A91)-SUMIFS(Lancamentos!$Y:$Y,Lancamentos!$AF:$AF,Fluxo_de_Caixa_Semanal!EE$8,Lancamentos!$F:$F,"Contratado",Lancamentos!$J:$J,Fluxo_de_Caixa_Semanal!$A91)</f>
        <v>0</v>
      </c>
      <c r="EF91" s="122">
        <f>-SUMIFS(Lancamentos!$Y:$Y,Lancamentos!$AF:$AF,Fluxo_de_Caixa_Semanal!EF$8,Lancamentos!$F:$F,"Realizado",Lancamentos!$J:$J,Fluxo_de_Caixa_Semanal!$A91)-SUMIFS(Lancamentos!$Y:$Y,Lancamentos!$AF:$AF,Fluxo_de_Caixa_Semanal!EF$8,Lancamentos!$F:$F,"Contratado",Lancamentos!$J:$J,Fluxo_de_Caixa_Semanal!$A91)</f>
        <v>0</v>
      </c>
      <c r="EG91" s="123">
        <f>-SUMIFS(Lancamentos!$Y:$Y,Lancamentos!$AF:$AF,Fluxo_de_Caixa_Semanal!EG$8,Lancamentos!$F:$F,"Realizado",Lancamentos!$J:$J,Fluxo_de_Caixa_Semanal!$A91)-SUMIFS(Lancamentos!$Y:$Y,Lancamentos!$AF:$AF,Fluxo_de_Caixa_Semanal!EG$8,Lancamentos!$F:$F,"Contratado",Lancamentos!$J:$J,Fluxo_de_Caixa_Semanal!$A91)</f>
        <v>0</v>
      </c>
      <c r="EH91" s="121">
        <f>-SUMIFS(Lancamentos!$Y:$Y,Lancamentos!$AF:$AF,Fluxo_de_Caixa_Semanal!EH$8,Lancamentos!$F:$F,"Realizado",Lancamentos!$J:$J,Fluxo_de_Caixa_Semanal!$A91)-SUMIFS(Lancamentos!$Y:$Y,Lancamentos!$AF:$AF,Fluxo_de_Caixa_Semanal!EH$8,Lancamentos!$F:$F,"Contratado",Lancamentos!$J:$J,Fluxo_de_Caixa_Semanal!$A91)</f>
        <v>0</v>
      </c>
      <c r="EI91" s="122">
        <f>-SUMIFS(Lancamentos!$Y:$Y,Lancamentos!$AF:$AF,Fluxo_de_Caixa_Semanal!EI$8,Lancamentos!$F:$F,"Realizado",Lancamentos!$J:$J,Fluxo_de_Caixa_Semanal!$A91)-SUMIFS(Lancamentos!$Y:$Y,Lancamentos!$AF:$AF,Fluxo_de_Caixa_Semanal!EI$8,Lancamentos!$F:$F,"Contratado",Lancamentos!$J:$J,Fluxo_de_Caixa_Semanal!$A91)</f>
        <v>0</v>
      </c>
      <c r="EJ91" s="123">
        <f>-SUMIFS(Lancamentos!$Y:$Y,Lancamentos!$AF:$AF,Fluxo_de_Caixa_Semanal!EJ$8,Lancamentos!$F:$F,"Realizado",Lancamentos!$J:$J,Fluxo_de_Caixa_Semanal!$A91)-SUMIFS(Lancamentos!$Y:$Y,Lancamentos!$AF:$AF,Fluxo_de_Caixa_Semanal!EJ$8,Lancamentos!$F:$F,"Contratado",Lancamentos!$J:$J,Fluxo_de_Caixa_Semanal!$A91)</f>
        <v>0</v>
      </c>
      <c r="EK91" s="121">
        <f>-SUMIFS(Lancamentos!$Y:$Y,Lancamentos!$AF:$AF,Fluxo_de_Caixa_Semanal!EK$8,Lancamentos!$F:$F,"Realizado",Lancamentos!$J:$J,Fluxo_de_Caixa_Semanal!$A91)-SUMIFS(Lancamentos!$Y:$Y,Lancamentos!$AF:$AF,Fluxo_de_Caixa_Semanal!EK$8,Lancamentos!$F:$F,"Contratado",Lancamentos!$J:$J,Fluxo_de_Caixa_Semanal!$A91)</f>
        <v>0</v>
      </c>
      <c r="EL91" s="122">
        <f>-SUMIFS(Lancamentos!$Y:$Y,Lancamentos!$AF:$AF,Fluxo_de_Caixa_Semanal!EL$8,Lancamentos!$F:$F,"Realizado",Lancamentos!$J:$J,Fluxo_de_Caixa_Semanal!$A91)-SUMIFS(Lancamentos!$Y:$Y,Lancamentos!$AF:$AF,Fluxo_de_Caixa_Semanal!EL$8,Lancamentos!$F:$F,"Contratado",Lancamentos!$J:$J,Fluxo_de_Caixa_Semanal!$A91)</f>
        <v>0</v>
      </c>
      <c r="EM91" s="123">
        <f>-SUMIFS(Lancamentos!$Y:$Y,Lancamentos!$AF:$AF,Fluxo_de_Caixa_Semanal!EM$8,Lancamentos!$F:$F,"Realizado",Lancamentos!$J:$J,Fluxo_de_Caixa_Semanal!$A91)-SUMIFS(Lancamentos!$Y:$Y,Lancamentos!$AF:$AF,Fluxo_de_Caixa_Semanal!EM$8,Lancamentos!$F:$F,"Contratado",Lancamentos!$J:$J,Fluxo_de_Caixa_Semanal!$A91)</f>
        <v>0</v>
      </c>
      <c r="EN91" s="121">
        <f>-SUMIFS(Lancamentos!$Y:$Y,Lancamentos!$AF:$AF,Fluxo_de_Caixa_Semanal!EN$8,Lancamentos!$F:$F,"Realizado",Lancamentos!$J:$J,Fluxo_de_Caixa_Semanal!$A91)-SUMIFS(Lancamentos!$Y:$Y,Lancamentos!$AF:$AF,Fluxo_de_Caixa_Semanal!EN$8,Lancamentos!$F:$F,"Contratado",Lancamentos!$J:$J,Fluxo_de_Caixa_Semanal!$A91)</f>
        <v>0</v>
      </c>
      <c r="EO91" s="122">
        <f>-SUMIFS(Lancamentos!$Y:$Y,Lancamentos!$AF:$AF,Fluxo_de_Caixa_Semanal!EO$8,Lancamentos!$F:$F,"Realizado",Lancamentos!$J:$J,Fluxo_de_Caixa_Semanal!$A91)-SUMIFS(Lancamentos!$Y:$Y,Lancamentos!$AF:$AF,Fluxo_de_Caixa_Semanal!EO$8,Lancamentos!$F:$F,"Contratado",Lancamentos!$J:$J,Fluxo_de_Caixa_Semanal!$A91)</f>
        <v>0</v>
      </c>
      <c r="EP91" s="123">
        <f>-SUMIFS(Lancamentos!$Y:$Y,Lancamentos!$AF:$AF,Fluxo_de_Caixa_Semanal!EP$8,Lancamentos!$F:$F,"Realizado",Lancamentos!$J:$J,Fluxo_de_Caixa_Semanal!$A91)-SUMIFS(Lancamentos!$Y:$Y,Lancamentos!$AF:$AF,Fluxo_de_Caixa_Semanal!EP$8,Lancamentos!$F:$F,"Contratado",Lancamentos!$J:$J,Fluxo_de_Caixa_Semanal!$A91)</f>
        <v>0</v>
      </c>
      <c r="EQ91" s="121">
        <f>-SUMIFS(Lancamentos!$Y:$Y,Lancamentos!$AF:$AF,Fluxo_de_Caixa_Semanal!EQ$8,Lancamentos!$F:$F,"Realizado",Lancamentos!$J:$J,Fluxo_de_Caixa_Semanal!$A91)-SUMIFS(Lancamentos!$Y:$Y,Lancamentos!$AF:$AF,Fluxo_de_Caixa_Semanal!EQ$8,Lancamentos!$F:$F,"Contratado",Lancamentos!$J:$J,Fluxo_de_Caixa_Semanal!$A91)</f>
        <v>0</v>
      </c>
      <c r="ER91" s="122">
        <f>-SUMIFS(Lancamentos!$Y:$Y,Lancamentos!$AF:$AF,Fluxo_de_Caixa_Semanal!ER$8,Lancamentos!$F:$F,"Realizado",Lancamentos!$J:$J,Fluxo_de_Caixa_Semanal!$A91)-SUMIFS(Lancamentos!$Y:$Y,Lancamentos!$AF:$AF,Fluxo_de_Caixa_Semanal!ER$8,Lancamentos!$F:$F,"Contratado",Lancamentos!$J:$J,Fluxo_de_Caixa_Semanal!$A91)</f>
        <v>0</v>
      </c>
      <c r="ES91" s="123">
        <f>-SUMIFS(Lancamentos!$Y:$Y,Lancamentos!$AF:$AF,Fluxo_de_Caixa_Semanal!ES$8,Lancamentos!$F:$F,"Realizado",Lancamentos!$J:$J,Fluxo_de_Caixa_Semanal!$A91)-SUMIFS(Lancamentos!$Y:$Y,Lancamentos!$AF:$AF,Fluxo_de_Caixa_Semanal!ES$8,Lancamentos!$F:$F,"Contratado",Lancamentos!$J:$J,Fluxo_de_Caixa_Semanal!$A91)</f>
        <v>0</v>
      </c>
    </row>
    <row r="92" spans="1:149" s="2" customFormat="1" outlineLevel="1" x14ac:dyDescent="0.25">
      <c r="A92" t="s">
        <v>203</v>
      </c>
      <c r="B92" t="s">
        <v>204</v>
      </c>
      <c r="C92" s="165">
        <f>-SUMIFS(Lancamentos!$Y:$Y,Lancamentos!$AF:$AF,Fluxo_de_Caixa_Semanal!C$8,Lancamentos!$F:$F,"Realizado",Lancamentos!$J:$J,Fluxo_de_Caixa_Semanal!$A92)</f>
        <v>0</v>
      </c>
      <c r="D92" s="165">
        <f>-SUMIFS(Lancamentos!$Y:$Y,Lancamentos!$AF:$AF,Fluxo_de_Caixa_Semanal!D$8,Lancamentos!$F:$F,"Realizado",Lancamentos!$J:$J,Fluxo_de_Caixa_Semanal!$A92)</f>
        <v>0</v>
      </c>
      <c r="E92" s="166">
        <f>-SUMIFS(Lancamentos!$Y:$Y,Lancamentos!$AF:$AF,Fluxo_de_Caixa_Semanal!E$8,Lancamentos!$F:$F,"Realizado",Lancamentos!$J:$J,Fluxo_de_Caixa_Semanal!$A92)</f>
        <v>0</v>
      </c>
      <c r="F92" s="167">
        <f>-SUMIFS(Lancamentos!$Y:$Y,Lancamentos!$AF:$AF,Fluxo_de_Caixa_Semanal!F$8,Lancamentos!$F:$F,"Realizado",Lancamentos!$J:$J,Fluxo_de_Caixa_Semanal!$A92)</f>
        <v>0</v>
      </c>
      <c r="G92" s="165">
        <f>-SUMIFS(Lancamentos!$Y:$Y,Lancamentos!$AF:$AF,Fluxo_de_Caixa_Semanal!G$8,Lancamentos!$F:$F,"Realizado",Lancamentos!$J:$J,Fluxo_de_Caixa_Semanal!$A92)</f>
        <v>0</v>
      </c>
      <c r="H92" s="166">
        <f>-SUMIFS(Lancamentos!$Y:$Y,Lancamentos!$AF:$AF,Fluxo_de_Caixa_Semanal!H$8,Lancamentos!$F:$F,"Realizado",Lancamentos!$J:$J,Fluxo_de_Caixa_Semanal!$A92)</f>
        <v>0</v>
      </c>
      <c r="I92" s="167">
        <f>-SUMIFS(Lancamentos!$Y:$Y,Lancamentos!$AF:$AF,Fluxo_de_Caixa_Semanal!I$8,Lancamentos!$F:$F,"Realizado",Lancamentos!$J:$J,Fluxo_de_Caixa_Semanal!$A92)</f>
        <v>0</v>
      </c>
      <c r="J92" s="165">
        <f>-SUMIFS(Lancamentos!$Y:$Y,Lancamentos!$AF:$AF,Fluxo_de_Caixa_Semanal!J$8,Lancamentos!$F:$F,"Realizado",Lancamentos!$J:$J,Fluxo_de_Caixa_Semanal!$A92)</f>
        <v>0</v>
      </c>
      <c r="K92" s="166">
        <f>-SUMIFS(Lancamentos!$Y:$Y,Lancamentos!$AF:$AF,Fluxo_de_Caixa_Semanal!K$8,Lancamentos!$F:$F,"Realizado",Lancamentos!$J:$J,Fluxo_de_Caixa_Semanal!$A92)</f>
        <v>0</v>
      </c>
      <c r="L92" s="167">
        <f>-SUMIFS(Lancamentos!$Y:$Y,Lancamentos!$AF:$AF,Fluxo_de_Caixa_Semanal!L$8,Lancamentos!$F:$F,"Realizado",Lancamentos!$J:$J,Fluxo_de_Caixa_Semanal!$A92)</f>
        <v>0</v>
      </c>
      <c r="M92" s="165">
        <f>-SUMIFS(Lancamentos!$Y:$Y,Lancamentos!$AF:$AF,Fluxo_de_Caixa_Semanal!M$8,Lancamentos!$F:$F,"Realizado",Lancamentos!$J:$J,Fluxo_de_Caixa_Semanal!$A92)</f>
        <v>0</v>
      </c>
      <c r="N92" s="166">
        <f>-SUMIFS(Lancamentos!$Y:$Y,Lancamentos!$AF:$AF,Fluxo_de_Caixa_Semanal!N$8,Lancamentos!$F:$F,"Realizado",Lancamentos!$J:$J,Fluxo_de_Caixa_Semanal!$A92)</f>
        <v>0</v>
      </c>
      <c r="O92" s="167">
        <f>-SUMIFS(Lancamentos!$Y:$Y,Lancamentos!$AF:$AF,Fluxo_de_Caixa_Semanal!O$8,Lancamentos!$F:$F,"Realizado",Lancamentos!$J:$J,Fluxo_de_Caixa_Semanal!$A92)</f>
        <v>0</v>
      </c>
      <c r="P92" s="165">
        <f>-SUMIFS(Lancamentos!$Y:$Y,Lancamentos!$AF:$AF,Fluxo_de_Caixa_Semanal!P$8,Lancamentos!$F:$F,"Realizado",Lancamentos!$J:$J,Fluxo_de_Caixa_Semanal!$A92)</f>
        <v>0</v>
      </c>
      <c r="Q92" s="166">
        <f>-SUMIFS(Lancamentos!$Y:$Y,Lancamentos!$AF:$AF,Fluxo_de_Caixa_Semanal!Q$8,Lancamentos!$F:$F,"Realizado",Lancamentos!$J:$J,Fluxo_de_Caixa_Semanal!$A92)</f>
        <v>0</v>
      </c>
      <c r="R92" s="167">
        <f>-SUMIFS(Lancamentos!$Y:$Y,Lancamentos!$AF:$AF,Fluxo_de_Caixa_Semanal!R$8,Lancamentos!$F:$F,"Realizado",Lancamentos!$J:$J,Fluxo_de_Caixa_Semanal!$A92)</f>
        <v>0</v>
      </c>
      <c r="S92" s="165">
        <f>-SUMIFS(Lancamentos!$Y:$Y,Lancamentos!$AF:$AF,Fluxo_de_Caixa_Semanal!S$8,Lancamentos!$F:$F,"Realizado",Lancamentos!$J:$J,Fluxo_de_Caixa_Semanal!$A92)</f>
        <v>0</v>
      </c>
      <c r="T92" s="166">
        <f>-SUMIFS(Lancamentos!$Y:$Y,Lancamentos!$AF:$AF,Fluxo_de_Caixa_Semanal!T$8,Lancamentos!$F:$F,"Realizado",Lancamentos!$J:$J,Fluxo_de_Caixa_Semanal!$A92)</f>
        <v>0</v>
      </c>
      <c r="U92" s="167">
        <f>-SUMIFS(Lancamentos!$Y:$Y,Lancamentos!$AF:$AF,Fluxo_de_Caixa_Semanal!U$8,Lancamentos!$F:$F,"Realizado",Lancamentos!$J:$J,Fluxo_de_Caixa_Semanal!$A92)</f>
        <v>0</v>
      </c>
      <c r="V92" s="165">
        <f>-SUMIFS(Lancamentos!$Y:$Y,Lancamentos!$AF:$AF,Fluxo_de_Caixa_Semanal!V$8,Lancamentos!$F:$F,"Realizado",Lancamentos!$J:$J,Fluxo_de_Caixa_Semanal!$A92)</f>
        <v>0</v>
      </c>
      <c r="W92" s="166">
        <f>-SUMIFS(Lancamentos!$Y:$Y,Lancamentos!$AF:$AF,Fluxo_de_Caixa_Semanal!W$8,Lancamentos!$F:$F,"Realizado",Lancamentos!$J:$J,Fluxo_de_Caixa_Semanal!$A92)</f>
        <v>0</v>
      </c>
      <c r="X92" s="121">
        <f>-SUMIFS(Lancamentos!$Y:$Y,Lancamentos!$AF:$AF,Fluxo_de_Caixa_Semanal!X$8,Lancamentos!$F:$F,"Realizado",Lancamentos!$J:$J,Fluxo_de_Caixa_Semanal!$A92)-SUMIFS(Lancamentos!$Y:$Y,Lancamentos!$AF:$AF,Fluxo_de_Caixa_Semanal!X$8,Lancamentos!$F:$F,"Contratado",Lancamentos!$J:$J,Fluxo_de_Caixa_Semanal!$A92)</f>
        <v>0</v>
      </c>
      <c r="Y92" s="122">
        <f>-SUMIFS(Lancamentos!$Y:$Y,Lancamentos!$AF:$AF,Fluxo_de_Caixa_Semanal!Y$8,Lancamentos!$F:$F,"Realizado",Lancamentos!$J:$J,Fluxo_de_Caixa_Semanal!$A92)-SUMIFS(Lancamentos!$Y:$Y,Lancamentos!$AF:$AF,Fluxo_de_Caixa_Semanal!Y$8,Lancamentos!$F:$F,"Contratado",Lancamentos!$J:$J,Fluxo_de_Caixa_Semanal!$A92)</f>
        <v>0</v>
      </c>
      <c r="Z92" s="123">
        <f>-SUMIFS(Lancamentos!$Y:$Y,Lancamentos!$AF:$AF,Fluxo_de_Caixa_Semanal!Z$8,Lancamentos!$F:$F,"Realizado",Lancamentos!$J:$J,Fluxo_de_Caixa_Semanal!$A92)-SUMIFS(Lancamentos!$Y:$Y,Lancamentos!$AF:$AF,Fluxo_de_Caixa_Semanal!Z$8,Lancamentos!$F:$F,"Contratado",Lancamentos!$J:$J,Fluxo_de_Caixa_Semanal!$A92)</f>
        <v>0</v>
      </c>
      <c r="AA92" s="121">
        <f>-SUMIFS(Lancamentos!$Y:$Y,Lancamentos!$AF:$AF,Fluxo_de_Caixa_Semanal!AA$8,Lancamentos!$F:$F,"Realizado",Lancamentos!$J:$J,Fluxo_de_Caixa_Semanal!$A92)-SUMIFS(Lancamentos!$Y:$Y,Lancamentos!$AF:$AF,Fluxo_de_Caixa_Semanal!AA$8,Lancamentos!$F:$F,"Contratado",Lancamentos!$J:$J,Fluxo_de_Caixa_Semanal!$A92)</f>
        <v>0</v>
      </c>
      <c r="AB92" s="122">
        <f>-SUMIFS(Lancamentos!$Y:$Y,Lancamentos!$AF:$AF,Fluxo_de_Caixa_Semanal!AB$8,Lancamentos!$F:$F,"Realizado",Lancamentos!$J:$J,Fluxo_de_Caixa_Semanal!$A92)-SUMIFS(Lancamentos!$Y:$Y,Lancamentos!$AF:$AF,Fluxo_de_Caixa_Semanal!AB$8,Lancamentos!$F:$F,"Contratado",Lancamentos!$J:$J,Fluxo_de_Caixa_Semanal!$A92)</f>
        <v>0</v>
      </c>
      <c r="AC92" s="123">
        <f>-SUMIFS(Lancamentos!$Y:$Y,Lancamentos!$AF:$AF,Fluxo_de_Caixa_Semanal!AC$8,Lancamentos!$F:$F,"Realizado",Lancamentos!$J:$J,Fluxo_de_Caixa_Semanal!$A92)-SUMIFS(Lancamentos!$Y:$Y,Lancamentos!$AF:$AF,Fluxo_de_Caixa_Semanal!AC$8,Lancamentos!$F:$F,"Contratado",Lancamentos!$J:$J,Fluxo_de_Caixa_Semanal!$A92)</f>
        <v>0</v>
      </c>
      <c r="AD92" s="121">
        <f>-SUMIFS(Lancamentos!$Y:$Y,Lancamentos!$AF:$AF,Fluxo_de_Caixa_Semanal!AD$8,Lancamentos!$F:$F,"Realizado",Lancamentos!$J:$J,Fluxo_de_Caixa_Semanal!$A92)-SUMIFS(Lancamentos!$Y:$Y,Lancamentos!$AF:$AF,Fluxo_de_Caixa_Semanal!AD$8,Lancamentos!$F:$F,"Contratado",Lancamentos!$J:$J,Fluxo_de_Caixa_Semanal!$A92)</f>
        <v>0</v>
      </c>
      <c r="AE92" s="122">
        <f>-SUMIFS(Lancamentos!$Y:$Y,Lancamentos!$AF:$AF,Fluxo_de_Caixa_Semanal!AE$8,Lancamentos!$F:$F,"Realizado",Lancamentos!$J:$J,Fluxo_de_Caixa_Semanal!$A92)-SUMIFS(Lancamentos!$Y:$Y,Lancamentos!$AF:$AF,Fluxo_de_Caixa_Semanal!AE$8,Lancamentos!$F:$F,"Contratado",Lancamentos!$J:$J,Fluxo_de_Caixa_Semanal!$A92)</f>
        <v>0</v>
      </c>
      <c r="AF92" s="123">
        <f>-SUMIFS(Lancamentos!$Y:$Y,Lancamentos!$AF:$AF,Fluxo_de_Caixa_Semanal!AF$8,Lancamentos!$F:$F,"Realizado",Lancamentos!$J:$J,Fluxo_de_Caixa_Semanal!$A92)-SUMIFS(Lancamentos!$Y:$Y,Lancamentos!$AF:$AF,Fluxo_de_Caixa_Semanal!AF$8,Lancamentos!$F:$F,"Contratado",Lancamentos!$J:$J,Fluxo_de_Caixa_Semanal!$A92)</f>
        <v>0</v>
      </c>
      <c r="AG92" s="121">
        <f>-SUMIFS(Lancamentos!$Y:$Y,Lancamentos!$AF:$AF,Fluxo_de_Caixa_Semanal!AG$8,Lancamentos!$F:$F,"Realizado",Lancamentos!$J:$J,Fluxo_de_Caixa_Semanal!$A92)-SUMIFS(Lancamentos!$Y:$Y,Lancamentos!$AF:$AF,Fluxo_de_Caixa_Semanal!AG$8,Lancamentos!$F:$F,"Contratado",Lancamentos!$J:$J,Fluxo_de_Caixa_Semanal!$A92)</f>
        <v>0</v>
      </c>
      <c r="AH92" s="122">
        <f>-SUMIFS(Lancamentos!$Y:$Y,Lancamentos!$AF:$AF,Fluxo_de_Caixa_Semanal!AH$8,Lancamentos!$F:$F,"Realizado",Lancamentos!$J:$J,Fluxo_de_Caixa_Semanal!$A92)-SUMIFS(Lancamentos!$Y:$Y,Lancamentos!$AF:$AF,Fluxo_de_Caixa_Semanal!AH$8,Lancamentos!$F:$F,"Contratado",Lancamentos!$J:$J,Fluxo_de_Caixa_Semanal!$A92)</f>
        <v>0</v>
      </c>
      <c r="AI92" s="123">
        <f>-SUMIFS(Lancamentos!$Y:$Y,Lancamentos!$AF:$AF,Fluxo_de_Caixa_Semanal!AI$8,Lancamentos!$F:$F,"Realizado",Lancamentos!$J:$J,Fluxo_de_Caixa_Semanal!$A92)-SUMIFS(Lancamentos!$Y:$Y,Lancamentos!$AF:$AF,Fluxo_de_Caixa_Semanal!AI$8,Lancamentos!$F:$F,"Contratado",Lancamentos!$J:$J,Fluxo_de_Caixa_Semanal!$A92)</f>
        <v>0</v>
      </c>
      <c r="AJ92" s="121">
        <f>-SUMIFS(Lancamentos!$Y:$Y,Lancamentos!$AF:$AF,Fluxo_de_Caixa_Semanal!AJ$8,Lancamentos!$F:$F,"Realizado",Lancamentos!$J:$J,Fluxo_de_Caixa_Semanal!$A92)-SUMIFS(Lancamentos!$Y:$Y,Lancamentos!$AF:$AF,Fluxo_de_Caixa_Semanal!AJ$8,Lancamentos!$F:$F,"Contratado",Lancamentos!$J:$J,Fluxo_de_Caixa_Semanal!$A92)</f>
        <v>0</v>
      </c>
      <c r="AK92" s="122">
        <f>-SUMIFS(Lancamentos!$Y:$Y,Lancamentos!$AF:$AF,Fluxo_de_Caixa_Semanal!AK$8,Lancamentos!$F:$F,"Realizado",Lancamentos!$J:$J,Fluxo_de_Caixa_Semanal!$A92)-SUMIFS(Lancamentos!$Y:$Y,Lancamentos!$AF:$AF,Fluxo_de_Caixa_Semanal!AK$8,Lancamentos!$F:$F,"Contratado",Lancamentos!$J:$J,Fluxo_de_Caixa_Semanal!$A92)</f>
        <v>0</v>
      </c>
      <c r="AL92" s="123">
        <f>-SUMIFS(Lancamentos!$Y:$Y,Lancamentos!$AF:$AF,Fluxo_de_Caixa_Semanal!AL$8,Lancamentos!$F:$F,"Realizado",Lancamentos!$J:$J,Fluxo_de_Caixa_Semanal!$A92)-SUMIFS(Lancamentos!$Y:$Y,Lancamentos!$AF:$AF,Fluxo_de_Caixa_Semanal!AL$8,Lancamentos!$F:$F,"Contratado",Lancamentos!$J:$J,Fluxo_de_Caixa_Semanal!$A92)</f>
        <v>0</v>
      </c>
      <c r="AM92" s="121">
        <f>-SUMIFS(Lancamentos!$Y:$Y,Lancamentos!$AF:$AF,Fluxo_de_Caixa_Semanal!AM$8,Lancamentos!$F:$F,"Realizado",Lancamentos!$J:$J,Fluxo_de_Caixa_Semanal!$A92)-SUMIFS(Lancamentos!$Y:$Y,Lancamentos!$AF:$AF,Fluxo_de_Caixa_Semanal!AM$8,Lancamentos!$F:$F,"Contratado",Lancamentos!$J:$J,Fluxo_de_Caixa_Semanal!$A92)</f>
        <v>0</v>
      </c>
      <c r="AN92" s="122">
        <f>-SUMIFS(Lancamentos!$Y:$Y,Lancamentos!$AF:$AF,Fluxo_de_Caixa_Semanal!AN$8,Lancamentos!$F:$F,"Realizado",Lancamentos!$J:$J,Fluxo_de_Caixa_Semanal!$A92)-SUMIFS(Lancamentos!$Y:$Y,Lancamentos!$AF:$AF,Fluxo_de_Caixa_Semanal!AN$8,Lancamentos!$F:$F,"Contratado",Lancamentos!$J:$J,Fluxo_de_Caixa_Semanal!$A92)</f>
        <v>0</v>
      </c>
      <c r="AO92" s="123">
        <f>-SUMIFS(Lancamentos!$Y:$Y,Lancamentos!$AF:$AF,Fluxo_de_Caixa_Semanal!AO$8,Lancamentos!$F:$F,"Realizado",Lancamentos!$J:$J,Fluxo_de_Caixa_Semanal!$A92)-SUMIFS(Lancamentos!$Y:$Y,Lancamentos!$AF:$AF,Fluxo_de_Caixa_Semanal!AO$8,Lancamentos!$F:$F,"Contratado",Lancamentos!$J:$J,Fluxo_de_Caixa_Semanal!$A92)</f>
        <v>0</v>
      </c>
      <c r="AP92" s="121">
        <f>-SUMIFS(Lancamentos!$Y:$Y,Lancamentos!$AF:$AF,Fluxo_de_Caixa_Semanal!AP$8,Lancamentos!$F:$F,"Realizado",Lancamentos!$J:$J,Fluxo_de_Caixa_Semanal!$A92)-SUMIFS(Lancamentos!$Y:$Y,Lancamentos!$AF:$AF,Fluxo_de_Caixa_Semanal!AP$8,Lancamentos!$F:$F,"Contratado",Lancamentos!$J:$J,Fluxo_de_Caixa_Semanal!$A92)</f>
        <v>0</v>
      </c>
      <c r="AQ92" s="122">
        <f>-SUMIFS(Lancamentos!$Y:$Y,Lancamentos!$AF:$AF,Fluxo_de_Caixa_Semanal!AQ$8,Lancamentos!$F:$F,"Realizado",Lancamentos!$J:$J,Fluxo_de_Caixa_Semanal!$A92)-SUMIFS(Lancamentos!$Y:$Y,Lancamentos!$AF:$AF,Fluxo_de_Caixa_Semanal!AQ$8,Lancamentos!$F:$F,"Contratado",Lancamentos!$J:$J,Fluxo_de_Caixa_Semanal!$A92)</f>
        <v>0</v>
      </c>
      <c r="AR92" s="123">
        <f>-SUMIFS(Lancamentos!$Y:$Y,Lancamentos!$AF:$AF,Fluxo_de_Caixa_Semanal!AR$8,Lancamentos!$F:$F,"Realizado",Lancamentos!$J:$J,Fluxo_de_Caixa_Semanal!$A92)-SUMIFS(Lancamentos!$Y:$Y,Lancamentos!$AF:$AF,Fluxo_de_Caixa_Semanal!AR$8,Lancamentos!$F:$F,"Contratado",Lancamentos!$J:$J,Fluxo_de_Caixa_Semanal!$A92)</f>
        <v>0</v>
      </c>
      <c r="AS92" s="121">
        <f>-SUMIFS(Lancamentos!$Y:$Y,Lancamentos!$AF:$AF,Fluxo_de_Caixa_Semanal!AS$8,Lancamentos!$F:$F,"Realizado",Lancamentos!$J:$J,Fluxo_de_Caixa_Semanal!$A92)-SUMIFS(Lancamentos!$Y:$Y,Lancamentos!$AF:$AF,Fluxo_de_Caixa_Semanal!AS$8,Lancamentos!$F:$F,"Contratado",Lancamentos!$J:$J,Fluxo_de_Caixa_Semanal!$A92)</f>
        <v>0</v>
      </c>
      <c r="AT92" s="122">
        <f>-SUMIFS(Lancamentos!$Y:$Y,Lancamentos!$AF:$AF,Fluxo_de_Caixa_Semanal!AT$8,Lancamentos!$F:$F,"Realizado",Lancamentos!$J:$J,Fluxo_de_Caixa_Semanal!$A92)-SUMIFS(Lancamentos!$Y:$Y,Lancamentos!$AF:$AF,Fluxo_de_Caixa_Semanal!AT$8,Lancamentos!$F:$F,"Contratado",Lancamentos!$J:$J,Fluxo_de_Caixa_Semanal!$A92)</f>
        <v>0</v>
      </c>
      <c r="AU92" s="123">
        <f>-SUMIFS(Lancamentos!$Y:$Y,Lancamentos!$AF:$AF,Fluxo_de_Caixa_Semanal!AU$8,Lancamentos!$F:$F,"Realizado",Lancamentos!$J:$J,Fluxo_de_Caixa_Semanal!$A92)-SUMIFS(Lancamentos!$Y:$Y,Lancamentos!$AF:$AF,Fluxo_de_Caixa_Semanal!AU$8,Lancamentos!$F:$F,"Contratado",Lancamentos!$J:$J,Fluxo_de_Caixa_Semanal!$A92)</f>
        <v>0</v>
      </c>
      <c r="AV92" s="121">
        <f>-SUMIFS(Lancamentos!$Y:$Y,Lancamentos!$AF:$AF,Fluxo_de_Caixa_Semanal!AV$8,Lancamentos!$F:$F,"Realizado",Lancamentos!$J:$J,Fluxo_de_Caixa_Semanal!$A92)-SUMIFS(Lancamentos!$Y:$Y,Lancamentos!$AF:$AF,Fluxo_de_Caixa_Semanal!AV$8,Lancamentos!$F:$F,"Contratado",Lancamentos!$J:$J,Fluxo_de_Caixa_Semanal!$A92)</f>
        <v>0</v>
      </c>
      <c r="AW92" s="122">
        <f>-SUMIFS(Lancamentos!$Y:$Y,Lancamentos!$AF:$AF,Fluxo_de_Caixa_Semanal!AW$8,Lancamentos!$F:$F,"Realizado",Lancamentos!$J:$J,Fluxo_de_Caixa_Semanal!$A92)-SUMIFS(Lancamentos!$Y:$Y,Lancamentos!$AF:$AF,Fluxo_de_Caixa_Semanal!AW$8,Lancamentos!$F:$F,"Contratado",Lancamentos!$J:$J,Fluxo_de_Caixa_Semanal!$A92)</f>
        <v>0</v>
      </c>
      <c r="AX92" s="123">
        <f>-SUMIFS(Lancamentos!$Y:$Y,Lancamentos!$AF:$AF,Fluxo_de_Caixa_Semanal!AX$8,Lancamentos!$F:$F,"Realizado",Lancamentos!$J:$J,Fluxo_de_Caixa_Semanal!$A92)-SUMIFS(Lancamentos!$Y:$Y,Lancamentos!$AF:$AF,Fluxo_de_Caixa_Semanal!AX$8,Lancamentos!$F:$F,"Contratado",Lancamentos!$J:$J,Fluxo_de_Caixa_Semanal!$A92)</f>
        <v>0</v>
      </c>
      <c r="AY92" s="121">
        <f>-SUMIFS(Lancamentos!$Y:$Y,Lancamentos!$AF:$AF,Fluxo_de_Caixa_Semanal!AY$8,Lancamentos!$F:$F,"Realizado",Lancamentos!$J:$J,Fluxo_de_Caixa_Semanal!$A92)-SUMIFS(Lancamentos!$Y:$Y,Lancamentos!$AF:$AF,Fluxo_de_Caixa_Semanal!AY$8,Lancamentos!$F:$F,"Contratado",Lancamentos!$J:$J,Fluxo_de_Caixa_Semanal!$A92)</f>
        <v>0</v>
      </c>
      <c r="AZ92" s="122">
        <f>-SUMIFS(Lancamentos!$Y:$Y,Lancamentos!$AF:$AF,Fluxo_de_Caixa_Semanal!AZ$8,Lancamentos!$F:$F,"Realizado",Lancamentos!$J:$J,Fluxo_de_Caixa_Semanal!$A92)-SUMIFS(Lancamentos!$Y:$Y,Lancamentos!$AF:$AF,Fluxo_de_Caixa_Semanal!AZ$8,Lancamentos!$F:$F,"Contratado",Lancamentos!$J:$J,Fluxo_de_Caixa_Semanal!$A92)</f>
        <v>0</v>
      </c>
      <c r="BA92" s="123">
        <f>-SUMIFS(Lancamentos!$Y:$Y,Lancamentos!$AF:$AF,Fluxo_de_Caixa_Semanal!BA$8,Lancamentos!$F:$F,"Realizado",Lancamentos!$J:$J,Fluxo_de_Caixa_Semanal!$A92)-SUMIFS(Lancamentos!$Y:$Y,Lancamentos!$AF:$AF,Fluxo_de_Caixa_Semanal!BA$8,Lancamentos!$F:$F,"Contratado",Lancamentos!$J:$J,Fluxo_de_Caixa_Semanal!$A92)</f>
        <v>0</v>
      </c>
      <c r="BB92" s="121">
        <f>-SUMIFS(Lancamentos!$Y:$Y,Lancamentos!$AF:$AF,Fluxo_de_Caixa_Semanal!BB$8,Lancamentos!$F:$F,"Realizado",Lancamentos!$J:$J,Fluxo_de_Caixa_Semanal!$A92)-SUMIFS(Lancamentos!$Y:$Y,Lancamentos!$AF:$AF,Fluxo_de_Caixa_Semanal!BB$8,Lancamentos!$F:$F,"Contratado",Lancamentos!$J:$J,Fluxo_de_Caixa_Semanal!$A92)</f>
        <v>0</v>
      </c>
      <c r="BC92" s="122">
        <f>-SUMIFS(Lancamentos!$Y:$Y,Lancamentos!$AF:$AF,Fluxo_de_Caixa_Semanal!BC$8,Lancamentos!$F:$F,"Realizado",Lancamentos!$J:$J,Fluxo_de_Caixa_Semanal!$A92)-SUMIFS(Lancamentos!$Y:$Y,Lancamentos!$AF:$AF,Fluxo_de_Caixa_Semanal!BC$8,Lancamentos!$F:$F,"Contratado",Lancamentos!$J:$J,Fluxo_de_Caixa_Semanal!$A92)</f>
        <v>0</v>
      </c>
      <c r="BD92" s="123">
        <f>-SUMIFS(Lancamentos!$Y:$Y,Lancamentos!$AF:$AF,Fluxo_de_Caixa_Semanal!BD$8,Lancamentos!$F:$F,"Realizado",Lancamentos!$J:$J,Fluxo_de_Caixa_Semanal!$A92)-SUMIFS(Lancamentos!$Y:$Y,Lancamentos!$AF:$AF,Fluxo_de_Caixa_Semanal!BD$8,Lancamentos!$F:$F,"Contratado",Lancamentos!$J:$J,Fluxo_de_Caixa_Semanal!$A92)</f>
        <v>0</v>
      </c>
      <c r="BE92" s="121">
        <f>-SUMIFS(Lancamentos!$Y:$Y,Lancamentos!$AF:$AF,Fluxo_de_Caixa_Semanal!BE$8,Lancamentos!$F:$F,"Realizado",Lancamentos!$J:$J,Fluxo_de_Caixa_Semanal!$A92)-SUMIFS(Lancamentos!$Y:$Y,Lancamentos!$AF:$AF,Fluxo_de_Caixa_Semanal!BE$8,Lancamentos!$F:$F,"Contratado",Lancamentos!$J:$J,Fluxo_de_Caixa_Semanal!$A92)</f>
        <v>0</v>
      </c>
      <c r="BF92" s="122">
        <f>-SUMIFS(Lancamentos!$Y:$Y,Lancamentos!$AF:$AF,Fluxo_de_Caixa_Semanal!BF$8,Lancamentos!$F:$F,"Realizado",Lancamentos!$J:$J,Fluxo_de_Caixa_Semanal!$A92)-SUMIFS(Lancamentos!$Y:$Y,Lancamentos!$AF:$AF,Fluxo_de_Caixa_Semanal!BF$8,Lancamentos!$F:$F,"Contratado",Lancamentos!$J:$J,Fluxo_de_Caixa_Semanal!$A92)</f>
        <v>0</v>
      </c>
      <c r="BG92" s="123">
        <f>-SUMIFS(Lancamentos!$Y:$Y,Lancamentos!$AF:$AF,Fluxo_de_Caixa_Semanal!BG$8,Lancamentos!$F:$F,"Realizado",Lancamentos!$J:$J,Fluxo_de_Caixa_Semanal!$A92)-SUMIFS(Lancamentos!$Y:$Y,Lancamentos!$AF:$AF,Fluxo_de_Caixa_Semanal!BG$8,Lancamentos!$F:$F,"Contratado",Lancamentos!$J:$J,Fluxo_de_Caixa_Semanal!$A92)</f>
        <v>0</v>
      </c>
      <c r="BH92" s="121">
        <f>-SUMIFS(Lancamentos!$Y:$Y,Lancamentos!$AF:$AF,Fluxo_de_Caixa_Semanal!BH$8,Lancamentos!$F:$F,"Realizado",Lancamentos!$J:$J,Fluxo_de_Caixa_Semanal!$A92)-SUMIFS(Lancamentos!$Y:$Y,Lancamentos!$AF:$AF,Fluxo_de_Caixa_Semanal!BH$8,Lancamentos!$F:$F,"Contratado",Lancamentos!$J:$J,Fluxo_de_Caixa_Semanal!$A92)</f>
        <v>0</v>
      </c>
      <c r="BI92" s="122">
        <f>-SUMIFS(Lancamentos!$Y:$Y,Lancamentos!$AF:$AF,Fluxo_de_Caixa_Semanal!BI$8,Lancamentos!$F:$F,"Realizado",Lancamentos!$J:$J,Fluxo_de_Caixa_Semanal!$A92)-SUMIFS(Lancamentos!$Y:$Y,Lancamentos!$AF:$AF,Fluxo_de_Caixa_Semanal!BI$8,Lancamentos!$F:$F,"Contratado",Lancamentos!$J:$J,Fluxo_de_Caixa_Semanal!$A92)</f>
        <v>0</v>
      </c>
      <c r="BJ92" s="123">
        <f>-SUMIFS(Lancamentos!$Y:$Y,Lancamentos!$AF:$AF,Fluxo_de_Caixa_Semanal!BJ$8,Lancamentos!$F:$F,"Realizado",Lancamentos!$J:$J,Fluxo_de_Caixa_Semanal!$A92)-SUMIFS(Lancamentos!$Y:$Y,Lancamentos!$AF:$AF,Fluxo_de_Caixa_Semanal!BJ$8,Lancamentos!$F:$F,"Contratado",Lancamentos!$J:$J,Fluxo_de_Caixa_Semanal!$A92)</f>
        <v>0</v>
      </c>
      <c r="BK92" s="121">
        <f>-SUMIFS(Lancamentos!$Y:$Y,Lancamentos!$AF:$AF,Fluxo_de_Caixa_Semanal!BK$8,Lancamentos!$F:$F,"Realizado",Lancamentos!$J:$J,Fluxo_de_Caixa_Semanal!$A92)-SUMIFS(Lancamentos!$Y:$Y,Lancamentos!$AF:$AF,Fluxo_de_Caixa_Semanal!BK$8,Lancamentos!$F:$F,"Contratado",Lancamentos!$J:$J,Fluxo_de_Caixa_Semanal!$A92)</f>
        <v>0</v>
      </c>
      <c r="BL92" s="122">
        <f>-SUMIFS(Lancamentos!$Y:$Y,Lancamentos!$AF:$AF,Fluxo_de_Caixa_Semanal!BL$8,Lancamentos!$F:$F,"Realizado",Lancamentos!$J:$J,Fluxo_de_Caixa_Semanal!$A92)-SUMIFS(Lancamentos!$Y:$Y,Lancamentos!$AF:$AF,Fluxo_de_Caixa_Semanal!BL$8,Lancamentos!$F:$F,"Contratado",Lancamentos!$J:$J,Fluxo_de_Caixa_Semanal!$A92)</f>
        <v>0</v>
      </c>
      <c r="BM92" s="123">
        <f>-SUMIFS(Lancamentos!$Y:$Y,Lancamentos!$AF:$AF,Fluxo_de_Caixa_Semanal!BM$8,Lancamentos!$F:$F,"Realizado",Lancamentos!$J:$J,Fluxo_de_Caixa_Semanal!$A92)-SUMIFS(Lancamentos!$Y:$Y,Lancamentos!$AF:$AF,Fluxo_de_Caixa_Semanal!BM$8,Lancamentos!$F:$F,"Contratado",Lancamentos!$J:$J,Fluxo_de_Caixa_Semanal!$A92)</f>
        <v>0</v>
      </c>
      <c r="BN92" s="121">
        <f>-SUMIFS(Lancamentos!$Y:$Y,Lancamentos!$AF:$AF,Fluxo_de_Caixa_Semanal!BN$8,Lancamentos!$F:$F,"Realizado",Lancamentos!$J:$J,Fluxo_de_Caixa_Semanal!$A92)-SUMIFS(Lancamentos!$Y:$Y,Lancamentos!$AF:$AF,Fluxo_de_Caixa_Semanal!BN$8,Lancamentos!$F:$F,"Contratado",Lancamentos!$J:$J,Fluxo_de_Caixa_Semanal!$A92)</f>
        <v>0</v>
      </c>
      <c r="BO92" s="122">
        <f>-SUMIFS(Lancamentos!$Y:$Y,Lancamentos!$AF:$AF,Fluxo_de_Caixa_Semanal!BO$8,Lancamentos!$F:$F,"Realizado",Lancamentos!$J:$J,Fluxo_de_Caixa_Semanal!$A92)-SUMIFS(Lancamentos!$Y:$Y,Lancamentos!$AF:$AF,Fluxo_de_Caixa_Semanal!BO$8,Lancamentos!$F:$F,"Contratado",Lancamentos!$J:$J,Fluxo_de_Caixa_Semanal!$A92)</f>
        <v>0</v>
      </c>
      <c r="BP92" s="123">
        <f>-SUMIFS(Lancamentos!$Y:$Y,Lancamentos!$AF:$AF,Fluxo_de_Caixa_Semanal!BP$8,Lancamentos!$F:$F,"Realizado",Lancamentos!$J:$J,Fluxo_de_Caixa_Semanal!$A92)-SUMIFS(Lancamentos!$Y:$Y,Lancamentos!$AF:$AF,Fluxo_de_Caixa_Semanal!BP$8,Lancamentos!$F:$F,"Contratado",Lancamentos!$J:$J,Fluxo_de_Caixa_Semanal!$A92)</f>
        <v>0</v>
      </c>
      <c r="BQ92" s="121">
        <f>-SUMIFS(Lancamentos!$Y:$Y,Lancamentos!$AF:$AF,Fluxo_de_Caixa_Semanal!BQ$8,Lancamentos!$F:$F,"Realizado",Lancamentos!$J:$J,Fluxo_de_Caixa_Semanal!$A92)-SUMIFS(Lancamentos!$Y:$Y,Lancamentos!$AF:$AF,Fluxo_de_Caixa_Semanal!BQ$8,Lancamentos!$F:$F,"Contratado",Lancamentos!$J:$J,Fluxo_de_Caixa_Semanal!$A92)</f>
        <v>0</v>
      </c>
      <c r="BR92" s="122">
        <f>-SUMIFS(Lancamentos!$Y:$Y,Lancamentos!$AF:$AF,Fluxo_de_Caixa_Semanal!BR$8,Lancamentos!$F:$F,"Realizado",Lancamentos!$J:$J,Fluxo_de_Caixa_Semanal!$A92)-SUMIFS(Lancamentos!$Y:$Y,Lancamentos!$AF:$AF,Fluxo_de_Caixa_Semanal!BR$8,Lancamentos!$F:$F,"Contratado",Lancamentos!$J:$J,Fluxo_de_Caixa_Semanal!$A92)</f>
        <v>0</v>
      </c>
      <c r="BS92" s="123">
        <f>-SUMIFS(Lancamentos!$Y:$Y,Lancamentos!$AF:$AF,Fluxo_de_Caixa_Semanal!BS$8,Lancamentos!$F:$F,"Realizado",Lancamentos!$J:$J,Fluxo_de_Caixa_Semanal!$A92)-SUMIFS(Lancamentos!$Y:$Y,Lancamentos!$AF:$AF,Fluxo_de_Caixa_Semanal!BS$8,Lancamentos!$F:$F,"Contratado",Lancamentos!$J:$J,Fluxo_de_Caixa_Semanal!$A92)</f>
        <v>0</v>
      </c>
      <c r="BT92" s="121">
        <f>-SUMIFS(Lancamentos!$Y:$Y,Lancamentos!$AF:$AF,Fluxo_de_Caixa_Semanal!BT$8,Lancamentos!$F:$F,"Realizado",Lancamentos!$J:$J,Fluxo_de_Caixa_Semanal!$A92)-SUMIFS(Lancamentos!$Y:$Y,Lancamentos!$AF:$AF,Fluxo_de_Caixa_Semanal!BT$8,Lancamentos!$F:$F,"Contratado",Lancamentos!$J:$J,Fluxo_de_Caixa_Semanal!$A92)</f>
        <v>0</v>
      </c>
      <c r="BU92" s="122">
        <f>-SUMIFS(Lancamentos!$Y:$Y,Lancamentos!$AF:$AF,Fluxo_de_Caixa_Semanal!BU$8,Lancamentos!$F:$F,"Realizado",Lancamentos!$J:$J,Fluxo_de_Caixa_Semanal!$A92)-SUMIFS(Lancamentos!$Y:$Y,Lancamentos!$AF:$AF,Fluxo_de_Caixa_Semanal!BU$8,Lancamentos!$F:$F,"Contratado",Lancamentos!$J:$J,Fluxo_de_Caixa_Semanal!$A92)</f>
        <v>0</v>
      </c>
      <c r="BV92" s="123">
        <f>-SUMIFS(Lancamentos!$Y:$Y,Lancamentos!$AF:$AF,Fluxo_de_Caixa_Semanal!BV$8,Lancamentos!$F:$F,"Realizado",Lancamentos!$J:$J,Fluxo_de_Caixa_Semanal!$A92)-SUMIFS(Lancamentos!$Y:$Y,Lancamentos!$AF:$AF,Fluxo_de_Caixa_Semanal!BV$8,Lancamentos!$F:$F,"Contratado",Lancamentos!$J:$J,Fluxo_de_Caixa_Semanal!$A92)</f>
        <v>0</v>
      </c>
      <c r="BW92" s="121">
        <f>-SUMIFS(Lancamentos!$Y:$Y,Lancamentos!$AF:$AF,Fluxo_de_Caixa_Semanal!BW$8,Lancamentos!$F:$F,"Realizado",Lancamentos!$J:$J,Fluxo_de_Caixa_Semanal!$A92)-SUMIFS(Lancamentos!$Y:$Y,Lancamentos!$AF:$AF,Fluxo_de_Caixa_Semanal!BW$8,Lancamentos!$F:$F,"Contratado",Lancamentos!$J:$J,Fluxo_de_Caixa_Semanal!$A92)</f>
        <v>0</v>
      </c>
      <c r="BX92" s="122">
        <f>-SUMIFS(Lancamentos!$Y:$Y,Lancamentos!$AF:$AF,Fluxo_de_Caixa_Semanal!BX$8,Lancamentos!$F:$F,"Realizado",Lancamentos!$J:$J,Fluxo_de_Caixa_Semanal!$A92)-SUMIFS(Lancamentos!$Y:$Y,Lancamentos!$AF:$AF,Fluxo_de_Caixa_Semanal!BX$8,Lancamentos!$F:$F,"Contratado",Lancamentos!$J:$J,Fluxo_de_Caixa_Semanal!$A92)</f>
        <v>0</v>
      </c>
      <c r="BY92" s="123">
        <f>-SUMIFS(Lancamentos!$Y:$Y,Lancamentos!$AF:$AF,Fluxo_de_Caixa_Semanal!BY$8,Lancamentos!$F:$F,"Realizado",Lancamentos!$J:$J,Fluxo_de_Caixa_Semanal!$A92)-SUMIFS(Lancamentos!$Y:$Y,Lancamentos!$AF:$AF,Fluxo_de_Caixa_Semanal!BY$8,Lancamentos!$F:$F,"Contratado",Lancamentos!$J:$J,Fluxo_de_Caixa_Semanal!$A92)</f>
        <v>0</v>
      </c>
      <c r="BZ92" s="121">
        <f>-SUMIFS(Lancamentos!$Y:$Y,Lancamentos!$AF:$AF,Fluxo_de_Caixa_Semanal!BZ$8,Lancamentos!$F:$F,"Realizado",Lancamentos!$J:$J,Fluxo_de_Caixa_Semanal!$A92)-SUMIFS(Lancamentos!$Y:$Y,Lancamentos!$AF:$AF,Fluxo_de_Caixa_Semanal!BZ$8,Lancamentos!$F:$F,"Contratado",Lancamentos!$J:$J,Fluxo_de_Caixa_Semanal!$A92)</f>
        <v>0</v>
      </c>
      <c r="CA92" s="122">
        <f>-SUMIFS(Lancamentos!$Y:$Y,Lancamentos!$AF:$AF,Fluxo_de_Caixa_Semanal!CA$8,Lancamentos!$F:$F,"Realizado",Lancamentos!$J:$J,Fluxo_de_Caixa_Semanal!$A92)-SUMIFS(Lancamentos!$Y:$Y,Lancamentos!$AF:$AF,Fluxo_de_Caixa_Semanal!CA$8,Lancamentos!$F:$F,"Contratado",Lancamentos!$J:$J,Fluxo_de_Caixa_Semanal!$A92)</f>
        <v>0</v>
      </c>
      <c r="CB92" s="123">
        <f>-SUMIFS(Lancamentos!$Y:$Y,Lancamentos!$AF:$AF,Fluxo_de_Caixa_Semanal!CB$8,Lancamentos!$F:$F,"Realizado",Lancamentos!$J:$J,Fluxo_de_Caixa_Semanal!$A92)-SUMIFS(Lancamentos!$Y:$Y,Lancamentos!$AF:$AF,Fluxo_de_Caixa_Semanal!CB$8,Lancamentos!$F:$F,"Contratado",Lancamentos!$J:$J,Fluxo_de_Caixa_Semanal!$A92)</f>
        <v>0</v>
      </c>
      <c r="CC92" s="121">
        <f>-SUMIFS(Lancamentos!$Y:$Y,Lancamentos!$AF:$AF,Fluxo_de_Caixa_Semanal!CC$8,Lancamentos!$F:$F,"Realizado",Lancamentos!$J:$J,Fluxo_de_Caixa_Semanal!$A92)-SUMIFS(Lancamentos!$Y:$Y,Lancamentos!$AF:$AF,Fluxo_de_Caixa_Semanal!CC$8,Lancamentos!$F:$F,"Contratado",Lancamentos!$J:$J,Fluxo_de_Caixa_Semanal!$A92)</f>
        <v>0</v>
      </c>
      <c r="CD92" s="122">
        <f>-SUMIFS(Lancamentos!$Y:$Y,Lancamentos!$AF:$AF,Fluxo_de_Caixa_Semanal!CD$8,Lancamentos!$F:$F,"Realizado",Lancamentos!$J:$J,Fluxo_de_Caixa_Semanal!$A92)-SUMIFS(Lancamentos!$Y:$Y,Lancamentos!$AF:$AF,Fluxo_de_Caixa_Semanal!CD$8,Lancamentos!$F:$F,"Contratado",Lancamentos!$J:$J,Fluxo_de_Caixa_Semanal!$A92)</f>
        <v>0</v>
      </c>
      <c r="CE92" s="123">
        <f>-SUMIFS(Lancamentos!$Y:$Y,Lancamentos!$AF:$AF,Fluxo_de_Caixa_Semanal!CE$8,Lancamentos!$F:$F,"Realizado",Lancamentos!$J:$J,Fluxo_de_Caixa_Semanal!$A92)-SUMIFS(Lancamentos!$Y:$Y,Lancamentos!$AF:$AF,Fluxo_de_Caixa_Semanal!CE$8,Lancamentos!$F:$F,"Contratado",Lancamentos!$J:$J,Fluxo_de_Caixa_Semanal!$A92)</f>
        <v>0</v>
      </c>
      <c r="CF92" s="121">
        <f>-SUMIFS(Lancamentos!$Y:$Y,Lancamentos!$AF:$AF,Fluxo_de_Caixa_Semanal!CF$8,Lancamentos!$F:$F,"Realizado",Lancamentos!$J:$J,Fluxo_de_Caixa_Semanal!$A92)-SUMIFS(Lancamentos!$Y:$Y,Lancamentos!$AF:$AF,Fluxo_de_Caixa_Semanal!CF$8,Lancamentos!$F:$F,"Contratado",Lancamentos!$J:$J,Fluxo_de_Caixa_Semanal!$A92)</f>
        <v>0</v>
      </c>
      <c r="CG92" s="122">
        <f>-SUMIFS(Lancamentos!$Y:$Y,Lancamentos!$AF:$AF,Fluxo_de_Caixa_Semanal!CG$8,Lancamentos!$F:$F,"Realizado",Lancamentos!$J:$J,Fluxo_de_Caixa_Semanal!$A92)-SUMIFS(Lancamentos!$Y:$Y,Lancamentos!$AF:$AF,Fluxo_de_Caixa_Semanal!CG$8,Lancamentos!$F:$F,"Contratado",Lancamentos!$J:$J,Fluxo_de_Caixa_Semanal!$A92)</f>
        <v>0</v>
      </c>
      <c r="CH92" s="123">
        <f>-SUMIFS(Lancamentos!$Y:$Y,Lancamentos!$AF:$AF,Fluxo_de_Caixa_Semanal!CH$8,Lancamentos!$F:$F,"Realizado",Lancamentos!$J:$J,Fluxo_de_Caixa_Semanal!$A92)-SUMIFS(Lancamentos!$Y:$Y,Lancamentos!$AF:$AF,Fluxo_de_Caixa_Semanal!CH$8,Lancamentos!$F:$F,"Contratado",Lancamentos!$J:$J,Fluxo_de_Caixa_Semanal!$A92)</f>
        <v>0</v>
      </c>
      <c r="CI92" s="121">
        <f>-SUMIFS(Lancamentos!$Y:$Y,Lancamentos!$AF:$AF,Fluxo_de_Caixa_Semanal!CI$8,Lancamentos!$F:$F,"Realizado",Lancamentos!$J:$J,Fluxo_de_Caixa_Semanal!$A92)-SUMIFS(Lancamentos!$Y:$Y,Lancamentos!$AF:$AF,Fluxo_de_Caixa_Semanal!CI$8,Lancamentos!$F:$F,"Contratado",Lancamentos!$J:$J,Fluxo_de_Caixa_Semanal!$A92)</f>
        <v>0</v>
      </c>
      <c r="CJ92" s="122">
        <f>-SUMIFS(Lancamentos!$Y:$Y,Lancamentos!$AF:$AF,Fluxo_de_Caixa_Semanal!CJ$8,Lancamentos!$F:$F,"Realizado",Lancamentos!$J:$J,Fluxo_de_Caixa_Semanal!$A92)-SUMIFS(Lancamentos!$Y:$Y,Lancamentos!$AF:$AF,Fluxo_de_Caixa_Semanal!CJ$8,Lancamentos!$F:$F,"Contratado",Lancamentos!$J:$J,Fluxo_de_Caixa_Semanal!$A92)</f>
        <v>0</v>
      </c>
      <c r="CK92" s="123">
        <f>-SUMIFS(Lancamentos!$Y:$Y,Lancamentos!$AF:$AF,Fluxo_de_Caixa_Semanal!CK$8,Lancamentos!$F:$F,"Realizado",Lancamentos!$J:$J,Fluxo_de_Caixa_Semanal!$A92)-SUMIFS(Lancamentos!$Y:$Y,Lancamentos!$AF:$AF,Fluxo_de_Caixa_Semanal!CK$8,Lancamentos!$F:$F,"Contratado",Lancamentos!$J:$J,Fluxo_de_Caixa_Semanal!$A92)</f>
        <v>0</v>
      </c>
      <c r="CL92" s="121">
        <f>-SUMIFS(Lancamentos!$Y:$Y,Lancamentos!$AF:$AF,Fluxo_de_Caixa_Semanal!CL$8,Lancamentos!$F:$F,"Realizado",Lancamentos!$J:$J,Fluxo_de_Caixa_Semanal!$A92)-SUMIFS(Lancamentos!$Y:$Y,Lancamentos!$AF:$AF,Fluxo_de_Caixa_Semanal!CL$8,Lancamentos!$F:$F,"Contratado",Lancamentos!$J:$J,Fluxo_de_Caixa_Semanal!$A92)</f>
        <v>0</v>
      </c>
      <c r="CM92" s="122">
        <f>-SUMIFS(Lancamentos!$Y:$Y,Lancamentos!$AF:$AF,Fluxo_de_Caixa_Semanal!CM$8,Lancamentos!$F:$F,"Realizado",Lancamentos!$J:$J,Fluxo_de_Caixa_Semanal!$A92)-SUMIFS(Lancamentos!$Y:$Y,Lancamentos!$AF:$AF,Fluxo_de_Caixa_Semanal!CM$8,Lancamentos!$F:$F,"Contratado",Lancamentos!$J:$J,Fluxo_de_Caixa_Semanal!$A92)</f>
        <v>0</v>
      </c>
      <c r="CN92" s="123">
        <f>-SUMIFS(Lancamentos!$Y:$Y,Lancamentos!$AF:$AF,Fluxo_de_Caixa_Semanal!CN$8,Lancamentos!$F:$F,"Realizado",Lancamentos!$J:$J,Fluxo_de_Caixa_Semanal!$A92)-SUMIFS(Lancamentos!$Y:$Y,Lancamentos!$AF:$AF,Fluxo_de_Caixa_Semanal!CN$8,Lancamentos!$F:$F,"Contratado",Lancamentos!$J:$J,Fluxo_de_Caixa_Semanal!$A92)</f>
        <v>0</v>
      </c>
      <c r="CO92" s="121">
        <f>-SUMIFS(Lancamentos!$Y:$Y,Lancamentos!$AF:$AF,Fluxo_de_Caixa_Semanal!CO$8,Lancamentos!$F:$F,"Realizado",Lancamentos!$J:$J,Fluxo_de_Caixa_Semanal!$A92)-SUMIFS(Lancamentos!$Y:$Y,Lancamentos!$AF:$AF,Fluxo_de_Caixa_Semanal!CO$8,Lancamentos!$F:$F,"Contratado",Lancamentos!$J:$J,Fluxo_de_Caixa_Semanal!$A92)</f>
        <v>0</v>
      </c>
      <c r="CP92" s="122">
        <f>-SUMIFS(Lancamentos!$Y:$Y,Lancamentos!$AF:$AF,Fluxo_de_Caixa_Semanal!CP$8,Lancamentos!$F:$F,"Realizado",Lancamentos!$J:$J,Fluxo_de_Caixa_Semanal!$A92)-SUMIFS(Lancamentos!$Y:$Y,Lancamentos!$AF:$AF,Fluxo_de_Caixa_Semanal!CP$8,Lancamentos!$F:$F,"Contratado",Lancamentos!$J:$J,Fluxo_de_Caixa_Semanal!$A92)</f>
        <v>0</v>
      </c>
      <c r="CQ92" s="123">
        <f>-SUMIFS(Lancamentos!$Y:$Y,Lancamentos!$AF:$AF,Fluxo_de_Caixa_Semanal!CQ$8,Lancamentos!$F:$F,"Realizado",Lancamentos!$J:$J,Fluxo_de_Caixa_Semanal!$A92)-SUMIFS(Lancamentos!$Y:$Y,Lancamentos!$AF:$AF,Fluxo_de_Caixa_Semanal!CQ$8,Lancamentos!$F:$F,"Contratado",Lancamentos!$J:$J,Fluxo_de_Caixa_Semanal!$A92)</f>
        <v>0</v>
      </c>
      <c r="CR92" s="121">
        <f>-SUMIFS(Lancamentos!$Y:$Y,Lancamentos!$AF:$AF,Fluxo_de_Caixa_Semanal!CR$8,Lancamentos!$F:$F,"Realizado",Lancamentos!$J:$J,Fluxo_de_Caixa_Semanal!$A92)-SUMIFS(Lancamentos!$Y:$Y,Lancamentos!$AF:$AF,Fluxo_de_Caixa_Semanal!CR$8,Lancamentos!$F:$F,"Contratado",Lancamentos!$J:$J,Fluxo_de_Caixa_Semanal!$A92)</f>
        <v>0</v>
      </c>
      <c r="CS92" s="122">
        <f>-SUMIFS(Lancamentos!$Y:$Y,Lancamentos!$AF:$AF,Fluxo_de_Caixa_Semanal!CS$8,Lancamentos!$F:$F,"Realizado",Lancamentos!$J:$J,Fluxo_de_Caixa_Semanal!$A92)-SUMIFS(Lancamentos!$Y:$Y,Lancamentos!$AF:$AF,Fluxo_de_Caixa_Semanal!CS$8,Lancamentos!$F:$F,"Contratado",Lancamentos!$J:$J,Fluxo_de_Caixa_Semanal!$A92)</f>
        <v>0</v>
      </c>
      <c r="CT92" s="123">
        <f>-SUMIFS(Lancamentos!$Y:$Y,Lancamentos!$AF:$AF,Fluxo_de_Caixa_Semanal!CT$8,Lancamentos!$F:$F,"Realizado",Lancamentos!$J:$J,Fluxo_de_Caixa_Semanal!$A92)-SUMIFS(Lancamentos!$Y:$Y,Lancamentos!$AF:$AF,Fluxo_de_Caixa_Semanal!CT$8,Lancamentos!$F:$F,"Contratado",Lancamentos!$J:$J,Fluxo_de_Caixa_Semanal!$A92)</f>
        <v>0</v>
      </c>
      <c r="CU92" s="121">
        <f>-SUMIFS(Lancamentos!$Y:$Y,Lancamentos!$AF:$AF,Fluxo_de_Caixa_Semanal!CU$8,Lancamentos!$F:$F,"Realizado",Lancamentos!$J:$J,Fluxo_de_Caixa_Semanal!$A92)-SUMIFS(Lancamentos!$Y:$Y,Lancamentos!$AF:$AF,Fluxo_de_Caixa_Semanal!CU$8,Lancamentos!$F:$F,"Contratado",Lancamentos!$J:$J,Fluxo_de_Caixa_Semanal!$A92)</f>
        <v>0</v>
      </c>
      <c r="CV92" s="122">
        <f>-SUMIFS(Lancamentos!$Y:$Y,Lancamentos!$AF:$AF,Fluxo_de_Caixa_Semanal!CV$8,Lancamentos!$F:$F,"Realizado",Lancamentos!$J:$J,Fluxo_de_Caixa_Semanal!$A92)-SUMIFS(Lancamentos!$Y:$Y,Lancamentos!$AF:$AF,Fluxo_de_Caixa_Semanal!CV$8,Lancamentos!$F:$F,"Contratado",Lancamentos!$J:$J,Fluxo_de_Caixa_Semanal!$A92)</f>
        <v>0</v>
      </c>
      <c r="CW92" s="123">
        <f>-SUMIFS(Lancamentos!$Y:$Y,Lancamentos!$AF:$AF,Fluxo_de_Caixa_Semanal!CW$8,Lancamentos!$F:$F,"Realizado",Lancamentos!$J:$J,Fluxo_de_Caixa_Semanal!$A92)-SUMIFS(Lancamentos!$Y:$Y,Lancamentos!$AF:$AF,Fluxo_de_Caixa_Semanal!CW$8,Lancamentos!$F:$F,"Contratado",Lancamentos!$J:$J,Fluxo_de_Caixa_Semanal!$A92)</f>
        <v>0</v>
      </c>
      <c r="CX92" s="121">
        <f>-SUMIFS(Lancamentos!$Y:$Y,Lancamentos!$AF:$AF,Fluxo_de_Caixa_Semanal!CX$8,Lancamentos!$F:$F,"Realizado",Lancamentos!$J:$J,Fluxo_de_Caixa_Semanal!$A92)-SUMIFS(Lancamentos!$Y:$Y,Lancamentos!$AF:$AF,Fluxo_de_Caixa_Semanal!CX$8,Lancamentos!$F:$F,"Contratado",Lancamentos!$J:$J,Fluxo_de_Caixa_Semanal!$A92)</f>
        <v>0</v>
      </c>
      <c r="CY92" s="122">
        <f>-SUMIFS(Lancamentos!$Y:$Y,Lancamentos!$AF:$AF,Fluxo_de_Caixa_Semanal!CY$8,Lancamentos!$F:$F,"Realizado",Lancamentos!$J:$J,Fluxo_de_Caixa_Semanal!$A92)-SUMIFS(Lancamentos!$Y:$Y,Lancamentos!$AF:$AF,Fluxo_de_Caixa_Semanal!CY$8,Lancamentos!$F:$F,"Contratado",Lancamentos!$J:$J,Fluxo_de_Caixa_Semanal!$A92)</f>
        <v>0</v>
      </c>
      <c r="CZ92" s="123">
        <f>-SUMIFS(Lancamentos!$Y:$Y,Lancamentos!$AF:$AF,Fluxo_de_Caixa_Semanal!CZ$8,Lancamentos!$F:$F,"Realizado",Lancamentos!$J:$J,Fluxo_de_Caixa_Semanal!$A92)-SUMIFS(Lancamentos!$Y:$Y,Lancamentos!$AF:$AF,Fluxo_de_Caixa_Semanal!CZ$8,Lancamentos!$F:$F,"Contratado",Lancamentos!$J:$J,Fluxo_de_Caixa_Semanal!$A92)</f>
        <v>0</v>
      </c>
      <c r="DA92" s="121">
        <f>-SUMIFS(Lancamentos!$Y:$Y,Lancamentos!$AF:$AF,Fluxo_de_Caixa_Semanal!DA$8,Lancamentos!$F:$F,"Realizado",Lancamentos!$J:$J,Fluxo_de_Caixa_Semanal!$A92)-SUMIFS(Lancamentos!$Y:$Y,Lancamentos!$AF:$AF,Fluxo_de_Caixa_Semanal!DA$8,Lancamentos!$F:$F,"Contratado",Lancamentos!$J:$J,Fluxo_de_Caixa_Semanal!$A92)</f>
        <v>0</v>
      </c>
      <c r="DB92" s="122">
        <f>-SUMIFS(Lancamentos!$Y:$Y,Lancamentos!$AF:$AF,Fluxo_de_Caixa_Semanal!DB$8,Lancamentos!$F:$F,"Realizado",Lancamentos!$J:$J,Fluxo_de_Caixa_Semanal!$A92)-SUMIFS(Lancamentos!$Y:$Y,Lancamentos!$AF:$AF,Fluxo_de_Caixa_Semanal!DB$8,Lancamentos!$F:$F,"Contratado",Lancamentos!$J:$J,Fluxo_de_Caixa_Semanal!$A92)</f>
        <v>0</v>
      </c>
      <c r="DC92" s="123">
        <f>-SUMIFS(Lancamentos!$Y:$Y,Lancamentos!$AF:$AF,Fluxo_de_Caixa_Semanal!DC$8,Lancamentos!$F:$F,"Realizado",Lancamentos!$J:$J,Fluxo_de_Caixa_Semanal!$A92)-SUMIFS(Lancamentos!$Y:$Y,Lancamentos!$AF:$AF,Fluxo_de_Caixa_Semanal!DC$8,Lancamentos!$F:$F,"Contratado",Lancamentos!$J:$J,Fluxo_de_Caixa_Semanal!$A92)</f>
        <v>0</v>
      </c>
      <c r="DD92" s="121">
        <f>-SUMIFS(Lancamentos!$Y:$Y,Lancamentos!$AF:$AF,Fluxo_de_Caixa_Semanal!DD$8,Lancamentos!$F:$F,"Realizado",Lancamentos!$J:$J,Fluxo_de_Caixa_Semanal!$A92)-SUMIFS(Lancamentos!$Y:$Y,Lancamentos!$AF:$AF,Fluxo_de_Caixa_Semanal!DD$8,Lancamentos!$F:$F,"Contratado",Lancamentos!$J:$J,Fluxo_de_Caixa_Semanal!$A92)</f>
        <v>0</v>
      </c>
      <c r="DE92" s="122">
        <f>-SUMIFS(Lancamentos!$Y:$Y,Lancamentos!$AF:$AF,Fluxo_de_Caixa_Semanal!DE$8,Lancamentos!$F:$F,"Realizado",Lancamentos!$J:$J,Fluxo_de_Caixa_Semanal!$A92)-SUMIFS(Lancamentos!$Y:$Y,Lancamentos!$AF:$AF,Fluxo_de_Caixa_Semanal!DE$8,Lancamentos!$F:$F,"Contratado",Lancamentos!$J:$J,Fluxo_de_Caixa_Semanal!$A92)</f>
        <v>0</v>
      </c>
      <c r="DF92" s="123">
        <f>-SUMIFS(Lancamentos!$Y:$Y,Lancamentos!$AF:$AF,Fluxo_de_Caixa_Semanal!DF$8,Lancamentos!$F:$F,"Realizado",Lancamentos!$J:$J,Fluxo_de_Caixa_Semanal!$A92)-SUMIFS(Lancamentos!$Y:$Y,Lancamentos!$AF:$AF,Fluxo_de_Caixa_Semanal!DF$8,Lancamentos!$F:$F,"Contratado",Lancamentos!$J:$J,Fluxo_de_Caixa_Semanal!$A92)</f>
        <v>0</v>
      </c>
      <c r="DG92" s="121">
        <f>-SUMIFS(Lancamentos!$Y:$Y,Lancamentos!$AF:$AF,Fluxo_de_Caixa_Semanal!DG$8,Lancamentos!$F:$F,"Realizado",Lancamentos!$J:$J,Fluxo_de_Caixa_Semanal!$A92)-SUMIFS(Lancamentos!$Y:$Y,Lancamentos!$AF:$AF,Fluxo_de_Caixa_Semanal!DG$8,Lancamentos!$F:$F,"Contratado",Lancamentos!$J:$J,Fluxo_de_Caixa_Semanal!$A92)</f>
        <v>0</v>
      </c>
      <c r="DH92" s="122">
        <f>-SUMIFS(Lancamentos!$Y:$Y,Lancamentos!$AF:$AF,Fluxo_de_Caixa_Semanal!DH$8,Lancamentos!$F:$F,"Realizado",Lancamentos!$J:$J,Fluxo_de_Caixa_Semanal!$A92)-SUMIFS(Lancamentos!$Y:$Y,Lancamentos!$AF:$AF,Fluxo_de_Caixa_Semanal!DH$8,Lancamentos!$F:$F,"Contratado",Lancamentos!$J:$J,Fluxo_de_Caixa_Semanal!$A92)</f>
        <v>0</v>
      </c>
      <c r="DI92" s="123">
        <f>-SUMIFS(Lancamentos!$Y:$Y,Lancamentos!$AF:$AF,Fluxo_de_Caixa_Semanal!DI$8,Lancamentos!$F:$F,"Realizado",Lancamentos!$J:$J,Fluxo_de_Caixa_Semanal!$A92)-SUMIFS(Lancamentos!$Y:$Y,Lancamentos!$AF:$AF,Fluxo_de_Caixa_Semanal!DI$8,Lancamentos!$F:$F,"Contratado",Lancamentos!$J:$J,Fluxo_de_Caixa_Semanal!$A92)</f>
        <v>0</v>
      </c>
      <c r="DJ92" s="121">
        <f>-SUMIFS(Lancamentos!$Y:$Y,Lancamentos!$AF:$AF,Fluxo_de_Caixa_Semanal!DJ$8,Lancamentos!$F:$F,"Realizado",Lancamentos!$J:$J,Fluxo_de_Caixa_Semanal!$A92)-SUMIFS(Lancamentos!$Y:$Y,Lancamentos!$AF:$AF,Fluxo_de_Caixa_Semanal!DJ$8,Lancamentos!$F:$F,"Contratado",Lancamentos!$J:$J,Fluxo_de_Caixa_Semanal!$A92)</f>
        <v>0</v>
      </c>
      <c r="DK92" s="122">
        <f>-SUMIFS(Lancamentos!$Y:$Y,Lancamentos!$AF:$AF,Fluxo_de_Caixa_Semanal!DK$8,Lancamentos!$F:$F,"Realizado",Lancamentos!$J:$J,Fluxo_de_Caixa_Semanal!$A92)-SUMIFS(Lancamentos!$Y:$Y,Lancamentos!$AF:$AF,Fluxo_de_Caixa_Semanal!DK$8,Lancamentos!$F:$F,"Contratado",Lancamentos!$J:$J,Fluxo_de_Caixa_Semanal!$A92)</f>
        <v>0</v>
      </c>
      <c r="DL92" s="123">
        <f>-SUMIFS(Lancamentos!$Y:$Y,Lancamentos!$AF:$AF,Fluxo_de_Caixa_Semanal!DL$8,Lancamentos!$F:$F,"Realizado",Lancamentos!$J:$J,Fluxo_de_Caixa_Semanal!$A92)-SUMIFS(Lancamentos!$Y:$Y,Lancamentos!$AF:$AF,Fluxo_de_Caixa_Semanal!DL$8,Lancamentos!$F:$F,"Contratado",Lancamentos!$J:$J,Fluxo_de_Caixa_Semanal!$A92)</f>
        <v>0</v>
      </c>
      <c r="DM92" s="121">
        <f>-SUMIFS(Lancamentos!$Y:$Y,Lancamentos!$AF:$AF,Fluxo_de_Caixa_Semanal!DM$8,Lancamentos!$F:$F,"Realizado",Lancamentos!$J:$J,Fluxo_de_Caixa_Semanal!$A92)-SUMIFS(Lancamentos!$Y:$Y,Lancamentos!$AF:$AF,Fluxo_de_Caixa_Semanal!DM$8,Lancamentos!$F:$F,"Contratado",Lancamentos!$J:$J,Fluxo_de_Caixa_Semanal!$A92)</f>
        <v>0</v>
      </c>
      <c r="DN92" s="122">
        <f>-SUMIFS(Lancamentos!$Y:$Y,Lancamentos!$AF:$AF,Fluxo_de_Caixa_Semanal!DN$8,Lancamentos!$F:$F,"Realizado",Lancamentos!$J:$J,Fluxo_de_Caixa_Semanal!$A92)-SUMIFS(Lancamentos!$Y:$Y,Lancamentos!$AF:$AF,Fluxo_de_Caixa_Semanal!DN$8,Lancamentos!$F:$F,"Contratado",Lancamentos!$J:$J,Fluxo_de_Caixa_Semanal!$A92)</f>
        <v>0</v>
      </c>
      <c r="DO92" s="123">
        <f>-SUMIFS(Lancamentos!$Y:$Y,Lancamentos!$AF:$AF,Fluxo_de_Caixa_Semanal!DO$8,Lancamentos!$F:$F,"Realizado",Lancamentos!$J:$J,Fluxo_de_Caixa_Semanal!$A92)-SUMIFS(Lancamentos!$Y:$Y,Lancamentos!$AF:$AF,Fluxo_de_Caixa_Semanal!DO$8,Lancamentos!$F:$F,"Contratado",Lancamentos!$J:$J,Fluxo_de_Caixa_Semanal!$A92)</f>
        <v>0</v>
      </c>
      <c r="DP92" s="121">
        <f>-SUMIFS(Lancamentos!$Y:$Y,Lancamentos!$AF:$AF,Fluxo_de_Caixa_Semanal!DP$8,Lancamentos!$F:$F,"Realizado",Lancamentos!$J:$J,Fluxo_de_Caixa_Semanal!$A92)-SUMIFS(Lancamentos!$Y:$Y,Lancamentos!$AF:$AF,Fluxo_de_Caixa_Semanal!DP$8,Lancamentos!$F:$F,"Contratado",Lancamentos!$J:$J,Fluxo_de_Caixa_Semanal!$A92)</f>
        <v>0</v>
      </c>
      <c r="DQ92" s="122">
        <f>-SUMIFS(Lancamentos!$Y:$Y,Lancamentos!$AF:$AF,Fluxo_de_Caixa_Semanal!DQ$8,Lancamentos!$F:$F,"Realizado",Lancamentos!$J:$J,Fluxo_de_Caixa_Semanal!$A92)-SUMIFS(Lancamentos!$Y:$Y,Lancamentos!$AF:$AF,Fluxo_de_Caixa_Semanal!DQ$8,Lancamentos!$F:$F,"Contratado",Lancamentos!$J:$J,Fluxo_de_Caixa_Semanal!$A92)</f>
        <v>0</v>
      </c>
      <c r="DR92" s="123">
        <f>-SUMIFS(Lancamentos!$Y:$Y,Lancamentos!$AF:$AF,Fluxo_de_Caixa_Semanal!DR$8,Lancamentos!$F:$F,"Realizado",Lancamentos!$J:$J,Fluxo_de_Caixa_Semanal!$A92)-SUMIFS(Lancamentos!$Y:$Y,Lancamentos!$AF:$AF,Fluxo_de_Caixa_Semanal!DR$8,Lancamentos!$F:$F,"Contratado",Lancamentos!$J:$J,Fluxo_de_Caixa_Semanal!$A92)</f>
        <v>0</v>
      </c>
      <c r="DS92" s="121">
        <f>-SUMIFS(Lancamentos!$Y:$Y,Lancamentos!$AF:$AF,Fluxo_de_Caixa_Semanal!DS$8,Lancamentos!$F:$F,"Realizado",Lancamentos!$J:$J,Fluxo_de_Caixa_Semanal!$A92)-SUMIFS(Lancamentos!$Y:$Y,Lancamentos!$AF:$AF,Fluxo_de_Caixa_Semanal!DS$8,Lancamentos!$F:$F,"Contratado",Lancamentos!$J:$J,Fluxo_de_Caixa_Semanal!$A92)</f>
        <v>0</v>
      </c>
      <c r="DT92" s="122">
        <f>-SUMIFS(Lancamentos!$Y:$Y,Lancamentos!$AF:$AF,Fluxo_de_Caixa_Semanal!DT$8,Lancamentos!$F:$F,"Realizado",Lancamentos!$J:$J,Fluxo_de_Caixa_Semanal!$A92)-SUMIFS(Lancamentos!$Y:$Y,Lancamentos!$AF:$AF,Fluxo_de_Caixa_Semanal!DT$8,Lancamentos!$F:$F,"Contratado",Lancamentos!$J:$J,Fluxo_de_Caixa_Semanal!$A92)</f>
        <v>0</v>
      </c>
      <c r="DU92" s="123">
        <f>-SUMIFS(Lancamentos!$Y:$Y,Lancamentos!$AF:$AF,Fluxo_de_Caixa_Semanal!DU$8,Lancamentos!$F:$F,"Realizado",Lancamentos!$J:$J,Fluxo_de_Caixa_Semanal!$A92)-SUMIFS(Lancamentos!$Y:$Y,Lancamentos!$AF:$AF,Fluxo_de_Caixa_Semanal!DU$8,Lancamentos!$F:$F,"Contratado",Lancamentos!$J:$J,Fluxo_de_Caixa_Semanal!$A92)</f>
        <v>0</v>
      </c>
      <c r="DV92" s="121">
        <f>-SUMIFS(Lancamentos!$Y:$Y,Lancamentos!$AF:$AF,Fluxo_de_Caixa_Semanal!DV$8,Lancamentos!$F:$F,"Realizado",Lancamentos!$J:$J,Fluxo_de_Caixa_Semanal!$A92)-SUMIFS(Lancamentos!$Y:$Y,Lancamentos!$AF:$AF,Fluxo_de_Caixa_Semanal!DV$8,Lancamentos!$F:$F,"Contratado",Lancamentos!$J:$J,Fluxo_de_Caixa_Semanal!$A92)</f>
        <v>0</v>
      </c>
      <c r="DW92" s="122">
        <f>-SUMIFS(Lancamentos!$Y:$Y,Lancamentos!$AF:$AF,Fluxo_de_Caixa_Semanal!DW$8,Lancamentos!$F:$F,"Realizado",Lancamentos!$J:$J,Fluxo_de_Caixa_Semanal!$A92)-SUMIFS(Lancamentos!$Y:$Y,Lancamentos!$AF:$AF,Fluxo_de_Caixa_Semanal!DW$8,Lancamentos!$F:$F,"Contratado",Lancamentos!$J:$J,Fluxo_de_Caixa_Semanal!$A92)</f>
        <v>0</v>
      </c>
      <c r="DX92" s="123">
        <f>-SUMIFS(Lancamentos!$Y:$Y,Lancamentos!$AF:$AF,Fluxo_de_Caixa_Semanal!DX$8,Lancamentos!$F:$F,"Realizado",Lancamentos!$J:$J,Fluxo_de_Caixa_Semanal!$A92)-SUMIFS(Lancamentos!$Y:$Y,Lancamentos!$AF:$AF,Fluxo_de_Caixa_Semanal!DX$8,Lancamentos!$F:$F,"Contratado",Lancamentos!$J:$J,Fluxo_de_Caixa_Semanal!$A92)</f>
        <v>0</v>
      </c>
      <c r="DY92" s="121">
        <f>-SUMIFS(Lancamentos!$Y:$Y,Lancamentos!$AF:$AF,Fluxo_de_Caixa_Semanal!DY$8,Lancamentos!$F:$F,"Realizado",Lancamentos!$J:$J,Fluxo_de_Caixa_Semanal!$A92)-SUMIFS(Lancamentos!$Y:$Y,Lancamentos!$AF:$AF,Fluxo_de_Caixa_Semanal!DY$8,Lancamentos!$F:$F,"Contratado",Lancamentos!$J:$J,Fluxo_de_Caixa_Semanal!$A92)</f>
        <v>0</v>
      </c>
      <c r="DZ92" s="122">
        <f>-SUMIFS(Lancamentos!$Y:$Y,Lancamentos!$AF:$AF,Fluxo_de_Caixa_Semanal!DZ$8,Lancamentos!$F:$F,"Realizado",Lancamentos!$J:$J,Fluxo_de_Caixa_Semanal!$A92)-SUMIFS(Lancamentos!$Y:$Y,Lancamentos!$AF:$AF,Fluxo_de_Caixa_Semanal!DZ$8,Lancamentos!$F:$F,"Contratado",Lancamentos!$J:$J,Fluxo_de_Caixa_Semanal!$A92)</f>
        <v>0</v>
      </c>
      <c r="EA92" s="123">
        <f>-SUMIFS(Lancamentos!$Y:$Y,Lancamentos!$AF:$AF,Fluxo_de_Caixa_Semanal!EA$8,Lancamentos!$F:$F,"Realizado",Lancamentos!$J:$J,Fluxo_de_Caixa_Semanal!$A92)-SUMIFS(Lancamentos!$Y:$Y,Lancamentos!$AF:$AF,Fluxo_de_Caixa_Semanal!EA$8,Lancamentos!$F:$F,"Contratado",Lancamentos!$J:$J,Fluxo_de_Caixa_Semanal!$A92)</f>
        <v>0</v>
      </c>
      <c r="EB92" s="121">
        <f>-SUMIFS(Lancamentos!$Y:$Y,Lancamentos!$AF:$AF,Fluxo_de_Caixa_Semanal!EB$8,Lancamentos!$F:$F,"Realizado",Lancamentos!$J:$J,Fluxo_de_Caixa_Semanal!$A92)-SUMIFS(Lancamentos!$Y:$Y,Lancamentos!$AF:$AF,Fluxo_de_Caixa_Semanal!EB$8,Lancamentos!$F:$F,"Contratado",Lancamentos!$J:$J,Fluxo_de_Caixa_Semanal!$A92)</f>
        <v>0</v>
      </c>
      <c r="EC92" s="122">
        <f>-SUMIFS(Lancamentos!$Y:$Y,Lancamentos!$AF:$AF,Fluxo_de_Caixa_Semanal!EC$8,Lancamentos!$F:$F,"Realizado",Lancamentos!$J:$J,Fluxo_de_Caixa_Semanal!$A92)-SUMIFS(Lancamentos!$Y:$Y,Lancamentos!$AF:$AF,Fluxo_de_Caixa_Semanal!EC$8,Lancamentos!$F:$F,"Contratado",Lancamentos!$J:$J,Fluxo_de_Caixa_Semanal!$A92)</f>
        <v>0</v>
      </c>
      <c r="ED92" s="123">
        <f>-SUMIFS(Lancamentos!$Y:$Y,Lancamentos!$AF:$AF,Fluxo_de_Caixa_Semanal!ED$8,Lancamentos!$F:$F,"Realizado",Lancamentos!$J:$J,Fluxo_de_Caixa_Semanal!$A92)-SUMIFS(Lancamentos!$Y:$Y,Lancamentos!$AF:$AF,Fluxo_de_Caixa_Semanal!ED$8,Lancamentos!$F:$F,"Contratado",Lancamentos!$J:$J,Fluxo_de_Caixa_Semanal!$A92)</f>
        <v>0</v>
      </c>
      <c r="EE92" s="121">
        <f>-SUMIFS(Lancamentos!$Y:$Y,Lancamentos!$AF:$AF,Fluxo_de_Caixa_Semanal!EE$8,Lancamentos!$F:$F,"Realizado",Lancamentos!$J:$J,Fluxo_de_Caixa_Semanal!$A92)-SUMIFS(Lancamentos!$Y:$Y,Lancamentos!$AF:$AF,Fluxo_de_Caixa_Semanal!EE$8,Lancamentos!$F:$F,"Contratado",Lancamentos!$J:$J,Fluxo_de_Caixa_Semanal!$A92)</f>
        <v>0</v>
      </c>
      <c r="EF92" s="122">
        <f>-SUMIFS(Lancamentos!$Y:$Y,Lancamentos!$AF:$AF,Fluxo_de_Caixa_Semanal!EF$8,Lancamentos!$F:$F,"Realizado",Lancamentos!$J:$J,Fluxo_de_Caixa_Semanal!$A92)-SUMIFS(Lancamentos!$Y:$Y,Lancamentos!$AF:$AF,Fluxo_de_Caixa_Semanal!EF$8,Lancamentos!$F:$F,"Contratado",Lancamentos!$J:$J,Fluxo_de_Caixa_Semanal!$A92)</f>
        <v>0</v>
      </c>
      <c r="EG92" s="123">
        <f>-SUMIFS(Lancamentos!$Y:$Y,Lancamentos!$AF:$AF,Fluxo_de_Caixa_Semanal!EG$8,Lancamentos!$F:$F,"Realizado",Lancamentos!$J:$J,Fluxo_de_Caixa_Semanal!$A92)-SUMIFS(Lancamentos!$Y:$Y,Lancamentos!$AF:$AF,Fluxo_de_Caixa_Semanal!EG$8,Lancamentos!$F:$F,"Contratado",Lancamentos!$J:$J,Fluxo_de_Caixa_Semanal!$A92)</f>
        <v>0</v>
      </c>
      <c r="EH92" s="121">
        <f>-SUMIFS(Lancamentos!$Y:$Y,Lancamentos!$AF:$AF,Fluxo_de_Caixa_Semanal!EH$8,Lancamentos!$F:$F,"Realizado",Lancamentos!$J:$J,Fluxo_de_Caixa_Semanal!$A92)-SUMIFS(Lancamentos!$Y:$Y,Lancamentos!$AF:$AF,Fluxo_de_Caixa_Semanal!EH$8,Lancamentos!$F:$F,"Contratado",Lancamentos!$J:$J,Fluxo_de_Caixa_Semanal!$A92)</f>
        <v>0</v>
      </c>
      <c r="EI92" s="122">
        <f>-SUMIFS(Lancamentos!$Y:$Y,Lancamentos!$AF:$AF,Fluxo_de_Caixa_Semanal!EI$8,Lancamentos!$F:$F,"Realizado",Lancamentos!$J:$J,Fluxo_de_Caixa_Semanal!$A92)-SUMIFS(Lancamentos!$Y:$Y,Lancamentos!$AF:$AF,Fluxo_de_Caixa_Semanal!EI$8,Lancamentos!$F:$F,"Contratado",Lancamentos!$J:$J,Fluxo_de_Caixa_Semanal!$A92)</f>
        <v>0</v>
      </c>
      <c r="EJ92" s="123">
        <f>-SUMIFS(Lancamentos!$Y:$Y,Lancamentos!$AF:$AF,Fluxo_de_Caixa_Semanal!EJ$8,Lancamentos!$F:$F,"Realizado",Lancamentos!$J:$J,Fluxo_de_Caixa_Semanal!$A92)-SUMIFS(Lancamentos!$Y:$Y,Lancamentos!$AF:$AF,Fluxo_de_Caixa_Semanal!EJ$8,Lancamentos!$F:$F,"Contratado",Lancamentos!$J:$J,Fluxo_de_Caixa_Semanal!$A92)</f>
        <v>0</v>
      </c>
      <c r="EK92" s="121">
        <f>-SUMIFS(Lancamentos!$Y:$Y,Lancamentos!$AF:$AF,Fluxo_de_Caixa_Semanal!EK$8,Lancamentos!$F:$F,"Realizado",Lancamentos!$J:$J,Fluxo_de_Caixa_Semanal!$A92)-SUMIFS(Lancamentos!$Y:$Y,Lancamentos!$AF:$AF,Fluxo_de_Caixa_Semanal!EK$8,Lancamentos!$F:$F,"Contratado",Lancamentos!$J:$J,Fluxo_de_Caixa_Semanal!$A92)</f>
        <v>0</v>
      </c>
      <c r="EL92" s="122">
        <f>-SUMIFS(Lancamentos!$Y:$Y,Lancamentos!$AF:$AF,Fluxo_de_Caixa_Semanal!EL$8,Lancamentos!$F:$F,"Realizado",Lancamentos!$J:$J,Fluxo_de_Caixa_Semanal!$A92)-SUMIFS(Lancamentos!$Y:$Y,Lancamentos!$AF:$AF,Fluxo_de_Caixa_Semanal!EL$8,Lancamentos!$F:$F,"Contratado",Lancamentos!$J:$J,Fluxo_de_Caixa_Semanal!$A92)</f>
        <v>0</v>
      </c>
      <c r="EM92" s="123">
        <f>-SUMIFS(Lancamentos!$Y:$Y,Lancamentos!$AF:$AF,Fluxo_de_Caixa_Semanal!EM$8,Lancamentos!$F:$F,"Realizado",Lancamentos!$J:$J,Fluxo_de_Caixa_Semanal!$A92)-SUMIFS(Lancamentos!$Y:$Y,Lancamentos!$AF:$AF,Fluxo_de_Caixa_Semanal!EM$8,Lancamentos!$F:$F,"Contratado",Lancamentos!$J:$J,Fluxo_de_Caixa_Semanal!$A92)</f>
        <v>0</v>
      </c>
      <c r="EN92" s="121">
        <f>-SUMIFS(Lancamentos!$Y:$Y,Lancamentos!$AF:$AF,Fluxo_de_Caixa_Semanal!EN$8,Lancamentos!$F:$F,"Realizado",Lancamentos!$J:$J,Fluxo_de_Caixa_Semanal!$A92)-SUMIFS(Lancamentos!$Y:$Y,Lancamentos!$AF:$AF,Fluxo_de_Caixa_Semanal!EN$8,Lancamentos!$F:$F,"Contratado",Lancamentos!$J:$J,Fluxo_de_Caixa_Semanal!$A92)</f>
        <v>0</v>
      </c>
      <c r="EO92" s="122">
        <f>-SUMIFS(Lancamentos!$Y:$Y,Lancamentos!$AF:$AF,Fluxo_de_Caixa_Semanal!EO$8,Lancamentos!$F:$F,"Realizado",Lancamentos!$J:$J,Fluxo_de_Caixa_Semanal!$A92)-SUMIFS(Lancamentos!$Y:$Y,Lancamentos!$AF:$AF,Fluxo_de_Caixa_Semanal!EO$8,Lancamentos!$F:$F,"Contratado",Lancamentos!$J:$J,Fluxo_de_Caixa_Semanal!$A92)</f>
        <v>0</v>
      </c>
      <c r="EP92" s="123">
        <f>-SUMIFS(Lancamentos!$Y:$Y,Lancamentos!$AF:$AF,Fluxo_de_Caixa_Semanal!EP$8,Lancamentos!$F:$F,"Realizado",Lancamentos!$J:$J,Fluxo_de_Caixa_Semanal!$A92)-SUMIFS(Lancamentos!$Y:$Y,Lancamentos!$AF:$AF,Fluxo_de_Caixa_Semanal!EP$8,Lancamentos!$F:$F,"Contratado",Lancamentos!$J:$J,Fluxo_de_Caixa_Semanal!$A92)</f>
        <v>0</v>
      </c>
      <c r="EQ92" s="121">
        <f>-SUMIFS(Lancamentos!$Y:$Y,Lancamentos!$AF:$AF,Fluxo_de_Caixa_Semanal!EQ$8,Lancamentos!$F:$F,"Realizado",Lancamentos!$J:$J,Fluxo_de_Caixa_Semanal!$A92)-SUMIFS(Lancamentos!$Y:$Y,Lancamentos!$AF:$AF,Fluxo_de_Caixa_Semanal!EQ$8,Lancamentos!$F:$F,"Contratado",Lancamentos!$J:$J,Fluxo_de_Caixa_Semanal!$A92)</f>
        <v>0</v>
      </c>
      <c r="ER92" s="122">
        <f>-SUMIFS(Lancamentos!$Y:$Y,Lancamentos!$AF:$AF,Fluxo_de_Caixa_Semanal!ER$8,Lancamentos!$F:$F,"Realizado",Lancamentos!$J:$J,Fluxo_de_Caixa_Semanal!$A92)-SUMIFS(Lancamentos!$Y:$Y,Lancamentos!$AF:$AF,Fluxo_de_Caixa_Semanal!ER$8,Lancamentos!$F:$F,"Contratado",Lancamentos!$J:$J,Fluxo_de_Caixa_Semanal!$A92)</f>
        <v>0</v>
      </c>
      <c r="ES92" s="123">
        <f>-SUMIFS(Lancamentos!$Y:$Y,Lancamentos!$AF:$AF,Fluxo_de_Caixa_Semanal!ES$8,Lancamentos!$F:$F,"Realizado",Lancamentos!$J:$J,Fluxo_de_Caixa_Semanal!$A92)-SUMIFS(Lancamentos!$Y:$Y,Lancamentos!$AF:$AF,Fluxo_de_Caixa_Semanal!ES$8,Lancamentos!$F:$F,"Contratado",Lancamentos!$J:$J,Fluxo_de_Caixa_Semanal!$A92)</f>
        <v>0</v>
      </c>
    </row>
    <row r="93" spans="1:149" s="2" customFormat="1" outlineLevel="1" x14ac:dyDescent="0.25">
      <c r="A93" t="s">
        <v>205</v>
      </c>
      <c r="B93" t="s">
        <v>206</v>
      </c>
      <c r="C93" s="165">
        <f>-SUMIFS(Lancamentos!$Y:$Y,Lancamentos!$AF:$AF,Fluxo_de_Caixa_Semanal!C$8,Lancamentos!$F:$F,"Realizado",Lancamentos!$J:$J,Fluxo_de_Caixa_Semanal!$A93)</f>
        <v>0</v>
      </c>
      <c r="D93" s="165">
        <f>-SUMIFS(Lancamentos!$Y:$Y,Lancamentos!$AF:$AF,Fluxo_de_Caixa_Semanal!D$8,Lancamentos!$F:$F,"Realizado",Lancamentos!$J:$J,Fluxo_de_Caixa_Semanal!$A93)</f>
        <v>0</v>
      </c>
      <c r="E93" s="166">
        <f>-SUMIFS(Lancamentos!$Y:$Y,Lancamentos!$AF:$AF,Fluxo_de_Caixa_Semanal!E$8,Lancamentos!$F:$F,"Realizado",Lancamentos!$J:$J,Fluxo_de_Caixa_Semanal!$A93)</f>
        <v>0</v>
      </c>
      <c r="F93" s="167">
        <f>-SUMIFS(Lancamentos!$Y:$Y,Lancamentos!$AF:$AF,Fluxo_de_Caixa_Semanal!F$8,Lancamentos!$F:$F,"Realizado",Lancamentos!$J:$J,Fluxo_de_Caixa_Semanal!$A93)</f>
        <v>0</v>
      </c>
      <c r="G93" s="165">
        <f>-SUMIFS(Lancamentos!$Y:$Y,Lancamentos!$AF:$AF,Fluxo_de_Caixa_Semanal!G$8,Lancamentos!$F:$F,"Realizado",Lancamentos!$J:$J,Fluxo_de_Caixa_Semanal!$A93)</f>
        <v>0</v>
      </c>
      <c r="H93" s="166">
        <f>-SUMIFS(Lancamentos!$Y:$Y,Lancamentos!$AF:$AF,Fluxo_de_Caixa_Semanal!H$8,Lancamentos!$F:$F,"Realizado",Lancamentos!$J:$J,Fluxo_de_Caixa_Semanal!$A93)</f>
        <v>0</v>
      </c>
      <c r="I93" s="167">
        <f>-SUMIFS(Lancamentos!$Y:$Y,Lancamentos!$AF:$AF,Fluxo_de_Caixa_Semanal!I$8,Lancamentos!$F:$F,"Realizado",Lancamentos!$J:$J,Fluxo_de_Caixa_Semanal!$A93)</f>
        <v>0</v>
      </c>
      <c r="J93" s="165">
        <f>-SUMIFS(Lancamentos!$Y:$Y,Lancamentos!$AF:$AF,Fluxo_de_Caixa_Semanal!J$8,Lancamentos!$F:$F,"Realizado",Lancamentos!$J:$J,Fluxo_de_Caixa_Semanal!$A93)</f>
        <v>0</v>
      </c>
      <c r="K93" s="166">
        <f>-SUMIFS(Lancamentos!$Y:$Y,Lancamentos!$AF:$AF,Fluxo_de_Caixa_Semanal!K$8,Lancamentos!$F:$F,"Realizado",Lancamentos!$J:$J,Fluxo_de_Caixa_Semanal!$A93)</f>
        <v>0</v>
      </c>
      <c r="L93" s="167">
        <f>-SUMIFS(Lancamentos!$Y:$Y,Lancamentos!$AF:$AF,Fluxo_de_Caixa_Semanal!L$8,Lancamentos!$F:$F,"Realizado",Lancamentos!$J:$J,Fluxo_de_Caixa_Semanal!$A93)</f>
        <v>0</v>
      </c>
      <c r="M93" s="165">
        <f>-SUMIFS(Lancamentos!$Y:$Y,Lancamentos!$AF:$AF,Fluxo_de_Caixa_Semanal!M$8,Lancamentos!$F:$F,"Realizado",Lancamentos!$J:$J,Fluxo_de_Caixa_Semanal!$A93)</f>
        <v>0</v>
      </c>
      <c r="N93" s="166">
        <f>-SUMIFS(Lancamentos!$Y:$Y,Lancamentos!$AF:$AF,Fluxo_de_Caixa_Semanal!N$8,Lancamentos!$F:$F,"Realizado",Lancamentos!$J:$J,Fluxo_de_Caixa_Semanal!$A93)</f>
        <v>0</v>
      </c>
      <c r="O93" s="167">
        <f>-SUMIFS(Lancamentos!$Y:$Y,Lancamentos!$AF:$AF,Fluxo_de_Caixa_Semanal!O$8,Lancamentos!$F:$F,"Realizado",Lancamentos!$J:$J,Fluxo_de_Caixa_Semanal!$A93)</f>
        <v>0</v>
      </c>
      <c r="P93" s="165">
        <f>-SUMIFS(Lancamentos!$Y:$Y,Lancamentos!$AF:$AF,Fluxo_de_Caixa_Semanal!P$8,Lancamentos!$F:$F,"Realizado",Lancamentos!$J:$J,Fluxo_de_Caixa_Semanal!$A93)</f>
        <v>0</v>
      </c>
      <c r="Q93" s="166">
        <f>-SUMIFS(Lancamentos!$Y:$Y,Lancamentos!$AF:$AF,Fluxo_de_Caixa_Semanal!Q$8,Lancamentos!$F:$F,"Realizado",Lancamentos!$J:$J,Fluxo_de_Caixa_Semanal!$A93)</f>
        <v>0</v>
      </c>
      <c r="R93" s="167">
        <f>-SUMIFS(Lancamentos!$Y:$Y,Lancamentos!$AF:$AF,Fluxo_de_Caixa_Semanal!R$8,Lancamentos!$F:$F,"Realizado",Lancamentos!$J:$J,Fluxo_de_Caixa_Semanal!$A93)</f>
        <v>0</v>
      </c>
      <c r="S93" s="165">
        <f>-SUMIFS(Lancamentos!$Y:$Y,Lancamentos!$AF:$AF,Fluxo_de_Caixa_Semanal!S$8,Lancamentos!$F:$F,"Realizado",Lancamentos!$J:$J,Fluxo_de_Caixa_Semanal!$A93)</f>
        <v>0</v>
      </c>
      <c r="T93" s="166">
        <f>-SUMIFS(Lancamentos!$Y:$Y,Lancamentos!$AF:$AF,Fluxo_de_Caixa_Semanal!T$8,Lancamentos!$F:$F,"Realizado",Lancamentos!$J:$J,Fluxo_de_Caixa_Semanal!$A93)</f>
        <v>0</v>
      </c>
      <c r="U93" s="167">
        <f>-SUMIFS(Lancamentos!$Y:$Y,Lancamentos!$AF:$AF,Fluxo_de_Caixa_Semanal!U$8,Lancamentos!$F:$F,"Realizado",Lancamentos!$J:$J,Fluxo_de_Caixa_Semanal!$A93)</f>
        <v>0</v>
      </c>
      <c r="V93" s="165">
        <f>-SUMIFS(Lancamentos!$Y:$Y,Lancamentos!$AF:$AF,Fluxo_de_Caixa_Semanal!V$8,Lancamentos!$F:$F,"Realizado",Lancamentos!$J:$J,Fluxo_de_Caixa_Semanal!$A93)</f>
        <v>0</v>
      </c>
      <c r="W93" s="166">
        <f>-SUMIFS(Lancamentos!$Y:$Y,Lancamentos!$AF:$AF,Fluxo_de_Caixa_Semanal!W$8,Lancamentos!$F:$F,"Realizado",Lancamentos!$J:$J,Fluxo_de_Caixa_Semanal!$A93)</f>
        <v>0</v>
      </c>
      <c r="X93" s="121">
        <f>-SUMIFS(Lancamentos!$Y:$Y,Lancamentos!$AF:$AF,Fluxo_de_Caixa_Semanal!X$8,Lancamentos!$F:$F,"Realizado",Lancamentos!$J:$J,Fluxo_de_Caixa_Semanal!$A93)-SUMIFS(Lancamentos!$Y:$Y,Lancamentos!$AF:$AF,Fluxo_de_Caixa_Semanal!X$8,Lancamentos!$F:$F,"Contratado",Lancamentos!$J:$J,Fluxo_de_Caixa_Semanal!$A93)</f>
        <v>0</v>
      </c>
      <c r="Y93" s="122">
        <f>-SUMIFS(Lancamentos!$Y:$Y,Lancamentos!$AF:$AF,Fluxo_de_Caixa_Semanal!Y$8,Lancamentos!$F:$F,"Realizado",Lancamentos!$J:$J,Fluxo_de_Caixa_Semanal!$A93)-SUMIFS(Lancamentos!$Y:$Y,Lancamentos!$AF:$AF,Fluxo_de_Caixa_Semanal!Y$8,Lancamentos!$F:$F,"Contratado",Lancamentos!$J:$J,Fluxo_de_Caixa_Semanal!$A93)</f>
        <v>0</v>
      </c>
      <c r="Z93" s="123">
        <f>-SUMIFS(Lancamentos!$Y:$Y,Lancamentos!$AF:$AF,Fluxo_de_Caixa_Semanal!Z$8,Lancamentos!$F:$F,"Realizado",Lancamentos!$J:$J,Fluxo_de_Caixa_Semanal!$A93)-SUMIFS(Lancamentos!$Y:$Y,Lancamentos!$AF:$AF,Fluxo_de_Caixa_Semanal!Z$8,Lancamentos!$F:$F,"Contratado",Lancamentos!$J:$J,Fluxo_de_Caixa_Semanal!$A93)</f>
        <v>0</v>
      </c>
      <c r="AA93" s="121">
        <f>-SUMIFS(Lancamentos!$Y:$Y,Lancamentos!$AF:$AF,Fluxo_de_Caixa_Semanal!AA$8,Lancamentos!$F:$F,"Realizado",Lancamentos!$J:$J,Fluxo_de_Caixa_Semanal!$A93)-SUMIFS(Lancamentos!$Y:$Y,Lancamentos!$AF:$AF,Fluxo_de_Caixa_Semanal!AA$8,Lancamentos!$F:$F,"Contratado",Lancamentos!$J:$J,Fluxo_de_Caixa_Semanal!$A93)</f>
        <v>0</v>
      </c>
      <c r="AB93" s="122">
        <f>-SUMIFS(Lancamentos!$Y:$Y,Lancamentos!$AF:$AF,Fluxo_de_Caixa_Semanal!AB$8,Lancamentos!$F:$F,"Realizado",Lancamentos!$J:$J,Fluxo_de_Caixa_Semanal!$A93)-SUMIFS(Lancamentos!$Y:$Y,Lancamentos!$AF:$AF,Fluxo_de_Caixa_Semanal!AB$8,Lancamentos!$F:$F,"Contratado",Lancamentos!$J:$J,Fluxo_de_Caixa_Semanal!$A93)</f>
        <v>0</v>
      </c>
      <c r="AC93" s="123">
        <f>-SUMIFS(Lancamentos!$Y:$Y,Lancamentos!$AF:$AF,Fluxo_de_Caixa_Semanal!AC$8,Lancamentos!$F:$F,"Realizado",Lancamentos!$J:$J,Fluxo_de_Caixa_Semanal!$A93)-SUMIFS(Lancamentos!$Y:$Y,Lancamentos!$AF:$AF,Fluxo_de_Caixa_Semanal!AC$8,Lancamentos!$F:$F,"Contratado",Lancamentos!$J:$J,Fluxo_de_Caixa_Semanal!$A93)</f>
        <v>0</v>
      </c>
      <c r="AD93" s="121">
        <f>-SUMIFS(Lancamentos!$Y:$Y,Lancamentos!$AF:$AF,Fluxo_de_Caixa_Semanal!AD$8,Lancamentos!$F:$F,"Realizado",Lancamentos!$J:$J,Fluxo_de_Caixa_Semanal!$A93)-SUMIFS(Lancamentos!$Y:$Y,Lancamentos!$AF:$AF,Fluxo_de_Caixa_Semanal!AD$8,Lancamentos!$F:$F,"Contratado",Lancamentos!$J:$J,Fluxo_de_Caixa_Semanal!$A93)</f>
        <v>0</v>
      </c>
      <c r="AE93" s="122">
        <f>-SUMIFS(Lancamentos!$Y:$Y,Lancamentos!$AF:$AF,Fluxo_de_Caixa_Semanal!AE$8,Lancamentos!$F:$F,"Realizado",Lancamentos!$J:$J,Fluxo_de_Caixa_Semanal!$A93)-SUMIFS(Lancamentos!$Y:$Y,Lancamentos!$AF:$AF,Fluxo_de_Caixa_Semanal!AE$8,Lancamentos!$F:$F,"Contratado",Lancamentos!$J:$J,Fluxo_de_Caixa_Semanal!$A93)</f>
        <v>0</v>
      </c>
      <c r="AF93" s="123">
        <f>-SUMIFS(Lancamentos!$Y:$Y,Lancamentos!$AF:$AF,Fluxo_de_Caixa_Semanal!AF$8,Lancamentos!$F:$F,"Realizado",Lancamentos!$J:$J,Fluxo_de_Caixa_Semanal!$A93)-SUMIFS(Lancamentos!$Y:$Y,Lancamentos!$AF:$AF,Fluxo_de_Caixa_Semanal!AF$8,Lancamentos!$F:$F,"Contratado",Lancamentos!$J:$J,Fluxo_de_Caixa_Semanal!$A93)</f>
        <v>0</v>
      </c>
      <c r="AG93" s="121">
        <f>-SUMIFS(Lancamentos!$Y:$Y,Lancamentos!$AF:$AF,Fluxo_de_Caixa_Semanal!AG$8,Lancamentos!$F:$F,"Realizado",Lancamentos!$J:$J,Fluxo_de_Caixa_Semanal!$A93)-SUMIFS(Lancamentos!$Y:$Y,Lancamentos!$AF:$AF,Fluxo_de_Caixa_Semanal!AG$8,Lancamentos!$F:$F,"Contratado",Lancamentos!$J:$J,Fluxo_de_Caixa_Semanal!$A93)</f>
        <v>0</v>
      </c>
      <c r="AH93" s="122">
        <f>-SUMIFS(Lancamentos!$Y:$Y,Lancamentos!$AF:$AF,Fluxo_de_Caixa_Semanal!AH$8,Lancamentos!$F:$F,"Realizado",Lancamentos!$J:$J,Fluxo_de_Caixa_Semanal!$A93)-SUMIFS(Lancamentos!$Y:$Y,Lancamentos!$AF:$AF,Fluxo_de_Caixa_Semanal!AH$8,Lancamentos!$F:$F,"Contratado",Lancamentos!$J:$J,Fluxo_de_Caixa_Semanal!$A93)</f>
        <v>0</v>
      </c>
      <c r="AI93" s="123">
        <f>-SUMIFS(Lancamentos!$Y:$Y,Lancamentos!$AF:$AF,Fluxo_de_Caixa_Semanal!AI$8,Lancamentos!$F:$F,"Realizado",Lancamentos!$J:$J,Fluxo_de_Caixa_Semanal!$A93)-SUMIFS(Lancamentos!$Y:$Y,Lancamentos!$AF:$AF,Fluxo_de_Caixa_Semanal!AI$8,Lancamentos!$F:$F,"Contratado",Lancamentos!$J:$J,Fluxo_de_Caixa_Semanal!$A93)</f>
        <v>0</v>
      </c>
      <c r="AJ93" s="121">
        <f>-SUMIFS(Lancamentos!$Y:$Y,Lancamentos!$AF:$AF,Fluxo_de_Caixa_Semanal!AJ$8,Lancamentos!$F:$F,"Realizado",Lancamentos!$J:$J,Fluxo_de_Caixa_Semanal!$A93)-SUMIFS(Lancamentos!$Y:$Y,Lancamentos!$AF:$AF,Fluxo_de_Caixa_Semanal!AJ$8,Lancamentos!$F:$F,"Contratado",Lancamentos!$J:$J,Fluxo_de_Caixa_Semanal!$A93)</f>
        <v>0</v>
      </c>
      <c r="AK93" s="122">
        <f>-SUMIFS(Lancamentos!$Y:$Y,Lancamentos!$AF:$AF,Fluxo_de_Caixa_Semanal!AK$8,Lancamentos!$F:$F,"Realizado",Lancamentos!$J:$J,Fluxo_de_Caixa_Semanal!$A93)-SUMIFS(Lancamentos!$Y:$Y,Lancamentos!$AF:$AF,Fluxo_de_Caixa_Semanal!AK$8,Lancamentos!$F:$F,"Contratado",Lancamentos!$J:$J,Fluxo_de_Caixa_Semanal!$A93)</f>
        <v>0</v>
      </c>
      <c r="AL93" s="123">
        <f>-SUMIFS(Lancamentos!$Y:$Y,Lancamentos!$AF:$AF,Fluxo_de_Caixa_Semanal!AL$8,Lancamentos!$F:$F,"Realizado",Lancamentos!$J:$J,Fluxo_de_Caixa_Semanal!$A93)-SUMIFS(Lancamentos!$Y:$Y,Lancamentos!$AF:$AF,Fluxo_de_Caixa_Semanal!AL$8,Lancamentos!$F:$F,"Contratado",Lancamentos!$J:$J,Fluxo_de_Caixa_Semanal!$A93)</f>
        <v>0</v>
      </c>
      <c r="AM93" s="121">
        <f>-SUMIFS(Lancamentos!$Y:$Y,Lancamentos!$AF:$AF,Fluxo_de_Caixa_Semanal!AM$8,Lancamentos!$F:$F,"Realizado",Lancamentos!$J:$J,Fluxo_de_Caixa_Semanal!$A93)-SUMIFS(Lancamentos!$Y:$Y,Lancamentos!$AF:$AF,Fluxo_de_Caixa_Semanal!AM$8,Lancamentos!$F:$F,"Contratado",Lancamentos!$J:$J,Fluxo_de_Caixa_Semanal!$A93)</f>
        <v>0</v>
      </c>
      <c r="AN93" s="122">
        <f>-SUMIFS(Lancamentos!$Y:$Y,Lancamentos!$AF:$AF,Fluxo_de_Caixa_Semanal!AN$8,Lancamentos!$F:$F,"Realizado",Lancamentos!$J:$J,Fluxo_de_Caixa_Semanal!$A93)-SUMIFS(Lancamentos!$Y:$Y,Lancamentos!$AF:$AF,Fluxo_de_Caixa_Semanal!AN$8,Lancamentos!$F:$F,"Contratado",Lancamentos!$J:$J,Fluxo_de_Caixa_Semanal!$A93)</f>
        <v>0</v>
      </c>
      <c r="AO93" s="123">
        <f>-SUMIFS(Lancamentos!$Y:$Y,Lancamentos!$AF:$AF,Fluxo_de_Caixa_Semanal!AO$8,Lancamentos!$F:$F,"Realizado",Lancamentos!$J:$J,Fluxo_de_Caixa_Semanal!$A93)-SUMIFS(Lancamentos!$Y:$Y,Lancamentos!$AF:$AF,Fluxo_de_Caixa_Semanal!AO$8,Lancamentos!$F:$F,"Contratado",Lancamentos!$J:$J,Fluxo_de_Caixa_Semanal!$A93)</f>
        <v>0</v>
      </c>
      <c r="AP93" s="121">
        <f>-SUMIFS(Lancamentos!$Y:$Y,Lancamentos!$AF:$AF,Fluxo_de_Caixa_Semanal!AP$8,Lancamentos!$F:$F,"Realizado",Lancamentos!$J:$J,Fluxo_de_Caixa_Semanal!$A93)-SUMIFS(Lancamentos!$Y:$Y,Lancamentos!$AF:$AF,Fluxo_de_Caixa_Semanal!AP$8,Lancamentos!$F:$F,"Contratado",Lancamentos!$J:$J,Fluxo_de_Caixa_Semanal!$A93)</f>
        <v>0</v>
      </c>
      <c r="AQ93" s="122">
        <f>-SUMIFS(Lancamentos!$Y:$Y,Lancamentos!$AF:$AF,Fluxo_de_Caixa_Semanal!AQ$8,Lancamentos!$F:$F,"Realizado",Lancamentos!$J:$J,Fluxo_de_Caixa_Semanal!$A93)-SUMIFS(Lancamentos!$Y:$Y,Lancamentos!$AF:$AF,Fluxo_de_Caixa_Semanal!AQ$8,Lancamentos!$F:$F,"Contratado",Lancamentos!$J:$J,Fluxo_de_Caixa_Semanal!$A93)</f>
        <v>0</v>
      </c>
      <c r="AR93" s="123">
        <f>-SUMIFS(Lancamentos!$Y:$Y,Lancamentos!$AF:$AF,Fluxo_de_Caixa_Semanal!AR$8,Lancamentos!$F:$F,"Realizado",Lancamentos!$J:$J,Fluxo_de_Caixa_Semanal!$A93)-SUMIFS(Lancamentos!$Y:$Y,Lancamentos!$AF:$AF,Fluxo_de_Caixa_Semanal!AR$8,Lancamentos!$F:$F,"Contratado",Lancamentos!$J:$J,Fluxo_de_Caixa_Semanal!$A93)</f>
        <v>0</v>
      </c>
      <c r="AS93" s="121">
        <f>-SUMIFS(Lancamentos!$Y:$Y,Lancamentos!$AF:$AF,Fluxo_de_Caixa_Semanal!AS$8,Lancamentos!$F:$F,"Realizado",Lancamentos!$J:$J,Fluxo_de_Caixa_Semanal!$A93)-SUMIFS(Lancamentos!$Y:$Y,Lancamentos!$AF:$AF,Fluxo_de_Caixa_Semanal!AS$8,Lancamentos!$F:$F,"Contratado",Lancamentos!$J:$J,Fluxo_de_Caixa_Semanal!$A93)</f>
        <v>0</v>
      </c>
      <c r="AT93" s="122">
        <f>-SUMIFS(Lancamentos!$Y:$Y,Lancamentos!$AF:$AF,Fluxo_de_Caixa_Semanal!AT$8,Lancamentos!$F:$F,"Realizado",Lancamentos!$J:$J,Fluxo_de_Caixa_Semanal!$A93)-SUMIFS(Lancamentos!$Y:$Y,Lancamentos!$AF:$AF,Fluxo_de_Caixa_Semanal!AT$8,Lancamentos!$F:$F,"Contratado",Lancamentos!$J:$J,Fluxo_de_Caixa_Semanal!$A93)</f>
        <v>0</v>
      </c>
      <c r="AU93" s="123">
        <f>-SUMIFS(Lancamentos!$Y:$Y,Lancamentos!$AF:$AF,Fluxo_de_Caixa_Semanal!AU$8,Lancamentos!$F:$F,"Realizado",Lancamentos!$J:$J,Fluxo_de_Caixa_Semanal!$A93)-SUMIFS(Lancamentos!$Y:$Y,Lancamentos!$AF:$AF,Fluxo_de_Caixa_Semanal!AU$8,Lancamentos!$F:$F,"Contratado",Lancamentos!$J:$J,Fluxo_de_Caixa_Semanal!$A93)</f>
        <v>0</v>
      </c>
      <c r="AV93" s="121">
        <f>-SUMIFS(Lancamentos!$Y:$Y,Lancamentos!$AF:$AF,Fluxo_de_Caixa_Semanal!AV$8,Lancamentos!$F:$F,"Realizado",Lancamentos!$J:$J,Fluxo_de_Caixa_Semanal!$A93)-SUMIFS(Lancamentos!$Y:$Y,Lancamentos!$AF:$AF,Fluxo_de_Caixa_Semanal!AV$8,Lancamentos!$F:$F,"Contratado",Lancamentos!$J:$J,Fluxo_de_Caixa_Semanal!$A93)</f>
        <v>0</v>
      </c>
      <c r="AW93" s="122">
        <f>-SUMIFS(Lancamentos!$Y:$Y,Lancamentos!$AF:$AF,Fluxo_de_Caixa_Semanal!AW$8,Lancamentos!$F:$F,"Realizado",Lancamentos!$J:$J,Fluxo_de_Caixa_Semanal!$A93)-SUMIFS(Lancamentos!$Y:$Y,Lancamentos!$AF:$AF,Fluxo_de_Caixa_Semanal!AW$8,Lancamentos!$F:$F,"Contratado",Lancamentos!$J:$J,Fluxo_de_Caixa_Semanal!$A93)</f>
        <v>0</v>
      </c>
      <c r="AX93" s="123">
        <f>-SUMIFS(Lancamentos!$Y:$Y,Lancamentos!$AF:$AF,Fluxo_de_Caixa_Semanal!AX$8,Lancamentos!$F:$F,"Realizado",Lancamentos!$J:$J,Fluxo_de_Caixa_Semanal!$A93)-SUMIFS(Lancamentos!$Y:$Y,Lancamentos!$AF:$AF,Fluxo_de_Caixa_Semanal!AX$8,Lancamentos!$F:$F,"Contratado",Lancamentos!$J:$J,Fluxo_de_Caixa_Semanal!$A93)</f>
        <v>0</v>
      </c>
      <c r="AY93" s="121">
        <f>-SUMIFS(Lancamentos!$Y:$Y,Lancamentos!$AF:$AF,Fluxo_de_Caixa_Semanal!AY$8,Lancamentos!$F:$F,"Realizado",Lancamentos!$J:$J,Fluxo_de_Caixa_Semanal!$A93)-SUMIFS(Lancamentos!$Y:$Y,Lancamentos!$AF:$AF,Fluxo_de_Caixa_Semanal!AY$8,Lancamentos!$F:$F,"Contratado",Lancamentos!$J:$J,Fluxo_de_Caixa_Semanal!$A93)</f>
        <v>0</v>
      </c>
      <c r="AZ93" s="122">
        <f>-SUMIFS(Lancamentos!$Y:$Y,Lancamentos!$AF:$AF,Fluxo_de_Caixa_Semanal!AZ$8,Lancamentos!$F:$F,"Realizado",Lancamentos!$J:$J,Fluxo_de_Caixa_Semanal!$A93)-SUMIFS(Lancamentos!$Y:$Y,Lancamentos!$AF:$AF,Fluxo_de_Caixa_Semanal!AZ$8,Lancamentos!$F:$F,"Contratado",Lancamentos!$J:$J,Fluxo_de_Caixa_Semanal!$A93)</f>
        <v>0</v>
      </c>
      <c r="BA93" s="123">
        <f>-SUMIFS(Lancamentos!$Y:$Y,Lancamentos!$AF:$AF,Fluxo_de_Caixa_Semanal!BA$8,Lancamentos!$F:$F,"Realizado",Lancamentos!$J:$J,Fluxo_de_Caixa_Semanal!$A93)-SUMIFS(Lancamentos!$Y:$Y,Lancamentos!$AF:$AF,Fluxo_de_Caixa_Semanal!BA$8,Lancamentos!$F:$F,"Contratado",Lancamentos!$J:$J,Fluxo_de_Caixa_Semanal!$A93)</f>
        <v>0</v>
      </c>
      <c r="BB93" s="121">
        <f>-SUMIFS(Lancamentos!$Y:$Y,Lancamentos!$AF:$AF,Fluxo_de_Caixa_Semanal!BB$8,Lancamentos!$F:$F,"Realizado",Lancamentos!$J:$J,Fluxo_de_Caixa_Semanal!$A93)-SUMIFS(Lancamentos!$Y:$Y,Lancamentos!$AF:$AF,Fluxo_de_Caixa_Semanal!BB$8,Lancamentos!$F:$F,"Contratado",Lancamentos!$J:$J,Fluxo_de_Caixa_Semanal!$A93)</f>
        <v>0</v>
      </c>
      <c r="BC93" s="122">
        <f>-SUMIFS(Lancamentos!$Y:$Y,Lancamentos!$AF:$AF,Fluxo_de_Caixa_Semanal!BC$8,Lancamentos!$F:$F,"Realizado",Lancamentos!$J:$J,Fluxo_de_Caixa_Semanal!$A93)-SUMIFS(Lancamentos!$Y:$Y,Lancamentos!$AF:$AF,Fluxo_de_Caixa_Semanal!BC$8,Lancamentos!$F:$F,"Contratado",Lancamentos!$J:$J,Fluxo_de_Caixa_Semanal!$A93)</f>
        <v>0</v>
      </c>
      <c r="BD93" s="123">
        <f>-SUMIFS(Lancamentos!$Y:$Y,Lancamentos!$AF:$AF,Fluxo_de_Caixa_Semanal!BD$8,Lancamentos!$F:$F,"Realizado",Lancamentos!$J:$J,Fluxo_de_Caixa_Semanal!$A93)-SUMIFS(Lancamentos!$Y:$Y,Lancamentos!$AF:$AF,Fluxo_de_Caixa_Semanal!BD$8,Lancamentos!$F:$F,"Contratado",Lancamentos!$J:$J,Fluxo_de_Caixa_Semanal!$A93)</f>
        <v>0</v>
      </c>
      <c r="BE93" s="121">
        <f>-SUMIFS(Lancamentos!$Y:$Y,Lancamentos!$AF:$AF,Fluxo_de_Caixa_Semanal!BE$8,Lancamentos!$F:$F,"Realizado",Lancamentos!$J:$J,Fluxo_de_Caixa_Semanal!$A93)-SUMIFS(Lancamentos!$Y:$Y,Lancamentos!$AF:$AF,Fluxo_de_Caixa_Semanal!BE$8,Lancamentos!$F:$F,"Contratado",Lancamentos!$J:$J,Fluxo_de_Caixa_Semanal!$A93)</f>
        <v>0</v>
      </c>
      <c r="BF93" s="122">
        <f>-SUMIFS(Lancamentos!$Y:$Y,Lancamentos!$AF:$AF,Fluxo_de_Caixa_Semanal!BF$8,Lancamentos!$F:$F,"Realizado",Lancamentos!$J:$J,Fluxo_de_Caixa_Semanal!$A93)-SUMIFS(Lancamentos!$Y:$Y,Lancamentos!$AF:$AF,Fluxo_de_Caixa_Semanal!BF$8,Lancamentos!$F:$F,"Contratado",Lancamentos!$J:$J,Fluxo_de_Caixa_Semanal!$A93)</f>
        <v>0</v>
      </c>
      <c r="BG93" s="123">
        <f>-SUMIFS(Lancamentos!$Y:$Y,Lancamentos!$AF:$AF,Fluxo_de_Caixa_Semanal!BG$8,Lancamentos!$F:$F,"Realizado",Lancamentos!$J:$J,Fluxo_de_Caixa_Semanal!$A93)-SUMIFS(Lancamentos!$Y:$Y,Lancamentos!$AF:$AF,Fluxo_de_Caixa_Semanal!BG$8,Lancamentos!$F:$F,"Contratado",Lancamentos!$J:$J,Fluxo_de_Caixa_Semanal!$A93)</f>
        <v>0</v>
      </c>
      <c r="BH93" s="121">
        <f>-SUMIFS(Lancamentos!$Y:$Y,Lancamentos!$AF:$AF,Fluxo_de_Caixa_Semanal!BH$8,Lancamentos!$F:$F,"Realizado",Lancamentos!$J:$J,Fluxo_de_Caixa_Semanal!$A93)-SUMIFS(Lancamentos!$Y:$Y,Lancamentos!$AF:$AF,Fluxo_de_Caixa_Semanal!BH$8,Lancamentos!$F:$F,"Contratado",Lancamentos!$J:$J,Fluxo_de_Caixa_Semanal!$A93)</f>
        <v>0</v>
      </c>
      <c r="BI93" s="122">
        <f>-SUMIFS(Lancamentos!$Y:$Y,Lancamentos!$AF:$AF,Fluxo_de_Caixa_Semanal!BI$8,Lancamentos!$F:$F,"Realizado",Lancamentos!$J:$J,Fluxo_de_Caixa_Semanal!$A93)-SUMIFS(Lancamentos!$Y:$Y,Lancamentos!$AF:$AF,Fluxo_de_Caixa_Semanal!BI$8,Lancamentos!$F:$F,"Contratado",Lancamentos!$J:$J,Fluxo_de_Caixa_Semanal!$A93)</f>
        <v>0</v>
      </c>
      <c r="BJ93" s="123">
        <f>-SUMIFS(Lancamentos!$Y:$Y,Lancamentos!$AF:$AF,Fluxo_de_Caixa_Semanal!BJ$8,Lancamentos!$F:$F,"Realizado",Lancamentos!$J:$J,Fluxo_de_Caixa_Semanal!$A93)-SUMIFS(Lancamentos!$Y:$Y,Lancamentos!$AF:$AF,Fluxo_de_Caixa_Semanal!BJ$8,Lancamentos!$F:$F,"Contratado",Lancamentos!$J:$J,Fluxo_de_Caixa_Semanal!$A93)</f>
        <v>0</v>
      </c>
      <c r="BK93" s="121">
        <f>-SUMIFS(Lancamentos!$Y:$Y,Lancamentos!$AF:$AF,Fluxo_de_Caixa_Semanal!BK$8,Lancamentos!$F:$F,"Realizado",Lancamentos!$J:$J,Fluxo_de_Caixa_Semanal!$A93)-SUMIFS(Lancamentos!$Y:$Y,Lancamentos!$AF:$AF,Fluxo_de_Caixa_Semanal!BK$8,Lancamentos!$F:$F,"Contratado",Lancamentos!$J:$J,Fluxo_de_Caixa_Semanal!$A93)</f>
        <v>0</v>
      </c>
      <c r="BL93" s="122">
        <f>-SUMIFS(Lancamentos!$Y:$Y,Lancamentos!$AF:$AF,Fluxo_de_Caixa_Semanal!BL$8,Lancamentos!$F:$F,"Realizado",Lancamentos!$J:$J,Fluxo_de_Caixa_Semanal!$A93)-SUMIFS(Lancamentos!$Y:$Y,Lancamentos!$AF:$AF,Fluxo_de_Caixa_Semanal!BL$8,Lancamentos!$F:$F,"Contratado",Lancamentos!$J:$J,Fluxo_de_Caixa_Semanal!$A93)</f>
        <v>0</v>
      </c>
      <c r="BM93" s="123">
        <f>-SUMIFS(Lancamentos!$Y:$Y,Lancamentos!$AF:$AF,Fluxo_de_Caixa_Semanal!BM$8,Lancamentos!$F:$F,"Realizado",Lancamentos!$J:$J,Fluxo_de_Caixa_Semanal!$A93)-SUMIFS(Lancamentos!$Y:$Y,Lancamentos!$AF:$AF,Fluxo_de_Caixa_Semanal!BM$8,Lancamentos!$F:$F,"Contratado",Lancamentos!$J:$J,Fluxo_de_Caixa_Semanal!$A93)</f>
        <v>0</v>
      </c>
      <c r="BN93" s="121">
        <f>-SUMIFS(Lancamentos!$Y:$Y,Lancamentos!$AF:$AF,Fluxo_de_Caixa_Semanal!BN$8,Lancamentos!$F:$F,"Realizado",Lancamentos!$J:$J,Fluxo_de_Caixa_Semanal!$A93)-SUMIFS(Lancamentos!$Y:$Y,Lancamentos!$AF:$AF,Fluxo_de_Caixa_Semanal!BN$8,Lancamentos!$F:$F,"Contratado",Lancamentos!$J:$J,Fluxo_de_Caixa_Semanal!$A93)</f>
        <v>0</v>
      </c>
      <c r="BO93" s="122">
        <f>-SUMIFS(Lancamentos!$Y:$Y,Lancamentos!$AF:$AF,Fluxo_de_Caixa_Semanal!BO$8,Lancamentos!$F:$F,"Realizado",Lancamentos!$J:$J,Fluxo_de_Caixa_Semanal!$A93)-SUMIFS(Lancamentos!$Y:$Y,Lancamentos!$AF:$AF,Fluxo_de_Caixa_Semanal!BO$8,Lancamentos!$F:$F,"Contratado",Lancamentos!$J:$J,Fluxo_de_Caixa_Semanal!$A93)</f>
        <v>0</v>
      </c>
      <c r="BP93" s="123">
        <f>-SUMIFS(Lancamentos!$Y:$Y,Lancamentos!$AF:$AF,Fluxo_de_Caixa_Semanal!BP$8,Lancamentos!$F:$F,"Realizado",Lancamentos!$J:$J,Fluxo_de_Caixa_Semanal!$A93)-SUMIFS(Lancamentos!$Y:$Y,Lancamentos!$AF:$AF,Fluxo_de_Caixa_Semanal!BP$8,Lancamentos!$F:$F,"Contratado",Lancamentos!$J:$J,Fluxo_de_Caixa_Semanal!$A93)</f>
        <v>0</v>
      </c>
      <c r="BQ93" s="121">
        <f>-SUMIFS(Lancamentos!$Y:$Y,Lancamentos!$AF:$AF,Fluxo_de_Caixa_Semanal!BQ$8,Lancamentos!$F:$F,"Realizado",Lancamentos!$J:$J,Fluxo_de_Caixa_Semanal!$A93)-SUMIFS(Lancamentos!$Y:$Y,Lancamentos!$AF:$AF,Fluxo_de_Caixa_Semanal!BQ$8,Lancamentos!$F:$F,"Contratado",Lancamentos!$J:$J,Fluxo_de_Caixa_Semanal!$A93)</f>
        <v>0</v>
      </c>
      <c r="BR93" s="122">
        <f>-SUMIFS(Lancamentos!$Y:$Y,Lancamentos!$AF:$AF,Fluxo_de_Caixa_Semanal!BR$8,Lancamentos!$F:$F,"Realizado",Lancamentos!$J:$J,Fluxo_de_Caixa_Semanal!$A93)-SUMIFS(Lancamentos!$Y:$Y,Lancamentos!$AF:$AF,Fluxo_de_Caixa_Semanal!BR$8,Lancamentos!$F:$F,"Contratado",Lancamentos!$J:$J,Fluxo_de_Caixa_Semanal!$A93)</f>
        <v>0</v>
      </c>
      <c r="BS93" s="123">
        <f>-SUMIFS(Lancamentos!$Y:$Y,Lancamentos!$AF:$AF,Fluxo_de_Caixa_Semanal!BS$8,Lancamentos!$F:$F,"Realizado",Lancamentos!$J:$J,Fluxo_de_Caixa_Semanal!$A93)-SUMIFS(Lancamentos!$Y:$Y,Lancamentos!$AF:$AF,Fluxo_de_Caixa_Semanal!BS$8,Lancamentos!$F:$F,"Contratado",Lancamentos!$J:$J,Fluxo_de_Caixa_Semanal!$A93)</f>
        <v>0</v>
      </c>
      <c r="BT93" s="121">
        <f>-SUMIFS(Lancamentos!$Y:$Y,Lancamentos!$AF:$AF,Fluxo_de_Caixa_Semanal!BT$8,Lancamentos!$F:$F,"Realizado",Lancamentos!$J:$J,Fluxo_de_Caixa_Semanal!$A93)-SUMIFS(Lancamentos!$Y:$Y,Lancamentos!$AF:$AF,Fluxo_de_Caixa_Semanal!BT$8,Lancamentos!$F:$F,"Contratado",Lancamentos!$J:$J,Fluxo_de_Caixa_Semanal!$A93)</f>
        <v>0</v>
      </c>
      <c r="BU93" s="122">
        <f>-SUMIFS(Lancamentos!$Y:$Y,Lancamentos!$AF:$AF,Fluxo_de_Caixa_Semanal!BU$8,Lancamentos!$F:$F,"Realizado",Lancamentos!$J:$J,Fluxo_de_Caixa_Semanal!$A93)-SUMIFS(Lancamentos!$Y:$Y,Lancamentos!$AF:$AF,Fluxo_de_Caixa_Semanal!BU$8,Lancamentos!$F:$F,"Contratado",Lancamentos!$J:$J,Fluxo_de_Caixa_Semanal!$A93)</f>
        <v>0</v>
      </c>
      <c r="BV93" s="123">
        <f>-SUMIFS(Lancamentos!$Y:$Y,Lancamentos!$AF:$AF,Fluxo_de_Caixa_Semanal!BV$8,Lancamentos!$F:$F,"Realizado",Lancamentos!$J:$J,Fluxo_de_Caixa_Semanal!$A93)-SUMIFS(Lancamentos!$Y:$Y,Lancamentos!$AF:$AF,Fluxo_de_Caixa_Semanal!BV$8,Lancamentos!$F:$F,"Contratado",Lancamentos!$J:$J,Fluxo_de_Caixa_Semanal!$A93)</f>
        <v>0</v>
      </c>
      <c r="BW93" s="121">
        <f>-SUMIFS(Lancamentos!$Y:$Y,Lancamentos!$AF:$AF,Fluxo_de_Caixa_Semanal!BW$8,Lancamentos!$F:$F,"Realizado",Lancamentos!$J:$J,Fluxo_de_Caixa_Semanal!$A93)-SUMIFS(Lancamentos!$Y:$Y,Lancamentos!$AF:$AF,Fluxo_de_Caixa_Semanal!BW$8,Lancamentos!$F:$F,"Contratado",Lancamentos!$J:$J,Fluxo_de_Caixa_Semanal!$A93)</f>
        <v>0</v>
      </c>
      <c r="BX93" s="122">
        <f>-SUMIFS(Lancamentos!$Y:$Y,Lancamentos!$AF:$AF,Fluxo_de_Caixa_Semanal!BX$8,Lancamentos!$F:$F,"Realizado",Lancamentos!$J:$J,Fluxo_de_Caixa_Semanal!$A93)-SUMIFS(Lancamentos!$Y:$Y,Lancamentos!$AF:$AF,Fluxo_de_Caixa_Semanal!BX$8,Lancamentos!$F:$F,"Contratado",Lancamentos!$J:$J,Fluxo_de_Caixa_Semanal!$A93)</f>
        <v>0</v>
      </c>
      <c r="BY93" s="123">
        <f>-SUMIFS(Lancamentos!$Y:$Y,Lancamentos!$AF:$AF,Fluxo_de_Caixa_Semanal!BY$8,Lancamentos!$F:$F,"Realizado",Lancamentos!$J:$J,Fluxo_de_Caixa_Semanal!$A93)-SUMIFS(Lancamentos!$Y:$Y,Lancamentos!$AF:$AF,Fluxo_de_Caixa_Semanal!BY$8,Lancamentos!$F:$F,"Contratado",Lancamentos!$J:$J,Fluxo_de_Caixa_Semanal!$A93)</f>
        <v>0</v>
      </c>
      <c r="BZ93" s="121">
        <f>-SUMIFS(Lancamentos!$Y:$Y,Lancamentos!$AF:$AF,Fluxo_de_Caixa_Semanal!BZ$8,Lancamentos!$F:$F,"Realizado",Lancamentos!$J:$J,Fluxo_de_Caixa_Semanal!$A93)-SUMIFS(Lancamentos!$Y:$Y,Lancamentos!$AF:$AF,Fluxo_de_Caixa_Semanal!BZ$8,Lancamentos!$F:$F,"Contratado",Lancamentos!$J:$J,Fluxo_de_Caixa_Semanal!$A93)</f>
        <v>0</v>
      </c>
      <c r="CA93" s="122">
        <f>-SUMIFS(Lancamentos!$Y:$Y,Lancamentos!$AF:$AF,Fluxo_de_Caixa_Semanal!CA$8,Lancamentos!$F:$F,"Realizado",Lancamentos!$J:$J,Fluxo_de_Caixa_Semanal!$A93)-SUMIFS(Lancamentos!$Y:$Y,Lancamentos!$AF:$AF,Fluxo_de_Caixa_Semanal!CA$8,Lancamentos!$F:$F,"Contratado",Lancamentos!$J:$J,Fluxo_de_Caixa_Semanal!$A93)</f>
        <v>0</v>
      </c>
      <c r="CB93" s="123">
        <f>-SUMIFS(Lancamentos!$Y:$Y,Lancamentos!$AF:$AF,Fluxo_de_Caixa_Semanal!CB$8,Lancamentos!$F:$F,"Realizado",Lancamentos!$J:$J,Fluxo_de_Caixa_Semanal!$A93)-SUMIFS(Lancamentos!$Y:$Y,Lancamentos!$AF:$AF,Fluxo_de_Caixa_Semanal!CB$8,Lancamentos!$F:$F,"Contratado",Lancamentos!$J:$J,Fluxo_de_Caixa_Semanal!$A93)</f>
        <v>0</v>
      </c>
      <c r="CC93" s="121">
        <f>-SUMIFS(Lancamentos!$Y:$Y,Lancamentos!$AF:$AF,Fluxo_de_Caixa_Semanal!CC$8,Lancamentos!$F:$F,"Realizado",Lancamentos!$J:$J,Fluxo_de_Caixa_Semanal!$A93)-SUMIFS(Lancamentos!$Y:$Y,Lancamentos!$AF:$AF,Fluxo_de_Caixa_Semanal!CC$8,Lancamentos!$F:$F,"Contratado",Lancamentos!$J:$J,Fluxo_de_Caixa_Semanal!$A93)</f>
        <v>0</v>
      </c>
      <c r="CD93" s="122">
        <f>-SUMIFS(Lancamentos!$Y:$Y,Lancamentos!$AF:$AF,Fluxo_de_Caixa_Semanal!CD$8,Lancamentos!$F:$F,"Realizado",Lancamentos!$J:$J,Fluxo_de_Caixa_Semanal!$A93)-SUMIFS(Lancamentos!$Y:$Y,Lancamentos!$AF:$AF,Fluxo_de_Caixa_Semanal!CD$8,Lancamentos!$F:$F,"Contratado",Lancamentos!$J:$J,Fluxo_de_Caixa_Semanal!$A93)</f>
        <v>0</v>
      </c>
      <c r="CE93" s="123">
        <f>-SUMIFS(Lancamentos!$Y:$Y,Lancamentos!$AF:$AF,Fluxo_de_Caixa_Semanal!CE$8,Lancamentos!$F:$F,"Realizado",Lancamentos!$J:$J,Fluxo_de_Caixa_Semanal!$A93)-SUMIFS(Lancamentos!$Y:$Y,Lancamentos!$AF:$AF,Fluxo_de_Caixa_Semanal!CE$8,Lancamentos!$F:$F,"Contratado",Lancamentos!$J:$J,Fluxo_de_Caixa_Semanal!$A93)</f>
        <v>0</v>
      </c>
      <c r="CF93" s="121">
        <f>-SUMIFS(Lancamentos!$Y:$Y,Lancamentos!$AF:$AF,Fluxo_de_Caixa_Semanal!CF$8,Lancamentos!$F:$F,"Realizado",Lancamentos!$J:$J,Fluxo_de_Caixa_Semanal!$A93)-SUMIFS(Lancamentos!$Y:$Y,Lancamentos!$AF:$AF,Fluxo_de_Caixa_Semanal!CF$8,Lancamentos!$F:$F,"Contratado",Lancamentos!$J:$J,Fluxo_de_Caixa_Semanal!$A93)</f>
        <v>0</v>
      </c>
      <c r="CG93" s="122">
        <f>-SUMIFS(Lancamentos!$Y:$Y,Lancamentos!$AF:$AF,Fluxo_de_Caixa_Semanal!CG$8,Lancamentos!$F:$F,"Realizado",Lancamentos!$J:$J,Fluxo_de_Caixa_Semanal!$A93)-SUMIFS(Lancamentos!$Y:$Y,Lancamentos!$AF:$AF,Fluxo_de_Caixa_Semanal!CG$8,Lancamentos!$F:$F,"Contratado",Lancamentos!$J:$J,Fluxo_de_Caixa_Semanal!$A93)</f>
        <v>0</v>
      </c>
      <c r="CH93" s="123">
        <f>-SUMIFS(Lancamentos!$Y:$Y,Lancamentos!$AF:$AF,Fluxo_de_Caixa_Semanal!CH$8,Lancamentos!$F:$F,"Realizado",Lancamentos!$J:$J,Fluxo_de_Caixa_Semanal!$A93)-SUMIFS(Lancamentos!$Y:$Y,Lancamentos!$AF:$AF,Fluxo_de_Caixa_Semanal!CH$8,Lancamentos!$F:$F,"Contratado",Lancamentos!$J:$J,Fluxo_de_Caixa_Semanal!$A93)</f>
        <v>0</v>
      </c>
      <c r="CI93" s="121">
        <f>-SUMIFS(Lancamentos!$Y:$Y,Lancamentos!$AF:$AF,Fluxo_de_Caixa_Semanal!CI$8,Lancamentos!$F:$F,"Realizado",Lancamentos!$J:$J,Fluxo_de_Caixa_Semanal!$A93)-SUMIFS(Lancamentos!$Y:$Y,Lancamentos!$AF:$AF,Fluxo_de_Caixa_Semanal!CI$8,Lancamentos!$F:$F,"Contratado",Lancamentos!$J:$J,Fluxo_de_Caixa_Semanal!$A93)</f>
        <v>0</v>
      </c>
      <c r="CJ93" s="122">
        <f>-SUMIFS(Lancamentos!$Y:$Y,Lancamentos!$AF:$AF,Fluxo_de_Caixa_Semanal!CJ$8,Lancamentos!$F:$F,"Realizado",Lancamentos!$J:$J,Fluxo_de_Caixa_Semanal!$A93)-SUMIFS(Lancamentos!$Y:$Y,Lancamentos!$AF:$AF,Fluxo_de_Caixa_Semanal!CJ$8,Lancamentos!$F:$F,"Contratado",Lancamentos!$J:$J,Fluxo_de_Caixa_Semanal!$A93)</f>
        <v>0</v>
      </c>
      <c r="CK93" s="123">
        <f>-SUMIFS(Lancamentos!$Y:$Y,Lancamentos!$AF:$AF,Fluxo_de_Caixa_Semanal!CK$8,Lancamentos!$F:$F,"Realizado",Lancamentos!$J:$J,Fluxo_de_Caixa_Semanal!$A93)-SUMIFS(Lancamentos!$Y:$Y,Lancamentos!$AF:$AF,Fluxo_de_Caixa_Semanal!CK$8,Lancamentos!$F:$F,"Contratado",Lancamentos!$J:$J,Fluxo_de_Caixa_Semanal!$A93)</f>
        <v>0</v>
      </c>
      <c r="CL93" s="121">
        <f>-SUMIFS(Lancamentos!$Y:$Y,Lancamentos!$AF:$AF,Fluxo_de_Caixa_Semanal!CL$8,Lancamentos!$F:$F,"Realizado",Lancamentos!$J:$J,Fluxo_de_Caixa_Semanal!$A93)-SUMIFS(Lancamentos!$Y:$Y,Lancamentos!$AF:$AF,Fluxo_de_Caixa_Semanal!CL$8,Lancamentos!$F:$F,"Contratado",Lancamentos!$J:$J,Fluxo_de_Caixa_Semanal!$A93)</f>
        <v>0</v>
      </c>
      <c r="CM93" s="122">
        <f>-SUMIFS(Lancamentos!$Y:$Y,Lancamentos!$AF:$AF,Fluxo_de_Caixa_Semanal!CM$8,Lancamentos!$F:$F,"Realizado",Lancamentos!$J:$J,Fluxo_de_Caixa_Semanal!$A93)-SUMIFS(Lancamentos!$Y:$Y,Lancamentos!$AF:$AF,Fluxo_de_Caixa_Semanal!CM$8,Lancamentos!$F:$F,"Contratado",Lancamentos!$J:$J,Fluxo_de_Caixa_Semanal!$A93)</f>
        <v>0</v>
      </c>
      <c r="CN93" s="123">
        <f>-SUMIFS(Lancamentos!$Y:$Y,Lancamentos!$AF:$AF,Fluxo_de_Caixa_Semanal!CN$8,Lancamentos!$F:$F,"Realizado",Lancamentos!$J:$J,Fluxo_de_Caixa_Semanal!$A93)-SUMIFS(Lancamentos!$Y:$Y,Lancamentos!$AF:$AF,Fluxo_de_Caixa_Semanal!CN$8,Lancamentos!$F:$F,"Contratado",Lancamentos!$J:$J,Fluxo_de_Caixa_Semanal!$A93)</f>
        <v>0</v>
      </c>
      <c r="CO93" s="121">
        <f>-SUMIFS(Lancamentos!$Y:$Y,Lancamentos!$AF:$AF,Fluxo_de_Caixa_Semanal!CO$8,Lancamentos!$F:$F,"Realizado",Lancamentos!$J:$J,Fluxo_de_Caixa_Semanal!$A93)-SUMIFS(Lancamentos!$Y:$Y,Lancamentos!$AF:$AF,Fluxo_de_Caixa_Semanal!CO$8,Lancamentos!$F:$F,"Contratado",Lancamentos!$J:$J,Fluxo_de_Caixa_Semanal!$A93)</f>
        <v>0</v>
      </c>
      <c r="CP93" s="122">
        <f>-SUMIFS(Lancamentos!$Y:$Y,Lancamentos!$AF:$AF,Fluxo_de_Caixa_Semanal!CP$8,Lancamentos!$F:$F,"Realizado",Lancamentos!$J:$J,Fluxo_de_Caixa_Semanal!$A93)-SUMIFS(Lancamentos!$Y:$Y,Lancamentos!$AF:$AF,Fluxo_de_Caixa_Semanal!CP$8,Lancamentos!$F:$F,"Contratado",Lancamentos!$J:$J,Fluxo_de_Caixa_Semanal!$A93)</f>
        <v>0</v>
      </c>
      <c r="CQ93" s="123">
        <f>-SUMIFS(Lancamentos!$Y:$Y,Lancamentos!$AF:$AF,Fluxo_de_Caixa_Semanal!CQ$8,Lancamentos!$F:$F,"Realizado",Lancamentos!$J:$J,Fluxo_de_Caixa_Semanal!$A93)-SUMIFS(Lancamentos!$Y:$Y,Lancamentos!$AF:$AF,Fluxo_de_Caixa_Semanal!CQ$8,Lancamentos!$F:$F,"Contratado",Lancamentos!$J:$J,Fluxo_de_Caixa_Semanal!$A93)</f>
        <v>0</v>
      </c>
      <c r="CR93" s="121">
        <f>-SUMIFS(Lancamentos!$Y:$Y,Lancamentos!$AF:$AF,Fluxo_de_Caixa_Semanal!CR$8,Lancamentos!$F:$F,"Realizado",Lancamentos!$J:$J,Fluxo_de_Caixa_Semanal!$A93)-SUMIFS(Lancamentos!$Y:$Y,Lancamentos!$AF:$AF,Fluxo_de_Caixa_Semanal!CR$8,Lancamentos!$F:$F,"Contratado",Lancamentos!$J:$J,Fluxo_de_Caixa_Semanal!$A93)</f>
        <v>0</v>
      </c>
      <c r="CS93" s="122">
        <f>-SUMIFS(Lancamentos!$Y:$Y,Lancamentos!$AF:$AF,Fluxo_de_Caixa_Semanal!CS$8,Lancamentos!$F:$F,"Realizado",Lancamentos!$J:$J,Fluxo_de_Caixa_Semanal!$A93)-SUMIFS(Lancamentos!$Y:$Y,Lancamentos!$AF:$AF,Fluxo_de_Caixa_Semanal!CS$8,Lancamentos!$F:$F,"Contratado",Lancamentos!$J:$J,Fluxo_de_Caixa_Semanal!$A93)</f>
        <v>0</v>
      </c>
      <c r="CT93" s="123">
        <f>-SUMIFS(Lancamentos!$Y:$Y,Lancamentos!$AF:$AF,Fluxo_de_Caixa_Semanal!CT$8,Lancamentos!$F:$F,"Realizado",Lancamentos!$J:$J,Fluxo_de_Caixa_Semanal!$A93)-SUMIFS(Lancamentos!$Y:$Y,Lancamentos!$AF:$AF,Fluxo_de_Caixa_Semanal!CT$8,Lancamentos!$F:$F,"Contratado",Lancamentos!$J:$J,Fluxo_de_Caixa_Semanal!$A93)</f>
        <v>0</v>
      </c>
      <c r="CU93" s="121">
        <f>-SUMIFS(Lancamentos!$Y:$Y,Lancamentos!$AF:$AF,Fluxo_de_Caixa_Semanal!CU$8,Lancamentos!$F:$F,"Realizado",Lancamentos!$J:$J,Fluxo_de_Caixa_Semanal!$A93)-SUMIFS(Lancamentos!$Y:$Y,Lancamentos!$AF:$AF,Fluxo_de_Caixa_Semanal!CU$8,Lancamentos!$F:$F,"Contratado",Lancamentos!$J:$J,Fluxo_de_Caixa_Semanal!$A93)</f>
        <v>0</v>
      </c>
      <c r="CV93" s="122">
        <f>-SUMIFS(Lancamentos!$Y:$Y,Lancamentos!$AF:$AF,Fluxo_de_Caixa_Semanal!CV$8,Lancamentos!$F:$F,"Realizado",Lancamentos!$J:$J,Fluxo_de_Caixa_Semanal!$A93)-SUMIFS(Lancamentos!$Y:$Y,Lancamentos!$AF:$AF,Fluxo_de_Caixa_Semanal!CV$8,Lancamentos!$F:$F,"Contratado",Lancamentos!$J:$J,Fluxo_de_Caixa_Semanal!$A93)</f>
        <v>0</v>
      </c>
      <c r="CW93" s="123">
        <f>-SUMIFS(Lancamentos!$Y:$Y,Lancamentos!$AF:$AF,Fluxo_de_Caixa_Semanal!CW$8,Lancamentos!$F:$F,"Realizado",Lancamentos!$J:$J,Fluxo_de_Caixa_Semanal!$A93)-SUMIFS(Lancamentos!$Y:$Y,Lancamentos!$AF:$AF,Fluxo_de_Caixa_Semanal!CW$8,Lancamentos!$F:$F,"Contratado",Lancamentos!$J:$J,Fluxo_de_Caixa_Semanal!$A93)</f>
        <v>0</v>
      </c>
      <c r="CX93" s="121">
        <f>-SUMIFS(Lancamentos!$Y:$Y,Lancamentos!$AF:$AF,Fluxo_de_Caixa_Semanal!CX$8,Lancamentos!$F:$F,"Realizado",Lancamentos!$J:$J,Fluxo_de_Caixa_Semanal!$A93)-SUMIFS(Lancamentos!$Y:$Y,Lancamentos!$AF:$AF,Fluxo_de_Caixa_Semanal!CX$8,Lancamentos!$F:$F,"Contratado",Lancamentos!$J:$J,Fluxo_de_Caixa_Semanal!$A93)</f>
        <v>0</v>
      </c>
      <c r="CY93" s="122">
        <f>-SUMIFS(Lancamentos!$Y:$Y,Lancamentos!$AF:$AF,Fluxo_de_Caixa_Semanal!CY$8,Lancamentos!$F:$F,"Realizado",Lancamentos!$J:$J,Fluxo_de_Caixa_Semanal!$A93)-SUMIFS(Lancamentos!$Y:$Y,Lancamentos!$AF:$AF,Fluxo_de_Caixa_Semanal!CY$8,Lancamentos!$F:$F,"Contratado",Lancamentos!$J:$J,Fluxo_de_Caixa_Semanal!$A93)</f>
        <v>0</v>
      </c>
      <c r="CZ93" s="123">
        <f>-SUMIFS(Lancamentos!$Y:$Y,Lancamentos!$AF:$AF,Fluxo_de_Caixa_Semanal!CZ$8,Lancamentos!$F:$F,"Realizado",Lancamentos!$J:$J,Fluxo_de_Caixa_Semanal!$A93)-SUMIFS(Lancamentos!$Y:$Y,Lancamentos!$AF:$AF,Fluxo_de_Caixa_Semanal!CZ$8,Lancamentos!$F:$F,"Contratado",Lancamentos!$J:$J,Fluxo_de_Caixa_Semanal!$A93)</f>
        <v>0</v>
      </c>
      <c r="DA93" s="121">
        <f>-SUMIFS(Lancamentos!$Y:$Y,Lancamentos!$AF:$AF,Fluxo_de_Caixa_Semanal!DA$8,Lancamentos!$F:$F,"Realizado",Lancamentos!$J:$J,Fluxo_de_Caixa_Semanal!$A93)-SUMIFS(Lancamentos!$Y:$Y,Lancamentos!$AF:$AF,Fluxo_de_Caixa_Semanal!DA$8,Lancamentos!$F:$F,"Contratado",Lancamentos!$J:$J,Fluxo_de_Caixa_Semanal!$A93)</f>
        <v>0</v>
      </c>
      <c r="DB93" s="122">
        <f>-SUMIFS(Lancamentos!$Y:$Y,Lancamentos!$AF:$AF,Fluxo_de_Caixa_Semanal!DB$8,Lancamentos!$F:$F,"Realizado",Lancamentos!$J:$J,Fluxo_de_Caixa_Semanal!$A93)-SUMIFS(Lancamentos!$Y:$Y,Lancamentos!$AF:$AF,Fluxo_de_Caixa_Semanal!DB$8,Lancamentos!$F:$F,"Contratado",Lancamentos!$J:$J,Fluxo_de_Caixa_Semanal!$A93)</f>
        <v>0</v>
      </c>
      <c r="DC93" s="123">
        <f>-SUMIFS(Lancamentos!$Y:$Y,Lancamentos!$AF:$AF,Fluxo_de_Caixa_Semanal!DC$8,Lancamentos!$F:$F,"Realizado",Lancamentos!$J:$J,Fluxo_de_Caixa_Semanal!$A93)-SUMIFS(Lancamentos!$Y:$Y,Lancamentos!$AF:$AF,Fluxo_de_Caixa_Semanal!DC$8,Lancamentos!$F:$F,"Contratado",Lancamentos!$J:$J,Fluxo_de_Caixa_Semanal!$A93)</f>
        <v>0</v>
      </c>
      <c r="DD93" s="121">
        <f>-SUMIFS(Lancamentos!$Y:$Y,Lancamentos!$AF:$AF,Fluxo_de_Caixa_Semanal!DD$8,Lancamentos!$F:$F,"Realizado",Lancamentos!$J:$J,Fluxo_de_Caixa_Semanal!$A93)-SUMIFS(Lancamentos!$Y:$Y,Lancamentos!$AF:$AF,Fluxo_de_Caixa_Semanal!DD$8,Lancamentos!$F:$F,"Contratado",Lancamentos!$J:$J,Fluxo_de_Caixa_Semanal!$A93)</f>
        <v>0</v>
      </c>
      <c r="DE93" s="122">
        <f>-SUMIFS(Lancamentos!$Y:$Y,Lancamentos!$AF:$AF,Fluxo_de_Caixa_Semanal!DE$8,Lancamentos!$F:$F,"Realizado",Lancamentos!$J:$J,Fluxo_de_Caixa_Semanal!$A93)-SUMIFS(Lancamentos!$Y:$Y,Lancamentos!$AF:$AF,Fluxo_de_Caixa_Semanal!DE$8,Lancamentos!$F:$F,"Contratado",Lancamentos!$J:$J,Fluxo_de_Caixa_Semanal!$A93)</f>
        <v>0</v>
      </c>
      <c r="DF93" s="123">
        <f>-SUMIFS(Lancamentos!$Y:$Y,Lancamentos!$AF:$AF,Fluxo_de_Caixa_Semanal!DF$8,Lancamentos!$F:$F,"Realizado",Lancamentos!$J:$J,Fluxo_de_Caixa_Semanal!$A93)-SUMIFS(Lancamentos!$Y:$Y,Lancamentos!$AF:$AF,Fluxo_de_Caixa_Semanal!DF$8,Lancamentos!$F:$F,"Contratado",Lancamentos!$J:$J,Fluxo_de_Caixa_Semanal!$A93)</f>
        <v>0</v>
      </c>
      <c r="DG93" s="121">
        <f>-SUMIFS(Lancamentos!$Y:$Y,Lancamentos!$AF:$AF,Fluxo_de_Caixa_Semanal!DG$8,Lancamentos!$F:$F,"Realizado",Lancamentos!$J:$J,Fluxo_de_Caixa_Semanal!$A93)-SUMIFS(Lancamentos!$Y:$Y,Lancamentos!$AF:$AF,Fluxo_de_Caixa_Semanal!DG$8,Lancamentos!$F:$F,"Contratado",Lancamentos!$J:$J,Fluxo_de_Caixa_Semanal!$A93)</f>
        <v>0</v>
      </c>
      <c r="DH93" s="122">
        <f>-SUMIFS(Lancamentos!$Y:$Y,Lancamentos!$AF:$AF,Fluxo_de_Caixa_Semanal!DH$8,Lancamentos!$F:$F,"Realizado",Lancamentos!$J:$J,Fluxo_de_Caixa_Semanal!$A93)-SUMIFS(Lancamentos!$Y:$Y,Lancamentos!$AF:$AF,Fluxo_de_Caixa_Semanal!DH$8,Lancamentos!$F:$F,"Contratado",Lancamentos!$J:$J,Fluxo_de_Caixa_Semanal!$A93)</f>
        <v>0</v>
      </c>
      <c r="DI93" s="123">
        <f>-SUMIFS(Lancamentos!$Y:$Y,Lancamentos!$AF:$AF,Fluxo_de_Caixa_Semanal!DI$8,Lancamentos!$F:$F,"Realizado",Lancamentos!$J:$J,Fluxo_de_Caixa_Semanal!$A93)-SUMIFS(Lancamentos!$Y:$Y,Lancamentos!$AF:$AF,Fluxo_de_Caixa_Semanal!DI$8,Lancamentos!$F:$F,"Contratado",Lancamentos!$J:$J,Fluxo_de_Caixa_Semanal!$A93)</f>
        <v>0</v>
      </c>
      <c r="DJ93" s="121">
        <f>-SUMIFS(Lancamentos!$Y:$Y,Lancamentos!$AF:$AF,Fluxo_de_Caixa_Semanal!DJ$8,Lancamentos!$F:$F,"Realizado",Lancamentos!$J:$J,Fluxo_de_Caixa_Semanal!$A93)-SUMIFS(Lancamentos!$Y:$Y,Lancamentos!$AF:$AF,Fluxo_de_Caixa_Semanal!DJ$8,Lancamentos!$F:$F,"Contratado",Lancamentos!$J:$J,Fluxo_de_Caixa_Semanal!$A93)</f>
        <v>0</v>
      </c>
      <c r="DK93" s="122">
        <f>-SUMIFS(Lancamentos!$Y:$Y,Lancamentos!$AF:$AF,Fluxo_de_Caixa_Semanal!DK$8,Lancamentos!$F:$F,"Realizado",Lancamentos!$J:$J,Fluxo_de_Caixa_Semanal!$A93)-SUMIFS(Lancamentos!$Y:$Y,Lancamentos!$AF:$AF,Fluxo_de_Caixa_Semanal!DK$8,Lancamentos!$F:$F,"Contratado",Lancamentos!$J:$J,Fluxo_de_Caixa_Semanal!$A93)</f>
        <v>0</v>
      </c>
      <c r="DL93" s="123">
        <f>-SUMIFS(Lancamentos!$Y:$Y,Lancamentos!$AF:$AF,Fluxo_de_Caixa_Semanal!DL$8,Lancamentos!$F:$F,"Realizado",Lancamentos!$J:$J,Fluxo_de_Caixa_Semanal!$A93)-SUMIFS(Lancamentos!$Y:$Y,Lancamentos!$AF:$AF,Fluxo_de_Caixa_Semanal!DL$8,Lancamentos!$F:$F,"Contratado",Lancamentos!$J:$J,Fluxo_de_Caixa_Semanal!$A93)</f>
        <v>0</v>
      </c>
      <c r="DM93" s="121">
        <f>-SUMIFS(Lancamentos!$Y:$Y,Lancamentos!$AF:$AF,Fluxo_de_Caixa_Semanal!DM$8,Lancamentos!$F:$F,"Realizado",Lancamentos!$J:$J,Fluxo_de_Caixa_Semanal!$A93)-SUMIFS(Lancamentos!$Y:$Y,Lancamentos!$AF:$AF,Fluxo_de_Caixa_Semanal!DM$8,Lancamentos!$F:$F,"Contratado",Lancamentos!$J:$J,Fluxo_de_Caixa_Semanal!$A93)</f>
        <v>0</v>
      </c>
      <c r="DN93" s="122">
        <f>-SUMIFS(Lancamentos!$Y:$Y,Lancamentos!$AF:$AF,Fluxo_de_Caixa_Semanal!DN$8,Lancamentos!$F:$F,"Realizado",Lancamentos!$J:$J,Fluxo_de_Caixa_Semanal!$A93)-SUMIFS(Lancamentos!$Y:$Y,Lancamentos!$AF:$AF,Fluxo_de_Caixa_Semanal!DN$8,Lancamentos!$F:$F,"Contratado",Lancamentos!$J:$J,Fluxo_de_Caixa_Semanal!$A93)</f>
        <v>0</v>
      </c>
      <c r="DO93" s="123">
        <f>-SUMIFS(Lancamentos!$Y:$Y,Lancamentos!$AF:$AF,Fluxo_de_Caixa_Semanal!DO$8,Lancamentos!$F:$F,"Realizado",Lancamentos!$J:$J,Fluxo_de_Caixa_Semanal!$A93)-SUMIFS(Lancamentos!$Y:$Y,Lancamentos!$AF:$AF,Fluxo_de_Caixa_Semanal!DO$8,Lancamentos!$F:$F,"Contratado",Lancamentos!$J:$J,Fluxo_de_Caixa_Semanal!$A93)</f>
        <v>0</v>
      </c>
      <c r="DP93" s="121">
        <f>-SUMIFS(Lancamentos!$Y:$Y,Lancamentos!$AF:$AF,Fluxo_de_Caixa_Semanal!DP$8,Lancamentos!$F:$F,"Realizado",Lancamentos!$J:$J,Fluxo_de_Caixa_Semanal!$A93)-SUMIFS(Lancamentos!$Y:$Y,Lancamentos!$AF:$AF,Fluxo_de_Caixa_Semanal!DP$8,Lancamentos!$F:$F,"Contratado",Lancamentos!$J:$J,Fluxo_de_Caixa_Semanal!$A93)</f>
        <v>0</v>
      </c>
      <c r="DQ93" s="122">
        <f>-SUMIFS(Lancamentos!$Y:$Y,Lancamentos!$AF:$AF,Fluxo_de_Caixa_Semanal!DQ$8,Lancamentos!$F:$F,"Realizado",Lancamentos!$J:$J,Fluxo_de_Caixa_Semanal!$A93)-SUMIFS(Lancamentos!$Y:$Y,Lancamentos!$AF:$AF,Fluxo_de_Caixa_Semanal!DQ$8,Lancamentos!$F:$F,"Contratado",Lancamentos!$J:$J,Fluxo_de_Caixa_Semanal!$A93)</f>
        <v>0</v>
      </c>
      <c r="DR93" s="123">
        <f>-SUMIFS(Lancamentos!$Y:$Y,Lancamentos!$AF:$AF,Fluxo_de_Caixa_Semanal!DR$8,Lancamentos!$F:$F,"Realizado",Lancamentos!$J:$J,Fluxo_de_Caixa_Semanal!$A93)-SUMIFS(Lancamentos!$Y:$Y,Lancamentos!$AF:$AF,Fluxo_de_Caixa_Semanal!DR$8,Lancamentos!$F:$F,"Contratado",Lancamentos!$J:$J,Fluxo_de_Caixa_Semanal!$A93)</f>
        <v>0</v>
      </c>
      <c r="DS93" s="121">
        <f>-SUMIFS(Lancamentos!$Y:$Y,Lancamentos!$AF:$AF,Fluxo_de_Caixa_Semanal!DS$8,Lancamentos!$F:$F,"Realizado",Lancamentos!$J:$J,Fluxo_de_Caixa_Semanal!$A93)-SUMIFS(Lancamentos!$Y:$Y,Lancamentos!$AF:$AF,Fluxo_de_Caixa_Semanal!DS$8,Lancamentos!$F:$F,"Contratado",Lancamentos!$J:$J,Fluxo_de_Caixa_Semanal!$A93)</f>
        <v>0</v>
      </c>
      <c r="DT93" s="122">
        <f>-SUMIFS(Lancamentos!$Y:$Y,Lancamentos!$AF:$AF,Fluxo_de_Caixa_Semanal!DT$8,Lancamentos!$F:$F,"Realizado",Lancamentos!$J:$J,Fluxo_de_Caixa_Semanal!$A93)-SUMIFS(Lancamentos!$Y:$Y,Lancamentos!$AF:$AF,Fluxo_de_Caixa_Semanal!DT$8,Lancamentos!$F:$F,"Contratado",Lancamentos!$J:$J,Fluxo_de_Caixa_Semanal!$A93)</f>
        <v>0</v>
      </c>
      <c r="DU93" s="123">
        <f>-SUMIFS(Lancamentos!$Y:$Y,Lancamentos!$AF:$AF,Fluxo_de_Caixa_Semanal!DU$8,Lancamentos!$F:$F,"Realizado",Lancamentos!$J:$J,Fluxo_de_Caixa_Semanal!$A93)-SUMIFS(Lancamentos!$Y:$Y,Lancamentos!$AF:$AF,Fluxo_de_Caixa_Semanal!DU$8,Lancamentos!$F:$F,"Contratado",Lancamentos!$J:$J,Fluxo_de_Caixa_Semanal!$A93)</f>
        <v>0</v>
      </c>
      <c r="DV93" s="121">
        <f>-SUMIFS(Lancamentos!$Y:$Y,Lancamentos!$AF:$AF,Fluxo_de_Caixa_Semanal!DV$8,Lancamentos!$F:$F,"Realizado",Lancamentos!$J:$J,Fluxo_de_Caixa_Semanal!$A93)-SUMIFS(Lancamentos!$Y:$Y,Lancamentos!$AF:$AF,Fluxo_de_Caixa_Semanal!DV$8,Lancamentos!$F:$F,"Contratado",Lancamentos!$J:$J,Fluxo_de_Caixa_Semanal!$A93)</f>
        <v>0</v>
      </c>
      <c r="DW93" s="122">
        <f>-SUMIFS(Lancamentos!$Y:$Y,Lancamentos!$AF:$AF,Fluxo_de_Caixa_Semanal!DW$8,Lancamentos!$F:$F,"Realizado",Lancamentos!$J:$J,Fluxo_de_Caixa_Semanal!$A93)-SUMIFS(Lancamentos!$Y:$Y,Lancamentos!$AF:$AF,Fluxo_de_Caixa_Semanal!DW$8,Lancamentos!$F:$F,"Contratado",Lancamentos!$J:$J,Fluxo_de_Caixa_Semanal!$A93)</f>
        <v>0</v>
      </c>
      <c r="DX93" s="123">
        <f>-SUMIFS(Lancamentos!$Y:$Y,Lancamentos!$AF:$AF,Fluxo_de_Caixa_Semanal!DX$8,Lancamentos!$F:$F,"Realizado",Lancamentos!$J:$J,Fluxo_de_Caixa_Semanal!$A93)-SUMIFS(Lancamentos!$Y:$Y,Lancamentos!$AF:$AF,Fluxo_de_Caixa_Semanal!DX$8,Lancamentos!$F:$F,"Contratado",Lancamentos!$J:$J,Fluxo_de_Caixa_Semanal!$A93)</f>
        <v>0</v>
      </c>
      <c r="DY93" s="121">
        <f>-SUMIFS(Lancamentos!$Y:$Y,Lancamentos!$AF:$AF,Fluxo_de_Caixa_Semanal!DY$8,Lancamentos!$F:$F,"Realizado",Lancamentos!$J:$J,Fluxo_de_Caixa_Semanal!$A93)-SUMIFS(Lancamentos!$Y:$Y,Lancamentos!$AF:$AF,Fluxo_de_Caixa_Semanal!DY$8,Lancamentos!$F:$F,"Contratado",Lancamentos!$J:$J,Fluxo_de_Caixa_Semanal!$A93)</f>
        <v>0</v>
      </c>
      <c r="DZ93" s="122">
        <f>-SUMIFS(Lancamentos!$Y:$Y,Lancamentos!$AF:$AF,Fluxo_de_Caixa_Semanal!DZ$8,Lancamentos!$F:$F,"Realizado",Lancamentos!$J:$J,Fluxo_de_Caixa_Semanal!$A93)-SUMIFS(Lancamentos!$Y:$Y,Lancamentos!$AF:$AF,Fluxo_de_Caixa_Semanal!DZ$8,Lancamentos!$F:$F,"Contratado",Lancamentos!$J:$J,Fluxo_de_Caixa_Semanal!$A93)</f>
        <v>0</v>
      </c>
      <c r="EA93" s="123">
        <f>-SUMIFS(Lancamentos!$Y:$Y,Lancamentos!$AF:$AF,Fluxo_de_Caixa_Semanal!EA$8,Lancamentos!$F:$F,"Realizado",Lancamentos!$J:$J,Fluxo_de_Caixa_Semanal!$A93)-SUMIFS(Lancamentos!$Y:$Y,Lancamentos!$AF:$AF,Fluxo_de_Caixa_Semanal!EA$8,Lancamentos!$F:$F,"Contratado",Lancamentos!$J:$J,Fluxo_de_Caixa_Semanal!$A93)</f>
        <v>0</v>
      </c>
      <c r="EB93" s="121">
        <f>-SUMIFS(Lancamentos!$Y:$Y,Lancamentos!$AF:$AF,Fluxo_de_Caixa_Semanal!EB$8,Lancamentos!$F:$F,"Realizado",Lancamentos!$J:$J,Fluxo_de_Caixa_Semanal!$A93)-SUMIFS(Lancamentos!$Y:$Y,Lancamentos!$AF:$AF,Fluxo_de_Caixa_Semanal!EB$8,Lancamentos!$F:$F,"Contratado",Lancamentos!$J:$J,Fluxo_de_Caixa_Semanal!$A93)</f>
        <v>0</v>
      </c>
      <c r="EC93" s="122">
        <f>-SUMIFS(Lancamentos!$Y:$Y,Lancamentos!$AF:$AF,Fluxo_de_Caixa_Semanal!EC$8,Lancamentos!$F:$F,"Realizado",Lancamentos!$J:$J,Fluxo_de_Caixa_Semanal!$A93)-SUMIFS(Lancamentos!$Y:$Y,Lancamentos!$AF:$AF,Fluxo_de_Caixa_Semanal!EC$8,Lancamentos!$F:$F,"Contratado",Lancamentos!$J:$J,Fluxo_de_Caixa_Semanal!$A93)</f>
        <v>0</v>
      </c>
      <c r="ED93" s="123">
        <f>-SUMIFS(Lancamentos!$Y:$Y,Lancamentos!$AF:$AF,Fluxo_de_Caixa_Semanal!ED$8,Lancamentos!$F:$F,"Realizado",Lancamentos!$J:$J,Fluxo_de_Caixa_Semanal!$A93)-SUMIFS(Lancamentos!$Y:$Y,Lancamentos!$AF:$AF,Fluxo_de_Caixa_Semanal!ED$8,Lancamentos!$F:$F,"Contratado",Lancamentos!$J:$J,Fluxo_de_Caixa_Semanal!$A93)</f>
        <v>0</v>
      </c>
      <c r="EE93" s="121">
        <f>-SUMIFS(Lancamentos!$Y:$Y,Lancamentos!$AF:$AF,Fluxo_de_Caixa_Semanal!EE$8,Lancamentos!$F:$F,"Realizado",Lancamentos!$J:$J,Fluxo_de_Caixa_Semanal!$A93)-SUMIFS(Lancamentos!$Y:$Y,Lancamentos!$AF:$AF,Fluxo_de_Caixa_Semanal!EE$8,Lancamentos!$F:$F,"Contratado",Lancamentos!$J:$J,Fluxo_de_Caixa_Semanal!$A93)</f>
        <v>0</v>
      </c>
      <c r="EF93" s="122">
        <f>-SUMIFS(Lancamentos!$Y:$Y,Lancamentos!$AF:$AF,Fluxo_de_Caixa_Semanal!EF$8,Lancamentos!$F:$F,"Realizado",Lancamentos!$J:$J,Fluxo_de_Caixa_Semanal!$A93)-SUMIFS(Lancamentos!$Y:$Y,Lancamentos!$AF:$AF,Fluxo_de_Caixa_Semanal!EF$8,Lancamentos!$F:$F,"Contratado",Lancamentos!$J:$J,Fluxo_de_Caixa_Semanal!$A93)</f>
        <v>0</v>
      </c>
      <c r="EG93" s="123">
        <f>-SUMIFS(Lancamentos!$Y:$Y,Lancamentos!$AF:$AF,Fluxo_de_Caixa_Semanal!EG$8,Lancamentos!$F:$F,"Realizado",Lancamentos!$J:$J,Fluxo_de_Caixa_Semanal!$A93)-SUMIFS(Lancamentos!$Y:$Y,Lancamentos!$AF:$AF,Fluxo_de_Caixa_Semanal!EG$8,Lancamentos!$F:$F,"Contratado",Lancamentos!$J:$J,Fluxo_de_Caixa_Semanal!$A93)</f>
        <v>0</v>
      </c>
      <c r="EH93" s="121">
        <f>-SUMIFS(Lancamentos!$Y:$Y,Lancamentos!$AF:$AF,Fluxo_de_Caixa_Semanal!EH$8,Lancamentos!$F:$F,"Realizado",Lancamentos!$J:$J,Fluxo_de_Caixa_Semanal!$A93)-SUMIFS(Lancamentos!$Y:$Y,Lancamentos!$AF:$AF,Fluxo_de_Caixa_Semanal!EH$8,Lancamentos!$F:$F,"Contratado",Lancamentos!$J:$J,Fluxo_de_Caixa_Semanal!$A93)</f>
        <v>0</v>
      </c>
      <c r="EI93" s="122">
        <f>-SUMIFS(Lancamentos!$Y:$Y,Lancamentos!$AF:$AF,Fluxo_de_Caixa_Semanal!EI$8,Lancamentos!$F:$F,"Realizado",Lancamentos!$J:$J,Fluxo_de_Caixa_Semanal!$A93)-SUMIFS(Lancamentos!$Y:$Y,Lancamentos!$AF:$AF,Fluxo_de_Caixa_Semanal!EI$8,Lancamentos!$F:$F,"Contratado",Lancamentos!$J:$J,Fluxo_de_Caixa_Semanal!$A93)</f>
        <v>0</v>
      </c>
      <c r="EJ93" s="123">
        <f>-SUMIFS(Lancamentos!$Y:$Y,Lancamentos!$AF:$AF,Fluxo_de_Caixa_Semanal!EJ$8,Lancamentos!$F:$F,"Realizado",Lancamentos!$J:$J,Fluxo_de_Caixa_Semanal!$A93)-SUMIFS(Lancamentos!$Y:$Y,Lancamentos!$AF:$AF,Fluxo_de_Caixa_Semanal!EJ$8,Lancamentos!$F:$F,"Contratado",Lancamentos!$J:$J,Fluxo_de_Caixa_Semanal!$A93)</f>
        <v>0</v>
      </c>
      <c r="EK93" s="121">
        <f>-SUMIFS(Lancamentos!$Y:$Y,Lancamentos!$AF:$AF,Fluxo_de_Caixa_Semanal!EK$8,Lancamentos!$F:$F,"Realizado",Lancamentos!$J:$J,Fluxo_de_Caixa_Semanal!$A93)-SUMIFS(Lancamentos!$Y:$Y,Lancamentos!$AF:$AF,Fluxo_de_Caixa_Semanal!EK$8,Lancamentos!$F:$F,"Contratado",Lancamentos!$J:$J,Fluxo_de_Caixa_Semanal!$A93)</f>
        <v>0</v>
      </c>
      <c r="EL93" s="122">
        <f>-SUMIFS(Lancamentos!$Y:$Y,Lancamentos!$AF:$AF,Fluxo_de_Caixa_Semanal!EL$8,Lancamentos!$F:$F,"Realizado",Lancamentos!$J:$J,Fluxo_de_Caixa_Semanal!$A93)-SUMIFS(Lancamentos!$Y:$Y,Lancamentos!$AF:$AF,Fluxo_de_Caixa_Semanal!EL$8,Lancamentos!$F:$F,"Contratado",Lancamentos!$J:$J,Fluxo_de_Caixa_Semanal!$A93)</f>
        <v>0</v>
      </c>
      <c r="EM93" s="123">
        <f>-SUMIFS(Lancamentos!$Y:$Y,Lancamentos!$AF:$AF,Fluxo_de_Caixa_Semanal!EM$8,Lancamentos!$F:$F,"Realizado",Lancamentos!$J:$J,Fluxo_de_Caixa_Semanal!$A93)-SUMIFS(Lancamentos!$Y:$Y,Lancamentos!$AF:$AF,Fluxo_de_Caixa_Semanal!EM$8,Lancamentos!$F:$F,"Contratado",Lancamentos!$J:$J,Fluxo_de_Caixa_Semanal!$A93)</f>
        <v>0</v>
      </c>
      <c r="EN93" s="121">
        <f>-SUMIFS(Lancamentos!$Y:$Y,Lancamentos!$AF:$AF,Fluxo_de_Caixa_Semanal!EN$8,Lancamentos!$F:$F,"Realizado",Lancamentos!$J:$J,Fluxo_de_Caixa_Semanal!$A93)-SUMIFS(Lancamentos!$Y:$Y,Lancamentos!$AF:$AF,Fluxo_de_Caixa_Semanal!EN$8,Lancamentos!$F:$F,"Contratado",Lancamentos!$J:$J,Fluxo_de_Caixa_Semanal!$A93)</f>
        <v>0</v>
      </c>
      <c r="EO93" s="122">
        <f>-SUMIFS(Lancamentos!$Y:$Y,Lancamentos!$AF:$AF,Fluxo_de_Caixa_Semanal!EO$8,Lancamentos!$F:$F,"Realizado",Lancamentos!$J:$J,Fluxo_de_Caixa_Semanal!$A93)-SUMIFS(Lancamentos!$Y:$Y,Lancamentos!$AF:$AF,Fluxo_de_Caixa_Semanal!EO$8,Lancamentos!$F:$F,"Contratado",Lancamentos!$J:$J,Fluxo_de_Caixa_Semanal!$A93)</f>
        <v>0</v>
      </c>
      <c r="EP93" s="123">
        <f>-SUMIFS(Lancamentos!$Y:$Y,Lancamentos!$AF:$AF,Fluxo_de_Caixa_Semanal!EP$8,Lancamentos!$F:$F,"Realizado",Lancamentos!$J:$J,Fluxo_de_Caixa_Semanal!$A93)-SUMIFS(Lancamentos!$Y:$Y,Lancamentos!$AF:$AF,Fluxo_de_Caixa_Semanal!EP$8,Lancamentos!$F:$F,"Contratado",Lancamentos!$J:$J,Fluxo_de_Caixa_Semanal!$A93)</f>
        <v>0</v>
      </c>
      <c r="EQ93" s="121">
        <f>-SUMIFS(Lancamentos!$Y:$Y,Lancamentos!$AF:$AF,Fluxo_de_Caixa_Semanal!EQ$8,Lancamentos!$F:$F,"Realizado",Lancamentos!$J:$J,Fluxo_de_Caixa_Semanal!$A93)-SUMIFS(Lancamentos!$Y:$Y,Lancamentos!$AF:$AF,Fluxo_de_Caixa_Semanal!EQ$8,Lancamentos!$F:$F,"Contratado",Lancamentos!$J:$J,Fluxo_de_Caixa_Semanal!$A93)</f>
        <v>0</v>
      </c>
      <c r="ER93" s="122">
        <f>-SUMIFS(Lancamentos!$Y:$Y,Lancamentos!$AF:$AF,Fluxo_de_Caixa_Semanal!ER$8,Lancamentos!$F:$F,"Realizado",Lancamentos!$J:$J,Fluxo_de_Caixa_Semanal!$A93)-SUMIFS(Lancamentos!$Y:$Y,Lancamentos!$AF:$AF,Fluxo_de_Caixa_Semanal!ER$8,Lancamentos!$F:$F,"Contratado",Lancamentos!$J:$J,Fluxo_de_Caixa_Semanal!$A93)</f>
        <v>0</v>
      </c>
      <c r="ES93" s="123">
        <f>-SUMIFS(Lancamentos!$Y:$Y,Lancamentos!$AF:$AF,Fluxo_de_Caixa_Semanal!ES$8,Lancamentos!$F:$F,"Realizado",Lancamentos!$J:$J,Fluxo_de_Caixa_Semanal!$A93)-SUMIFS(Lancamentos!$Y:$Y,Lancamentos!$AF:$AF,Fluxo_de_Caixa_Semanal!ES$8,Lancamentos!$F:$F,"Contratado",Lancamentos!$J:$J,Fluxo_de_Caixa_Semanal!$A93)</f>
        <v>0</v>
      </c>
    </row>
    <row r="94" spans="1:149" s="2" customFormat="1" outlineLevel="1" x14ac:dyDescent="0.25">
      <c r="A94" t="s">
        <v>207</v>
      </c>
      <c r="B94" t="s">
        <v>208</v>
      </c>
      <c r="C94" s="165">
        <f>-SUMIFS(Lancamentos!$Y:$Y,Lancamentos!$AF:$AF,Fluxo_de_Caixa_Semanal!C$8,Lancamentos!$F:$F,"Realizado",Lancamentos!$J:$J,Fluxo_de_Caixa_Semanal!$A94)</f>
        <v>0</v>
      </c>
      <c r="D94" s="165">
        <f>-SUMIFS(Lancamentos!$Y:$Y,Lancamentos!$AF:$AF,Fluxo_de_Caixa_Semanal!D$8,Lancamentos!$F:$F,"Realizado",Lancamentos!$J:$J,Fluxo_de_Caixa_Semanal!$A94)</f>
        <v>0</v>
      </c>
      <c r="E94" s="166">
        <f>-SUMIFS(Lancamentos!$Y:$Y,Lancamentos!$AF:$AF,Fluxo_de_Caixa_Semanal!E$8,Lancamentos!$F:$F,"Realizado",Lancamentos!$J:$J,Fluxo_de_Caixa_Semanal!$A94)</f>
        <v>0</v>
      </c>
      <c r="F94" s="167">
        <f>-SUMIFS(Lancamentos!$Y:$Y,Lancamentos!$AF:$AF,Fluxo_de_Caixa_Semanal!F$8,Lancamentos!$F:$F,"Realizado",Lancamentos!$J:$J,Fluxo_de_Caixa_Semanal!$A94)</f>
        <v>0</v>
      </c>
      <c r="G94" s="165">
        <f>-SUMIFS(Lancamentos!$Y:$Y,Lancamentos!$AF:$AF,Fluxo_de_Caixa_Semanal!G$8,Lancamentos!$F:$F,"Realizado",Lancamentos!$J:$J,Fluxo_de_Caixa_Semanal!$A94)</f>
        <v>0</v>
      </c>
      <c r="H94" s="166">
        <f>-SUMIFS(Lancamentos!$Y:$Y,Lancamentos!$AF:$AF,Fluxo_de_Caixa_Semanal!H$8,Lancamentos!$F:$F,"Realizado",Lancamentos!$J:$J,Fluxo_de_Caixa_Semanal!$A94)</f>
        <v>0</v>
      </c>
      <c r="I94" s="167">
        <f>-SUMIFS(Lancamentos!$Y:$Y,Lancamentos!$AF:$AF,Fluxo_de_Caixa_Semanal!I$8,Lancamentos!$F:$F,"Realizado",Lancamentos!$J:$J,Fluxo_de_Caixa_Semanal!$A94)</f>
        <v>0</v>
      </c>
      <c r="J94" s="165">
        <f>-SUMIFS(Lancamentos!$Y:$Y,Lancamentos!$AF:$AF,Fluxo_de_Caixa_Semanal!J$8,Lancamentos!$F:$F,"Realizado",Lancamentos!$J:$J,Fluxo_de_Caixa_Semanal!$A94)</f>
        <v>0</v>
      </c>
      <c r="K94" s="166">
        <f>-SUMIFS(Lancamentos!$Y:$Y,Lancamentos!$AF:$AF,Fluxo_de_Caixa_Semanal!K$8,Lancamentos!$F:$F,"Realizado",Lancamentos!$J:$J,Fluxo_de_Caixa_Semanal!$A94)</f>
        <v>0</v>
      </c>
      <c r="L94" s="167">
        <f>-SUMIFS(Lancamentos!$Y:$Y,Lancamentos!$AF:$AF,Fluxo_de_Caixa_Semanal!L$8,Lancamentos!$F:$F,"Realizado",Lancamentos!$J:$J,Fluxo_de_Caixa_Semanal!$A94)</f>
        <v>0</v>
      </c>
      <c r="M94" s="165">
        <f>-SUMIFS(Lancamentos!$Y:$Y,Lancamentos!$AF:$AF,Fluxo_de_Caixa_Semanal!M$8,Lancamentos!$F:$F,"Realizado",Lancamentos!$J:$J,Fluxo_de_Caixa_Semanal!$A94)</f>
        <v>0</v>
      </c>
      <c r="N94" s="166">
        <f>-SUMIFS(Lancamentos!$Y:$Y,Lancamentos!$AF:$AF,Fluxo_de_Caixa_Semanal!N$8,Lancamentos!$F:$F,"Realizado",Lancamentos!$J:$J,Fluxo_de_Caixa_Semanal!$A94)</f>
        <v>0</v>
      </c>
      <c r="O94" s="167">
        <f>-SUMIFS(Lancamentos!$Y:$Y,Lancamentos!$AF:$AF,Fluxo_de_Caixa_Semanal!O$8,Lancamentos!$F:$F,"Realizado",Lancamentos!$J:$J,Fluxo_de_Caixa_Semanal!$A94)</f>
        <v>0</v>
      </c>
      <c r="P94" s="165">
        <f>-SUMIFS(Lancamentos!$Y:$Y,Lancamentos!$AF:$AF,Fluxo_de_Caixa_Semanal!P$8,Lancamentos!$F:$F,"Realizado",Lancamentos!$J:$J,Fluxo_de_Caixa_Semanal!$A94)</f>
        <v>0</v>
      </c>
      <c r="Q94" s="166">
        <f>-SUMIFS(Lancamentos!$Y:$Y,Lancamentos!$AF:$AF,Fluxo_de_Caixa_Semanal!Q$8,Lancamentos!$F:$F,"Realizado",Lancamentos!$J:$J,Fluxo_de_Caixa_Semanal!$A94)</f>
        <v>0</v>
      </c>
      <c r="R94" s="167">
        <f>-SUMIFS(Lancamentos!$Y:$Y,Lancamentos!$AF:$AF,Fluxo_de_Caixa_Semanal!R$8,Lancamentos!$F:$F,"Realizado",Lancamentos!$J:$J,Fluxo_de_Caixa_Semanal!$A94)</f>
        <v>0</v>
      </c>
      <c r="S94" s="165">
        <f>-SUMIFS(Lancamentos!$Y:$Y,Lancamentos!$AF:$AF,Fluxo_de_Caixa_Semanal!S$8,Lancamentos!$F:$F,"Realizado",Lancamentos!$J:$J,Fluxo_de_Caixa_Semanal!$A94)</f>
        <v>0</v>
      </c>
      <c r="T94" s="166">
        <f>-SUMIFS(Lancamentos!$Y:$Y,Lancamentos!$AF:$AF,Fluxo_de_Caixa_Semanal!T$8,Lancamentos!$F:$F,"Realizado",Lancamentos!$J:$J,Fluxo_de_Caixa_Semanal!$A94)</f>
        <v>0</v>
      </c>
      <c r="U94" s="167">
        <f>-SUMIFS(Lancamentos!$Y:$Y,Lancamentos!$AF:$AF,Fluxo_de_Caixa_Semanal!U$8,Lancamentos!$F:$F,"Realizado",Lancamentos!$J:$J,Fluxo_de_Caixa_Semanal!$A94)</f>
        <v>0</v>
      </c>
      <c r="V94" s="165">
        <f>-SUMIFS(Lancamentos!$Y:$Y,Lancamentos!$AF:$AF,Fluxo_de_Caixa_Semanal!V$8,Lancamentos!$F:$F,"Realizado",Lancamentos!$J:$J,Fluxo_de_Caixa_Semanal!$A94)</f>
        <v>0</v>
      </c>
      <c r="W94" s="166">
        <f>-SUMIFS(Lancamentos!$Y:$Y,Lancamentos!$AF:$AF,Fluxo_de_Caixa_Semanal!W$8,Lancamentos!$F:$F,"Realizado",Lancamentos!$J:$J,Fluxo_de_Caixa_Semanal!$A94)</f>
        <v>0</v>
      </c>
      <c r="X94" s="121">
        <f>-SUMIFS(Lancamentos!$Y:$Y,Lancamentos!$AF:$AF,Fluxo_de_Caixa_Semanal!X$8,Lancamentos!$F:$F,"Realizado",Lancamentos!$J:$J,Fluxo_de_Caixa_Semanal!$A94)-SUMIFS(Lancamentos!$Y:$Y,Lancamentos!$AF:$AF,Fluxo_de_Caixa_Semanal!X$8,Lancamentos!$F:$F,"Contratado",Lancamentos!$J:$J,Fluxo_de_Caixa_Semanal!$A94)</f>
        <v>0</v>
      </c>
      <c r="Y94" s="122">
        <f>-SUMIFS(Lancamentos!$Y:$Y,Lancamentos!$AF:$AF,Fluxo_de_Caixa_Semanal!Y$8,Lancamentos!$F:$F,"Realizado",Lancamentos!$J:$J,Fluxo_de_Caixa_Semanal!$A94)-SUMIFS(Lancamentos!$Y:$Y,Lancamentos!$AF:$AF,Fluxo_de_Caixa_Semanal!Y$8,Lancamentos!$F:$F,"Contratado",Lancamentos!$J:$J,Fluxo_de_Caixa_Semanal!$A94)</f>
        <v>0</v>
      </c>
      <c r="Z94" s="123">
        <f>-SUMIFS(Lancamentos!$Y:$Y,Lancamentos!$AF:$AF,Fluxo_de_Caixa_Semanal!Z$8,Lancamentos!$F:$F,"Realizado",Lancamentos!$J:$J,Fluxo_de_Caixa_Semanal!$A94)-SUMIFS(Lancamentos!$Y:$Y,Lancamentos!$AF:$AF,Fluxo_de_Caixa_Semanal!Z$8,Lancamentos!$F:$F,"Contratado",Lancamentos!$J:$J,Fluxo_de_Caixa_Semanal!$A94)</f>
        <v>0</v>
      </c>
      <c r="AA94" s="121">
        <f>-SUMIFS(Lancamentos!$Y:$Y,Lancamentos!$AF:$AF,Fluxo_de_Caixa_Semanal!AA$8,Lancamentos!$F:$F,"Realizado",Lancamentos!$J:$J,Fluxo_de_Caixa_Semanal!$A94)-SUMIFS(Lancamentos!$Y:$Y,Lancamentos!$AF:$AF,Fluxo_de_Caixa_Semanal!AA$8,Lancamentos!$F:$F,"Contratado",Lancamentos!$J:$J,Fluxo_de_Caixa_Semanal!$A94)</f>
        <v>0</v>
      </c>
      <c r="AB94" s="122">
        <f>-SUMIFS(Lancamentos!$Y:$Y,Lancamentos!$AF:$AF,Fluxo_de_Caixa_Semanal!AB$8,Lancamentos!$F:$F,"Realizado",Lancamentos!$J:$J,Fluxo_de_Caixa_Semanal!$A94)-SUMIFS(Lancamentos!$Y:$Y,Lancamentos!$AF:$AF,Fluxo_de_Caixa_Semanal!AB$8,Lancamentos!$F:$F,"Contratado",Lancamentos!$J:$J,Fluxo_de_Caixa_Semanal!$A94)</f>
        <v>0</v>
      </c>
      <c r="AC94" s="123">
        <f>-SUMIFS(Lancamentos!$Y:$Y,Lancamentos!$AF:$AF,Fluxo_de_Caixa_Semanal!AC$8,Lancamentos!$F:$F,"Realizado",Lancamentos!$J:$J,Fluxo_de_Caixa_Semanal!$A94)-SUMIFS(Lancamentos!$Y:$Y,Lancamentos!$AF:$AF,Fluxo_de_Caixa_Semanal!AC$8,Lancamentos!$F:$F,"Contratado",Lancamentos!$J:$J,Fluxo_de_Caixa_Semanal!$A94)</f>
        <v>0</v>
      </c>
      <c r="AD94" s="121">
        <f>-SUMIFS(Lancamentos!$Y:$Y,Lancamentos!$AF:$AF,Fluxo_de_Caixa_Semanal!AD$8,Lancamentos!$F:$F,"Realizado",Lancamentos!$J:$J,Fluxo_de_Caixa_Semanal!$A94)-SUMIFS(Lancamentos!$Y:$Y,Lancamentos!$AF:$AF,Fluxo_de_Caixa_Semanal!AD$8,Lancamentos!$F:$F,"Contratado",Lancamentos!$J:$J,Fluxo_de_Caixa_Semanal!$A94)</f>
        <v>0</v>
      </c>
      <c r="AE94" s="122">
        <f>-SUMIFS(Lancamentos!$Y:$Y,Lancamentos!$AF:$AF,Fluxo_de_Caixa_Semanal!AE$8,Lancamentos!$F:$F,"Realizado",Lancamentos!$J:$J,Fluxo_de_Caixa_Semanal!$A94)-SUMIFS(Lancamentos!$Y:$Y,Lancamentos!$AF:$AF,Fluxo_de_Caixa_Semanal!AE$8,Lancamentos!$F:$F,"Contratado",Lancamentos!$J:$J,Fluxo_de_Caixa_Semanal!$A94)</f>
        <v>0</v>
      </c>
      <c r="AF94" s="123">
        <f>-SUMIFS(Lancamentos!$Y:$Y,Lancamentos!$AF:$AF,Fluxo_de_Caixa_Semanal!AF$8,Lancamentos!$F:$F,"Realizado",Lancamentos!$J:$J,Fluxo_de_Caixa_Semanal!$A94)-SUMIFS(Lancamentos!$Y:$Y,Lancamentos!$AF:$AF,Fluxo_de_Caixa_Semanal!AF$8,Lancamentos!$F:$F,"Contratado",Lancamentos!$J:$J,Fluxo_de_Caixa_Semanal!$A94)</f>
        <v>0</v>
      </c>
      <c r="AG94" s="121">
        <f>-SUMIFS(Lancamentos!$Y:$Y,Lancamentos!$AF:$AF,Fluxo_de_Caixa_Semanal!AG$8,Lancamentos!$F:$F,"Realizado",Lancamentos!$J:$J,Fluxo_de_Caixa_Semanal!$A94)-SUMIFS(Lancamentos!$Y:$Y,Lancamentos!$AF:$AF,Fluxo_de_Caixa_Semanal!AG$8,Lancamentos!$F:$F,"Contratado",Lancamentos!$J:$J,Fluxo_de_Caixa_Semanal!$A94)</f>
        <v>0</v>
      </c>
      <c r="AH94" s="122">
        <f>-SUMIFS(Lancamentos!$Y:$Y,Lancamentos!$AF:$AF,Fluxo_de_Caixa_Semanal!AH$8,Lancamentos!$F:$F,"Realizado",Lancamentos!$J:$J,Fluxo_de_Caixa_Semanal!$A94)-SUMIFS(Lancamentos!$Y:$Y,Lancamentos!$AF:$AF,Fluxo_de_Caixa_Semanal!AH$8,Lancamentos!$F:$F,"Contratado",Lancamentos!$J:$J,Fluxo_de_Caixa_Semanal!$A94)</f>
        <v>0</v>
      </c>
      <c r="AI94" s="123">
        <f>-SUMIFS(Lancamentos!$Y:$Y,Lancamentos!$AF:$AF,Fluxo_de_Caixa_Semanal!AI$8,Lancamentos!$F:$F,"Realizado",Lancamentos!$J:$J,Fluxo_de_Caixa_Semanal!$A94)-SUMIFS(Lancamentos!$Y:$Y,Lancamentos!$AF:$AF,Fluxo_de_Caixa_Semanal!AI$8,Lancamentos!$F:$F,"Contratado",Lancamentos!$J:$J,Fluxo_de_Caixa_Semanal!$A94)</f>
        <v>0</v>
      </c>
      <c r="AJ94" s="121">
        <f>-SUMIFS(Lancamentos!$Y:$Y,Lancamentos!$AF:$AF,Fluxo_de_Caixa_Semanal!AJ$8,Lancamentos!$F:$F,"Realizado",Lancamentos!$J:$J,Fluxo_de_Caixa_Semanal!$A94)-SUMIFS(Lancamentos!$Y:$Y,Lancamentos!$AF:$AF,Fluxo_de_Caixa_Semanal!AJ$8,Lancamentos!$F:$F,"Contratado",Lancamentos!$J:$J,Fluxo_de_Caixa_Semanal!$A94)</f>
        <v>0</v>
      </c>
      <c r="AK94" s="122">
        <f>-SUMIFS(Lancamentos!$Y:$Y,Lancamentos!$AF:$AF,Fluxo_de_Caixa_Semanal!AK$8,Lancamentos!$F:$F,"Realizado",Lancamentos!$J:$J,Fluxo_de_Caixa_Semanal!$A94)-SUMIFS(Lancamentos!$Y:$Y,Lancamentos!$AF:$AF,Fluxo_de_Caixa_Semanal!AK$8,Lancamentos!$F:$F,"Contratado",Lancamentos!$J:$J,Fluxo_de_Caixa_Semanal!$A94)</f>
        <v>0</v>
      </c>
      <c r="AL94" s="123">
        <f>-SUMIFS(Lancamentos!$Y:$Y,Lancamentos!$AF:$AF,Fluxo_de_Caixa_Semanal!AL$8,Lancamentos!$F:$F,"Realizado",Lancamentos!$J:$J,Fluxo_de_Caixa_Semanal!$A94)-SUMIFS(Lancamentos!$Y:$Y,Lancamentos!$AF:$AF,Fluxo_de_Caixa_Semanal!AL$8,Lancamentos!$F:$F,"Contratado",Lancamentos!$J:$J,Fluxo_de_Caixa_Semanal!$A94)</f>
        <v>0</v>
      </c>
      <c r="AM94" s="121">
        <f>-SUMIFS(Lancamentos!$Y:$Y,Lancamentos!$AF:$AF,Fluxo_de_Caixa_Semanal!AM$8,Lancamentos!$F:$F,"Realizado",Lancamentos!$J:$J,Fluxo_de_Caixa_Semanal!$A94)-SUMIFS(Lancamentos!$Y:$Y,Lancamentos!$AF:$AF,Fluxo_de_Caixa_Semanal!AM$8,Lancamentos!$F:$F,"Contratado",Lancamentos!$J:$J,Fluxo_de_Caixa_Semanal!$A94)</f>
        <v>0</v>
      </c>
      <c r="AN94" s="122">
        <f>-SUMIFS(Lancamentos!$Y:$Y,Lancamentos!$AF:$AF,Fluxo_de_Caixa_Semanal!AN$8,Lancamentos!$F:$F,"Realizado",Lancamentos!$J:$J,Fluxo_de_Caixa_Semanal!$A94)-SUMIFS(Lancamentos!$Y:$Y,Lancamentos!$AF:$AF,Fluxo_de_Caixa_Semanal!AN$8,Lancamentos!$F:$F,"Contratado",Lancamentos!$J:$J,Fluxo_de_Caixa_Semanal!$A94)</f>
        <v>0</v>
      </c>
      <c r="AO94" s="123">
        <f>-SUMIFS(Lancamentos!$Y:$Y,Lancamentos!$AF:$AF,Fluxo_de_Caixa_Semanal!AO$8,Lancamentos!$F:$F,"Realizado",Lancamentos!$J:$J,Fluxo_de_Caixa_Semanal!$A94)-SUMIFS(Lancamentos!$Y:$Y,Lancamentos!$AF:$AF,Fluxo_de_Caixa_Semanal!AO$8,Lancamentos!$F:$F,"Contratado",Lancamentos!$J:$J,Fluxo_de_Caixa_Semanal!$A94)</f>
        <v>0</v>
      </c>
      <c r="AP94" s="121">
        <f>-SUMIFS(Lancamentos!$Y:$Y,Lancamentos!$AF:$AF,Fluxo_de_Caixa_Semanal!AP$8,Lancamentos!$F:$F,"Realizado",Lancamentos!$J:$J,Fluxo_de_Caixa_Semanal!$A94)-SUMIFS(Lancamentos!$Y:$Y,Lancamentos!$AF:$AF,Fluxo_de_Caixa_Semanal!AP$8,Lancamentos!$F:$F,"Contratado",Lancamentos!$J:$J,Fluxo_de_Caixa_Semanal!$A94)</f>
        <v>0</v>
      </c>
      <c r="AQ94" s="122">
        <f>-SUMIFS(Lancamentos!$Y:$Y,Lancamentos!$AF:$AF,Fluxo_de_Caixa_Semanal!AQ$8,Lancamentos!$F:$F,"Realizado",Lancamentos!$J:$J,Fluxo_de_Caixa_Semanal!$A94)-SUMIFS(Lancamentos!$Y:$Y,Lancamentos!$AF:$AF,Fluxo_de_Caixa_Semanal!AQ$8,Lancamentos!$F:$F,"Contratado",Lancamentos!$J:$J,Fluxo_de_Caixa_Semanal!$A94)</f>
        <v>0</v>
      </c>
      <c r="AR94" s="123">
        <f>-SUMIFS(Lancamentos!$Y:$Y,Lancamentos!$AF:$AF,Fluxo_de_Caixa_Semanal!AR$8,Lancamentos!$F:$F,"Realizado",Lancamentos!$J:$J,Fluxo_de_Caixa_Semanal!$A94)-SUMIFS(Lancamentos!$Y:$Y,Lancamentos!$AF:$AF,Fluxo_de_Caixa_Semanal!AR$8,Lancamentos!$F:$F,"Contratado",Lancamentos!$J:$J,Fluxo_de_Caixa_Semanal!$A94)</f>
        <v>0</v>
      </c>
      <c r="AS94" s="121">
        <f>-SUMIFS(Lancamentos!$Y:$Y,Lancamentos!$AF:$AF,Fluxo_de_Caixa_Semanal!AS$8,Lancamentos!$F:$F,"Realizado",Lancamentos!$J:$J,Fluxo_de_Caixa_Semanal!$A94)-SUMIFS(Lancamentos!$Y:$Y,Lancamentos!$AF:$AF,Fluxo_de_Caixa_Semanal!AS$8,Lancamentos!$F:$F,"Contratado",Lancamentos!$J:$J,Fluxo_de_Caixa_Semanal!$A94)</f>
        <v>0</v>
      </c>
      <c r="AT94" s="122">
        <f>-SUMIFS(Lancamentos!$Y:$Y,Lancamentos!$AF:$AF,Fluxo_de_Caixa_Semanal!AT$8,Lancamentos!$F:$F,"Realizado",Lancamentos!$J:$J,Fluxo_de_Caixa_Semanal!$A94)-SUMIFS(Lancamentos!$Y:$Y,Lancamentos!$AF:$AF,Fluxo_de_Caixa_Semanal!AT$8,Lancamentos!$F:$F,"Contratado",Lancamentos!$J:$J,Fluxo_de_Caixa_Semanal!$A94)</f>
        <v>0</v>
      </c>
      <c r="AU94" s="123">
        <f>-SUMIFS(Lancamentos!$Y:$Y,Lancamentos!$AF:$AF,Fluxo_de_Caixa_Semanal!AU$8,Lancamentos!$F:$F,"Realizado",Lancamentos!$J:$J,Fluxo_de_Caixa_Semanal!$A94)-SUMIFS(Lancamentos!$Y:$Y,Lancamentos!$AF:$AF,Fluxo_de_Caixa_Semanal!AU$8,Lancamentos!$F:$F,"Contratado",Lancamentos!$J:$J,Fluxo_de_Caixa_Semanal!$A94)</f>
        <v>0</v>
      </c>
      <c r="AV94" s="121">
        <f>-SUMIFS(Lancamentos!$Y:$Y,Lancamentos!$AF:$AF,Fluxo_de_Caixa_Semanal!AV$8,Lancamentos!$F:$F,"Realizado",Lancamentos!$J:$J,Fluxo_de_Caixa_Semanal!$A94)-SUMIFS(Lancamentos!$Y:$Y,Lancamentos!$AF:$AF,Fluxo_de_Caixa_Semanal!AV$8,Lancamentos!$F:$F,"Contratado",Lancamentos!$J:$J,Fluxo_de_Caixa_Semanal!$A94)</f>
        <v>0</v>
      </c>
      <c r="AW94" s="122">
        <f>-SUMIFS(Lancamentos!$Y:$Y,Lancamentos!$AF:$AF,Fluxo_de_Caixa_Semanal!AW$8,Lancamentos!$F:$F,"Realizado",Lancamentos!$J:$J,Fluxo_de_Caixa_Semanal!$A94)-SUMIFS(Lancamentos!$Y:$Y,Lancamentos!$AF:$AF,Fluxo_de_Caixa_Semanal!AW$8,Lancamentos!$F:$F,"Contratado",Lancamentos!$J:$J,Fluxo_de_Caixa_Semanal!$A94)</f>
        <v>0</v>
      </c>
      <c r="AX94" s="123">
        <f>-SUMIFS(Lancamentos!$Y:$Y,Lancamentos!$AF:$AF,Fluxo_de_Caixa_Semanal!AX$8,Lancamentos!$F:$F,"Realizado",Lancamentos!$J:$J,Fluxo_de_Caixa_Semanal!$A94)-SUMIFS(Lancamentos!$Y:$Y,Lancamentos!$AF:$AF,Fluxo_de_Caixa_Semanal!AX$8,Lancamentos!$F:$F,"Contratado",Lancamentos!$J:$J,Fluxo_de_Caixa_Semanal!$A94)</f>
        <v>0</v>
      </c>
      <c r="AY94" s="121">
        <f>-SUMIFS(Lancamentos!$Y:$Y,Lancamentos!$AF:$AF,Fluxo_de_Caixa_Semanal!AY$8,Lancamentos!$F:$F,"Realizado",Lancamentos!$J:$J,Fluxo_de_Caixa_Semanal!$A94)-SUMIFS(Lancamentos!$Y:$Y,Lancamentos!$AF:$AF,Fluxo_de_Caixa_Semanal!AY$8,Lancamentos!$F:$F,"Contratado",Lancamentos!$J:$J,Fluxo_de_Caixa_Semanal!$A94)</f>
        <v>0</v>
      </c>
      <c r="AZ94" s="122">
        <f>-SUMIFS(Lancamentos!$Y:$Y,Lancamentos!$AF:$AF,Fluxo_de_Caixa_Semanal!AZ$8,Lancamentos!$F:$F,"Realizado",Lancamentos!$J:$J,Fluxo_de_Caixa_Semanal!$A94)-SUMIFS(Lancamentos!$Y:$Y,Lancamentos!$AF:$AF,Fluxo_de_Caixa_Semanal!AZ$8,Lancamentos!$F:$F,"Contratado",Lancamentos!$J:$J,Fluxo_de_Caixa_Semanal!$A94)</f>
        <v>0</v>
      </c>
      <c r="BA94" s="123">
        <f>-SUMIFS(Lancamentos!$Y:$Y,Lancamentos!$AF:$AF,Fluxo_de_Caixa_Semanal!BA$8,Lancamentos!$F:$F,"Realizado",Lancamentos!$J:$J,Fluxo_de_Caixa_Semanal!$A94)-SUMIFS(Lancamentos!$Y:$Y,Lancamentos!$AF:$AF,Fluxo_de_Caixa_Semanal!BA$8,Lancamentos!$F:$F,"Contratado",Lancamentos!$J:$J,Fluxo_de_Caixa_Semanal!$A94)</f>
        <v>0</v>
      </c>
      <c r="BB94" s="121">
        <f>-SUMIFS(Lancamentos!$Y:$Y,Lancamentos!$AF:$AF,Fluxo_de_Caixa_Semanal!BB$8,Lancamentos!$F:$F,"Realizado",Lancamentos!$J:$J,Fluxo_de_Caixa_Semanal!$A94)-SUMIFS(Lancamentos!$Y:$Y,Lancamentos!$AF:$AF,Fluxo_de_Caixa_Semanal!BB$8,Lancamentos!$F:$F,"Contratado",Lancamentos!$J:$J,Fluxo_de_Caixa_Semanal!$A94)</f>
        <v>0</v>
      </c>
      <c r="BC94" s="122">
        <f>-SUMIFS(Lancamentos!$Y:$Y,Lancamentos!$AF:$AF,Fluxo_de_Caixa_Semanal!BC$8,Lancamentos!$F:$F,"Realizado",Lancamentos!$J:$J,Fluxo_de_Caixa_Semanal!$A94)-SUMIFS(Lancamentos!$Y:$Y,Lancamentos!$AF:$AF,Fluxo_de_Caixa_Semanal!BC$8,Lancamentos!$F:$F,"Contratado",Lancamentos!$J:$J,Fluxo_de_Caixa_Semanal!$A94)</f>
        <v>0</v>
      </c>
      <c r="BD94" s="123">
        <f>-SUMIFS(Lancamentos!$Y:$Y,Lancamentos!$AF:$AF,Fluxo_de_Caixa_Semanal!BD$8,Lancamentos!$F:$F,"Realizado",Lancamentos!$J:$J,Fluxo_de_Caixa_Semanal!$A94)-SUMIFS(Lancamentos!$Y:$Y,Lancamentos!$AF:$AF,Fluxo_de_Caixa_Semanal!BD$8,Lancamentos!$F:$F,"Contratado",Lancamentos!$J:$J,Fluxo_de_Caixa_Semanal!$A94)</f>
        <v>0</v>
      </c>
      <c r="BE94" s="121">
        <f>-SUMIFS(Lancamentos!$Y:$Y,Lancamentos!$AF:$AF,Fluxo_de_Caixa_Semanal!BE$8,Lancamentos!$F:$F,"Realizado",Lancamentos!$J:$J,Fluxo_de_Caixa_Semanal!$A94)-SUMIFS(Lancamentos!$Y:$Y,Lancamentos!$AF:$AF,Fluxo_de_Caixa_Semanal!BE$8,Lancamentos!$F:$F,"Contratado",Lancamentos!$J:$J,Fluxo_de_Caixa_Semanal!$A94)</f>
        <v>0</v>
      </c>
      <c r="BF94" s="122">
        <f>-SUMIFS(Lancamentos!$Y:$Y,Lancamentos!$AF:$AF,Fluxo_de_Caixa_Semanal!BF$8,Lancamentos!$F:$F,"Realizado",Lancamentos!$J:$J,Fluxo_de_Caixa_Semanal!$A94)-SUMIFS(Lancamentos!$Y:$Y,Lancamentos!$AF:$AF,Fluxo_de_Caixa_Semanal!BF$8,Lancamentos!$F:$F,"Contratado",Lancamentos!$J:$J,Fluxo_de_Caixa_Semanal!$A94)</f>
        <v>0</v>
      </c>
      <c r="BG94" s="123">
        <f>-SUMIFS(Lancamentos!$Y:$Y,Lancamentos!$AF:$AF,Fluxo_de_Caixa_Semanal!BG$8,Lancamentos!$F:$F,"Realizado",Lancamentos!$J:$J,Fluxo_de_Caixa_Semanal!$A94)-SUMIFS(Lancamentos!$Y:$Y,Lancamentos!$AF:$AF,Fluxo_de_Caixa_Semanal!BG$8,Lancamentos!$F:$F,"Contratado",Lancamentos!$J:$J,Fluxo_de_Caixa_Semanal!$A94)</f>
        <v>0</v>
      </c>
      <c r="BH94" s="121">
        <f>-SUMIFS(Lancamentos!$Y:$Y,Lancamentos!$AF:$AF,Fluxo_de_Caixa_Semanal!BH$8,Lancamentos!$F:$F,"Realizado",Lancamentos!$J:$J,Fluxo_de_Caixa_Semanal!$A94)-SUMIFS(Lancamentos!$Y:$Y,Lancamentos!$AF:$AF,Fluxo_de_Caixa_Semanal!BH$8,Lancamentos!$F:$F,"Contratado",Lancamentos!$J:$J,Fluxo_de_Caixa_Semanal!$A94)</f>
        <v>0</v>
      </c>
      <c r="BI94" s="122">
        <f>-SUMIFS(Lancamentos!$Y:$Y,Lancamentos!$AF:$AF,Fluxo_de_Caixa_Semanal!BI$8,Lancamentos!$F:$F,"Realizado",Lancamentos!$J:$J,Fluxo_de_Caixa_Semanal!$A94)-SUMIFS(Lancamentos!$Y:$Y,Lancamentos!$AF:$AF,Fluxo_de_Caixa_Semanal!BI$8,Lancamentos!$F:$F,"Contratado",Lancamentos!$J:$J,Fluxo_de_Caixa_Semanal!$A94)</f>
        <v>0</v>
      </c>
      <c r="BJ94" s="123">
        <f>-SUMIFS(Lancamentos!$Y:$Y,Lancamentos!$AF:$AF,Fluxo_de_Caixa_Semanal!BJ$8,Lancamentos!$F:$F,"Realizado",Lancamentos!$J:$J,Fluxo_de_Caixa_Semanal!$A94)-SUMIFS(Lancamentos!$Y:$Y,Lancamentos!$AF:$AF,Fluxo_de_Caixa_Semanal!BJ$8,Lancamentos!$F:$F,"Contratado",Lancamentos!$J:$J,Fluxo_de_Caixa_Semanal!$A94)</f>
        <v>0</v>
      </c>
      <c r="BK94" s="121">
        <f>-SUMIFS(Lancamentos!$Y:$Y,Lancamentos!$AF:$AF,Fluxo_de_Caixa_Semanal!BK$8,Lancamentos!$F:$F,"Realizado",Lancamentos!$J:$J,Fluxo_de_Caixa_Semanal!$A94)-SUMIFS(Lancamentos!$Y:$Y,Lancamentos!$AF:$AF,Fluxo_de_Caixa_Semanal!BK$8,Lancamentos!$F:$F,"Contratado",Lancamentos!$J:$J,Fluxo_de_Caixa_Semanal!$A94)</f>
        <v>0</v>
      </c>
      <c r="BL94" s="122">
        <f>-SUMIFS(Lancamentos!$Y:$Y,Lancamentos!$AF:$AF,Fluxo_de_Caixa_Semanal!BL$8,Lancamentos!$F:$F,"Realizado",Lancamentos!$J:$J,Fluxo_de_Caixa_Semanal!$A94)-SUMIFS(Lancamentos!$Y:$Y,Lancamentos!$AF:$AF,Fluxo_de_Caixa_Semanal!BL$8,Lancamentos!$F:$F,"Contratado",Lancamentos!$J:$J,Fluxo_de_Caixa_Semanal!$A94)</f>
        <v>0</v>
      </c>
      <c r="BM94" s="123">
        <f>-SUMIFS(Lancamentos!$Y:$Y,Lancamentos!$AF:$AF,Fluxo_de_Caixa_Semanal!BM$8,Lancamentos!$F:$F,"Realizado",Lancamentos!$J:$J,Fluxo_de_Caixa_Semanal!$A94)-SUMIFS(Lancamentos!$Y:$Y,Lancamentos!$AF:$AF,Fluxo_de_Caixa_Semanal!BM$8,Lancamentos!$F:$F,"Contratado",Lancamentos!$J:$J,Fluxo_de_Caixa_Semanal!$A94)</f>
        <v>0</v>
      </c>
      <c r="BN94" s="121">
        <f>-SUMIFS(Lancamentos!$Y:$Y,Lancamentos!$AF:$AF,Fluxo_de_Caixa_Semanal!BN$8,Lancamentos!$F:$F,"Realizado",Lancamentos!$J:$J,Fluxo_de_Caixa_Semanal!$A94)-SUMIFS(Lancamentos!$Y:$Y,Lancamentos!$AF:$AF,Fluxo_de_Caixa_Semanal!BN$8,Lancamentos!$F:$F,"Contratado",Lancamentos!$J:$J,Fluxo_de_Caixa_Semanal!$A94)</f>
        <v>0</v>
      </c>
      <c r="BO94" s="122">
        <f>-SUMIFS(Lancamentos!$Y:$Y,Lancamentos!$AF:$AF,Fluxo_de_Caixa_Semanal!BO$8,Lancamentos!$F:$F,"Realizado",Lancamentos!$J:$J,Fluxo_de_Caixa_Semanal!$A94)-SUMIFS(Lancamentos!$Y:$Y,Lancamentos!$AF:$AF,Fluxo_de_Caixa_Semanal!BO$8,Lancamentos!$F:$F,"Contratado",Lancamentos!$J:$J,Fluxo_de_Caixa_Semanal!$A94)</f>
        <v>0</v>
      </c>
      <c r="BP94" s="123">
        <f>-SUMIFS(Lancamentos!$Y:$Y,Lancamentos!$AF:$AF,Fluxo_de_Caixa_Semanal!BP$8,Lancamentos!$F:$F,"Realizado",Lancamentos!$J:$J,Fluxo_de_Caixa_Semanal!$A94)-SUMIFS(Lancamentos!$Y:$Y,Lancamentos!$AF:$AF,Fluxo_de_Caixa_Semanal!BP$8,Lancamentos!$F:$F,"Contratado",Lancamentos!$J:$J,Fluxo_de_Caixa_Semanal!$A94)</f>
        <v>0</v>
      </c>
      <c r="BQ94" s="121">
        <f>-SUMIFS(Lancamentos!$Y:$Y,Lancamentos!$AF:$AF,Fluxo_de_Caixa_Semanal!BQ$8,Lancamentos!$F:$F,"Realizado",Lancamentos!$J:$J,Fluxo_de_Caixa_Semanal!$A94)-SUMIFS(Lancamentos!$Y:$Y,Lancamentos!$AF:$AF,Fluxo_de_Caixa_Semanal!BQ$8,Lancamentos!$F:$F,"Contratado",Lancamentos!$J:$J,Fluxo_de_Caixa_Semanal!$A94)</f>
        <v>0</v>
      </c>
      <c r="BR94" s="122">
        <f>-SUMIFS(Lancamentos!$Y:$Y,Lancamentos!$AF:$AF,Fluxo_de_Caixa_Semanal!BR$8,Lancamentos!$F:$F,"Realizado",Lancamentos!$J:$J,Fluxo_de_Caixa_Semanal!$A94)-SUMIFS(Lancamentos!$Y:$Y,Lancamentos!$AF:$AF,Fluxo_de_Caixa_Semanal!BR$8,Lancamentos!$F:$F,"Contratado",Lancamentos!$J:$J,Fluxo_de_Caixa_Semanal!$A94)</f>
        <v>0</v>
      </c>
      <c r="BS94" s="123">
        <f>-SUMIFS(Lancamentos!$Y:$Y,Lancamentos!$AF:$AF,Fluxo_de_Caixa_Semanal!BS$8,Lancamentos!$F:$F,"Realizado",Lancamentos!$J:$J,Fluxo_de_Caixa_Semanal!$A94)-SUMIFS(Lancamentos!$Y:$Y,Lancamentos!$AF:$AF,Fluxo_de_Caixa_Semanal!BS$8,Lancamentos!$F:$F,"Contratado",Lancamentos!$J:$J,Fluxo_de_Caixa_Semanal!$A94)</f>
        <v>0</v>
      </c>
      <c r="BT94" s="121">
        <f>-SUMIFS(Lancamentos!$Y:$Y,Lancamentos!$AF:$AF,Fluxo_de_Caixa_Semanal!BT$8,Lancamentos!$F:$F,"Realizado",Lancamentos!$J:$J,Fluxo_de_Caixa_Semanal!$A94)-SUMIFS(Lancamentos!$Y:$Y,Lancamentos!$AF:$AF,Fluxo_de_Caixa_Semanal!BT$8,Lancamentos!$F:$F,"Contratado",Lancamentos!$J:$J,Fluxo_de_Caixa_Semanal!$A94)</f>
        <v>0</v>
      </c>
      <c r="BU94" s="122">
        <f>-SUMIFS(Lancamentos!$Y:$Y,Lancamentos!$AF:$AF,Fluxo_de_Caixa_Semanal!BU$8,Lancamentos!$F:$F,"Realizado",Lancamentos!$J:$J,Fluxo_de_Caixa_Semanal!$A94)-SUMIFS(Lancamentos!$Y:$Y,Lancamentos!$AF:$AF,Fluxo_de_Caixa_Semanal!BU$8,Lancamentos!$F:$F,"Contratado",Lancamentos!$J:$J,Fluxo_de_Caixa_Semanal!$A94)</f>
        <v>0</v>
      </c>
      <c r="BV94" s="123">
        <f>-SUMIFS(Lancamentos!$Y:$Y,Lancamentos!$AF:$AF,Fluxo_de_Caixa_Semanal!BV$8,Lancamentos!$F:$F,"Realizado",Lancamentos!$J:$J,Fluxo_de_Caixa_Semanal!$A94)-SUMIFS(Lancamentos!$Y:$Y,Lancamentos!$AF:$AF,Fluxo_de_Caixa_Semanal!BV$8,Lancamentos!$F:$F,"Contratado",Lancamentos!$J:$J,Fluxo_de_Caixa_Semanal!$A94)</f>
        <v>0</v>
      </c>
      <c r="BW94" s="121">
        <f>-SUMIFS(Lancamentos!$Y:$Y,Lancamentos!$AF:$AF,Fluxo_de_Caixa_Semanal!BW$8,Lancamentos!$F:$F,"Realizado",Lancamentos!$J:$J,Fluxo_de_Caixa_Semanal!$A94)-SUMIFS(Lancamentos!$Y:$Y,Lancamentos!$AF:$AF,Fluxo_de_Caixa_Semanal!BW$8,Lancamentos!$F:$F,"Contratado",Lancamentos!$J:$J,Fluxo_de_Caixa_Semanal!$A94)</f>
        <v>0</v>
      </c>
      <c r="BX94" s="122">
        <f>-SUMIFS(Lancamentos!$Y:$Y,Lancamentos!$AF:$AF,Fluxo_de_Caixa_Semanal!BX$8,Lancamentos!$F:$F,"Realizado",Lancamentos!$J:$J,Fluxo_de_Caixa_Semanal!$A94)-SUMIFS(Lancamentos!$Y:$Y,Lancamentos!$AF:$AF,Fluxo_de_Caixa_Semanal!BX$8,Lancamentos!$F:$F,"Contratado",Lancamentos!$J:$J,Fluxo_de_Caixa_Semanal!$A94)</f>
        <v>0</v>
      </c>
      <c r="BY94" s="123">
        <f>-SUMIFS(Lancamentos!$Y:$Y,Lancamentos!$AF:$AF,Fluxo_de_Caixa_Semanal!BY$8,Lancamentos!$F:$F,"Realizado",Lancamentos!$J:$J,Fluxo_de_Caixa_Semanal!$A94)-SUMIFS(Lancamentos!$Y:$Y,Lancamentos!$AF:$AF,Fluxo_de_Caixa_Semanal!BY$8,Lancamentos!$F:$F,"Contratado",Lancamentos!$J:$J,Fluxo_de_Caixa_Semanal!$A94)</f>
        <v>0</v>
      </c>
      <c r="BZ94" s="121">
        <f>-SUMIFS(Lancamentos!$Y:$Y,Lancamentos!$AF:$AF,Fluxo_de_Caixa_Semanal!BZ$8,Lancamentos!$F:$F,"Realizado",Lancamentos!$J:$J,Fluxo_de_Caixa_Semanal!$A94)-SUMIFS(Lancamentos!$Y:$Y,Lancamentos!$AF:$AF,Fluxo_de_Caixa_Semanal!BZ$8,Lancamentos!$F:$F,"Contratado",Lancamentos!$J:$J,Fluxo_de_Caixa_Semanal!$A94)</f>
        <v>0</v>
      </c>
      <c r="CA94" s="122">
        <f>-SUMIFS(Lancamentos!$Y:$Y,Lancamentos!$AF:$AF,Fluxo_de_Caixa_Semanal!CA$8,Lancamentos!$F:$F,"Realizado",Lancamentos!$J:$J,Fluxo_de_Caixa_Semanal!$A94)-SUMIFS(Lancamentos!$Y:$Y,Lancamentos!$AF:$AF,Fluxo_de_Caixa_Semanal!CA$8,Lancamentos!$F:$F,"Contratado",Lancamentos!$J:$J,Fluxo_de_Caixa_Semanal!$A94)</f>
        <v>0</v>
      </c>
      <c r="CB94" s="123">
        <f>-SUMIFS(Lancamentos!$Y:$Y,Lancamentos!$AF:$AF,Fluxo_de_Caixa_Semanal!CB$8,Lancamentos!$F:$F,"Realizado",Lancamentos!$J:$J,Fluxo_de_Caixa_Semanal!$A94)-SUMIFS(Lancamentos!$Y:$Y,Lancamentos!$AF:$AF,Fluxo_de_Caixa_Semanal!CB$8,Lancamentos!$F:$F,"Contratado",Lancamentos!$J:$J,Fluxo_de_Caixa_Semanal!$A94)</f>
        <v>0</v>
      </c>
      <c r="CC94" s="121">
        <f>-SUMIFS(Lancamentos!$Y:$Y,Lancamentos!$AF:$AF,Fluxo_de_Caixa_Semanal!CC$8,Lancamentos!$F:$F,"Realizado",Lancamentos!$J:$J,Fluxo_de_Caixa_Semanal!$A94)-SUMIFS(Lancamentos!$Y:$Y,Lancamentos!$AF:$AF,Fluxo_de_Caixa_Semanal!CC$8,Lancamentos!$F:$F,"Contratado",Lancamentos!$J:$J,Fluxo_de_Caixa_Semanal!$A94)</f>
        <v>0</v>
      </c>
      <c r="CD94" s="122">
        <f>-SUMIFS(Lancamentos!$Y:$Y,Lancamentos!$AF:$AF,Fluxo_de_Caixa_Semanal!CD$8,Lancamentos!$F:$F,"Realizado",Lancamentos!$J:$J,Fluxo_de_Caixa_Semanal!$A94)-SUMIFS(Lancamentos!$Y:$Y,Lancamentos!$AF:$AF,Fluxo_de_Caixa_Semanal!CD$8,Lancamentos!$F:$F,"Contratado",Lancamentos!$J:$J,Fluxo_de_Caixa_Semanal!$A94)</f>
        <v>0</v>
      </c>
      <c r="CE94" s="123">
        <f>-SUMIFS(Lancamentos!$Y:$Y,Lancamentos!$AF:$AF,Fluxo_de_Caixa_Semanal!CE$8,Lancamentos!$F:$F,"Realizado",Lancamentos!$J:$J,Fluxo_de_Caixa_Semanal!$A94)-SUMIFS(Lancamentos!$Y:$Y,Lancamentos!$AF:$AF,Fluxo_de_Caixa_Semanal!CE$8,Lancamentos!$F:$F,"Contratado",Lancamentos!$J:$J,Fluxo_de_Caixa_Semanal!$A94)</f>
        <v>0</v>
      </c>
      <c r="CF94" s="121">
        <f>-SUMIFS(Lancamentos!$Y:$Y,Lancamentos!$AF:$AF,Fluxo_de_Caixa_Semanal!CF$8,Lancamentos!$F:$F,"Realizado",Lancamentos!$J:$J,Fluxo_de_Caixa_Semanal!$A94)-SUMIFS(Lancamentos!$Y:$Y,Lancamentos!$AF:$AF,Fluxo_de_Caixa_Semanal!CF$8,Lancamentos!$F:$F,"Contratado",Lancamentos!$J:$J,Fluxo_de_Caixa_Semanal!$A94)</f>
        <v>0</v>
      </c>
      <c r="CG94" s="122">
        <f>-SUMIFS(Lancamentos!$Y:$Y,Lancamentos!$AF:$AF,Fluxo_de_Caixa_Semanal!CG$8,Lancamentos!$F:$F,"Realizado",Lancamentos!$J:$J,Fluxo_de_Caixa_Semanal!$A94)-SUMIFS(Lancamentos!$Y:$Y,Lancamentos!$AF:$AF,Fluxo_de_Caixa_Semanal!CG$8,Lancamentos!$F:$F,"Contratado",Lancamentos!$J:$J,Fluxo_de_Caixa_Semanal!$A94)</f>
        <v>0</v>
      </c>
      <c r="CH94" s="123">
        <f>-SUMIFS(Lancamentos!$Y:$Y,Lancamentos!$AF:$AF,Fluxo_de_Caixa_Semanal!CH$8,Lancamentos!$F:$F,"Realizado",Lancamentos!$J:$J,Fluxo_de_Caixa_Semanal!$A94)-SUMIFS(Lancamentos!$Y:$Y,Lancamentos!$AF:$AF,Fluxo_de_Caixa_Semanal!CH$8,Lancamentos!$F:$F,"Contratado",Lancamentos!$J:$J,Fluxo_de_Caixa_Semanal!$A94)</f>
        <v>0</v>
      </c>
      <c r="CI94" s="121">
        <f>-SUMIFS(Lancamentos!$Y:$Y,Lancamentos!$AF:$AF,Fluxo_de_Caixa_Semanal!CI$8,Lancamentos!$F:$F,"Realizado",Lancamentos!$J:$J,Fluxo_de_Caixa_Semanal!$A94)-SUMIFS(Lancamentos!$Y:$Y,Lancamentos!$AF:$AF,Fluxo_de_Caixa_Semanal!CI$8,Lancamentos!$F:$F,"Contratado",Lancamentos!$J:$J,Fluxo_de_Caixa_Semanal!$A94)</f>
        <v>0</v>
      </c>
      <c r="CJ94" s="122">
        <f>-SUMIFS(Lancamentos!$Y:$Y,Lancamentos!$AF:$AF,Fluxo_de_Caixa_Semanal!CJ$8,Lancamentos!$F:$F,"Realizado",Lancamentos!$J:$J,Fluxo_de_Caixa_Semanal!$A94)-SUMIFS(Lancamentos!$Y:$Y,Lancamentos!$AF:$AF,Fluxo_de_Caixa_Semanal!CJ$8,Lancamentos!$F:$F,"Contratado",Lancamentos!$J:$J,Fluxo_de_Caixa_Semanal!$A94)</f>
        <v>0</v>
      </c>
      <c r="CK94" s="123">
        <f>-SUMIFS(Lancamentos!$Y:$Y,Lancamentos!$AF:$AF,Fluxo_de_Caixa_Semanal!CK$8,Lancamentos!$F:$F,"Realizado",Lancamentos!$J:$J,Fluxo_de_Caixa_Semanal!$A94)-SUMIFS(Lancamentos!$Y:$Y,Lancamentos!$AF:$AF,Fluxo_de_Caixa_Semanal!CK$8,Lancamentos!$F:$F,"Contratado",Lancamentos!$J:$J,Fluxo_de_Caixa_Semanal!$A94)</f>
        <v>0</v>
      </c>
      <c r="CL94" s="121">
        <f>-SUMIFS(Lancamentos!$Y:$Y,Lancamentos!$AF:$AF,Fluxo_de_Caixa_Semanal!CL$8,Lancamentos!$F:$F,"Realizado",Lancamentos!$J:$J,Fluxo_de_Caixa_Semanal!$A94)-SUMIFS(Lancamentos!$Y:$Y,Lancamentos!$AF:$AF,Fluxo_de_Caixa_Semanal!CL$8,Lancamentos!$F:$F,"Contratado",Lancamentos!$J:$J,Fluxo_de_Caixa_Semanal!$A94)</f>
        <v>0</v>
      </c>
      <c r="CM94" s="122">
        <f>-SUMIFS(Lancamentos!$Y:$Y,Lancamentos!$AF:$AF,Fluxo_de_Caixa_Semanal!CM$8,Lancamentos!$F:$F,"Realizado",Lancamentos!$J:$J,Fluxo_de_Caixa_Semanal!$A94)-SUMIFS(Lancamentos!$Y:$Y,Lancamentos!$AF:$AF,Fluxo_de_Caixa_Semanal!CM$8,Lancamentos!$F:$F,"Contratado",Lancamentos!$J:$J,Fluxo_de_Caixa_Semanal!$A94)</f>
        <v>0</v>
      </c>
      <c r="CN94" s="123">
        <f>-SUMIFS(Lancamentos!$Y:$Y,Lancamentos!$AF:$AF,Fluxo_de_Caixa_Semanal!CN$8,Lancamentos!$F:$F,"Realizado",Lancamentos!$J:$J,Fluxo_de_Caixa_Semanal!$A94)-SUMIFS(Lancamentos!$Y:$Y,Lancamentos!$AF:$AF,Fluxo_de_Caixa_Semanal!CN$8,Lancamentos!$F:$F,"Contratado",Lancamentos!$J:$J,Fluxo_de_Caixa_Semanal!$A94)</f>
        <v>0</v>
      </c>
      <c r="CO94" s="121">
        <f>-SUMIFS(Lancamentos!$Y:$Y,Lancamentos!$AF:$AF,Fluxo_de_Caixa_Semanal!CO$8,Lancamentos!$F:$F,"Realizado",Lancamentos!$J:$J,Fluxo_de_Caixa_Semanal!$A94)-SUMIFS(Lancamentos!$Y:$Y,Lancamentos!$AF:$AF,Fluxo_de_Caixa_Semanal!CO$8,Lancamentos!$F:$F,"Contratado",Lancamentos!$J:$J,Fluxo_de_Caixa_Semanal!$A94)</f>
        <v>0</v>
      </c>
      <c r="CP94" s="122">
        <f>-SUMIFS(Lancamentos!$Y:$Y,Lancamentos!$AF:$AF,Fluxo_de_Caixa_Semanal!CP$8,Lancamentos!$F:$F,"Realizado",Lancamentos!$J:$J,Fluxo_de_Caixa_Semanal!$A94)-SUMIFS(Lancamentos!$Y:$Y,Lancamentos!$AF:$AF,Fluxo_de_Caixa_Semanal!CP$8,Lancamentos!$F:$F,"Contratado",Lancamentos!$J:$J,Fluxo_de_Caixa_Semanal!$A94)</f>
        <v>0</v>
      </c>
      <c r="CQ94" s="123">
        <f>-SUMIFS(Lancamentos!$Y:$Y,Lancamentos!$AF:$AF,Fluxo_de_Caixa_Semanal!CQ$8,Lancamentos!$F:$F,"Realizado",Lancamentos!$J:$J,Fluxo_de_Caixa_Semanal!$A94)-SUMIFS(Lancamentos!$Y:$Y,Lancamentos!$AF:$AF,Fluxo_de_Caixa_Semanal!CQ$8,Lancamentos!$F:$F,"Contratado",Lancamentos!$J:$J,Fluxo_de_Caixa_Semanal!$A94)</f>
        <v>0</v>
      </c>
      <c r="CR94" s="121">
        <f>-SUMIFS(Lancamentos!$Y:$Y,Lancamentos!$AF:$AF,Fluxo_de_Caixa_Semanal!CR$8,Lancamentos!$F:$F,"Realizado",Lancamentos!$J:$J,Fluxo_de_Caixa_Semanal!$A94)-SUMIFS(Lancamentos!$Y:$Y,Lancamentos!$AF:$AF,Fluxo_de_Caixa_Semanal!CR$8,Lancamentos!$F:$F,"Contratado",Lancamentos!$J:$J,Fluxo_de_Caixa_Semanal!$A94)</f>
        <v>0</v>
      </c>
      <c r="CS94" s="122">
        <f>-SUMIFS(Lancamentos!$Y:$Y,Lancamentos!$AF:$AF,Fluxo_de_Caixa_Semanal!CS$8,Lancamentos!$F:$F,"Realizado",Lancamentos!$J:$J,Fluxo_de_Caixa_Semanal!$A94)-SUMIFS(Lancamentos!$Y:$Y,Lancamentos!$AF:$AF,Fluxo_de_Caixa_Semanal!CS$8,Lancamentos!$F:$F,"Contratado",Lancamentos!$J:$J,Fluxo_de_Caixa_Semanal!$A94)</f>
        <v>0</v>
      </c>
      <c r="CT94" s="123">
        <f>-SUMIFS(Lancamentos!$Y:$Y,Lancamentos!$AF:$AF,Fluxo_de_Caixa_Semanal!CT$8,Lancamentos!$F:$F,"Realizado",Lancamentos!$J:$J,Fluxo_de_Caixa_Semanal!$A94)-SUMIFS(Lancamentos!$Y:$Y,Lancamentos!$AF:$AF,Fluxo_de_Caixa_Semanal!CT$8,Lancamentos!$F:$F,"Contratado",Lancamentos!$J:$J,Fluxo_de_Caixa_Semanal!$A94)</f>
        <v>0</v>
      </c>
      <c r="CU94" s="121">
        <f>-SUMIFS(Lancamentos!$Y:$Y,Lancamentos!$AF:$AF,Fluxo_de_Caixa_Semanal!CU$8,Lancamentos!$F:$F,"Realizado",Lancamentos!$J:$J,Fluxo_de_Caixa_Semanal!$A94)-SUMIFS(Lancamentos!$Y:$Y,Lancamentos!$AF:$AF,Fluxo_de_Caixa_Semanal!CU$8,Lancamentos!$F:$F,"Contratado",Lancamentos!$J:$J,Fluxo_de_Caixa_Semanal!$A94)</f>
        <v>0</v>
      </c>
      <c r="CV94" s="122">
        <f>-SUMIFS(Lancamentos!$Y:$Y,Lancamentos!$AF:$AF,Fluxo_de_Caixa_Semanal!CV$8,Lancamentos!$F:$F,"Realizado",Lancamentos!$J:$J,Fluxo_de_Caixa_Semanal!$A94)-SUMIFS(Lancamentos!$Y:$Y,Lancamentos!$AF:$AF,Fluxo_de_Caixa_Semanal!CV$8,Lancamentos!$F:$F,"Contratado",Lancamentos!$J:$J,Fluxo_de_Caixa_Semanal!$A94)</f>
        <v>0</v>
      </c>
      <c r="CW94" s="123">
        <f>-SUMIFS(Lancamentos!$Y:$Y,Lancamentos!$AF:$AF,Fluxo_de_Caixa_Semanal!CW$8,Lancamentos!$F:$F,"Realizado",Lancamentos!$J:$J,Fluxo_de_Caixa_Semanal!$A94)-SUMIFS(Lancamentos!$Y:$Y,Lancamentos!$AF:$AF,Fluxo_de_Caixa_Semanal!CW$8,Lancamentos!$F:$F,"Contratado",Lancamentos!$J:$J,Fluxo_de_Caixa_Semanal!$A94)</f>
        <v>0</v>
      </c>
      <c r="CX94" s="121">
        <f>-SUMIFS(Lancamentos!$Y:$Y,Lancamentos!$AF:$AF,Fluxo_de_Caixa_Semanal!CX$8,Lancamentos!$F:$F,"Realizado",Lancamentos!$J:$J,Fluxo_de_Caixa_Semanal!$A94)-SUMIFS(Lancamentos!$Y:$Y,Lancamentos!$AF:$AF,Fluxo_de_Caixa_Semanal!CX$8,Lancamentos!$F:$F,"Contratado",Lancamentos!$J:$J,Fluxo_de_Caixa_Semanal!$A94)</f>
        <v>0</v>
      </c>
      <c r="CY94" s="122">
        <f>-SUMIFS(Lancamentos!$Y:$Y,Lancamentos!$AF:$AF,Fluxo_de_Caixa_Semanal!CY$8,Lancamentos!$F:$F,"Realizado",Lancamentos!$J:$J,Fluxo_de_Caixa_Semanal!$A94)-SUMIFS(Lancamentos!$Y:$Y,Lancamentos!$AF:$AF,Fluxo_de_Caixa_Semanal!CY$8,Lancamentos!$F:$F,"Contratado",Lancamentos!$J:$J,Fluxo_de_Caixa_Semanal!$A94)</f>
        <v>0</v>
      </c>
      <c r="CZ94" s="123">
        <f>-SUMIFS(Lancamentos!$Y:$Y,Lancamentos!$AF:$AF,Fluxo_de_Caixa_Semanal!CZ$8,Lancamentos!$F:$F,"Realizado",Lancamentos!$J:$J,Fluxo_de_Caixa_Semanal!$A94)-SUMIFS(Lancamentos!$Y:$Y,Lancamentos!$AF:$AF,Fluxo_de_Caixa_Semanal!CZ$8,Lancamentos!$F:$F,"Contratado",Lancamentos!$J:$J,Fluxo_de_Caixa_Semanal!$A94)</f>
        <v>0</v>
      </c>
      <c r="DA94" s="121">
        <f>-SUMIFS(Lancamentos!$Y:$Y,Lancamentos!$AF:$AF,Fluxo_de_Caixa_Semanal!DA$8,Lancamentos!$F:$F,"Realizado",Lancamentos!$J:$J,Fluxo_de_Caixa_Semanal!$A94)-SUMIFS(Lancamentos!$Y:$Y,Lancamentos!$AF:$AF,Fluxo_de_Caixa_Semanal!DA$8,Lancamentos!$F:$F,"Contratado",Lancamentos!$J:$J,Fluxo_de_Caixa_Semanal!$A94)</f>
        <v>0</v>
      </c>
      <c r="DB94" s="122">
        <f>-SUMIFS(Lancamentos!$Y:$Y,Lancamentos!$AF:$AF,Fluxo_de_Caixa_Semanal!DB$8,Lancamentos!$F:$F,"Realizado",Lancamentos!$J:$J,Fluxo_de_Caixa_Semanal!$A94)-SUMIFS(Lancamentos!$Y:$Y,Lancamentos!$AF:$AF,Fluxo_de_Caixa_Semanal!DB$8,Lancamentos!$F:$F,"Contratado",Lancamentos!$J:$J,Fluxo_de_Caixa_Semanal!$A94)</f>
        <v>0</v>
      </c>
      <c r="DC94" s="123">
        <f>-SUMIFS(Lancamentos!$Y:$Y,Lancamentos!$AF:$AF,Fluxo_de_Caixa_Semanal!DC$8,Lancamentos!$F:$F,"Realizado",Lancamentos!$J:$J,Fluxo_de_Caixa_Semanal!$A94)-SUMIFS(Lancamentos!$Y:$Y,Lancamentos!$AF:$AF,Fluxo_de_Caixa_Semanal!DC$8,Lancamentos!$F:$F,"Contratado",Lancamentos!$J:$J,Fluxo_de_Caixa_Semanal!$A94)</f>
        <v>0</v>
      </c>
      <c r="DD94" s="121">
        <f>-SUMIFS(Lancamentos!$Y:$Y,Lancamentos!$AF:$AF,Fluxo_de_Caixa_Semanal!DD$8,Lancamentos!$F:$F,"Realizado",Lancamentos!$J:$J,Fluxo_de_Caixa_Semanal!$A94)-SUMIFS(Lancamentos!$Y:$Y,Lancamentos!$AF:$AF,Fluxo_de_Caixa_Semanal!DD$8,Lancamentos!$F:$F,"Contratado",Lancamentos!$J:$J,Fluxo_de_Caixa_Semanal!$A94)</f>
        <v>0</v>
      </c>
      <c r="DE94" s="122">
        <f>-SUMIFS(Lancamentos!$Y:$Y,Lancamentos!$AF:$AF,Fluxo_de_Caixa_Semanal!DE$8,Lancamentos!$F:$F,"Realizado",Lancamentos!$J:$J,Fluxo_de_Caixa_Semanal!$A94)-SUMIFS(Lancamentos!$Y:$Y,Lancamentos!$AF:$AF,Fluxo_de_Caixa_Semanal!DE$8,Lancamentos!$F:$F,"Contratado",Lancamentos!$J:$J,Fluxo_de_Caixa_Semanal!$A94)</f>
        <v>0</v>
      </c>
      <c r="DF94" s="123">
        <f>-SUMIFS(Lancamentos!$Y:$Y,Lancamentos!$AF:$AF,Fluxo_de_Caixa_Semanal!DF$8,Lancamentos!$F:$F,"Realizado",Lancamentos!$J:$J,Fluxo_de_Caixa_Semanal!$A94)-SUMIFS(Lancamentos!$Y:$Y,Lancamentos!$AF:$AF,Fluxo_de_Caixa_Semanal!DF$8,Lancamentos!$F:$F,"Contratado",Lancamentos!$J:$J,Fluxo_de_Caixa_Semanal!$A94)</f>
        <v>0</v>
      </c>
      <c r="DG94" s="121">
        <f>-SUMIFS(Lancamentos!$Y:$Y,Lancamentos!$AF:$AF,Fluxo_de_Caixa_Semanal!DG$8,Lancamentos!$F:$F,"Realizado",Lancamentos!$J:$J,Fluxo_de_Caixa_Semanal!$A94)-SUMIFS(Lancamentos!$Y:$Y,Lancamentos!$AF:$AF,Fluxo_de_Caixa_Semanal!DG$8,Lancamentos!$F:$F,"Contratado",Lancamentos!$J:$J,Fluxo_de_Caixa_Semanal!$A94)</f>
        <v>0</v>
      </c>
      <c r="DH94" s="122">
        <f>-SUMIFS(Lancamentos!$Y:$Y,Lancamentos!$AF:$AF,Fluxo_de_Caixa_Semanal!DH$8,Lancamentos!$F:$F,"Realizado",Lancamentos!$J:$J,Fluxo_de_Caixa_Semanal!$A94)-SUMIFS(Lancamentos!$Y:$Y,Lancamentos!$AF:$AF,Fluxo_de_Caixa_Semanal!DH$8,Lancamentos!$F:$F,"Contratado",Lancamentos!$J:$J,Fluxo_de_Caixa_Semanal!$A94)</f>
        <v>0</v>
      </c>
      <c r="DI94" s="123">
        <f>-SUMIFS(Lancamentos!$Y:$Y,Lancamentos!$AF:$AF,Fluxo_de_Caixa_Semanal!DI$8,Lancamentos!$F:$F,"Realizado",Lancamentos!$J:$J,Fluxo_de_Caixa_Semanal!$A94)-SUMIFS(Lancamentos!$Y:$Y,Lancamentos!$AF:$AF,Fluxo_de_Caixa_Semanal!DI$8,Lancamentos!$F:$F,"Contratado",Lancamentos!$J:$J,Fluxo_de_Caixa_Semanal!$A94)</f>
        <v>0</v>
      </c>
      <c r="DJ94" s="121">
        <f>-SUMIFS(Lancamentos!$Y:$Y,Lancamentos!$AF:$AF,Fluxo_de_Caixa_Semanal!DJ$8,Lancamentos!$F:$F,"Realizado",Lancamentos!$J:$J,Fluxo_de_Caixa_Semanal!$A94)-SUMIFS(Lancamentos!$Y:$Y,Lancamentos!$AF:$AF,Fluxo_de_Caixa_Semanal!DJ$8,Lancamentos!$F:$F,"Contratado",Lancamentos!$J:$J,Fluxo_de_Caixa_Semanal!$A94)</f>
        <v>0</v>
      </c>
      <c r="DK94" s="122">
        <f>-SUMIFS(Lancamentos!$Y:$Y,Lancamentos!$AF:$AF,Fluxo_de_Caixa_Semanal!DK$8,Lancamentos!$F:$F,"Realizado",Lancamentos!$J:$J,Fluxo_de_Caixa_Semanal!$A94)-SUMIFS(Lancamentos!$Y:$Y,Lancamentos!$AF:$AF,Fluxo_de_Caixa_Semanal!DK$8,Lancamentos!$F:$F,"Contratado",Lancamentos!$J:$J,Fluxo_de_Caixa_Semanal!$A94)</f>
        <v>0</v>
      </c>
      <c r="DL94" s="123">
        <f>-SUMIFS(Lancamentos!$Y:$Y,Lancamentos!$AF:$AF,Fluxo_de_Caixa_Semanal!DL$8,Lancamentos!$F:$F,"Realizado",Lancamentos!$J:$J,Fluxo_de_Caixa_Semanal!$A94)-SUMIFS(Lancamentos!$Y:$Y,Lancamentos!$AF:$AF,Fluxo_de_Caixa_Semanal!DL$8,Lancamentos!$F:$F,"Contratado",Lancamentos!$J:$J,Fluxo_de_Caixa_Semanal!$A94)</f>
        <v>0</v>
      </c>
      <c r="DM94" s="121">
        <f>-SUMIFS(Lancamentos!$Y:$Y,Lancamentos!$AF:$AF,Fluxo_de_Caixa_Semanal!DM$8,Lancamentos!$F:$F,"Realizado",Lancamentos!$J:$J,Fluxo_de_Caixa_Semanal!$A94)-SUMIFS(Lancamentos!$Y:$Y,Lancamentos!$AF:$AF,Fluxo_de_Caixa_Semanal!DM$8,Lancamentos!$F:$F,"Contratado",Lancamentos!$J:$J,Fluxo_de_Caixa_Semanal!$A94)</f>
        <v>0</v>
      </c>
      <c r="DN94" s="122">
        <f>-SUMIFS(Lancamentos!$Y:$Y,Lancamentos!$AF:$AF,Fluxo_de_Caixa_Semanal!DN$8,Lancamentos!$F:$F,"Realizado",Lancamentos!$J:$J,Fluxo_de_Caixa_Semanal!$A94)-SUMIFS(Lancamentos!$Y:$Y,Lancamentos!$AF:$AF,Fluxo_de_Caixa_Semanal!DN$8,Lancamentos!$F:$F,"Contratado",Lancamentos!$J:$J,Fluxo_de_Caixa_Semanal!$A94)</f>
        <v>0</v>
      </c>
      <c r="DO94" s="123">
        <f>-SUMIFS(Lancamentos!$Y:$Y,Lancamentos!$AF:$AF,Fluxo_de_Caixa_Semanal!DO$8,Lancamentos!$F:$F,"Realizado",Lancamentos!$J:$J,Fluxo_de_Caixa_Semanal!$A94)-SUMIFS(Lancamentos!$Y:$Y,Lancamentos!$AF:$AF,Fluxo_de_Caixa_Semanal!DO$8,Lancamentos!$F:$F,"Contratado",Lancamentos!$J:$J,Fluxo_de_Caixa_Semanal!$A94)</f>
        <v>0</v>
      </c>
      <c r="DP94" s="121">
        <f>-SUMIFS(Lancamentos!$Y:$Y,Lancamentos!$AF:$AF,Fluxo_de_Caixa_Semanal!DP$8,Lancamentos!$F:$F,"Realizado",Lancamentos!$J:$J,Fluxo_de_Caixa_Semanal!$A94)-SUMIFS(Lancamentos!$Y:$Y,Lancamentos!$AF:$AF,Fluxo_de_Caixa_Semanal!DP$8,Lancamentos!$F:$F,"Contratado",Lancamentos!$J:$J,Fluxo_de_Caixa_Semanal!$A94)</f>
        <v>0</v>
      </c>
      <c r="DQ94" s="122">
        <f>-SUMIFS(Lancamentos!$Y:$Y,Lancamentos!$AF:$AF,Fluxo_de_Caixa_Semanal!DQ$8,Lancamentos!$F:$F,"Realizado",Lancamentos!$J:$J,Fluxo_de_Caixa_Semanal!$A94)-SUMIFS(Lancamentos!$Y:$Y,Lancamentos!$AF:$AF,Fluxo_de_Caixa_Semanal!DQ$8,Lancamentos!$F:$F,"Contratado",Lancamentos!$J:$J,Fluxo_de_Caixa_Semanal!$A94)</f>
        <v>0</v>
      </c>
      <c r="DR94" s="123">
        <f>-SUMIFS(Lancamentos!$Y:$Y,Lancamentos!$AF:$AF,Fluxo_de_Caixa_Semanal!DR$8,Lancamentos!$F:$F,"Realizado",Lancamentos!$J:$J,Fluxo_de_Caixa_Semanal!$A94)-SUMIFS(Lancamentos!$Y:$Y,Lancamentos!$AF:$AF,Fluxo_de_Caixa_Semanal!DR$8,Lancamentos!$F:$F,"Contratado",Lancamentos!$J:$J,Fluxo_de_Caixa_Semanal!$A94)</f>
        <v>0</v>
      </c>
      <c r="DS94" s="121">
        <f>-SUMIFS(Lancamentos!$Y:$Y,Lancamentos!$AF:$AF,Fluxo_de_Caixa_Semanal!DS$8,Lancamentos!$F:$F,"Realizado",Lancamentos!$J:$J,Fluxo_de_Caixa_Semanal!$A94)-SUMIFS(Lancamentos!$Y:$Y,Lancamentos!$AF:$AF,Fluxo_de_Caixa_Semanal!DS$8,Lancamentos!$F:$F,"Contratado",Lancamentos!$J:$J,Fluxo_de_Caixa_Semanal!$A94)</f>
        <v>0</v>
      </c>
      <c r="DT94" s="122">
        <f>-SUMIFS(Lancamentos!$Y:$Y,Lancamentos!$AF:$AF,Fluxo_de_Caixa_Semanal!DT$8,Lancamentos!$F:$F,"Realizado",Lancamentos!$J:$J,Fluxo_de_Caixa_Semanal!$A94)-SUMIFS(Lancamentos!$Y:$Y,Lancamentos!$AF:$AF,Fluxo_de_Caixa_Semanal!DT$8,Lancamentos!$F:$F,"Contratado",Lancamentos!$J:$J,Fluxo_de_Caixa_Semanal!$A94)</f>
        <v>0</v>
      </c>
      <c r="DU94" s="123">
        <f>-SUMIFS(Lancamentos!$Y:$Y,Lancamentos!$AF:$AF,Fluxo_de_Caixa_Semanal!DU$8,Lancamentos!$F:$F,"Realizado",Lancamentos!$J:$J,Fluxo_de_Caixa_Semanal!$A94)-SUMIFS(Lancamentos!$Y:$Y,Lancamentos!$AF:$AF,Fluxo_de_Caixa_Semanal!DU$8,Lancamentos!$F:$F,"Contratado",Lancamentos!$J:$J,Fluxo_de_Caixa_Semanal!$A94)</f>
        <v>0</v>
      </c>
      <c r="DV94" s="121">
        <f>-SUMIFS(Lancamentos!$Y:$Y,Lancamentos!$AF:$AF,Fluxo_de_Caixa_Semanal!DV$8,Lancamentos!$F:$F,"Realizado",Lancamentos!$J:$J,Fluxo_de_Caixa_Semanal!$A94)-SUMIFS(Lancamentos!$Y:$Y,Lancamentos!$AF:$AF,Fluxo_de_Caixa_Semanal!DV$8,Lancamentos!$F:$F,"Contratado",Lancamentos!$J:$J,Fluxo_de_Caixa_Semanal!$A94)</f>
        <v>0</v>
      </c>
      <c r="DW94" s="122">
        <f>-SUMIFS(Lancamentos!$Y:$Y,Lancamentos!$AF:$AF,Fluxo_de_Caixa_Semanal!DW$8,Lancamentos!$F:$F,"Realizado",Lancamentos!$J:$J,Fluxo_de_Caixa_Semanal!$A94)-SUMIFS(Lancamentos!$Y:$Y,Lancamentos!$AF:$AF,Fluxo_de_Caixa_Semanal!DW$8,Lancamentos!$F:$F,"Contratado",Lancamentos!$J:$J,Fluxo_de_Caixa_Semanal!$A94)</f>
        <v>0</v>
      </c>
      <c r="DX94" s="123">
        <f>-SUMIFS(Lancamentos!$Y:$Y,Lancamentos!$AF:$AF,Fluxo_de_Caixa_Semanal!DX$8,Lancamentos!$F:$F,"Realizado",Lancamentos!$J:$J,Fluxo_de_Caixa_Semanal!$A94)-SUMIFS(Lancamentos!$Y:$Y,Lancamentos!$AF:$AF,Fluxo_de_Caixa_Semanal!DX$8,Lancamentos!$F:$F,"Contratado",Lancamentos!$J:$J,Fluxo_de_Caixa_Semanal!$A94)</f>
        <v>0</v>
      </c>
      <c r="DY94" s="121">
        <f>-SUMIFS(Lancamentos!$Y:$Y,Lancamentos!$AF:$AF,Fluxo_de_Caixa_Semanal!DY$8,Lancamentos!$F:$F,"Realizado",Lancamentos!$J:$J,Fluxo_de_Caixa_Semanal!$A94)-SUMIFS(Lancamentos!$Y:$Y,Lancamentos!$AF:$AF,Fluxo_de_Caixa_Semanal!DY$8,Lancamentos!$F:$F,"Contratado",Lancamentos!$J:$J,Fluxo_de_Caixa_Semanal!$A94)</f>
        <v>0</v>
      </c>
      <c r="DZ94" s="122">
        <f>-SUMIFS(Lancamentos!$Y:$Y,Lancamentos!$AF:$AF,Fluxo_de_Caixa_Semanal!DZ$8,Lancamentos!$F:$F,"Realizado",Lancamentos!$J:$J,Fluxo_de_Caixa_Semanal!$A94)-SUMIFS(Lancamentos!$Y:$Y,Lancamentos!$AF:$AF,Fluxo_de_Caixa_Semanal!DZ$8,Lancamentos!$F:$F,"Contratado",Lancamentos!$J:$J,Fluxo_de_Caixa_Semanal!$A94)</f>
        <v>0</v>
      </c>
      <c r="EA94" s="123">
        <f>-SUMIFS(Lancamentos!$Y:$Y,Lancamentos!$AF:$AF,Fluxo_de_Caixa_Semanal!EA$8,Lancamentos!$F:$F,"Realizado",Lancamentos!$J:$J,Fluxo_de_Caixa_Semanal!$A94)-SUMIFS(Lancamentos!$Y:$Y,Lancamentos!$AF:$AF,Fluxo_de_Caixa_Semanal!EA$8,Lancamentos!$F:$F,"Contratado",Lancamentos!$J:$J,Fluxo_de_Caixa_Semanal!$A94)</f>
        <v>0</v>
      </c>
      <c r="EB94" s="121">
        <f>-SUMIFS(Lancamentos!$Y:$Y,Lancamentos!$AF:$AF,Fluxo_de_Caixa_Semanal!EB$8,Lancamentos!$F:$F,"Realizado",Lancamentos!$J:$J,Fluxo_de_Caixa_Semanal!$A94)-SUMIFS(Lancamentos!$Y:$Y,Lancamentos!$AF:$AF,Fluxo_de_Caixa_Semanal!EB$8,Lancamentos!$F:$F,"Contratado",Lancamentos!$J:$J,Fluxo_de_Caixa_Semanal!$A94)</f>
        <v>0</v>
      </c>
      <c r="EC94" s="122">
        <f>-SUMIFS(Lancamentos!$Y:$Y,Lancamentos!$AF:$AF,Fluxo_de_Caixa_Semanal!EC$8,Lancamentos!$F:$F,"Realizado",Lancamentos!$J:$J,Fluxo_de_Caixa_Semanal!$A94)-SUMIFS(Lancamentos!$Y:$Y,Lancamentos!$AF:$AF,Fluxo_de_Caixa_Semanal!EC$8,Lancamentos!$F:$F,"Contratado",Lancamentos!$J:$J,Fluxo_de_Caixa_Semanal!$A94)</f>
        <v>0</v>
      </c>
      <c r="ED94" s="123">
        <f>-SUMIFS(Lancamentos!$Y:$Y,Lancamentos!$AF:$AF,Fluxo_de_Caixa_Semanal!ED$8,Lancamentos!$F:$F,"Realizado",Lancamentos!$J:$J,Fluxo_de_Caixa_Semanal!$A94)-SUMIFS(Lancamentos!$Y:$Y,Lancamentos!$AF:$AF,Fluxo_de_Caixa_Semanal!ED$8,Lancamentos!$F:$F,"Contratado",Lancamentos!$J:$J,Fluxo_de_Caixa_Semanal!$A94)</f>
        <v>0</v>
      </c>
      <c r="EE94" s="121">
        <f>-SUMIFS(Lancamentos!$Y:$Y,Lancamentos!$AF:$AF,Fluxo_de_Caixa_Semanal!EE$8,Lancamentos!$F:$F,"Realizado",Lancamentos!$J:$J,Fluxo_de_Caixa_Semanal!$A94)-SUMIFS(Lancamentos!$Y:$Y,Lancamentos!$AF:$AF,Fluxo_de_Caixa_Semanal!EE$8,Lancamentos!$F:$F,"Contratado",Lancamentos!$J:$J,Fluxo_de_Caixa_Semanal!$A94)</f>
        <v>0</v>
      </c>
      <c r="EF94" s="122">
        <f>-SUMIFS(Lancamentos!$Y:$Y,Lancamentos!$AF:$AF,Fluxo_de_Caixa_Semanal!EF$8,Lancamentos!$F:$F,"Realizado",Lancamentos!$J:$J,Fluxo_de_Caixa_Semanal!$A94)-SUMIFS(Lancamentos!$Y:$Y,Lancamentos!$AF:$AF,Fluxo_de_Caixa_Semanal!EF$8,Lancamentos!$F:$F,"Contratado",Lancamentos!$J:$J,Fluxo_de_Caixa_Semanal!$A94)</f>
        <v>0</v>
      </c>
      <c r="EG94" s="123">
        <f>-SUMIFS(Lancamentos!$Y:$Y,Lancamentos!$AF:$AF,Fluxo_de_Caixa_Semanal!EG$8,Lancamentos!$F:$F,"Realizado",Lancamentos!$J:$J,Fluxo_de_Caixa_Semanal!$A94)-SUMIFS(Lancamentos!$Y:$Y,Lancamentos!$AF:$AF,Fluxo_de_Caixa_Semanal!EG$8,Lancamentos!$F:$F,"Contratado",Lancamentos!$J:$J,Fluxo_de_Caixa_Semanal!$A94)</f>
        <v>0</v>
      </c>
      <c r="EH94" s="121">
        <f>-SUMIFS(Lancamentos!$Y:$Y,Lancamentos!$AF:$AF,Fluxo_de_Caixa_Semanal!EH$8,Lancamentos!$F:$F,"Realizado",Lancamentos!$J:$J,Fluxo_de_Caixa_Semanal!$A94)-SUMIFS(Lancamentos!$Y:$Y,Lancamentos!$AF:$AF,Fluxo_de_Caixa_Semanal!EH$8,Lancamentos!$F:$F,"Contratado",Lancamentos!$J:$J,Fluxo_de_Caixa_Semanal!$A94)</f>
        <v>0</v>
      </c>
      <c r="EI94" s="122">
        <f>-SUMIFS(Lancamentos!$Y:$Y,Lancamentos!$AF:$AF,Fluxo_de_Caixa_Semanal!EI$8,Lancamentos!$F:$F,"Realizado",Lancamentos!$J:$J,Fluxo_de_Caixa_Semanal!$A94)-SUMIFS(Lancamentos!$Y:$Y,Lancamentos!$AF:$AF,Fluxo_de_Caixa_Semanal!EI$8,Lancamentos!$F:$F,"Contratado",Lancamentos!$J:$J,Fluxo_de_Caixa_Semanal!$A94)</f>
        <v>0</v>
      </c>
      <c r="EJ94" s="123">
        <f>-SUMIFS(Lancamentos!$Y:$Y,Lancamentos!$AF:$AF,Fluxo_de_Caixa_Semanal!EJ$8,Lancamentos!$F:$F,"Realizado",Lancamentos!$J:$J,Fluxo_de_Caixa_Semanal!$A94)-SUMIFS(Lancamentos!$Y:$Y,Lancamentos!$AF:$AF,Fluxo_de_Caixa_Semanal!EJ$8,Lancamentos!$F:$F,"Contratado",Lancamentos!$J:$J,Fluxo_de_Caixa_Semanal!$A94)</f>
        <v>0</v>
      </c>
      <c r="EK94" s="121">
        <f>-SUMIFS(Lancamentos!$Y:$Y,Lancamentos!$AF:$AF,Fluxo_de_Caixa_Semanal!EK$8,Lancamentos!$F:$F,"Realizado",Lancamentos!$J:$J,Fluxo_de_Caixa_Semanal!$A94)-SUMIFS(Lancamentos!$Y:$Y,Lancamentos!$AF:$AF,Fluxo_de_Caixa_Semanal!EK$8,Lancamentos!$F:$F,"Contratado",Lancamentos!$J:$J,Fluxo_de_Caixa_Semanal!$A94)</f>
        <v>0</v>
      </c>
      <c r="EL94" s="122">
        <f>-SUMIFS(Lancamentos!$Y:$Y,Lancamentos!$AF:$AF,Fluxo_de_Caixa_Semanal!EL$8,Lancamentos!$F:$F,"Realizado",Lancamentos!$J:$J,Fluxo_de_Caixa_Semanal!$A94)-SUMIFS(Lancamentos!$Y:$Y,Lancamentos!$AF:$AF,Fluxo_de_Caixa_Semanal!EL$8,Lancamentos!$F:$F,"Contratado",Lancamentos!$J:$J,Fluxo_de_Caixa_Semanal!$A94)</f>
        <v>0</v>
      </c>
      <c r="EM94" s="123">
        <f>-SUMIFS(Lancamentos!$Y:$Y,Lancamentos!$AF:$AF,Fluxo_de_Caixa_Semanal!EM$8,Lancamentos!$F:$F,"Realizado",Lancamentos!$J:$J,Fluxo_de_Caixa_Semanal!$A94)-SUMIFS(Lancamentos!$Y:$Y,Lancamentos!$AF:$AF,Fluxo_de_Caixa_Semanal!EM$8,Lancamentos!$F:$F,"Contratado",Lancamentos!$J:$J,Fluxo_de_Caixa_Semanal!$A94)</f>
        <v>0</v>
      </c>
      <c r="EN94" s="121">
        <f>-SUMIFS(Lancamentos!$Y:$Y,Lancamentos!$AF:$AF,Fluxo_de_Caixa_Semanal!EN$8,Lancamentos!$F:$F,"Realizado",Lancamentos!$J:$J,Fluxo_de_Caixa_Semanal!$A94)-SUMIFS(Lancamentos!$Y:$Y,Lancamentos!$AF:$AF,Fluxo_de_Caixa_Semanal!EN$8,Lancamentos!$F:$F,"Contratado",Lancamentos!$J:$J,Fluxo_de_Caixa_Semanal!$A94)</f>
        <v>0</v>
      </c>
      <c r="EO94" s="122">
        <f>-SUMIFS(Lancamentos!$Y:$Y,Lancamentos!$AF:$AF,Fluxo_de_Caixa_Semanal!EO$8,Lancamentos!$F:$F,"Realizado",Lancamentos!$J:$J,Fluxo_de_Caixa_Semanal!$A94)-SUMIFS(Lancamentos!$Y:$Y,Lancamentos!$AF:$AF,Fluxo_de_Caixa_Semanal!EO$8,Lancamentos!$F:$F,"Contratado",Lancamentos!$J:$J,Fluxo_de_Caixa_Semanal!$A94)</f>
        <v>0</v>
      </c>
      <c r="EP94" s="123">
        <f>-SUMIFS(Lancamentos!$Y:$Y,Lancamentos!$AF:$AF,Fluxo_de_Caixa_Semanal!EP$8,Lancamentos!$F:$F,"Realizado",Lancamentos!$J:$J,Fluxo_de_Caixa_Semanal!$A94)-SUMIFS(Lancamentos!$Y:$Y,Lancamentos!$AF:$AF,Fluxo_de_Caixa_Semanal!EP$8,Lancamentos!$F:$F,"Contratado",Lancamentos!$J:$J,Fluxo_de_Caixa_Semanal!$A94)</f>
        <v>0</v>
      </c>
      <c r="EQ94" s="121">
        <f>-SUMIFS(Lancamentos!$Y:$Y,Lancamentos!$AF:$AF,Fluxo_de_Caixa_Semanal!EQ$8,Lancamentos!$F:$F,"Realizado",Lancamentos!$J:$J,Fluxo_de_Caixa_Semanal!$A94)-SUMIFS(Lancamentos!$Y:$Y,Lancamentos!$AF:$AF,Fluxo_de_Caixa_Semanal!EQ$8,Lancamentos!$F:$F,"Contratado",Lancamentos!$J:$J,Fluxo_de_Caixa_Semanal!$A94)</f>
        <v>0</v>
      </c>
      <c r="ER94" s="122">
        <f>-SUMIFS(Lancamentos!$Y:$Y,Lancamentos!$AF:$AF,Fluxo_de_Caixa_Semanal!ER$8,Lancamentos!$F:$F,"Realizado",Lancamentos!$J:$J,Fluxo_de_Caixa_Semanal!$A94)-SUMIFS(Lancamentos!$Y:$Y,Lancamentos!$AF:$AF,Fluxo_de_Caixa_Semanal!ER$8,Lancamentos!$F:$F,"Contratado",Lancamentos!$J:$J,Fluxo_de_Caixa_Semanal!$A94)</f>
        <v>0</v>
      </c>
      <c r="ES94" s="123">
        <f>-SUMIFS(Lancamentos!$Y:$Y,Lancamentos!$AF:$AF,Fluxo_de_Caixa_Semanal!ES$8,Lancamentos!$F:$F,"Realizado",Lancamentos!$J:$J,Fluxo_de_Caixa_Semanal!$A94)-SUMIFS(Lancamentos!$Y:$Y,Lancamentos!$AF:$AF,Fluxo_de_Caixa_Semanal!ES$8,Lancamentos!$F:$F,"Contratado",Lancamentos!$J:$J,Fluxo_de_Caixa_Semanal!$A94)</f>
        <v>0</v>
      </c>
    </row>
    <row r="95" spans="1:149" s="2" customFormat="1" outlineLevel="1" x14ac:dyDescent="0.25">
      <c r="A95" t="s">
        <v>209</v>
      </c>
      <c r="B95" t="s">
        <v>210</v>
      </c>
      <c r="C95" s="165">
        <f>-SUMIFS(Lancamentos!$Y:$Y,Lancamentos!$AF:$AF,Fluxo_de_Caixa_Semanal!C$8,Lancamentos!$F:$F,"Realizado",Lancamentos!$J:$J,Fluxo_de_Caixa_Semanal!$A95)</f>
        <v>0</v>
      </c>
      <c r="D95" s="165">
        <f>-SUMIFS(Lancamentos!$Y:$Y,Lancamentos!$AF:$AF,Fluxo_de_Caixa_Semanal!D$8,Lancamentos!$F:$F,"Realizado",Lancamentos!$J:$J,Fluxo_de_Caixa_Semanal!$A95)</f>
        <v>0</v>
      </c>
      <c r="E95" s="166">
        <f>-SUMIFS(Lancamentos!$Y:$Y,Lancamentos!$AF:$AF,Fluxo_de_Caixa_Semanal!E$8,Lancamentos!$F:$F,"Realizado",Lancamentos!$J:$J,Fluxo_de_Caixa_Semanal!$A95)</f>
        <v>0</v>
      </c>
      <c r="F95" s="167">
        <f>-SUMIFS(Lancamentos!$Y:$Y,Lancamentos!$AF:$AF,Fluxo_de_Caixa_Semanal!F$8,Lancamentos!$F:$F,"Realizado",Lancamentos!$J:$J,Fluxo_de_Caixa_Semanal!$A95)</f>
        <v>0</v>
      </c>
      <c r="G95" s="165">
        <f>-SUMIFS(Lancamentos!$Y:$Y,Lancamentos!$AF:$AF,Fluxo_de_Caixa_Semanal!G$8,Lancamentos!$F:$F,"Realizado",Lancamentos!$J:$J,Fluxo_de_Caixa_Semanal!$A95)</f>
        <v>0</v>
      </c>
      <c r="H95" s="166">
        <f>-SUMIFS(Lancamentos!$Y:$Y,Lancamentos!$AF:$AF,Fluxo_de_Caixa_Semanal!H$8,Lancamentos!$F:$F,"Realizado",Lancamentos!$J:$J,Fluxo_de_Caixa_Semanal!$A95)</f>
        <v>0</v>
      </c>
      <c r="I95" s="167">
        <f>-SUMIFS(Lancamentos!$Y:$Y,Lancamentos!$AF:$AF,Fluxo_de_Caixa_Semanal!I$8,Lancamentos!$F:$F,"Realizado",Lancamentos!$J:$J,Fluxo_de_Caixa_Semanal!$A95)</f>
        <v>0</v>
      </c>
      <c r="J95" s="165">
        <f>-SUMIFS(Lancamentos!$Y:$Y,Lancamentos!$AF:$AF,Fluxo_de_Caixa_Semanal!J$8,Lancamentos!$F:$F,"Realizado",Lancamentos!$J:$J,Fluxo_de_Caixa_Semanal!$A95)</f>
        <v>0</v>
      </c>
      <c r="K95" s="166">
        <f>-SUMIFS(Lancamentos!$Y:$Y,Lancamentos!$AF:$AF,Fluxo_de_Caixa_Semanal!K$8,Lancamentos!$F:$F,"Realizado",Lancamentos!$J:$J,Fluxo_de_Caixa_Semanal!$A95)</f>
        <v>0</v>
      </c>
      <c r="L95" s="167">
        <f>-SUMIFS(Lancamentos!$Y:$Y,Lancamentos!$AF:$AF,Fluxo_de_Caixa_Semanal!L$8,Lancamentos!$F:$F,"Realizado",Lancamentos!$J:$J,Fluxo_de_Caixa_Semanal!$A95)</f>
        <v>0</v>
      </c>
      <c r="M95" s="165">
        <f>-SUMIFS(Lancamentos!$Y:$Y,Lancamentos!$AF:$AF,Fluxo_de_Caixa_Semanal!M$8,Lancamentos!$F:$F,"Realizado",Lancamentos!$J:$J,Fluxo_de_Caixa_Semanal!$A95)</f>
        <v>0</v>
      </c>
      <c r="N95" s="166">
        <f>-SUMIFS(Lancamentos!$Y:$Y,Lancamentos!$AF:$AF,Fluxo_de_Caixa_Semanal!N$8,Lancamentos!$F:$F,"Realizado",Lancamentos!$J:$J,Fluxo_de_Caixa_Semanal!$A95)</f>
        <v>0</v>
      </c>
      <c r="O95" s="167">
        <f>-SUMIFS(Lancamentos!$Y:$Y,Lancamentos!$AF:$AF,Fluxo_de_Caixa_Semanal!O$8,Lancamentos!$F:$F,"Realizado",Lancamentos!$J:$J,Fluxo_de_Caixa_Semanal!$A95)</f>
        <v>0</v>
      </c>
      <c r="P95" s="165">
        <f>-SUMIFS(Lancamentos!$Y:$Y,Lancamentos!$AF:$AF,Fluxo_de_Caixa_Semanal!P$8,Lancamentos!$F:$F,"Realizado",Lancamentos!$J:$J,Fluxo_de_Caixa_Semanal!$A95)</f>
        <v>0</v>
      </c>
      <c r="Q95" s="166">
        <f>-SUMIFS(Lancamentos!$Y:$Y,Lancamentos!$AF:$AF,Fluxo_de_Caixa_Semanal!Q$8,Lancamentos!$F:$F,"Realizado",Lancamentos!$J:$J,Fluxo_de_Caixa_Semanal!$A95)</f>
        <v>0</v>
      </c>
      <c r="R95" s="167">
        <f>-SUMIFS(Lancamentos!$Y:$Y,Lancamentos!$AF:$AF,Fluxo_de_Caixa_Semanal!R$8,Lancamentos!$F:$F,"Realizado",Lancamentos!$J:$J,Fluxo_de_Caixa_Semanal!$A95)</f>
        <v>0</v>
      </c>
      <c r="S95" s="165">
        <f>-SUMIFS(Lancamentos!$Y:$Y,Lancamentos!$AF:$AF,Fluxo_de_Caixa_Semanal!S$8,Lancamentos!$F:$F,"Realizado",Lancamentos!$J:$J,Fluxo_de_Caixa_Semanal!$A95)</f>
        <v>0</v>
      </c>
      <c r="T95" s="166">
        <f>-SUMIFS(Lancamentos!$Y:$Y,Lancamentos!$AF:$AF,Fluxo_de_Caixa_Semanal!T$8,Lancamentos!$F:$F,"Realizado",Lancamentos!$J:$J,Fluxo_de_Caixa_Semanal!$A95)</f>
        <v>0</v>
      </c>
      <c r="U95" s="167">
        <f>-SUMIFS(Lancamentos!$Y:$Y,Lancamentos!$AF:$AF,Fluxo_de_Caixa_Semanal!U$8,Lancamentos!$F:$F,"Realizado",Lancamentos!$J:$J,Fluxo_de_Caixa_Semanal!$A95)</f>
        <v>0</v>
      </c>
      <c r="V95" s="165">
        <f>-SUMIFS(Lancamentos!$Y:$Y,Lancamentos!$AF:$AF,Fluxo_de_Caixa_Semanal!V$8,Lancamentos!$F:$F,"Realizado",Lancamentos!$J:$J,Fluxo_de_Caixa_Semanal!$A95)</f>
        <v>0</v>
      </c>
      <c r="W95" s="166">
        <f>-SUMIFS(Lancamentos!$Y:$Y,Lancamentos!$AF:$AF,Fluxo_de_Caixa_Semanal!W$8,Lancamentos!$F:$F,"Realizado",Lancamentos!$J:$J,Fluxo_de_Caixa_Semanal!$A95)</f>
        <v>0</v>
      </c>
      <c r="X95" s="121">
        <f>-SUMIFS(Lancamentos!$Y:$Y,Lancamentos!$AF:$AF,Fluxo_de_Caixa_Semanal!X$8,Lancamentos!$F:$F,"Realizado",Lancamentos!$J:$J,Fluxo_de_Caixa_Semanal!$A95)-SUMIFS(Lancamentos!$Y:$Y,Lancamentos!$AF:$AF,Fluxo_de_Caixa_Semanal!X$8,Lancamentos!$F:$F,"Contratado",Lancamentos!$J:$J,Fluxo_de_Caixa_Semanal!$A95)</f>
        <v>0</v>
      </c>
      <c r="Y95" s="122">
        <f>-SUMIFS(Lancamentos!$Y:$Y,Lancamentos!$AF:$AF,Fluxo_de_Caixa_Semanal!Y$8,Lancamentos!$F:$F,"Realizado",Lancamentos!$J:$J,Fluxo_de_Caixa_Semanal!$A95)-SUMIFS(Lancamentos!$Y:$Y,Lancamentos!$AF:$AF,Fluxo_de_Caixa_Semanal!Y$8,Lancamentos!$F:$F,"Contratado",Lancamentos!$J:$J,Fluxo_de_Caixa_Semanal!$A95)</f>
        <v>0</v>
      </c>
      <c r="Z95" s="123">
        <f>-SUMIFS(Lancamentos!$Y:$Y,Lancamentos!$AF:$AF,Fluxo_de_Caixa_Semanal!Z$8,Lancamentos!$F:$F,"Realizado",Lancamentos!$J:$J,Fluxo_de_Caixa_Semanal!$A95)-SUMIFS(Lancamentos!$Y:$Y,Lancamentos!$AF:$AF,Fluxo_de_Caixa_Semanal!Z$8,Lancamentos!$F:$F,"Contratado",Lancamentos!$J:$J,Fluxo_de_Caixa_Semanal!$A95)</f>
        <v>0</v>
      </c>
      <c r="AA95" s="121">
        <f>-SUMIFS(Lancamentos!$Y:$Y,Lancamentos!$AF:$AF,Fluxo_de_Caixa_Semanal!AA$8,Lancamentos!$F:$F,"Realizado",Lancamentos!$J:$J,Fluxo_de_Caixa_Semanal!$A95)-SUMIFS(Lancamentos!$Y:$Y,Lancamentos!$AF:$AF,Fluxo_de_Caixa_Semanal!AA$8,Lancamentos!$F:$F,"Contratado",Lancamentos!$J:$J,Fluxo_de_Caixa_Semanal!$A95)</f>
        <v>0</v>
      </c>
      <c r="AB95" s="122">
        <f>-SUMIFS(Lancamentos!$Y:$Y,Lancamentos!$AF:$AF,Fluxo_de_Caixa_Semanal!AB$8,Lancamentos!$F:$F,"Realizado",Lancamentos!$J:$J,Fluxo_de_Caixa_Semanal!$A95)-SUMIFS(Lancamentos!$Y:$Y,Lancamentos!$AF:$AF,Fluxo_de_Caixa_Semanal!AB$8,Lancamentos!$F:$F,"Contratado",Lancamentos!$J:$J,Fluxo_de_Caixa_Semanal!$A95)</f>
        <v>0</v>
      </c>
      <c r="AC95" s="123">
        <f>-SUMIFS(Lancamentos!$Y:$Y,Lancamentos!$AF:$AF,Fluxo_de_Caixa_Semanal!AC$8,Lancamentos!$F:$F,"Realizado",Lancamentos!$J:$J,Fluxo_de_Caixa_Semanal!$A95)-SUMIFS(Lancamentos!$Y:$Y,Lancamentos!$AF:$AF,Fluxo_de_Caixa_Semanal!AC$8,Lancamentos!$F:$F,"Contratado",Lancamentos!$J:$J,Fluxo_de_Caixa_Semanal!$A95)</f>
        <v>0</v>
      </c>
      <c r="AD95" s="121">
        <f>-SUMIFS(Lancamentos!$Y:$Y,Lancamentos!$AF:$AF,Fluxo_de_Caixa_Semanal!AD$8,Lancamentos!$F:$F,"Realizado",Lancamentos!$J:$J,Fluxo_de_Caixa_Semanal!$A95)-SUMIFS(Lancamentos!$Y:$Y,Lancamentos!$AF:$AF,Fluxo_de_Caixa_Semanal!AD$8,Lancamentos!$F:$F,"Contratado",Lancamentos!$J:$J,Fluxo_de_Caixa_Semanal!$A95)</f>
        <v>0</v>
      </c>
      <c r="AE95" s="122">
        <f>-SUMIFS(Lancamentos!$Y:$Y,Lancamentos!$AF:$AF,Fluxo_de_Caixa_Semanal!AE$8,Lancamentos!$F:$F,"Realizado",Lancamentos!$J:$J,Fluxo_de_Caixa_Semanal!$A95)-SUMIFS(Lancamentos!$Y:$Y,Lancamentos!$AF:$AF,Fluxo_de_Caixa_Semanal!AE$8,Lancamentos!$F:$F,"Contratado",Lancamentos!$J:$J,Fluxo_de_Caixa_Semanal!$A95)</f>
        <v>0</v>
      </c>
      <c r="AF95" s="123">
        <f>-SUMIFS(Lancamentos!$Y:$Y,Lancamentos!$AF:$AF,Fluxo_de_Caixa_Semanal!AF$8,Lancamentos!$F:$F,"Realizado",Lancamentos!$J:$J,Fluxo_de_Caixa_Semanal!$A95)-SUMIFS(Lancamentos!$Y:$Y,Lancamentos!$AF:$AF,Fluxo_de_Caixa_Semanal!AF$8,Lancamentos!$F:$F,"Contratado",Lancamentos!$J:$J,Fluxo_de_Caixa_Semanal!$A95)</f>
        <v>0</v>
      </c>
      <c r="AG95" s="121">
        <f>-SUMIFS(Lancamentos!$Y:$Y,Lancamentos!$AF:$AF,Fluxo_de_Caixa_Semanal!AG$8,Lancamentos!$F:$F,"Realizado",Lancamentos!$J:$J,Fluxo_de_Caixa_Semanal!$A95)-SUMIFS(Lancamentos!$Y:$Y,Lancamentos!$AF:$AF,Fluxo_de_Caixa_Semanal!AG$8,Lancamentos!$F:$F,"Contratado",Lancamentos!$J:$J,Fluxo_de_Caixa_Semanal!$A95)</f>
        <v>0</v>
      </c>
      <c r="AH95" s="122">
        <f>-SUMIFS(Lancamentos!$Y:$Y,Lancamentos!$AF:$AF,Fluxo_de_Caixa_Semanal!AH$8,Lancamentos!$F:$F,"Realizado",Lancamentos!$J:$J,Fluxo_de_Caixa_Semanal!$A95)-SUMIFS(Lancamentos!$Y:$Y,Lancamentos!$AF:$AF,Fluxo_de_Caixa_Semanal!AH$8,Lancamentos!$F:$F,"Contratado",Lancamentos!$J:$J,Fluxo_de_Caixa_Semanal!$A95)</f>
        <v>0</v>
      </c>
      <c r="AI95" s="123">
        <f>-SUMIFS(Lancamentos!$Y:$Y,Lancamentos!$AF:$AF,Fluxo_de_Caixa_Semanal!AI$8,Lancamentos!$F:$F,"Realizado",Lancamentos!$J:$J,Fluxo_de_Caixa_Semanal!$A95)-SUMIFS(Lancamentos!$Y:$Y,Lancamentos!$AF:$AF,Fluxo_de_Caixa_Semanal!AI$8,Lancamentos!$F:$F,"Contratado",Lancamentos!$J:$J,Fluxo_de_Caixa_Semanal!$A95)</f>
        <v>0</v>
      </c>
      <c r="AJ95" s="121">
        <f>-SUMIFS(Lancamentos!$Y:$Y,Lancamentos!$AF:$AF,Fluxo_de_Caixa_Semanal!AJ$8,Lancamentos!$F:$F,"Realizado",Lancamentos!$J:$J,Fluxo_de_Caixa_Semanal!$A95)-SUMIFS(Lancamentos!$Y:$Y,Lancamentos!$AF:$AF,Fluxo_de_Caixa_Semanal!AJ$8,Lancamentos!$F:$F,"Contratado",Lancamentos!$J:$J,Fluxo_de_Caixa_Semanal!$A95)</f>
        <v>0</v>
      </c>
      <c r="AK95" s="122">
        <f>-SUMIFS(Lancamentos!$Y:$Y,Lancamentos!$AF:$AF,Fluxo_de_Caixa_Semanal!AK$8,Lancamentos!$F:$F,"Realizado",Lancamentos!$J:$J,Fluxo_de_Caixa_Semanal!$A95)-SUMIFS(Lancamentos!$Y:$Y,Lancamentos!$AF:$AF,Fluxo_de_Caixa_Semanal!AK$8,Lancamentos!$F:$F,"Contratado",Lancamentos!$J:$J,Fluxo_de_Caixa_Semanal!$A95)</f>
        <v>0</v>
      </c>
      <c r="AL95" s="123">
        <f>-SUMIFS(Lancamentos!$Y:$Y,Lancamentos!$AF:$AF,Fluxo_de_Caixa_Semanal!AL$8,Lancamentos!$F:$F,"Realizado",Lancamentos!$J:$J,Fluxo_de_Caixa_Semanal!$A95)-SUMIFS(Lancamentos!$Y:$Y,Lancamentos!$AF:$AF,Fluxo_de_Caixa_Semanal!AL$8,Lancamentos!$F:$F,"Contratado",Lancamentos!$J:$J,Fluxo_de_Caixa_Semanal!$A95)</f>
        <v>0</v>
      </c>
      <c r="AM95" s="121">
        <f>-SUMIFS(Lancamentos!$Y:$Y,Lancamentos!$AF:$AF,Fluxo_de_Caixa_Semanal!AM$8,Lancamentos!$F:$F,"Realizado",Lancamentos!$J:$J,Fluxo_de_Caixa_Semanal!$A95)-SUMIFS(Lancamentos!$Y:$Y,Lancamentos!$AF:$AF,Fluxo_de_Caixa_Semanal!AM$8,Lancamentos!$F:$F,"Contratado",Lancamentos!$J:$J,Fluxo_de_Caixa_Semanal!$A95)</f>
        <v>0</v>
      </c>
      <c r="AN95" s="122">
        <f>-SUMIFS(Lancamentos!$Y:$Y,Lancamentos!$AF:$AF,Fluxo_de_Caixa_Semanal!AN$8,Lancamentos!$F:$F,"Realizado",Lancamentos!$J:$J,Fluxo_de_Caixa_Semanal!$A95)-SUMIFS(Lancamentos!$Y:$Y,Lancamentos!$AF:$AF,Fluxo_de_Caixa_Semanal!AN$8,Lancamentos!$F:$F,"Contratado",Lancamentos!$J:$J,Fluxo_de_Caixa_Semanal!$A95)</f>
        <v>0</v>
      </c>
      <c r="AO95" s="123">
        <f>-SUMIFS(Lancamentos!$Y:$Y,Lancamentos!$AF:$AF,Fluxo_de_Caixa_Semanal!AO$8,Lancamentos!$F:$F,"Realizado",Lancamentos!$J:$J,Fluxo_de_Caixa_Semanal!$A95)-SUMIFS(Lancamentos!$Y:$Y,Lancamentos!$AF:$AF,Fluxo_de_Caixa_Semanal!AO$8,Lancamentos!$F:$F,"Contratado",Lancamentos!$J:$J,Fluxo_de_Caixa_Semanal!$A95)</f>
        <v>0</v>
      </c>
      <c r="AP95" s="121">
        <f>-SUMIFS(Lancamentos!$Y:$Y,Lancamentos!$AF:$AF,Fluxo_de_Caixa_Semanal!AP$8,Lancamentos!$F:$F,"Realizado",Lancamentos!$J:$J,Fluxo_de_Caixa_Semanal!$A95)-SUMIFS(Lancamentos!$Y:$Y,Lancamentos!$AF:$AF,Fluxo_de_Caixa_Semanal!AP$8,Lancamentos!$F:$F,"Contratado",Lancamentos!$J:$J,Fluxo_de_Caixa_Semanal!$A95)</f>
        <v>0</v>
      </c>
      <c r="AQ95" s="122">
        <f>-SUMIFS(Lancamentos!$Y:$Y,Lancamentos!$AF:$AF,Fluxo_de_Caixa_Semanal!AQ$8,Lancamentos!$F:$F,"Realizado",Lancamentos!$J:$J,Fluxo_de_Caixa_Semanal!$A95)-SUMIFS(Lancamentos!$Y:$Y,Lancamentos!$AF:$AF,Fluxo_de_Caixa_Semanal!AQ$8,Lancamentos!$F:$F,"Contratado",Lancamentos!$J:$J,Fluxo_de_Caixa_Semanal!$A95)</f>
        <v>0</v>
      </c>
      <c r="AR95" s="123">
        <f>-SUMIFS(Lancamentos!$Y:$Y,Lancamentos!$AF:$AF,Fluxo_de_Caixa_Semanal!AR$8,Lancamentos!$F:$F,"Realizado",Lancamentos!$J:$J,Fluxo_de_Caixa_Semanal!$A95)-SUMIFS(Lancamentos!$Y:$Y,Lancamentos!$AF:$AF,Fluxo_de_Caixa_Semanal!AR$8,Lancamentos!$F:$F,"Contratado",Lancamentos!$J:$J,Fluxo_de_Caixa_Semanal!$A95)</f>
        <v>0</v>
      </c>
      <c r="AS95" s="121">
        <f>-SUMIFS(Lancamentos!$Y:$Y,Lancamentos!$AF:$AF,Fluxo_de_Caixa_Semanal!AS$8,Lancamentos!$F:$F,"Realizado",Lancamentos!$J:$J,Fluxo_de_Caixa_Semanal!$A95)-SUMIFS(Lancamentos!$Y:$Y,Lancamentos!$AF:$AF,Fluxo_de_Caixa_Semanal!AS$8,Lancamentos!$F:$F,"Contratado",Lancamentos!$J:$J,Fluxo_de_Caixa_Semanal!$A95)</f>
        <v>0</v>
      </c>
      <c r="AT95" s="122">
        <f>-SUMIFS(Lancamentos!$Y:$Y,Lancamentos!$AF:$AF,Fluxo_de_Caixa_Semanal!AT$8,Lancamentos!$F:$F,"Realizado",Lancamentos!$J:$J,Fluxo_de_Caixa_Semanal!$A95)-SUMIFS(Lancamentos!$Y:$Y,Lancamentos!$AF:$AF,Fluxo_de_Caixa_Semanal!AT$8,Lancamentos!$F:$F,"Contratado",Lancamentos!$J:$J,Fluxo_de_Caixa_Semanal!$A95)</f>
        <v>0</v>
      </c>
      <c r="AU95" s="123">
        <f>-SUMIFS(Lancamentos!$Y:$Y,Lancamentos!$AF:$AF,Fluxo_de_Caixa_Semanal!AU$8,Lancamentos!$F:$F,"Realizado",Lancamentos!$J:$J,Fluxo_de_Caixa_Semanal!$A95)-SUMIFS(Lancamentos!$Y:$Y,Lancamentos!$AF:$AF,Fluxo_de_Caixa_Semanal!AU$8,Lancamentos!$F:$F,"Contratado",Lancamentos!$J:$J,Fluxo_de_Caixa_Semanal!$A95)</f>
        <v>0</v>
      </c>
      <c r="AV95" s="121">
        <f>-SUMIFS(Lancamentos!$Y:$Y,Lancamentos!$AF:$AF,Fluxo_de_Caixa_Semanal!AV$8,Lancamentos!$F:$F,"Realizado",Lancamentos!$J:$J,Fluxo_de_Caixa_Semanal!$A95)-SUMIFS(Lancamentos!$Y:$Y,Lancamentos!$AF:$AF,Fluxo_de_Caixa_Semanal!AV$8,Lancamentos!$F:$F,"Contratado",Lancamentos!$J:$J,Fluxo_de_Caixa_Semanal!$A95)</f>
        <v>0</v>
      </c>
      <c r="AW95" s="122">
        <f>-SUMIFS(Lancamentos!$Y:$Y,Lancamentos!$AF:$AF,Fluxo_de_Caixa_Semanal!AW$8,Lancamentos!$F:$F,"Realizado",Lancamentos!$J:$J,Fluxo_de_Caixa_Semanal!$A95)-SUMIFS(Lancamentos!$Y:$Y,Lancamentos!$AF:$AF,Fluxo_de_Caixa_Semanal!AW$8,Lancamentos!$F:$F,"Contratado",Lancamentos!$J:$J,Fluxo_de_Caixa_Semanal!$A95)</f>
        <v>0</v>
      </c>
      <c r="AX95" s="123">
        <f>-SUMIFS(Lancamentos!$Y:$Y,Lancamentos!$AF:$AF,Fluxo_de_Caixa_Semanal!AX$8,Lancamentos!$F:$F,"Realizado",Lancamentos!$J:$J,Fluxo_de_Caixa_Semanal!$A95)-SUMIFS(Lancamentos!$Y:$Y,Lancamentos!$AF:$AF,Fluxo_de_Caixa_Semanal!AX$8,Lancamentos!$F:$F,"Contratado",Lancamentos!$J:$J,Fluxo_de_Caixa_Semanal!$A95)</f>
        <v>0</v>
      </c>
      <c r="AY95" s="121">
        <f>-SUMIFS(Lancamentos!$Y:$Y,Lancamentos!$AF:$AF,Fluxo_de_Caixa_Semanal!AY$8,Lancamentos!$F:$F,"Realizado",Lancamentos!$J:$J,Fluxo_de_Caixa_Semanal!$A95)-SUMIFS(Lancamentos!$Y:$Y,Lancamentos!$AF:$AF,Fluxo_de_Caixa_Semanal!AY$8,Lancamentos!$F:$F,"Contratado",Lancamentos!$J:$J,Fluxo_de_Caixa_Semanal!$A95)</f>
        <v>0</v>
      </c>
      <c r="AZ95" s="122">
        <f>-SUMIFS(Lancamentos!$Y:$Y,Lancamentos!$AF:$AF,Fluxo_de_Caixa_Semanal!AZ$8,Lancamentos!$F:$F,"Realizado",Lancamentos!$J:$J,Fluxo_de_Caixa_Semanal!$A95)-SUMIFS(Lancamentos!$Y:$Y,Lancamentos!$AF:$AF,Fluxo_de_Caixa_Semanal!AZ$8,Lancamentos!$F:$F,"Contratado",Lancamentos!$J:$J,Fluxo_de_Caixa_Semanal!$A95)</f>
        <v>0</v>
      </c>
      <c r="BA95" s="123">
        <f>-SUMIFS(Lancamentos!$Y:$Y,Lancamentos!$AF:$AF,Fluxo_de_Caixa_Semanal!BA$8,Lancamentos!$F:$F,"Realizado",Lancamentos!$J:$J,Fluxo_de_Caixa_Semanal!$A95)-SUMIFS(Lancamentos!$Y:$Y,Lancamentos!$AF:$AF,Fluxo_de_Caixa_Semanal!BA$8,Lancamentos!$F:$F,"Contratado",Lancamentos!$J:$J,Fluxo_de_Caixa_Semanal!$A95)</f>
        <v>0</v>
      </c>
      <c r="BB95" s="121">
        <f>-SUMIFS(Lancamentos!$Y:$Y,Lancamentos!$AF:$AF,Fluxo_de_Caixa_Semanal!BB$8,Lancamentos!$F:$F,"Realizado",Lancamentos!$J:$J,Fluxo_de_Caixa_Semanal!$A95)-SUMIFS(Lancamentos!$Y:$Y,Lancamentos!$AF:$AF,Fluxo_de_Caixa_Semanal!BB$8,Lancamentos!$F:$F,"Contratado",Lancamentos!$J:$J,Fluxo_de_Caixa_Semanal!$A95)</f>
        <v>0</v>
      </c>
      <c r="BC95" s="122">
        <f>-SUMIFS(Lancamentos!$Y:$Y,Lancamentos!$AF:$AF,Fluxo_de_Caixa_Semanal!BC$8,Lancamentos!$F:$F,"Realizado",Lancamentos!$J:$J,Fluxo_de_Caixa_Semanal!$A95)-SUMIFS(Lancamentos!$Y:$Y,Lancamentos!$AF:$AF,Fluxo_de_Caixa_Semanal!BC$8,Lancamentos!$F:$F,"Contratado",Lancamentos!$J:$J,Fluxo_de_Caixa_Semanal!$A95)</f>
        <v>0</v>
      </c>
      <c r="BD95" s="123">
        <f>-SUMIFS(Lancamentos!$Y:$Y,Lancamentos!$AF:$AF,Fluxo_de_Caixa_Semanal!BD$8,Lancamentos!$F:$F,"Realizado",Lancamentos!$J:$J,Fluxo_de_Caixa_Semanal!$A95)-SUMIFS(Lancamentos!$Y:$Y,Lancamentos!$AF:$AF,Fluxo_de_Caixa_Semanal!BD$8,Lancamentos!$F:$F,"Contratado",Lancamentos!$J:$J,Fluxo_de_Caixa_Semanal!$A95)</f>
        <v>0</v>
      </c>
      <c r="BE95" s="121">
        <f>-SUMIFS(Lancamentos!$Y:$Y,Lancamentos!$AF:$AF,Fluxo_de_Caixa_Semanal!BE$8,Lancamentos!$F:$F,"Realizado",Lancamentos!$J:$J,Fluxo_de_Caixa_Semanal!$A95)-SUMIFS(Lancamentos!$Y:$Y,Lancamentos!$AF:$AF,Fluxo_de_Caixa_Semanal!BE$8,Lancamentos!$F:$F,"Contratado",Lancamentos!$J:$J,Fluxo_de_Caixa_Semanal!$A95)</f>
        <v>0</v>
      </c>
      <c r="BF95" s="122">
        <f>-SUMIFS(Lancamentos!$Y:$Y,Lancamentos!$AF:$AF,Fluxo_de_Caixa_Semanal!BF$8,Lancamentos!$F:$F,"Realizado",Lancamentos!$J:$J,Fluxo_de_Caixa_Semanal!$A95)-SUMIFS(Lancamentos!$Y:$Y,Lancamentos!$AF:$AF,Fluxo_de_Caixa_Semanal!BF$8,Lancamentos!$F:$F,"Contratado",Lancamentos!$J:$J,Fluxo_de_Caixa_Semanal!$A95)</f>
        <v>0</v>
      </c>
      <c r="BG95" s="123">
        <f>-SUMIFS(Lancamentos!$Y:$Y,Lancamentos!$AF:$AF,Fluxo_de_Caixa_Semanal!BG$8,Lancamentos!$F:$F,"Realizado",Lancamentos!$J:$J,Fluxo_de_Caixa_Semanal!$A95)-SUMIFS(Lancamentos!$Y:$Y,Lancamentos!$AF:$AF,Fluxo_de_Caixa_Semanal!BG$8,Lancamentos!$F:$F,"Contratado",Lancamentos!$J:$J,Fluxo_de_Caixa_Semanal!$A95)</f>
        <v>0</v>
      </c>
      <c r="BH95" s="121">
        <f>-SUMIFS(Lancamentos!$Y:$Y,Lancamentos!$AF:$AF,Fluxo_de_Caixa_Semanal!BH$8,Lancamentos!$F:$F,"Realizado",Lancamentos!$J:$J,Fluxo_de_Caixa_Semanal!$A95)-SUMIFS(Lancamentos!$Y:$Y,Lancamentos!$AF:$AF,Fluxo_de_Caixa_Semanal!BH$8,Lancamentos!$F:$F,"Contratado",Lancamentos!$J:$J,Fluxo_de_Caixa_Semanal!$A95)</f>
        <v>0</v>
      </c>
      <c r="BI95" s="122">
        <f>-SUMIFS(Lancamentos!$Y:$Y,Lancamentos!$AF:$AF,Fluxo_de_Caixa_Semanal!BI$8,Lancamentos!$F:$F,"Realizado",Lancamentos!$J:$J,Fluxo_de_Caixa_Semanal!$A95)-SUMIFS(Lancamentos!$Y:$Y,Lancamentos!$AF:$AF,Fluxo_de_Caixa_Semanal!BI$8,Lancamentos!$F:$F,"Contratado",Lancamentos!$J:$J,Fluxo_de_Caixa_Semanal!$A95)</f>
        <v>0</v>
      </c>
      <c r="BJ95" s="123">
        <f>-SUMIFS(Lancamentos!$Y:$Y,Lancamentos!$AF:$AF,Fluxo_de_Caixa_Semanal!BJ$8,Lancamentos!$F:$F,"Realizado",Lancamentos!$J:$J,Fluxo_de_Caixa_Semanal!$A95)-SUMIFS(Lancamentos!$Y:$Y,Lancamentos!$AF:$AF,Fluxo_de_Caixa_Semanal!BJ$8,Lancamentos!$F:$F,"Contratado",Lancamentos!$J:$J,Fluxo_de_Caixa_Semanal!$A95)</f>
        <v>0</v>
      </c>
      <c r="BK95" s="121">
        <f>-SUMIFS(Lancamentos!$Y:$Y,Lancamentos!$AF:$AF,Fluxo_de_Caixa_Semanal!BK$8,Lancamentos!$F:$F,"Realizado",Lancamentos!$J:$J,Fluxo_de_Caixa_Semanal!$A95)-SUMIFS(Lancamentos!$Y:$Y,Lancamentos!$AF:$AF,Fluxo_de_Caixa_Semanal!BK$8,Lancamentos!$F:$F,"Contratado",Lancamentos!$J:$J,Fluxo_de_Caixa_Semanal!$A95)</f>
        <v>0</v>
      </c>
      <c r="BL95" s="122">
        <f>-SUMIFS(Lancamentos!$Y:$Y,Lancamentos!$AF:$AF,Fluxo_de_Caixa_Semanal!BL$8,Lancamentos!$F:$F,"Realizado",Lancamentos!$J:$J,Fluxo_de_Caixa_Semanal!$A95)-SUMIFS(Lancamentos!$Y:$Y,Lancamentos!$AF:$AF,Fluxo_de_Caixa_Semanal!BL$8,Lancamentos!$F:$F,"Contratado",Lancamentos!$J:$J,Fluxo_de_Caixa_Semanal!$A95)</f>
        <v>0</v>
      </c>
      <c r="BM95" s="123">
        <f>-SUMIFS(Lancamentos!$Y:$Y,Lancamentos!$AF:$AF,Fluxo_de_Caixa_Semanal!BM$8,Lancamentos!$F:$F,"Realizado",Lancamentos!$J:$J,Fluxo_de_Caixa_Semanal!$A95)-SUMIFS(Lancamentos!$Y:$Y,Lancamentos!$AF:$AF,Fluxo_de_Caixa_Semanal!BM$8,Lancamentos!$F:$F,"Contratado",Lancamentos!$J:$J,Fluxo_de_Caixa_Semanal!$A95)</f>
        <v>0</v>
      </c>
      <c r="BN95" s="121">
        <f>-SUMIFS(Lancamentos!$Y:$Y,Lancamentos!$AF:$AF,Fluxo_de_Caixa_Semanal!BN$8,Lancamentos!$F:$F,"Realizado",Lancamentos!$J:$J,Fluxo_de_Caixa_Semanal!$A95)-SUMIFS(Lancamentos!$Y:$Y,Lancamentos!$AF:$AF,Fluxo_de_Caixa_Semanal!BN$8,Lancamentos!$F:$F,"Contratado",Lancamentos!$J:$J,Fluxo_de_Caixa_Semanal!$A95)</f>
        <v>0</v>
      </c>
      <c r="BO95" s="122">
        <f>-SUMIFS(Lancamentos!$Y:$Y,Lancamentos!$AF:$AF,Fluxo_de_Caixa_Semanal!BO$8,Lancamentos!$F:$F,"Realizado",Lancamentos!$J:$J,Fluxo_de_Caixa_Semanal!$A95)-SUMIFS(Lancamentos!$Y:$Y,Lancamentos!$AF:$AF,Fluxo_de_Caixa_Semanal!BO$8,Lancamentos!$F:$F,"Contratado",Lancamentos!$J:$J,Fluxo_de_Caixa_Semanal!$A95)</f>
        <v>0</v>
      </c>
      <c r="BP95" s="123">
        <f>-SUMIFS(Lancamentos!$Y:$Y,Lancamentos!$AF:$AF,Fluxo_de_Caixa_Semanal!BP$8,Lancamentos!$F:$F,"Realizado",Lancamentos!$J:$J,Fluxo_de_Caixa_Semanal!$A95)-SUMIFS(Lancamentos!$Y:$Y,Lancamentos!$AF:$AF,Fluxo_de_Caixa_Semanal!BP$8,Lancamentos!$F:$F,"Contratado",Lancamentos!$J:$J,Fluxo_de_Caixa_Semanal!$A95)</f>
        <v>0</v>
      </c>
      <c r="BQ95" s="121">
        <f>-SUMIFS(Lancamentos!$Y:$Y,Lancamentos!$AF:$AF,Fluxo_de_Caixa_Semanal!BQ$8,Lancamentos!$F:$F,"Realizado",Lancamentos!$J:$J,Fluxo_de_Caixa_Semanal!$A95)-SUMIFS(Lancamentos!$Y:$Y,Lancamentos!$AF:$AF,Fluxo_de_Caixa_Semanal!BQ$8,Lancamentos!$F:$F,"Contratado",Lancamentos!$J:$J,Fluxo_de_Caixa_Semanal!$A95)</f>
        <v>0</v>
      </c>
      <c r="BR95" s="122">
        <f>-SUMIFS(Lancamentos!$Y:$Y,Lancamentos!$AF:$AF,Fluxo_de_Caixa_Semanal!BR$8,Lancamentos!$F:$F,"Realizado",Lancamentos!$J:$J,Fluxo_de_Caixa_Semanal!$A95)-SUMIFS(Lancamentos!$Y:$Y,Lancamentos!$AF:$AF,Fluxo_de_Caixa_Semanal!BR$8,Lancamentos!$F:$F,"Contratado",Lancamentos!$J:$J,Fluxo_de_Caixa_Semanal!$A95)</f>
        <v>0</v>
      </c>
      <c r="BS95" s="123">
        <f>-SUMIFS(Lancamentos!$Y:$Y,Lancamentos!$AF:$AF,Fluxo_de_Caixa_Semanal!BS$8,Lancamentos!$F:$F,"Realizado",Lancamentos!$J:$J,Fluxo_de_Caixa_Semanal!$A95)-SUMIFS(Lancamentos!$Y:$Y,Lancamentos!$AF:$AF,Fluxo_de_Caixa_Semanal!BS$8,Lancamentos!$F:$F,"Contratado",Lancamentos!$J:$J,Fluxo_de_Caixa_Semanal!$A95)</f>
        <v>0</v>
      </c>
      <c r="BT95" s="121">
        <f>-SUMIFS(Lancamentos!$Y:$Y,Lancamentos!$AF:$AF,Fluxo_de_Caixa_Semanal!BT$8,Lancamentos!$F:$F,"Realizado",Lancamentos!$J:$J,Fluxo_de_Caixa_Semanal!$A95)-SUMIFS(Lancamentos!$Y:$Y,Lancamentos!$AF:$AF,Fluxo_de_Caixa_Semanal!BT$8,Lancamentos!$F:$F,"Contratado",Lancamentos!$J:$J,Fluxo_de_Caixa_Semanal!$A95)</f>
        <v>0</v>
      </c>
      <c r="BU95" s="122">
        <f>-SUMIFS(Lancamentos!$Y:$Y,Lancamentos!$AF:$AF,Fluxo_de_Caixa_Semanal!BU$8,Lancamentos!$F:$F,"Realizado",Lancamentos!$J:$J,Fluxo_de_Caixa_Semanal!$A95)-SUMIFS(Lancamentos!$Y:$Y,Lancamentos!$AF:$AF,Fluxo_de_Caixa_Semanal!BU$8,Lancamentos!$F:$F,"Contratado",Lancamentos!$J:$J,Fluxo_de_Caixa_Semanal!$A95)</f>
        <v>0</v>
      </c>
      <c r="BV95" s="123">
        <f>-SUMIFS(Lancamentos!$Y:$Y,Lancamentos!$AF:$AF,Fluxo_de_Caixa_Semanal!BV$8,Lancamentos!$F:$F,"Realizado",Lancamentos!$J:$J,Fluxo_de_Caixa_Semanal!$A95)-SUMIFS(Lancamentos!$Y:$Y,Lancamentos!$AF:$AF,Fluxo_de_Caixa_Semanal!BV$8,Lancamentos!$F:$F,"Contratado",Lancamentos!$J:$J,Fluxo_de_Caixa_Semanal!$A95)</f>
        <v>0</v>
      </c>
      <c r="BW95" s="121">
        <f>-SUMIFS(Lancamentos!$Y:$Y,Lancamentos!$AF:$AF,Fluxo_de_Caixa_Semanal!BW$8,Lancamentos!$F:$F,"Realizado",Lancamentos!$J:$J,Fluxo_de_Caixa_Semanal!$A95)-SUMIFS(Lancamentos!$Y:$Y,Lancamentos!$AF:$AF,Fluxo_de_Caixa_Semanal!BW$8,Lancamentos!$F:$F,"Contratado",Lancamentos!$J:$J,Fluxo_de_Caixa_Semanal!$A95)</f>
        <v>0</v>
      </c>
      <c r="BX95" s="122">
        <f>-SUMIFS(Lancamentos!$Y:$Y,Lancamentos!$AF:$AF,Fluxo_de_Caixa_Semanal!BX$8,Lancamentos!$F:$F,"Realizado",Lancamentos!$J:$J,Fluxo_de_Caixa_Semanal!$A95)-SUMIFS(Lancamentos!$Y:$Y,Lancamentos!$AF:$AF,Fluxo_de_Caixa_Semanal!BX$8,Lancamentos!$F:$F,"Contratado",Lancamentos!$J:$J,Fluxo_de_Caixa_Semanal!$A95)</f>
        <v>0</v>
      </c>
      <c r="BY95" s="123">
        <f>-SUMIFS(Lancamentos!$Y:$Y,Lancamentos!$AF:$AF,Fluxo_de_Caixa_Semanal!BY$8,Lancamentos!$F:$F,"Realizado",Lancamentos!$J:$J,Fluxo_de_Caixa_Semanal!$A95)-SUMIFS(Lancamentos!$Y:$Y,Lancamentos!$AF:$AF,Fluxo_de_Caixa_Semanal!BY$8,Lancamentos!$F:$F,"Contratado",Lancamentos!$J:$J,Fluxo_de_Caixa_Semanal!$A95)</f>
        <v>0</v>
      </c>
      <c r="BZ95" s="121">
        <f>-SUMIFS(Lancamentos!$Y:$Y,Lancamentos!$AF:$AF,Fluxo_de_Caixa_Semanal!BZ$8,Lancamentos!$F:$F,"Realizado",Lancamentos!$J:$J,Fluxo_de_Caixa_Semanal!$A95)-SUMIFS(Lancamentos!$Y:$Y,Lancamentos!$AF:$AF,Fluxo_de_Caixa_Semanal!BZ$8,Lancamentos!$F:$F,"Contratado",Lancamentos!$J:$J,Fluxo_de_Caixa_Semanal!$A95)</f>
        <v>0</v>
      </c>
      <c r="CA95" s="122">
        <f>-SUMIFS(Lancamentos!$Y:$Y,Lancamentos!$AF:$AF,Fluxo_de_Caixa_Semanal!CA$8,Lancamentos!$F:$F,"Realizado",Lancamentos!$J:$J,Fluxo_de_Caixa_Semanal!$A95)-SUMIFS(Lancamentos!$Y:$Y,Lancamentos!$AF:$AF,Fluxo_de_Caixa_Semanal!CA$8,Lancamentos!$F:$F,"Contratado",Lancamentos!$J:$J,Fluxo_de_Caixa_Semanal!$A95)</f>
        <v>0</v>
      </c>
      <c r="CB95" s="123">
        <f>-SUMIFS(Lancamentos!$Y:$Y,Lancamentos!$AF:$AF,Fluxo_de_Caixa_Semanal!CB$8,Lancamentos!$F:$F,"Realizado",Lancamentos!$J:$J,Fluxo_de_Caixa_Semanal!$A95)-SUMIFS(Lancamentos!$Y:$Y,Lancamentos!$AF:$AF,Fluxo_de_Caixa_Semanal!CB$8,Lancamentos!$F:$F,"Contratado",Lancamentos!$J:$J,Fluxo_de_Caixa_Semanal!$A95)</f>
        <v>0</v>
      </c>
      <c r="CC95" s="121">
        <f>-SUMIFS(Lancamentos!$Y:$Y,Lancamentos!$AF:$AF,Fluxo_de_Caixa_Semanal!CC$8,Lancamentos!$F:$F,"Realizado",Lancamentos!$J:$J,Fluxo_de_Caixa_Semanal!$A95)-SUMIFS(Lancamentos!$Y:$Y,Lancamentos!$AF:$AF,Fluxo_de_Caixa_Semanal!CC$8,Lancamentos!$F:$F,"Contratado",Lancamentos!$J:$J,Fluxo_de_Caixa_Semanal!$A95)</f>
        <v>0</v>
      </c>
      <c r="CD95" s="122">
        <f>-SUMIFS(Lancamentos!$Y:$Y,Lancamentos!$AF:$AF,Fluxo_de_Caixa_Semanal!CD$8,Lancamentos!$F:$F,"Realizado",Lancamentos!$J:$J,Fluxo_de_Caixa_Semanal!$A95)-SUMIFS(Lancamentos!$Y:$Y,Lancamentos!$AF:$AF,Fluxo_de_Caixa_Semanal!CD$8,Lancamentos!$F:$F,"Contratado",Lancamentos!$J:$J,Fluxo_de_Caixa_Semanal!$A95)</f>
        <v>0</v>
      </c>
      <c r="CE95" s="123">
        <f>-SUMIFS(Lancamentos!$Y:$Y,Lancamentos!$AF:$AF,Fluxo_de_Caixa_Semanal!CE$8,Lancamentos!$F:$F,"Realizado",Lancamentos!$J:$J,Fluxo_de_Caixa_Semanal!$A95)-SUMIFS(Lancamentos!$Y:$Y,Lancamentos!$AF:$AF,Fluxo_de_Caixa_Semanal!CE$8,Lancamentos!$F:$F,"Contratado",Lancamentos!$J:$J,Fluxo_de_Caixa_Semanal!$A95)</f>
        <v>0</v>
      </c>
      <c r="CF95" s="121">
        <f>-SUMIFS(Lancamentos!$Y:$Y,Lancamentos!$AF:$AF,Fluxo_de_Caixa_Semanal!CF$8,Lancamentos!$F:$F,"Realizado",Lancamentos!$J:$J,Fluxo_de_Caixa_Semanal!$A95)-SUMIFS(Lancamentos!$Y:$Y,Lancamentos!$AF:$AF,Fluxo_de_Caixa_Semanal!CF$8,Lancamentos!$F:$F,"Contratado",Lancamentos!$J:$J,Fluxo_de_Caixa_Semanal!$A95)</f>
        <v>0</v>
      </c>
      <c r="CG95" s="122">
        <f>-SUMIFS(Lancamentos!$Y:$Y,Lancamentos!$AF:$AF,Fluxo_de_Caixa_Semanal!CG$8,Lancamentos!$F:$F,"Realizado",Lancamentos!$J:$J,Fluxo_de_Caixa_Semanal!$A95)-SUMIFS(Lancamentos!$Y:$Y,Lancamentos!$AF:$AF,Fluxo_de_Caixa_Semanal!CG$8,Lancamentos!$F:$F,"Contratado",Lancamentos!$J:$J,Fluxo_de_Caixa_Semanal!$A95)</f>
        <v>0</v>
      </c>
      <c r="CH95" s="123">
        <f>-SUMIFS(Lancamentos!$Y:$Y,Lancamentos!$AF:$AF,Fluxo_de_Caixa_Semanal!CH$8,Lancamentos!$F:$F,"Realizado",Lancamentos!$J:$J,Fluxo_de_Caixa_Semanal!$A95)-SUMIFS(Lancamentos!$Y:$Y,Lancamentos!$AF:$AF,Fluxo_de_Caixa_Semanal!CH$8,Lancamentos!$F:$F,"Contratado",Lancamentos!$J:$J,Fluxo_de_Caixa_Semanal!$A95)</f>
        <v>0</v>
      </c>
      <c r="CI95" s="121">
        <f>-SUMIFS(Lancamentos!$Y:$Y,Lancamentos!$AF:$AF,Fluxo_de_Caixa_Semanal!CI$8,Lancamentos!$F:$F,"Realizado",Lancamentos!$J:$J,Fluxo_de_Caixa_Semanal!$A95)-SUMIFS(Lancamentos!$Y:$Y,Lancamentos!$AF:$AF,Fluxo_de_Caixa_Semanal!CI$8,Lancamentos!$F:$F,"Contratado",Lancamentos!$J:$J,Fluxo_de_Caixa_Semanal!$A95)</f>
        <v>0</v>
      </c>
      <c r="CJ95" s="122">
        <f>-SUMIFS(Lancamentos!$Y:$Y,Lancamentos!$AF:$AF,Fluxo_de_Caixa_Semanal!CJ$8,Lancamentos!$F:$F,"Realizado",Lancamentos!$J:$J,Fluxo_de_Caixa_Semanal!$A95)-SUMIFS(Lancamentos!$Y:$Y,Lancamentos!$AF:$AF,Fluxo_de_Caixa_Semanal!CJ$8,Lancamentos!$F:$F,"Contratado",Lancamentos!$J:$J,Fluxo_de_Caixa_Semanal!$A95)</f>
        <v>0</v>
      </c>
      <c r="CK95" s="123">
        <f>-SUMIFS(Lancamentos!$Y:$Y,Lancamentos!$AF:$AF,Fluxo_de_Caixa_Semanal!CK$8,Lancamentos!$F:$F,"Realizado",Lancamentos!$J:$J,Fluxo_de_Caixa_Semanal!$A95)-SUMIFS(Lancamentos!$Y:$Y,Lancamentos!$AF:$AF,Fluxo_de_Caixa_Semanal!CK$8,Lancamentos!$F:$F,"Contratado",Lancamentos!$J:$J,Fluxo_de_Caixa_Semanal!$A95)</f>
        <v>0</v>
      </c>
      <c r="CL95" s="121">
        <f>-SUMIFS(Lancamentos!$Y:$Y,Lancamentos!$AF:$AF,Fluxo_de_Caixa_Semanal!CL$8,Lancamentos!$F:$F,"Realizado",Lancamentos!$J:$J,Fluxo_de_Caixa_Semanal!$A95)-SUMIFS(Lancamentos!$Y:$Y,Lancamentos!$AF:$AF,Fluxo_de_Caixa_Semanal!CL$8,Lancamentos!$F:$F,"Contratado",Lancamentos!$J:$J,Fluxo_de_Caixa_Semanal!$A95)</f>
        <v>0</v>
      </c>
      <c r="CM95" s="122">
        <f>-SUMIFS(Lancamentos!$Y:$Y,Lancamentos!$AF:$AF,Fluxo_de_Caixa_Semanal!CM$8,Lancamentos!$F:$F,"Realizado",Lancamentos!$J:$J,Fluxo_de_Caixa_Semanal!$A95)-SUMIFS(Lancamentos!$Y:$Y,Lancamentos!$AF:$AF,Fluxo_de_Caixa_Semanal!CM$8,Lancamentos!$F:$F,"Contratado",Lancamentos!$J:$J,Fluxo_de_Caixa_Semanal!$A95)</f>
        <v>0</v>
      </c>
      <c r="CN95" s="123">
        <f>-SUMIFS(Lancamentos!$Y:$Y,Lancamentos!$AF:$AF,Fluxo_de_Caixa_Semanal!CN$8,Lancamentos!$F:$F,"Realizado",Lancamentos!$J:$J,Fluxo_de_Caixa_Semanal!$A95)-SUMIFS(Lancamentos!$Y:$Y,Lancamentos!$AF:$AF,Fluxo_de_Caixa_Semanal!CN$8,Lancamentos!$F:$F,"Contratado",Lancamentos!$J:$J,Fluxo_de_Caixa_Semanal!$A95)</f>
        <v>0</v>
      </c>
      <c r="CO95" s="121">
        <f>-SUMIFS(Lancamentos!$Y:$Y,Lancamentos!$AF:$AF,Fluxo_de_Caixa_Semanal!CO$8,Lancamentos!$F:$F,"Realizado",Lancamentos!$J:$J,Fluxo_de_Caixa_Semanal!$A95)-SUMIFS(Lancamentos!$Y:$Y,Lancamentos!$AF:$AF,Fluxo_de_Caixa_Semanal!CO$8,Lancamentos!$F:$F,"Contratado",Lancamentos!$J:$J,Fluxo_de_Caixa_Semanal!$A95)</f>
        <v>0</v>
      </c>
      <c r="CP95" s="122">
        <f>-SUMIFS(Lancamentos!$Y:$Y,Lancamentos!$AF:$AF,Fluxo_de_Caixa_Semanal!CP$8,Lancamentos!$F:$F,"Realizado",Lancamentos!$J:$J,Fluxo_de_Caixa_Semanal!$A95)-SUMIFS(Lancamentos!$Y:$Y,Lancamentos!$AF:$AF,Fluxo_de_Caixa_Semanal!CP$8,Lancamentos!$F:$F,"Contratado",Lancamentos!$J:$J,Fluxo_de_Caixa_Semanal!$A95)</f>
        <v>0</v>
      </c>
      <c r="CQ95" s="123">
        <f>-SUMIFS(Lancamentos!$Y:$Y,Lancamentos!$AF:$AF,Fluxo_de_Caixa_Semanal!CQ$8,Lancamentos!$F:$F,"Realizado",Lancamentos!$J:$J,Fluxo_de_Caixa_Semanal!$A95)-SUMIFS(Lancamentos!$Y:$Y,Lancamentos!$AF:$AF,Fluxo_de_Caixa_Semanal!CQ$8,Lancamentos!$F:$F,"Contratado",Lancamentos!$J:$J,Fluxo_de_Caixa_Semanal!$A95)</f>
        <v>0</v>
      </c>
      <c r="CR95" s="121">
        <f>-SUMIFS(Lancamentos!$Y:$Y,Lancamentos!$AF:$AF,Fluxo_de_Caixa_Semanal!CR$8,Lancamentos!$F:$F,"Realizado",Lancamentos!$J:$J,Fluxo_de_Caixa_Semanal!$A95)-SUMIFS(Lancamentos!$Y:$Y,Lancamentos!$AF:$AF,Fluxo_de_Caixa_Semanal!CR$8,Lancamentos!$F:$F,"Contratado",Lancamentos!$J:$J,Fluxo_de_Caixa_Semanal!$A95)</f>
        <v>0</v>
      </c>
      <c r="CS95" s="122">
        <f>-SUMIFS(Lancamentos!$Y:$Y,Lancamentos!$AF:$AF,Fluxo_de_Caixa_Semanal!CS$8,Lancamentos!$F:$F,"Realizado",Lancamentos!$J:$J,Fluxo_de_Caixa_Semanal!$A95)-SUMIFS(Lancamentos!$Y:$Y,Lancamentos!$AF:$AF,Fluxo_de_Caixa_Semanal!CS$8,Lancamentos!$F:$F,"Contratado",Lancamentos!$J:$J,Fluxo_de_Caixa_Semanal!$A95)</f>
        <v>0</v>
      </c>
      <c r="CT95" s="123">
        <f>-SUMIFS(Lancamentos!$Y:$Y,Lancamentos!$AF:$AF,Fluxo_de_Caixa_Semanal!CT$8,Lancamentos!$F:$F,"Realizado",Lancamentos!$J:$J,Fluxo_de_Caixa_Semanal!$A95)-SUMIFS(Lancamentos!$Y:$Y,Lancamentos!$AF:$AF,Fluxo_de_Caixa_Semanal!CT$8,Lancamentos!$F:$F,"Contratado",Lancamentos!$J:$J,Fluxo_de_Caixa_Semanal!$A95)</f>
        <v>0</v>
      </c>
      <c r="CU95" s="121">
        <f>-SUMIFS(Lancamentos!$Y:$Y,Lancamentos!$AF:$AF,Fluxo_de_Caixa_Semanal!CU$8,Lancamentos!$F:$F,"Realizado",Lancamentos!$J:$J,Fluxo_de_Caixa_Semanal!$A95)-SUMIFS(Lancamentos!$Y:$Y,Lancamentos!$AF:$AF,Fluxo_de_Caixa_Semanal!CU$8,Lancamentos!$F:$F,"Contratado",Lancamentos!$J:$J,Fluxo_de_Caixa_Semanal!$A95)</f>
        <v>0</v>
      </c>
      <c r="CV95" s="122">
        <f>-SUMIFS(Lancamentos!$Y:$Y,Lancamentos!$AF:$AF,Fluxo_de_Caixa_Semanal!CV$8,Lancamentos!$F:$F,"Realizado",Lancamentos!$J:$J,Fluxo_de_Caixa_Semanal!$A95)-SUMIFS(Lancamentos!$Y:$Y,Lancamentos!$AF:$AF,Fluxo_de_Caixa_Semanal!CV$8,Lancamentos!$F:$F,"Contratado",Lancamentos!$J:$J,Fluxo_de_Caixa_Semanal!$A95)</f>
        <v>0</v>
      </c>
      <c r="CW95" s="123">
        <f>-SUMIFS(Lancamentos!$Y:$Y,Lancamentos!$AF:$AF,Fluxo_de_Caixa_Semanal!CW$8,Lancamentos!$F:$F,"Realizado",Lancamentos!$J:$J,Fluxo_de_Caixa_Semanal!$A95)-SUMIFS(Lancamentos!$Y:$Y,Lancamentos!$AF:$AF,Fluxo_de_Caixa_Semanal!CW$8,Lancamentos!$F:$F,"Contratado",Lancamentos!$J:$J,Fluxo_de_Caixa_Semanal!$A95)</f>
        <v>0</v>
      </c>
      <c r="CX95" s="121">
        <f>-SUMIFS(Lancamentos!$Y:$Y,Lancamentos!$AF:$AF,Fluxo_de_Caixa_Semanal!CX$8,Lancamentos!$F:$F,"Realizado",Lancamentos!$J:$J,Fluxo_de_Caixa_Semanal!$A95)-SUMIFS(Lancamentos!$Y:$Y,Lancamentos!$AF:$AF,Fluxo_de_Caixa_Semanal!CX$8,Lancamentos!$F:$F,"Contratado",Lancamentos!$J:$J,Fluxo_de_Caixa_Semanal!$A95)</f>
        <v>0</v>
      </c>
      <c r="CY95" s="122">
        <f>-SUMIFS(Lancamentos!$Y:$Y,Lancamentos!$AF:$AF,Fluxo_de_Caixa_Semanal!CY$8,Lancamentos!$F:$F,"Realizado",Lancamentos!$J:$J,Fluxo_de_Caixa_Semanal!$A95)-SUMIFS(Lancamentos!$Y:$Y,Lancamentos!$AF:$AF,Fluxo_de_Caixa_Semanal!CY$8,Lancamentos!$F:$F,"Contratado",Lancamentos!$J:$J,Fluxo_de_Caixa_Semanal!$A95)</f>
        <v>0</v>
      </c>
      <c r="CZ95" s="123">
        <f>-SUMIFS(Lancamentos!$Y:$Y,Lancamentos!$AF:$AF,Fluxo_de_Caixa_Semanal!CZ$8,Lancamentos!$F:$F,"Realizado",Lancamentos!$J:$J,Fluxo_de_Caixa_Semanal!$A95)-SUMIFS(Lancamentos!$Y:$Y,Lancamentos!$AF:$AF,Fluxo_de_Caixa_Semanal!CZ$8,Lancamentos!$F:$F,"Contratado",Lancamentos!$J:$J,Fluxo_de_Caixa_Semanal!$A95)</f>
        <v>0</v>
      </c>
      <c r="DA95" s="121">
        <f>-SUMIFS(Lancamentos!$Y:$Y,Lancamentos!$AF:$AF,Fluxo_de_Caixa_Semanal!DA$8,Lancamentos!$F:$F,"Realizado",Lancamentos!$J:$J,Fluxo_de_Caixa_Semanal!$A95)-SUMIFS(Lancamentos!$Y:$Y,Lancamentos!$AF:$AF,Fluxo_de_Caixa_Semanal!DA$8,Lancamentos!$F:$F,"Contratado",Lancamentos!$J:$J,Fluxo_de_Caixa_Semanal!$A95)</f>
        <v>0</v>
      </c>
      <c r="DB95" s="122">
        <f>-SUMIFS(Lancamentos!$Y:$Y,Lancamentos!$AF:$AF,Fluxo_de_Caixa_Semanal!DB$8,Lancamentos!$F:$F,"Realizado",Lancamentos!$J:$J,Fluxo_de_Caixa_Semanal!$A95)-SUMIFS(Lancamentos!$Y:$Y,Lancamentos!$AF:$AF,Fluxo_de_Caixa_Semanal!DB$8,Lancamentos!$F:$F,"Contratado",Lancamentos!$J:$J,Fluxo_de_Caixa_Semanal!$A95)</f>
        <v>0</v>
      </c>
      <c r="DC95" s="123">
        <f>-SUMIFS(Lancamentos!$Y:$Y,Lancamentos!$AF:$AF,Fluxo_de_Caixa_Semanal!DC$8,Lancamentos!$F:$F,"Realizado",Lancamentos!$J:$J,Fluxo_de_Caixa_Semanal!$A95)-SUMIFS(Lancamentos!$Y:$Y,Lancamentos!$AF:$AF,Fluxo_de_Caixa_Semanal!DC$8,Lancamentos!$F:$F,"Contratado",Lancamentos!$J:$J,Fluxo_de_Caixa_Semanal!$A95)</f>
        <v>0</v>
      </c>
      <c r="DD95" s="121">
        <f>-SUMIFS(Lancamentos!$Y:$Y,Lancamentos!$AF:$AF,Fluxo_de_Caixa_Semanal!DD$8,Lancamentos!$F:$F,"Realizado",Lancamentos!$J:$J,Fluxo_de_Caixa_Semanal!$A95)-SUMIFS(Lancamentos!$Y:$Y,Lancamentos!$AF:$AF,Fluxo_de_Caixa_Semanal!DD$8,Lancamentos!$F:$F,"Contratado",Lancamentos!$J:$J,Fluxo_de_Caixa_Semanal!$A95)</f>
        <v>0</v>
      </c>
      <c r="DE95" s="122">
        <f>-SUMIFS(Lancamentos!$Y:$Y,Lancamentos!$AF:$AF,Fluxo_de_Caixa_Semanal!DE$8,Lancamentos!$F:$F,"Realizado",Lancamentos!$J:$J,Fluxo_de_Caixa_Semanal!$A95)-SUMIFS(Lancamentos!$Y:$Y,Lancamentos!$AF:$AF,Fluxo_de_Caixa_Semanal!DE$8,Lancamentos!$F:$F,"Contratado",Lancamentos!$J:$J,Fluxo_de_Caixa_Semanal!$A95)</f>
        <v>0</v>
      </c>
      <c r="DF95" s="123">
        <f>-SUMIFS(Lancamentos!$Y:$Y,Lancamentos!$AF:$AF,Fluxo_de_Caixa_Semanal!DF$8,Lancamentos!$F:$F,"Realizado",Lancamentos!$J:$J,Fluxo_de_Caixa_Semanal!$A95)-SUMIFS(Lancamentos!$Y:$Y,Lancamentos!$AF:$AF,Fluxo_de_Caixa_Semanal!DF$8,Lancamentos!$F:$F,"Contratado",Lancamentos!$J:$J,Fluxo_de_Caixa_Semanal!$A95)</f>
        <v>0</v>
      </c>
      <c r="DG95" s="121">
        <f>-SUMIFS(Lancamentos!$Y:$Y,Lancamentos!$AF:$AF,Fluxo_de_Caixa_Semanal!DG$8,Lancamentos!$F:$F,"Realizado",Lancamentos!$J:$J,Fluxo_de_Caixa_Semanal!$A95)-SUMIFS(Lancamentos!$Y:$Y,Lancamentos!$AF:$AF,Fluxo_de_Caixa_Semanal!DG$8,Lancamentos!$F:$F,"Contratado",Lancamentos!$J:$J,Fluxo_de_Caixa_Semanal!$A95)</f>
        <v>0</v>
      </c>
      <c r="DH95" s="122">
        <f>-SUMIFS(Lancamentos!$Y:$Y,Lancamentos!$AF:$AF,Fluxo_de_Caixa_Semanal!DH$8,Lancamentos!$F:$F,"Realizado",Lancamentos!$J:$J,Fluxo_de_Caixa_Semanal!$A95)-SUMIFS(Lancamentos!$Y:$Y,Lancamentos!$AF:$AF,Fluxo_de_Caixa_Semanal!DH$8,Lancamentos!$F:$F,"Contratado",Lancamentos!$J:$J,Fluxo_de_Caixa_Semanal!$A95)</f>
        <v>0</v>
      </c>
      <c r="DI95" s="123">
        <f>-SUMIFS(Lancamentos!$Y:$Y,Lancamentos!$AF:$AF,Fluxo_de_Caixa_Semanal!DI$8,Lancamentos!$F:$F,"Realizado",Lancamentos!$J:$J,Fluxo_de_Caixa_Semanal!$A95)-SUMIFS(Lancamentos!$Y:$Y,Lancamentos!$AF:$AF,Fluxo_de_Caixa_Semanal!DI$8,Lancamentos!$F:$F,"Contratado",Lancamentos!$J:$J,Fluxo_de_Caixa_Semanal!$A95)</f>
        <v>0</v>
      </c>
      <c r="DJ95" s="121">
        <f>-SUMIFS(Lancamentos!$Y:$Y,Lancamentos!$AF:$AF,Fluxo_de_Caixa_Semanal!DJ$8,Lancamentos!$F:$F,"Realizado",Lancamentos!$J:$J,Fluxo_de_Caixa_Semanal!$A95)-SUMIFS(Lancamentos!$Y:$Y,Lancamentos!$AF:$AF,Fluxo_de_Caixa_Semanal!DJ$8,Lancamentos!$F:$F,"Contratado",Lancamentos!$J:$J,Fluxo_de_Caixa_Semanal!$A95)</f>
        <v>0</v>
      </c>
      <c r="DK95" s="122">
        <f>-SUMIFS(Lancamentos!$Y:$Y,Lancamentos!$AF:$AF,Fluxo_de_Caixa_Semanal!DK$8,Lancamentos!$F:$F,"Realizado",Lancamentos!$J:$J,Fluxo_de_Caixa_Semanal!$A95)-SUMIFS(Lancamentos!$Y:$Y,Lancamentos!$AF:$AF,Fluxo_de_Caixa_Semanal!DK$8,Lancamentos!$F:$F,"Contratado",Lancamentos!$J:$J,Fluxo_de_Caixa_Semanal!$A95)</f>
        <v>0</v>
      </c>
      <c r="DL95" s="123">
        <f>-SUMIFS(Lancamentos!$Y:$Y,Lancamentos!$AF:$AF,Fluxo_de_Caixa_Semanal!DL$8,Lancamentos!$F:$F,"Realizado",Lancamentos!$J:$J,Fluxo_de_Caixa_Semanal!$A95)-SUMIFS(Lancamentos!$Y:$Y,Lancamentos!$AF:$AF,Fluxo_de_Caixa_Semanal!DL$8,Lancamentos!$F:$F,"Contratado",Lancamentos!$J:$J,Fluxo_de_Caixa_Semanal!$A95)</f>
        <v>0</v>
      </c>
      <c r="DM95" s="121">
        <f>-SUMIFS(Lancamentos!$Y:$Y,Lancamentos!$AF:$AF,Fluxo_de_Caixa_Semanal!DM$8,Lancamentos!$F:$F,"Realizado",Lancamentos!$J:$J,Fluxo_de_Caixa_Semanal!$A95)-SUMIFS(Lancamentos!$Y:$Y,Lancamentos!$AF:$AF,Fluxo_de_Caixa_Semanal!DM$8,Lancamentos!$F:$F,"Contratado",Lancamentos!$J:$J,Fluxo_de_Caixa_Semanal!$A95)</f>
        <v>0</v>
      </c>
      <c r="DN95" s="122">
        <f>-SUMIFS(Lancamentos!$Y:$Y,Lancamentos!$AF:$AF,Fluxo_de_Caixa_Semanal!DN$8,Lancamentos!$F:$F,"Realizado",Lancamentos!$J:$J,Fluxo_de_Caixa_Semanal!$A95)-SUMIFS(Lancamentos!$Y:$Y,Lancamentos!$AF:$AF,Fluxo_de_Caixa_Semanal!DN$8,Lancamentos!$F:$F,"Contratado",Lancamentos!$J:$J,Fluxo_de_Caixa_Semanal!$A95)</f>
        <v>0</v>
      </c>
      <c r="DO95" s="123">
        <f>-SUMIFS(Lancamentos!$Y:$Y,Lancamentos!$AF:$AF,Fluxo_de_Caixa_Semanal!DO$8,Lancamentos!$F:$F,"Realizado",Lancamentos!$J:$J,Fluxo_de_Caixa_Semanal!$A95)-SUMIFS(Lancamentos!$Y:$Y,Lancamentos!$AF:$AF,Fluxo_de_Caixa_Semanal!DO$8,Lancamentos!$F:$F,"Contratado",Lancamentos!$J:$J,Fluxo_de_Caixa_Semanal!$A95)</f>
        <v>0</v>
      </c>
      <c r="DP95" s="121">
        <f>-SUMIFS(Lancamentos!$Y:$Y,Lancamentos!$AF:$AF,Fluxo_de_Caixa_Semanal!DP$8,Lancamentos!$F:$F,"Realizado",Lancamentos!$J:$J,Fluxo_de_Caixa_Semanal!$A95)-SUMIFS(Lancamentos!$Y:$Y,Lancamentos!$AF:$AF,Fluxo_de_Caixa_Semanal!DP$8,Lancamentos!$F:$F,"Contratado",Lancamentos!$J:$J,Fluxo_de_Caixa_Semanal!$A95)</f>
        <v>0</v>
      </c>
      <c r="DQ95" s="122">
        <f>-SUMIFS(Lancamentos!$Y:$Y,Lancamentos!$AF:$AF,Fluxo_de_Caixa_Semanal!DQ$8,Lancamentos!$F:$F,"Realizado",Lancamentos!$J:$J,Fluxo_de_Caixa_Semanal!$A95)-SUMIFS(Lancamentos!$Y:$Y,Lancamentos!$AF:$AF,Fluxo_de_Caixa_Semanal!DQ$8,Lancamentos!$F:$F,"Contratado",Lancamentos!$J:$J,Fluxo_de_Caixa_Semanal!$A95)</f>
        <v>0</v>
      </c>
      <c r="DR95" s="123">
        <f>-SUMIFS(Lancamentos!$Y:$Y,Lancamentos!$AF:$AF,Fluxo_de_Caixa_Semanal!DR$8,Lancamentos!$F:$F,"Realizado",Lancamentos!$J:$J,Fluxo_de_Caixa_Semanal!$A95)-SUMIFS(Lancamentos!$Y:$Y,Lancamentos!$AF:$AF,Fluxo_de_Caixa_Semanal!DR$8,Lancamentos!$F:$F,"Contratado",Lancamentos!$J:$J,Fluxo_de_Caixa_Semanal!$A95)</f>
        <v>0</v>
      </c>
      <c r="DS95" s="121">
        <f>-SUMIFS(Lancamentos!$Y:$Y,Lancamentos!$AF:$AF,Fluxo_de_Caixa_Semanal!DS$8,Lancamentos!$F:$F,"Realizado",Lancamentos!$J:$J,Fluxo_de_Caixa_Semanal!$A95)-SUMIFS(Lancamentos!$Y:$Y,Lancamentos!$AF:$AF,Fluxo_de_Caixa_Semanal!DS$8,Lancamentos!$F:$F,"Contratado",Lancamentos!$J:$J,Fluxo_de_Caixa_Semanal!$A95)</f>
        <v>0</v>
      </c>
      <c r="DT95" s="122">
        <f>-SUMIFS(Lancamentos!$Y:$Y,Lancamentos!$AF:$AF,Fluxo_de_Caixa_Semanal!DT$8,Lancamentos!$F:$F,"Realizado",Lancamentos!$J:$J,Fluxo_de_Caixa_Semanal!$A95)-SUMIFS(Lancamentos!$Y:$Y,Lancamentos!$AF:$AF,Fluxo_de_Caixa_Semanal!DT$8,Lancamentos!$F:$F,"Contratado",Lancamentos!$J:$J,Fluxo_de_Caixa_Semanal!$A95)</f>
        <v>0</v>
      </c>
      <c r="DU95" s="123">
        <f>-SUMIFS(Lancamentos!$Y:$Y,Lancamentos!$AF:$AF,Fluxo_de_Caixa_Semanal!DU$8,Lancamentos!$F:$F,"Realizado",Lancamentos!$J:$J,Fluxo_de_Caixa_Semanal!$A95)-SUMIFS(Lancamentos!$Y:$Y,Lancamentos!$AF:$AF,Fluxo_de_Caixa_Semanal!DU$8,Lancamentos!$F:$F,"Contratado",Lancamentos!$J:$J,Fluxo_de_Caixa_Semanal!$A95)</f>
        <v>0</v>
      </c>
      <c r="DV95" s="121">
        <f>-SUMIFS(Lancamentos!$Y:$Y,Lancamentos!$AF:$AF,Fluxo_de_Caixa_Semanal!DV$8,Lancamentos!$F:$F,"Realizado",Lancamentos!$J:$J,Fluxo_de_Caixa_Semanal!$A95)-SUMIFS(Lancamentos!$Y:$Y,Lancamentos!$AF:$AF,Fluxo_de_Caixa_Semanal!DV$8,Lancamentos!$F:$F,"Contratado",Lancamentos!$J:$J,Fluxo_de_Caixa_Semanal!$A95)</f>
        <v>0</v>
      </c>
      <c r="DW95" s="122">
        <f>-SUMIFS(Lancamentos!$Y:$Y,Lancamentos!$AF:$AF,Fluxo_de_Caixa_Semanal!DW$8,Lancamentos!$F:$F,"Realizado",Lancamentos!$J:$J,Fluxo_de_Caixa_Semanal!$A95)-SUMIFS(Lancamentos!$Y:$Y,Lancamentos!$AF:$AF,Fluxo_de_Caixa_Semanal!DW$8,Lancamentos!$F:$F,"Contratado",Lancamentos!$J:$J,Fluxo_de_Caixa_Semanal!$A95)</f>
        <v>0</v>
      </c>
      <c r="DX95" s="123">
        <f>-SUMIFS(Lancamentos!$Y:$Y,Lancamentos!$AF:$AF,Fluxo_de_Caixa_Semanal!DX$8,Lancamentos!$F:$F,"Realizado",Lancamentos!$J:$J,Fluxo_de_Caixa_Semanal!$A95)-SUMIFS(Lancamentos!$Y:$Y,Lancamentos!$AF:$AF,Fluxo_de_Caixa_Semanal!DX$8,Lancamentos!$F:$F,"Contratado",Lancamentos!$J:$J,Fluxo_de_Caixa_Semanal!$A95)</f>
        <v>0</v>
      </c>
      <c r="DY95" s="121">
        <f>-SUMIFS(Lancamentos!$Y:$Y,Lancamentos!$AF:$AF,Fluxo_de_Caixa_Semanal!DY$8,Lancamentos!$F:$F,"Realizado",Lancamentos!$J:$J,Fluxo_de_Caixa_Semanal!$A95)-SUMIFS(Lancamentos!$Y:$Y,Lancamentos!$AF:$AF,Fluxo_de_Caixa_Semanal!DY$8,Lancamentos!$F:$F,"Contratado",Lancamentos!$J:$J,Fluxo_de_Caixa_Semanal!$A95)</f>
        <v>0</v>
      </c>
      <c r="DZ95" s="122">
        <f>-SUMIFS(Lancamentos!$Y:$Y,Lancamentos!$AF:$AF,Fluxo_de_Caixa_Semanal!DZ$8,Lancamentos!$F:$F,"Realizado",Lancamentos!$J:$J,Fluxo_de_Caixa_Semanal!$A95)-SUMIFS(Lancamentos!$Y:$Y,Lancamentos!$AF:$AF,Fluxo_de_Caixa_Semanal!DZ$8,Lancamentos!$F:$F,"Contratado",Lancamentos!$J:$J,Fluxo_de_Caixa_Semanal!$A95)</f>
        <v>0</v>
      </c>
      <c r="EA95" s="123">
        <f>-SUMIFS(Lancamentos!$Y:$Y,Lancamentos!$AF:$AF,Fluxo_de_Caixa_Semanal!EA$8,Lancamentos!$F:$F,"Realizado",Lancamentos!$J:$J,Fluxo_de_Caixa_Semanal!$A95)-SUMIFS(Lancamentos!$Y:$Y,Lancamentos!$AF:$AF,Fluxo_de_Caixa_Semanal!EA$8,Lancamentos!$F:$F,"Contratado",Lancamentos!$J:$J,Fluxo_de_Caixa_Semanal!$A95)</f>
        <v>0</v>
      </c>
      <c r="EB95" s="121">
        <f>-SUMIFS(Lancamentos!$Y:$Y,Lancamentos!$AF:$AF,Fluxo_de_Caixa_Semanal!EB$8,Lancamentos!$F:$F,"Realizado",Lancamentos!$J:$J,Fluxo_de_Caixa_Semanal!$A95)-SUMIFS(Lancamentos!$Y:$Y,Lancamentos!$AF:$AF,Fluxo_de_Caixa_Semanal!EB$8,Lancamentos!$F:$F,"Contratado",Lancamentos!$J:$J,Fluxo_de_Caixa_Semanal!$A95)</f>
        <v>0</v>
      </c>
      <c r="EC95" s="122">
        <f>-SUMIFS(Lancamentos!$Y:$Y,Lancamentos!$AF:$AF,Fluxo_de_Caixa_Semanal!EC$8,Lancamentos!$F:$F,"Realizado",Lancamentos!$J:$J,Fluxo_de_Caixa_Semanal!$A95)-SUMIFS(Lancamentos!$Y:$Y,Lancamentos!$AF:$AF,Fluxo_de_Caixa_Semanal!EC$8,Lancamentos!$F:$F,"Contratado",Lancamentos!$J:$J,Fluxo_de_Caixa_Semanal!$A95)</f>
        <v>0</v>
      </c>
      <c r="ED95" s="123">
        <f>-SUMIFS(Lancamentos!$Y:$Y,Lancamentos!$AF:$AF,Fluxo_de_Caixa_Semanal!ED$8,Lancamentos!$F:$F,"Realizado",Lancamentos!$J:$J,Fluxo_de_Caixa_Semanal!$A95)-SUMIFS(Lancamentos!$Y:$Y,Lancamentos!$AF:$AF,Fluxo_de_Caixa_Semanal!ED$8,Lancamentos!$F:$F,"Contratado",Lancamentos!$J:$J,Fluxo_de_Caixa_Semanal!$A95)</f>
        <v>0</v>
      </c>
      <c r="EE95" s="121">
        <f>-SUMIFS(Lancamentos!$Y:$Y,Lancamentos!$AF:$AF,Fluxo_de_Caixa_Semanal!EE$8,Lancamentos!$F:$F,"Realizado",Lancamentos!$J:$J,Fluxo_de_Caixa_Semanal!$A95)-SUMIFS(Lancamentos!$Y:$Y,Lancamentos!$AF:$AF,Fluxo_de_Caixa_Semanal!EE$8,Lancamentos!$F:$F,"Contratado",Lancamentos!$J:$J,Fluxo_de_Caixa_Semanal!$A95)</f>
        <v>0</v>
      </c>
      <c r="EF95" s="122">
        <f>-SUMIFS(Lancamentos!$Y:$Y,Lancamentos!$AF:$AF,Fluxo_de_Caixa_Semanal!EF$8,Lancamentos!$F:$F,"Realizado",Lancamentos!$J:$J,Fluxo_de_Caixa_Semanal!$A95)-SUMIFS(Lancamentos!$Y:$Y,Lancamentos!$AF:$AF,Fluxo_de_Caixa_Semanal!EF$8,Lancamentos!$F:$F,"Contratado",Lancamentos!$J:$J,Fluxo_de_Caixa_Semanal!$A95)</f>
        <v>0</v>
      </c>
      <c r="EG95" s="123">
        <f>-SUMIFS(Lancamentos!$Y:$Y,Lancamentos!$AF:$AF,Fluxo_de_Caixa_Semanal!EG$8,Lancamentos!$F:$F,"Realizado",Lancamentos!$J:$J,Fluxo_de_Caixa_Semanal!$A95)-SUMIFS(Lancamentos!$Y:$Y,Lancamentos!$AF:$AF,Fluxo_de_Caixa_Semanal!EG$8,Lancamentos!$F:$F,"Contratado",Lancamentos!$J:$J,Fluxo_de_Caixa_Semanal!$A95)</f>
        <v>0</v>
      </c>
      <c r="EH95" s="121">
        <f>-SUMIFS(Lancamentos!$Y:$Y,Lancamentos!$AF:$AF,Fluxo_de_Caixa_Semanal!EH$8,Lancamentos!$F:$F,"Realizado",Lancamentos!$J:$J,Fluxo_de_Caixa_Semanal!$A95)-SUMIFS(Lancamentos!$Y:$Y,Lancamentos!$AF:$AF,Fluxo_de_Caixa_Semanal!EH$8,Lancamentos!$F:$F,"Contratado",Lancamentos!$J:$J,Fluxo_de_Caixa_Semanal!$A95)</f>
        <v>0</v>
      </c>
      <c r="EI95" s="122">
        <f>-SUMIFS(Lancamentos!$Y:$Y,Lancamentos!$AF:$AF,Fluxo_de_Caixa_Semanal!EI$8,Lancamentos!$F:$F,"Realizado",Lancamentos!$J:$J,Fluxo_de_Caixa_Semanal!$A95)-SUMIFS(Lancamentos!$Y:$Y,Lancamentos!$AF:$AF,Fluxo_de_Caixa_Semanal!EI$8,Lancamentos!$F:$F,"Contratado",Lancamentos!$J:$J,Fluxo_de_Caixa_Semanal!$A95)</f>
        <v>0</v>
      </c>
      <c r="EJ95" s="123">
        <f>-SUMIFS(Lancamentos!$Y:$Y,Lancamentos!$AF:$AF,Fluxo_de_Caixa_Semanal!EJ$8,Lancamentos!$F:$F,"Realizado",Lancamentos!$J:$J,Fluxo_de_Caixa_Semanal!$A95)-SUMIFS(Lancamentos!$Y:$Y,Lancamentos!$AF:$AF,Fluxo_de_Caixa_Semanal!EJ$8,Lancamentos!$F:$F,"Contratado",Lancamentos!$J:$J,Fluxo_de_Caixa_Semanal!$A95)</f>
        <v>0</v>
      </c>
      <c r="EK95" s="121">
        <f>-SUMIFS(Lancamentos!$Y:$Y,Lancamentos!$AF:$AF,Fluxo_de_Caixa_Semanal!EK$8,Lancamentos!$F:$F,"Realizado",Lancamentos!$J:$J,Fluxo_de_Caixa_Semanal!$A95)-SUMIFS(Lancamentos!$Y:$Y,Lancamentos!$AF:$AF,Fluxo_de_Caixa_Semanal!EK$8,Lancamentos!$F:$F,"Contratado",Lancamentos!$J:$J,Fluxo_de_Caixa_Semanal!$A95)</f>
        <v>0</v>
      </c>
      <c r="EL95" s="122">
        <f>-SUMIFS(Lancamentos!$Y:$Y,Lancamentos!$AF:$AF,Fluxo_de_Caixa_Semanal!EL$8,Lancamentos!$F:$F,"Realizado",Lancamentos!$J:$J,Fluxo_de_Caixa_Semanal!$A95)-SUMIFS(Lancamentos!$Y:$Y,Lancamentos!$AF:$AF,Fluxo_de_Caixa_Semanal!EL$8,Lancamentos!$F:$F,"Contratado",Lancamentos!$J:$J,Fluxo_de_Caixa_Semanal!$A95)</f>
        <v>0</v>
      </c>
      <c r="EM95" s="123">
        <f>-SUMIFS(Lancamentos!$Y:$Y,Lancamentos!$AF:$AF,Fluxo_de_Caixa_Semanal!EM$8,Lancamentos!$F:$F,"Realizado",Lancamentos!$J:$J,Fluxo_de_Caixa_Semanal!$A95)-SUMIFS(Lancamentos!$Y:$Y,Lancamentos!$AF:$AF,Fluxo_de_Caixa_Semanal!EM$8,Lancamentos!$F:$F,"Contratado",Lancamentos!$J:$J,Fluxo_de_Caixa_Semanal!$A95)</f>
        <v>0</v>
      </c>
      <c r="EN95" s="121">
        <f>-SUMIFS(Lancamentos!$Y:$Y,Lancamentos!$AF:$AF,Fluxo_de_Caixa_Semanal!EN$8,Lancamentos!$F:$F,"Realizado",Lancamentos!$J:$J,Fluxo_de_Caixa_Semanal!$A95)-SUMIFS(Lancamentos!$Y:$Y,Lancamentos!$AF:$AF,Fluxo_de_Caixa_Semanal!EN$8,Lancamentos!$F:$F,"Contratado",Lancamentos!$J:$J,Fluxo_de_Caixa_Semanal!$A95)</f>
        <v>0</v>
      </c>
      <c r="EO95" s="122">
        <f>-SUMIFS(Lancamentos!$Y:$Y,Lancamentos!$AF:$AF,Fluxo_de_Caixa_Semanal!EO$8,Lancamentos!$F:$F,"Realizado",Lancamentos!$J:$J,Fluxo_de_Caixa_Semanal!$A95)-SUMIFS(Lancamentos!$Y:$Y,Lancamentos!$AF:$AF,Fluxo_de_Caixa_Semanal!EO$8,Lancamentos!$F:$F,"Contratado",Lancamentos!$J:$J,Fluxo_de_Caixa_Semanal!$A95)</f>
        <v>0</v>
      </c>
      <c r="EP95" s="123">
        <f>-SUMIFS(Lancamentos!$Y:$Y,Lancamentos!$AF:$AF,Fluxo_de_Caixa_Semanal!EP$8,Lancamentos!$F:$F,"Realizado",Lancamentos!$J:$J,Fluxo_de_Caixa_Semanal!$A95)-SUMIFS(Lancamentos!$Y:$Y,Lancamentos!$AF:$AF,Fluxo_de_Caixa_Semanal!EP$8,Lancamentos!$F:$F,"Contratado",Lancamentos!$J:$J,Fluxo_de_Caixa_Semanal!$A95)</f>
        <v>0</v>
      </c>
      <c r="EQ95" s="121">
        <f>-SUMIFS(Lancamentos!$Y:$Y,Lancamentos!$AF:$AF,Fluxo_de_Caixa_Semanal!EQ$8,Lancamentos!$F:$F,"Realizado",Lancamentos!$J:$J,Fluxo_de_Caixa_Semanal!$A95)-SUMIFS(Lancamentos!$Y:$Y,Lancamentos!$AF:$AF,Fluxo_de_Caixa_Semanal!EQ$8,Lancamentos!$F:$F,"Contratado",Lancamentos!$J:$J,Fluxo_de_Caixa_Semanal!$A95)</f>
        <v>0</v>
      </c>
      <c r="ER95" s="122">
        <f>-SUMIFS(Lancamentos!$Y:$Y,Lancamentos!$AF:$AF,Fluxo_de_Caixa_Semanal!ER$8,Lancamentos!$F:$F,"Realizado",Lancamentos!$J:$J,Fluxo_de_Caixa_Semanal!$A95)-SUMIFS(Lancamentos!$Y:$Y,Lancamentos!$AF:$AF,Fluxo_de_Caixa_Semanal!ER$8,Lancamentos!$F:$F,"Contratado",Lancamentos!$J:$J,Fluxo_de_Caixa_Semanal!$A95)</f>
        <v>0</v>
      </c>
      <c r="ES95" s="123">
        <f>-SUMIFS(Lancamentos!$Y:$Y,Lancamentos!$AF:$AF,Fluxo_de_Caixa_Semanal!ES$8,Lancamentos!$F:$F,"Realizado",Lancamentos!$J:$J,Fluxo_de_Caixa_Semanal!$A95)-SUMIFS(Lancamentos!$Y:$Y,Lancamentos!$AF:$AF,Fluxo_de_Caixa_Semanal!ES$8,Lancamentos!$F:$F,"Contratado",Lancamentos!$J:$J,Fluxo_de_Caixa_Semanal!$A95)</f>
        <v>0</v>
      </c>
    </row>
    <row r="97" spans="1:149" s="20" customFormat="1" x14ac:dyDescent="0.25">
      <c r="A97" s="88"/>
      <c r="B97" s="88" t="s">
        <v>211</v>
      </c>
      <c r="C97" s="125">
        <f>SUM(C98:C99)</f>
        <v>0</v>
      </c>
      <c r="D97" s="125">
        <f t="shared" ref="D97:AG97" si="78">SUM(D98:D99)</f>
        <v>0</v>
      </c>
      <c r="E97" s="126">
        <f t="shared" si="78"/>
        <v>0</v>
      </c>
      <c r="F97" s="124">
        <f t="shared" si="78"/>
        <v>0</v>
      </c>
      <c r="G97" s="125">
        <f t="shared" ref="G97:H97" si="79">SUM(G98:G99)</f>
        <v>0</v>
      </c>
      <c r="H97" s="126">
        <f t="shared" si="79"/>
        <v>0</v>
      </c>
      <c r="I97" s="124">
        <f t="shared" si="78"/>
        <v>0</v>
      </c>
      <c r="J97" s="125">
        <f t="shared" si="78"/>
        <v>0</v>
      </c>
      <c r="K97" s="126">
        <f t="shared" si="78"/>
        <v>0</v>
      </c>
      <c r="L97" s="124">
        <f t="shared" ref="L97:M97" si="80">SUM(L98:L99)</f>
        <v>0</v>
      </c>
      <c r="M97" s="125">
        <f t="shared" si="80"/>
        <v>0</v>
      </c>
      <c r="N97" s="126">
        <f t="shared" si="78"/>
        <v>0</v>
      </c>
      <c r="O97" s="124">
        <f t="shared" si="78"/>
        <v>0</v>
      </c>
      <c r="P97" s="125">
        <f t="shared" si="78"/>
        <v>0</v>
      </c>
      <c r="Q97" s="126">
        <f t="shared" ref="Q97:S97" si="81">SUM(Q98:Q99)</f>
        <v>0</v>
      </c>
      <c r="R97" s="124">
        <f t="shared" si="81"/>
        <v>0</v>
      </c>
      <c r="S97" s="125">
        <f t="shared" si="81"/>
        <v>0</v>
      </c>
      <c r="T97" s="126">
        <f t="shared" ref="T97:V97" si="82">SUM(T98:T99)</f>
        <v>0</v>
      </c>
      <c r="U97" s="124">
        <f t="shared" si="82"/>
        <v>0</v>
      </c>
      <c r="V97" s="125">
        <f t="shared" si="82"/>
        <v>0</v>
      </c>
      <c r="W97" s="126">
        <f t="shared" ref="W97" si="83">SUM(W98:W99)</f>
        <v>0</v>
      </c>
      <c r="X97" s="124">
        <f t="shared" si="78"/>
        <v>0</v>
      </c>
      <c r="Y97" s="125">
        <f t="shared" si="78"/>
        <v>0</v>
      </c>
      <c r="Z97" s="126">
        <f t="shared" si="78"/>
        <v>0</v>
      </c>
      <c r="AA97" s="124">
        <f t="shared" si="78"/>
        <v>0</v>
      </c>
      <c r="AB97" s="125">
        <f t="shared" si="78"/>
        <v>0</v>
      </c>
      <c r="AC97" s="126">
        <f t="shared" si="78"/>
        <v>0</v>
      </c>
      <c r="AD97" s="124">
        <f t="shared" si="78"/>
        <v>0</v>
      </c>
      <c r="AE97" s="125">
        <f t="shared" si="78"/>
        <v>0</v>
      </c>
      <c r="AF97" s="126">
        <f t="shared" si="78"/>
        <v>0</v>
      </c>
      <c r="AG97" s="124">
        <f t="shared" si="78"/>
        <v>0</v>
      </c>
      <c r="AH97" s="125">
        <f t="shared" ref="AH97:BI97" si="84">SUM(AH98:AH99)</f>
        <v>0</v>
      </c>
      <c r="AI97" s="126">
        <f t="shared" si="84"/>
        <v>0</v>
      </c>
      <c r="AJ97" s="124">
        <f t="shared" si="84"/>
        <v>0</v>
      </c>
      <c r="AK97" s="125">
        <f t="shared" si="84"/>
        <v>0</v>
      </c>
      <c r="AL97" s="126">
        <f t="shared" si="84"/>
        <v>0</v>
      </c>
      <c r="AM97" s="124">
        <f t="shared" si="84"/>
        <v>0</v>
      </c>
      <c r="AN97" s="125">
        <f t="shared" si="84"/>
        <v>0</v>
      </c>
      <c r="AO97" s="126">
        <f t="shared" si="84"/>
        <v>0</v>
      </c>
      <c r="AP97" s="124">
        <f t="shared" si="84"/>
        <v>0</v>
      </c>
      <c r="AQ97" s="125">
        <f t="shared" si="84"/>
        <v>0</v>
      </c>
      <c r="AR97" s="126">
        <f t="shared" si="84"/>
        <v>0</v>
      </c>
      <c r="AS97" s="124">
        <f t="shared" si="84"/>
        <v>0</v>
      </c>
      <c r="AT97" s="125">
        <f t="shared" si="84"/>
        <v>0</v>
      </c>
      <c r="AU97" s="126">
        <f t="shared" si="84"/>
        <v>0</v>
      </c>
      <c r="AV97" s="124">
        <f t="shared" si="84"/>
        <v>0</v>
      </c>
      <c r="AW97" s="125">
        <f t="shared" si="84"/>
        <v>0</v>
      </c>
      <c r="AX97" s="126">
        <f t="shared" si="84"/>
        <v>0</v>
      </c>
      <c r="AY97" s="124">
        <f t="shared" si="84"/>
        <v>0</v>
      </c>
      <c r="AZ97" s="125">
        <f t="shared" si="84"/>
        <v>0</v>
      </c>
      <c r="BA97" s="126">
        <f t="shared" si="84"/>
        <v>0</v>
      </c>
      <c r="BB97" s="124">
        <f t="shared" si="84"/>
        <v>0</v>
      </c>
      <c r="BC97" s="125">
        <f t="shared" si="84"/>
        <v>0</v>
      </c>
      <c r="BD97" s="126">
        <f t="shared" si="84"/>
        <v>0</v>
      </c>
      <c r="BE97" s="124">
        <f t="shared" si="84"/>
        <v>0</v>
      </c>
      <c r="BF97" s="125">
        <f t="shared" si="84"/>
        <v>0</v>
      </c>
      <c r="BG97" s="126">
        <f t="shared" si="84"/>
        <v>0</v>
      </c>
      <c r="BH97" s="124">
        <f t="shared" si="84"/>
        <v>0</v>
      </c>
      <c r="BI97" s="125">
        <f t="shared" si="84"/>
        <v>0</v>
      </c>
      <c r="BJ97" s="126">
        <f t="shared" ref="BJ97:CN97" si="85">SUM(BJ98:BJ99)</f>
        <v>0</v>
      </c>
      <c r="BK97" s="124">
        <f t="shared" si="85"/>
        <v>0</v>
      </c>
      <c r="BL97" s="125">
        <f t="shared" si="85"/>
        <v>0</v>
      </c>
      <c r="BM97" s="126">
        <f t="shared" si="85"/>
        <v>0</v>
      </c>
      <c r="BN97" s="124">
        <f t="shared" si="85"/>
        <v>0</v>
      </c>
      <c r="BO97" s="125">
        <f t="shared" si="85"/>
        <v>0</v>
      </c>
      <c r="BP97" s="126">
        <f t="shared" si="85"/>
        <v>0</v>
      </c>
      <c r="BQ97" s="124">
        <f t="shared" si="85"/>
        <v>0</v>
      </c>
      <c r="BR97" s="125">
        <f t="shared" si="85"/>
        <v>0</v>
      </c>
      <c r="BS97" s="126">
        <f t="shared" si="85"/>
        <v>0</v>
      </c>
      <c r="BT97" s="124">
        <f t="shared" si="85"/>
        <v>0</v>
      </c>
      <c r="BU97" s="125">
        <f t="shared" si="85"/>
        <v>0</v>
      </c>
      <c r="BV97" s="126">
        <f t="shared" si="85"/>
        <v>0</v>
      </c>
      <c r="BW97" s="124">
        <f t="shared" si="85"/>
        <v>0</v>
      </c>
      <c r="BX97" s="125">
        <f t="shared" si="85"/>
        <v>0</v>
      </c>
      <c r="BY97" s="126">
        <f t="shared" si="85"/>
        <v>0</v>
      </c>
      <c r="BZ97" s="124">
        <f t="shared" si="85"/>
        <v>0</v>
      </c>
      <c r="CA97" s="125">
        <f t="shared" si="85"/>
        <v>0</v>
      </c>
      <c r="CB97" s="126">
        <f t="shared" si="85"/>
        <v>0</v>
      </c>
      <c r="CC97" s="124">
        <f t="shared" si="85"/>
        <v>0</v>
      </c>
      <c r="CD97" s="125">
        <f t="shared" si="85"/>
        <v>0</v>
      </c>
      <c r="CE97" s="126">
        <f t="shared" si="85"/>
        <v>0</v>
      </c>
      <c r="CF97" s="124">
        <f t="shared" si="85"/>
        <v>0</v>
      </c>
      <c r="CG97" s="125">
        <f t="shared" si="85"/>
        <v>0</v>
      </c>
      <c r="CH97" s="126">
        <f t="shared" si="85"/>
        <v>0</v>
      </c>
      <c r="CI97" s="124">
        <f t="shared" si="85"/>
        <v>0</v>
      </c>
      <c r="CJ97" s="125">
        <f t="shared" si="85"/>
        <v>0</v>
      </c>
      <c r="CK97" s="126">
        <f t="shared" si="85"/>
        <v>0</v>
      </c>
      <c r="CL97" s="124">
        <f t="shared" si="85"/>
        <v>0</v>
      </c>
      <c r="CM97" s="125">
        <f t="shared" si="85"/>
        <v>0</v>
      </c>
      <c r="CN97" s="126">
        <f t="shared" si="85"/>
        <v>0</v>
      </c>
      <c r="CO97" s="124">
        <f>SUM(CO98:CO99)</f>
        <v>0</v>
      </c>
      <c r="CP97" s="125">
        <f t="shared" ref="CP97:DT97" si="86">SUM(CP98:CP99)</f>
        <v>0</v>
      </c>
      <c r="CQ97" s="126">
        <f t="shared" si="86"/>
        <v>0</v>
      </c>
      <c r="CR97" s="124">
        <f t="shared" si="86"/>
        <v>0</v>
      </c>
      <c r="CS97" s="125">
        <f t="shared" si="86"/>
        <v>0</v>
      </c>
      <c r="CT97" s="126">
        <f t="shared" si="86"/>
        <v>0</v>
      </c>
      <c r="CU97" s="124">
        <f t="shared" si="86"/>
        <v>0</v>
      </c>
      <c r="CV97" s="125">
        <f t="shared" si="86"/>
        <v>0</v>
      </c>
      <c r="CW97" s="126">
        <f t="shared" si="86"/>
        <v>0</v>
      </c>
      <c r="CX97" s="124">
        <f t="shared" si="86"/>
        <v>0</v>
      </c>
      <c r="CY97" s="125">
        <f t="shared" si="86"/>
        <v>0</v>
      </c>
      <c r="CZ97" s="126">
        <f t="shared" si="86"/>
        <v>0</v>
      </c>
      <c r="DA97" s="124">
        <f t="shared" si="86"/>
        <v>0</v>
      </c>
      <c r="DB97" s="125">
        <f t="shared" si="86"/>
        <v>0</v>
      </c>
      <c r="DC97" s="126">
        <f t="shared" si="86"/>
        <v>0</v>
      </c>
      <c r="DD97" s="124">
        <f t="shared" si="86"/>
        <v>0</v>
      </c>
      <c r="DE97" s="125">
        <f t="shared" si="86"/>
        <v>0</v>
      </c>
      <c r="DF97" s="126">
        <f t="shared" si="86"/>
        <v>0</v>
      </c>
      <c r="DG97" s="124">
        <f t="shared" si="86"/>
        <v>0</v>
      </c>
      <c r="DH97" s="125">
        <f t="shared" si="86"/>
        <v>0</v>
      </c>
      <c r="DI97" s="126">
        <f t="shared" si="86"/>
        <v>0</v>
      </c>
      <c r="DJ97" s="124">
        <f t="shared" si="86"/>
        <v>0</v>
      </c>
      <c r="DK97" s="125">
        <f t="shared" si="86"/>
        <v>0</v>
      </c>
      <c r="DL97" s="126">
        <f t="shared" si="86"/>
        <v>0</v>
      </c>
      <c r="DM97" s="124">
        <f t="shared" si="86"/>
        <v>0</v>
      </c>
      <c r="DN97" s="125">
        <f t="shared" si="86"/>
        <v>0</v>
      </c>
      <c r="DO97" s="126">
        <f t="shared" si="86"/>
        <v>0</v>
      </c>
      <c r="DP97" s="124">
        <f t="shared" si="86"/>
        <v>0</v>
      </c>
      <c r="DQ97" s="125">
        <f t="shared" si="86"/>
        <v>0</v>
      </c>
      <c r="DR97" s="126">
        <f t="shared" si="86"/>
        <v>0</v>
      </c>
      <c r="DS97" s="124">
        <f t="shared" si="86"/>
        <v>0</v>
      </c>
      <c r="DT97" s="125">
        <f t="shared" si="86"/>
        <v>0</v>
      </c>
      <c r="DU97" s="126">
        <f t="shared" ref="DU97:ES97" si="87">SUM(DU98:DU99)</f>
        <v>0</v>
      </c>
      <c r="DV97" s="124">
        <f t="shared" si="87"/>
        <v>0</v>
      </c>
      <c r="DW97" s="125">
        <f t="shared" si="87"/>
        <v>0</v>
      </c>
      <c r="DX97" s="126">
        <f t="shared" si="87"/>
        <v>0</v>
      </c>
      <c r="DY97" s="124">
        <f t="shared" si="87"/>
        <v>0</v>
      </c>
      <c r="DZ97" s="125">
        <f t="shared" si="87"/>
        <v>0</v>
      </c>
      <c r="EA97" s="126">
        <f t="shared" si="87"/>
        <v>0</v>
      </c>
      <c r="EB97" s="124">
        <f t="shared" si="87"/>
        <v>0</v>
      </c>
      <c r="EC97" s="125">
        <f t="shared" si="87"/>
        <v>0</v>
      </c>
      <c r="ED97" s="126">
        <f t="shared" si="87"/>
        <v>0</v>
      </c>
      <c r="EE97" s="124">
        <f t="shared" si="87"/>
        <v>0</v>
      </c>
      <c r="EF97" s="125">
        <f t="shared" si="87"/>
        <v>0</v>
      </c>
      <c r="EG97" s="126">
        <f t="shared" si="87"/>
        <v>0</v>
      </c>
      <c r="EH97" s="124">
        <f t="shared" si="87"/>
        <v>0</v>
      </c>
      <c r="EI97" s="125">
        <f t="shared" si="87"/>
        <v>0</v>
      </c>
      <c r="EJ97" s="126">
        <f t="shared" si="87"/>
        <v>0</v>
      </c>
      <c r="EK97" s="124">
        <f t="shared" si="87"/>
        <v>0</v>
      </c>
      <c r="EL97" s="125">
        <f t="shared" si="87"/>
        <v>0</v>
      </c>
      <c r="EM97" s="126">
        <f t="shared" si="87"/>
        <v>0</v>
      </c>
      <c r="EN97" s="124">
        <f t="shared" si="87"/>
        <v>0</v>
      </c>
      <c r="EO97" s="125">
        <f t="shared" si="87"/>
        <v>0</v>
      </c>
      <c r="EP97" s="126">
        <f t="shared" si="87"/>
        <v>0</v>
      </c>
      <c r="EQ97" s="124">
        <f t="shared" si="87"/>
        <v>0</v>
      </c>
      <c r="ER97" s="125">
        <f t="shared" si="87"/>
        <v>0</v>
      </c>
      <c r="ES97" s="126">
        <f t="shared" si="87"/>
        <v>0</v>
      </c>
    </row>
    <row r="98" spans="1:149" s="2" customFormat="1" outlineLevel="1" x14ac:dyDescent="0.25">
      <c r="A98" t="s">
        <v>212</v>
      </c>
      <c r="B98" t="s">
        <v>213</v>
      </c>
      <c r="C98" s="165">
        <f>-SUMIFS(Lancamentos!$Y:$Y,Lancamentos!$AF:$AF,Fluxo_de_Caixa_Semanal!C$8,Lancamentos!$F:$F,"Realizado",Lancamentos!$J:$J,Fluxo_de_Caixa_Semanal!$A98)</f>
        <v>0</v>
      </c>
      <c r="D98" s="165">
        <f>-SUMIFS(Lancamentos!$Y:$Y,Lancamentos!$AF:$AF,Fluxo_de_Caixa_Semanal!D$8,Lancamentos!$F:$F,"Realizado",Lancamentos!$J:$J,Fluxo_de_Caixa_Semanal!$A98)</f>
        <v>0</v>
      </c>
      <c r="E98" s="166">
        <f>-SUMIFS(Lancamentos!$Y:$Y,Lancamentos!$AF:$AF,Fluxo_de_Caixa_Semanal!E$8,Lancamentos!$F:$F,"Realizado",Lancamentos!$J:$J,Fluxo_de_Caixa_Semanal!$A98)</f>
        <v>0</v>
      </c>
      <c r="F98" s="167">
        <f>-SUMIFS(Lancamentos!$Y:$Y,Lancamentos!$AF:$AF,Fluxo_de_Caixa_Semanal!F$8,Lancamentos!$F:$F,"Realizado",Lancamentos!$J:$J,Fluxo_de_Caixa_Semanal!$A98)</f>
        <v>0</v>
      </c>
      <c r="G98" s="165">
        <f>-SUMIFS(Lancamentos!$Y:$Y,Lancamentos!$AF:$AF,Fluxo_de_Caixa_Semanal!G$8,Lancamentos!$F:$F,"Realizado",Lancamentos!$J:$J,Fluxo_de_Caixa_Semanal!$A98)</f>
        <v>0</v>
      </c>
      <c r="H98" s="166">
        <f>-SUMIFS(Lancamentos!$Y:$Y,Lancamentos!$AF:$AF,Fluxo_de_Caixa_Semanal!H$8,Lancamentos!$F:$F,"Realizado",Lancamentos!$J:$J,Fluxo_de_Caixa_Semanal!$A98)</f>
        <v>0</v>
      </c>
      <c r="I98" s="167">
        <f>-SUMIFS(Lancamentos!$Y:$Y,Lancamentos!$AF:$AF,Fluxo_de_Caixa_Semanal!I$8,Lancamentos!$F:$F,"Realizado",Lancamentos!$J:$J,Fluxo_de_Caixa_Semanal!$A98)</f>
        <v>0</v>
      </c>
      <c r="J98" s="165">
        <f>-SUMIFS(Lancamentos!$Y:$Y,Lancamentos!$AF:$AF,Fluxo_de_Caixa_Semanal!J$8,Lancamentos!$F:$F,"Realizado",Lancamentos!$J:$J,Fluxo_de_Caixa_Semanal!$A98)</f>
        <v>0</v>
      </c>
      <c r="K98" s="166">
        <f>-SUMIFS(Lancamentos!$Y:$Y,Lancamentos!$AF:$AF,Fluxo_de_Caixa_Semanal!K$8,Lancamentos!$F:$F,"Realizado",Lancamentos!$J:$J,Fluxo_de_Caixa_Semanal!$A98)</f>
        <v>0</v>
      </c>
      <c r="L98" s="167">
        <f>-SUMIFS(Lancamentos!$Y:$Y,Lancamentos!$AF:$AF,Fluxo_de_Caixa_Semanal!L$8,Lancamentos!$F:$F,"Realizado",Lancamentos!$J:$J,Fluxo_de_Caixa_Semanal!$A98)</f>
        <v>0</v>
      </c>
      <c r="M98" s="165">
        <f>-SUMIFS(Lancamentos!$Y:$Y,Lancamentos!$AF:$AF,Fluxo_de_Caixa_Semanal!M$8,Lancamentos!$F:$F,"Realizado",Lancamentos!$J:$J,Fluxo_de_Caixa_Semanal!$A98)</f>
        <v>0</v>
      </c>
      <c r="N98" s="166">
        <f>-SUMIFS(Lancamentos!$Y:$Y,Lancamentos!$AF:$AF,Fluxo_de_Caixa_Semanal!N$8,Lancamentos!$F:$F,"Realizado",Lancamentos!$J:$J,Fluxo_de_Caixa_Semanal!$A98)</f>
        <v>0</v>
      </c>
      <c r="O98" s="167">
        <f>-SUMIFS(Lancamentos!$Y:$Y,Lancamentos!$AF:$AF,Fluxo_de_Caixa_Semanal!O$8,Lancamentos!$F:$F,"Realizado",Lancamentos!$J:$J,Fluxo_de_Caixa_Semanal!$A98)</f>
        <v>0</v>
      </c>
      <c r="P98" s="165">
        <f>-SUMIFS(Lancamentos!$Y:$Y,Lancamentos!$AF:$AF,Fluxo_de_Caixa_Semanal!P$8,Lancamentos!$F:$F,"Realizado",Lancamentos!$J:$J,Fluxo_de_Caixa_Semanal!$A98)</f>
        <v>0</v>
      </c>
      <c r="Q98" s="166">
        <f>-SUMIFS(Lancamentos!$Y:$Y,Lancamentos!$AF:$AF,Fluxo_de_Caixa_Semanal!Q$8,Lancamentos!$F:$F,"Realizado",Lancamentos!$J:$J,Fluxo_de_Caixa_Semanal!$A98)</f>
        <v>0</v>
      </c>
      <c r="R98" s="167">
        <f>-SUMIFS(Lancamentos!$Y:$Y,Lancamentos!$AF:$AF,Fluxo_de_Caixa_Semanal!R$8,Lancamentos!$F:$F,"Realizado",Lancamentos!$J:$J,Fluxo_de_Caixa_Semanal!$A98)</f>
        <v>0</v>
      </c>
      <c r="S98" s="165">
        <f>-SUMIFS(Lancamentos!$Y:$Y,Lancamentos!$AF:$AF,Fluxo_de_Caixa_Semanal!S$8,Lancamentos!$F:$F,"Realizado",Lancamentos!$J:$J,Fluxo_de_Caixa_Semanal!$A98)</f>
        <v>0</v>
      </c>
      <c r="T98" s="166">
        <f>-SUMIFS(Lancamentos!$Y:$Y,Lancamentos!$AF:$AF,Fluxo_de_Caixa_Semanal!T$8,Lancamentos!$F:$F,"Realizado",Lancamentos!$J:$J,Fluxo_de_Caixa_Semanal!$A98)</f>
        <v>0</v>
      </c>
      <c r="U98" s="167">
        <f>-SUMIFS(Lancamentos!$Y:$Y,Lancamentos!$AF:$AF,Fluxo_de_Caixa_Semanal!U$8,Lancamentos!$F:$F,"Realizado",Lancamentos!$J:$J,Fluxo_de_Caixa_Semanal!$A98)</f>
        <v>0</v>
      </c>
      <c r="V98" s="165">
        <f>-SUMIFS(Lancamentos!$Y:$Y,Lancamentos!$AF:$AF,Fluxo_de_Caixa_Semanal!V$8,Lancamentos!$F:$F,"Realizado",Lancamentos!$J:$J,Fluxo_de_Caixa_Semanal!$A98)</f>
        <v>0</v>
      </c>
      <c r="W98" s="166">
        <f>-SUMIFS(Lancamentos!$Y:$Y,Lancamentos!$AF:$AF,Fluxo_de_Caixa_Semanal!W$8,Lancamentos!$F:$F,"Realizado",Lancamentos!$J:$J,Fluxo_de_Caixa_Semanal!$A98)</f>
        <v>0</v>
      </c>
      <c r="X98" s="121">
        <f>-SUMIFS(Lancamentos!$Y:$Y,Lancamentos!$AF:$AF,Fluxo_de_Caixa_Semanal!X$8,Lancamentos!$F:$F,"Realizado",Lancamentos!$J:$J,Fluxo_de_Caixa_Semanal!$A98)-SUMIFS(Lancamentos!$Y:$Y,Lancamentos!$AF:$AF,Fluxo_de_Caixa_Semanal!X$8,Lancamentos!$F:$F,"Contratado",Lancamentos!$J:$J,Fluxo_de_Caixa_Semanal!$A98)</f>
        <v>0</v>
      </c>
      <c r="Y98" s="122">
        <f>-SUMIFS(Lancamentos!$Y:$Y,Lancamentos!$AF:$AF,Fluxo_de_Caixa_Semanal!Y$8,Lancamentos!$F:$F,"Realizado",Lancamentos!$J:$J,Fluxo_de_Caixa_Semanal!$A98)-SUMIFS(Lancamentos!$Y:$Y,Lancamentos!$AF:$AF,Fluxo_de_Caixa_Semanal!Y$8,Lancamentos!$F:$F,"Contratado",Lancamentos!$J:$J,Fluxo_de_Caixa_Semanal!$A98)</f>
        <v>0</v>
      </c>
      <c r="Z98" s="123">
        <f>-SUMIFS(Lancamentos!$Y:$Y,Lancamentos!$AF:$AF,Fluxo_de_Caixa_Semanal!Z$8,Lancamentos!$F:$F,"Realizado",Lancamentos!$J:$J,Fluxo_de_Caixa_Semanal!$A98)-SUMIFS(Lancamentos!$Y:$Y,Lancamentos!$AF:$AF,Fluxo_de_Caixa_Semanal!Z$8,Lancamentos!$F:$F,"Contratado",Lancamentos!$J:$J,Fluxo_de_Caixa_Semanal!$A98)</f>
        <v>0</v>
      </c>
      <c r="AA98" s="121">
        <f>-SUMIFS(Lancamentos!$Y:$Y,Lancamentos!$AF:$AF,Fluxo_de_Caixa_Semanal!AA$8,Lancamentos!$F:$F,"Realizado",Lancamentos!$J:$J,Fluxo_de_Caixa_Semanal!$A98)-SUMIFS(Lancamentos!$Y:$Y,Lancamentos!$AF:$AF,Fluxo_de_Caixa_Semanal!AA$8,Lancamentos!$F:$F,"Contratado",Lancamentos!$J:$J,Fluxo_de_Caixa_Semanal!$A98)</f>
        <v>0</v>
      </c>
      <c r="AB98" s="122">
        <f>-SUMIFS(Lancamentos!$Y:$Y,Lancamentos!$AF:$AF,Fluxo_de_Caixa_Semanal!AB$8,Lancamentos!$F:$F,"Realizado",Lancamentos!$J:$J,Fluxo_de_Caixa_Semanal!$A98)-SUMIFS(Lancamentos!$Y:$Y,Lancamentos!$AF:$AF,Fluxo_de_Caixa_Semanal!AB$8,Lancamentos!$F:$F,"Contratado",Lancamentos!$J:$J,Fluxo_de_Caixa_Semanal!$A98)</f>
        <v>0</v>
      </c>
      <c r="AC98" s="123">
        <f>-SUMIFS(Lancamentos!$Y:$Y,Lancamentos!$AF:$AF,Fluxo_de_Caixa_Semanal!AC$8,Lancamentos!$F:$F,"Realizado",Lancamentos!$J:$J,Fluxo_de_Caixa_Semanal!$A98)-SUMIFS(Lancamentos!$Y:$Y,Lancamentos!$AF:$AF,Fluxo_de_Caixa_Semanal!AC$8,Lancamentos!$F:$F,"Contratado",Lancamentos!$J:$J,Fluxo_de_Caixa_Semanal!$A98)</f>
        <v>0</v>
      </c>
      <c r="AD98" s="121">
        <f>-SUMIFS(Lancamentos!$Y:$Y,Lancamentos!$AF:$AF,Fluxo_de_Caixa_Semanal!AD$8,Lancamentos!$F:$F,"Realizado",Lancamentos!$J:$J,Fluxo_de_Caixa_Semanal!$A98)-SUMIFS(Lancamentos!$Y:$Y,Lancamentos!$AF:$AF,Fluxo_de_Caixa_Semanal!AD$8,Lancamentos!$F:$F,"Contratado",Lancamentos!$J:$J,Fluxo_de_Caixa_Semanal!$A98)</f>
        <v>0</v>
      </c>
      <c r="AE98" s="122">
        <f>-SUMIFS(Lancamentos!$Y:$Y,Lancamentos!$AF:$AF,Fluxo_de_Caixa_Semanal!AE$8,Lancamentos!$F:$F,"Realizado",Lancamentos!$J:$J,Fluxo_de_Caixa_Semanal!$A98)-SUMIFS(Lancamentos!$Y:$Y,Lancamentos!$AF:$AF,Fluxo_de_Caixa_Semanal!AE$8,Lancamentos!$F:$F,"Contratado",Lancamentos!$J:$J,Fluxo_de_Caixa_Semanal!$A98)</f>
        <v>0</v>
      </c>
      <c r="AF98" s="123">
        <f>-SUMIFS(Lancamentos!$Y:$Y,Lancamentos!$AF:$AF,Fluxo_de_Caixa_Semanal!AF$8,Lancamentos!$F:$F,"Realizado",Lancamentos!$J:$J,Fluxo_de_Caixa_Semanal!$A98)-SUMIFS(Lancamentos!$Y:$Y,Lancamentos!$AF:$AF,Fluxo_de_Caixa_Semanal!AF$8,Lancamentos!$F:$F,"Contratado",Lancamentos!$J:$J,Fluxo_de_Caixa_Semanal!$A98)</f>
        <v>0</v>
      </c>
      <c r="AG98" s="121">
        <f>-SUMIFS(Lancamentos!$Y:$Y,Lancamentos!$AF:$AF,Fluxo_de_Caixa_Semanal!AG$8,Lancamentos!$F:$F,"Realizado",Lancamentos!$J:$J,Fluxo_de_Caixa_Semanal!$A98)-SUMIFS(Lancamentos!$Y:$Y,Lancamentos!$AF:$AF,Fluxo_de_Caixa_Semanal!AG$8,Lancamentos!$F:$F,"Contratado",Lancamentos!$J:$J,Fluxo_de_Caixa_Semanal!$A98)</f>
        <v>0</v>
      </c>
      <c r="AH98" s="122">
        <f>-SUMIFS(Lancamentos!$Y:$Y,Lancamentos!$AF:$AF,Fluxo_de_Caixa_Semanal!AH$8,Lancamentos!$F:$F,"Realizado",Lancamentos!$J:$J,Fluxo_de_Caixa_Semanal!$A98)-SUMIFS(Lancamentos!$Y:$Y,Lancamentos!$AF:$AF,Fluxo_de_Caixa_Semanal!AH$8,Lancamentos!$F:$F,"Contratado",Lancamentos!$J:$J,Fluxo_de_Caixa_Semanal!$A98)</f>
        <v>0</v>
      </c>
      <c r="AI98" s="123">
        <f>-SUMIFS(Lancamentos!$Y:$Y,Lancamentos!$AF:$AF,Fluxo_de_Caixa_Semanal!AI$8,Lancamentos!$F:$F,"Realizado",Lancamentos!$J:$J,Fluxo_de_Caixa_Semanal!$A98)-SUMIFS(Lancamentos!$Y:$Y,Lancamentos!$AF:$AF,Fluxo_de_Caixa_Semanal!AI$8,Lancamentos!$F:$F,"Contratado",Lancamentos!$J:$J,Fluxo_de_Caixa_Semanal!$A98)</f>
        <v>0</v>
      </c>
      <c r="AJ98" s="121">
        <f>-SUMIFS(Lancamentos!$Y:$Y,Lancamentos!$AF:$AF,Fluxo_de_Caixa_Semanal!AJ$8,Lancamentos!$F:$F,"Realizado",Lancamentos!$J:$J,Fluxo_de_Caixa_Semanal!$A98)-SUMIFS(Lancamentos!$Y:$Y,Lancamentos!$AF:$AF,Fluxo_de_Caixa_Semanal!AJ$8,Lancamentos!$F:$F,"Contratado",Lancamentos!$J:$J,Fluxo_de_Caixa_Semanal!$A98)</f>
        <v>0</v>
      </c>
      <c r="AK98" s="122">
        <f>-SUMIFS(Lancamentos!$Y:$Y,Lancamentos!$AF:$AF,Fluxo_de_Caixa_Semanal!AK$8,Lancamentos!$F:$F,"Realizado",Lancamentos!$J:$J,Fluxo_de_Caixa_Semanal!$A98)-SUMIFS(Lancamentos!$Y:$Y,Lancamentos!$AF:$AF,Fluxo_de_Caixa_Semanal!AK$8,Lancamentos!$F:$F,"Contratado",Lancamentos!$J:$J,Fluxo_de_Caixa_Semanal!$A98)</f>
        <v>0</v>
      </c>
      <c r="AL98" s="123">
        <f>-SUMIFS(Lancamentos!$Y:$Y,Lancamentos!$AF:$AF,Fluxo_de_Caixa_Semanal!AL$8,Lancamentos!$F:$F,"Realizado",Lancamentos!$J:$J,Fluxo_de_Caixa_Semanal!$A98)-SUMIFS(Lancamentos!$Y:$Y,Lancamentos!$AF:$AF,Fluxo_de_Caixa_Semanal!AL$8,Lancamentos!$F:$F,"Contratado",Lancamentos!$J:$J,Fluxo_de_Caixa_Semanal!$A98)</f>
        <v>0</v>
      </c>
      <c r="AM98" s="121">
        <f>-SUMIFS(Lancamentos!$Y:$Y,Lancamentos!$AF:$AF,Fluxo_de_Caixa_Semanal!AM$8,Lancamentos!$F:$F,"Realizado",Lancamentos!$J:$J,Fluxo_de_Caixa_Semanal!$A98)-SUMIFS(Lancamentos!$Y:$Y,Lancamentos!$AF:$AF,Fluxo_de_Caixa_Semanal!AM$8,Lancamentos!$F:$F,"Contratado",Lancamentos!$J:$J,Fluxo_de_Caixa_Semanal!$A98)</f>
        <v>0</v>
      </c>
      <c r="AN98" s="122">
        <f>-SUMIFS(Lancamentos!$Y:$Y,Lancamentos!$AF:$AF,Fluxo_de_Caixa_Semanal!AN$8,Lancamentos!$F:$F,"Realizado",Lancamentos!$J:$J,Fluxo_de_Caixa_Semanal!$A98)-SUMIFS(Lancamentos!$Y:$Y,Lancamentos!$AF:$AF,Fluxo_de_Caixa_Semanal!AN$8,Lancamentos!$F:$F,"Contratado",Lancamentos!$J:$J,Fluxo_de_Caixa_Semanal!$A98)</f>
        <v>0</v>
      </c>
      <c r="AO98" s="123">
        <f>-SUMIFS(Lancamentos!$Y:$Y,Lancamentos!$AF:$AF,Fluxo_de_Caixa_Semanal!AO$8,Lancamentos!$F:$F,"Realizado",Lancamentos!$J:$J,Fluxo_de_Caixa_Semanal!$A98)-SUMIFS(Lancamentos!$Y:$Y,Lancamentos!$AF:$AF,Fluxo_de_Caixa_Semanal!AO$8,Lancamentos!$F:$F,"Contratado",Lancamentos!$J:$J,Fluxo_de_Caixa_Semanal!$A98)</f>
        <v>0</v>
      </c>
      <c r="AP98" s="121">
        <f>-SUMIFS(Lancamentos!$Y:$Y,Lancamentos!$AF:$AF,Fluxo_de_Caixa_Semanal!AP$8,Lancamentos!$F:$F,"Realizado",Lancamentos!$J:$J,Fluxo_de_Caixa_Semanal!$A98)-SUMIFS(Lancamentos!$Y:$Y,Lancamentos!$AF:$AF,Fluxo_de_Caixa_Semanal!AP$8,Lancamentos!$F:$F,"Contratado",Lancamentos!$J:$J,Fluxo_de_Caixa_Semanal!$A98)</f>
        <v>0</v>
      </c>
      <c r="AQ98" s="122">
        <f>-SUMIFS(Lancamentos!$Y:$Y,Lancamentos!$AF:$AF,Fluxo_de_Caixa_Semanal!AQ$8,Lancamentos!$F:$F,"Realizado",Lancamentos!$J:$J,Fluxo_de_Caixa_Semanal!$A98)-SUMIFS(Lancamentos!$Y:$Y,Lancamentos!$AF:$AF,Fluxo_de_Caixa_Semanal!AQ$8,Lancamentos!$F:$F,"Contratado",Lancamentos!$J:$J,Fluxo_de_Caixa_Semanal!$A98)</f>
        <v>0</v>
      </c>
      <c r="AR98" s="123">
        <f>-SUMIFS(Lancamentos!$Y:$Y,Lancamentos!$AF:$AF,Fluxo_de_Caixa_Semanal!AR$8,Lancamentos!$F:$F,"Realizado",Lancamentos!$J:$J,Fluxo_de_Caixa_Semanal!$A98)-SUMIFS(Lancamentos!$Y:$Y,Lancamentos!$AF:$AF,Fluxo_de_Caixa_Semanal!AR$8,Lancamentos!$F:$F,"Contratado",Lancamentos!$J:$J,Fluxo_de_Caixa_Semanal!$A98)</f>
        <v>0</v>
      </c>
      <c r="AS98" s="121">
        <f>-SUMIFS(Lancamentos!$Y:$Y,Lancamentos!$AF:$AF,Fluxo_de_Caixa_Semanal!AS$8,Lancamentos!$F:$F,"Realizado",Lancamentos!$J:$J,Fluxo_de_Caixa_Semanal!$A98)-SUMIFS(Lancamentos!$Y:$Y,Lancamentos!$AF:$AF,Fluxo_de_Caixa_Semanal!AS$8,Lancamentos!$F:$F,"Contratado",Lancamentos!$J:$J,Fluxo_de_Caixa_Semanal!$A98)</f>
        <v>0</v>
      </c>
      <c r="AT98" s="122">
        <f>-SUMIFS(Lancamentos!$Y:$Y,Lancamentos!$AF:$AF,Fluxo_de_Caixa_Semanal!AT$8,Lancamentos!$F:$F,"Realizado",Lancamentos!$J:$J,Fluxo_de_Caixa_Semanal!$A98)-SUMIFS(Lancamentos!$Y:$Y,Lancamentos!$AF:$AF,Fluxo_de_Caixa_Semanal!AT$8,Lancamentos!$F:$F,"Contratado",Lancamentos!$J:$J,Fluxo_de_Caixa_Semanal!$A98)</f>
        <v>0</v>
      </c>
      <c r="AU98" s="123">
        <f>-SUMIFS(Lancamentos!$Y:$Y,Lancamentos!$AF:$AF,Fluxo_de_Caixa_Semanal!AU$8,Lancamentos!$F:$F,"Realizado",Lancamentos!$J:$J,Fluxo_de_Caixa_Semanal!$A98)-SUMIFS(Lancamentos!$Y:$Y,Lancamentos!$AF:$AF,Fluxo_de_Caixa_Semanal!AU$8,Lancamentos!$F:$F,"Contratado",Lancamentos!$J:$J,Fluxo_de_Caixa_Semanal!$A98)</f>
        <v>0</v>
      </c>
      <c r="AV98" s="121">
        <f>-SUMIFS(Lancamentos!$Y:$Y,Lancamentos!$AF:$AF,Fluxo_de_Caixa_Semanal!AV$8,Lancamentos!$F:$F,"Realizado",Lancamentos!$J:$J,Fluxo_de_Caixa_Semanal!$A98)-SUMIFS(Lancamentos!$Y:$Y,Lancamentos!$AF:$AF,Fluxo_de_Caixa_Semanal!AV$8,Lancamentos!$F:$F,"Contratado",Lancamentos!$J:$J,Fluxo_de_Caixa_Semanal!$A98)</f>
        <v>0</v>
      </c>
      <c r="AW98" s="122">
        <f>-SUMIFS(Lancamentos!$Y:$Y,Lancamentos!$AF:$AF,Fluxo_de_Caixa_Semanal!AW$8,Lancamentos!$F:$F,"Realizado",Lancamentos!$J:$J,Fluxo_de_Caixa_Semanal!$A98)-SUMIFS(Lancamentos!$Y:$Y,Lancamentos!$AF:$AF,Fluxo_de_Caixa_Semanal!AW$8,Lancamentos!$F:$F,"Contratado",Lancamentos!$J:$J,Fluxo_de_Caixa_Semanal!$A98)</f>
        <v>0</v>
      </c>
      <c r="AX98" s="123">
        <f>-SUMIFS(Lancamentos!$Y:$Y,Lancamentos!$AF:$AF,Fluxo_de_Caixa_Semanal!AX$8,Lancamentos!$F:$F,"Realizado",Lancamentos!$J:$J,Fluxo_de_Caixa_Semanal!$A98)-SUMIFS(Lancamentos!$Y:$Y,Lancamentos!$AF:$AF,Fluxo_de_Caixa_Semanal!AX$8,Lancamentos!$F:$F,"Contratado",Lancamentos!$J:$J,Fluxo_de_Caixa_Semanal!$A98)</f>
        <v>0</v>
      </c>
      <c r="AY98" s="121">
        <f>-SUMIFS(Lancamentos!$Y:$Y,Lancamentos!$AF:$AF,Fluxo_de_Caixa_Semanal!AY$8,Lancamentos!$F:$F,"Realizado",Lancamentos!$J:$J,Fluxo_de_Caixa_Semanal!$A98)-SUMIFS(Lancamentos!$Y:$Y,Lancamentos!$AF:$AF,Fluxo_de_Caixa_Semanal!AY$8,Lancamentos!$F:$F,"Contratado",Lancamentos!$J:$J,Fluxo_de_Caixa_Semanal!$A98)</f>
        <v>0</v>
      </c>
      <c r="AZ98" s="122">
        <f>-SUMIFS(Lancamentos!$Y:$Y,Lancamentos!$AF:$AF,Fluxo_de_Caixa_Semanal!AZ$8,Lancamentos!$F:$F,"Realizado",Lancamentos!$J:$J,Fluxo_de_Caixa_Semanal!$A98)-SUMIFS(Lancamentos!$Y:$Y,Lancamentos!$AF:$AF,Fluxo_de_Caixa_Semanal!AZ$8,Lancamentos!$F:$F,"Contratado",Lancamentos!$J:$J,Fluxo_de_Caixa_Semanal!$A98)</f>
        <v>0</v>
      </c>
      <c r="BA98" s="123">
        <f>-SUMIFS(Lancamentos!$Y:$Y,Lancamentos!$AF:$AF,Fluxo_de_Caixa_Semanal!BA$8,Lancamentos!$F:$F,"Realizado",Lancamentos!$J:$J,Fluxo_de_Caixa_Semanal!$A98)-SUMIFS(Lancamentos!$Y:$Y,Lancamentos!$AF:$AF,Fluxo_de_Caixa_Semanal!BA$8,Lancamentos!$F:$F,"Contratado",Lancamentos!$J:$J,Fluxo_de_Caixa_Semanal!$A98)</f>
        <v>0</v>
      </c>
      <c r="BB98" s="121">
        <f>-SUMIFS(Lancamentos!$Y:$Y,Lancamentos!$AF:$AF,Fluxo_de_Caixa_Semanal!BB$8,Lancamentos!$F:$F,"Realizado",Lancamentos!$J:$J,Fluxo_de_Caixa_Semanal!$A98)-SUMIFS(Lancamentos!$Y:$Y,Lancamentos!$AF:$AF,Fluxo_de_Caixa_Semanal!BB$8,Lancamentos!$F:$F,"Contratado",Lancamentos!$J:$J,Fluxo_de_Caixa_Semanal!$A98)</f>
        <v>0</v>
      </c>
      <c r="BC98" s="122">
        <f>-SUMIFS(Lancamentos!$Y:$Y,Lancamentos!$AF:$AF,Fluxo_de_Caixa_Semanal!BC$8,Lancamentos!$F:$F,"Realizado",Lancamentos!$J:$J,Fluxo_de_Caixa_Semanal!$A98)-SUMIFS(Lancamentos!$Y:$Y,Lancamentos!$AF:$AF,Fluxo_de_Caixa_Semanal!BC$8,Lancamentos!$F:$F,"Contratado",Lancamentos!$J:$J,Fluxo_de_Caixa_Semanal!$A98)</f>
        <v>0</v>
      </c>
      <c r="BD98" s="123">
        <f>-SUMIFS(Lancamentos!$Y:$Y,Lancamentos!$AF:$AF,Fluxo_de_Caixa_Semanal!BD$8,Lancamentos!$F:$F,"Realizado",Lancamentos!$J:$J,Fluxo_de_Caixa_Semanal!$A98)-SUMIFS(Lancamentos!$Y:$Y,Lancamentos!$AF:$AF,Fluxo_de_Caixa_Semanal!BD$8,Lancamentos!$F:$F,"Contratado",Lancamentos!$J:$J,Fluxo_de_Caixa_Semanal!$A98)</f>
        <v>0</v>
      </c>
      <c r="BE98" s="121">
        <f>-SUMIFS(Lancamentos!$Y:$Y,Lancamentos!$AF:$AF,Fluxo_de_Caixa_Semanal!BE$8,Lancamentos!$F:$F,"Realizado",Lancamentos!$J:$J,Fluxo_de_Caixa_Semanal!$A98)-SUMIFS(Lancamentos!$Y:$Y,Lancamentos!$AF:$AF,Fluxo_de_Caixa_Semanal!BE$8,Lancamentos!$F:$F,"Contratado",Lancamentos!$J:$J,Fluxo_de_Caixa_Semanal!$A98)</f>
        <v>0</v>
      </c>
      <c r="BF98" s="122">
        <f>-SUMIFS(Lancamentos!$Y:$Y,Lancamentos!$AF:$AF,Fluxo_de_Caixa_Semanal!BF$8,Lancamentos!$F:$F,"Realizado",Lancamentos!$J:$J,Fluxo_de_Caixa_Semanal!$A98)-SUMIFS(Lancamentos!$Y:$Y,Lancamentos!$AF:$AF,Fluxo_de_Caixa_Semanal!BF$8,Lancamentos!$F:$F,"Contratado",Lancamentos!$J:$J,Fluxo_de_Caixa_Semanal!$A98)</f>
        <v>0</v>
      </c>
      <c r="BG98" s="123">
        <f>-SUMIFS(Lancamentos!$Y:$Y,Lancamentos!$AF:$AF,Fluxo_de_Caixa_Semanal!BG$8,Lancamentos!$F:$F,"Realizado",Lancamentos!$J:$J,Fluxo_de_Caixa_Semanal!$A98)-SUMIFS(Lancamentos!$Y:$Y,Lancamentos!$AF:$AF,Fluxo_de_Caixa_Semanal!BG$8,Lancamentos!$F:$F,"Contratado",Lancamentos!$J:$J,Fluxo_de_Caixa_Semanal!$A98)</f>
        <v>0</v>
      </c>
      <c r="BH98" s="121">
        <f>-SUMIFS(Lancamentos!$Y:$Y,Lancamentos!$AF:$AF,Fluxo_de_Caixa_Semanal!BH$8,Lancamentos!$F:$F,"Realizado",Lancamentos!$J:$J,Fluxo_de_Caixa_Semanal!$A98)-SUMIFS(Lancamentos!$Y:$Y,Lancamentos!$AF:$AF,Fluxo_de_Caixa_Semanal!BH$8,Lancamentos!$F:$F,"Contratado",Lancamentos!$J:$J,Fluxo_de_Caixa_Semanal!$A98)</f>
        <v>0</v>
      </c>
      <c r="BI98" s="122">
        <f>-SUMIFS(Lancamentos!$Y:$Y,Lancamentos!$AF:$AF,Fluxo_de_Caixa_Semanal!BI$8,Lancamentos!$F:$F,"Realizado",Lancamentos!$J:$J,Fluxo_de_Caixa_Semanal!$A98)-SUMIFS(Lancamentos!$Y:$Y,Lancamentos!$AF:$AF,Fluxo_de_Caixa_Semanal!BI$8,Lancamentos!$F:$F,"Contratado",Lancamentos!$J:$J,Fluxo_de_Caixa_Semanal!$A98)</f>
        <v>0</v>
      </c>
      <c r="BJ98" s="123">
        <f>-SUMIFS(Lancamentos!$Y:$Y,Lancamentos!$AF:$AF,Fluxo_de_Caixa_Semanal!BJ$8,Lancamentos!$F:$F,"Realizado",Lancamentos!$J:$J,Fluxo_de_Caixa_Semanal!$A98)-SUMIFS(Lancamentos!$Y:$Y,Lancamentos!$AF:$AF,Fluxo_de_Caixa_Semanal!BJ$8,Lancamentos!$F:$F,"Contratado",Lancamentos!$J:$J,Fluxo_de_Caixa_Semanal!$A98)</f>
        <v>0</v>
      </c>
      <c r="BK98" s="121">
        <f>-SUMIFS(Lancamentos!$Y:$Y,Lancamentos!$AF:$AF,Fluxo_de_Caixa_Semanal!BK$8,Lancamentos!$F:$F,"Realizado",Lancamentos!$J:$J,Fluxo_de_Caixa_Semanal!$A98)-SUMIFS(Lancamentos!$Y:$Y,Lancamentos!$AF:$AF,Fluxo_de_Caixa_Semanal!BK$8,Lancamentos!$F:$F,"Contratado",Lancamentos!$J:$J,Fluxo_de_Caixa_Semanal!$A98)</f>
        <v>0</v>
      </c>
      <c r="BL98" s="122">
        <f>-SUMIFS(Lancamentos!$Y:$Y,Lancamentos!$AF:$AF,Fluxo_de_Caixa_Semanal!BL$8,Lancamentos!$F:$F,"Realizado",Lancamentos!$J:$J,Fluxo_de_Caixa_Semanal!$A98)-SUMIFS(Lancamentos!$Y:$Y,Lancamentos!$AF:$AF,Fluxo_de_Caixa_Semanal!BL$8,Lancamentos!$F:$F,"Contratado",Lancamentos!$J:$J,Fluxo_de_Caixa_Semanal!$A98)</f>
        <v>0</v>
      </c>
      <c r="BM98" s="123">
        <f>-SUMIFS(Lancamentos!$Y:$Y,Lancamentos!$AF:$AF,Fluxo_de_Caixa_Semanal!BM$8,Lancamentos!$F:$F,"Realizado",Lancamentos!$J:$J,Fluxo_de_Caixa_Semanal!$A98)-SUMIFS(Lancamentos!$Y:$Y,Lancamentos!$AF:$AF,Fluxo_de_Caixa_Semanal!BM$8,Lancamentos!$F:$F,"Contratado",Lancamentos!$J:$J,Fluxo_de_Caixa_Semanal!$A98)</f>
        <v>0</v>
      </c>
      <c r="BN98" s="121">
        <f>-SUMIFS(Lancamentos!$Y:$Y,Lancamentos!$AF:$AF,Fluxo_de_Caixa_Semanal!BN$8,Lancamentos!$F:$F,"Realizado",Lancamentos!$J:$J,Fluxo_de_Caixa_Semanal!$A98)-SUMIFS(Lancamentos!$Y:$Y,Lancamentos!$AF:$AF,Fluxo_de_Caixa_Semanal!BN$8,Lancamentos!$F:$F,"Contratado",Lancamentos!$J:$J,Fluxo_de_Caixa_Semanal!$A98)</f>
        <v>0</v>
      </c>
      <c r="BO98" s="122">
        <f>-SUMIFS(Lancamentos!$Y:$Y,Lancamentos!$AF:$AF,Fluxo_de_Caixa_Semanal!BO$8,Lancamentos!$F:$F,"Realizado",Lancamentos!$J:$J,Fluxo_de_Caixa_Semanal!$A98)-SUMIFS(Lancamentos!$Y:$Y,Lancamentos!$AF:$AF,Fluxo_de_Caixa_Semanal!BO$8,Lancamentos!$F:$F,"Contratado",Lancamentos!$J:$J,Fluxo_de_Caixa_Semanal!$A98)</f>
        <v>0</v>
      </c>
      <c r="BP98" s="123">
        <f>-SUMIFS(Lancamentos!$Y:$Y,Lancamentos!$AF:$AF,Fluxo_de_Caixa_Semanal!BP$8,Lancamentos!$F:$F,"Realizado",Lancamentos!$J:$J,Fluxo_de_Caixa_Semanal!$A98)-SUMIFS(Lancamentos!$Y:$Y,Lancamentos!$AF:$AF,Fluxo_de_Caixa_Semanal!BP$8,Lancamentos!$F:$F,"Contratado",Lancamentos!$J:$J,Fluxo_de_Caixa_Semanal!$A98)</f>
        <v>0</v>
      </c>
      <c r="BQ98" s="121">
        <f>-SUMIFS(Lancamentos!$Y:$Y,Lancamentos!$AF:$AF,Fluxo_de_Caixa_Semanal!BQ$8,Lancamentos!$F:$F,"Realizado",Lancamentos!$J:$J,Fluxo_de_Caixa_Semanal!$A98)-SUMIFS(Lancamentos!$Y:$Y,Lancamentos!$AF:$AF,Fluxo_de_Caixa_Semanal!BQ$8,Lancamentos!$F:$F,"Contratado",Lancamentos!$J:$J,Fluxo_de_Caixa_Semanal!$A98)</f>
        <v>0</v>
      </c>
      <c r="BR98" s="122">
        <f>-SUMIFS(Lancamentos!$Y:$Y,Lancamentos!$AF:$AF,Fluxo_de_Caixa_Semanal!BR$8,Lancamentos!$F:$F,"Realizado",Lancamentos!$J:$J,Fluxo_de_Caixa_Semanal!$A98)-SUMIFS(Lancamentos!$Y:$Y,Lancamentos!$AF:$AF,Fluxo_de_Caixa_Semanal!BR$8,Lancamentos!$F:$F,"Contratado",Lancamentos!$J:$J,Fluxo_de_Caixa_Semanal!$A98)</f>
        <v>0</v>
      </c>
      <c r="BS98" s="123">
        <f>-SUMIFS(Lancamentos!$Y:$Y,Lancamentos!$AF:$AF,Fluxo_de_Caixa_Semanal!BS$8,Lancamentos!$F:$F,"Realizado",Lancamentos!$J:$J,Fluxo_de_Caixa_Semanal!$A98)-SUMIFS(Lancamentos!$Y:$Y,Lancamentos!$AF:$AF,Fluxo_de_Caixa_Semanal!BS$8,Lancamentos!$F:$F,"Contratado",Lancamentos!$J:$J,Fluxo_de_Caixa_Semanal!$A98)</f>
        <v>0</v>
      </c>
      <c r="BT98" s="121">
        <f>-SUMIFS(Lancamentos!$Y:$Y,Lancamentos!$AF:$AF,Fluxo_de_Caixa_Semanal!BT$8,Lancamentos!$F:$F,"Realizado",Lancamentos!$J:$J,Fluxo_de_Caixa_Semanal!$A98)-SUMIFS(Lancamentos!$Y:$Y,Lancamentos!$AF:$AF,Fluxo_de_Caixa_Semanal!BT$8,Lancamentos!$F:$F,"Contratado",Lancamentos!$J:$J,Fluxo_de_Caixa_Semanal!$A98)</f>
        <v>0</v>
      </c>
      <c r="BU98" s="122">
        <f>-SUMIFS(Lancamentos!$Y:$Y,Lancamentos!$AF:$AF,Fluxo_de_Caixa_Semanal!BU$8,Lancamentos!$F:$F,"Realizado",Lancamentos!$J:$J,Fluxo_de_Caixa_Semanal!$A98)-SUMIFS(Lancamentos!$Y:$Y,Lancamentos!$AF:$AF,Fluxo_de_Caixa_Semanal!BU$8,Lancamentos!$F:$F,"Contratado",Lancamentos!$J:$J,Fluxo_de_Caixa_Semanal!$A98)</f>
        <v>0</v>
      </c>
      <c r="BV98" s="123">
        <f>-SUMIFS(Lancamentos!$Y:$Y,Lancamentos!$AF:$AF,Fluxo_de_Caixa_Semanal!BV$8,Lancamentos!$F:$F,"Realizado",Lancamentos!$J:$J,Fluxo_de_Caixa_Semanal!$A98)-SUMIFS(Lancamentos!$Y:$Y,Lancamentos!$AF:$AF,Fluxo_de_Caixa_Semanal!BV$8,Lancamentos!$F:$F,"Contratado",Lancamentos!$J:$J,Fluxo_de_Caixa_Semanal!$A98)</f>
        <v>0</v>
      </c>
      <c r="BW98" s="121">
        <f>-SUMIFS(Lancamentos!$Y:$Y,Lancamentos!$AF:$AF,Fluxo_de_Caixa_Semanal!BW$8,Lancamentos!$F:$F,"Realizado",Lancamentos!$J:$J,Fluxo_de_Caixa_Semanal!$A98)-SUMIFS(Lancamentos!$Y:$Y,Lancamentos!$AF:$AF,Fluxo_de_Caixa_Semanal!BW$8,Lancamentos!$F:$F,"Contratado",Lancamentos!$J:$J,Fluxo_de_Caixa_Semanal!$A98)</f>
        <v>0</v>
      </c>
      <c r="BX98" s="122">
        <f>-SUMIFS(Lancamentos!$Y:$Y,Lancamentos!$AF:$AF,Fluxo_de_Caixa_Semanal!BX$8,Lancamentos!$F:$F,"Realizado",Lancamentos!$J:$J,Fluxo_de_Caixa_Semanal!$A98)-SUMIFS(Lancamentos!$Y:$Y,Lancamentos!$AF:$AF,Fluxo_de_Caixa_Semanal!BX$8,Lancamentos!$F:$F,"Contratado",Lancamentos!$J:$J,Fluxo_de_Caixa_Semanal!$A98)</f>
        <v>0</v>
      </c>
      <c r="BY98" s="123">
        <f>-SUMIFS(Lancamentos!$Y:$Y,Lancamentos!$AF:$AF,Fluxo_de_Caixa_Semanal!BY$8,Lancamentos!$F:$F,"Realizado",Lancamentos!$J:$J,Fluxo_de_Caixa_Semanal!$A98)-SUMIFS(Lancamentos!$Y:$Y,Lancamentos!$AF:$AF,Fluxo_de_Caixa_Semanal!BY$8,Lancamentos!$F:$F,"Contratado",Lancamentos!$J:$J,Fluxo_de_Caixa_Semanal!$A98)</f>
        <v>0</v>
      </c>
      <c r="BZ98" s="121">
        <f>-SUMIFS(Lancamentos!$Y:$Y,Lancamentos!$AF:$AF,Fluxo_de_Caixa_Semanal!BZ$8,Lancamentos!$F:$F,"Realizado",Lancamentos!$J:$J,Fluxo_de_Caixa_Semanal!$A98)-SUMIFS(Lancamentos!$Y:$Y,Lancamentos!$AF:$AF,Fluxo_de_Caixa_Semanal!BZ$8,Lancamentos!$F:$F,"Contratado",Lancamentos!$J:$J,Fluxo_de_Caixa_Semanal!$A98)</f>
        <v>0</v>
      </c>
      <c r="CA98" s="122">
        <f>-SUMIFS(Lancamentos!$Y:$Y,Lancamentos!$AF:$AF,Fluxo_de_Caixa_Semanal!CA$8,Lancamentos!$F:$F,"Realizado",Lancamentos!$J:$J,Fluxo_de_Caixa_Semanal!$A98)-SUMIFS(Lancamentos!$Y:$Y,Lancamentos!$AF:$AF,Fluxo_de_Caixa_Semanal!CA$8,Lancamentos!$F:$F,"Contratado",Lancamentos!$J:$J,Fluxo_de_Caixa_Semanal!$A98)</f>
        <v>0</v>
      </c>
      <c r="CB98" s="123">
        <f>-SUMIFS(Lancamentos!$Y:$Y,Lancamentos!$AF:$AF,Fluxo_de_Caixa_Semanal!CB$8,Lancamentos!$F:$F,"Realizado",Lancamentos!$J:$J,Fluxo_de_Caixa_Semanal!$A98)-SUMIFS(Lancamentos!$Y:$Y,Lancamentos!$AF:$AF,Fluxo_de_Caixa_Semanal!CB$8,Lancamentos!$F:$F,"Contratado",Lancamentos!$J:$J,Fluxo_de_Caixa_Semanal!$A98)</f>
        <v>0</v>
      </c>
      <c r="CC98" s="121">
        <f>-SUMIFS(Lancamentos!$Y:$Y,Lancamentos!$AF:$AF,Fluxo_de_Caixa_Semanal!CC$8,Lancamentos!$F:$F,"Realizado",Lancamentos!$J:$J,Fluxo_de_Caixa_Semanal!$A98)-SUMIFS(Lancamentos!$Y:$Y,Lancamentos!$AF:$AF,Fluxo_de_Caixa_Semanal!CC$8,Lancamentos!$F:$F,"Contratado",Lancamentos!$J:$J,Fluxo_de_Caixa_Semanal!$A98)</f>
        <v>0</v>
      </c>
      <c r="CD98" s="122">
        <f>-SUMIFS(Lancamentos!$Y:$Y,Lancamentos!$AF:$AF,Fluxo_de_Caixa_Semanal!CD$8,Lancamentos!$F:$F,"Realizado",Lancamentos!$J:$J,Fluxo_de_Caixa_Semanal!$A98)-SUMIFS(Lancamentos!$Y:$Y,Lancamentos!$AF:$AF,Fluxo_de_Caixa_Semanal!CD$8,Lancamentos!$F:$F,"Contratado",Lancamentos!$J:$J,Fluxo_de_Caixa_Semanal!$A98)</f>
        <v>0</v>
      </c>
      <c r="CE98" s="123">
        <f>-SUMIFS(Lancamentos!$Y:$Y,Lancamentos!$AF:$AF,Fluxo_de_Caixa_Semanal!CE$8,Lancamentos!$F:$F,"Realizado",Lancamentos!$J:$J,Fluxo_de_Caixa_Semanal!$A98)-SUMIFS(Lancamentos!$Y:$Y,Lancamentos!$AF:$AF,Fluxo_de_Caixa_Semanal!CE$8,Lancamentos!$F:$F,"Contratado",Lancamentos!$J:$J,Fluxo_de_Caixa_Semanal!$A98)</f>
        <v>0</v>
      </c>
      <c r="CF98" s="121">
        <f>-SUMIFS(Lancamentos!$Y:$Y,Lancamentos!$AF:$AF,Fluxo_de_Caixa_Semanal!CF$8,Lancamentos!$F:$F,"Realizado",Lancamentos!$J:$J,Fluxo_de_Caixa_Semanal!$A98)-SUMIFS(Lancamentos!$Y:$Y,Lancamentos!$AF:$AF,Fluxo_de_Caixa_Semanal!CF$8,Lancamentos!$F:$F,"Contratado",Lancamentos!$J:$J,Fluxo_de_Caixa_Semanal!$A98)</f>
        <v>0</v>
      </c>
      <c r="CG98" s="122">
        <f>-SUMIFS(Lancamentos!$Y:$Y,Lancamentos!$AF:$AF,Fluxo_de_Caixa_Semanal!CG$8,Lancamentos!$F:$F,"Realizado",Lancamentos!$J:$J,Fluxo_de_Caixa_Semanal!$A98)-SUMIFS(Lancamentos!$Y:$Y,Lancamentos!$AF:$AF,Fluxo_de_Caixa_Semanal!CG$8,Lancamentos!$F:$F,"Contratado",Lancamentos!$J:$J,Fluxo_de_Caixa_Semanal!$A98)</f>
        <v>0</v>
      </c>
      <c r="CH98" s="123">
        <f>-SUMIFS(Lancamentos!$Y:$Y,Lancamentos!$AF:$AF,Fluxo_de_Caixa_Semanal!CH$8,Lancamentos!$F:$F,"Realizado",Lancamentos!$J:$J,Fluxo_de_Caixa_Semanal!$A98)-SUMIFS(Lancamentos!$Y:$Y,Lancamentos!$AF:$AF,Fluxo_de_Caixa_Semanal!CH$8,Lancamentos!$F:$F,"Contratado",Lancamentos!$J:$J,Fluxo_de_Caixa_Semanal!$A98)</f>
        <v>0</v>
      </c>
      <c r="CI98" s="121">
        <f>-SUMIFS(Lancamentos!$Y:$Y,Lancamentos!$AF:$AF,Fluxo_de_Caixa_Semanal!CI$8,Lancamentos!$F:$F,"Realizado",Lancamentos!$J:$J,Fluxo_de_Caixa_Semanal!$A98)-SUMIFS(Lancamentos!$Y:$Y,Lancamentos!$AF:$AF,Fluxo_de_Caixa_Semanal!CI$8,Lancamentos!$F:$F,"Contratado",Lancamentos!$J:$J,Fluxo_de_Caixa_Semanal!$A98)</f>
        <v>0</v>
      </c>
      <c r="CJ98" s="122">
        <f>-SUMIFS(Lancamentos!$Y:$Y,Lancamentos!$AF:$AF,Fluxo_de_Caixa_Semanal!CJ$8,Lancamentos!$F:$F,"Realizado",Lancamentos!$J:$J,Fluxo_de_Caixa_Semanal!$A98)-SUMIFS(Lancamentos!$Y:$Y,Lancamentos!$AF:$AF,Fluxo_de_Caixa_Semanal!CJ$8,Lancamentos!$F:$F,"Contratado",Lancamentos!$J:$J,Fluxo_de_Caixa_Semanal!$A98)</f>
        <v>0</v>
      </c>
      <c r="CK98" s="123">
        <f>-SUMIFS(Lancamentos!$Y:$Y,Lancamentos!$AF:$AF,Fluxo_de_Caixa_Semanal!CK$8,Lancamentos!$F:$F,"Realizado",Lancamentos!$J:$J,Fluxo_de_Caixa_Semanal!$A98)-SUMIFS(Lancamentos!$Y:$Y,Lancamentos!$AF:$AF,Fluxo_de_Caixa_Semanal!CK$8,Lancamentos!$F:$F,"Contratado",Lancamentos!$J:$J,Fluxo_de_Caixa_Semanal!$A98)</f>
        <v>0</v>
      </c>
      <c r="CL98" s="121">
        <f>-SUMIFS(Lancamentos!$Y:$Y,Lancamentos!$AF:$AF,Fluxo_de_Caixa_Semanal!CL$8,Lancamentos!$F:$F,"Realizado",Lancamentos!$J:$J,Fluxo_de_Caixa_Semanal!$A98)-SUMIFS(Lancamentos!$Y:$Y,Lancamentos!$AF:$AF,Fluxo_de_Caixa_Semanal!CL$8,Lancamentos!$F:$F,"Contratado",Lancamentos!$J:$J,Fluxo_de_Caixa_Semanal!$A98)</f>
        <v>0</v>
      </c>
      <c r="CM98" s="122">
        <f>-SUMIFS(Lancamentos!$Y:$Y,Lancamentos!$AF:$AF,Fluxo_de_Caixa_Semanal!CM$8,Lancamentos!$F:$F,"Realizado",Lancamentos!$J:$J,Fluxo_de_Caixa_Semanal!$A98)-SUMIFS(Lancamentos!$Y:$Y,Lancamentos!$AF:$AF,Fluxo_de_Caixa_Semanal!CM$8,Lancamentos!$F:$F,"Contratado",Lancamentos!$J:$J,Fluxo_de_Caixa_Semanal!$A98)</f>
        <v>0</v>
      </c>
      <c r="CN98" s="123">
        <f>-SUMIFS(Lancamentos!$Y:$Y,Lancamentos!$AF:$AF,Fluxo_de_Caixa_Semanal!CN$8,Lancamentos!$F:$F,"Realizado",Lancamentos!$J:$J,Fluxo_de_Caixa_Semanal!$A98)-SUMIFS(Lancamentos!$Y:$Y,Lancamentos!$AF:$AF,Fluxo_de_Caixa_Semanal!CN$8,Lancamentos!$F:$F,"Contratado",Lancamentos!$J:$J,Fluxo_de_Caixa_Semanal!$A98)</f>
        <v>0</v>
      </c>
      <c r="CO98" s="121">
        <f>-SUMIFS(Lancamentos!$Y:$Y,Lancamentos!$AF:$AF,Fluxo_de_Caixa_Semanal!CO$8,Lancamentos!$F:$F,"Realizado",Lancamentos!$J:$J,Fluxo_de_Caixa_Semanal!$A98)-SUMIFS(Lancamentos!$Y:$Y,Lancamentos!$AF:$AF,Fluxo_de_Caixa_Semanal!CO$8,Lancamentos!$F:$F,"Contratado",Lancamentos!$J:$J,Fluxo_de_Caixa_Semanal!$A98)</f>
        <v>0</v>
      </c>
      <c r="CP98" s="122">
        <f>-SUMIFS(Lancamentos!$Y:$Y,Lancamentos!$AF:$AF,Fluxo_de_Caixa_Semanal!CP$8,Lancamentos!$F:$F,"Realizado",Lancamentos!$J:$J,Fluxo_de_Caixa_Semanal!$A98)-SUMIFS(Lancamentos!$Y:$Y,Lancamentos!$AF:$AF,Fluxo_de_Caixa_Semanal!CP$8,Lancamentos!$F:$F,"Contratado",Lancamentos!$J:$J,Fluxo_de_Caixa_Semanal!$A98)</f>
        <v>0</v>
      </c>
      <c r="CQ98" s="123">
        <f>-SUMIFS(Lancamentos!$Y:$Y,Lancamentos!$AF:$AF,Fluxo_de_Caixa_Semanal!CQ$8,Lancamentos!$F:$F,"Realizado",Lancamentos!$J:$J,Fluxo_de_Caixa_Semanal!$A98)-SUMIFS(Lancamentos!$Y:$Y,Lancamentos!$AF:$AF,Fluxo_de_Caixa_Semanal!CQ$8,Lancamentos!$F:$F,"Contratado",Lancamentos!$J:$J,Fluxo_de_Caixa_Semanal!$A98)</f>
        <v>0</v>
      </c>
      <c r="CR98" s="121">
        <f>-SUMIFS(Lancamentos!$Y:$Y,Lancamentos!$AF:$AF,Fluxo_de_Caixa_Semanal!CR$8,Lancamentos!$F:$F,"Realizado",Lancamentos!$J:$J,Fluxo_de_Caixa_Semanal!$A98)-SUMIFS(Lancamentos!$Y:$Y,Lancamentos!$AF:$AF,Fluxo_de_Caixa_Semanal!CR$8,Lancamentos!$F:$F,"Contratado",Lancamentos!$J:$J,Fluxo_de_Caixa_Semanal!$A98)</f>
        <v>0</v>
      </c>
      <c r="CS98" s="122">
        <f>-SUMIFS(Lancamentos!$Y:$Y,Lancamentos!$AF:$AF,Fluxo_de_Caixa_Semanal!CS$8,Lancamentos!$F:$F,"Realizado",Lancamentos!$J:$J,Fluxo_de_Caixa_Semanal!$A98)-SUMIFS(Lancamentos!$Y:$Y,Lancamentos!$AF:$AF,Fluxo_de_Caixa_Semanal!CS$8,Lancamentos!$F:$F,"Contratado",Lancamentos!$J:$J,Fluxo_de_Caixa_Semanal!$A98)</f>
        <v>0</v>
      </c>
      <c r="CT98" s="123">
        <f>-SUMIFS(Lancamentos!$Y:$Y,Lancamentos!$AF:$AF,Fluxo_de_Caixa_Semanal!CT$8,Lancamentos!$F:$F,"Realizado",Lancamentos!$J:$J,Fluxo_de_Caixa_Semanal!$A98)-SUMIFS(Lancamentos!$Y:$Y,Lancamentos!$AF:$AF,Fluxo_de_Caixa_Semanal!CT$8,Lancamentos!$F:$F,"Contratado",Lancamentos!$J:$J,Fluxo_de_Caixa_Semanal!$A98)</f>
        <v>0</v>
      </c>
      <c r="CU98" s="121">
        <f>-SUMIFS(Lancamentos!$Y:$Y,Lancamentos!$AF:$AF,Fluxo_de_Caixa_Semanal!CU$8,Lancamentos!$F:$F,"Realizado",Lancamentos!$J:$J,Fluxo_de_Caixa_Semanal!$A98)-SUMIFS(Lancamentos!$Y:$Y,Lancamentos!$AF:$AF,Fluxo_de_Caixa_Semanal!CU$8,Lancamentos!$F:$F,"Contratado",Lancamentos!$J:$J,Fluxo_de_Caixa_Semanal!$A98)</f>
        <v>0</v>
      </c>
      <c r="CV98" s="122">
        <f>-SUMIFS(Lancamentos!$Y:$Y,Lancamentos!$AF:$AF,Fluxo_de_Caixa_Semanal!CV$8,Lancamentos!$F:$F,"Realizado",Lancamentos!$J:$J,Fluxo_de_Caixa_Semanal!$A98)-SUMIFS(Lancamentos!$Y:$Y,Lancamentos!$AF:$AF,Fluxo_de_Caixa_Semanal!CV$8,Lancamentos!$F:$F,"Contratado",Lancamentos!$J:$J,Fluxo_de_Caixa_Semanal!$A98)</f>
        <v>0</v>
      </c>
      <c r="CW98" s="123">
        <f>-SUMIFS(Lancamentos!$Y:$Y,Lancamentos!$AF:$AF,Fluxo_de_Caixa_Semanal!CW$8,Lancamentos!$F:$F,"Realizado",Lancamentos!$J:$J,Fluxo_de_Caixa_Semanal!$A98)-SUMIFS(Lancamentos!$Y:$Y,Lancamentos!$AF:$AF,Fluxo_de_Caixa_Semanal!CW$8,Lancamentos!$F:$F,"Contratado",Lancamentos!$J:$J,Fluxo_de_Caixa_Semanal!$A98)</f>
        <v>0</v>
      </c>
      <c r="CX98" s="121">
        <f>-SUMIFS(Lancamentos!$Y:$Y,Lancamentos!$AF:$AF,Fluxo_de_Caixa_Semanal!CX$8,Lancamentos!$F:$F,"Realizado",Lancamentos!$J:$J,Fluxo_de_Caixa_Semanal!$A98)-SUMIFS(Lancamentos!$Y:$Y,Lancamentos!$AF:$AF,Fluxo_de_Caixa_Semanal!CX$8,Lancamentos!$F:$F,"Contratado",Lancamentos!$J:$J,Fluxo_de_Caixa_Semanal!$A98)</f>
        <v>0</v>
      </c>
      <c r="CY98" s="122">
        <f>-SUMIFS(Lancamentos!$Y:$Y,Lancamentos!$AF:$AF,Fluxo_de_Caixa_Semanal!CY$8,Lancamentos!$F:$F,"Realizado",Lancamentos!$J:$J,Fluxo_de_Caixa_Semanal!$A98)-SUMIFS(Lancamentos!$Y:$Y,Lancamentos!$AF:$AF,Fluxo_de_Caixa_Semanal!CY$8,Lancamentos!$F:$F,"Contratado",Lancamentos!$J:$J,Fluxo_de_Caixa_Semanal!$A98)</f>
        <v>0</v>
      </c>
      <c r="CZ98" s="123">
        <f>-SUMIFS(Lancamentos!$Y:$Y,Lancamentos!$AF:$AF,Fluxo_de_Caixa_Semanal!CZ$8,Lancamentos!$F:$F,"Realizado",Lancamentos!$J:$J,Fluxo_de_Caixa_Semanal!$A98)-SUMIFS(Lancamentos!$Y:$Y,Lancamentos!$AF:$AF,Fluxo_de_Caixa_Semanal!CZ$8,Lancamentos!$F:$F,"Contratado",Lancamentos!$J:$J,Fluxo_de_Caixa_Semanal!$A98)</f>
        <v>0</v>
      </c>
      <c r="DA98" s="121">
        <f>-SUMIFS(Lancamentos!$Y:$Y,Lancamentos!$AF:$AF,Fluxo_de_Caixa_Semanal!DA$8,Lancamentos!$F:$F,"Realizado",Lancamentos!$J:$J,Fluxo_de_Caixa_Semanal!$A98)-SUMIFS(Lancamentos!$Y:$Y,Lancamentos!$AF:$AF,Fluxo_de_Caixa_Semanal!DA$8,Lancamentos!$F:$F,"Contratado",Lancamentos!$J:$J,Fluxo_de_Caixa_Semanal!$A98)</f>
        <v>0</v>
      </c>
      <c r="DB98" s="122">
        <f>-SUMIFS(Lancamentos!$Y:$Y,Lancamentos!$AF:$AF,Fluxo_de_Caixa_Semanal!DB$8,Lancamentos!$F:$F,"Realizado",Lancamentos!$J:$J,Fluxo_de_Caixa_Semanal!$A98)-SUMIFS(Lancamentos!$Y:$Y,Lancamentos!$AF:$AF,Fluxo_de_Caixa_Semanal!DB$8,Lancamentos!$F:$F,"Contratado",Lancamentos!$J:$J,Fluxo_de_Caixa_Semanal!$A98)</f>
        <v>0</v>
      </c>
      <c r="DC98" s="123">
        <f>-SUMIFS(Lancamentos!$Y:$Y,Lancamentos!$AF:$AF,Fluxo_de_Caixa_Semanal!DC$8,Lancamentos!$F:$F,"Realizado",Lancamentos!$J:$J,Fluxo_de_Caixa_Semanal!$A98)-SUMIFS(Lancamentos!$Y:$Y,Lancamentos!$AF:$AF,Fluxo_de_Caixa_Semanal!DC$8,Lancamentos!$F:$F,"Contratado",Lancamentos!$J:$J,Fluxo_de_Caixa_Semanal!$A98)</f>
        <v>0</v>
      </c>
      <c r="DD98" s="121">
        <f>-SUMIFS(Lancamentos!$Y:$Y,Lancamentos!$AF:$AF,Fluxo_de_Caixa_Semanal!DD$8,Lancamentos!$F:$F,"Realizado",Lancamentos!$J:$J,Fluxo_de_Caixa_Semanal!$A98)-SUMIFS(Lancamentos!$Y:$Y,Lancamentos!$AF:$AF,Fluxo_de_Caixa_Semanal!DD$8,Lancamentos!$F:$F,"Contratado",Lancamentos!$J:$J,Fluxo_de_Caixa_Semanal!$A98)</f>
        <v>0</v>
      </c>
      <c r="DE98" s="122">
        <f>-SUMIFS(Lancamentos!$Y:$Y,Lancamentos!$AF:$AF,Fluxo_de_Caixa_Semanal!DE$8,Lancamentos!$F:$F,"Realizado",Lancamentos!$J:$J,Fluxo_de_Caixa_Semanal!$A98)-SUMIFS(Lancamentos!$Y:$Y,Lancamentos!$AF:$AF,Fluxo_de_Caixa_Semanal!DE$8,Lancamentos!$F:$F,"Contratado",Lancamentos!$J:$J,Fluxo_de_Caixa_Semanal!$A98)</f>
        <v>0</v>
      </c>
      <c r="DF98" s="123">
        <f>-SUMIFS(Lancamentos!$Y:$Y,Lancamentos!$AF:$AF,Fluxo_de_Caixa_Semanal!DF$8,Lancamentos!$F:$F,"Realizado",Lancamentos!$J:$J,Fluxo_de_Caixa_Semanal!$A98)-SUMIFS(Lancamentos!$Y:$Y,Lancamentos!$AF:$AF,Fluxo_de_Caixa_Semanal!DF$8,Lancamentos!$F:$F,"Contratado",Lancamentos!$J:$J,Fluxo_de_Caixa_Semanal!$A98)</f>
        <v>0</v>
      </c>
      <c r="DG98" s="121">
        <f>-SUMIFS(Lancamentos!$Y:$Y,Lancamentos!$AF:$AF,Fluxo_de_Caixa_Semanal!DG$8,Lancamentos!$F:$F,"Realizado",Lancamentos!$J:$J,Fluxo_de_Caixa_Semanal!$A98)-SUMIFS(Lancamentos!$Y:$Y,Lancamentos!$AF:$AF,Fluxo_de_Caixa_Semanal!DG$8,Lancamentos!$F:$F,"Contratado",Lancamentos!$J:$J,Fluxo_de_Caixa_Semanal!$A98)</f>
        <v>0</v>
      </c>
      <c r="DH98" s="122">
        <f>-SUMIFS(Lancamentos!$Y:$Y,Lancamentos!$AF:$AF,Fluxo_de_Caixa_Semanal!DH$8,Lancamentos!$F:$F,"Realizado",Lancamentos!$J:$J,Fluxo_de_Caixa_Semanal!$A98)-SUMIFS(Lancamentos!$Y:$Y,Lancamentos!$AF:$AF,Fluxo_de_Caixa_Semanal!DH$8,Lancamentos!$F:$F,"Contratado",Lancamentos!$J:$J,Fluxo_de_Caixa_Semanal!$A98)</f>
        <v>0</v>
      </c>
      <c r="DI98" s="123">
        <f>-SUMIFS(Lancamentos!$Y:$Y,Lancamentos!$AF:$AF,Fluxo_de_Caixa_Semanal!DI$8,Lancamentos!$F:$F,"Realizado",Lancamentos!$J:$J,Fluxo_de_Caixa_Semanal!$A98)-SUMIFS(Lancamentos!$Y:$Y,Lancamentos!$AF:$AF,Fluxo_de_Caixa_Semanal!DI$8,Lancamentos!$F:$F,"Contratado",Lancamentos!$J:$J,Fluxo_de_Caixa_Semanal!$A98)</f>
        <v>0</v>
      </c>
      <c r="DJ98" s="121">
        <f>-SUMIFS(Lancamentos!$Y:$Y,Lancamentos!$AF:$AF,Fluxo_de_Caixa_Semanal!DJ$8,Lancamentos!$F:$F,"Realizado",Lancamentos!$J:$J,Fluxo_de_Caixa_Semanal!$A98)-SUMIFS(Lancamentos!$Y:$Y,Lancamentos!$AF:$AF,Fluxo_de_Caixa_Semanal!DJ$8,Lancamentos!$F:$F,"Contratado",Lancamentos!$J:$J,Fluxo_de_Caixa_Semanal!$A98)</f>
        <v>0</v>
      </c>
      <c r="DK98" s="122">
        <f>-SUMIFS(Lancamentos!$Y:$Y,Lancamentos!$AF:$AF,Fluxo_de_Caixa_Semanal!DK$8,Lancamentos!$F:$F,"Realizado",Lancamentos!$J:$J,Fluxo_de_Caixa_Semanal!$A98)-SUMIFS(Lancamentos!$Y:$Y,Lancamentos!$AF:$AF,Fluxo_de_Caixa_Semanal!DK$8,Lancamentos!$F:$F,"Contratado",Lancamentos!$J:$J,Fluxo_de_Caixa_Semanal!$A98)</f>
        <v>0</v>
      </c>
      <c r="DL98" s="123">
        <f>-SUMIFS(Lancamentos!$Y:$Y,Lancamentos!$AF:$AF,Fluxo_de_Caixa_Semanal!DL$8,Lancamentos!$F:$F,"Realizado",Lancamentos!$J:$J,Fluxo_de_Caixa_Semanal!$A98)-SUMIFS(Lancamentos!$Y:$Y,Lancamentos!$AF:$AF,Fluxo_de_Caixa_Semanal!DL$8,Lancamentos!$F:$F,"Contratado",Lancamentos!$J:$J,Fluxo_de_Caixa_Semanal!$A98)</f>
        <v>0</v>
      </c>
      <c r="DM98" s="121">
        <f>-SUMIFS(Lancamentos!$Y:$Y,Lancamentos!$AF:$AF,Fluxo_de_Caixa_Semanal!DM$8,Lancamentos!$F:$F,"Realizado",Lancamentos!$J:$J,Fluxo_de_Caixa_Semanal!$A98)-SUMIFS(Lancamentos!$Y:$Y,Lancamentos!$AF:$AF,Fluxo_de_Caixa_Semanal!DM$8,Lancamentos!$F:$F,"Contratado",Lancamentos!$J:$J,Fluxo_de_Caixa_Semanal!$A98)</f>
        <v>0</v>
      </c>
      <c r="DN98" s="122">
        <f>-SUMIFS(Lancamentos!$Y:$Y,Lancamentos!$AF:$AF,Fluxo_de_Caixa_Semanal!DN$8,Lancamentos!$F:$F,"Realizado",Lancamentos!$J:$J,Fluxo_de_Caixa_Semanal!$A98)-SUMIFS(Lancamentos!$Y:$Y,Lancamentos!$AF:$AF,Fluxo_de_Caixa_Semanal!DN$8,Lancamentos!$F:$F,"Contratado",Lancamentos!$J:$J,Fluxo_de_Caixa_Semanal!$A98)</f>
        <v>0</v>
      </c>
      <c r="DO98" s="123">
        <f>-SUMIFS(Lancamentos!$Y:$Y,Lancamentos!$AF:$AF,Fluxo_de_Caixa_Semanal!DO$8,Lancamentos!$F:$F,"Realizado",Lancamentos!$J:$J,Fluxo_de_Caixa_Semanal!$A98)-SUMIFS(Lancamentos!$Y:$Y,Lancamentos!$AF:$AF,Fluxo_de_Caixa_Semanal!DO$8,Lancamentos!$F:$F,"Contratado",Lancamentos!$J:$J,Fluxo_de_Caixa_Semanal!$A98)</f>
        <v>0</v>
      </c>
      <c r="DP98" s="121">
        <f>-SUMIFS(Lancamentos!$Y:$Y,Lancamentos!$AF:$AF,Fluxo_de_Caixa_Semanal!DP$8,Lancamentos!$F:$F,"Realizado",Lancamentos!$J:$J,Fluxo_de_Caixa_Semanal!$A98)-SUMIFS(Lancamentos!$Y:$Y,Lancamentos!$AF:$AF,Fluxo_de_Caixa_Semanal!DP$8,Lancamentos!$F:$F,"Contratado",Lancamentos!$J:$J,Fluxo_de_Caixa_Semanal!$A98)</f>
        <v>0</v>
      </c>
      <c r="DQ98" s="122">
        <f>-SUMIFS(Lancamentos!$Y:$Y,Lancamentos!$AF:$AF,Fluxo_de_Caixa_Semanal!DQ$8,Lancamentos!$F:$F,"Realizado",Lancamentos!$J:$J,Fluxo_de_Caixa_Semanal!$A98)-SUMIFS(Lancamentos!$Y:$Y,Lancamentos!$AF:$AF,Fluxo_de_Caixa_Semanal!DQ$8,Lancamentos!$F:$F,"Contratado",Lancamentos!$J:$J,Fluxo_de_Caixa_Semanal!$A98)</f>
        <v>0</v>
      </c>
      <c r="DR98" s="123">
        <f>-SUMIFS(Lancamentos!$Y:$Y,Lancamentos!$AF:$AF,Fluxo_de_Caixa_Semanal!DR$8,Lancamentos!$F:$F,"Realizado",Lancamentos!$J:$J,Fluxo_de_Caixa_Semanal!$A98)-SUMIFS(Lancamentos!$Y:$Y,Lancamentos!$AF:$AF,Fluxo_de_Caixa_Semanal!DR$8,Lancamentos!$F:$F,"Contratado",Lancamentos!$J:$J,Fluxo_de_Caixa_Semanal!$A98)</f>
        <v>0</v>
      </c>
      <c r="DS98" s="121">
        <f>-SUMIFS(Lancamentos!$Y:$Y,Lancamentos!$AF:$AF,Fluxo_de_Caixa_Semanal!DS$8,Lancamentos!$F:$F,"Realizado",Lancamentos!$J:$J,Fluxo_de_Caixa_Semanal!$A98)-SUMIFS(Lancamentos!$Y:$Y,Lancamentos!$AF:$AF,Fluxo_de_Caixa_Semanal!DS$8,Lancamentos!$F:$F,"Contratado",Lancamentos!$J:$J,Fluxo_de_Caixa_Semanal!$A98)</f>
        <v>0</v>
      </c>
      <c r="DT98" s="122">
        <f>-SUMIFS(Lancamentos!$Y:$Y,Lancamentos!$AF:$AF,Fluxo_de_Caixa_Semanal!DT$8,Lancamentos!$F:$F,"Realizado",Lancamentos!$J:$J,Fluxo_de_Caixa_Semanal!$A98)-SUMIFS(Lancamentos!$Y:$Y,Lancamentos!$AF:$AF,Fluxo_de_Caixa_Semanal!DT$8,Lancamentos!$F:$F,"Contratado",Lancamentos!$J:$J,Fluxo_de_Caixa_Semanal!$A98)</f>
        <v>0</v>
      </c>
      <c r="DU98" s="123">
        <f>-SUMIFS(Lancamentos!$Y:$Y,Lancamentos!$AF:$AF,Fluxo_de_Caixa_Semanal!DU$8,Lancamentos!$F:$F,"Realizado",Lancamentos!$J:$J,Fluxo_de_Caixa_Semanal!$A98)-SUMIFS(Lancamentos!$Y:$Y,Lancamentos!$AF:$AF,Fluxo_de_Caixa_Semanal!DU$8,Lancamentos!$F:$F,"Contratado",Lancamentos!$J:$J,Fluxo_de_Caixa_Semanal!$A98)</f>
        <v>0</v>
      </c>
      <c r="DV98" s="121">
        <f>-SUMIFS(Lancamentos!$Y:$Y,Lancamentos!$AF:$AF,Fluxo_de_Caixa_Semanal!DV$8,Lancamentos!$F:$F,"Realizado",Lancamentos!$J:$J,Fluxo_de_Caixa_Semanal!$A98)-SUMIFS(Lancamentos!$Y:$Y,Lancamentos!$AF:$AF,Fluxo_de_Caixa_Semanal!DV$8,Lancamentos!$F:$F,"Contratado",Lancamentos!$J:$J,Fluxo_de_Caixa_Semanal!$A98)</f>
        <v>0</v>
      </c>
      <c r="DW98" s="122">
        <f>-SUMIFS(Lancamentos!$Y:$Y,Lancamentos!$AF:$AF,Fluxo_de_Caixa_Semanal!DW$8,Lancamentos!$F:$F,"Realizado",Lancamentos!$J:$J,Fluxo_de_Caixa_Semanal!$A98)-SUMIFS(Lancamentos!$Y:$Y,Lancamentos!$AF:$AF,Fluxo_de_Caixa_Semanal!DW$8,Lancamentos!$F:$F,"Contratado",Lancamentos!$J:$J,Fluxo_de_Caixa_Semanal!$A98)</f>
        <v>0</v>
      </c>
      <c r="DX98" s="123">
        <f>-SUMIFS(Lancamentos!$Y:$Y,Lancamentos!$AF:$AF,Fluxo_de_Caixa_Semanal!DX$8,Lancamentos!$F:$F,"Realizado",Lancamentos!$J:$J,Fluxo_de_Caixa_Semanal!$A98)-SUMIFS(Lancamentos!$Y:$Y,Lancamentos!$AF:$AF,Fluxo_de_Caixa_Semanal!DX$8,Lancamentos!$F:$F,"Contratado",Lancamentos!$J:$J,Fluxo_de_Caixa_Semanal!$A98)</f>
        <v>0</v>
      </c>
      <c r="DY98" s="121">
        <f>-SUMIFS(Lancamentos!$Y:$Y,Lancamentos!$AF:$AF,Fluxo_de_Caixa_Semanal!DY$8,Lancamentos!$F:$F,"Realizado",Lancamentos!$J:$J,Fluxo_de_Caixa_Semanal!$A98)-SUMIFS(Lancamentos!$Y:$Y,Lancamentos!$AF:$AF,Fluxo_de_Caixa_Semanal!DY$8,Lancamentos!$F:$F,"Contratado",Lancamentos!$J:$J,Fluxo_de_Caixa_Semanal!$A98)</f>
        <v>0</v>
      </c>
      <c r="DZ98" s="122">
        <f>-SUMIFS(Lancamentos!$Y:$Y,Lancamentos!$AF:$AF,Fluxo_de_Caixa_Semanal!DZ$8,Lancamentos!$F:$F,"Realizado",Lancamentos!$J:$J,Fluxo_de_Caixa_Semanal!$A98)-SUMIFS(Lancamentos!$Y:$Y,Lancamentos!$AF:$AF,Fluxo_de_Caixa_Semanal!DZ$8,Lancamentos!$F:$F,"Contratado",Lancamentos!$J:$J,Fluxo_de_Caixa_Semanal!$A98)</f>
        <v>0</v>
      </c>
      <c r="EA98" s="123">
        <f>-SUMIFS(Lancamentos!$Y:$Y,Lancamentos!$AF:$AF,Fluxo_de_Caixa_Semanal!EA$8,Lancamentos!$F:$F,"Realizado",Lancamentos!$J:$J,Fluxo_de_Caixa_Semanal!$A98)-SUMIFS(Lancamentos!$Y:$Y,Lancamentos!$AF:$AF,Fluxo_de_Caixa_Semanal!EA$8,Lancamentos!$F:$F,"Contratado",Lancamentos!$J:$J,Fluxo_de_Caixa_Semanal!$A98)</f>
        <v>0</v>
      </c>
      <c r="EB98" s="121">
        <f>-SUMIFS(Lancamentos!$Y:$Y,Lancamentos!$AF:$AF,Fluxo_de_Caixa_Semanal!EB$8,Lancamentos!$F:$F,"Realizado",Lancamentos!$J:$J,Fluxo_de_Caixa_Semanal!$A98)-SUMIFS(Lancamentos!$Y:$Y,Lancamentos!$AF:$AF,Fluxo_de_Caixa_Semanal!EB$8,Lancamentos!$F:$F,"Contratado",Lancamentos!$J:$J,Fluxo_de_Caixa_Semanal!$A98)</f>
        <v>0</v>
      </c>
      <c r="EC98" s="122">
        <f>-SUMIFS(Lancamentos!$Y:$Y,Lancamentos!$AF:$AF,Fluxo_de_Caixa_Semanal!EC$8,Lancamentos!$F:$F,"Realizado",Lancamentos!$J:$J,Fluxo_de_Caixa_Semanal!$A98)-SUMIFS(Lancamentos!$Y:$Y,Lancamentos!$AF:$AF,Fluxo_de_Caixa_Semanal!EC$8,Lancamentos!$F:$F,"Contratado",Lancamentos!$J:$J,Fluxo_de_Caixa_Semanal!$A98)</f>
        <v>0</v>
      </c>
      <c r="ED98" s="123">
        <f>-SUMIFS(Lancamentos!$Y:$Y,Lancamentos!$AF:$AF,Fluxo_de_Caixa_Semanal!ED$8,Lancamentos!$F:$F,"Realizado",Lancamentos!$J:$J,Fluxo_de_Caixa_Semanal!$A98)-SUMIFS(Lancamentos!$Y:$Y,Lancamentos!$AF:$AF,Fluxo_de_Caixa_Semanal!ED$8,Lancamentos!$F:$F,"Contratado",Lancamentos!$J:$J,Fluxo_de_Caixa_Semanal!$A98)</f>
        <v>0</v>
      </c>
      <c r="EE98" s="121">
        <f>-SUMIFS(Lancamentos!$Y:$Y,Lancamentos!$AF:$AF,Fluxo_de_Caixa_Semanal!EE$8,Lancamentos!$F:$F,"Realizado",Lancamentos!$J:$J,Fluxo_de_Caixa_Semanal!$A98)-SUMIFS(Lancamentos!$Y:$Y,Lancamentos!$AF:$AF,Fluxo_de_Caixa_Semanal!EE$8,Lancamentos!$F:$F,"Contratado",Lancamentos!$J:$J,Fluxo_de_Caixa_Semanal!$A98)</f>
        <v>0</v>
      </c>
      <c r="EF98" s="122">
        <f>-SUMIFS(Lancamentos!$Y:$Y,Lancamentos!$AF:$AF,Fluxo_de_Caixa_Semanal!EF$8,Lancamentos!$F:$F,"Realizado",Lancamentos!$J:$J,Fluxo_de_Caixa_Semanal!$A98)-SUMIFS(Lancamentos!$Y:$Y,Lancamentos!$AF:$AF,Fluxo_de_Caixa_Semanal!EF$8,Lancamentos!$F:$F,"Contratado",Lancamentos!$J:$J,Fluxo_de_Caixa_Semanal!$A98)</f>
        <v>0</v>
      </c>
      <c r="EG98" s="123">
        <f>-SUMIFS(Lancamentos!$Y:$Y,Lancamentos!$AF:$AF,Fluxo_de_Caixa_Semanal!EG$8,Lancamentos!$F:$F,"Realizado",Lancamentos!$J:$J,Fluxo_de_Caixa_Semanal!$A98)-SUMIFS(Lancamentos!$Y:$Y,Lancamentos!$AF:$AF,Fluxo_de_Caixa_Semanal!EG$8,Lancamentos!$F:$F,"Contratado",Lancamentos!$J:$J,Fluxo_de_Caixa_Semanal!$A98)</f>
        <v>0</v>
      </c>
      <c r="EH98" s="121">
        <f>-SUMIFS(Lancamentos!$Y:$Y,Lancamentos!$AF:$AF,Fluxo_de_Caixa_Semanal!EH$8,Lancamentos!$F:$F,"Realizado",Lancamentos!$J:$J,Fluxo_de_Caixa_Semanal!$A98)-SUMIFS(Lancamentos!$Y:$Y,Lancamentos!$AF:$AF,Fluxo_de_Caixa_Semanal!EH$8,Lancamentos!$F:$F,"Contratado",Lancamentos!$J:$J,Fluxo_de_Caixa_Semanal!$A98)</f>
        <v>0</v>
      </c>
      <c r="EI98" s="122">
        <f>-SUMIFS(Lancamentos!$Y:$Y,Lancamentos!$AF:$AF,Fluxo_de_Caixa_Semanal!EI$8,Lancamentos!$F:$F,"Realizado",Lancamentos!$J:$J,Fluxo_de_Caixa_Semanal!$A98)-SUMIFS(Lancamentos!$Y:$Y,Lancamentos!$AF:$AF,Fluxo_de_Caixa_Semanal!EI$8,Lancamentos!$F:$F,"Contratado",Lancamentos!$J:$J,Fluxo_de_Caixa_Semanal!$A98)</f>
        <v>0</v>
      </c>
      <c r="EJ98" s="123">
        <f>-SUMIFS(Lancamentos!$Y:$Y,Lancamentos!$AF:$AF,Fluxo_de_Caixa_Semanal!EJ$8,Lancamentos!$F:$F,"Realizado",Lancamentos!$J:$J,Fluxo_de_Caixa_Semanal!$A98)-SUMIFS(Lancamentos!$Y:$Y,Lancamentos!$AF:$AF,Fluxo_de_Caixa_Semanal!EJ$8,Lancamentos!$F:$F,"Contratado",Lancamentos!$J:$J,Fluxo_de_Caixa_Semanal!$A98)</f>
        <v>0</v>
      </c>
      <c r="EK98" s="121">
        <f>-SUMIFS(Lancamentos!$Y:$Y,Lancamentos!$AF:$AF,Fluxo_de_Caixa_Semanal!EK$8,Lancamentos!$F:$F,"Realizado",Lancamentos!$J:$J,Fluxo_de_Caixa_Semanal!$A98)-SUMIFS(Lancamentos!$Y:$Y,Lancamentos!$AF:$AF,Fluxo_de_Caixa_Semanal!EK$8,Lancamentos!$F:$F,"Contratado",Lancamentos!$J:$J,Fluxo_de_Caixa_Semanal!$A98)</f>
        <v>0</v>
      </c>
      <c r="EL98" s="122">
        <f>-SUMIFS(Lancamentos!$Y:$Y,Lancamentos!$AF:$AF,Fluxo_de_Caixa_Semanal!EL$8,Lancamentos!$F:$F,"Realizado",Lancamentos!$J:$J,Fluxo_de_Caixa_Semanal!$A98)-SUMIFS(Lancamentos!$Y:$Y,Lancamentos!$AF:$AF,Fluxo_de_Caixa_Semanal!EL$8,Lancamentos!$F:$F,"Contratado",Lancamentos!$J:$J,Fluxo_de_Caixa_Semanal!$A98)</f>
        <v>0</v>
      </c>
      <c r="EM98" s="123">
        <f>-SUMIFS(Lancamentos!$Y:$Y,Lancamentos!$AF:$AF,Fluxo_de_Caixa_Semanal!EM$8,Lancamentos!$F:$F,"Realizado",Lancamentos!$J:$J,Fluxo_de_Caixa_Semanal!$A98)-SUMIFS(Lancamentos!$Y:$Y,Lancamentos!$AF:$AF,Fluxo_de_Caixa_Semanal!EM$8,Lancamentos!$F:$F,"Contratado",Lancamentos!$J:$J,Fluxo_de_Caixa_Semanal!$A98)</f>
        <v>0</v>
      </c>
      <c r="EN98" s="121">
        <f>-SUMIFS(Lancamentos!$Y:$Y,Lancamentos!$AF:$AF,Fluxo_de_Caixa_Semanal!EN$8,Lancamentos!$F:$F,"Realizado",Lancamentos!$J:$J,Fluxo_de_Caixa_Semanal!$A98)-SUMIFS(Lancamentos!$Y:$Y,Lancamentos!$AF:$AF,Fluxo_de_Caixa_Semanal!EN$8,Lancamentos!$F:$F,"Contratado",Lancamentos!$J:$J,Fluxo_de_Caixa_Semanal!$A98)</f>
        <v>0</v>
      </c>
      <c r="EO98" s="122">
        <f>-SUMIFS(Lancamentos!$Y:$Y,Lancamentos!$AF:$AF,Fluxo_de_Caixa_Semanal!EO$8,Lancamentos!$F:$F,"Realizado",Lancamentos!$J:$J,Fluxo_de_Caixa_Semanal!$A98)-SUMIFS(Lancamentos!$Y:$Y,Lancamentos!$AF:$AF,Fluxo_de_Caixa_Semanal!EO$8,Lancamentos!$F:$F,"Contratado",Lancamentos!$J:$J,Fluxo_de_Caixa_Semanal!$A98)</f>
        <v>0</v>
      </c>
      <c r="EP98" s="123">
        <f>-SUMIFS(Lancamentos!$Y:$Y,Lancamentos!$AF:$AF,Fluxo_de_Caixa_Semanal!EP$8,Lancamentos!$F:$F,"Realizado",Lancamentos!$J:$J,Fluxo_de_Caixa_Semanal!$A98)-SUMIFS(Lancamentos!$Y:$Y,Lancamentos!$AF:$AF,Fluxo_de_Caixa_Semanal!EP$8,Lancamentos!$F:$F,"Contratado",Lancamentos!$J:$J,Fluxo_de_Caixa_Semanal!$A98)</f>
        <v>0</v>
      </c>
      <c r="EQ98" s="121">
        <f>-SUMIFS(Lancamentos!$Y:$Y,Lancamentos!$AF:$AF,Fluxo_de_Caixa_Semanal!EQ$8,Lancamentos!$F:$F,"Realizado",Lancamentos!$J:$J,Fluxo_de_Caixa_Semanal!$A98)-SUMIFS(Lancamentos!$Y:$Y,Lancamentos!$AF:$AF,Fluxo_de_Caixa_Semanal!EQ$8,Lancamentos!$F:$F,"Contratado",Lancamentos!$J:$J,Fluxo_de_Caixa_Semanal!$A98)</f>
        <v>0</v>
      </c>
      <c r="ER98" s="122">
        <f>-SUMIFS(Lancamentos!$Y:$Y,Lancamentos!$AF:$AF,Fluxo_de_Caixa_Semanal!ER$8,Lancamentos!$F:$F,"Realizado",Lancamentos!$J:$J,Fluxo_de_Caixa_Semanal!$A98)-SUMIFS(Lancamentos!$Y:$Y,Lancamentos!$AF:$AF,Fluxo_de_Caixa_Semanal!ER$8,Lancamentos!$F:$F,"Contratado",Lancamentos!$J:$J,Fluxo_de_Caixa_Semanal!$A98)</f>
        <v>0</v>
      </c>
      <c r="ES98" s="123">
        <f>-SUMIFS(Lancamentos!$Y:$Y,Lancamentos!$AF:$AF,Fluxo_de_Caixa_Semanal!ES$8,Lancamentos!$F:$F,"Realizado",Lancamentos!$J:$J,Fluxo_de_Caixa_Semanal!$A98)-SUMIFS(Lancamentos!$Y:$Y,Lancamentos!$AF:$AF,Fluxo_de_Caixa_Semanal!ES$8,Lancamentos!$F:$F,"Contratado",Lancamentos!$J:$J,Fluxo_de_Caixa_Semanal!$A98)</f>
        <v>0</v>
      </c>
    </row>
    <row r="99" spans="1:149" s="2" customFormat="1" outlineLevel="1" x14ac:dyDescent="0.25">
      <c r="A99" t="s">
        <v>214</v>
      </c>
      <c r="B99" t="s">
        <v>215</v>
      </c>
      <c r="C99" s="165">
        <f>-SUMIFS(Lancamentos!$Y:$Y,Lancamentos!$AF:$AF,Fluxo_de_Caixa_Semanal!C$8,Lancamentos!$F:$F,"Realizado",Lancamentos!$J:$J,Fluxo_de_Caixa_Semanal!$A99)</f>
        <v>0</v>
      </c>
      <c r="D99" s="165">
        <f>-SUMIFS(Lancamentos!$Y:$Y,Lancamentos!$AF:$AF,Fluxo_de_Caixa_Semanal!D$8,Lancamentos!$F:$F,"Realizado",Lancamentos!$J:$J,Fluxo_de_Caixa_Semanal!$A99)</f>
        <v>0</v>
      </c>
      <c r="E99" s="166">
        <f>-SUMIFS(Lancamentos!$Y:$Y,Lancamentos!$AF:$AF,Fluxo_de_Caixa_Semanal!E$8,Lancamentos!$F:$F,"Realizado",Lancamentos!$J:$J,Fluxo_de_Caixa_Semanal!$A99)</f>
        <v>0</v>
      </c>
      <c r="F99" s="167">
        <f>-SUMIFS(Lancamentos!$Y:$Y,Lancamentos!$AF:$AF,Fluxo_de_Caixa_Semanal!F$8,Lancamentos!$F:$F,"Realizado",Lancamentos!$J:$J,Fluxo_de_Caixa_Semanal!$A99)</f>
        <v>0</v>
      </c>
      <c r="G99" s="165">
        <f>-SUMIFS(Lancamentos!$Y:$Y,Lancamentos!$AF:$AF,Fluxo_de_Caixa_Semanal!G$8,Lancamentos!$F:$F,"Realizado",Lancamentos!$J:$J,Fluxo_de_Caixa_Semanal!$A99)</f>
        <v>0</v>
      </c>
      <c r="H99" s="166">
        <f>-SUMIFS(Lancamentos!$Y:$Y,Lancamentos!$AF:$AF,Fluxo_de_Caixa_Semanal!H$8,Lancamentos!$F:$F,"Realizado",Lancamentos!$J:$J,Fluxo_de_Caixa_Semanal!$A99)</f>
        <v>0</v>
      </c>
      <c r="I99" s="167">
        <f>-SUMIFS(Lancamentos!$Y:$Y,Lancamentos!$AF:$AF,Fluxo_de_Caixa_Semanal!I$8,Lancamentos!$F:$F,"Realizado",Lancamentos!$J:$J,Fluxo_de_Caixa_Semanal!$A99)</f>
        <v>0</v>
      </c>
      <c r="J99" s="165">
        <f>-SUMIFS(Lancamentos!$Y:$Y,Lancamentos!$AF:$AF,Fluxo_de_Caixa_Semanal!J$8,Lancamentos!$F:$F,"Realizado",Lancamentos!$J:$J,Fluxo_de_Caixa_Semanal!$A99)</f>
        <v>0</v>
      </c>
      <c r="K99" s="166">
        <f>-SUMIFS(Lancamentos!$Y:$Y,Lancamentos!$AF:$AF,Fluxo_de_Caixa_Semanal!K$8,Lancamentos!$F:$F,"Realizado",Lancamentos!$J:$J,Fluxo_de_Caixa_Semanal!$A99)</f>
        <v>0</v>
      </c>
      <c r="L99" s="167">
        <f>-SUMIFS(Lancamentos!$Y:$Y,Lancamentos!$AF:$AF,Fluxo_de_Caixa_Semanal!L$8,Lancamentos!$F:$F,"Realizado",Lancamentos!$J:$J,Fluxo_de_Caixa_Semanal!$A99)</f>
        <v>0</v>
      </c>
      <c r="M99" s="165">
        <f>-SUMIFS(Lancamentos!$Y:$Y,Lancamentos!$AF:$AF,Fluxo_de_Caixa_Semanal!M$8,Lancamentos!$F:$F,"Realizado",Lancamentos!$J:$J,Fluxo_de_Caixa_Semanal!$A99)</f>
        <v>0</v>
      </c>
      <c r="N99" s="166">
        <f>-SUMIFS(Lancamentos!$Y:$Y,Lancamentos!$AF:$AF,Fluxo_de_Caixa_Semanal!N$8,Lancamentos!$F:$F,"Realizado",Lancamentos!$J:$J,Fluxo_de_Caixa_Semanal!$A99)</f>
        <v>0</v>
      </c>
      <c r="O99" s="167">
        <f>-SUMIFS(Lancamentos!$Y:$Y,Lancamentos!$AF:$AF,Fluxo_de_Caixa_Semanal!O$8,Lancamentos!$F:$F,"Realizado",Lancamentos!$J:$J,Fluxo_de_Caixa_Semanal!$A99)</f>
        <v>0</v>
      </c>
      <c r="P99" s="165">
        <f>-SUMIFS(Lancamentos!$Y:$Y,Lancamentos!$AF:$AF,Fluxo_de_Caixa_Semanal!P$8,Lancamentos!$F:$F,"Realizado",Lancamentos!$J:$J,Fluxo_de_Caixa_Semanal!$A99)</f>
        <v>0</v>
      </c>
      <c r="Q99" s="166">
        <f>-SUMIFS(Lancamentos!$Y:$Y,Lancamentos!$AF:$AF,Fluxo_de_Caixa_Semanal!Q$8,Lancamentos!$F:$F,"Realizado",Lancamentos!$J:$J,Fluxo_de_Caixa_Semanal!$A99)</f>
        <v>0</v>
      </c>
      <c r="R99" s="167">
        <f>-SUMIFS(Lancamentos!$Y:$Y,Lancamentos!$AF:$AF,Fluxo_de_Caixa_Semanal!R$8,Lancamentos!$F:$F,"Realizado",Lancamentos!$J:$J,Fluxo_de_Caixa_Semanal!$A99)</f>
        <v>0</v>
      </c>
      <c r="S99" s="165">
        <f>-SUMIFS(Lancamentos!$Y:$Y,Lancamentos!$AF:$AF,Fluxo_de_Caixa_Semanal!S$8,Lancamentos!$F:$F,"Realizado",Lancamentos!$J:$J,Fluxo_de_Caixa_Semanal!$A99)</f>
        <v>0</v>
      </c>
      <c r="T99" s="166">
        <f>-SUMIFS(Lancamentos!$Y:$Y,Lancamentos!$AF:$AF,Fluxo_de_Caixa_Semanal!T$8,Lancamentos!$F:$F,"Realizado",Lancamentos!$J:$J,Fluxo_de_Caixa_Semanal!$A99)</f>
        <v>0</v>
      </c>
      <c r="U99" s="167">
        <f>-SUMIFS(Lancamentos!$Y:$Y,Lancamentos!$AF:$AF,Fluxo_de_Caixa_Semanal!U$8,Lancamentos!$F:$F,"Realizado",Lancamentos!$J:$J,Fluxo_de_Caixa_Semanal!$A99)</f>
        <v>0</v>
      </c>
      <c r="V99" s="165">
        <f>-SUMIFS(Lancamentos!$Y:$Y,Lancamentos!$AF:$AF,Fluxo_de_Caixa_Semanal!V$8,Lancamentos!$F:$F,"Realizado",Lancamentos!$J:$J,Fluxo_de_Caixa_Semanal!$A99)</f>
        <v>0</v>
      </c>
      <c r="W99" s="166">
        <f>-SUMIFS(Lancamentos!$Y:$Y,Lancamentos!$AF:$AF,Fluxo_de_Caixa_Semanal!W$8,Lancamentos!$F:$F,"Realizado",Lancamentos!$J:$J,Fluxo_de_Caixa_Semanal!$A99)</f>
        <v>0</v>
      </c>
      <c r="X99" s="121">
        <f>-SUMIFS(Lancamentos!$Y:$Y,Lancamentos!$AF:$AF,Fluxo_de_Caixa_Semanal!X$8,Lancamentos!$F:$F,"Realizado",Lancamentos!$J:$J,Fluxo_de_Caixa_Semanal!$A99)-SUMIFS(Lancamentos!$Y:$Y,Lancamentos!$AF:$AF,Fluxo_de_Caixa_Semanal!X$8,Lancamentos!$F:$F,"Contratado",Lancamentos!$J:$J,Fluxo_de_Caixa_Semanal!$A99)</f>
        <v>0</v>
      </c>
      <c r="Y99" s="122">
        <f>-SUMIFS(Lancamentos!$Y:$Y,Lancamentos!$AF:$AF,Fluxo_de_Caixa_Semanal!Y$8,Lancamentos!$F:$F,"Realizado",Lancamentos!$J:$J,Fluxo_de_Caixa_Semanal!$A99)-SUMIFS(Lancamentos!$Y:$Y,Lancamentos!$AF:$AF,Fluxo_de_Caixa_Semanal!Y$8,Lancamentos!$F:$F,"Contratado",Lancamentos!$J:$J,Fluxo_de_Caixa_Semanal!$A99)</f>
        <v>0</v>
      </c>
      <c r="Z99" s="123">
        <f>-SUMIFS(Lancamentos!$Y:$Y,Lancamentos!$AF:$AF,Fluxo_de_Caixa_Semanal!Z$8,Lancamentos!$F:$F,"Realizado",Lancamentos!$J:$J,Fluxo_de_Caixa_Semanal!$A99)-SUMIFS(Lancamentos!$Y:$Y,Lancamentos!$AF:$AF,Fluxo_de_Caixa_Semanal!Z$8,Lancamentos!$F:$F,"Contratado",Lancamentos!$J:$J,Fluxo_de_Caixa_Semanal!$A99)</f>
        <v>0</v>
      </c>
      <c r="AA99" s="121">
        <f>-SUMIFS(Lancamentos!$Y:$Y,Lancamentos!$AF:$AF,Fluxo_de_Caixa_Semanal!AA$8,Lancamentos!$F:$F,"Realizado",Lancamentos!$J:$J,Fluxo_de_Caixa_Semanal!$A99)-SUMIFS(Lancamentos!$Y:$Y,Lancamentos!$AF:$AF,Fluxo_de_Caixa_Semanal!AA$8,Lancamentos!$F:$F,"Contratado",Lancamentos!$J:$J,Fluxo_de_Caixa_Semanal!$A99)</f>
        <v>0</v>
      </c>
      <c r="AB99" s="122">
        <f>-SUMIFS(Lancamentos!$Y:$Y,Lancamentos!$AF:$AF,Fluxo_de_Caixa_Semanal!AB$8,Lancamentos!$F:$F,"Realizado",Lancamentos!$J:$J,Fluxo_de_Caixa_Semanal!$A99)-SUMIFS(Lancamentos!$Y:$Y,Lancamentos!$AF:$AF,Fluxo_de_Caixa_Semanal!AB$8,Lancamentos!$F:$F,"Contratado",Lancamentos!$J:$J,Fluxo_de_Caixa_Semanal!$A99)</f>
        <v>0</v>
      </c>
      <c r="AC99" s="123">
        <f>-SUMIFS(Lancamentos!$Y:$Y,Lancamentos!$AF:$AF,Fluxo_de_Caixa_Semanal!AC$8,Lancamentos!$F:$F,"Realizado",Lancamentos!$J:$J,Fluxo_de_Caixa_Semanal!$A99)-SUMIFS(Lancamentos!$Y:$Y,Lancamentos!$AF:$AF,Fluxo_de_Caixa_Semanal!AC$8,Lancamentos!$F:$F,"Contratado",Lancamentos!$J:$J,Fluxo_de_Caixa_Semanal!$A99)</f>
        <v>0</v>
      </c>
      <c r="AD99" s="121">
        <f>-SUMIFS(Lancamentos!$Y:$Y,Lancamentos!$AF:$AF,Fluxo_de_Caixa_Semanal!AD$8,Lancamentos!$F:$F,"Realizado",Lancamentos!$J:$J,Fluxo_de_Caixa_Semanal!$A99)-SUMIFS(Lancamentos!$Y:$Y,Lancamentos!$AF:$AF,Fluxo_de_Caixa_Semanal!AD$8,Lancamentos!$F:$F,"Contratado",Lancamentos!$J:$J,Fluxo_de_Caixa_Semanal!$A99)</f>
        <v>0</v>
      </c>
      <c r="AE99" s="122">
        <f>-SUMIFS(Lancamentos!$Y:$Y,Lancamentos!$AF:$AF,Fluxo_de_Caixa_Semanal!AE$8,Lancamentos!$F:$F,"Realizado",Lancamentos!$J:$J,Fluxo_de_Caixa_Semanal!$A99)-SUMIFS(Lancamentos!$Y:$Y,Lancamentos!$AF:$AF,Fluxo_de_Caixa_Semanal!AE$8,Lancamentos!$F:$F,"Contratado",Lancamentos!$J:$J,Fluxo_de_Caixa_Semanal!$A99)</f>
        <v>0</v>
      </c>
      <c r="AF99" s="123">
        <f>-SUMIFS(Lancamentos!$Y:$Y,Lancamentos!$AF:$AF,Fluxo_de_Caixa_Semanal!AF$8,Lancamentos!$F:$F,"Realizado",Lancamentos!$J:$J,Fluxo_de_Caixa_Semanal!$A99)-SUMIFS(Lancamentos!$Y:$Y,Lancamentos!$AF:$AF,Fluxo_de_Caixa_Semanal!AF$8,Lancamentos!$F:$F,"Contratado",Lancamentos!$J:$J,Fluxo_de_Caixa_Semanal!$A99)</f>
        <v>0</v>
      </c>
      <c r="AG99" s="121">
        <f>-SUMIFS(Lancamentos!$Y:$Y,Lancamentos!$AF:$AF,Fluxo_de_Caixa_Semanal!AG$8,Lancamentos!$F:$F,"Realizado",Lancamentos!$J:$J,Fluxo_de_Caixa_Semanal!$A99)-SUMIFS(Lancamentos!$Y:$Y,Lancamentos!$AF:$AF,Fluxo_de_Caixa_Semanal!AG$8,Lancamentos!$F:$F,"Contratado",Lancamentos!$J:$J,Fluxo_de_Caixa_Semanal!$A99)</f>
        <v>0</v>
      </c>
      <c r="AH99" s="122">
        <f>-SUMIFS(Lancamentos!$Y:$Y,Lancamentos!$AF:$AF,Fluxo_de_Caixa_Semanal!AH$8,Lancamentos!$F:$F,"Realizado",Lancamentos!$J:$J,Fluxo_de_Caixa_Semanal!$A99)-SUMIFS(Lancamentos!$Y:$Y,Lancamentos!$AF:$AF,Fluxo_de_Caixa_Semanal!AH$8,Lancamentos!$F:$F,"Contratado",Lancamentos!$J:$J,Fluxo_de_Caixa_Semanal!$A99)</f>
        <v>0</v>
      </c>
      <c r="AI99" s="123">
        <f>-SUMIFS(Lancamentos!$Y:$Y,Lancamentos!$AF:$AF,Fluxo_de_Caixa_Semanal!AI$8,Lancamentos!$F:$F,"Realizado",Lancamentos!$J:$J,Fluxo_de_Caixa_Semanal!$A99)-SUMIFS(Lancamentos!$Y:$Y,Lancamentos!$AF:$AF,Fluxo_de_Caixa_Semanal!AI$8,Lancamentos!$F:$F,"Contratado",Lancamentos!$J:$J,Fluxo_de_Caixa_Semanal!$A99)</f>
        <v>0</v>
      </c>
      <c r="AJ99" s="121">
        <f>-SUMIFS(Lancamentos!$Y:$Y,Lancamentos!$AF:$AF,Fluxo_de_Caixa_Semanal!AJ$8,Lancamentos!$F:$F,"Realizado",Lancamentos!$J:$J,Fluxo_de_Caixa_Semanal!$A99)-SUMIFS(Lancamentos!$Y:$Y,Lancamentos!$AF:$AF,Fluxo_de_Caixa_Semanal!AJ$8,Lancamentos!$F:$F,"Contratado",Lancamentos!$J:$J,Fluxo_de_Caixa_Semanal!$A99)</f>
        <v>0</v>
      </c>
      <c r="AK99" s="122">
        <f>-SUMIFS(Lancamentos!$Y:$Y,Lancamentos!$AF:$AF,Fluxo_de_Caixa_Semanal!AK$8,Lancamentos!$F:$F,"Realizado",Lancamentos!$J:$J,Fluxo_de_Caixa_Semanal!$A99)-SUMIFS(Lancamentos!$Y:$Y,Lancamentos!$AF:$AF,Fluxo_de_Caixa_Semanal!AK$8,Lancamentos!$F:$F,"Contratado",Lancamentos!$J:$J,Fluxo_de_Caixa_Semanal!$A99)</f>
        <v>0</v>
      </c>
      <c r="AL99" s="123">
        <f>-SUMIFS(Lancamentos!$Y:$Y,Lancamentos!$AF:$AF,Fluxo_de_Caixa_Semanal!AL$8,Lancamentos!$F:$F,"Realizado",Lancamentos!$J:$J,Fluxo_de_Caixa_Semanal!$A99)-SUMIFS(Lancamentos!$Y:$Y,Lancamentos!$AF:$AF,Fluxo_de_Caixa_Semanal!AL$8,Lancamentos!$F:$F,"Contratado",Lancamentos!$J:$J,Fluxo_de_Caixa_Semanal!$A99)</f>
        <v>0</v>
      </c>
      <c r="AM99" s="121">
        <f>-SUMIFS(Lancamentos!$Y:$Y,Lancamentos!$AF:$AF,Fluxo_de_Caixa_Semanal!AM$8,Lancamentos!$F:$F,"Realizado",Lancamentos!$J:$J,Fluxo_de_Caixa_Semanal!$A99)-SUMIFS(Lancamentos!$Y:$Y,Lancamentos!$AF:$AF,Fluxo_de_Caixa_Semanal!AM$8,Lancamentos!$F:$F,"Contratado",Lancamentos!$J:$J,Fluxo_de_Caixa_Semanal!$A99)</f>
        <v>0</v>
      </c>
      <c r="AN99" s="122">
        <f>-SUMIFS(Lancamentos!$Y:$Y,Lancamentos!$AF:$AF,Fluxo_de_Caixa_Semanal!AN$8,Lancamentos!$F:$F,"Realizado",Lancamentos!$J:$J,Fluxo_de_Caixa_Semanal!$A99)-SUMIFS(Lancamentos!$Y:$Y,Lancamentos!$AF:$AF,Fluxo_de_Caixa_Semanal!AN$8,Lancamentos!$F:$F,"Contratado",Lancamentos!$J:$J,Fluxo_de_Caixa_Semanal!$A99)</f>
        <v>0</v>
      </c>
      <c r="AO99" s="123">
        <f>-SUMIFS(Lancamentos!$Y:$Y,Lancamentos!$AF:$AF,Fluxo_de_Caixa_Semanal!AO$8,Lancamentos!$F:$F,"Realizado",Lancamentos!$J:$J,Fluxo_de_Caixa_Semanal!$A99)-SUMIFS(Lancamentos!$Y:$Y,Lancamentos!$AF:$AF,Fluxo_de_Caixa_Semanal!AO$8,Lancamentos!$F:$F,"Contratado",Lancamentos!$J:$J,Fluxo_de_Caixa_Semanal!$A99)</f>
        <v>0</v>
      </c>
      <c r="AP99" s="121">
        <f>-SUMIFS(Lancamentos!$Y:$Y,Lancamentos!$AF:$AF,Fluxo_de_Caixa_Semanal!AP$8,Lancamentos!$F:$F,"Realizado",Lancamentos!$J:$J,Fluxo_de_Caixa_Semanal!$A99)-SUMIFS(Lancamentos!$Y:$Y,Lancamentos!$AF:$AF,Fluxo_de_Caixa_Semanal!AP$8,Lancamentos!$F:$F,"Contratado",Lancamentos!$J:$J,Fluxo_de_Caixa_Semanal!$A99)</f>
        <v>0</v>
      </c>
      <c r="AQ99" s="122">
        <f>-SUMIFS(Lancamentos!$Y:$Y,Lancamentos!$AF:$AF,Fluxo_de_Caixa_Semanal!AQ$8,Lancamentos!$F:$F,"Realizado",Lancamentos!$J:$J,Fluxo_de_Caixa_Semanal!$A99)-SUMIFS(Lancamentos!$Y:$Y,Lancamentos!$AF:$AF,Fluxo_de_Caixa_Semanal!AQ$8,Lancamentos!$F:$F,"Contratado",Lancamentos!$J:$J,Fluxo_de_Caixa_Semanal!$A99)</f>
        <v>0</v>
      </c>
      <c r="AR99" s="123">
        <f>-SUMIFS(Lancamentos!$Y:$Y,Lancamentos!$AF:$AF,Fluxo_de_Caixa_Semanal!AR$8,Lancamentos!$F:$F,"Realizado",Lancamentos!$J:$J,Fluxo_de_Caixa_Semanal!$A99)-SUMIFS(Lancamentos!$Y:$Y,Lancamentos!$AF:$AF,Fluxo_de_Caixa_Semanal!AR$8,Lancamentos!$F:$F,"Contratado",Lancamentos!$J:$J,Fluxo_de_Caixa_Semanal!$A99)</f>
        <v>0</v>
      </c>
      <c r="AS99" s="121">
        <f>-SUMIFS(Lancamentos!$Y:$Y,Lancamentos!$AF:$AF,Fluxo_de_Caixa_Semanal!AS$8,Lancamentos!$F:$F,"Realizado",Lancamentos!$J:$J,Fluxo_de_Caixa_Semanal!$A99)-SUMIFS(Lancamentos!$Y:$Y,Lancamentos!$AF:$AF,Fluxo_de_Caixa_Semanal!AS$8,Lancamentos!$F:$F,"Contratado",Lancamentos!$J:$J,Fluxo_de_Caixa_Semanal!$A99)</f>
        <v>0</v>
      </c>
      <c r="AT99" s="122">
        <f>-SUMIFS(Lancamentos!$Y:$Y,Lancamentos!$AF:$AF,Fluxo_de_Caixa_Semanal!AT$8,Lancamentos!$F:$F,"Realizado",Lancamentos!$J:$J,Fluxo_de_Caixa_Semanal!$A99)-SUMIFS(Lancamentos!$Y:$Y,Lancamentos!$AF:$AF,Fluxo_de_Caixa_Semanal!AT$8,Lancamentos!$F:$F,"Contratado",Lancamentos!$J:$J,Fluxo_de_Caixa_Semanal!$A99)</f>
        <v>0</v>
      </c>
      <c r="AU99" s="123">
        <f>-SUMIFS(Lancamentos!$Y:$Y,Lancamentos!$AF:$AF,Fluxo_de_Caixa_Semanal!AU$8,Lancamentos!$F:$F,"Realizado",Lancamentos!$J:$J,Fluxo_de_Caixa_Semanal!$A99)-SUMIFS(Lancamentos!$Y:$Y,Lancamentos!$AF:$AF,Fluxo_de_Caixa_Semanal!AU$8,Lancamentos!$F:$F,"Contratado",Lancamentos!$J:$J,Fluxo_de_Caixa_Semanal!$A99)</f>
        <v>0</v>
      </c>
      <c r="AV99" s="121">
        <f>-SUMIFS(Lancamentos!$Y:$Y,Lancamentos!$AF:$AF,Fluxo_de_Caixa_Semanal!AV$8,Lancamentos!$F:$F,"Realizado",Lancamentos!$J:$J,Fluxo_de_Caixa_Semanal!$A99)-SUMIFS(Lancamentos!$Y:$Y,Lancamentos!$AF:$AF,Fluxo_de_Caixa_Semanal!AV$8,Lancamentos!$F:$F,"Contratado",Lancamentos!$J:$J,Fluxo_de_Caixa_Semanal!$A99)</f>
        <v>0</v>
      </c>
      <c r="AW99" s="122">
        <f>-SUMIFS(Lancamentos!$Y:$Y,Lancamentos!$AF:$AF,Fluxo_de_Caixa_Semanal!AW$8,Lancamentos!$F:$F,"Realizado",Lancamentos!$J:$J,Fluxo_de_Caixa_Semanal!$A99)-SUMIFS(Lancamentos!$Y:$Y,Lancamentos!$AF:$AF,Fluxo_de_Caixa_Semanal!AW$8,Lancamentos!$F:$F,"Contratado",Lancamentos!$J:$J,Fluxo_de_Caixa_Semanal!$A99)</f>
        <v>0</v>
      </c>
      <c r="AX99" s="123">
        <f>-SUMIFS(Lancamentos!$Y:$Y,Lancamentos!$AF:$AF,Fluxo_de_Caixa_Semanal!AX$8,Lancamentos!$F:$F,"Realizado",Lancamentos!$J:$J,Fluxo_de_Caixa_Semanal!$A99)-SUMIFS(Lancamentos!$Y:$Y,Lancamentos!$AF:$AF,Fluxo_de_Caixa_Semanal!AX$8,Lancamentos!$F:$F,"Contratado",Lancamentos!$J:$J,Fluxo_de_Caixa_Semanal!$A99)</f>
        <v>0</v>
      </c>
      <c r="AY99" s="121">
        <f>-SUMIFS(Lancamentos!$Y:$Y,Lancamentos!$AF:$AF,Fluxo_de_Caixa_Semanal!AY$8,Lancamentos!$F:$F,"Realizado",Lancamentos!$J:$J,Fluxo_de_Caixa_Semanal!$A99)-SUMIFS(Lancamentos!$Y:$Y,Lancamentos!$AF:$AF,Fluxo_de_Caixa_Semanal!AY$8,Lancamentos!$F:$F,"Contratado",Lancamentos!$J:$J,Fluxo_de_Caixa_Semanal!$A99)</f>
        <v>0</v>
      </c>
      <c r="AZ99" s="122">
        <f>-SUMIFS(Lancamentos!$Y:$Y,Lancamentos!$AF:$AF,Fluxo_de_Caixa_Semanal!AZ$8,Lancamentos!$F:$F,"Realizado",Lancamentos!$J:$J,Fluxo_de_Caixa_Semanal!$A99)-SUMIFS(Lancamentos!$Y:$Y,Lancamentos!$AF:$AF,Fluxo_de_Caixa_Semanal!AZ$8,Lancamentos!$F:$F,"Contratado",Lancamentos!$J:$J,Fluxo_de_Caixa_Semanal!$A99)</f>
        <v>0</v>
      </c>
      <c r="BA99" s="123">
        <f>-SUMIFS(Lancamentos!$Y:$Y,Lancamentos!$AF:$AF,Fluxo_de_Caixa_Semanal!BA$8,Lancamentos!$F:$F,"Realizado",Lancamentos!$J:$J,Fluxo_de_Caixa_Semanal!$A99)-SUMIFS(Lancamentos!$Y:$Y,Lancamentos!$AF:$AF,Fluxo_de_Caixa_Semanal!BA$8,Lancamentos!$F:$F,"Contratado",Lancamentos!$J:$J,Fluxo_de_Caixa_Semanal!$A99)</f>
        <v>0</v>
      </c>
      <c r="BB99" s="121">
        <f>-SUMIFS(Lancamentos!$Y:$Y,Lancamentos!$AF:$AF,Fluxo_de_Caixa_Semanal!BB$8,Lancamentos!$F:$F,"Realizado",Lancamentos!$J:$J,Fluxo_de_Caixa_Semanal!$A99)-SUMIFS(Lancamentos!$Y:$Y,Lancamentos!$AF:$AF,Fluxo_de_Caixa_Semanal!BB$8,Lancamentos!$F:$F,"Contratado",Lancamentos!$J:$J,Fluxo_de_Caixa_Semanal!$A99)</f>
        <v>0</v>
      </c>
      <c r="BC99" s="122">
        <f>-SUMIFS(Lancamentos!$Y:$Y,Lancamentos!$AF:$AF,Fluxo_de_Caixa_Semanal!BC$8,Lancamentos!$F:$F,"Realizado",Lancamentos!$J:$J,Fluxo_de_Caixa_Semanal!$A99)-SUMIFS(Lancamentos!$Y:$Y,Lancamentos!$AF:$AF,Fluxo_de_Caixa_Semanal!BC$8,Lancamentos!$F:$F,"Contratado",Lancamentos!$J:$J,Fluxo_de_Caixa_Semanal!$A99)</f>
        <v>0</v>
      </c>
      <c r="BD99" s="123">
        <f>-SUMIFS(Lancamentos!$Y:$Y,Lancamentos!$AF:$AF,Fluxo_de_Caixa_Semanal!BD$8,Lancamentos!$F:$F,"Realizado",Lancamentos!$J:$J,Fluxo_de_Caixa_Semanal!$A99)-SUMIFS(Lancamentos!$Y:$Y,Lancamentos!$AF:$AF,Fluxo_de_Caixa_Semanal!BD$8,Lancamentos!$F:$F,"Contratado",Lancamentos!$J:$J,Fluxo_de_Caixa_Semanal!$A99)</f>
        <v>0</v>
      </c>
      <c r="BE99" s="121">
        <f>-SUMIFS(Lancamentos!$Y:$Y,Lancamentos!$AF:$AF,Fluxo_de_Caixa_Semanal!BE$8,Lancamentos!$F:$F,"Realizado",Lancamentos!$J:$J,Fluxo_de_Caixa_Semanal!$A99)-SUMIFS(Lancamentos!$Y:$Y,Lancamentos!$AF:$AF,Fluxo_de_Caixa_Semanal!BE$8,Lancamentos!$F:$F,"Contratado",Lancamentos!$J:$J,Fluxo_de_Caixa_Semanal!$A99)</f>
        <v>0</v>
      </c>
      <c r="BF99" s="122">
        <f>-SUMIFS(Lancamentos!$Y:$Y,Lancamentos!$AF:$AF,Fluxo_de_Caixa_Semanal!BF$8,Lancamentos!$F:$F,"Realizado",Lancamentos!$J:$J,Fluxo_de_Caixa_Semanal!$A99)-SUMIFS(Lancamentos!$Y:$Y,Lancamentos!$AF:$AF,Fluxo_de_Caixa_Semanal!BF$8,Lancamentos!$F:$F,"Contratado",Lancamentos!$J:$J,Fluxo_de_Caixa_Semanal!$A99)</f>
        <v>0</v>
      </c>
      <c r="BG99" s="123">
        <f>-SUMIFS(Lancamentos!$Y:$Y,Lancamentos!$AF:$AF,Fluxo_de_Caixa_Semanal!BG$8,Lancamentos!$F:$F,"Realizado",Lancamentos!$J:$J,Fluxo_de_Caixa_Semanal!$A99)-SUMIFS(Lancamentos!$Y:$Y,Lancamentos!$AF:$AF,Fluxo_de_Caixa_Semanal!BG$8,Lancamentos!$F:$F,"Contratado",Lancamentos!$J:$J,Fluxo_de_Caixa_Semanal!$A99)</f>
        <v>0</v>
      </c>
      <c r="BH99" s="121">
        <f>-SUMIFS(Lancamentos!$Y:$Y,Lancamentos!$AF:$AF,Fluxo_de_Caixa_Semanal!BH$8,Lancamentos!$F:$F,"Realizado",Lancamentos!$J:$J,Fluxo_de_Caixa_Semanal!$A99)-SUMIFS(Lancamentos!$Y:$Y,Lancamentos!$AF:$AF,Fluxo_de_Caixa_Semanal!BH$8,Lancamentos!$F:$F,"Contratado",Lancamentos!$J:$J,Fluxo_de_Caixa_Semanal!$A99)</f>
        <v>0</v>
      </c>
      <c r="BI99" s="122">
        <f>-SUMIFS(Lancamentos!$Y:$Y,Lancamentos!$AF:$AF,Fluxo_de_Caixa_Semanal!BI$8,Lancamentos!$F:$F,"Realizado",Lancamentos!$J:$J,Fluxo_de_Caixa_Semanal!$A99)-SUMIFS(Lancamentos!$Y:$Y,Lancamentos!$AF:$AF,Fluxo_de_Caixa_Semanal!BI$8,Lancamentos!$F:$F,"Contratado",Lancamentos!$J:$J,Fluxo_de_Caixa_Semanal!$A99)</f>
        <v>0</v>
      </c>
      <c r="BJ99" s="123">
        <f>-SUMIFS(Lancamentos!$Y:$Y,Lancamentos!$AF:$AF,Fluxo_de_Caixa_Semanal!BJ$8,Lancamentos!$F:$F,"Realizado",Lancamentos!$J:$J,Fluxo_de_Caixa_Semanal!$A99)-SUMIFS(Lancamentos!$Y:$Y,Lancamentos!$AF:$AF,Fluxo_de_Caixa_Semanal!BJ$8,Lancamentos!$F:$F,"Contratado",Lancamentos!$J:$J,Fluxo_de_Caixa_Semanal!$A99)</f>
        <v>0</v>
      </c>
      <c r="BK99" s="121">
        <f>-SUMIFS(Lancamentos!$Y:$Y,Lancamentos!$AF:$AF,Fluxo_de_Caixa_Semanal!BK$8,Lancamentos!$F:$F,"Realizado",Lancamentos!$J:$J,Fluxo_de_Caixa_Semanal!$A99)-SUMIFS(Lancamentos!$Y:$Y,Lancamentos!$AF:$AF,Fluxo_de_Caixa_Semanal!BK$8,Lancamentos!$F:$F,"Contratado",Lancamentos!$J:$J,Fluxo_de_Caixa_Semanal!$A99)</f>
        <v>0</v>
      </c>
      <c r="BL99" s="122">
        <f>-SUMIFS(Lancamentos!$Y:$Y,Lancamentos!$AF:$AF,Fluxo_de_Caixa_Semanal!BL$8,Lancamentos!$F:$F,"Realizado",Lancamentos!$J:$J,Fluxo_de_Caixa_Semanal!$A99)-SUMIFS(Lancamentos!$Y:$Y,Lancamentos!$AF:$AF,Fluxo_de_Caixa_Semanal!BL$8,Lancamentos!$F:$F,"Contratado",Lancamentos!$J:$J,Fluxo_de_Caixa_Semanal!$A99)</f>
        <v>0</v>
      </c>
      <c r="BM99" s="123">
        <f>-SUMIFS(Lancamentos!$Y:$Y,Lancamentos!$AF:$AF,Fluxo_de_Caixa_Semanal!BM$8,Lancamentos!$F:$F,"Realizado",Lancamentos!$J:$J,Fluxo_de_Caixa_Semanal!$A99)-SUMIFS(Lancamentos!$Y:$Y,Lancamentos!$AF:$AF,Fluxo_de_Caixa_Semanal!BM$8,Lancamentos!$F:$F,"Contratado",Lancamentos!$J:$J,Fluxo_de_Caixa_Semanal!$A99)</f>
        <v>0</v>
      </c>
      <c r="BN99" s="121">
        <f>-SUMIFS(Lancamentos!$Y:$Y,Lancamentos!$AF:$AF,Fluxo_de_Caixa_Semanal!BN$8,Lancamentos!$F:$F,"Realizado",Lancamentos!$J:$J,Fluxo_de_Caixa_Semanal!$A99)-SUMIFS(Lancamentos!$Y:$Y,Lancamentos!$AF:$AF,Fluxo_de_Caixa_Semanal!BN$8,Lancamentos!$F:$F,"Contratado",Lancamentos!$J:$J,Fluxo_de_Caixa_Semanal!$A99)</f>
        <v>0</v>
      </c>
      <c r="BO99" s="122">
        <f>-SUMIFS(Lancamentos!$Y:$Y,Lancamentos!$AF:$AF,Fluxo_de_Caixa_Semanal!BO$8,Lancamentos!$F:$F,"Realizado",Lancamentos!$J:$J,Fluxo_de_Caixa_Semanal!$A99)-SUMIFS(Lancamentos!$Y:$Y,Lancamentos!$AF:$AF,Fluxo_de_Caixa_Semanal!BO$8,Lancamentos!$F:$F,"Contratado",Lancamentos!$J:$J,Fluxo_de_Caixa_Semanal!$A99)</f>
        <v>0</v>
      </c>
      <c r="BP99" s="123">
        <f>-SUMIFS(Lancamentos!$Y:$Y,Lancamentos!$AF:$AF,Fluxo_de_Caixa_Semanal!BP$8,Lancamentos!$F:$F,"Realizado",Lancamentos!$J:$J,Fluxo_de_Caixa_Semanal!$A99)-SUMIFS(Lancamentos!$Y:$Y,Lancamentos!$AF:$AF,Fluxo_de_Caixa_Semanal!BP$8,Lancamentos!$F:$F,"Contratado",Lancamentos!$J:$J,Fluxo_de_Caixa_Semanal!$A99)</f>
        <v>0</v>
      </c>
      <c r="BQ99" s="121">
        <f>-SUMIFS(Lancamentos!$Y:$Y,Lancamentos!$AF:$AF,Fluxo_de_Caixa_Semanal!BQ$8,Lancamentos!$F:$F,"Realizado",Lancamentos!$J:$J,Fluxo_de_Caixa_Semanal!$A99)-SUMIFS(Lancamentos!$Y:$Y,Lancamentos!$AF:$AF,Fluxo_de_Caixa_Semanal!BQ$8,Lancamentos!$F:$F,"Contratado",Lancamentos!$J:$J,Fluxo_de_Caixa_Semanal!$A99)</f>
        <v>0</v>
      </c>
      <c r="BR99" s="122">
        <f>-SUMIFS(Lancamentos!$Y:$Y,Lancamentos!$AF:$AF,Fluxo_de_Caixa_Semanal!BR$8,Lancamentos!$F:$F,"Realizado",Lancamentos!$J:$J,Fluxo_de_Caixa_Semanal!$A99)-SUMIFS(Lancamentos!$Y:$Y,Lancamentos!$AF:$AF,Fluxo_de_Caixa_Semanal!BR$8,Lancamentos!$F:$F,"Contratado",Lancamentos!$J:$J,Fluxo_de_Caixa_Semanal!$A99)</f>
        <v>0</v>
      </c>
      <c r="BS99" s="123">
        <f>-SUMIFS(Lancamentos!$Y:$Y,Lancamentos!$AF:$AF,Fluxo_de_Caixa_Semanal!BS$8,Lancamentos!$F:$F,"Realizado",Lancamentos!$J:$J,Fluxo_de_Caixa_Semanal!$A99)-SUMIFS(Lancamentos!$Y:$Y,Lancamentos!$AF:$AF,Fluxo_de_Caixa_Semanal!BS$8,Lancamentos!$F:$F,"Contratado",Lancamentos!$J:$J,Fluxo_de_Caixa_Semanal!$A99)</f>
        <v>0</v>
      </c>
      <c r="BT99" s="121">
        <f>-SUMIFS(Lancamentos!$Y:$Y,Lancamentos!$AF:$AF,Fluxo_de_Caixa_Semanal!BT$8,Lancamentos!$F:$F,"Realizado",Lancamentos!$J:$J,Fluxo_de_Caixa_Semanal!$A99)-SUMIFS(Lancamentos!$Y:$Y,Lancamentos!$AF:$AF,Fluxo_de_Caixa_Semanal!BT$8,Lancamentos!$F:$F,"Contratado",Lancamentos!$J:$J,Fluxo_de_Caixa_Semanal!$A99)</f>
        <v>0</v>
      </c>
      <c r="BU99" s="122">
        <f>-SUMIFS(Lancamentos!$Y:$Y,Lancamentos!$AF:$AF,Fluxo_de_Caixa_Semanal!BU$8,Lancamentos!$F:$F,"Realizado",Lancamentos!$J:$J,Fluxo_de_Caixa_Semanal!$A99)-SUMIFS(Lancamentos!$Y:$Y,Lancamentos!$AF:$AF,Fluxo_de_Caixa_Semanal!BU$8,Lancamentos!$F:$F,"Contratado",Lancamentos!$J:$J,Fluxo_de_Caixa_Semanal!$A99)</f>
        <v>0</v>
      </c>
      <c r="BV99" s="123">
        <f>-SUMIFS(Lancamentos!$Y:$Y,Lancamentos!$AF:$AF,Fluxo_de_Caixa_Semanal!BV$8,Lancamentos!$F:$F,"Realizado",Lancamentos!$J:$J,Fluxo_de_Caixa_Semanal!$A99)-SUMIFS(Lancamentos!$Y:$Y,Lancamentos!$AF:$AF,Fluxo_de_Caixa_Semanal!BV$8,Lancamentos!$F:$F,"Contratado",Lancamentos!$J:$J,Fluxo_de_Caixa_Semanal!$A99)</f>
        <v>0</v>
      </c>
      <c r="BW99" s="121">
        <f>-SUMIFS(Lancamentos!$Y:$Y,Lancamentos!$AF:$AF,Fluxo_de_Caixa_Semanal!BW$8,Lancamentos!$F:$F,"Realizado",Lancamentos!$J:$J,Fluxo_de_Caixa_Semanal!$A99)-SUMIFS(Lancamentos!$Y:$Y,Lancamentos!$AF:$AF,Fluxo_de_Caixa_Semanal!BW$8,Lancamentos!$F:$F,"Contratado",Lancamentos!$J:$J,Fluxo_de_Caixa_Semanal!$A99)</f>
        <v>0</v>
      </c>
      <c r="BX99" s="122">
        <f>-SUMIFS(Lancamentos!$Y:$Y,Lancamentos!$AF:$AF,Fluxo_de_Caixa_Semanal!BX$8,Lancamentos!$F:$F,"Realizado",Lancamentos!$J:$J,Fluxo_de_Caixa_Semanal!$A99)-SUMIFS(Lancamentos!$Y:$Y,Lancamentos!$AF:$AF,Fluxo_de_Caixa_Semanal!BX$8,Lancamentos!$F:$F,"Contratado",Lancamentos!$J:$J,Fluxo_de_Caixa_Semanal!$A99)</f>
        <v>0</v>
      </c>
      <c r="BY99" s="123">
        <f>-SUMIFS(Lancamentos!$Y:$Y,Lancamentos!$AF:$AF,Fluxo_de_Caixa_Semanal!BY$8,Lancamentos!$F:$F,"Realizado",Lancamentos!$J:$J,Fluxo_de_Caixa_Semanal!$A99)-SUMIFS(Lancamentos!$Y:$Y,Lancamentos!$AF:$AF,Fluxo_de_Caixa_Semanal!BY$8,Lancamentos!$F:$F,"Contratado",Lancamentos!$J:$J,Fluxo_de_Caixa_Semanal!$A99)</f>
        <v>0</v>
      </c>
      <c r="BZ99" s="121">
        <f>-SUMIFS(Lancamentos!$Y:$Y,Lancamentos!$AF:$AF,Fluxo_de_Caixa_Semanal!BZ$8,Lancamentos!$F:$F,"Realizado",Lancamentos!$J:$J,Fluxo_de_Caixa_Semanal!$A99)-SUMIFS(Lancamentos!$Y:$Y,Lancamentos!$AF:$AF,Fluxo_de_Caixa_Semanal!BZ$8,Lancamentos!$F:$F,"Contratado",Lancamentos!$J:$J,Fluxo_de_Caixa_Semanal!$A99)</f>
        <v>0</v>
      </c>
      <c r="CA99" s="122">
        <f>-SUMIFS(Lancamentos!$Y:$Y,Lancamentos!$AF:$AF,Fluxo_de_Caixa_Semanal!CA$8,Lancamentos!$F:$F,"Realizado",Lancamentos!$J:$J,Fluxo_de_Caixa_Semanal!$A99)-SUMIFS(Lancamentos!$Y:$Y,Lancamentos!$AF:$AF,Fluxo_de_Caixa_Semanal!CA$8,Lancamentos!$F:$F,"Contratado",Lancamentos!$J:$J,Fluxo_de_Caixa_Semanal!$A99)</f>
        <v>0</v>
      </c>
      <c r="CB99" s="123">
        <f>-SUMIFS(Lancamentos!$Y:$Y,Lancamentos!$AF:$AF,Fluxo_de_Caixa_Semanal!CB$8,Lancamentos!$F:$F,"Realizado",Lancamentos!$J:$J,Fluxo_de_Caixa_Semanal!$A99)-SUMIFS(Lancamentos!$Y:$Y,Lancamentos!$AF:$AF,Fluxo_de_Caixa_Semanal!CB$8,Lancamentos!$F:$F,"Contratado",Lancamentos!$J:$J,Fluxo_de_Caixa_Semanal!$A99)</f>
        <v>0</v>
      </c>
      <c r="CC99" s="121">
        <f>-SUMIFS(Lancamentos!$Y:$Y,Lancamentos!$AF:$AF,Fluxo_de_Caixa_Semanal!CC$8,Lancamentos!$F:$F,"Realizado",Lancamentos!$J:$J,Fluxo_de_Caixa_Semanal!$A99)-SUMIFS(Lancamentos!$Y:$Y,Lancamentos!$AF:$AF,Fluxo_de_Caixa_Semanal!CC$8,Lancamentos!$F:$F,"Contratado",Lancamentos!$J:$J,Fluxo_de_Caixa_Semanal!$A99)</f>
        <v>0</v>
      </c>
      <c r="CD99" s="122">
        <f>-SUMIFS(Lancamentos!$Y:$Y,Lancamentos!$AF:$AF,Fluxo_de_Caixa_Semanal!CD$8,Lancamentos!$F:$F,"Realizado",Lancamentos!$J:$J,Fluxo_de_Caixa_Semanal!$A99)-SUMIFS(Lancamentos!$Y:$Y,Lancamentos!$AF:$AF,Fluxo_de_Caixa_Semanal!CD$8,Lancamentos!$F:$F,"Contratado",Lancamentos!$J:$J,Fluxo_de_Caixa_Semanal!$A99)</f>
        <v>0</v>
      </c>
      <c r="CE99" s="123">
        <f>-SUMIFS(Lancamentos!$Y:$Y,Lancamentos!$AF:$AF,Fluxo_de_Caixa_Semanal!CE$8,Lancamentos!$F:$F,"Realizado",Lancamentos!$J:$J,Fluxo_de_Caixa_Semanal!$A99)-SUMIFS(Lancamentos!$Y:$Y,Lancamentos!$AF:$AF,Fluxo_de_Caixa_Semanal!CE$8,Lancamentos!$F:$F,"Contratado",Lancamentos!$J:$J,Fluxo_de_Caixa_Semanal!$A99)</f>
        <v>0</v>
      </c>
      <c r="CF99" s="121">
        <f>-SUMIFS(Lancamentos!$Y:$Y,Lancamentos!$AF:$AF,Fluxo_de_Caixa_Semanal!CF$8,Lancamentos!$F:$F,"Realizado",Lancamentos!$J:$J,Fluxo_de_Caixa_Semanal!$A99)-SUMIFS(Lancamentos!$Y:$Y,Lancamentos!$AF:$AF,Fluxo_de_Caixa_Semanal!CF$8,Lancamentos!$F:$F,"Contratado",Lancamentos!$J:$J,Fluxo_de_Caixa_Semanal!$A99)</f>
        <v>0</v>
      </c>
      <c r="CG99" s="122">
        <f>-SUMIFS(Lancamentos!$Y:$Y,Lancamentos!$AF:$AF,Fluxo_de_Caixa_Semanal!CG$8,Lancamentos!$F:$F,"Realizado",Lancamentos!$J:$J,Fluxo_de_Caixa_Semanal!$A99)-SUMIFS(Lancamentos!$Y:$Y,Lancamentos!$AF:$AF,Fluxo_de_Caixa_Semanal!CG$8,Lancamentos!$F:$F,"Contratado",Lancamentos!$J:$J,Fluxo_de_Caixa_Semanal!$A99)</f>
        <v>0</v>
      </c>
      <c r="CH99" s="123">
        <f>-SUMIFS(Lancamentos!$Y:$Y,Lancamentos!$AF:$AF,Fluxo_de_Caixa_Semanal!CH$8,Lancamentos!$F:$F,"Realizado",Lancamentos!$J:$J,Fluxo_de_Caixa_Semanal!$A99)-SUMIFS(Lancamentos!$Y:$Y,Lancamentos!$AF:$AF,Fluxo_de_Caixa_Semanal!CH$8,Lancamentos!$F:$F,"Contratado",Lancamentos!$J:$J,Fluxo_de_Caixa_Semanal!$A99)</f>
        <v>0</v>
      </c>
      <c r="CI99" s="121">
        <f>-SUMIFS(Lancamentos!$Y:$Y,Lancamentos!$AF:$AF,Fluxo_de_Caixa_Semanal!CI$8,Lancamentos!$F:$F,"Realizado",Lancamentos!$J:$J,Fluxo_de_Caixa_Semanal!$A99)-SUMIFS(Lancamentos!$Y:$Y,Lancamentos!$AF:$AF,Fluxo_de_Caixa_Semanal!CI$8,Lancamentos!$F:$F,"Contratado",Lancamentos!$J:$J,Fluxo_de_Caixa_Semanal!$A99)</f>
        <v>0</v>
      </c>
      <c r="CJ99" s="122">
        <f>-SUMIFS(Lancamentos!$Y:$Y,Lancamentos!$AF:$AF,Fluxo_de_Caixa_Semanal!CJ$8,Lancamentos!$F:$F,"Realizado",Lancamentos!$J:$J,Fluxo_de_Caixa_Semanal!$A99)-SUMIFS(Lancamentos!$Y:$Y,Lancamentos!$AF:$AF,Fluxo_de_Caixa_Semanal!CJ$8,Lancamentos!$F:$F,"Contratado",Lancamentos!$J:$J,Fluxo_de_Caixa_Semanal!$A99)</f>
        <v>0</v>
      </c>
      <c r="CK99" s="123">
        <f>-SUMIFS(Lancamentos!$Y:$Y,Lancamentos!$AF:$AF,Fluxo_de_Caixa_Semanal!CK$8,Lancamentos!$F:$F,"Realizado",Lancamentos!$J:$J,Fluxo_de_Caixa_Semanal!$A99)-SUMIFS(Lancamentos!$Y:$Y,Lancamentos!$AF:$AF,Fluxo_de_Caixa_Semanal!CK$8,Lancamentos!$F:$F,"Contratado",Lancamentos!$J:$J,Fluxo_de_Caixa_Semanal!$A99)</f>
        <v>0</v>
      </c>
      <c r="CL99" s="121">
        <f>-SUMIFS(Lancamentos!$Y:$Y,Lancamentos!$AF:$AF,Fluxo_de_Caixa_Semanal!CL$8,Lancamentos!$F:$F,"Realizado",Lancamentos!$J:$J,Fluxo_de_Caixa_Semanal!$A99)-SUMIFS(Lancamentos!$Y:$Y,Lancamentos!$AF:$AF,Fluxo_de_Caixa_Semanal!CL$8,Lancamentos!$F:$F,"Contratado",Lancamentos!$J:$J,Fluxo_de_Caixa_Semanal!$A99)</f>
        <v>0</v>
      </c>
      <c r="CM99" s="122">
        <f>-SUMIFS(Lancamentos!$Y:$Y,Lancamentos!$AF:$AF,Fluxo_de_Caixa_Semanal!CM$8,Lancamentos!$F:$F,"Realizado",Lancamentos!$J:$J,Fluxo_de_Caixa_Semanal!$A99)-SUMIFS(Lancamentos!$Y:$Y,Lancamentos!$AF:$AF,Fluxo_de_Caixa_Semanal!CM$8,Lancamentos!$F:$F,"Contratado",Lancamentos!$J:$J,Fluxo_de_Caixa_Semanal!$A99)</f>
        <v>0</v>
      </c>
      <c r="CN99" s="123">
        <f>-SUMIFS(Lancamentos!$Y:$Y,Lancamentos!$AF:$AF,Fluxo_de_Caixa_Semanal!CN$8,Lancamentos!$F:$F,"Realizado",Lancamentos!$J:$J,Fluxo_de_Caixa_Semanal!$A99)-SUMIFS(Lancamentos!$Y:$Y,Lancamentos!$AF:$AF,Fluxo_de_Caixa_Semanal!CN$8,Lancamentos!$F:$F,"Contratado",Lancamentos!$J:$J,Fluxo_de_Caixa_Semanal!$A99)</f>
        <v>0</v>
      </c>
      <c r="CO99" s="121">
        <f>-SUMIFS(Lancamentos!$Y:$Y,Lancamentos!$AF:$AF,Fluxo_de_Caixa_Semanal!CO$8,Lancamentos!$F:$F,"Realizado",Lancamentos!$J:$J,Fluxo_de_Caixa_Semanal!$A99)-SUMIFS(Lancamentos!$Y:$Y,Lancamentos!$AF:$AF,Fluxo_de_Caixa_Semanal!CO$8,Lancamentos!$F:$F,"Contratado",Lancamentos!$J:$J,Fluxo_de_Caixa_Semanal!$A99)</f>
        <v>0</v>
      </c>
      <c r="CP99" s="122">
        <f>-SUMIFS(Lancamentos!$Y:$Y,Lancamentos!$AF:$AF,Fluxo_de_Caixa_Semanal!CP$8,Lancamentos!$F:$F,"Realizado",Lancamentos!$J:$J,Fluxo_de_Caixa_Semanal!$A99)-SUMIFS(Lancamentos!$Y:$Y,Lancamentos!$AF:$AF,Fluxo_de_Caixa_Semanal!CP$8,Lancamentos!$F:$F,"Contratado",Lancamentos!$J:$J,Fluxo_de_Caixa_Semanal!$A99)</f>
        <v>0</v>
      </c>
      <c r="CQ99" s="123">
        <f>-SUMIFS(Lancamentos!$Y:$Y,Lancamentos!$AF:$AF,Fluxo_de_Caixa_Semanal!CQ$8,Lancamentos!$F:$F,"Realizado",Lancamentos!$J:$J,Fluxo_de_Caixa_Semanal!$A99)-SUMIFS(Lancamentos!$Y:$Y,Lancamentos!$AF:$AF,Fluxo_de_Caixa_Semanal!CQ$8,Lancamentos!$F:$F,"Contratado",Lancamentos!$J:$J,Fluxo_de_Caixa_Semanal!$A99)</f>
        <v>0</v>
      </c>
      <c r="CR99" s="121">
        <f>-SUMIFS(Lancamentos!$Y:$Y,Lancamentos!$AF:$AF,Fluxo_de_Caixa_Semanal!CR$8,Lancamentos!$F:$F,"Realizado",Lancamentos!$J:$J,Fluxo_de_Caixa_Semanal!$A99)-SUMIFS(Lancamentos!$Y:$Y,Lancamentos!$AF:$AF,Fluxo_de_Caixa_Semanal!CR$8,Lancamentos!$F:$F,"Contratado",Lancamentos!$J:$J,Fluxo_de_Caixa_Semanal!$A99)</f>
        <v>0</v>
      </c>
      <c r="CS99" s="122">
        <f>-SUMIFS(Lancamentos!$Y:$Y,Lancamentos!$AF:$AF,Fluxo_de_Caixa_Semanal!CS$8,Lancamentos!$F:$F,"Realizado",Lancamentos!$J:$J,Fluxo_de_Caixa_Semanal!$A99)-SUMIFS(Lancamentos!$Y:$Y,Lancamentos!$AF:$AF,Fluxo_de_Caixa_Semanal!CS$8,Lancamentos!$F:$F,"Contratado",Lancamentos!$J:$J,Fluxo_de_Caixa_Semanal!$A99)</f>
        <v>0</v>
      </c>
      <c r="CT99" s="123">
        <f>-SUMIFS(Lancamentos!$Y:$Y,Lancamentos!$AF:$AF,Fluxo_de_Caixa_Semanal!CT$8,Lancamentos!$F:$F,"Realizado",Lancamentos!$J:$J,Fluxo_de_Caixa_Semanal!$A99)-SUMIFS(Lancamentos!$Y:$Y,Lancamentos!$AF:$AF,Fluxo_de_Caixa_Semanal!CT$8,Lancamentos!$F:$F,"Contratado",Lancamentos!$J:$J,Fluxo_de_Caixa_Semanal!$A99)</f>
        <v>0</v>
      </c>
      <c r="CU99" s="121">
        <f>-SUMIFS(Lancamentos!$Y:$Y,Lancamentos!$AF:$AF,Fluxo_de_Caixa_Semanal!CU$8,Lancamentos!$F:$F,"Realizado",Lancamentos!$J:$J,Fluxo_de_Caixa_Semanal!$A99)-SUMIFS(Lancamentos!$Y:$Y,Lancamentos!$AF:$AF,Fluxo_de_Caixa_Semanal!CU$8,Lancamentos!$F:$F,"Contratado",Lancamentos!$J:$J,Fluxo_de_Caixa_Semanal!$A99)</f>
        <v>0</v>
      </c>
      <c r="CV99" s="122">
        <f>-SUMIFS(Lancamentos!$Y:$Y,Lancamentos!$AF:$AF,Fluxo_de_Caixa_Semanal!CV$8,Lancamentos!$F:$F,"Realizado",Lancamentos!$J:$J,Fluxo_de_Caixa_Semanal!$A99)-SUMIFS(Lancamentos!$Y:$Y,Lancamentos!$AF:$AF,Fluxo_de_Caixa_Semanal!CV$8,Lancamentos!$F:$F,"Contratado",Lancamentos!$J:$J,Fluxo_de_Caixa_Semanal!$A99)</f>
        <v>0</v>
      </c>
      <c r="CW99" s="123">
        <f>-SUMIFS(Lancamentos!$Y:$Y,Lancamentos!$AF:$AF,Fluxo_de_Caixa_Semanal!CW$8,Lancamentos!$F:$F,"Realizado",Lancamentos!$J:$J,Fluxo_de_Caixa_Semanal!$A99)-SUMIFS(Lancamentos!$Y:$Y,Lancamentos!$AF:$AF,Fluxo_de_Caixa_Semanal!CW$8,Lancamentos!$F:$F,"Contratado",Lancamentos!$J:$J,Fluxo_de_Caixa_Semanal!$A99)</f>
        <v>0</v>
      </c>
      <c r="CX99" s="121">
        <f>-SUMIFS(Lancamentos!$Y:$Y,Lancamentos!$AF:$AF,Fluxo_de_Caixa_Semanal!CX$8,Lancamentos!$F:$F,"Realizado",Lancamentos!$J:$J,Fluxo_de_Caixa_Semanal!$A99)-SUMIFS(Lancamentos!$Y:$Y,Lancamentos!$AF:$AF,Fluxo_de_Caixa_Semanal!CX$8,Lancamentos!$F:$F,"Contratado",Lancamentos!$J:$J,Fluxo_de_Caixa_Semanal!$A99)</f>
        <v>0</v>
      </c>
      <c r="CY99" s="122">
        <f>-SUMIFS(Lancamentos!$Y:$Y,Lancamentos!$AF:$AF,Fluxo_de_Caixa_Semanal!CY$8,Lancamentos!$F:$F,"Realizado",Lancamentos!$J:$J,Fluxo_de_Caixa_Semanal!$A99)-SUMIFS(Lancamentos!$Y:$Y,Lancamentos!$AF:$AF,Fluxo_de_Caixa_Semanal!CY$8,Lancamentos!$F:$F,"Contratado",Lancamentos!$J:$J,Fluxo_de_Caixa_Semanal!$A99)</f>
        <v>0</v>
      </c>
      <c r="CZ99" s="123">
        <f>-SUMIFS(Lancamentos!$Y:$Y,Lancamentos!$AF:$AF,Fluxo_de_Caixa_Semanal!CZ$8,Lancamentos!$F:$F,"Realizado",Lancamentos!$J:$J,Fluxo_de_Caixa_Semanal!$A99)-SUMIFS(Lancamentos!$Y:$Y,Lancamentos!$AF:$AF,Fluxo_de_Caixa_Semanal!CZ$8,Lancamentos!$F:$F,"Contratado",Lancamentos!$J:$J,Fluxo_de_Caixa_Semanal!$A99)</f>
        <v>0</v>
      </c>
      <c r="DA99" s="121">
        <f>-SUMIFS(Lancamentos!$Y:$Y,Lancamentos!$AF:$AF,Fluxo_de_Caixa_Semanal!DA$8,Lancamentos!$F:$F,"Realizado",Lancamentos!$J:$J,Fluxo_de_Caixa_Semanal!$A99)-SUMIFS(Lancamentos!$Y:$Y,Lancamentos!$AF:$AF,Fluxo_de_Caixa_Semanal!DA$8,Lancamentos!$F:$F,"Contratado",Lancamentos!$J:$J,Fluxo_de_Caixa_Semanal!$A99)</f>
        <v>0</v>
      </c>
      <c r="DB99" s="122">
        <f>-SUMIFS(Lancamentos!$Y:$Y,Lancamentos!$AF:$AF,Fluxo_de_Caixa_Semanal!DB$8,Lancamentos!$F:$F,"Realizado",Lancamentos!$J:$J,Fluxo_de_Caixa_Semanal!$A99)-SUMIFS(Lancamentos!$Y:$Y,Lancamentos!$AF:$AF,Fluxo_de_Caixa_Semanal!DB$8,Lancamentos!$F:$F,"Contratado",Lancamentos!$J:$J,Fluxo_de_Caixa_Semanal!$A99)</f>
        <v>0</v>
      </c>
      <c r="DC99" s="123">
        <f>-SUMIFS(Lancamentos!$Y:$Y,Lancamentos!$AF:$AF,Fluxo_de_Caixa_Semanal!DC$8,Lancamentos!$F:$F,"Realizado",Lancamentos!$J:$J,Fluxo_de_Caixa_Semanal!$A99)-SUMIFS(Lancamentos!$Y:$Y,Lancamentos!$AF:$AF,Fluxo_de_Caixa_Semanal!DC$8,Lancamentos!$F:$F,"Contratado",Lancamentos!$J:$J,Fluxo_de_Caixa_Semanal!$A99)</f>
        <v>0</v>
      </c>
      <c r="DD99" s="121">
        <f>-SUMIFS(Lancamentos!$Y:$Y,Lancamentos!$AF:$AF,Fluxo_de_Caixa_Semanal!DD$8,Lancamentos!$F:$F,"Realizado",Lancamentos!$J:$J,Fluxo_de_Caixa_Semanal!$A99)-SUMIFS(Lancamentos!$Y:$Y,Lancamentos!$AF:$AF,Fluxo_de_Caixa_Semanal!DD$8,Lancamentos!$F:$F,"Contratado",Lancamentos!$J:$J,Fluxo_de_Caixa_Semanal!$A99)</f>
        <v>0</v>
      </c>
      <c r="DE99" s="122">
        <f>-SUMIFS(Lancamentos!$Y:$Y,Lancamentos!$AF:$AF,Fluxo_de_Caixa_Semanal!DE$8,Lancamentos!$F:$F,"Realizado",Lancamentos!$J:$J,Fluxo_de_Caixa_Semanal!$A99)-SUMIFS(Lancamentos!$Y:$Y,Lancamentos!$AF:$AF,Fluxo_de_Caixa_Semanal!DE$8,Lancamentos!$F:$F,"Contratado",Lancamentos!$J:$J,Fluxo_de_Caixa_Semanal!$A99)</f>
        <v>0</v>
      </c>
      <c r="DF99" s="123">
        <f>-SUMIFS(Lancamentos!$Y:$Y,Lancamentos!$AF:$AF,Fluxo_de_Caixa_Semanal!DF$8,Lancamentos!$F:$F,"Realizado",Lancamentos!$J:$J,Fluxo_de_Caixa_Semanal!$A99)-SUMIFS(Lancamentos!$Y:$Y,Lancamentos!$AF:$AF,Fluxo_de_Caixa_Semanal!DF$8,Lancamentos!$F:$F,"Contratado",Lancamentos!$J:$J,Fluxo_de_Caixa_Semanal!$A99)</f>
        <v>0</v>
      </c>
      <c r="DG99" s="121">
        <f>-SUMIFS(Lancamentos!$Y:$Y,Lancamentos!$AF:$AF,Fluxo_de_Caixa_Semanal!DG$8,Lancamentos!$F:$F,"Realizado",Lancamentos!$J:$J,Fluxo_de_Caixa_Semanal!$A99)-SUMIFS(Lancamentos!$Y:$Y,Lancamentos!$AF:$AF,Fluxo_de_Caixa_Semanal!DG$8,Lancamentos!$F:$F,"Contratado",Lancamentos!$J:$J,Fluxo_de_Caixa_Semanal!$A99)</f>
        <v>0</v>
      </c>
      <c r="DH99" s="122">
        <f>-SUMIFS(Lancamentos!$Y:$Y,Lancamentos!$AF:$AF,Fluxo_de_Caixa_Semanal!DH$8,Lancamentos!$F:$F,"Realizado",Lancamentos!$J:$J,Fluxo_de_Caixa_Semanal!$A99)-SUMIFS(Lancamentos!$Y:$Y,Lancamentos!$AF:$AF,Fluxo_de_Caixa_Semanal!DH$8,Lancamentos!$F:$F,"Contratado",Lancamentos!$J:$J,Fluxo_de_Caixa_Semanal!$A99)</f>
        <v>0</v>
      </c>
      <c r="DI99" s="123">
        <f>-SUMIFS(Lancamentos!$Y:$Y,Lancamentos!$AF:$AF,Fluxo_de_Caixa_Semanal!DI$8,Lancamentos!$F:$F,"Realizado",Lancamentos!$J:$J,Fluxo_de_Caixa_Semanal!$A99)-SUMIFS(Lancamentos!$Y:$Y,Lancamentos!$AF:$AF,Fluxo_de_Caixa_Semanal!DI$8,Lancamentos!$F:$F,"Contratado",Lancamentos!$J:$J,Fluxo_de_Caixa_Semanal!$A99)</f>
        <v>0</v>
      </c>
      <c r="DJ99" s="121">
        <f>-SUMIFS(Lancamentos!$Y:$Y,Lancamentos!$AF:$AF,Fluxo_de_Caixa_Semanal!DJ$8,Lancamentos!$F:$F,"Realizado",Lancamentos!$J:$J,Fluxo_de_Caixa_Semanal!$A99)-SUMIFS(Lancamentos!$Y:$Y,Lancamentos!$AF:$AF,Fluxo_de_Caixa_Semanal!DJ$8,Lancamentos!$F:$F,"Contratado",Lancamentos!$J:$J,Fluxo_de_Caixa_Semanal!$A99)</f>
        <v>0</v>
      </c>
      <c r="DK99" s="122">
        <f>-SUMIFS(Lancamentos!$Y:$Y,Lancamentos!$AF:$AF,Fluxo_de_Caixa_Semanal!DK$8,Lancamentos!$F:$F,"Realizado",Lancamentos!$J:$J,Fluxo_de_Caixa_Semanal!$A99)-SUMIFS(Lancamentos!$Y:$Y,Lancamentos!$AF:$AF,Fluxo_de_Caixa_Semanal!DK$8,Lancamentos!$F:$F,"Contratado",Lancamentos!$J:$J,Fluxo_de_Caixa_Semanal!$A99)</f>
        <v>0</v>
      </c>
      <c r="DL99" s="123">
        <f>-SUMIFS(Lancamentos!$Y:$Y,Lancamentos!$AF:$AF,Fluxo_de_Caixa_Semanal!DL$8,Lancamentos!$F:$F,"Realizado",Lancamentos!$J:$J,Fluxo_de_Caixa_Semanal!$A99)-SUMIFS(Lancamentos!$Y:$Y,Lancamentos!$AF:$AF,Fluxo_de_Caixa_Semanal!DL$8,Lancamentos!$F:$F,"Contratado",Lancamentos!$J:$J,Fluxo_de_Caixa_Semanal!$A99)</f>
        <v>0</v>
      </c>
      <c r="DM99" s="121">
        <f>-SUMIFS(Lancamentos!$Y:$Y,Lancamentos!$AF:$AF,Fluxo_de_Caixa_Semanal!DM$8,Lancamentos!$F:$F,"Realizado",Lancamentos!$J:$J,Fluxo_de_Caixa_Semanal!$A99)-SUMIFS(Lancamentos!$Y:$Y,Lancamentos!$AF:$AF,Fluxo_de_Caixa_Semanal!DM$8,Lancamentos!$F:$F,"Contratado",Lancamentos!$J:$J,Fluxo_de_Caixa_Semanal!$A99)</f>
        <v>0</v>
      </c>
      <c r="DN99" s="122">
        <f>-SUMIFS(Lancamentos!$Y:$Y,Lancamentos!$AF:$AF,Fluxo_de_Caixa_Semanal!DN$8,Lancamentos!$F:$F,"Realizado",Lancamentos!$J:$J,Fluxo_de_Caixa_Semanal!$A99)-SUMIFS(Lancamentos!$Y:$Y,Lancamentos!$AF:$AF,Fluxo_de_Caixa_Semanal!DN$8,Lancamentos!$F:$F,"Contratado",Lancamentos!$J:$J,Fluxo_de_Caixa_Semanal!$A99)</f>
        <v>0</v>
      </c>
      <c r="DO99" s="123">
        <f>-SUMIFS(Lancamentos!$Y:$Y,Lancamentos!$AF:$AF,Fluxo_de_Caixa_Semanal!DO$8,Lancamentos!$F:$F,"Realizado",Lancamentos!$J:$J,Fluxo_de_Caixa_Semanal!$A99)-SUMIFS(Lancamentos!$Y:$Y,Lancamentos!$AF:$AF,Fluxo_de_Caixa_Semanal!DO$8,Lancamentos!$F:$F,"Contratado",Lancamentos!$J:$J,Fluxo_de_Caixa_Semanal!$A99)</f>
        <v>0</v>
      </c>
      <c r="DP99" s="121">
        <f>-SUMIFS(Lancamentos!$Y:$Y,Lancamentos!$AF:$AF,Fluxo_de_Caixa_Semanal!DP$8,Lancamentos!$F:$F,"Realizado",Lancamentos!$J:$J,Fluxo_de_Caixa_Semanal!$A99)-SUMIFS(Lancamentos!$Y:$Y,Lancamentos!$AF:$AF,Fluxo_de_Caixa_Semanal!DP$8,Lancamentos!$F:$F,"Contratado",Lancamentos!$J:$J,Fluxo_de_Caixa_Semanal!$A99)</f>
        <v>0</v>
      </c>
      <c r="DQ99" s="122">
        <f>-SUMIFS(Lancamentos!$Y:$Y,Lancamentos!$AF:$AF,Fluxo_de_Caixa_Semanal!DQ$8,Lancamentos!$F:$F,"Realizado",Lancamentos!$J:$J,Fluxo_de_Caixa_Semanal!$A99)-SUMIFS(Lancamentos!$Y:$Y,Lancamentos!$AF:$AF,Fluxo_de_Caixa_Semanal!DQ$8,Lancamentos!$F:$F,"Contratado",Lancamentos!$J:$J,Fluxo_de_Caixa_Semanal!$A99)</f>
        <v>0</v>
      </c>
      <c r="DR99" s="123">
        <f>-SUMIFS(Lancamentos!$Y:$Y,Lancamentos!$AF:$AF,Fluxo_de_Caixa_Semanal!DR$8,Lancamentos!$F:$F,"Realizado",Lancamentos!$J:$J,Fluxo_de_Caixa_Semanal!$A99)-SUMIFS(Lancamentos!$Y:$Y,Lancamentos!$AF:$AF,Fluxo_de_Caixa_Semanal!DR$8,Lancamentos!$F:$F,"Contratado",Lancamentos!$J:$J,Fluxo_de_Caixa_Semanal!$A99)</f>
        <v>0</v>
      </c>
      <c r="DS99" s="121">
        <f>-SUMIFS(Lancamentos!$Y:$Y,Lancamentos!$AF:$AF,Fluxo_de_Caixa_Semanal!DS$8,Lancamentos!$F:$F,"Realizado",Lancamentos!$J:$J,Fluxo_de_Caixa_Semanal!$A99)-SUMIFS(Lancamentos!$Y:$Y,Lancamentos!$AF:$AF,Fluxo_de_Caixa_Semanal!DS$8,Lancamentos!$F:$F,"Contratado",Lancamentos!$J:$J,Fluxo_de_Caixa_Semanal!$A99)</f>
        <v>0</v>
      </c>
      <c r="DT99" s="122">
        <f>-SUMIFS(Lancamentos!$Y:$Y,Lancamentos!$AF:$AF,Fluxo_de_Caixa_Semanal!DT$8,Lancamentos!$F:$F,"Realizado",Lancamentos!$J:$J,Fluxo_de_Caixa_Semanal!$A99)-SUMIFS(Lancamentos!$Y:$Y,Lancamentos!$AF:$AF,Fluxo_de_Caixa_Semanal!DT$8,Lancamentos!$F:$F,"Contratado",Lancamentos!$J:$J,Fluxo_de_Caixa_Semanal!$A99)</f>
        <v>0</v>
      </c>
      <c r="DU99" s="123">
        <f>-SUMIFS(Lancamentos!$Y:$Y,Lancamentos!$AF:$AF,Fluxo_de_Caixa_Semanal!DU$8,Lancamentos!$F:$F,"Realizado",Lancamentos!$J:$J,Fluxo_de_Caixa_Semanal!$A99)-SUMIFS(Lancamentos!$Y:$Y,Lancamentos!$AF:$AF,Fluxo_de_Caixa_Semanal!DU$8,Lancamentos!$F:$F,"Contratado",Lancamentos!$J:$J,Fluxo_de_Caixa_Semanal!$A99)</f>
        <v>0</v>
      </c>
      <c r="DV99" s="121">
        <f>-SUMIFS(Lancamentos!$Y:$Y,Lancamentos!$AF:$AF,Fluxo_de_Caixa_Semanal!DV$8,Lancamentos!$F:$F,"Realizado",Lancamentos!$J:$J,Fluxo_de_Caixa_Semanal!$A99)-SUMIFS(Lancamentos!$Y:$Y,Lancamentos!$AF:$AF,Fluxo_de_Caixa_Semanal!DV$8,Lancamentos!$F:$F,"Contratado",Lancamentos!$J:$J,Fluxo_de_Caixa_Semanal!$A99)</f>
        <v>0</v>
      </c>
      <c r="DW99" s="122">
        <f>-SUMIFS(Lancamentos!$Y:$Y,Lancamentos!$AF:$AF,Fluxo_de_Caixa_Semanal!DW$8,Lancamentos!$F:$F,"Realizado",Lancamentos!$J:$J,Fluxo_de_Caixa_Semanal!$A99)-SUMIFS(Lancamentos!$Y:$Y,Lancamentos!$AF:$AF,Fluxo_de_Caixa_Semanal!DW$8,Lancamentos!$F:$F,"Contratado",Lancamentos!$J:$J,Fluxo_de_Caixa_Semanal!$A99)</f>
        <v>0</v>
      </c>
      <c r="DX99" s="123">
        <f>-SUMIFS(Lancamentos!$Y:$Y,Lancamentos!$AF:$AF,Fluxo_de_Caixa_Semanal!DX$8,Lancamentos!$F:$F,"Realizado",Lancamentos!$J:$J,Fluxo_de_Caixa_Semanal!$A99)-SUMIFS(Lancamentos!$Y:$Y,Lancamentos!$AF:$AF,Fluxo_de_Caixa_Semanal!DX$8,Lancamentos!$F:$F,"Contratado",Lancamentos!$J:$J,Fluxo_de_Caixa_Semanal!$A99)</f>
        <v>0</v>
      </c>
      <c r="DY99" s="121">
        <f>-SUMIFS(Lancamentos!$Y:$Y,Lancamentos!$AF:$AF,Fluxo_de_Caixa_Semanal!DY$8,Lancamentos!$F:$F,"Realizado",Lancamentos!$J:$J,Fluxo_de_Caixa_Semanal!$A99)-SUMIFS(Lancamentos!$Y:$Y,Lancamentos!$AF:$AF,Fluxo_de_Caixa_Semanal!DY$8,Lancamentos!$F:$F,"Contratado",Lancamentos!$J:$J,Fluxo_de_Caixa_Semanal!$A99)</f>
        <v>0</v>
      </c>
      <c r="DZ99" s="122">
        <f>-SUMIFS(Lancamentos!$Y:$Y,Lancamentos!$AF:$AF,Fluxo_de_Caixa_Semanal!DZ$8,Lancamentos!$F:$F,"Realizado",Lancamentos!$J:$J,Fluxo_de_Caixa_Semanal!$A99)-SUMIFS(Lancamentos!$Y:$Y,Lancamentos!$AF:$AF,Fluxo_de_Caixa_Semanal!DZ$8,Lancamentos!$F:$F,"Contratado",Lancamentos!$J:$J,Fluxo_de_Caixa_Semanal!$A99)</f>
        <v>0</v>
      </c>
      <c r="EA99" s="123">
        <f>-SUMIFS(Lancamentos!$Y:$Y,Lancamentos!$AF:$AF,Fluxo_de_Caixa_Semanal!EA$8,Lancamentos!$F:$F,"Realizado",Lancamentos!$J:$J,Fluxo_de_Caixa_Semanal!$A99)-SUMIFS(Lancamentos!$Y:$Y,Lancamentos!$AF:$AF,Fluxo_de_Caixa_Semanal!EA$8,Lancamentos!$F:$F,"Contratado",Lancamentos!$J:$J,Fluxo_de_Caixa_Semanal!$A99)</f>
        <v>0</v>
      </c>
      <c r="EB99" s="121">
        <f>-SUMIFS(Lancamentos!$Y:$Y,Lancamentos!$AF:$AF,Fluxo_de_Caixa_Semanal!EB$8,Lancamentos!$F:$F,"Realizado",Lancamentos!$J:$J,Fluxo_de_Caixa_Semanal!$A99)-SUMIFS(Lancamentos!$Y:$Y,Lancamentos!$AF:$AF,Fluxo_de_Caixa_Semanal!EB$8,Lancamentos!$F:$F,"Contratado",Lancamentos!$J:$J,Fluxo_de_Caixa_Semanal!$A99)</f>
        <v>0</v>
      </c>
      <c r="EC99" s="122">
        <f>-SUMIFS(Lancamentos!$Y:$Y,Lancamentos!$AF:$AF,Fluxo_de_Caixa_Semanal!EC$8,Lancamentos!$F:$F,"Realizado",Lancamentos!$J:$J,Fluxo_de_Caixa_Semanal!$A99)-SUMIFS(Lancamentos!$Y:$Y,Lancamentos!$AF:$AF,Fluxo_de_Caixa_Semanal!EC$8,Lancamentos!$F:$F,"Contratado",Lancamentos!$J:$J,Fluxo_de_Caixa_Semanal!$A99)</f>
        <v>0</v>
      </c>
      <c r="ED99" s="123">
        <f>-SUMIFS(Lancamentos!$Y:$Y,Lancamentos!$AF:$AF,Fluxo_de_Caixa_Semanal!ED$8,Lancamentos!$F:$F,"Realizado",Lancamentos!$J:$J,Fluxo_de_Caixa_Semanal!$A99)-SUMIFS(Lancamentos!$Y:$Y,Lancamentos!$AF:$AF,Fluxo_de_Caixa_Semanal!ED$8,Lancamentos!$F:$F,"Contratado",Lancamentos!$J:$J,Fluxo_de_Caixa_Semanal!$A99)</f>
        <v>0</v>
      </c>
      <c r="EE99" s="121">
        <f>-SUMIFS(Lancamentos!$Y:$Y,Lancamentos!$AF:$AF,Fluxo_de_Caixa_Semanal!EE$8,Lancamentos!$F:$F,"Realizado",Lancamentos!$J:$J,Fluxo_de_Caixa_Semanal!$A99)-SUMIFS(Lancamentos!$Y:$Y,Lancamentos!$AF:$AF,Fluxo_de_Caixa_Semanal!EE$8,Lancamentos!$F:$F,"Contratado",Lancamentos!$J:$J,Fluxo_de_Caixa_Semanal!$A99)</f>
        <v>0</v>
      </c>
      <c r="EF99" s="122">
        <f>-SUMIFS(Lancamentos!$Y:$Y,Lancamentos!$AF:$AF,Fluxo_de_Caixa_Semanal!EF$8,Lancamentos!$F:$F,"Realizado",Lancamentos!$J:$J,Fluxo_de_Caixa_Semanal!$A99)-SUMIFS(Lancamentos!$Y:$Y,Lancamentos!$AF:$AF,Fluxo_de_Caixa_Semanal!EF$8,Lancamentos!$F:$F,"Contratado",Lancamentos!$J:$J,Fluxo_de_Caixa_Semanal!$A99)</f>
        <v>0</v>
      </c>
      <c r="EG99" s="123">
        <f>-SUMIFS(Lancamentos!$Y:$Y,Lancamentos!$AF:$AF,Fluxo_de_Caixa_Semanal!EG$8,Lancamentos!$F:$F,"Realizado",Lancamentos!$J:$J,Fluxo_de_Caixa_Semanal!$A99)-SUMIFS(Lancamentos!$Y:$Y,Lancamentos!$AF:$AF,Fluxo_de_Caixa_Semanal!EG$8,Lancamentos!$F:$F,"Contratado",Lancamentos!$J:$J,Fluxo_de_Caixa_Semanal!$A99)</f>
        <v>0</v>
      </c>
      <c r="EH99" s="121">
        <f>-SUMIFS(Lancamentos!$Y:$Y,Lancamentos!$AF:$AF,Fluxo_de_Caixa_Semanal!EH$8,Lancamentos!$F:$F,"Realizado",Lancamentos!$J:$J,Fluxo_de_Caixa_Semanal!$A99)-SUMIFS(Lancamentos!$Y:$Y,Lancamentos!$AF:$AF,Fluxo_de_Caixa_Semanal!EH$8,Lancamentos!$F:$F,"Contratado",Lancamentos!$J:$J,Fluxo_de_Caixa_Semanal!$A99)</f>
        <v>0</v>
      </c>
      <c r="EI99" s="122">
        <f>-SUMIFS(Lancamentos!$Y:$Y,Lancamentos!$AF:$AF,Fluxo_de_Caixa_Semanal!EI$8,Lancamentos!$F:$F,"Realizado",Lancamentos!$J:$J,Fluxo_de_Caixa_Semanal!$A99)-SUMIFS(Lancamentos!$Y:$Y,Lancamentos!$AF:$AF,Fluxo_de_Caixa_Semanal!EI$8,Lancamentos!$F:$F,"Contratado",Lancamentos!$J:$J,Fluxo_de_Caixa_Semanal!$A99)</f>
        <v>0</v>
      </c>
      <c r="EJ99" s="123">
        <f>-SUMIFS(Lancamentos!$Y:$Y,Lancamentos!$AF:$AF,Fluxo_de_Caixa_Semanal!EJ$8,Lancamentos!$F:$F,"Realizado",Lancamentos!$J:$J,Fluxo_de_Caixa_Semanal!$A99)-SUMIFS(Lancamentos!$Y:$Y,Lancamentos!$AF:$AF,Fluxo_de_Caixa_Semanal!EJ$8,Lancamentos!$F:$F,"Contratado",Lancamentos!$J:$J,Fluxo_de_Caixa_Semanal!$A99)</f>
        <v>0</v>
      </c>
      <c r="EK99" s="121">
        <f>-SUMIFS(Lancamentos!$Y:$Y,Lancamentos!$AF:$AF,Fluxo_de_Caixa_Semanal!EK$8,Lancamentos!$F:$F,"Realizado",Lancamentos!$J:$J,Fluxo_de_Caixa_Semanal!$A99)-SUMIFS(Lancamentos!$Y:$Y,Lancamentos!$AF:$AF,Fluxo_de_Caixa_Semanal!EK$8,Lancamentos!$F:$F,"Contratado",Lancamentos!$J:$J,Fluxo_de_Caixa_Semanal!$A99)</f>
        <v>0</v>
      </c>
      <c r="EL99" s="122">
        <f>-SUMIFS(Lancamentos!$Y:$Y,Lancamentos!$AF:$AF,Fluxo_de_Caixa_Semanal!EL$8,Lancamentos!$F:$F,"Realizado",Lancamentos!$J:$J,Fluxo_de_Caixa_Semanal!$A99)-SUMIFS(Lancamentos!$Y:$Y,Lancamentos!$AF:$AF,Fluxo_de_Caixa_Semanal!EL$8,Lancamentos!$F:$F,"Contratado",Lancamentos!$J:$J,Fluxo_de_Caixa_Semanal!$A99)</f>
        <v>0</v>
      </c>
      <c r="EM99" s="123">
        <f>-SUMIFS(Lancamentos!$Y:$Y,Lancamentos!$AF:$AF,Fluxo_de_Caixa_Semanal!EM$8,Lancamentos!$F:$F,"Realizado",Lancamentos!$J:$J,Fluxo_de_Caixa_Semanal!$A99)-SUMIFS(Lancamentos!$Y:$Y,Lancamentos!$AF:$AF,Fluxo_de_Caixa_Semanal!EM$8,Lancamentos!$F:$F,"Contratado",Lancamentos!$J:$J,Fluxo_de_Caixa_Semanal!$A99)</f>
        <v>0</v>
      </c>
      <c r="EN99" s="121">
        <f>-SUMIFS(Lancamentos!$Y:$Y,Lancamentos!$AF:$AF,Fluxo_de_Caixa_Semanal!EN$8,Lancamentos!$F:$F,"Realizado",Lancamentos!$J:$J,Fluxo_de_Caixa_Semanal!$A99)-SUMIFS(Lancamentos!$Y:$Y,Lancamentos!$AF:$AF,Fluxo_de_Caixa_Semanal!EN$8,Lancamentos!$F:$F,"Contratado",Lancamentos!$J:$J,Fluxo_de_Caixa_Semanal!$A99)</f>
        <v>0</v>
      </c>
      <c r="EO99" s="122">
        <f>-SUMIFS(Lancamentos!$Y:$Y,Lancamentos!$AF:$AF,Fluxo_de_Caixa_Semanal!EO$8,Lancamentos!$F:$F,"Realizado",Lancamentos!$J:$J,Fluxo_de_Caixa_Semanal!$A99)-SUMIFS(Lancamentos!$Y:$Y,Lancamentos!$AF:$AF,Fluxo_de_Caixa_Semanal!EO$8,Lancamentos!$F:$F,"Contratado",Lancamentos!$J:$J,Fluxo_de_Caixa_Semanal!$A99)</f>
        <v>0</v>
      </c>
      <c r="EP99" s="123">
        <f>-SUMIFS(Lancamentos!$Y:$Y,Lancamentos!$AF:$AF,Fluxo_de_Caixa_Semanal!EP$8,Lancamentos!$F:$F,"Realizado",Lancamentos!$J:$J,Fluxo_de_Caixa_Semanal!$A99)-SUMIFS(Lancamentos!$Y:$Y,Lancamentos!$AF:$AF,Fluxo_de_Caixa_Semanal!EP$8,Lancamentos!$F:$F,"Contratado",Lancamentos!$J:$J,Fluxo_de_Caixa_Semanal!$A99)</f>
        <v>0</v>
      </c>
      <c r="EQ99" s="121">
        <f>-SUMIFS(Lancamentos!$Y:$Y,Lancamentos!$AF:$AF,Fluxo_de_Caixa_Semanal!EQ$8,Lancamentos!$F:$F,"Realizado",Lancamentos!$J:$J,Fluxo_de_Caixa_Semanal!$A99)-SUMIFS(Lancamentos!$Y:$Y,Lancamentos!$AF:$AF,Fluxo_de_Caixa_Semanal!EQ$8,Lancamentos!$F:$F,"Contratado",Lancamentos!$J:$J,Fluxo_de_Caixa_Semanal!$A99)</f>
        <v>0</v>
      </c>
      <c r="ER99" s="122">
        <f>-SUMIFS(Lancamentos!$Y:$Y,Lancamentos!$AF:$AF,Fluxo_de_Caixa_Semanal!ER$8,Lancamentos!$F:$F,"Realizado",Lancamentos!$J:$J,Fluxo_de_Caixa_Semanal!$A99)-SUMIFS(Lancamentos!$Y:$Y,Lancamentos!$AF:$AF,Fluxo_de_Caixa_Semanal!ER$8,Lancamentos!$F:$F,"Contratado",Lancamentos!$J:$J,Fluxo_de_Caixa_Semanal!$A99)</f>
        <v>0</v>
      </c>
      <c r="ES99" s="123">
        <f>-SUMIFS(Lancamentos!$Y:$Y,Lancamentos!$AF:$AF,Fluxo_de_Caixa_Semanal!ES$8,Lancamentos!$F:$F,"Realizado",Lancamentos!$J:$J,Fluxo_de_Caixa_Semanal!$A99)-SUMIFS(Lancamentos!$Y:$Y,Lancamentos!$AF:$AF,Fluxo_de_Caixa_Semanal!ES$8,Lancamentos!$F:$F,"Contratado",Lancamentos!$J:$J,Fluxo_de_Caixa_Semanal!$A99)</f>
        <v>0</v>
      </c>
    </row>
    <row r="100" spans="1:149" s="2" customFormat="1" x14ac:dyDescent="0.25">
      <c r="A100"/>
      <c r="B100"/>
      <c r="C100" s="165"/>
      <c r="D100" s="165"/>
      <c r="E100" s="166"/>
      <c r="F100" s="167"/>
      <c r="G100" s="165"/>
      <c r="H100" s="166"/>
      <c r="I100" s="167"/>
      <c r="J100" s="165"/>
      <c r="K100" s="166"/>
      <c r="L100" s="167"/>
      <c r="M100" s="165"/>
      <c r="N100" s="166"/>
      <c r="O100" s="167"/>
      <c r="P100" s="165"/>
      <c r="Q100" s="166"/>
      <c r="R100" s="121"/>
      <c r="S100" s="122"/>
      <c r="T100" s="123"/>
      <c r="U100" s="121"/>
      <c r="V100" s="122"/>
      <c r="W100" s="123"/>
      <c r="X100" s="121"/>
      <c r="Y100" s="122"/>
      <c r="Z100" s="123"/>
      <c r="AA100" s="121"/>
      <c r="AB100" s="122"/>
      <c r="AC100" s="123"/>
      <c r="AD100" s="121"/>
      <c r="AE100" s="122"/>
      <c r="AF100" s="123"/>
      <c r="AG100" s="121"/>
      <c r="AH100" s="122"/>
      <c r="AI100" s="123"/>
      <c r="AJ100" s="121"/>
      <c r="AK100" s="122"/>
      <c r="AL100" s="123"/>
      <c r="AM100" s="121"/>
      <c r="AN100" s="122"/>
      <c r="AO100" s="123"/>
      <c r="AP100" s="121"/>
      <c r="AQ100" s="122"/>
      <c r="AR100" s="123"/>
      <c r="AS100" s="121"/>
      <c r="AT100" s="122"/>
      <c r="AU100" s="123"/>
      <c r="AV100" s="121"/>
      <c r="AW100" s="122"/>
      <c r="AX100" s="123"/>
      <c r="AY100" s="121"/>
      <c r="AZ100" s="122"/>
      <c r="BA100" s="123"/>
      <c r="BB100" s="121"/>
      <c r="BC100" s="122"/>
      <c r="BD100" s="123"/>
      <c r="BE100" s="121"/>
      <c r="BF100" s="122"/>
      <c r="BG100" s="123"/>
      <c r="BH100" s="121"/>
      <c r="BI100" s="122"/>
      <c r="BJ100" s="123"/>
      <c r="BK100" s="121"/>
      <c r="BL100" s="122"/>
      <c r="BM100" s="123"/>
      <c r="BN100" s="121"/>
      <c r="BO100" s="122"/>
      <c r="BP100" s="128"/>
      <c r="BQ100" s="127"/>
      <c r="BS100" s="128"/>
      <c r="BT100" s="127"/>
      <c r="BV100" s="128"/>
      <c r="BW100" s="127"/>
      <c r="BY100" s="128"/>
      <c r="BZ100" s="127"/>
      <c r="CB100" s="128"/>
      <c r="CC100" s="127"/>
      <c r="CE100" s="128"/>
      <c r="CF100" s="127"/>
      <c r="CH100" s="128"/>
      <c r="CI100" s="127"/>
      <c r="CK100" s="128"/>
      <c r="CL100" s="127"/>
      <c r="CN100" s="128"/>
      <c r="CO100" s="127"/>
      <c r="CQ100" s="128"/>
      <c r="CR100" s="127"/>
      <c r="CT100" s="128"/>
      <c r="CU100" s="127"/>
      <c r="CW100" s="128"/>
      <c r="CX100" s="127"/>
      <c r="CZ100" s="128"/>
      <c r="DA100" s="127"/>
      <c r="DC100" s="128"/>
      <c r="DD100" s="127"/>
      <c r="DF100" s="128"/>
      <c r="DG100" s="127"/>
      <c r="DI100" s="128"/>
      <c r="DJ100" s="127"/>
      <c r="DL100" s="128"/>
      <c r="DM100" s="127"/>
      <c r="DO100" s="128"/>
      <c r="DP100" s="127"/>
      <c r="DR100" s="128"/>
      <c r="DS100" s="127"/>
      <c r="DU100" s="128"/>
      <c r="DV100" s="127"/>
      <c r="DX100" s="128"/>
      <c r="DY100" s="127"/>
      <c r="EA100" s="128"/>
      <c r="EB100" s="127"/>
      <c r="ED100" s="128"/>
      <c r="EE100" s="127"/>
      <c r="EG100" s="128"/>
      <c r="EH100" s="127"/>
      <c r="EJ100" s="128"/>
      <c r="EK100" s="127"/>
      <c r="EM100" s="128"/>
      <c r="EN100" s="127"/>
      <c r="EP100" s="128"/>
      <c r="EQ100" s="127"/>
      <c r="ES100" s="128"/>
    </row>
    <row r="101" spans="1:149" s="20" customFormat="1" x14ac:dyDescent="0.25">
      <c r="A101" s="88"/>
      <c r="B101" s="88" t="s">
        <v>216</v>
      </c>
      <c r="C101" s="125">
        <f t="shared" ref="C101:BL101" si="88">C15+C24</f>
        <v>0</v>
      </c>
      <c r="D101" s="125">
        <f t="shared" si="88"/>
        <v>0</v>
      </c>
      <c r="E101" s="126">
        <f t="shared" si="88"/>
        <v>0</v>
      </c>
      <c r="F101" s="124">
        <f t="shared" si="88"/>
        <v>0</v>
      </c>
      <c r="G101" s="125">
        <f t="shared" ref="G101:H101" si="89">G15+G24</f>
        <v>0</v>
      </c>
      <c r="H101" s="126">
        <f t="shared" si="89"/>
        <v>858000</v>
      </c>
      <c r="I101" s="124">
        <f t="shared" si="88"/>
        <v>0</v>
      </c>
      <c r="J101" s="125">
        <f t="shared" si="88"/>
        <v>0</v>
      </c>
      <c r="K101" s="126">
        <f t="shared" si="88"/>
        <v>858000</v>
      </c>
      <c r="L101" s="124">
        <f>L15+L24</f>
        <v>0</v>
      </c>
      <c r="M101" s="125">
        <f t="shared" ref="M101" si="90">M15+M24</f>
        <v>1764000</v>
      </c>
      <c r="N101" s="126">
        <f>N15+N24</f>
        <v>0</v>
      </c>
      <c r="O101" s="124">
        <f>O15+O24</f>
        <v>0</v>
      </c>
      <c r="P101" s="125">
        <f t="shared" ref="P101" si="91">P15+P24</f>
        <v>0</v>
      </c>
      <c r="Q101" s="126">
        <f>Q15+Q24</f>
        <v>0</v>
      </c>
      <c r="R101" s="124">
        <f t="shared" si="88"/>
        <v>0</v>
      </c>
      <c r="S101" s="125">
        <f t="shared" si="88"/>
        <v>0</v>
      </c>
      <c r="T101" s="126">
        <f t="shared" si="88"/>
        <v>1094000</v>
      </c>
      <c r="U101" s="124">
        <f t="shared" ref="U101:W101" si="92">U15+U24</f>
        <v>0</v>
      </c>
      <c r="V101" s="125">
        <f t="shared" si="92"/>
        <v>0</v>
      </c>
      <c r="W101" s="126">
        <f t="shared" si="92"/>
        <v>826500</v>
      </c>
      <c r="X101" s="124">
        <f t="shared" si="88"/>
        <v>0</v>
      </c>
      <c r="Y101" s="125">
        <f t="shared" si="88"/>
        <v>0</v>
      </c>
      <c r="Z101" s="126">
        <f t="shared" si="88"/>
        <v>0</v>
      </c>
      <c r="AA101" s="124">
        <f t="shared" si="88"/>
        <v>0</v>
      </c>
      <c r="AB101" s="125">
        <f t="shared" si="88"/>
        <v>0</v>
      </c>
      <c r="AC101" s="126">
        <f t="shared" si="88"/>
        <v>0</v>
      </c>
      <c r="AD101" s="124">
        <f t="shared" si="88"/>
        <v>0</v>
      </c>
      <c r="AE101" s="125">
        <f t="shared" si="88"/>
        <v>0</v>
      </c>
      <c r="AF101" s="126">
        <f t="shared" si="88"/>
        <v>0</v>
      </c>
      <c r="AG101" s="124">
        <f t="shared" si="88"/>
        <v>0</v>
      </c>
      <c r="AH101" s="125">
        <f t="shared" si="88"/>
        <v>0</v>
      </c>
      <c r="AI101" s="126">
        <f t="shared" si="88"/>
        <v>0</v>
      </c>
      <c r="AJ101" s="124">
        <f t="shared" si="88"/>
        <v>0</v>
      </c>
      <c r="AK101" s="125">
        <f t="shared" si="88"/>
        <v>0</v>
      </c>
      <c r="AL101" s="126">
        <f t="shared" si="88"/>
        <v>0</v>
      </c>
      <c r="AM101" s="124">
        <f t="shared" si="88"/>
        <v>0</v>
      </c>
      <c r="AN101" s="125">
        <f t="shared" si="88"/>
        <v>0</v>
      </c>
      <c r="AO101" s="126">
        <f t="shared" si="88"/>
        <v>0</v>
      </c>
      <c r="AP101" s="124">
        <f t="shared" si="88"/>
        <v>0</v>
      </c>
      <c r="AQ101" s="125">
        <f t="shared" si="88"/>
        <v>0</v>
      </c>
      <c r="AR101" s="126">
        <f t="shared" si="88"/>
        <v>0</v>
      </c>
      <c r="AS101" s="124">
        <f t="shared" si="88"/>
        <v>0</v>
      </c>
      <c r="AT101" s="125">
        <f t="shared" si="88"/>
        <v>0</v>
      </c>
      <c r="AU101" s="126">
        <f t="shared" si="88"/>
        <v>0</v>
      </c>
      <c r="AV101" s="124">
        <f t="shared" si="88"/>
        <v>0</v>
      </c>
      <c r="AW101" s="125">
        <f t="shared" si="88"/>
        <v>0</v>
      </c>
      <c r="AX101" s="126">
        <f t="shared" si="88"/>
        <v>0</v>
      </c>
      <c r="AY101" s="124">
        <f t="shared" si="88"/>
        <v>0</v>
      </c>
      <c r="AZ101" s="125">
        <f t="shared" si="88"/>
        <v>0</v>
      </c>
      <c r="BA101" s="126">
        <f t="shared" si="88"/>
        <v>0</v>
      </c>
      <c r="BB101" s="124">
        <f t="shared" si="88"/>
        <v>0</v>
      </c>
      <c r="BC101" s="125">
        <f t="shared" si="88"/>
        <v>0</v>
      </c>
      <c r="BD101" s="126">
        <f t="shared" si="88"/>
        <v>0</v>
      </c>
      <c r="BE101" s="124">
        <f t="shared" si="88"/>
        <v>0</v>
      </c>
      <c r="BF101" s="125">
        <f t="shared" si="88"/>
        <v>0</v>
      </c>
      <c r="BG101" s="126">
        <f t="shared" si="88"/>
        <v>0</v>
      </c>
      <c r="BH101" s="124">
        <f t="shared" si="88"/>
        <v>0</v>
      </c>
      <c r="BI101" s="125">
        <f t="shared" si="88"/>
        <v>0</v>
      </c>
      <c r="BJ101" s="126">
        <f t="shared" si="88"/>
        <v>0</v>
      </c>
      <c r="BK101" s="124">
        <f t="shared" si="88"/>
        <v>0</v>
      </c>
      <c r="BL101" s="125">
        <f t="shared" si="88"/>
        <v>0</v>
      </c>
      <c r="BM101" s="126">
        <f t="shared" ref="BM101:DX101" si="93">BM15+BM24</f>
        <v>0</v>
      </c>
      <c r="BN101" s="124">
        <f t="shared" si="93"/>
        <v>0</v>
      </c>
      <c r="BO101" s="125">
        <f t="shared" si="93"/>
        <v>0</v>
      </c>
      <c r="BP101" s="126">
        <f t="shared" si="93"/>
        <v>0</v>
      </c>
      <c r="BQ101" s="124">
        <f t="shared" si="93"/>
        <v>0</v>
      </c>
      <c r="BR101" s="125">
        <f t="shared" si="93"/>
        <v>0</v>
      </c>
      <c r="BS101" s="126">
        <f t="shared" si="93"/>
        <v>0</v>
      </c>
      <c r="BT101" s="124">
        <f t="shared" si="93"/>
        <v>0</v>
      </c>
      <c r="BU101" s="125">
        <f t="shared" si="93"/>
        <v>0</v>
      </c>
      <c r="BV101" s="126">
        <f t="shared" si="93"/>
        <v>0</v>
      </c>
      <c r="BW101" s="124">
        <f t="shared" si="93"/>
        <v>0</v>
      </c>
      <c r="BX101" s="125">
        <f t="shared" si="93"/>
        <v>0</v>
      </c>
      <c r="BY101" s="126">
        <f t="shared" si="93"/>
        <v>0</v>
      </c>
      <c r="BZ101" s="124">
        <f t="shared" si="93"/>
        <v>0</v>
      </c>
      <c r="CA101" s="125">
        <f t="shared" si="93"/>
        <v>0</v>
      </c>
      <c r="CB101" s="126">
        <f t="shared" si="93"/>
        <v>0</v>
      </c>
      <c r="CC101" s="124">
        <f t="shared" si="93"/>
        <v>0</v>
      </c>
      <c r="CD101" s="125">
        <f t="shared" si="93"/>
        <v>0</v>
      </c>
      <c r="CE101" s="126">
        <f t="shared" si="93"/>
        <v>0</v>
      </c>
      <c r="CF101" s="124">
        <f t="shared" si="93"/>
        <v>0</v>
      </c>
      <c r="CG101" s="125">
        <f t="shared" si="93"/>
        <v>0</v>
      </c>
      <c r="CH101" s="126">
        <f t="shared" si="93"/>
        <v>0</v>
      </c>
      <c r="CI101" s="124">
        <f t="shared" si="93"/>
        <v>0</v>
      </c>
      <c r="CJ101" s="125">
        <f t="shared" si="93"/>
        <v>0</v>
      </c>
      <c r="CK101" s="126">
        <f t="shared" si="93"/>
        <v>0</v>
      </c>
      <c r="CL101" s="124">
        <f t="shared" si="93"/>
        <v>0</v>
      </c>
      <c r="CM101" s="125">
        <f t="shared" si="93"/>
        <v>0</v>
      </c>
      <c r="CN101" s="126">
        <f t="shared" si="93"/>
        <v>0</v>
      </c>
      <c r="CO101" s="124">
        <f>CO15+CO24</f>
        <v>0</v>
      </c>
      <c r="CP101" s="125">
        <f t="shared" si="93"/>
        <v>0</v>
      </c>
      <c r="CQ101" s="126">
        <f t="shared" si="93"/>
        <v>0</v>
      </c>
      <c r="CR101" s="124">
        <f t="shared" si="93"/>
        <v>0</v>
      </c>
      <c r="CS101" s="125">
        <f t="shared" si="93"/>
        <v>0</v>
      </c>
      <c r="CT101" s="126">
        <f t="shared" si="93"/>
        <v>0</v>
      </c>
      <c r="CU101" s="124">
        <f t="shared" si="93"/>
        <v>0</v>
      </c>
      <c r="CV101" s="125">
        <f t="shared" si="93"/>
        <v>0</v>
      </c>
      <c r="CW101" s="126">
        <f t="shared" si="93"/>
        <v>0</v>
      </c>
      <c r="CX101" s="124">
        <f t="shared" si="93"/>
        <v>0</v>
      </c>
      <c r="CY101" s="125">
        <f t="shared" si="93"/>
        <v>0</v>
      </c>
      <c r="CZ101" s="126">
        <f t="shared" si="93"/>
        <v>0</v>
      </c>
      <c r="DA101" s="124">
        <f t="shared" si="93"/>
        <v>0</v>
      </c>
      <c r="DB101" s="125">
        <f t="shared" si="93"/>
        <v>0</v>
      </c>
      <c r="DC101" s="126">
        <f t="shared" si="93"/>
        <v>0</v>
      </c>
      <c r="DD101" s="124">
        <f t="shared" si="93"/>
        <v>0</v>
      </c>
      <c r="DE101" s="125">
        <f t="shared" si="93"/>
        <v>0</v>
      </c>
      <c r="DF101" s="126">
        <f t="shared" si="93"/>
        <v>0</v>
      </c>
      <c r="DG101" s="124">
        <f t="shared" si="93"/>
        <v>0</v>
      </c>
      <c r="DH101" s="125">
        <f t="shared" si="93"/>
        <v>0</v>
      </c>
      <c r="DI101" s="126">
        <f t="shared" si="93"/>
        <v>0</v>
      </c>
      <c r="DJ101" s="124">
        <f t="shared" si="93"/>
        <v>0</v>
      </c>
      <c r="DK101" s="125">
        <f t="shared" si="93"/>
        <v>0</v>
      </c>
      <c r="DL101" s="126">
        <f t="shared" si="93"/>
        <v>0</v>
      </c>
      <c r="DM101" s="124">
        <f t="shared" si="93"/>
        <v>0</v>
      </c>
      <c r="DN101" s="125">
        <f t="shared" si="93"/>
        <v>0</v>
      </c>
      <c r="DO101" s="126">
        <f t="shared" si="93"/>
        <v>0</v>
      </c>
      <c r="DP101" s="124">
        <f t="shared" si="93"/>
        <v>0</v>
      </c>
      <c r="DQ101" s="125">
        <f t="shared" si="93"/>
        <v>0</v>
      </c>
      <c r="DR101" s="126">
        <f t="shared" si="93"/>
        <v>0</v>
      </c>
      <c r="DS101" s="124">
        <f t="shared" si="93"/>
        <v>0</v>
      </c>
      <c r="DT101" s="125">
        <f>DT15+DT24</f>
        <v>0</v>
      </c>
      <c r="DU101" s="126">
        <f t="shared" si="93"/>
        <v>0</v>
      </c>
      <c r="DV101" s="124">
        <f t="shared" si="93"/>
        <v>0</v>
      </c>
      <c r="DW101" s="125">
        <f t="shared" si="93"/>
        <v>0</v>
      </c>
      <c r="DX101" s="126">
        <f t="shared" si="93"/>
        <v>0</v>
      </c>
      <c r="DY101" s="124">
        <f t="shared" ref="DY101:ES101" si="94">DY15+DY24</f>
        <v>0</v>
      </c>
      <c r="DZ101" s="125">
        <f t="shared" si="94"/>
        <v>0</v>
      </c>
      <c r="EA101" s="126">
        <f t="shared" si="94"/>
        <v>0</v>
      </c>
      <c r="EB101" s="124">
        <f t="shared" si="94"/>
        <v>0</v>
      </c>
      <c r="EC101" s="125">
        <f t="shared" si="94"/>
        <v>0</v>
      </c>
      <c r="ED101" s="126">
        <f t="shared" si="94"/>
        <v>0</v>
      </c>
      <c r="EE101" s="124">
        <f t="shared" si="94"/>
        <v>0</v>
      </c>
      <c r="EF101" s="125">
        <f t="shared" si="94"/>
        <v>0</v>
      </c>
      <c r="EG101" s="126">
        <f t="shared" si="94"/>
        <v>0</v>
      </c>
      <c r="EH101" s="124">
        <f t="shared" si="94"/>
        <v>0</v>
      </c>
      <c r="EI101" s="125">
        <f t="shared" si="94"/>
        <v>0</v>
      </c>
      <c r="EJ101" s="126">
        <f t="shared" si="94"/>
        <v>0</v>
      </c>
      <c r="EK101" s="124">
        <f t="shared" si="94"/>
        <v>0</v>
      </c>
      <c r="EL101" s="125">
        <f t="shared" si="94"/>
        <v>0</v>
      </c>
      <c r="EM101" s="126">
        <f t="shared" si="94"/>
        <v>0</v>
      </c>
      <c r="EN101" s="124">
        <f t="shared" si="94"/>
        <v>0</v>
      </c>
      <c r="EO101" s="125">
        <f t="shared" si="94"/>
        <v>0</v>
      </c>
      <c r="EP101" s="126">
        <f t="shared" si="94"/>
        <v>0</v>
      </c>
      <c r="EQ101" s="124">
        <f t="shared" si="94"/>
        <v>0</v>
      </c>
      <c r="ER101" s="125">
        <f t="shared" si="94"/>
        <v>0</v>
      </c>
      <c r="ES101" s="126">
        <f t="shared" si="94"/>
        <v>0</v>
      </c>
    </row>
    <row r="102" spans="1:149" s="2" customFormat="1" x14ac:dyDescent="0.25">
      <c r="A102"/>
      <c r="B102" s="88" t="s">
        <v>217</v>
      </c>
      <c r="C102" s="122"/>
      <c r="D102" s="122"/>
      <c r="E102" s="126">
        <f>SUM(C101:E101)</f>
        <v>0</v>
      </c>
      <c r="F102" s="121"/>
      <c r="G102" s="122"/>
      <c r="H102" s="126">
        <f>SUM(F101:H101)</f>
        <v>858000</v>
      </c>
      <c r="I102" s="121"/>
      <c r="J102" s="122"/>
      <c r="K102" s="126">
        <f>SUM(I101:K101)</f>
        <v>858000</v>
      </c>
      <c r="L102" s="121"/>
      <c r="M102" s="122"/>
      <c r="N102" s="126">
        <f>SUM(L101:N101)</f>
        <v>1764000</v>
      </c>
      <c r="O102" s="121"/>
      <c r="P102" s="122"/>
      <c r="Q102" s="126">
        <f>SUM(O101:Q101)</f>
        <v>0</v>
      </c>
      <c r="R102" s="121"/>
      <c r="S102" s="122"/>
      <c r="T102" s="126">
        <f>SUM(R101:T101)</f>
        <v>1094000</v>
      </c>
      <c r="U102" s="121"/>
      <c r="V102" s="122"/>
      <c r="W102" s="126">
        <f>SUM(U101:W101)</f>
        <v>826500</v>
      </c>
      <c r="X102" s="121"/>
      <c r="Y102" s="122"/>
      <c r="Z102" s="126">
        <f>SUM(X101:Z101)</f>
        <v>0</v>
      </c>
      <c r="AA102" s="121"/>
      <c r="AB102" s="122"/>
      <c r="AC102" s="126">
        <f>SUM(AA101:AC101)</f>
        <v>0</v>
      </c>
      <c r="AD102" s="121"/>
      <c r="AE102" s="122"/>
      <c r="AF102" s="126">
        <f>SUM(AD101:AF101)</f>
        <v>0</v>
      </c>
      <c r="AG102" s="121"/>
      <c r="AH102" s="122"/>
      <c r="AI102" s="126">
        <f>SUM(AG101:AI101)</f>
        <v>0</v>
      </c>
      <c r="AJ102" s="121"/>
      <c r="AK102" s="122"/>
      <c r="AL102" s="126">
        <f>SUM(AJ101:AL101)</f>
        <v>0</v>
      </c>
      <c r="AM102" s="121"/>
      <c r="AN102" s="122"/>
      <c r="AO102" s="126">
        <f>SUM(AM101:AO101)</f>
        <v>0</v>
      </c>
      <c r="AP102" s="121"/>
      <c r="AQ102" s="122"/>
      <c r="AR102" s="126">
        <f>SUM(AP101:AR101)</f>
        <v>0</v>
      </c>
      <c r="AS102" s="121"/>
      <c r="AT102" s="122"/>
      <c r="AU102" s="126">
        <f>SUM(AS101:AU101)</f>
        <v>0</v>
      </c>
      <c r="AV102" s="121"/>
      <c r="AW102" s="122"/>
      <c r="AX102" s="126">
        <f>SUM(AV101:AX101)</f>
        <v>0</v>
      </c>
      <c r="AY102" s="121"/>
      <c r="AZ102" s="122"/>
      <c r="BA102" s="126">
        <f>SUM(AY101:BA101)</f>
        <v>0</v>
      </c>
      <c r="BB102" s="121"/>
      <c r="BC102" s="122"/>
      <c r="BD102" s="126">
        <f>SUM(BB101:BD101)</f>
        <v>0</v>
      </c>
      <c r="BE102" s="121"/>
      <c r="BF102" s="122"/>
      <c r="BG102" s="126">
        <f>SUM(BE101:BG101)</f>
        <v>0</v>
      </c>
      <c r="BH102" s="121"/>
      <c r="BI102" s="122"/>
      <c r="BJ102" s="126">
        <f>SUM(BH101:BJ101)</f>
        <v>0</v>
      </c>
      <c r="BK102" s="121"/>
      <c r="BL102" s="122"/>
      <c r="BM102" s="126">
        <f>SUM(BK101:BM101)</f>
        <v>0</v>
      </c>
      <c r="BN102" s="121"/>
      <c r="BO102" s="122"/>
      <c r="BP102" s="126">
        <f>SUM(BN101:BP101)</f>
        <v>0</v>
      </c>
      <c r="BQ102" s="121"/>
      <c r="BR102" s="122"/>
      <c r="BS102" s="126">
        <f>SUM(BQ101:BS101)</f>
        <v>0</v>
      </c>
      <c r="BT102" s="121"/>
      <c r="BU102" s="122"/>
      <c r="BV102" s="126">
        <f>SUM(BT101:BV101)</f>
        <v>0</v>
      </c>
      <c r="BW102" s="121"/>
      <c r="BX102" s="122"/>
      <c r="BY102" s="123"/>
      <c r="BZ102" s="121"/>
      <c r="CA102" s="122"/>
      <c r="CB102" s="123"/>
      <c r="CC102" s="121"/>
      <c r="CD102" s="122"/>
      <c r="CE102" s="123"/>
      <c r="CF102" s="121"/>
      <c r="CG102" s="122"/>
      <c r="CH102" s="123"/>
      <c r="CI102" s="121"/>
      <c r="CJ102" s="122"/>
      <c r="CK102" s="123"/>
      <c r="CL102" s="121"/>
      <c r="CM102" s="122"/>
      <c r="CN102" s="123"/>
      <c r="CO102" s="121"/>
      <c r="CP102" s="122"/>
      <c r="CQ102" s="123"/>
      <c r="CR102" s="121"/>
      <c r="CS102" s="122"/>
      <c r="CT102" s="123"/>
      <c r="CU102" s="121"/>
      <c r="CV102" s="122"/>
      <c r="CW102" s="123"/>
      <c r="CX102" s="121"/>
      <c r="CY102" s="122"/>
      <c r="CZ102" s="123"/>
      <c r="DA102" s="121"/>
      <c r="DB102" s="122"/>
      <c r="DC102" s="123"/>
      <c r="DD102" s="121"/>
      <c r="DE102" s="122"/>
      <c r="DF102" s="123"/>
      <c r="DG102" s="121"/>
      <c r="DH102" s="122"/>
      <c r="DI102" s="123"/>
      <c r="DJ102" s="121"/>
      <c r="DK102" s="122"/>
      <c r="DL102" s="123"/>
      <c r="DM102" s="121"/>
      <c r="DN102" s="122"/>
      <c r="DO102" s="123"/>
      <c r="DP102" s="121"/>
      <c r="DQ102" s="122"/>
      <c r="DR102" s="123"/>
      <c r="DS102" s="121"/>
      <c r="DT102" s="122"/>
      <c r="DU102" s="123"/>
      <c r="DV102" s="121"/>
      <c r="DW102" s="122"/>
      <c r="DX102" s="123"/>
      <c r="DY102" s="121"/>
      <c r="DZ102" s="122"/>
      <c r="EA102" s="123"/>
      <c r="EB102" s="121"/>
      <c r="EC102" s="122"/>
      <c r="ED102" s="123"/>
      <c r="EE102" s="121"/>
      <c r="EF102" s="122"/>
      <c r="EG102" s="123"/>
      <c r="EH102" s="121"/>
      <c r="EI102" s="122"/>
      <c r="EJ102" s="123"/>
      <c r="EK102" s="121"/>
      <c r="EL102" s="122"/>
      <c r="EM102" s="123"/>
      <c r="EN102" s="121"/>
      <c r="EO102" s="122"/>
      <c r="EP102" s="123"/>
      <c r="EQ102" s="121"/>
      <c r="ER102" s="122"/>
      <c r="ES102" s="123"/>
    </row>
    <row r="103" spans="1:149" s="20" customFormat="1" x14ac:dyDescent="0.25">
      <c r="A103" s="88"/>
      <c r="B103" s="88" t="s">
        <v>218</v>
      </c>
      <c r="C103" s="125">
        <f t="shared" ref="C103:BL103" si="95">C13+C101</f>
        <v>1839354</v>
      </c>
      <c r="D103" s="125">
        <f t="shared" si="95"/>
        <v>1839354</v>
      </c>
      <c r="E103" s="126">
        <f t="shared" si="95"/>
        <v>1839354</v>
      </c>
      <c r="F103" s="124">
        <f t="shared" si="95"/>
        <v>1839354</v>
      </c>
      <c r="G103" s="125">
        <f t="shared" si="95"/>
        <v>1839354</v>
      </c>
      <c r="H103" s="126">
        <f t="shared" si="95"/>
        <v>2697354</v>
      </c>
      <c r="I103" s="124">
        <f t="shared" si="95"/>
        <v>2697354</v>
      </c>
      <c r="J103" s="125">
        <f t="shared" si="95"/>
        <v>2697354</v>
      </c>
      <c r="K103" s="126">
        <f t="shared" si="95"/>
        <v>3555354</v>
      </c>
      <c r="L103" s="124">
        <f>L13+L101</f>
        <v>3555354</v>
      </c>
      <c r="M103" s="125">
        <f>M13+M101</f>
        <v>5319354</v>
      </c>
      <c r="N103" s="126">
        <f>N13+N101</f>
        <v>5319354</v>
      </c>
      <c r="O103" s="124">
        <f t="shared" si="95"/>
        <v>5319354</v>
      </c>
      <c r="P103" s="125">
        <f t="shared" si="95"/>
        <v>5319354</v>
      </c>
      <c r="Q103" s="126">
        <f>Q13+Q101</f>
        <v>5319354</v>
      </c>
      <c r="R103" s="124">
        <f t="shared" si="95"/>
        <v>5319354</v>
      </c>
      <c r="S103" s="125">
        <f t="shared" si="95"/>
        <v>5319354</v>
      </c>
      <c r="T103" s="126">
        <f t="shared" si="95"/>
        <v>6413354</v>
      </c>
      <c r="U103" s="124">
        <f t="shared" ref="U103:W103" si="96">U13+U101</f>
        <v>6413354</v>
      </c>
      <c r="V103" s="125">
        <f t="shared" si="96"/>
        <v>6413354</v>
      </c>
      <c r="W103" s="126">
        <f t="shared" si="96"/>
        <v>7239854</v>
      </c>
      <c r="X103" s="124">
        <f t="shared" si="95"/>
        <v>7239854</v>
      </c>
      <c r="Y103" s="125">
        <f t="shared" si="95"/>
        <v>7239854</v>
      </c>
      <c r="Z103" s="126">
        <f t="shared" si="95"/>
        <v>7239854</v>
      </c>
      <c r="AA103" s="124">
        <f t="shared" si="95"/>
        <v>7239854</v>
      </c>
      <c r="AB103" s="125">
        <f t="shared" si="95"/>
        <v>7239854</v>
      </c>
      <c r="AC103" s="126">
        <f t="shared" si="95"/>
        <v>7239854</v>
      </c>
      <c r="AD103" s="124">
        <f t="shared" si="95"/>
        <v>7239854</v>
      </c>
      <c r="AE103" s="125">
        <f t="shared" si="95"/>
        <v>7239854</v>
      </c>
      <c r="AF103" s="126">
        <f t="shared" si="95"/>
        <v>7239854</v>
      </c>
      <c r="AG103" s="124">
        <f t="shared" si="95"/>
        <v>7239854</v>
      </c>
      <c r="AH103" s="125">
        <f t="shared" si="95"/>
        <v>7239854</v>
      </c>
      <c r="AI103" s="126">
        <f t="shared" si="95"/>
        <v>7239854</v>
      </c>
      <c r="AJ103" s="124">
        <f t="shared" si="95"/>
        <v>7239854</v>
      </c>
      <c r="AK103" s="125">
        <f t="shared" si="95"/>
        <v>7239854</v>
      </c>
      <c r="AL103" s="126">
        <f t="shared" si="95"/>
        <v>7239854</v>
      </c>
      <c r="AM103" s="124">
        <f t="shared" si="95"/>
        <v>7239854</v>
      </c>
      <c r="AN103" s="125">
        <f t="shared" si="95"/>
        <v>7239854</v>
      </c>
      <c r="AO103" s="126">
        <f t="shared" si="95"/>
        <v>7239854</v>
      </c>
      <c r="AP103" s="124">
        <f t="shared" si="95"/>
        <v>7239854</v>
      </c>
      <c r="AQ103" s="125">
        <f t="shared" si="95"/>
        <v>7239854</v>
      </c>
      <c r="AR103" s="126">
        <f t="shared" si="95"/>
        <v>7239854</v>
      </c>
      <c r="AS103" s="124">
        <f t="shared" si="95"/>
        <v>7239854</v>
      </c>
      <c r="AT103" s="125">
        <f t="shared" si="95"/>
        <v>7239854</v>
      </c>
      <c r="AU103" s="126">
        <f t="shared" si="95"/>
        <v>7239854</v>
      </c>
      <c r="AV103" s="124">
        <f t="shared" si="95"/>
        <v>7239854</v>
      </c>
      <c r="AW103" s="125">
        <f t="shared" si="95"/>
        <v>7239854</v>
      </c>
      <c r="AX103" s="126">
        <f t="shared" si="95"/>
        <v>7239854</v>
      </c>
      <c r="AY103" s="124">
        <f t="shared" si="95"/>
        <v>7239854</v>
      </c>
      <c r="AZ103" s="125">
        <f t="shared" si="95"/>
        <v>7239854</v>
      </c>
      <c r="BA103" s="126">
        <f t="shared" si="95"/>
        <v>7239854</v>
      </c>
      <c r="BB103" s="124">
        <f t="shared" si="95"/>
        <v>7239854</v>
      </c>
      <c r="BC103" s="125">
        <f t="shared" si="95"/>
        <v>7239854</v>
      </c>
      <c r="BD103" s="126">
        <f t="shared" si="95"/>
        <v>7239854</v>
      </c>
      <c r="BE103" s="124">
        <f t="shared" si="95"/>
        <v>7239854</v>
      </c>
      <c r="BF103" s="125">
        <f t="shared" si="95"/>
        <v>7239854</v>
      </c>
      <c r="BG103" s="126">
        <f t="shared" si="95"/>
        <v>7239854</v>
      </c>
      <c r="BH103" s="124">
        <f t="shared" si="95"/>
        <v>7239854</v>
      </c>
      <c r="BI103" s="125">
        <f t="shared" si="95"/>
        <v>7239854</v>
      </c>
      <c r="BJ103" s="126">
        <f t="shared" si="95"/>
        <v>7239854</v>
      </c>
      <c r="BK103" s="124">
        <f t="shared" si="95"/>
        <v>7239854</v>
      </c>
      <c r="BL103" s="125">
        <f t="shared" si="95"/>
        <v>7239854</v>
      </c>
      <c r="BM103" s="126">
        <f t="shared" ref="BM103:DX103" si="97">BM13+BM101</f>
        <v>7239854</v>
      </c>
      <c r="BN103" s="124">
        <f t="shared" si="97"/>
        <v>7239854</v>
      </c>
      <c r="BO103" s="125">
        <f t="shared" si="97"/>
        <v>7239854</v>
      </c>
      <c r="BP103" s="126">
        <f t="shared" si="97"/>
        <v>7239854</v>
      </c>
      <c r="BQ103" s="124">
        <f t="shared" si="97"/>
        <v>7239854</v>
      </c>
      <c r="BR103" s="125">
        <f t="shared" si="97"/>
        <v>7239854</v>
      </c>
      <c r="BS103" s="126">
        <f t="shared" si="97"/>
        <v>7239854</v>
      </c>
      <c r="BT103" s="124">
        <f t="shared" si="97"/>
        <v>7239854</v>
      </c>
      <c r="BU103" s="125">
        <f t="shared" si="97"/>
        <v>7239854</v>
      </c>
      <c r="BV103" s="126">
        <f t="shared" si="97"/>
        <v>7239854</v>
      </c>
      <c r="BW103" s="124">
        <f t="shared" si="97"/>
        <v>7239854</v>
      </c>
      <c r="BX103" s="125">
        <f t="shared" si="97"/>
        <v>7239854</v>
      </c>
      <c r="BY103" s="126">
        <f t="shared" si="97"/>
        <v>7239854</v>
      </c>
      <c r="BZ103" s="124">
        <f t="shared" si="97"/>
        <v>7239854</v>
      </c>
      <c r="CA103" s="125">
        <f t="shared" si="97"/>
        <v>7239854</v>
      </c>
      <c r="CB103" s="126">
        <f t="shared" si="97"/>
        <v>7239854</v>
      </c>
      <c r="CC103" s="124">
        <f t="shared" si="97"/>
        <v>7239854</v>
      </c>
      <c r="CD103" s="125">
        <f t="shared" si="97"/>
        <v>7239854</v>
      </c>
      <c r="CE103" s="126">
        <f t="shared" si="97"/>
        <v>7239854</v>
      </c>
      <c r="CF103" s="124">
        <f t="shared" si="97"/>
        <v>7239854</v>
      </c>
      <c r="CG103" s="125">
        <f t="shared" si="97"/>
        <v>7239854</v>
      </c>
      <c r="CH103" s="126">
        <f t="shared" si="97"/>
        <v>7239854</v>
      </c>
      <c r="CI103" s="124">
        <f t="shared" si="97"/>
        <v>7239854</v>
      </c>
      <c r="CJ103" s="125">
        <f t="shared" si="97"/>
        <v>7239854</v>
      </c>
      <c r="CK103" s="126">
        <f t="shared" si="97"/>
        <v>7239854</v>
      </c>
      <c r="CL103" s="124">
        <f t="shared" si="97"/>
        <v>7239854</v>
      </c>
      <c r="CM103" s="125">
        <f t="shared" si="97"/>
        <v>7239854</v>
      </c>
      <c r="CN103" s="126">
        <f t="shared" si="97"/>
        <v>7239854</v>
      </c>
      <c r="CO103" s="124">
        <f>CO13+CO101</f>
        <v>7239854</v>
      </c>
      <c r="CP103" s="125">
        <f t="shared" si="97"/>
        <v>7239854</v>
      </c>
      <c r="CQ103" s="126">
        <f t="shared" si="97"/>
        <v>7239854</v>
      </c>
      <c r="CR103" s="124">
        <f t="shared" si="97"/>
        <v>7239854</v>
      </c>
      <c r="CS103" s="125">
        <f t="shared" si="97"/>
        <v>7239854</v>
      </c>
      <c r="CT103" s="126">
        <f t="shared" si="97"/>
        <v>7239854</v>
      </c>
      <c r="CU103" s="124">
        <f t="shared" si="97"/>
        <v>7239854</v>
      </c>
      <c r="CV103" s="125">
        <f t="shared" si="97"/>
        <v>7239854</v>
      </c>
      <c r="CW103" s="126">
        <f t="shared" si="97"/>
        <v>7239854</v>
      </c>
      <c r="CX103" s="124">
        <f t="shared" si="97"/>
        <v>7239854</v>
      </c>
      <c r="CY103" s="125">
        <f t="shared" si="97"/>
        <v>7239854</v>
      </c>
      <c r="CZ103" s="126">
        <f t="shared" si="97"/>
        <v>7239854</v>
      </c>
      <c r="DA103" s="124">
        <f t="shared" si="97"/>
        <v>7239854</v>
      </c>
      <c r="DB103" s="125">
        <f t="shared" si="97"/>
        <v>7239854</v>
      </c>
      <c r="DC103" s="126">
        <f t="shared" si="97"/>
        <v>7239854</v>
      </c>
      <c r="DD103" s="124">
        <f t="shared" si="97"/>
        <v>7239854</v>
      </c>
      <c r="DE103" s="125">
        <f t="shared" si="97"/>
        <v>7239854</v>
      </c>
      <c r="DF103" s="126">
        <f t="shared" si="97"/>
        <v>7239854</v>
      </c>
      <c r="DG103" s="124">
        <f t="shared" si="97"/>
        <v>7239854</v>
      </c>
      <c r="DH103" s="125">
        <f t="shared" si="97"/>
        <v>7239854</v>
      </c>
      <c r="DI103" s="126">
        <f t="shared" si="97"/>
        <v>7239854</v>
      </c>
      <c r="DJ103" s="124">
        <f t="shared" si="97"/>
        <v>7239854</v>
      </c>
      <c r="DK103" s="125">
        <f t="shared" si="97"/>
        <v>7239854</v>
      </c>
      <c r="DL103" s="126">
        <f t="shared" si="97"/>
        <v>7239854</v>
      </c>
      <c r="DM103" s="124">
        <f t="shared" si="97"/>
        <v>7239854</v>
      </c>
      <c r="DN103" s="125">
        <f t="shared" si="97"/>
        <v>7239854</v>
      </c>
      <c r="DO103" s="126">
        <f t="shared" si="97"/>
        <v>7239854</v>
      </c>
      <c r="DP103" s="124">
        <f t="shared" si="97"/>
        <v>7239854</v>
      </c>
      <c r="DQ103" s="125">
        <f t="shared" si="97"/>
        <v>7239854</v>
      </c>
      <c r="DR103" s="126">
        <f t="shared" si="97"/>
        <v>7239854</v>
      </c>
      <c r="DS103" s="124">
        <f t="shared" si="97"/>
        <v>7239854</v>
      </c>
      <c r="DT103" s="125">
        <f>DT13+DT101</f>
        <v>7239854</v>
      </c>
      <c r="DU103" s="126">
        <f t="shared" si="97"/>
        <v>7239854</v>
      </c>
      <c r="DV103" s="124">
        <f t="shared" si="97"/>
        <v>7239854</v>
      </c>
      <c r="DW103" s="125">
        <f t="shared" si="97"/>
        <v>7239854</v>
      </c>
      <c r="DX103" s="126">
        <f t="shared" si="97"/>
        <v>7239854</v>
      </c>
      <c r="DY103" s="124">
        <f t="shared" ref="DY103:ES103" si="98">DY13+DY101</f>
        <v>7239854</v>
      </c>
      <c r="DZ103" s="125">
        <f t="shared" si="98"/>
        <v>7239854</v>
      </c>
      <c r="EA103" s="126">
        <f t="shared" si="98"/>
        <v>7239854</v>
      </c>
      <c r="EB103" s="124">
        <f t="shared" si="98"/>
        <v>7239854</v>
      </c>
      <c r="EC103" s="125">
        <f t="shared" si="98"/>
        <v>7239854</v>
      </c>
      <c r="ED103" s="126">
        <f t="shared" si="98"/>
        <v>7239854</v>
      </c>
      <c r="EE103" s="124">
        <f t="shared" si="98"/>
        <v>7239854</v>
      </c>
      <c r="EF103" s="125">
        <f t="shared" si="98"/>
        <v>7239854</v>
      </c>
      <c r="EG103" s="126">
        <f t="shared" si="98"/>
        <v>7239854</v>
      </c>
      <c r="EH103" s="124">
        <f t="shared" si="98"/>
        <v>7239854</v>
      </c>
      <c r="EI103" s="125">
        <f t="shared" si="98"/>
        <v>7239854</v>
      </c>
      <c r="EJ103" s="126">
        <f t="shared" si="98"/>
        <v>7239854</v>
      </c>
      <c r="EK103" s="124">
        <f t="shared" si="98"/>
        <v>7239854</v>
      </c>
      <c r="EL103" s="125">
        <f t="shared" si="98"/>
        <v>7239854</v>
      </c>
      <c r="EM103" s="126">
        <f t="shared" si="98"/>
        <v>7239854</v>
      </c>
      <c r="EN103" s="124">
        <f t="shared" si="98"/>
        <v>7239854</v>
      </c>
      <c r="EO103" s="125">
        <f t="shared" si="98"/>
        <v>7239854</v>
      </c>
      <c r="EP103" s="126">
        <f t="shared" si="98"/>
        <v>7239854</v>
      </c>
      <c r="EQ103" s="124">
        <f t="shared" si="98"/>
        <v>7239854</v>
      </c>
      <c r="ER103" s="125">
        <f t="shared" si="98"/>
        <v>7239854</v>
      </c>
      <c r="ES103" s="126">
        <f t="shared" si="98"/>
        <v>7239854</v>
      </c>
    </row>
    <row r="104" spans="1:149" s="20" customFormat="1" x14ac:dyDescent="0.25">
      <c r="A104" s="88"/>
      <c r="B104" s="88" t="s">
        <v>219</v>
      </c>
      <c r="C104" s="125"/>
      <c r="D104" s="125"/>
      <c r="E104" s="126" t="e">
        <f>E103+#REF!</f>
        <v>#REF!</v>
      </c>
      <c r="F104" s="125"/>
      <c r="G104" s="125"/>
      <c r="H104" s="126" t="e">
        <f>H103+#REF!</f>
        <v>#REF!</v>
      </c>
      <c r="I104" s="124"/>
      <c r="J104" s="125"/>
      <c r="K104" s="126" t="e">
        <f>K103+#REF!</f>
        <v>#REF!</v>
      </c>
      <c r="L104" s="124"/>
      <c r="M104" s="125"/>
      <c r="N104" s="126" t="e">
        <f>N103+#REF!</f>
        <v>#REF!</v>
      </c>
      <c r="O104" s="124"/>
      <c r="P104" s="125"/>
      <c r="Q104" s="126" t="e">
        <f>Q103+#REF!</f>
        <v>#REF!</v>
      </c>
      <c r="R104" s="124"/>
      <c r="S104" s="125"/>
      <c r="T104" s="126" t="e">
        <f>T103+#REF!</f>
        <v>#REF!</v>
      </c>
      <c r="U104" s="124"/>
      <c r="V104" s="125"/>
      <c r="W104" s="126" t="e">
        <f>W103+#REF!</f>
        <v>#REF!</v>
      </c>
      <c r="X104" s="124"/>
      <c r="Y104" s="125"/>
      <c r="Z104" s="126" t="e">
        <f>Z103+#REF!</f>
        <v>#REF!</v>
      </c>
      <c r="AA104" s="124"/>
      <c r="AB104" s="125"/>
      <c r="AC104" s="126" t="e">
        <f>AC103+#REF!</f>
        <v>#REF!</v>
      </c>
      <c r="AD104" s="124"/>
      <c r="AE104" s="125"/>
      <c r="AF104" s="126" t="e">
        <f>AF103+#REF!</f>
        <v>#REF!</v>
      </c>
      <c r="AG104" s="124"/>
      <c r="AH104" s="125"/>
      <c r="AI104" s="126" t="e">
        <f>AI103+#REF!</f>
        <v>#REF!</v>
      </c>
      <c r="AJ104" s="124"/>
      <c r="AK104" s="125"/>
      <c r="AL104" s="126" t="e">
        <f>AL103+#REF!</f>
        <v>#REF!</v>
      </c>
      <c r="AM104" s="124"/>
      <c r="AN104" s="125"/>
      <c r="AO104" s="126" t="e">
        <f>AO103+#REF!</f>
        <v>#REF!</v>
      </c>
      <c r="AP104" s="124"/>
      <c r="AQ104" s="125"/>
      <c r="AR104" s="126" t="e">
        <f>AR103+#REF!</f>
        <v>#REF!</v>
      </c>
      <c r="AS104" s="124"/>
      <c r="AT104" s="125"/>
      <c r="AU104" s="126" t="e">
        <f>AU103+#REF!</f>
        <v>#REF!</v>
      </c>
      <c r="AV104" s="124"/>
      <c r="AW104" s="125"/>
      <c r="AX104" s="126" t="e">
        <f>AX103+#REF!</f>
        <v>#REF!</v>
      </c>
      <c r="AY104" s="124"/>
      <c r="AZ104" s="125"/>
      <c r="BA104" s="126" t="e">
        <f>BA103+#REF!</f>
        <v>#REF!</v>
      </c>
      <c r="BB104" s="124"/>
      <c r="BC104" s="125"/>
      <c r="BD104" s="126" t="e">
        <f>BD103+#REF!</f>
        <v>#REF!</v>
      </c>
      <c r="BE104" s="124"/>
      <c r="BF104" s="125"/>
      <c r="BG104" s="126" t="e">
        <f>BG103+#REF!</f>
        <v>#REF!</v>
      </c>
      <c r="BH104" s="124"/>
      <c r="BI104" s="125"/>
      <c r="BJ104" s="126" t="e">
        <f>BJ103+#REF!</f>
        <v>#REF!</v>
      </c>
      <c r="BK104" s="124"/>
      <c r="BL104" s="125"/>
      <c r="BM104" s="126" t="e">
        <f>BM103+#REF!</f>
        <v>#REF!</v>
      </c>
      <c r="BN104" s="124"/>
      <c r="BO104" s="125"/>
      <c r="BP104" s="126" t="e">
        <f>BP103+#REF!</f>
        <v>#REF!</v>
      </c>
      <c r="BQ104" s="124"/>
      <c r="BR104" s="125"/>
      <c r="BS104" s="126" t="e">
        <f>BS103+#REF!</f>
        <v>#REF!</v>
      </c>
      <c r="BT104" s="124"/>
      <c r="BU104" s="125"/>
      <c r="BV104" s="126" t="e">
        <f>BV103+#REF!</f>
        <v>#REF!</v>
      </c>
      <c r="BW104" s="124"/>
      <c r="BX104" s="125"/>
      <c r="BY104" s="126" t="e">
        <f>BY103+#REF!</f>
        <v>#REF!</v>
      </c>
      <c r="BZ104" s="124"/>
      <c r="CA104" s="125"/>
      <c r="CB104" s="126" t="e">
        <f>CB103+#REF!</f>
        <v>#REF!</v>
      </c>
      <c r="CC104" s="124"/>
      <c r="CD104" s="125"/>
      <c r="CE104" s="126" t="e">
        <f>CE103+#REF!</f>
        <v>#REF!</v>
      </c>
      <c r="CF104" s="124"/>
      <c r="CG104" s="125"/>
      <c r="CH104" s="126" t="e">
        <f>CH103+#REF!</f>
        <v>#REF!</v>
      </c>
      <c r="CI104" s="124"/>
      <c r="CJ104" s="125"/>
      <c r="CK104" s="126" t="e">
        <f>CK103+#REF!</f>
        <v>#REF!</v>
      </c>
      <c r="CL104" s="124"/>
      <c r="CM104" s="125"/>
      <c r="CN104" s="126" t="e">
        <f>CN103+#REF!</f>
        <v>#REF!</v>
      </c>
      <c r="CO104" s="124"/>
      <c r="CP104" s="125"/>
      <c r="CQ104" s="126" t="e">
        <f>CQ103+#REF!</f>
        <v>#REF!</v>
      </c>
      <c r="CR104" s="124"/>
      <c r="CS104" s="125"/>
      <c r="CT104" s="126" t="e">
        <f>CT103+#REF!</f>
        <v>#REF!</v>
      </c>
      <c r="CU104" s="124"/>
      <c r="CV104" s="125"/>
      <c r="CW104" s="126" t="e">
        <f>CW103+#REF!</f>
        <v>#REF!</v>
      </c>
      <c r="CX104" s="124"/>
      <c r="CY104" s="125"/>
      <c r="CZ104" s="126" t="e">
        <f>CZ103+#REF!</f>
        <v>#REF!</v>
      </c>
      <c r="DA104" s="124"/>
      <c r="DB104" s="125"/>
      <c r="DC104" s="126" t="e">
        <f>DC103+#REF!</f>
        <v>#REF!</v>
      </c>
      <c r="DD104" s="124"/>
      <c r="DE104" s="125"/>
      <c r="DF104" s="126" t="e">
        <f>DF103+#REF!</f>
        <v>#REF!</v>
      </c>
      <c r="DG104" s="124"/>
      <c r="DH104" s="125"/>
      <c r="DI104" s="126" t="e">
        <f>DI103+#REF!</f>
        <v>#REF!</v>
      </c>
      <c r="DJ104" s="124"/>
      <c r="DK104" s="125"/>
      <c r="DL104" s="126" t="e">
        <f>DL103+#REF!</f>
        <v>#REF!</v>
      </c>
      <c r="DM104" s="124"/>
      <c r="DN104" s="125"/>
      <c r="DO104" s="126" t="e">
        <f>DO103+#REF!</f>
        <v>#REF!</v>
      </c>
      <c r="DP104" s="124"/>
      <c r="DQ104" s="125"/>
      <c r="DR104" s="126" t="e">
        <f>DR103+#REF!</f>
        <v>#REF!</v>
      </c>
      <c r="DS104" s="124"/>
      <c r="DT104" s="125"/>
      <c r="DU104" s="126" t="e">
        <f>DU103+#REF!</f>
        <v>#REF!</v>
      </c>
      <c r="DV104" s="124"/>
      <c r="DW104" s="125"/>
      <c r="DX104" s="126" t="e">
        <f>DX103+#REF!</f>
        <v>#REF!</v>
      </c>
      <c r="DY104" s="124"/>
      <c r="DZ104" s="125"/>
      <c r="EA104" s="126" t="e">
        <f>EA103+#REF!</f>
        <v>#REF!</v>
      </c>
      <c r="EB104" s="124"/>
      <c r="EC104" s="125"/>
      <c r="ED104" s="126" t="e">
        <f>ED103+#REF!</f>
        <v>#REF!</v>
      </c>
      <c r="EE104" s="124"/>
      <c r="EF104" s="125"/>
      <c r="EG104" s="126" t="e">
        <f>EG103+#REF!</f>
        <v>#REF!</v>
      </c>
      <c r="EH104" s="124"/>
      <c r="EI104" s="125"/>
      <c r="EJ104" s="126" t="e">
        <f>EJ103+#REF!</f>
        <v>#REF!</v>
      </c>
      <c r="EK104" s="124"/>
      <c r="EL104" s="125"/>
      <c r="EM104" s="126" t="e">
        <f>EM103+#REF!</f>
        <v>#REF!</v>
      </c>
      <c r="EN104" s="124"/>
      <c r="EO104" s="125"/>
      <c r="EP104" s="126" t="e">
        <f>EP103+#REF!</f>
        <v>#REF!</v>
      </c>
      <c r="EQ104" s="124"/>
      <c r="ER104" s="125"/>
      <c r="ES104" s="126" t="e">
        <f>ES103+#REF!</f>
        <v>#REF!</v>
      </c>
    </row>
    <row r="105" spans="1:149" s="2" customFormat="1" x14ac:dyDescent="0.25">
      <c r="A105" s="130"/>
      <c r="B105" s="88" t="s">
        <v>220</v>
      </c>
      <c r="C105" s="92"/>
      <c r="D105" s="92"/>
      <c r="E105" s="126">
        <f>SUM(C101:E101)-SUM(C22:E22)</f>
        <v>0</v>
      </c>
      <c r="F105" s="92"/>
      <c r="G105" s="92"/>
      <c r="H105" s="126">
        <f>SUM(F101:H101)-SUM(F22:H22)</f>
        <v>0</v>
      </c>
      <c r="I105" s="92"/>
      <c r="J105" s="92"/>
      <c r="K105" s="126">
        <f>SUM(I101:K101)-SUM(I22:K22)</f>
        <v>0</v>
      </c>
      <c r="L105" s="132"/>
      <c r="M105" s="132"/>
      <c r="N105" s="155">
        <f>SUM(L101:N101)-SUM(L22:N22)</f>
        <v>0</v>
      </c>
      <c r="O105" s="132"/>
      <c r="P105" s="132"/>
      <c r="Q105" s="155">
        <f>SUM(O101:Q101)-SUM(O22:Q22)</f>
        <v>0</v>
      </c>
      <c r="R105" s="132"/>
      <c r="S105" s="132"/>
      <c r="T105" s="155">
        <f>SUM(R101:T101)-SUM(R22:T22)</f>
        <v>0</v>
      </c>
      <c r="U105" s="132"/>
      <c r="V105" s="132"/>
      <c r="W105" s="155">
        <f>SUM(U101:W101)-SUM(U22:W22)</f>
        <v>0</v>
      </c>
      <c r="X105" s="132"/>
      <c r="Y105" s="132"/>
      <c r="Z105" s="155">
        <f>SUM(X101:Z101)-SUM(X22:Z22)</f>
        <v>0</v>
      </c>
      <c r="AA105" s="132"/>
      <c r="AB105" s="132"/>
      <c r="AC105" s="155">
        <f>SUM(AA101:AC101)-SUM(AA22:AC22)</f>
        <v>0</v>
      </c>
      <c r="AD105" s="132"/>
      <c r="AE105" s="132"/>
      <c r="AF105" s="155">
        <f>SUM(AD101:AF101)-SUM(AD22:AF22)</f>
        <v>0</v>
      </c>
      <c r="AG105" s="132"/>
      <c r="AH105" s="132"/>
      <c r="AI105" s="155">
        <f>SUM(AG101:AI101)-SUM(AG22:AI22)</f>
        <v>0</v>
      </c>
      <c r="AJ105" s="132"/>
      <c r="AK105" s="132"/>
      <c r="AL105" s="155">
        <f>SUM(AJ101:AL101)-SUM(AJ22:AL22)</f>
        <v>0</v>
      </c>
      <c r="AM105" s="132"/>
      <c r="AN105" s="132"/>
      <c r="AO105" s="155">
        <f>SUM(AM101:AO101)-SUM(AM22:AO22)</f>
        <v>0</v>
      </c>
      <c r="AP105" s="132"/>
      <c r="AQ105" s="132"/>
      <c r="AR105" s="155">
        <f>SUM(AP101:AR101)-SUM(AP22:AR22)</f>
        <v>0</v>
      </c>
      <c r="AS105" s="132"/>
      <c r="AT105" s="132"/>
      <c r="AU105" s="155">
        <f>SUM(AS101:AU101)-SUM(AS22:AU22)</f>
        <v>0</v>
      </c>
      <c r="AV105" s="132"/>
      <c r="AW105" s="132"/>
      <c r="AX105" s="155">
        <f>SUM(AV101:AX101)-SUM(AV22:AX22)</f>
        <v>0</v>
      </c>
      <c r="AY105" s="132"/>
      <c r="AZ105" s="132"/>
      <c r="BA105" s="155">
        <f>SUM(AY101:BA101)-SUM(AY22:BA22)</f>
        <v>0</v>
      </c>
      <c r="BB105" s="132"/>
      <c r="BC105" s="132"/>
      <c r="BD105" s="155">
        <f>SUM(BB101:BD101)-SUM(BB22:BD22)</f>
        <v>0</v>
      </c>
      <c r="BE105" s="132"/>
      <c r="BF105" s="132"/>
      <c r="BG105" s="155">
        <f>SUM(BE101:BG101)-SUM(BE22:BG22)</f>
        <v>0</v>
      </c>
      <c r="BH105" s="132"/>
      <c r="BI105" s="132"/>
      <c r="BJ105" s="155">
        <f>SUM(BH101:BJ101)-SUM(BH22:BJ22)</f>
        <v>0</v>
      </c>
      <c r="BK105" s="132"/>
      <c r="BL105" s="132"/>
      <c r="BM105" s="155">
        <f>SUM(BK101:BM101)-SUM(BK22:BM22)</f>
        <v>0</v>
      </c>
      <c r="BN105" s="132"/>
      <c r="BO105" s="132"/>
      <c r="BP105" s="155">
        <f>SUM(BN101:BP101)-SUM(BN22:BP22)</f>
        <v>0</v>
      </c>
      <c r="BQ105" s="132"/>
      <c r="BR105" s="132"/>
      <c r="BS105" s="155">
        <f>SUM(BQ101:BS101)-SUM(BQ22:BS22)</f>
        <v>0</v>
      </c>
      <c r="BT105" s="132"/>
      <c r="BU105" s="132"/>
      <c r="BV105" s="155">
        <f>SUM(BT101:BV101)-SUM(BT22:BV22)</f>
        <v>0</v>
      </c>
      <c r="BY105" s="126">
        <f>SUM(BW101:BY101)</f>
        <v>0</v>
      </c>
      <c r="CB105" s="126">
        <f>SUM(BZ101:CB101)</f>
        <v>0</v>
      </c>
      <c r="CE105" s="126">
        <f>SUM(CC101:CE101)</f>
        <v>0</v>
      </c>
      <c r="CH105" s="126">
        <f>SUM(CF101:CH101)</f>
        <v>0</v>
      </c>
      <c r="CK105" s="126">
        <f>SUM(CI101:CK101)</f>
        <v>0</v>
      </c>
      <c r="CN105" s="126">
        <f>SUM(CL101:CN101)</f>
        <v>0</v>
      </c>
      <c r="CQ105" s="126">
        <f>SUM(CO101:CQ101)</f>
        <v>0</v>
      </c>
      <c r="CT105" s="126">
        <f>SUM(CR101:CT101)</f>
        <v>0</v>
      </c>
      <c r="CW105" s="126">
        <f>SUM(CU101:CW101)</f>
        <v>0</v>
      </c>
      <c r="CZ105" s="126">
        <f>SUM(CX101:CZ101)</f>
        <v>0</v>
      </c>
      <c r="DC105" s="126">
        <f>SUM(DA101:DC101)</f>
        <v>0</v>
      </c>
      <c r="DF105" s="126">
        <f>SUM(DD101:DF101)</f>
        <v>0</v>
      </c>
      <c r="DI105" s="126">
        <f>SUM(DG101:DI101)</f>
        <v>0</v>
      </c>
      <c r="DL105" s="126">
        <f>SUM(DJ101:DL101)</f>
        <v>0</v>
      </c>
      <c r="DO105" s="126">
        <f>SUM(DM101:DO101)</f>
        <v>0</v>
      </c>
      <c r="DR105" s="126">
        <f>SUM(DP101:DR101)</f>
        <v>0</v>
      </c>
      <c r="DU105" s="126">
        <f>SUM(DS101:DU101)</f>
        <v>0</v>
      </c>
      <c r="DX105" s="126">
        <f>SUM(DV101:DX101)</f>
        <v>0</v>
      </c>
      <c r="EA105" s="126">
        <f>SUM(DY101:EA101)</f>
        <v>0</v>
      </c>
      <c r="ED105" s="126">
        <f>SUM(EB101:ED101)</f>
        <v>0</v>
      </c>
      <c r="EG105" s="126">
        <f>SUM(EE101:EG101)</f>
        <v>0</v>
      </c>
      <c r="EJ105" s="126">
        <f>SUM(EH101:EJ101)</f>
        <v>0</v>
      </c>
      <c r="EM105" s="126">
        <f>SUM(EK101:EM101)</f>
        <v>0</v>
      </c>
      <c r="EP105" s="126">
        <f>SUM(EN101:EP101)</f>
        <v>0</v>
      </c>
      <c r="ES105" s="126">
        <f>SUM(EQ101:ES101)</f>
        <v>0</v>
      </c>
    </row>
    <row r="106" spans="1:149" s="2" customFormat="1" x14ac:dyDescent="0.25">
      <c r="A106" s="130"/>
      <c r="B106" s="88" t="s">
        <v>221</v>
      </c>
      <c r="C106" s="92"/>
      <c r="D106" s="92"/>
      <c r="E106" s="126">
        <f>AVERAGE($E$105,$H$105,$K$105,$N$105,$Q$105,$T$105,$W$105,$Z$105,$AC$105,$AF$105,$AI$105,$AL$105,$AO$105,$AR$105,$AU$105,$AX$105,$BA$105,$BD$105,$BG$105,$BJ$105,$BM$105,$BP$105,$BS$105,$BV$105)</f>
        <v>0</v>
      </c>
      <c r="F106" s="92"/>
      <c r="G106" s="92"/>
      <c r="H106" s="126">
        <f>AVERAGE($E$105,$H$105,$K$105,$N$105,$Q$105,$T$105,$W$105,$Z$105,$AC$105,$AF$105,$AI$105,$AL$105,$AO$105,$AR$105,$AU$105,$AX$105,$BA$105,$BD$105,$BG$105,$BJ$105,$BM$105,$BP$105,$BS$105,$BV$105)</f>
        <v>0</v>
      </c>
      <c r="I106" s="92"/>
      <c r="J106" s="92"/>
      <c r="K106" s="126">
        <f>AVERAGE($E$105,$H$105,$K$105,$N$105,$Q$105,$T$105,$W$105,$Z$105,$AC$105,$AF$105,$AI$105,$AL$105,$AO$105,$AR$105,$AU$105,$AX$105,$BA$105,$BD$105,$BG$105,$BJ$105,$BM$105,$BP$105,$BS$105,$BV$105)</f>
        <v>0</v>
      </c>
      <c r="L106" s="132"/>
      <c r="M106" s="132"/>
      <c r="N106" s="155">
        <f>AVERAGE($E$105,$H$105,$K$105,$N$105,$Q$105,$T$105,$W$105,$Z$105,$AC$105,$AF$105,$AI$105,$AL$105,$AO$105,$AR$105,$AU$105,$AX$105,$BA$105,$BD$105,$BG$105,$BJ$105,$BM$105,$BP$105,$BS$105,$BV$105)</f>
        <v>0</v>
      </c>
      <c r="O106" s="132"/>
      <c r="P106" s="132"/>
      <c r="Q106" s="155">
        <f>AVERAGE($E$105,$H$105,$K$105,$N$105,$Q$105,$T$105,$W$105,$Z$105,$AC$105,$AF$105,$AI$105,$AL$105,$AO$105,$AR$105,$AU$105,$AX$105,$BA$105,$BD$105,$BG$105,$BJ$105,$BM$105,$BP$105,$BS$105,$BV$105)</f>
        <v>0</v>
      </c>
      <c r="R106" s="132"/>
      <c r="S106" s="132"/>
      <c r="T106" s="155">
        <f>AVERAGE($E$105,$H$105,$K$105,$N$105,$Q$105,$T$105,$W$105,$Z$105,$AC$105,$AF$105,$AI$105,$AL$105,$AO$105,$AR$105,$AU$105,$AX$105,$BA$105,$BD$105,$BG$105,$BJ$105,$BM$105,$BP$105,$BS$105,$BV$105)</f>
        <v>0</v>
      </c>
      <c r="U106" s="132"/>
      <c r="V106" s="132"/>
      <c r="W106" s="155">
        <f>AVERAGE($E$105,$H$105,$K$105,$N$105,$Q$105,$T$105,$W$105,$Z$105,$AC$105,$AF$105,$AI$105,$AL$105,$AO$105,$AR$105,$AU$105,$AX$105,$BA$105,$BD$105,$BG$105,$BJ$105,$BM$105,$BP$105,$BS$105,$BV$105)</f>
        <v>0</v>
      </c>
      <c r="X106" s="132"/>
      <c r="Y106" s="132"/>
      <c r="Z106" s="155">
        <f>AVERAGE($E$105,$H$105,$K$105,$N$105,$Q$105,$T$105,$W$105,$Z$105,$AC$105,$AF$105,$AI$105,$AL$105,$AO$105,$AR$105,$AU$105,$AX$105,$BA$105,$BD$105,$BG$105,$BJ$105,$BM$105,$BP$105,$BS$105,$BV$105)</f>
        <v>0</v>
      </c>
      <c r="AA106" s="132"/>
      <c r="AB106" s="132"/>
      <c r="AC106" s="155">
        <f>AVERAGE($E$105,$H$105,$K$105,$N$105,$Q$105,$T$105,$W$105,$Z$105,$AC$105,$AF$105,$AI$105,$AL$105,$AO$105,$AR$105,$AU$105,$AX$105,$BA$105,$BD$105,$BG$105,$BJ$105,$BM$105,$BP$105,$BS$105,$BV$105)</f>
        <v>0</v>
      </c>
      <c r="AD106" s="132"/>
      <c r="AE106" s="132"/>
      <c r="AF106" s="155">
        <f>AVERAGE($E$105,$H$105,$K$105,$N$105,$Q$105,$T$105,$W$105,$Z$105,$AC$105,$AF$105,$AI$105,$AL$105,$AO$105,$AR$105,$AU$105,$AX$105,$BA$105,$BD$105,$BG$105,$BJ$105,$BM$105,$BP$105,$BS$105,$BV$105)</f>
        <v>0</v>
      </c>
      <c r="AG106" s="132"/>
      <c r="AH106" s="132"/>
      <c r="AI106" s="155">
        <f>AVERAGE($E$105,$H$105,$K$105,$N$105,$Q$105,$T$105,$W$105,$Z$105,$AC$105,$AF$105,$AI$105,$AL$105,$AO$105,$AR$105,$AU$105,$AX$105,$BA$105,$BD$105,$BG$105,$BJ$105,$BM$105,$BP$105,$BS$105,$BV$105)</f>
        <v>0</v>
      </c>
      <c r="AJ106" s="132"/>
      <c r="AK106" s="132"/>
      <c r="AL106" s="155">
        <f>AVERAGE($E$105,$H$105,$K$105,$N$105,$Q$105,$T$105,$W$105,$Z$105,$AC$105,$AF$105,$AI$105,$AL$105,$AO$105,$AR$105,$AU$105,$AX$105,$BA$105,$BD$105,$BG$105,$BJ$105,$BM$105,$BP$105,$BS$105,$BV$105)</f>
        <v>0</v>
      </c>
      <c r="AM106" s="132"/>
      <c r="AN106" s="132"/>
      <c r="AO106" s="155">
        <f>AVERAGE($E$105,$H$105,$K$105,$N$105,$Q$105,$T$105,$W$105,$Z$105,$AC$105,$AF$105,$AI$105,$AL$105,$AO$105,$AR$105,$AU$105,$AX$105,$BA$105,$BD$105,$BG$105,$BJ$105,$BM$105,$BP$105,$BS$105,$BV$105)</f>
        <v>0</v>
      </c>
      <c r="AP106" s="132"/>
      <c r="AQ106" s="132"/>
      <c r="AR106" s="155">
        <f>AVERAGE($E$105,$H$105,$K$105,$N$105,$Q$105,$T$105,$W$105,$Z$105,$AC$105,$AF$105,$AI$105,$AL$105,$AO$105,$AR$105,$AU$105,$AX$105,$BA$105,$BD$105,$BG$105,$BJ$105,$BM$105,$BP$105,$BS$105,$BV$105)</f>
        <v>0</v>
      </c>
      <c r="AS106" s="132"/>
      <c r="AT106" s="132"/>
      <c r="AU106" s="155">
        <f>AVERAGE($E$105,$H$105,$K$105,$N$105,$Q$105,$T$105,$W$105,$Z$105,$AC$105,$AF$105,$AI$105,$AL$105,$AO$105,$AR$105,$AU$105,$AX$105,$BA$105,$BD$105,$BG$105,$BJ$105,$BM$105,$BP$105,$BS$105,$BV$105)</f>
        <v>0</v>
      </c>
      <c r="AV106" s="132"/>
      <c r="AW106" s="132"/>
      <c r="AX106" s="155">
        <f>AVERAGE($E$105,$H$105,$K$105,$N$105,$Q$105,$T$105,$W$105,$Z$105,$AC$105,$AF$105,$AI$105,$AL$105,$AO$105,$AR$105,$AU$105,$AX$105,$BA$105,$BD$105,$BG$105,$BJ$105,$BM$105,$BP$105,$BS$105,$BV$105)</f>
        <v>0</v>
      </c>
      <c r="AY106" s="132"/>
      <c r="AZ106" s="132"/>
      <c r="BA106" s="155">
        <f>AVERAGE($E$105,$H$105,$K$105,$N$105,$Q$105,$T$105,$W$105,$Z$105,$AC$105,$AF$105,$AI$105,$AL$105,$AO$105,$AR$105,$AU$105,$AX$105,$BA$105,$BD$105,$BG$105,$BJ$105,$BM$105,$BP$105,$BS$105,$BV$105)</f>
        <v>0</v>
      </c>
      <c r="BB106" s="132"/>
      <c r="BC106" s="132"/>
      <c r="BD106" s="155">
        <f>AVERAGE($E$105,$H$105,$K$105,$N$105,$Q$105,$T$105,$W$105,$Z$105,$AC$105,$AF$105,$AI$105,$AL$105,$AO$105,$AR$105,$AU$105,$AX$105,$BA$105,$BD$105,$BG$105,$BJ$105,$BM$105,$BP$105,$BS$105,$BV$105)</f>
        <v>0</v>
      </c>
      <c r="BE106" s="132"/>
      <c r="BF106" s="132"/>
      <c r="BG106" s="155">
        <f>AVERAGE($E$105,$H$105,$K$105,$N$105,$Q$105,$T$105,$W$105,$Z$105,$AC$105,$AF$105,$AI$105,$AL$105,$AO$105,$AR$105,$AU$105,$AX$105,$BA$105,$BD$105,$BG$105,$BJ$105,$BM$105,$BP$105,$BS$105,$BV$105)</f>
        <v>0</v>
      </c>
      <c r="BH106" s="132"/>
      <c r="BI106" s="132"/>
      <c r="BJ106" s="155">
        <f>AVERAGE($E$105,$H$105,$K$105,$N$105,$Q$105,$T$105,$W$105,$Z$105,$AC$105,$AF$105,$AI$105,$AL$105,$AO$105,$AR$105,$AU$105,$AX$105,$BA$105,$BD$105,$BG$105,$BJ$105,$BM$105,$BP$105,$BS$105,$BV$105)</f>
        <v>0</v>
      </c>
      <c r="BK106" s="132"/>
      <c r="BL106" s="132"/>
      <c r="BM106" s="155">
        <f>AVERAGE($E$105,$H$105,$K$105,$N$105,$Q$105,$T$105,$W$105,$Z$105,$AC$105,$AF$105,$AI$105,$AL$105,$AO$105,$AR$105,$AU$105,$AX$105,$BA$105,$BD$105,$BG$105,$BJ$105,$BM$105,$BP$105,$BS$105,$BV$105)</f>
        <v>0</v>
      </c>
      <c r="BN106" s="132"/>
      <c r="BO106" s="132"/>
      <c r="BP106" s="155">
        <f>AVERAGE($E$105,$H$105,$K$105,$N$105,$Q$105,$T$105,$W$105,$Z$105,$AC$105,$AF$105,$AI$105,$AL$105,$AO$105,$AR$105,$AU$105,$AX$105,$BA$105,$BD$105,$BG$105,$BJ$105,$BM$105,$BP$105,$BS$105,$BV$105)</f>
        <v>0</v>
      </c>
      <c r="BQ106" s="132"/>
      <c r="BR106" s="132"/>
      <c r="BS106" s="155">
        <f>AVERAGE($E$105,$H$105,$K$105,$N$105,$Q$105,$T$105,$W$105,$Z$105,$AC$105,$AF$105,$AI$105,$AL$105,$AO$105,$AR$105,$AU$105,$AX$105,$BA$105,$BD$105,$BG$105,$BJ$105,$BM$105,$BP$105,$BS$105,$BV$105)</f>
        <v>0</v>
      </c>
      <c r="BT106" s="132"/>
      <c r="BU106" s="132"/>
      <c r="BV106" s="155">
        <f>AVERAGE($E$105,$H$105,$K$105,$N$105,$Q$105,$T$105,$W$105,$Z$105,$AC$105,$AF$105,$AI$105,$AL$105,$AO$105,$AR$105,$AU$105,$AX$105,$BA$105,$BD$105,$BG$105,$BJ$105,$BM$105,$BP$105,$BS$105,$BV$105)</f>
        <v>0</v>
      </c>
      <c r="BY106" s="126"/>
      <c r="CB106" s="126"/>
      <c r="CE106" s="126"/>
      <c r="CH106" s="126"/>
      <c r="CK106" s="126"/>
      <c r="CN106" s="126"/>
      <c r="CQ106" s="126"/>
      <c r="CT106" s="126"/>
      <c r="CW106" s="126"/>
      <c r="CZ106" s="126"/>
      <c r="DC106" s="126"/>
      <c r="DF106" s="126"/>
      <c r="DI106" s="126"/>
      <c r="DL106" s="126"/>
      <c r="DO106" s="126"/>
      <c r="DR106" s="126"/>
      <c r="DU106" s="126"/>
      <c r="DX106" s="126"/>
      <c r="EA106" s="126"/>
      <c r="ED106" s="126"/>
      <c r="EG106" s="126"/>
      <c r="EJ106" s="126"/>
      <c r="EM106" s="126"/>
      <c r="EP106" s="126"/>
      <c r="ES106" s="126"/>
    </row>
    <row r="107" spans="1:149" s="2" customFormat="1" x14ac:dyDescent="0.25">
      <c r="A107" s="130"/>
      <c r="B107" s="88" t="s">
        <v>222</v>
      </c>
      <c r="C107" s="92"/>
      <c r="D107" s="92"/>
      <c r="E107" s="163" t="e">
        <f>ROUND((-E104/E105),0)</f>
        <v>#REF!</v>
      </c>
      <c r="F107" s="92"/>
      <c r="G107" s="92"/>
      <c r="H107" s="163" t="e">
        <f>ROUND((-H104/H105),0)</f>
        <v>#REF!</v>
      </c>
      <c r="I107" s="92"/>
      <c r="J107" s="92"/>
      <c r="K107" s="163" t="e">
        <f>ROUND((-K104/K105),0)</f>
        <v>#REF!</v>
      </c>
      <c r="L107" s="132"/>
      <c r="M107" s="132"/>
      <c r="N107" s="172" t="e">
        <f>ROUND((-N104/N105),0)</f>
        <v>#REF!</v>
      </c>
      <c r="O107" s="132"/>
      <c r="P107" s="132"/>
      <c r="Q107" s="172" t="e">
        <f>ROUND((-Q104/Q105),0)</f>
        <v>#REF!</v>
      </c>
      <c r="R107" s="132"/>
      <c r="S107" s="132"/>
      <c r="T107" s="172" t="e">
        <f>ROUND((-T104/T105),0)</f>
        <v>#REF!</v>
      </c>
      <c r="U107" s="132"/>
      <c r="V107" s="132"/>
      <c r="W107" s="172" t="e">
        <f>ROUND((-W104/W105),0)</f>
        <v>#REF!</v>
      </c>
      <c r="X107" s="132"/>
      <c r="Y107" s="132"/>
      <c r="Z107" s="172" t="e">
        <f>ROUND((-Z104/Z105),0)</f>
        <v>#REF!</v>
      </c>
      <c r="AA107" s="132"/>
      <c r="AB107" s="132"/>
      <c r="AC107" s="172" t="e">
        <f>ROUND((-AC104/AC105),0)</f>
        <v>#REF!</v>
      </c>
      <c r="AD107" s="132"/>
      <c r="AE107" s="132"/>
      <c r="AF107" s="172" t="e">
        <f>ROUND((-AF104/AF105),0)</f>
        <v>#REF!</v>
      </c>
      <c r="AG107" s="132"/>
      <c r="AH107" s="132"/>
      <c r="AI107" s="172" t="e">
        <f>ROUND((-AI104/AI105),0)</f>
        <v>#REF!</v>
      </c>
      <c r="AJ107" s="132"/>
      <c r="AK107" s="132"/>
      <c r="AL107" s="172" t="e">
        <f>ROUND((-AL104/AL105),0)</f>
        <v>#REF!</v>
      </c>
      <c r="AM107" s="132"/>
      <c r="AN107" s="132"/>
      <c r="AO107" s="172" t="e">
        <f>ROUND((-AO104/AO105),0)</f>
        <v>#REF!</v>
      </c>
      <c r="AP107" s="132"/>
      <c r="AQ107" s="132"/>
      <c r="AR107" s="172" t="e">
        <f>ROUND((-AR104/AR105),0)</f>
        <v>#REF!</v>
      </c>
      <c r="AS107" s="132"/>
      <c r="AT107" s="132"/>
      <c r="AU107" s="172" t="e">
        <f>ROUND((-AU104/AU105),0)</f>
        <v>#REF!</v>
      </c>
      <c r="AV107" s="132"/>
      <c r="AW107" s="132"/>
      <c r="AX107" s="172" t="e">
        <f>ROUND((-AX104/AX105),0)</f>
        <v>#REF!</v>
      </c>
      <c r="AY107" s="132"/>
      <c r="AZ107" s="132"/>
      <c r="BA107" s="172" t="e">
        <f>ROUND((-BA104/BA105),0)</f>
        <v>#REF!</v>
      </c>
      <c r="BB107" s="132"/>
      <c r="BC107" s="132"/>
      <c r="BD107" s="172" t="e">
        <f>ROUND((-BD104/BD105),0)</f>
        <v>#REF!</v>
      </c>
      <c r="BE107" s="132"/>
      <c r="BF107" s="132"/>
      <c r="BG107" s="172" t="e">
        <f>ROUND((-BG104/BG105),0)</f>
        <v>#REF!</v>
      </c>
      <c r="BH107" s="132"/>
      <c r="BI107" s="132"/>
      <c r="BJ107" s="172" t="e">
        <f>ROUND((-BJ104/BJ105),0)</f>
        <v>#REF!</v>
      </c>
      <c r="BK107" s="132"/>
      <c r="BL107" s="132"/>
      <c r="BM107" s="172" t="e">
        <f>ROUND((-BM104/BM105),0)</f>
        <v>#REF!</v>
      </c>
      <c r="BN107" s="132"/>
      <c r="BO107" s="132"/>
      <c r="BP107" s="172" t="e">
        <f>ROUND((-BP104/BP105),0)</f>
        <v>#REF!</v>
      </c>
      <c r="BQ107" s="132"/>
      <c r="BR107" s="132"/>
      <c r="BS107" s="172" t="e">
        <f>ROUND((-BS104/BS105),0)</f>
        <v>#REF!</v>
      </c>
      <c r="BT107" s="132"/>
      <c r="BU107" s="132"/>
      <c r="BV107" s="172" t="e">
        <f>ROUND((-BV104/BV105),0)</f>
        <v>#REF!</v>
      </c>
      <c r="BY107" s="163" t="e">
        <f>ROUND((-BY104/$E$105),0)</f>
        <v>#REF!</v>
      </c>
      <c r="CB107" s="163" t="e">
        <f>ROUND((-CB104/$E$105),0)</f>
        <v>#REF!</v>
      </c>
      <c r="CE107" s="163" t="e">
        <f>ROUND((-CE104/$E$105),0)</f>
        <v>#REF!</v>
      </c>
      <c r="CH107" s="163" t="e">
        <f>ROUND((-CH104/$E$105),0)</f>
        <v>#REF!</v>
      </c>
      <c r="CK107" s="163" t="e">
        <f>ROUND((-CK104/$E$105),0)</f>
        <v>#REF!</v>
      </c>
      <c r="CN107" s="163" t="e">
        <f>ROUND((-CN104/$E$105),0)</f>
        <v>#REF!</v>
      </c>
      <c r="CQ107" s="163" t="e">
        <f>ROUND((-CQ104/$E$105),0)</f>
        <v>#REF!</v>
      </c>
      <c r="CT107" s="163" t="e">
        <f>ROUND((-CT104/$E$105),0)</f>
        <v>#REF!</v>
      </c>
      <c r="CW107" s="163" t="e">
        <f>ROUND((-CW104/$E$105),0)</f>
        <v>#REF!</v>
      </c>
      <c r="CZ107" s="163" t="e">
        <f>ROUND((-CZ104/$E$105),0)</f>
        <v>#REF!</v>
      </c>
      <c r="DC107" s="163" t="e">
        <f>ROUND((-DC104/$E$105),0)</f>
        <v>#REF!</v>
      </c>
      <c r="DF107" s="163" t="e">
        <f>ROUND((-DF104/$E$105),0)</f>
        <v>#REF!</v>
      </c>
      <c r="DI107" s="163" t="e">
        <f>ROUND((-DI104/$E$105),0)</f>
        <v>#REF!</v>
      </c>
      <c r="DL107" s="163" t="e">
        <f>ROUND((-DL104/$E$105),0)</f>
        <v>#REF!</v>
      </c>
      <c r="DO107" s="163" t="e">
        <f>ROUND((-DO104/$E$105),0)</f>
        <v>#REF!</v>
      </c>
      <c r="DR107" s="163" t="e">
        <f>ROUND((-DR104/$E$105),0)</f>
        <v>#REF!</v>
      </c>
      <c r="DU107" s="163" t="e">
        <f>ROUND((-DU104/$E$105),0)</f>
        <v>#REF!</v>
      </c>
      <c r="DX107" s="163" t="e">
        <f>ROUND((-DX104/$E$105),0)</f>
        <v>#REF!</v>
      </c>
      <c r="EA107" s="163" t="e">
        <f>ROUND((-EA104/$E$105),0)</f>
        <v>#REF!</v>
      </c>
      <c r="ED107" s="163" t="e">
        <f>ROUND((-ED104/$E$105),0)</f>
        <v>#REF!</v>
      </c>
      <c r="EG107" s="163" t="e">
        <f>ROUND((-EG104/$E$105),0)</f>
        <v>#REF!</v>
      </c>
      <c r="EJ107" s="163" t="e">
        <f>ROUND((-EJ104/$E$105),0)</f>
        <v>#REF!</v>
      </c>
      <c r="EM107" s="163" t="e">
        <f>ROUND((-EM104/$E$105),0)</f>
        <v>#REF!</v>
      </c>
      <c r="EP107" s="163" t="e">
        <f>ROUND((-EP104/$E$105),0)</f>
        <v>#REF!</v>
      </c>
      <c r="ES107" s="163" t="e">
        <f>ROUND((-ES104/$E$105),0)</f>
        <v>#REF!</v>
      </c>
    </row>
    <row r="108" spans="1:149" x14ac:dyDescent="0.25">
      <c r="A108" s="130"/>
      <c r="B108" s="88" t="s">
        <v>223</v>
      </c>
      <c r="C108" s="92"/>
      <c r="D108" s="92"/>
      <c r="E108" s="163" t="e">
        <f>IF(ROUND((-E104/E106),0)&lt;0,0,ROUND((-E104/E106),0))</f>
        <v>#REF!</v>
      </c>
      <c r="F108" s="87"/>
      <c r="G108" s="174"/>
      <c r="H108" s="163" t="e">
        <f>IF(ROUND((-H104/H106),0)&lt;0,0,ROUND((-H104/H106),0))</f>
        <v>#REF!</v>
      </c>
      <c r="I108" s="87"/>
      <c r="J108" s="87"/>
      <c r="K108" s="163" t="e">
        <f>IF(ROUND((-K104/K106),0)&lt;0,0,ROUND((-K104/K106),0))</f>
        <v>#REF!</v>
      </c>
      <c r="L108" s="130"/>
      <c r="M108" s="130"/>
      <c r="N108" s="172" t="e">
        <f>IF(ROUND((-N104/N106),0)&lt;0,0,ROUND((-N104/N106),0))</f>
        <v>#REF!</v>
      </c>
      <c r="O108" s="130"/>
      <c r="P108" s="130"/>
      <c r="Q108" s="172" t="e">
        <f>IF(ROUND((-Q104/Q106),0)&lt;0,0,ROUND((-Q104/Q106),0))</f>
        <v>#REF!</v>
      </c>
      <c r="R108" s="130"/>
      <c r="S108" s="130"/>
      <c r="T108" s="172" t="e">
        <f>IF(ROUND((-T104/T106),0)&lt;0,0,ROUND((-T104/T106),0))</f>
        <v>#REF!</v>
      </c>
      <c r="U108" s="130"/>
      <c r="V108" s="130"/>
      <c r="W108" s="172" t="e">
        <f>IF(ROUND((-W104/W106),0)&lt;0,0,ROUND((-W104/W106),0))</f>
        <v>#REF!</v>
      </c>
      <c r="X108" s="130"/>
      <c r="Y108" s="130"/>
      <c r="Z108" s="172" t="e">
        <f>IF(ROUND((-Z104/Z106),0)&lt;0,0,ROUND((-Z104/Z106),0))</f>
        <v>#REF!</v>
      </c>
      <c r="AA108" s="130"/>
      <c r="AB108" s="130"/>
      <c r="AC108" s="172" t="e">
        <f>IF(ROUND((-AC104/AC106),0)&lt;0,0,ROUND((-AC104/AC106),0))</f>
        <v>#REF!</v>
      </c>
      <c r="AD108" s="130"/>
      <c r="AE108" s="130"/>
      <c r="AF108" s="172" t="e">
        <f>IF(ROUND((-AF104/AF106),0)&lt;0,0,ROUND((-AF104/AF106),0))</f>
        <v>#REF!</v>
      </c>
      <c r="AG108" s="130"/>
      <c r="AH108" s="130"/>
      <c r="AI108" s="172" t="e">
        <f>IF(ROUND((-AI104/AI106),0)&lt;0,0,ROUND((-AI104/AI106),0))</f>
        <v>#REF!</v>
      </c>
      <c r="AJ108" s="130"/>
      <c r="AK108" s="130"/>
      <c r="AL108" s="172" t="e">
        <f>IF(ROUND((-AL104/AL106),0)&lt;0,0,ROUND((-AL104/AL106),0))</f>
        <v>#REF!</v>
      </c>
      <c r="AM108" s="130"/>
      <c r="AN108" s="130"/>
      <c r="AO108" s="172" t="e">
        <f>IF(ROUND((-AO104/AO106),0)&lt;0,0,ROUND((-AO104/AO106),0))</f>
        <v>#REF!</v>
      </c>
      <c r="AP108" s="130"/>
      <c r="AQ108" s="130"/>
      <c r="AR108" s="172" t="e">
        <f>IF(ROUND((-AR104/AR106),0)&lt;0,0,ROUND((-AR104/AR106),0))</f>
        <v>#REF!</v>
      </c>
      <c r="AS108" s="130"/>
      <c r="AT108" s="130"/>
      <c r="AU108" s="172" t="e">
        <f>IF(ROUND((-AU104/AU106),0)&lt;0,0,ROUND((-AU104/AU106),0))</f>
        <v>#REF!</v>
      </c>
      <c r="AV108" s="130"/>
      <c r="AW108" s="130"/>
      <c r="AX108" s="172" t="e">
        <f>IF(ROUND((-AX104/AX106),0)&lt;0,0,ROUND((-AX104/AX106),0))</f>
        <v>#REF!</v>
      </c>
      <c r="AY108" s="130"/>
      <c r="AZ108" s="130"/>
      <c r="BA108" s="172" t="e">
        <f>IF(ROUND((-BA104/BA106),0)&lt;0,0,ROUND((-BA104/BA106),0))</f>
        <v>#REF!</v>
      </c>
      <c r="BB108" s="130"/>
      <c r="BC108" s="130"/>
      <c r="BD108" s="172" t="e">
        <f>IF(ROUND((-BD104/BD106),0)&lt;0,0,ROUND((-BD104/BD106),0))</f>
        <v>#REF!</v>
      </c>
      <c r="BE108" s="130"/>
      <c r="BF108" s="130"/>
      <c r="BG108" s="172" t="e">
        <f>IF(ROUND((-BG104/BG106),0)&lt;0,0,ROUND((-BG104/BG106),0))</f>
        <v>#REF!</v>
      </c>
      <c r="BH108" s="130"/>
      <c r="BI108" s="130"/>
      <c r="BJ108" s="172" t="e">
        <f>IF(ROUND((-BJ104/BJ106),0)&lt;0,0,ROUND((-BJ104/BJ106),0))</f>
        <v>#REF!</v>
      </c>
      <c r="BK108" s="130"/>
      <c r="BL108" s="130"/>
      <c r="BM108" s="172" t="e">
        <f>IF(ROUND((-BM104/BM106),0)&lt;0,0,ROUND((-BM104/BM106),0))</f>
        <v>#REF!</v>
      </c>
      <c r="BN108" s="130"/>
      <c r="BO108" s="130"/>
      <c r="BP108" s="172" t="e">
        <f>IF(ROUND((-BP104/BP106),0)&lt;0,0,ROUND((-BP104/BP106),0))</f>
        <v>#REF!</v>
      </c>
      <c r="BQ108" s="130"/>
      <c r="BR108" s="130"/>
      <c r="BS108" s="172" t="e">
        <f>IF(ROUND((-BS104/BS106),0)&lt;0,0,ROUND((-BS104/BS106),0))</f>
        <v>#REF!</v>
      </c>
      <c r="BT108" s="130"/>
      <c r="BU108" s="130"/>
      <c r="BV108" s="172" t="e">
        <f>IF(ROUND((-BV104/BV106),0)&lt;0,0,ROUND((-BV104/BV106),0))</f>
        <v>#REF!</v>
      </c>
    </row>
    <row r="109" spans="1:149" s="44" customFormat="1" x14ac:dyDescent="0.25">
      <c r="B109" s="44" t="s">
        <v>224</v>
      </c>
      <c r="C109" s="168"/>
      <c r="E109" s="171">
        <f>456.69+1142248.31-E103</f>
        <v>-696649</v>
      </c>
      <c r="H109" s="171">
        <f>295.6+919930.77+442936.49-H103</f>
        <v>-1334191.1400000001</v>
      </c>
      <c r="I109" s="170"/>
      <c r="J109" s="170"/>
      <c r="K109" s="171">
        <f>295.6+1619998.74-K103</f>
        <v>-1935059.66</v>
      </c>
      <c r="N109" s="179">
        <f>295.6+1212406.48-N103</f>
        <v>-4106651.92</v>
      </c>
      <c r="Q109" s="179">
        <f>295.6+463821.69-Q103</f>
        <v>-4855236.71</v>
      </c>
      <c r="T109" s="188">
        <f>295.6+875698.28-T103</f>
        <v>-5537360.1200000001</v>
      </c>
      <c r="W109" s="188">
        <f>294.1+64550.76+703313.86-W103</f>
        <v>-6471695.2800000003</v>
      </c>
    </row>
    <row r="124" spans="1:149" x14ac:dyDescent="0.25">
      <c r="C124" s="265">
        <v>45658</v>
      </c>
      <c r="D124" s="263"/>
      <c r="E124" s="264"/>
      <c r="F124" s="262">
        <v>45689</v>
      </c>
      <c r="G124" s="263"/>
      <c r="H124" s="264"/>
      <c r="I124" s="265">
        <v>45717</v>
      </c>
      <c r="J124" s="263"/>
      <c r="K124" s="264"/>
      <c r="L124" s="262">
        <v>45748</v>
      </c>
      <c r="M124" s="263"/>
      <c r="N124" s="264"/>
      <c r="O124" s="262">
        <v>45778</v>
      </c>
      <c r="P124" s="263"/>
      <c r="Q124" s="264"/>
      <c r="R124" s="262">
        <v>45809</v>
      </c>
      <c r="S124" s="263"/>
      <c r="T124" s="264"/>
      <c r="U124" s="262">
        <v>45839</v>
      </c>
      <c r="V124" s="263"/>
      <c r="W124" s="264"/>
      <c r="X124" s="262">
        <v>45870</v>
      </c>
      <c r="Y124" s="263"/>
      <c r="Z124" s="264"/>
      <c r="AA124" s="262">
        <v>45901</v>
      </c>
      <c r="AB124" s="263"/>
      <c r="AC124" s="264"/>
      <c r="AD124" s="262">
        <v>45931</v>
      </c>
      <c r="AE124" s="263"/>
      <c r="AF124" s="264"/>
      <c r="AG124" s="262">
        <v>45962</v>
      </c>
      <c r="AH124" s="263"/>
      <c r="AI124" s="264"/>
      <c r="AJ124" s="262">
        <v>45992</v>
      </c>
      <c r="AK124" s="263"/>
      <c r="AL124" s="264"/>
      <c r="AM124" s="262">
        <v>46023</v>
      </c>
      <c r="AN124" s="263"/>
      <c r="AO124" s="264"/>
      <c r="AP124" s="262">
        <v>46054</v>
      </c>
      <c r="AQ124" s="263"/>
      <c r="AR124" s="264"/>
      <c r="AS124" s="262">
        <v>46082</v>
      </c>
      <c r="AT124" s="263"/>
      <c r="AU124" s="264"/>
      <c r="AV124" s="262">
        <v>46113</v>
      </c>
      <c r="AW124" s="263"/>
      <c r="AX124" s="264"/>
      <c r="AY124" s="262">
        <v>46143</v>
      </c>
      <c r="AZ124" s="263"/>
      <c r="BA124" s="264"/>
      <c r="BB124" s="262">
        <v>46174</v>
      </c>
      <c r="BC124" s="263"/>
      <c r="BD124" s="264"/>
      <c r="BE124" s="262">
        <v>46204</v>
      </c>
      <c r="BF124" s="263"/>
      <c r="BG124" s="264"/>
      <c r="BH124" s="262">
        <v>46235</v>
      </c>
      <c r="BI124" s="263"/>
      <c r="BJ124" s="264"/>
      <c r="BK124" s="262">
        <v>46266</v>
      </c>
      <c r="BL124" s="263"/>
      <c r="BM124" s="264"/>
      <c r="BN124" s="262">
        <v>46296</v>
      </c>
      <c r="BO124" s="263"/>
      <c r="BP124" s="264"/>
      <c r="BQ124" s="262">
        <v>46327</v>
      </c>
      <c r="BR124" s="263"/>
      <c r="BS124" s="264"/>
      <c r="BT124" s="262">
        <v>46357</v>
      </c>
      <c r="BU124" s="263"/>
      <c r="BV124" s="264"/>
      <c r="BW124" s="262">
        <v>46388</v>
      </c>
      <c r="BX124" s="263"/>
      <c r="BY124" s="264"/>
      <c r="BZ124" s="262">
        <v>46419</v>
      </c>
      <c r="CA124" s="263"/>
      <c r="CB124" s="264"/>
      <c r="CC124" s="262">
        <v>46447</v>
      </c>
      <c r="CD124" s="263"/>
      <c r="CE124" s="264"/>
      <c r="CF124" s="262">
        <v>46478</v>
      </c>
      <c r="CG124" s="263"/>
      <c r="CH124" s="264"/>
      <c r="CI124" s="262">
        <v>46508</v>
      </c>
      <c r="CJ124" s="263"/>
      <c r="CK124" s="264"/>
      <c r="CL124" s="262">
        <v>46539</v>
      </c>
      <c r="CM124" s="263"/>
      <c r="CN124" s="264"/>
      <c r="CO124" s="262">
        <v>46569</v>
      </c>
      <c r="CP124" s="263"/>
      <c r="CQ124" s="264"/>
      <c r="CR124" s="262">
        <v>46600</v>
      </c>
      <c r="CS124" s="263"/>
      <c r="CT124" s="264"/>
      <c r="CU124" s="262">
        <v>46631</v>
      </c>
      <c r="CV124" s="263"/>
      <c r="CW124" s="264"/>
      <c r="CX124" s="262">
        <v>46661</v>
      </c>
      <c r="CY124" s="263"/>
      <c r="CZ124" s="264"/>
      <c r="DA124" s="262">
        <v>46692</v>
      </c>
      <c r="DB124" s="263"/>
      <c r="DC124" s="264"/>
      <c r="DD124" s="262">
        <v>46722</v>
      </c>
      <c r="DE124" s="263"/>
      <c r="DF124" s="264"/>
      <c r="DG124" s="262">
        <v>46753</v>
      </c>
      <c r="DH124" s="263"/>
      <c r="DI124" s="264"/>
      <c r="DJ124" s="262">
        <v>46784</v>
      </c>
      <c r="DK124" s="263"/>
      <c r="DL124" s="264"/>
      <c r="DM124" s="262">
        <v>46813</v>
      </c>
      <c r="DN124" s="263"/>
      <c r="DO124" s="264"/>
      <c r="DP124" s="262">
        <v>46844</v>
      </c>
      <c r="DQ124" s="263"/>
      <c r="DR124" s="264"/>
      <c r="DS124" s="262">
        <v>46874</v>
      </c>
      <c r="DT124" s="263"/>
      <c r="DU124" s="264"/>
      <c r="DV124" s="262">
        <v>46905</v>
      </c>
      <c r="DW124" s="263"/>
      <c r="DX124" s="264"/>
      <c r="DY124" s="262">
        <v>46935</v>
      </c>
      <c r="DZ124" s="263"/>
      <c r="EA124" s="264"/>
      <c r="EB124" s="262">
        <v>46966</v>
      </c>
      <c r="EC124" s="263"/>
      <c r="ED124" s="264"/>
      <c r="EE124" s="262">
        <v>46997</v>
      </c>
      <c r="EF124" s="263"/>
      <c r="EG124" s="264"/>
      <c r="EH124" s="262">
        <v>47027</v>
      </c>
      <c r="EI124" s="263"/>
      <c r="EJ124" s="264"/>
      <c r="EK124" s="262">
        <v>47058</v>
      </c>
      <c r="EL124" s="263"/>
      <c r="EM124" s="264"/>
      <c r="EN124" s="262">
        <v>47088</v>
      </c>
      <c r="EO124" s="263"/>
      <c r="EP124" s="264"/>
      <c r="EQ124" s="262">
        <v>47119</v>
      </c>
      <c r="ER124" s="263"/>
      <c r="ES124" s="264"/>
    </row>
    <row r="125" spans="1:149" x14ac:dyDescent="0.25">
      <c r="C125" s="176">
        <v>45658</v>
      </c>
      <c r="D125" s="176">
        <v>45668</v>
      </c>
      <c r="E125" s="177">
        <v>45678</v>
      </c>
      <c r="F125" s="178">
        <v>45689</v>
      </c>
      <c r="G125" s="176">
        <v>45699</v>
      </c>
      <c r="H125" s="177">
        <v>45709</v>
      </c>
      <c r="I125" s="178">
        <v>45717</v>
      </c>
      <c r="J125" s="176">
        <v>45727</v>
      </c>
      <c r="K125" s="177">
        <v>45737</v>
      </c>
      <c r="L125" s="178">
        <v>45748</v>
      </c>
      <c r="M125" s="176">
        <v>45758</v>
      </c>
      <c r="N125" s="177">
        <v>45768</v>
      </c>
      <c r="O125" s="178">
        <v>45778</v>
      </c>
      <c r="P125" s="176">
        <v>45788</v>
      </c>
      <c r="Q125" s="177">
        <v>45798</v>
      </c>
      <c r="R125" s="178">
        <v>45809</v>
      </c>
      <c r="S125" s="176">
        <v>45819</v>
      </c>
      <c r="T125" s="177">
        <v>45829</v>
      </c>
      <c r="U125" s="178">
        <v>45839</v>
      </c>
      <c r="V125" s="176">
        <v>45849</v>
      </c>
      <c r="W125" s="177">
        <v>45859</v>
      </c>
      <c r="X125" s="178">
        <v>45870</v>
      </c>
      <c r="Y125" s="176">
        <v>45880</v>
      </c>
      <c r="Z125" s="177">
        <v>45890</v>
      </c>
      <c r="AA125" s="178">
        <v>45901</v>
      </c>
      <c r="AB125" s="176">
        <v>45911</v>
      </c>
      <c r="AC125" s="177">
        <v>45921</v>
      </c>
      <c r="AD125" s="178">
        <v>45931</v>
      </c>
      <c r="AE125" s="176">
        <v>45941</v>
      </c>
      <c r="AF125" s="177">
        <v>45951</v>
      </c>
      <c r="AG125" s="178">
        <v>45962</v>
      </c>
      <c r="AH125" s="176">
        <v>45972</v>
      </c>
      <c r="AI125" s="177">
        <v>45982</v>
      </c>
      <c r="AJ125" s="178">
        <v>45992</v>
      </c>
      <c r="AK125" s="176">
        <v>46002</v>
      </c>
      <c r="AL125" s="177">
        <v>46012</v>
      </c>
      <c r="AM125" s="178">
        <v>46023</v>
      </c>
      <c r="AN125" s="176">
        <v>46033</v>
      </c>
      <c r="AO125" s="177">
        <v>46043</v>
      </c>
      <c r="AP125" s="178">
        <v>46054</v>
      </c>
      <c r="AQ125" s="176">
        <v>46064</v>
      </c>
      <c r="AR125" s="177">
        <v>46074</v>
      </c>
      <c r="AS125" s="178">
        <v>46082</v>
      </c>
      <c r="AT125" s="176">
        <v>46092</v>
      </c>
      <c r="AU125" s="177">
        <v>46102</v>
      </c>
      <c r="AV125" s="178">
        <v>46113</v>
      </c>
      <c r="AW125" s="176">
        <v>46123</v>
      </c>
      <c r="AX125" s="177">
        <v>46133</v>
      </c>
      <c r="AY125" s="178">
        <v>46143</v>
      </c>
      <c r="AZ125" s="176">
        <v>46153</v>
      </c>
      <c r="BA125" s="177">
        <v>46163</v>
      </c>
      <c r="BB125" s="178">
        <v>46174</v>
      </c>
      <c r="BC125" s="176">
        <v>46184</v>
      </c>
      <c r="BD125" s="177">
        <v>46194</v>
      </c>
      <c r="BE125" s="178">
        <v>46204</v>
      </c>
      <c r="BF125" s="176">
        <v>46214</v>
      </c>
      <c r="BG125" s="177">
        <v>46224</v>
      </c>
      <c r="BH125" s="178">
        <v>46235</v>
      </c>
      <c r="BI125" s="176">
        <v>46245</v>
      </c>
      <c r="BJ125" s="177">
        <v>46255</v>
      </c>
      <c r="BK125" s="178">
        <v>46266</v>
      </c>
      <c r="BL125" s="176">
        <v>46276</v>
      </c>
      <c r="BM125" s="177">
        <v>46286</v>
      </c>
      <c r="BN125" s="178">
        <v>46296</v>
      </c>
      <c r="BO125" s="176">
        <v>46306</v>
      </c>
      <c r="BP125" s="177">
        <v>46316</v>
      </c>
      <c r="BQ125" s="178">
        <v>46327</v>
      </c>
      <c r="BR125" s="176">
        <v>46337</v>
      </c>
      <c r="BS125" s="177">
        <v>46347</v>
      </c>
      <c r="BT125" s="178">
        <v>46357</v>
      </c>
      <c r="BU125" s="176">
        <v>46367</v>
      </c>
      <c r="BV125" s="177">
        <v>46377</v>
      </c>
      <c r="BW125" s="259"/>
      <c r="BX125" s="260"/>
      <c r="BY125" s="261"/>
      <c r="BZ125" s="259"/>
      <c r="CA125" s="260"/>
      <c r="CB125" s="261"/>
      <c r="CC125" s="259"/>
      <c r="CD125" s="260"/>
      <c r="CE125" s="261"/>
      <c r="CF125" s="259"/>
      <c r="CG125" s="260"/>
      <c r="CH125" s="261"/>
      <c r="CI125" s="259"/>
      <c r="CJ125" s="260"/>
      <c r="CK125" s="261"/>
      <c r="CL125" s="259"/>
      <c r="CM125" s="260"/>
      <c r="CN125" s="261"/>
      <c r="CO125" s="259"/>
      <c r="CP125" s="260"/>
      <c r="CQ125" s="261"/>
      <c r="CR125" s="259"/>
      <c r="CS125" s="260"/>
      <c r="CT125" s="261"/>
      <c r="CU125" s="259"/>
      <c r="CV125" s="260"/>
      <c r="CW125" s="261"/>
      <c r="CX125" s="259"/>
      <c r="CY125" s="260"/>
      <c r="CZ125" s="261"/>
      <c r="DA125" s="259"/>
      <c r="DB125" s="260"/>
      <c r="DC125" s="261"/>
      <c r="DD125" s="259"/>
      <c r="DE125" s="260"/>
      <c r="DF125" s="261"/>
      <c r="DG125" s="259"/>
      <c r="DH125" s="260"/>
      <c r="DI125" s="261"/>
      <c r="DJ125" s="259"/>
      <c r="DK125" s="260"/>
      <c r="DL125" s="261"/>
      <c r="DM125" s="259"/>
      <c r="DN125" s="260"/>
      <c r="DO125" s="261"/>
      <c r="DP125" s="259"/>
      <c r="DQ125" s="260"/>
      <c r="DR125" s="261"/>
      <c r="DS125" s="259"/>
      <c r="DT125" s="260"/>
      <c r="DU125" s="261"/>
      <c r="DV125" s="259"/>
      <c r="DW125" s="260"/>
      <c r="DX125" s="261"/>
      <c r="DY125" s="259"/>
      <c r="DZ125" s="260"/>
      <c r="EA125" s="261"/>
      <c r="EB125" s="259"/>
      <c r="EC125" s="260"/>
      <c r="ED125" s="261"/>
      <c r="EE125" s="259"/>
      <c r="EF125" s="260"/>
      <c r="EG125" s="261"/>
      <c r="EH125" s="259"/>
      <c r="EI125" s="260"/>
      <c r="EJ125" s="261"/>
      <c r="EK125" s="259"/>
      <c r="EL125" s="260"/>
      <c r="EM125" s="261"/>
      <c r="EN125" s="259"/>
      <c r="EO125" s="260"/>
      <c r="EP125" s="261"/>
      <c r="EQ125" s="259"/>
      <c r="ER125" s="260"/>
      <c r="ES125" s="261"/>
    </row>
    <row r="126" spans="1:149" ht="18.75" x14ac:dyDescent="0.3">
      <c r="B126" s="45" t="s">
        <v>225</v>
      </c>
      <c r="C126" s="88" t="s">
        <v>60</v>
      </c>
      <c r="D126" s="88" t="s">
        <v>60</v>
      </c>
      <c r="E126" s="164" t="s">
        <v>60</v>
      </c>
      <c r="F126" s="88" t="s">
        <v>60</v>
      </c>
      <c r="G126" s="88" t="s">
        <v>60</v>
      </c>
      <c r="H126" s="164" t="s">
        <v>60</v>
      </c>
      <c r="I126" s="88" t="s">
        <v>60</v>
      </c>
      <c r="J126" s="88" t="s">
        <v>60</v>
      </c>
      <c r="K126" s="164" t="s">
        <v>60</v>
      </c>
      <c r="L126" s="88" t="s">
        <v>60</v>
      </c>
      <c r="M126" s="88" t="s">
        <v>60</v>
      </c>
      <c r="N126" s="164" t="s">
        <v>60</v>
      </c>
      <c r="O126" s="88" t="s">
        <v>60</v>
      </c>
      <c r="P126" s="88" t="s">
        <v>60</v>
      </c>
      <c r="Q126" s="164" t="s">
        <v>60</v>
      </c>
      <c r="R126" s="88" t="s">
        <v>60</v>
      </c>
      <c r="S126" s="88" t="s">
        <v>60</v>
      </c>
      <c r="T126" s="164" t="s">
        <v>60</v>
      </c>
      <c r="U126" s="88" t="s">
        <v>60</v>
      </c>
      <c r="V126" s="88" t="s">
        <v>60</v>
      </c>
      <c r="W126" s="164" t="s">
        <v>60</v>
      </c>
      <c r="X126" s="158" t="s">
        <v>37</v>
      </c>
      <c r="Y126" s="1" t="s">
        <v>37</v>
      </c>
      <c r="Z126" s="154" t="s">
        <v>37</v>
      </c>
      <c r="AA126" s="158" t="s">
        <v>37</v>
      </c>
      <c r="AB126" s="1" t="s">
        <v>37</v>
      </c>
      <c r="AC126" s="154" t="s">
        <v>37</v>
      </c>
      <c r="AD126" s="158" t="s">
        <v>37</v>
      </c>
      <c r="AE126" s="1" t="s">
        <v>37</v>
      </c>
      <c r="AF126" s="154" t="s">
        <v>37</v>
      </c>
      <c r="AG126" s="158" t="s">
        <v>37</v>
      </c>
      <c r="AH126" s="1" t="s">
        <v>37</v>
      </c>
      <c r="AI126" s="154" t="s">
        <v>37</v>
      </c>
      <c r="AJ126" s="158" t="s">
        <v>37</v>
      </c>
      <c r="AK126" s="1" t="s">
        <v>37</v>
      </c>
      <c r="AL126" s="154" t="s">
        <v>37</v>
      </c>
      <c r="AM126" s="158" t="s">
        <v>37</v>
      </c>
      <c r="AN126" s="1" t="s">
        <v>37</v>
      </c>
      <c r="AO126" s="154" t="s">
        <v>37</v>
      </c>
      <c r="AP126" s="158" t="s">
        <v>37</v>
      </c>
      <c r="AQ126" s="1" t="s">
        <v>37</v>
      </c>
      <c r="AR126" s="154" t="s">
        <v>37</v>
      </c>
      <c r="AS126" s="158" t="s">
        <v>37</v>
      </c>
      <c r="AT126" s="1" t="s">
        <v>37</v>
      </c>
      <c r="AU126" s="154" t="s">
        <v>37</v>
      </c>
      <c r="AV126" s="158" t="s">
        <v>37</v>
      </c>
      <c r="AW126" s="1" t="s">
        <v>37</v>
      </c>
      <c r="AX126" s="154" t="s">
        <v>37</v>
      </c>
      <c r="AY126" s="158" t="s">
        <v>37</v>
      </c>
      <c r="AZ126" s="1" t="s">
        <v>37</v>
      </c>
      <c r="BA126" s="154" t="s">
        <v>37</v>
      </c>
      <c r="BB126" s="158" t="s">
        <v>37</v>
      </c>
      <c r="BC126" s="1" t="s">
        <v>37</v>
      </c>
      <c r="BD126" s="154" t="s">
        <v>37</v>
      </c>
      <c r="BE126" s="158" t="s">
        <v>37</v>
      </c>
      <c r="BF126" s="1" t="s">
        <v>37</v>
      </c>
      <c r="BG126" s="154" t="s">
        <v>37</v>
      </c>
      <c r="BH126" s="158" t="s">
        <v>37</v>
      </c>
      <c r="BI126" s="1" t="s">
        <v>37</v>
      </c>
      <c r="BJ126" s="154" t="s">
        <v>37</v>
      </c>
      <c r="BK126" s="158" t="s">
        <v>37</v>
      </c>
      <c r="BL126" s="1" t="s">
        <v>37</v>
      </c>
      <c r="BM126" s="154" t="s">
        <v>37</v>
      </c>
      <c r="BN126" s="158" t="s">
        <v>37</v>
      </c>
      <c r="BO126" s="1" t="s">
        <v>37</v>
      </c>
      <c r="BP126" s="154" t="s">
        <v>37</v>
      </c>
      <c r="BQ126" s="158" t="s">
        <v>37</v>
      </c>
      <c r="BR126" s="1" t="s">
        <v>37</v>
      </c>
      <c r="BS126" s="154" t="s">
        <v>37</v>
      </c>
      <c r="BT126" s="158" t="s">
        <v>37</v>
      </c>
      <c r="BU126" s="1" t="s">
        <v>37</v>
      </c>
      <c r="BV126" s="154" t="s">
        <v>37</v>
      </c>
      <c r="BW126" s="158" t="s">
        <v>37</v>
      </c>
      <c r="BX126" s="1" t="s">
        <v>37</v>
      </c>
      <c r="BY126" s="154" t="s">
        <v>37</v>
      </c>
      <c r="BZ126" s="158" t="s">
        <v>37</v>
      </c>
      <c r="CA126" s="1" t="s">
        <v>37</v>
      </c>
      <c r="CB126" s="154" t="s">
        <v>37</v>
      </c>
      <c r="CC126" s="158" t="s">
        <v>37</v>
      </c>
      <c r="CD126" s="1" t="s">
        <v>37</v>
      </c>
      <c r="CE126" s="154" t="s">
        <v>37</v>
      </c>
      <c r="CF126" s="158" t="s">
        <v>37</v>
      </c>
      <c r="CG126" s="1" t="s">
        <v>37</v>
      </c>
      <c r="CH126" s="154" t="s">
        <v>37</v>
      </c>
      <c r="CI126" s="158" t="s">
        <v>37</v>
      </c>
      <c r="CJ126" s="1" t="s">
        <v>37</v>
      </c>
      <c r="CK126" s="154" t="s">
        <v>37</v>
      </c>
      <c r="CL126" s="158" t="s">
        <v>37</v>
      </c>
      <c r="CM126" s="1" t="s">
        <v>37</v>
      </c>
      <c r="CN126" s="154" t="s">
        <v>37</v>
      </c>
      <c r="CO126" s="158" t="s">
        <v>37</v>
      </c>
      <c r="CP126" s="1" t="s">
        <v>37</v>
      </c>
      <c r="CQ126" s="154" t="s">
        <v>37</v>
      </c>
      <c r="CR126" s="158" t="s">
        <v>37</v>
      </c>
      <c r="CS126" s="1" t="s">
        <v>37</v>
      </c>
      <c r="CT126" s="154" t="s">
        <v>37</v>
      </c>
      <c r="CU126" s="158" t="s">
        <v>37</v>
      </c>
      <c r="CV126" s="1" t="s">
        <v>37</v>
      </c>
      <c r="CW126" s="154" t="s">
        <v>37</v>
      </c>
      <c r="CX126" s="158" t="s">
        <v>37</v>
      </c>
      <c r="CY126" s="1" t="s">
        <v>37</v>
      </c>
      <c r="CZ126" s="154" t="s">
        <v>37</v>
      </c>
      <c r="DA126" s="158" t="s">
        <v>37</v>
      </c>
      <c r="DB126" s="1" t="s">
        <v>37</v>
      </c>
      <c r="DC126" s="154" t="s">
        <v>37</v>
      </c>
      <c r="DD126" s="158" t="s">
        <v>37</v>
      </c>
      <c r="DE126" s="1" t="s">
        <v>37</v>
      </c>
      <c r="DF126" s="154" t="s">
        <v>37</v>
      </c>
      <c r="DG126" s="158" t="s">
        <v>37</v>
      </c>
      <c r="DH126" s="1" t="s">
        <v>37</v>
      </c>
      <c r="DI126" s="154" t="s">
        <v>37</v>
      </c>
      <c r="DJ126" s="158" t="s">
        <v>37</v>
      </c>
      <c r="DK126" s="1" t="s">
        <v>37</v>
      </c>
      <c r="DL126" s="154" t="s">
        <v>37</v>
      </c>
      <c r="DM126" s="158" t="s">
        <v>37</v>
      </c>
      <c r="DN126" s="1" t="s">
        <v>37</v>
      </c>
      <c r="DO126" s="154" t="s">
        <v>37</v>
      </c>
      <c r="DP126" s="158" t="s">
        <v>37</v>
      </c>
      <c r="DQ126" s="1" t="s">
        <v>37</v>
      </c>
      <c r="DR126" s="154" t="s">
        <v>37</v>
      </c>
      <c r="DS126" s="158" t="s">
        <v>37</v>
      </c>
      <c r="DT126" s="1" t="s">
        <v>37</v>
      </c>
      <c r="DU126" s="154" t="s">
        <v>37</v>
      </c>
      <c r="DV126" s="158" t="s">
        <v>37</v>
      </c>
      <c r="DW126" s="1" t="s">
        <v>37</v>
      </c>
      <c r="DX126" s="154" t="s">
        <v>37</v>
      </c>
      <c r="DY126" s="158" t="s">
        <v>37</v>
      </c>
      <c r="DZ126" s="1" t="s">
        <v>37</v>
      </c>
      <c r="EA126" s="154" t="s">
        <v>37</v>
      </c>
      <c r="EB126" s="158" t="s">
        <v>37</v>
      </c>
      <c r="EC126" s="1" t="s">
        <v>37</v>
      </c>
      <c r="ED126" s="154" t="s">
        <v>37</v>
      </c>
      <c r="EE126" s="158" t="s">
        <v>37</v>
      </c>
      <c r="EF126" s="1" t="s">
        <v>37</v>
      </c>
      <c r="EG126" s="154" t="s">
        <v>37</v>
      </c>
      <c r="EH126" s="158" t="s">
        <v>37</v>
      </c>
      <c r="EI126" s="1" t="s">
        <v>37</v>
      </c>
      <c r="EJ126" s="154" t="s">
        <v>37</v>
      </c>
      <c r="EK126" s="158" t="s">
        <v>37</v>
      </c>
      <c r="EL126" s="1" t="s">
        <v>37</v>
      </c>
      <c r="EM126" s="154" t="s">
        <v>37</v>
      </c>
      <c r="EN126" s="158" t="s">
        <v>37</v>
      </c>
      <c r="EO126" s="1" t="s">
        <v>37</v>
      </c>
      <c r="EP126" s="154" t="s">
        <v>37</v>
      </c>
      <c r="EQ126" s="158" t="s">
        <v>37</v>
      </c>
      <c r="ER126" s="1" t="s">
        <v>37</v>
      </c>
      <c r="ES126" s="154" t="s">
        <v>37</v>
      </c>
    </row>
    <row r="127" spans="1:149" s="2" customFormat="1" x14ac:dyDescent="0.25">
      <c r="B127" t="s">
        <v>80</v>
      </c>
      <c r="C127" s="165">
        <v>1838133.11</v>
      </c>
      <c r="D127" s="165"/>
      <c r="E127" s="166"/>
      <c r="F127" s="167"/>
      <c r="G127" s="165"/>
      <c r="H127" s="166"/>
      <c r="I127" s="165"/>
      <c r="J127" s="165"/>
      <c r="K127" s="166"/>
      <c r="L127" s="165"/>
      <c r="M127" s="165"/>
      <c r="N127" s="185"/>
      <c r="O127" s="165"/>
      <c r="P127" s="165"/>
      <c r="Q127" s="185"/>
      <c r="R127" s="165"/>
      <c r="S127" s="165"/>
      <c r="T127" s="185"/>
      <c r="U127" s="165"/>
      <c r="V127" s="165"/>
      <c r="W127" s="185"/>
      <c r="X127" s="121"/>
      <c r="Y127" s="122"/>
      <c r="Z127" s="123"/>
      <c r="AA127" s="121"/>
      <c r="AB127" s="122"/>
      <c r="AC127" s="123"/>
      <c r="AD127" s="121"/>
      <c r="AE127" s="122"/>
      <c r="AF127" s="123"/>
      <c r="AG127" s="121"/>
      <c r="AH127" s="122"/>
      <c r="AI127" s="123"/>
      <c r="AJ127" s="121"/>
      <c r="AK127" s="122"/>
      <c r="AL127" s="123"/>
      <c r="AM127" s="121"/>
      <c r="AN127" s="122"/>
      <c r="AO127" s="123"/>
      <c r="AP127" s="121"/>
      <c r="AQ127" s="122"/>
      <c r="AR127" s="123"/>
      <c r="AS127" s="121"/>
      <c r="AT127" s="122"/>
      <c r="AU127" s="123"/>
      <c r="AV127" s="121"/>
      <c r="AW127" s="122"/>
      <c r="AX127" s="123"/>
      <c r="AY127" s="121"/>
      <c r="AZ127" s="122"/>
      <c r="BA127" s="123"/>
      <c r="BB127" s="121"/>
      <c r="BC127" s="122"/>
      <c r="BD127" s="123"/>
      <c r="BE127" s="121"/>
      <c r="BF127" s="122"/>
      <c r="BG127" s="123"/>
      <c r="BH127" s="121"/>
      <c r="BI127" s="122"/>
      <c r="BJ127" s="123"/>
      <c r="BK127" s="121"/>
      <c r="BL127" s="122"/>
      <c r="BM127" s="123"/>
      <c r="BN127" s="121"/>
      <c r="BO127" s="122"/>
      <c r="BP127" s="128"/>
      <c r="BQ127" s="127"/>
      <c r="BS127" s="128"/>
      <c r="BT127" s="127"/>
      <c r="BV127" s="128"/>
      <c r="BW127" s="127"/>
      <c r="BY127" s="128"/>
      <c r="BZ127" s="127"/>
      <c r="CB127" s="128"/>
      <c r="CC127" s="127"/>
      <c r="CE127" s="128"/>
      <c r="CF127" s="127"/>
      <c r="CH127" s="128"/>
      <c r="CI127" s="127"/>
      <c r="CK127" s="128"/>
      <c r="CL127" s="127"/>
      <c r="CN127" s="128"/>
      <c r="CO127" s="127"/>
      <c r="CQ127" s="128"/>
      <c r="CR127" s="127"/>
      <c r="CT127" s="128"/>
      <c r="CU127" s="127"/>
      <c r="CW127" s="128"/>
      <c r="CX127" s="127"/>
      <c r="CZ127" s="128"/>
      <c r="DA127" s="127"/>
      <c r="DC127" s="128"/>
      <c r="DD127" s="127"/>
      <c r="DF127" s="128"/>
      <c r="DG127" s="127"/>
      <c r="DI127" s="128"/>
      <c r="DJ127" s="127"/>
      <c r="DL127" s="128"/>
      <c r="DM127" s="127"/>
      <c r="DO127" s="128"/>
      <c r="DP127" s="127"/>
      <c r="DR127" s="128"/>
      <c r="DS127" s="127"/>
      <c r="DU127" s="128"/>
      <c r="DV127" s="127"/>
      <c r="DX127" s="128"/>
      <c r="DY127" s="127"/>
      <c r="EA127" s="128"/>
      <c r="EB127" s="127"/>
      <c r="ED127" s="128"/>
      <c r="EE127" s="127"/>
      <c r="EG127" s="128"/>
      <c r="EH127" s="127"/>
      <c r="EJ127" s="128"/>
      <c r="EK127" s="127"/>
      <c r="EM127" s="128"/>
      <c r="EN127" s="127"/>
      <c r="EP127" s="128"/>
      <c r="EQ127" s="127"/>
      <c r="ES127" s="128"/>
    </row>
    <row r="128" spans="1:149" s="2" customFormat="1" x14ac:dyDescent="0.25">
      <c r="A128"/>
      <c r="B128" t="s">
        <v>81</v>
      </c>
      <c r="C128" s="165">
        <v>1220.8900000000001</v>
      </c>
      <c r="D128" s="165"/>
      <c r="E128" s="166"/>
      <c r="F128" s="167"/>
      <c r="G128" s="165"/>
      <c r="H128" s="166"/>
      <c r="I128" s="165"/>
      <c r="J128" s="165"/>
      <c r="K128" s="166"/>
      <c r="L128" s="165"/>
      <c r="M128" s="165"/>
      <c r="N128" s="185"/>
      <c r="O128" s="165"/>
      <c r="P128" s="165"/>
      <c r="Q128" s="185"/>
      <c r="R128" s="165"/>
      <c r="S128" s="165"/>
      <c r="T128" s="185"/>
      <c r="U128" s="165"/>
      <c r="V128" s="165"/>
      <c r="W128" s="185"/>
      <c r="X128" s="121"/>
      <c r="Y128" s="122"/>
      <c r="Z128" s="123"/>
      <c r="AA128" s="121"/>
      <c r="AB128" s="122"/>
      <c r="AC128" s="123"/>
      <c r="AD128" s="121"/>
      <c r="AE128" s="122"/>
      <c r="AF128" s="123"/>
      <c r="AG128" s="121"/>
      <c r="AH128" s="122"/>
      <c r="AI128" s="123"/>
      <c r="AJ128" s="121"/>
      <c r="AK128" s="122"/>
      <c r="AL128" s="123"/>
      <c r="AM128" s="121"/>
      <c r="AN128" s="122"/>
      <c r="AO128" s="123"/>
      <c r="AP128" s="121"/>
      <c r="AQ128" s="122"/>
      <c r="AR128" s="123"/>
      <c r="AS128" s="121"/>
      <c r="AT128" s="122"/>
      <c r="AU128" s="123"/>
      <c r="AV128" s="121"/>
      <c r="AW128" s="122"/>
      <c r="AX128" s="123"/>
      <c r="AY128" s="121"/>
      <c r="AZ128" s="122"/>
      <c r="BA128" s="123"/>
      <c r="BB128" s="121"/>
      <c r="BC128" s="122"/>
      <c r="BD128" s="123"/>
      <c r="BE128" s="121"/>
      <c r="BF128" s="122"/>
      <c r="BG128" s="123"/>
      <c r="BH128" s="121"/>
      <c r="BI128" s="122"/>
      <c r="BJ128" s="123"/>
      <c r="BK128" s="121"/>
      <c r="BL128" s="122"/>
      <c r="BM128" s="123"/>
      <c r="BN128" s="121"/>
      <c r="BO128" s="122"/>
      <c r="BP128" s="128"/>
      <c r="BQ128" s="127"/>
      <c r="BS128" s="128"/>
      <c r="BT128" s="127"/>
      <c r="BV128" s="128"/>
      <c r="BW128" s="127"/>
      <c r="BY128" s="128"/>
      <c r="BZ128" s="127"/>
      <c r="CB128" s="128"/>
      <c r="CC128" s="127"/>
      <c r="CE128" s="128"/>
      <c r="CF128" s="127"/>
      <c r="CH128" s="128"/>
      <c r="CI128" s="127"/>
      <c r="CK128" s="128"/>
      <c r="CL128" s="127"/>
      <c r="CN128" s="128"/>
      <c r="CO128" s="127"/>
      <c r="CQ128" s="128"/>
      <c r="CR128" s="127"/>
      <c r="CT128" s="128"/>
      <c r="CU128" s="127"/>
      <c r="CW128" s="128"/>
      <c r="CX128" s="127"/>
      <c r="CZ128" s="128"/>
      <c r="DA128" s="127"/>
      <c r="DC128" s="128"/>
      <c r="DD128" s="127"/>
      <c r="DF128" s="128"/>
      <c r="DG128" s="127"/>
      <c r="DI128" s="128"/>
      <c r="DJ128" s="127"/>
      <c r="DL128" s="128"/>
      <c r="DM128" s="127"/>
      <c r="DO128" s="128"/>
      <c r="DP128" s="127"/>
      <c r="DR128" s="128"/>
      <c r="DS128" s="127"/>
      <c r="DU128" s="128"/>
      <c r="DV128" s="127"/>
      <c r="DX128" s="128"/>
      <c r="DY128" s="127"/>
      <c r="EA128" s="128"/>
      <c r="EB128" s="127"/>
      <c r="ED128" s="128"/>
      <c r="EE128" s="127"/>
      <c r="EG128" s="128"/>
      <c r="EH128" s="127"/>
      <c r="EJ128" s="128"/>
      <c r="EK128" s="127"/>
      <c r="EM128" s="128"/>
      <c r="EN128" s="127"/>
      <c r="EP128" s="128"/>
      <c r="EQ128" s="127"/>
      <c r="ES128" s="128"/>
    </row>
    <row r="129" spans="1:149" s="20" customFormat="1" x14ac:dyDescent="0.25">
      <c r="A129" s="88"/>
      <c r="B129" s="88" t="s">
        <v>82</v>
      </c>
      <c r="C129" s="125">
        <f>SUM(C127:C128)</f>
        <v>1839354</v>
      </c>
      <c r="D129" s="125">
        <f>C219</f>
        <v>1839354</v>
      </c>
      <c r="E129" s="126">
        <f t="shared" ref="E129:AG129" si="99">D219</f>
        <v>1839354</v>
      </c>
      <c r="F129" s="124">
        <f t="shared" si="99"/>
        <v>1839354</v>
      </c>
      <c r="G129" s="125">
        <f t="shared" si="99"/>
        <v>1839354</v>
      </c>
      <c r="H129" s="126">
        <f t="shared" si="99"/>
        <v>1839354</v>
      </c>
      <c r="I129" s="125">
        <f t="shared" si="99"/>
        <v>2697354</v>
      </c>
      <c r="J129" s="125">
        <f t="shared" si="99"/>
        <v>2697354</v>
      </c>
      <c r="K129" s="126">
        <f t="shared" si="99"/>
        <v>2697354</v>
      </c>
      <c r="L129" s="125">
        <f t="shared" ref="L129" si="100">K219</f>
        <v>3555354</v>
      </c>
      <c r="M129" s="125">
        <f t="shared" ref="M129" si="101">L219</f>
        <v>3555354</v>
      </c>
      <c r="N129" s="155">
        <f t="shared" si="99"/>
        <v>5319354</v>
      </c>
      <c r="O129" s="125">
        <f t="shared" si="99"/>
        <v>5319354</v>
      </c>
      <c r="P129" s="125">
        <f t="shared" si="99"/>
        <v>5319354</v>
      </c>
      <c r="Q129" s="155">
        <f t="shared" si="99"/>
        <v>5319354</v>
      </c>
      <c r="R129" s="125">
        <f t="shared" ref="R129" si="102">Q219</f>
        <v>5319354</v>
      </c>
      <c r="S129" s="125">
        <f t="shared" ref="S129" si="103">R219</f>
        <v>5319354</v>
      </c>
      <c r="T129" s="155">
        <f t="shared" ref="T129" si="104">S219</f>
        <v>5319354</v>
      </c>
      <c r="U129" s="125">
        <f t="shared" ref="U129" si="105">T219</f>
        <v>6413354</v>
      </c>
      <c r="V129" s="125">
        <f t="shared" ref="V129" si="106">U219</f>
        <v>6413354</v>
      </c>
      <c r="W129" s="155">
        <f t="shared" ref="W129" si="107">V219</f>
        <v>6413354</v>
      </c>
      <c r="X129" s="124">
        <f t="shared" si="99"/>
        <v>7239854</v>
      </c>
      <c r="Y129" s="125">
        <f t="shared" si="99"/>
        <v>7239854</v>
      </c>
      <c r="Z129" s="126">
        <f t="shared" si="99"/>
        <v>7239854</v>
      </c>
      <c r="AA129" s="124">
        <f t="shared" si="99"/>
        <v>7239854</v>
      </c>
      <c r="AB129" s="125">
        <f t="shared" si="99"/>
        <v>7239854</v>
      </c>
      <c r="AC129" s="126">
        <f t="shared" si="99"/>
        <v>7239854</v>
      </c>
      <c r="AD129" s="124">
        <f t="shared" si="99"/>
        <v>7239854</v>
      </c>
      <c r="AE129" s="125">
        <f t="shared" si="99"/>
        <v>7239854</v>
      </c>
      <c r="AF129" s="126">
        <f t="shared" si="99"/>
        <v>7239854</v>
      </c>
      <c r="AG129" s="124">
        <f t="shared" si="99"/>
        <v>7239854</v>
      </c>
      <c r="AH129" s="125">
        <f>AG219</f>
        <v>7239854</v>
      </c>
      <c r="AI129" s="126">
        <f t="shared" ref="AI129:BI129" si="108">AH219</f>
        <v>7239854</v>
      </c>
      <c r="AJ129" s="124">
        <f t="shared" si="108"/>
        <v>7239854</v>
      </c>
      <c r="AK129" s="125">
        <f t="shared" si="108"/>
        <v>7239854</v>
      </c>
      <c r="AL129" s="126">
        <f t="shared" si="108"/>
        <v>7239854</v>
      </c>
      <c r="AM129" s="124">
        <f t="shared" si="108"/>
        <v>7239854</v>
      </c>
      <c r="AN129" s="125">
        <f t="shared" si="108"/>
        <v>7239854</v>
      </c>
      <c r="AO129" s="126">
        <f t="shared" si="108"/>
        <v>7239854</v>
      </c>
      <c r="AP129" s="124">
        <f t="shared" si="108"/>
        <v>7239854</v>
      </c>
      <c r="AQ129" s="125">
        <f t="shared" si="108"/>
        <v>7239854</v>
      </c>
      <c r="AR129" s="126">
        <f t="shared" si="108"/>
        <v>7239854</v>
      </c>
      <c r="AS129" s="124">
        <f t="shared" si="108"/>
        <v>7239854</v>
      </c>
      <c r="AT129" s="125">
        <f t="shared" si="108"/>
        <v>7239854</v>
      </c>
      <c r="AU129" s="126">
        <f t="shared" si="108"/>
        <v>7239854</v>
      </c>
      <c r="AV129" s="124">
        <f t="shared" si="108"/>
        <v>7239854</v>
      </c>
      <c r="AW129" s="125">
        <f t="shared" si="108"/>
        <v>7239854</v>
      </c>
      <c r="AX129" s="126">
        <f t="shared" si="108"/>
        <v>7239854</v>
      </c>
      <c r="AY129" s="124">
        <f t="shared" si="108"/>
        <v>7239854</v>
      </c>
      <c r="AZ129" s="125">
        <f t="shared" si="108"/>
        <v>7239854</v>
      </c>
      <c r="BA129" s="126">
        <f t="shared" si="108"/>
        <v>7239854</v>
      </c>
      <c r="BB129" s="124">
        <f t="shared" si="108"/>
        <v>7239854</v>
      </c>
      <c r="BC129" s="125">
        <f t="shared" si="108"/>
        <v>7239854</v>
      </c>
      <c r="BD129" s="126">
        <f t="shared" si="108"/>
        <v>7239854</v>
      </c>
      <c r="BE129" s="124">
        <f t="shared" si="108"/>
        <v>7239854</v>
      </c>
      <c r="BF129" s="125">
        <f t="shared" si="108"/>
        <v>7239854</v>
      </c>
      <c r="BG129" s="126">
        <f t="shared" si="108"/>
        <v>7239854</v>
      </c>
      <c r="BH129" s="124">
        <f t="shared" si="108"/>
        <v>7239854</v>
      </c>
      <c r="BI129" s="125">
        <f t="shared" si="108"/>
        <v>7239854</v>
      </c>
      <c r="BJ129" s="126">
        <f>BI219</f>
        <v>7239854</v>
      </c>
      <c r="BK129" s="124">
        <f t="shared" ref="BK129:CO129" si="109">BJ219</f>
        <v>7239854</v>
      </c>
      <c r="BL129" s="125">
        <f t="shared" si="109"/>
        <v>7239854</v>
      </c>
      <c r="BM129" s="126">
        <f t="shared" si="109"/>
        <v>7239854</v>
      </c>
      <c r="BN129" s="124">
        <f t="shared" si="109"/>
        <v>7239854</v>
      </c>
      <c r="BO129" s="125">
        <f t="shared" si="109"/>
        <v>7239854</v>
      </c>
      <c r="BP129" s="126">
        <f t="shared" si="109"/>
        <v>7239854</v>
      </c>
      <c r="BQ129" s="124">
        <f t="shared" si="109"/>
        <v>7239854</v>
      </c>
      <c r="BR129" s="125">
        <f t="shared" si="109"/>
        <v>7239854</v>
      </c>
      <c r="BS129" s="126">
        <f t="shared" si="109"/>
        <v>7239854</v>
      </c>
      <c r="BT129" s="124">
        <f t="shared" si="109"/>
        <v>7239854</v>
      </c>
      <c r="BU129" s="125">
        <f t="shared" si="109"/>
        <v>7239854</v>
      </c>
      <c r="BV129" s="126">
        <f t="shared" si="109"/>
        <v>7239854</v>
      </c>
      <c r="BW129" s="124">
        <f t="shared" si="109"/>
        <v>7239854</v>
      </c>
      <c r="BX129" s="125">
        <f t="shared" si="109"/>
        <v>7239854</v>
      </c>
      <c r="BY129" s="126">
        <f t="shared" si="109"/>
        <v>7239854</v>
      </c>
      <c r="BZ129" s="124">
        <f t="shared" si="109"/>
        <v>7239854</v>
      </c>
      <c r="CA129" s="125">
        <f t="shared" si="109"/>
        <v>7239854</v>
      </c>
      <c r="CB129" s="126">
        <f t="shared" si="109"/>
        <v>7239854</v>
      </c>
      <c r="CC129" s="124">
        <f t="shared" si="109"/>
        <v>7239854</v>
      </c>
      <c r="CD129" s="125">
        <f t="shared" si="109"/>
        <v>7239854</v>
      </c>
      <c r="CE129" s="126">
        <f t="shared" si="109"/>
        <v>7239854</v>
      </c>
      <c r="CF129" s="124">
        <f t="shared" si="109"/>
        <v>7239854</v>
      </c>
      <c r="CG129" s="125">
        <f t="shared" si="109"/>
        <v>7239854</v>
      </c>
      <c r="CH129" s="126">
        <f t="shared" si="109"/>
        <v>7239854</v>
      </c>
      <c r="CI129" s="124">
        <f t="shared" si="109"/>
        <v>7239854</v>
      </c>
      <c r="CJ129" s="125">
        <f t="shared" si="109"/>
        <v>7239854</v>
      </c>
      <c r="CK129" s="126">
        <f t="shared" si="109"/>
        <v>7239854</v>
      </c>
      <c r="CL129" s="124">
        <f t="shared" si="109"/>
        <v>7239854</v>
      </c>
      <c r="CM129" s="125">
        <f t="shared" si="109"/>
        <v>7239854</v>
      </c>
      <c r="CN129" s="126">
        <f t="shared" si="109"/>
        <v>7239854</v>
      </c>
      <c r="CO129" s="124">
        <f t="shared" si="109"/>
        <v>7239854</v>
      </c>
      <c r="CP129" s="125">
        <f>CN219</f>
        <v>7239854</v>
      </c>
      <c r="CQ129" s="126">
        <f t="shared" ref="CQ129:DT129" si="110">CP219</f>
        <v>7239854</v>
      </c>
      <c r="CR129" s="124">
        <f t="shared" si="110"/>
        <v>7239854</v>
      </c>
      <c r="CS129" s="125">
        <f t="shared" si="110"/>
        <v>7239854</v>
      </c>
      <c r="CT129" s="126">
        <f t="shared" si="110"/>
        <v>7239854</v>
      </c>
      <c r="CU129" s="124">
        <f t="shared" si="110"/>
        <v>7239854</v>
      </c>
      <c r="CV129" s="125">
        <f t="shared" si="110"/>
        <v>7239854</v>
      </c>
      <c r="CW129" s="126">
        <f t="shared" si="110"/>
        <v>7239854</v>
      </c>
      <c r="CX129" s="124">
        <f t="shared" si="110"/>
        <v>7239854</v>
      </c>
      <c r="CY129" s="125">
        <f t="shared" si="110"/>
        <v>7239854</v>
      </c>
      <c r="CZ129" s="126">
        <f t="shared" si="110"/>
        <v>7239854</v>
      </c>
      <c r="DA129" s="124">
        <f t="shared" si="110"/>
        <v>7239854</v>
      </c>
      <c r="DB129" s="125">
        <f t="shared" si="110"/>
        <v>7239854</v>
      </c>
      <c r="DC129" s="126">
        <f t="shared" si="110"/>
        <v>7239854</v>
      </c>
      <c r="DD129" s="124">
        <f t="shared" si="110"/>
        <v>7239854</v>
      </c>
      <c r="DE129" s="125">
        <f t="shared" si="110"/>
        <v>7239854</v>
      </c>
      <c r="DF129" s="126">
        <f t="shared" si="110"/>
        <v>7239854</v>
      </c>
      <c r="DG129" s="124">
        <f t="shared" si="110"/>
        <v>7239854</v>
      </c>
      <c r="DH129" s="125">
        <f t="shared" si="110"/>
        <v>7239854</v>
      </c>
      <c r="DI129" s="126">
        <f t="shared" si="110"/>
        <v>7239854</v>
      </c>
      <c r="DJ129" s="124">
        <f t="shared" si="110"/>
        <v>7239854</v>
      </c>
      <c r="DK129" s="125">
        <f t="shared" si="110"/>
        <v>7239854</v>
      </c>
      <c r="DL129" s="126">
        <f t="shared" si="110"/>
        <v>7239854</v>
      </c>
      <c r="DM129" s="124">
        <f t="shared" si="110"/>
        <v>7239854</v>
      </c>
      <c r="DN129" s="125">
        <f t="shared" si="110"/>
        <v>7239854</v>
      </c>
      <c r="DO129" s="126">
        <f t="shared" si="110"/>
        <v>7239854</v>
      </c>
      <c r="DP129" s="124">
        <f t="shared" si="110"/>
        <v>7239854</v>
      </c>
      <c r="DQ129" s="125">
        <f t="shared" si="110"/>
        <v>7239854</v>
      </c>
      <c r="DR129" s="126">
        <f t="shared" si="110"/>
        <v>7239854</v>
      </c>
      <c r="DS129" s="124">
        <f t="shared" si="110"/>
        <v>7239854</v>
      </c>
      <c r="DT129" s="125">
        <f t="shared" si="110"/>
        <v>7239854</v>
      </c>
      <c r="DU129" s="126">
        <f>DS219</f>
        <v>7239854</v>
      </c>
      <c r="DV129" s="124">
        <f t="shared" ref="DV129:ES129" si="111">DU219</f>
        <v>7239854</v>
      </c>
      <c r="DW129" s="125">
        <f t="shared" si="111"/>
        <v>7239854</v>
      </c>
      <c r="DX129" s="126">
        <f t="shared" si="111"/>
        <v>7239854</v>
      </c>
      <c r="DY129" s="124">
        <f t="shared" si="111"/>
        <v>7239854</v>
      </c>
      <c r="DZ129" s="125">
        <f t="shared" si="111"/>
        <v>7239854</v>
      </c>
      <c r="EA129" s="126">
        <f t="shared" si="111"/>
        <v>7239854</v>
      </c>
      <c r="EB129" s="124">
        <f t="shared" si="111"/>
        <v>7239854</v>
      </c>
      <c r="EC129" s="125">
        <f t="shared" si="111"/>
        <v>7239854</v>
      </c>
      <c r="ED129" s="126">
        <f t="shared" si="111"/>
        <v>7239854</v>
      </c>
      <c r="EE129" s="124">
        <f t="shared" si="111"/>
        <v>7239854</v>
      </c>
      <c r="EF129" s="125">
        <f t="shared" si="111"/>
        <v>7239854</v>
      </c>
      <c r="EG129" s="126">
        <f t="shared" si="111"/>
        <v>7239854</v>
      </c>
      <c r="EH129" s="124">
        <f t="shared" si="111"/>
        <v>7239854</v>
      </c>
      <c r="EI129" s="125">
        <f t="shared" si="111"/>
        <v>7239854</v>
      </c>
      <c r="EJ129" s="126">
        <f t="shared" si="111"/>
        <v>7239854</v>
      </c>
      <c r="EK129" s="124">
        <f t="shared" si="111"/>
        <v>7239854</v>
      </c>
      <c r="EL129" s="125">
        <f t="shared" si="111"/>
        <v>7239854</v>
      </c>
      <c r="EM129" s="126">
        <f t="shared" si="111"/>
        <v>7239854</v>
      </c>
      <c r="EN129" s="124">
        <f t="shared" si="111"/>
        <v>7239854</v>
      </c>
      <c r="EO129" s="125">
        <f t="shared" si="111"/>
        <v>7239854</v>
      </c>
      <c r="EP129" s="126">
        <f t="shared" si="111"/>
        <v>7239854</v>
      </c>
      <c r="EQ129" s="124">
        <f t="shared" si="111"/>
        <v>7239854</v>
      </c>
      <c r="ER129" s="125">
        <f t="shared" si="111"/>
        <v>7239854</v>
      </c>
      <c r="ES129" s="126">
        <f t="shared" si="111"/>
        <v>7239854</v>
      </c>
    </row>
    <row r="130" spans="1:149" s="2" customFormat="1" x14ac:dyDescent="0.25">
      <c r="A130"/>
      <c r="B130"/>
      <c r="C130" s="165"/>
      <c r="D130" s="165"/>
      <c r="E130" s="166"/>
      <c r="F130" s="167"/>
      <c r="G130" s="165"/>
      <c r="H130" s="166"/>
      <c r="I130" s="165"/>
      <c r="J130" s="165"/>
      <c r="K130" s="166"/>
      <c r="L130" s="165"/>
      <c r="M130" s="165"/>
      <c r="N130" s="185"/>
      <c r="O130" s="165"/>
      <c r="P130" s="165"/>
      <c r="Q130" s="185"/>
      <c r="R130" s="165"/>
      <c r="S130" s="165"/>
      <c r="T130" s="185"/>
      <c r="U130" s="165"/>
      <c r="V130" s="165"/>
      <c r="W130" s="185"/>
      <c r="X130" s="121"/>
      <c r="Y130" s="122"/>
      <c r="Z130" s="123"/>
      <c r="AA130" s="121"/>
      <c r="AB130" s="122"/>
      <c r="AC130" s="123"/>
      <c r="AD130" s="121"/>
      <c r="AE130" s="122"/>
      <c r="AF130" s="123"/>
      <c r="AG130" s="121"/>
      <c r="AH130" s="122"/>
      <c r="AI130" s="123"/>
      <c r="AJ130" s="121"/>
      <c r="AK130" s="122"/>
      <c r="AL130" s="123"/>
      <c r="AM130" s="121"/>
      <c r="AN130" s="122"/>
      <c r="AO130" s="123"/>
      <c r="AP130" s="121"/>
      <c r="AQ130" s="122"/>
      <c r="AR130" s="123"/>
      <c r="AS130" s="121"/>
      <c r="AT130" s="122"/>
      <c r="AU130" s="123"/>
      <c r="AV130" s="121"/>
      <c r="AW130" s="122"/>
      <c r="AX130" s="123"/>
      <c r="AY130" s="121"/>
      <c r="AZ130" s="122"/>
      <c r="BA130" s="123"/>
      <c r="BB130" s="121"/>
      <c r="BC130" s="122"/>
      <c r="BD130" s="123"/>
      <c r="BE130" s="121"/>
      <c r="BF130" s="122"/>
      <c r="BG130" s="123"/>
      <c r="BH130" s="121"/>
      <c r="BI130" s="122"/>
      <c r="BJ130" s="123"/>
      <c r="BK130" s="121"/>
      <c r="BL130" s="122"/>
      <c r="BM130" s="123"/>
      <c r="BN130" s="121"/>
      <c r="BO130" s="122"/>
      <c r="BP130" s="128"/>
      <c r="BQ130" s="127"/>
      <c r="BS130" s="128"/>
      <c r="BT130" s="127"/>
      <c r="BV130" s="128"/>
      <c r="BW130" s="127"/>
      <c r="BY130" s="128"/>
      <c r="BZ130" s="127"/>
      <c r="CB130" s="128"/>
      <c r="CC130" s="127"/>
      <c r="CE130" s="128"/>
      <c r="CF130" s="127"/>
      <c r="CH130" s="128"/>
      <c r="CI130" s="127"/>
      <c r="CK130" s="128"/>
      <c r="CL130" s="127"/>
      <c r="CN130" s="128"/>
      <c r="CO130" s="127"/>
      <c r="CQ130" s="128"/>
      <c r="CR130" s="127"/>
      <c r="CT130" s="128"/>
      <c r="CU130" s="127"/>
      <c r="CW130" s="128"/>
      <c r="CX130" s="127"/>
      <c r="CZ130" s="128"/>
      <c r="DA130" s="127"/>
      <c r="DC130" s="128"/>
      <c r="DD130" s="127"/>
      <c r="DF130" s="128"/>
      <c r="DG130" s="127"/>
      <c r="DI130" s="128"/>
      <c r="DJ130" s="127"/>
      <c r="DL130" s="128"/>
      <c r="DM130" s="127"/>
      <c r="DO130" s="128"/>
      <c r="DP130" s="127"/>
      <c r="DR130" s="128"/>
      <c r="DS130" s="127"/>
      <c r="DU130" s="128"/>
      <c r="DV130" s="127"/>
      <c r="DX130" s="128"/>
      <c r="DY130" s="127"/>
      <c r="EA130" s="128"/>
      <c r="EB130" s="127"/>
      <c r="ED130" s="128"/>
      <c r="EE130" s="127"/>
      <c r="EG130" s="128"/>
      <c r="EH130" s="127"/>
      <c r="EJ130" s="128"/>
      <c r="EK130" s="127"/>
      <c r="EM130" s="128"/>
      <c r="EN130" s="127"/>
      <c r="EP130" s="128"/>
      <c r="EQ130" s="127"/>
      <c r="ES130" s="128"/>
    </row>
    <row r="131" spans="1:149" s="20" customFormat="1" x14ac:dyDescent="0.25">
      <c r="A131" s="88"/>
      <c r="B131" s="88" t="s">
        <v>83</v>
      </c>
      <c r="C131" s="125">
        <f>C133+C138</f>
        <v>0</v>
      </c>
      <c r="D131" s="125">
        <f t="shared" ref="D131:AG131" si="112">D133+D138</f>
        <v>0</v>
      </c>
      <c r="E131" s="126">
        <f t="shared" si="112"/>
        <v>0</v>
      </c>
      <c r="F131" s="124">
        <f t="shared" ref="F131:H131" si="113">F133+F138</f>
        <v>0</v>
      </c>
      <c r="G131" s="125">
        <f t="shared" si="113"/>
        <v>0</v>
      </c>
      <c r="H131" s="126">
        <f t="shared" si="113"/>
        <v>858000</v>
      </c>
      <c r="I131" s="125">
        <f t="shared" si="112"/>
        <v>0</v>
      </c>
      <c r="J131" s="125">
        <f t="shared" si="112"/>
        <v>0</v>
      </c>
      <c r="K131" s="126">
        <f t="shared" si="112"/>
        <v>858000</v>
      </c>
      <c r="L131" s="125">
        <f t="shared" ref="L131:M131" si="114">L133+L138</f>
        <v>0</v>
      </c>
      <c r="M131" s="125">
        <f t="shared" si="114"/>
        <v>1764000</v>
      </c>
      <c r="N131" s="126">
        <f t="shared" si="112"/>
        <v>0</v>
      </c>
      <c r="O131" s="125">
        <f t="shared" si="112"/>
        <v>0</v>
      </c>
      <c r="P131" s="125">
        <f t="shared" si="112"/>
        <v>0</v>
      </c>
      <c r="Q131" s="126">
        <f t="shared" ref="Q131:S131" si="115">Q133+Q138</f>
        <v>0</v>
      </c>
      <c r="R131" s="125">
        <f t="shared" si="115"/>
        <v>0</v>
      </c>
      <c r="S131" s="125">
        <f t="shared" si="115"/>
        <v>0</v>
      </c>
      <c r="T131" s="126">
        <f t="shared" ref="T131:V131" si="116">T133+T138</f>
        <v>1094000</v>
      </c>
      <c r="U131" s="125">
        <f t="shared" si="116"/>
        <v>0</v>
      </c>
      <c r="V131" s="125">
        <f t="shared" si="116"/>
        <v>0</v>
      </c>
      <c r="W131" s="126">
        <f t="shared" ref="W131" si="117">W133+W138</f>
        <v>826500</v>
      </c>
      <c r="X131" s="124">
        <f t="shared" si="112"/>
        <v>0</v>
      </c>
      <c r="Y131" s="125">
        <f t="shared" si="112"/>
        <v>0</v>
      </c>
      <c r="Z131" s="126">
        <f t="shared" si="112"/>
        <v>0</v>
      </c>
      <c r="AA131" s="124">
        <f t="shared" si="112"/>
        <v>0</v>
      </c>
      <c r="AB131" s="125">
        <f t="shared" si="112"/>
        <v>0</v>
      </c>
      <c r="AC131" s="126">
        <f t="shared" si="112"/>
        <v>0</v>
      </c>
      <c r="AD131" s="124">
        <f t="shared" si="112"/>
        <v>0</v>
      </c>
      <c r="AE131" s="125">
        <f t="shared" si="112"/>
        <v>0</v>
      </c>
      <c r="AF131" s="126">
        <f t="shared" si="112"/>
        <v>0</v>
      </c>
      <c r="AG131" s="124">
        <f t="shared" si="112"/>
        <v>0</v>
      </c>
      <c r="AH131" s="125">
        <f t="shared" ref="AH131:BI131" si="118">AH133+AH138</f>
        <v>0</v>
      </c>
      <c r="AI131" s="126">
        <f t="shared" si="118"/>
        <v>0</v>
      </c>
      <c r="AJ131" s="124">
        <f t="shared" si="118"/>
        <v>0</v>
      </c>
      <c r="AK131" s="125">
        <f t="shared" si="118"/>
        <v>0</v>
      </c>
      <c r="AL131" s="126">
        <f t="shared" si="118"/>
        <v>0</v>
      </c>
      <c r="AM131" s="124">
        <f t="shared" si="118"/>
        <v>0</v>
      </c>
      <c r="AN131" s="125">
        <f t="shared" si="118"/>
        <v>0</v>
      </c>
      <c r="AO131" s="126">
        <f t="shared" si="118"/>
        <v>0</v>
      </c>
      <c r="AP131" s="124">
        <f t="shared" si="118"/>
        <v>0</v>
      </c>
      <c r="AQ131" s="125">
        <f t="shared" si="118"/>
        <v>0</v>
      </c>
      <c r="AR131" s="126">
        <f t="shared" si="118"/>
        <v>0</v>
      </c>
      <c r="AS131" s="124">
        <f t="shared" si="118"/>
        <v>0</v>
      </c>
      <c r="AT131" s="125">
        <f t="shared" si="118"/>
        <v>0</v>
      </c>
      <c r="AU131" s="126">
        <f t="shared" si="118"/>
        <v>0</v>
      </c>
      <c r="AV131" s="124">
        <f t="shared" si="118"/>
        <v>0</v>
      </c>
      <c r="AW131" s="125">
        <f t="shared" si="118"/>
        <v>0</v>
      </c>
      <c r="AX131" s="126">
        <f t="shared" si="118"/>
        <v>0</v>
      </c>
      <c r="AY131" s="124">
        <f t="shared" si="118"/>
        <v>0</v>
      </c>
      <c r="AZ131" s="125">
        <f t="shared" si="118"/>
        <v>0</v>
      </c>
      <c r="BA131" s="126">
        <f t="shared" si="118"/>
        <v>0</v>
      </c>
      <c r="BB131" s="124">
        <f t="shared" si="118"/>
        <v>0</v>
      </c>
      <c r="BC131" s="125">
        <f t="shared" si="118"/>
        <v>0</v>
      </c>
      <c r="BD131" s="126">
        <f t="shared" si="118"/>
        <v>0</v>
      </c>
      <c r="BE131" s="124">
        <f t="shared" si="118"/>
        <v>0</v>
      </c>
      <c r="BF131" s="125">
        <f t="shared" si="118"/>
        <v>0</v>
      </c>
      <c r="BG131" s="126">
        <f t="shared" si="118"/>
        <v>0</v>
      </c>
      <c r="BH131" s="124">
        <f t="shared" si="118"/>
        <v>0</v>
      </c>
      <c r="BI131" s="125">
        <f t="shared" si="118"/>
        <v>0</v>
      </c>
      <c r="BJ131" s="126">
        <f t="shared" ref="BJ131:CN131" si="119">BJ133+BJ138</f>
        <v>0</v>
      </c>
      <c r="BK131" s="124">
        <f t="shared" si="119"/>
        <v>0</v>
      </c>
      <c r="BL131" s="125">
        <f t="shared" si="119"/>
        <v>0</v>
      </c>
      <c r="BM131" s="126">
        <f t="shared" si="119"/>
        <v>0</v>
      </c>
      <c r="BN131" s="124">
        <f t="shared" si="119"/>
        <v>0</v>
      </c>
      <c r="BO131" s="125">
        <f t="shared" si="119"/>
        <v>0</v>
      </c>
      <c r="BP131" s="126">
        <f t="shared" si="119"/>
        <v>0</v>
      </c>
      <c r="BQ131" s="124">
        <f t="shared" si="119"/>
        <v>0</v>
      </c>
      <c r="BR131" s="125">
        <f t="shared" si="119"/>
        <v>0</v>
      </c>
      <c r="BS131" s="126">
        <f t="shared" si="119"/>
        <v>0</v>
      </c>
      <c r="BT131" s="124">
        <f t="shared" si="119"/>
        <v>0</v>
      </c>
      <c r="BU131" s="125">
        <f t="shared" si="119"/>
        <v>0</v>
      </c>
      <c r="BV131" s="126">
        <f t="shared" si="119"/>
        <v>0</v>
      </c>
      <c r="BW131" s="124">
        <f t="shared" si="119"/>
        <v>0</v>
      </c>
      <c r="BX131" s="125">
        <f t="shared" si="119"/>
        <v>0</v>
      </c>
      <c r="BY131" s="126">
        <f t="shared" si="119"/>
        <v>0</v>
      </c>
      <c r="BZ131" s="124">
        <f t="shared" si="119"/>
        <v>0</v>
      </c>
      <c r="CA131" s="125">
        <f t="shared" si="119"/>
        <v>0</v>
      </c>
      <c r="CB131" s="126">
        <f t="shared" si="119"/>
        <v>0</v>
      </c>
      <c r="CC131" s="124">
        <f t="shared" si="119"/>
        <v>0</v>
      </c>
      <c r="CD131" s="125">
        <f t="shared" si="119"/>
        <v>0</v>
      </c>
      <c r="CE131" s="126">
        <f t="shared" si="119"/>
        <v>0</v>
      </c>
      <c r="CF131" s="124">
        <f t="shared" si="119"/>
        <v>0</v>
      </c>
      <c r="CG131" s="125">
        <f t="shared" si="119"/>
        <v>0</v>
      </c>
      <c r="CH131" s="126">
        <f t="shared" si="119"/>
        <v>0</v>
      </c>
      <c r="CI131" s="124">
        <f t="shared" si="119"/>
        <v>0</v>
      </c>
      <c r="CJ131" s="125">
        <f t="shared" si="119"/>
        <v>0</v>
      </c>
      <c r="CK131" s="126">
        <f t="shared" si="119"/>
        <v>0</v>
      </c>
      <c r="CL131" s="124">
        <f t="shared" si="119"/>
        <v>0</v>
      </c>
      <c r="CM131" s="125">
        <f t="shared" si="119"/>
        <v>0</v>
      </c>
      <c r="CN131" s="126">
        <f t="shared" si="119"/>
        <v>0</v>
      </c>
      <c r="CO131" s="124">
        <f>CO133+CO138</f>
        <v>0</v>
      </c>
      <c r="CP131" s="125">
        <f t="shared" ref="CP131:DT131" si="120">CP133+CP138</f>
        <v>0</v>
      </c>
      <c r="CQ131" s="126">
        <f t="shared" si="120"/>
        <v>0</v>
      </c>
      <c r="CR131" s="124">
        <f t="shared" si="120"/>
        <v>0</v>
      </c>
      <c r="CS131" s="125">
        <f t="shared" si="120"/>
        <v>0</v>
      </c>
      <c r="CT131" s="126">
        <f t="shared" si="120"/>
        <v>0</v>
      </c>
      <c r="CU131" s="124">
        <f t="shared" si="120"/>
        <v>0</v>
      </c>
      <c r="CV131" s="125">
        <f t="shared" si="120"/>
        <v>0</v>
      </c>
      <c r="CW131" s="126">
        <f t="shared" si="120"/>
        <v>0</v>
      </c>
      <c r="CX131" s="124">
        <f t="shared" si="120"/>
        <v>0</v>
      </c>
      <c r="CY131" s="125">
        <f t="shared" si="120"/>
        <v>0</v>
      </c>
      <c r="CZ131" s="126">
        <f t="shared" si="120"/>
        <v>0</v>
      </c>
      <c r="DA131" s="124">
        <f t="shared" si="120"/>
        <v>0</v>
      </c>
      <c r="DB131" s="125">
        <f t="shared" si="120"/>
        <v>0</v>
      </c>
      <c r="DC131" s="126">
        <f t="shared" si="120"/>
        <v>0</v>
      </c>
      <c r="DD131" s="124">
        <f t="shared" si="120"/>
        <v>0</v>
      </c>
      <c r="DE131" s="125">
        <f t="shared" si="120"/>
        <v>0</v>
      </c>
      <c r="DF131" s="126">
        <f t="shared" si="120"/>
        <v>0</v>
      </c>
      <c r="DG131" s="124">
        <f t="shared" si="120"/>
        <v>0</v>
      </c>
      <c r="DH131" s="125">
        <f t="shared" si="120"/>
        <v>0</v>
      </c>
      <c r="DI131" s="126">
        <f t="shared" si="120"/>
        <v>0</v>
      </c>
      <c r="DJ131" s="124">
        <f t="shared" si="120"/>
        <v>0</v>
      </c>
      <c r="DK131" s="125">
        <f t="shared" si="120"/>
        <v>0</v>
      </c>
      <c r="DL131" s="126">
        <f t="shared" si="120"/>
        <v>0</v>
      </c>
      <c r="DM131" s="124">
        <f t="shared" si="120"/>
        <v>0</v>
      </c>
      <c r="DN131" s="125">
        <f t="shared" si="120"/>
        <v>0</v>
      </c>
      <c r="DO131" s="126">
        <f t="shared" si="120"/>
        <v>0</v>
      </c>
      <c r="DP131" s="124">
        <f t="shared" si="120"/>
        <v>0</v>
      </c>
      <c r="DQ131" s="125">
        <f t="shared" si="120"/>
        <v>0</v>
      </c>
      <c r="DR131" s="126">
        <f t="shared" si="120"/>
        <v>0</v>
      </c>
      <c r="DS131" s="124">
        <f t="shared" si="120"/>
        <v>0</v>
      </c>
      <c r="DT131" s="125">
        <f t="shared" si="120"/>
        <v>0</v>
      </c>
      <c r="DU131" s="126">
        <f t="shared" ref="DU131:ES131" si="121">DU133+DU138</f>
        <v>0</v>
      </c>
      <c r="DV131" s="124">
        <f t="shared" si="121"/>
        <v>0</v>
      </c>
      <c r="DW131" s="125">
        <f t="shared" si="121"/>
        <v>0</v>
      </c>
      <c r="DX131" s="126">
        <f t="shared" si="121"/>
        <v>0</v>
      </c>
      <c r="DY131" s="124">
        <f t="shared" si="121"/>
        <v>0</v>
      </c>
      <c r="DZ131" s="125">
        <f t="shared" si="121"/>
        <v>0</v>
      </c>
      <c r="EA131" s="126">
        <f t="shared" si="121"/>
        <v>0</v>
      </c>
      <c r="EB131" s="124">
        <f t="shared" si="121"/>
        <v>0</v>
      </c>
      <c r="EC131" s="125">
        <f t="shared" si="121"/>
        <v>0</v>
      </c>
      <c r="ED131" s="126">
        <f t="shared" si="121"/>
        <v>0</v>
      </c>
      <c r="EE131" s="124">
        <f t="shared" si="121"/>
        <v>0</v>
      </c>
      <c r="EF131" s="125">
        <f t="shared" si="121"/>
        <v>0</v>
      </c>
      <c r="EG131" s="126">
        <f t="shared" si="121"/>
        <v>0</v>
      </c>
      <c r="EH131" s="124">
        <f t="shared" si="121"/>
        <v>0</v>
      </c>
      <c r="EI131" s="125">
        <f t="shared" si="121"/>
        <v>0</v>
      </c>
      <c r="EJ131" s="126">
        <f t="shared" si="121"/>
        <v>0</v>
      </c>
      <c r="EK131" s="124">
        <f t="shared" si="121"/>
        <v>0</v>
      </c>
      <c r="EL131" s="125">
        <f t="shared" si="121"/>
        <v>0</v>
      </c>
      <c r="EM131" s="126">
        <f t="shared" si="121"/>
        <v>0</v>
      </c>
      <c r="EN131" s="124">
        <f t="shared" si="121"/>
        <v>0</v>
      </c>
      <c r="EO131" s="125">
        <f t="shared" si="121"/>
        <v>0</v>
      </c>
      <c r="EP131" s="126">
        <f t="shared" si="121"/>
        <v>0</v>
      </c>
      <c r="EQ131" s="124">
        <f t="shared" si="121"/>
        <v>0</v>
      </c>
      <c r="ER131" s="125">
        <f t="shared" si="121"/>
        <v>0</v>
      </c>
      <c r="ES131" s="126">
        <f t="shared" si="121"/>
        <v>0</v>
      </c>
    </row>
    <row r="132" spans="1:149" s="2" customFormat="1" x14ac:dyDescent="0.25">
      <c r="A132"/>
      <c r="B132"/>
      <c r="C132" s="165"/>
      <c r="D132" s="165"/>
      <c r="E132" s="166"/>
      <c r="F132" s="167"/>
      <c r="G132" s="165"/>
      <c r="H132" s="166"/>
      <c r="I132" s="165"/>
      <c r="J132" s="165"/>
      <c r="K132" s="166"/>
      <c r="L132" s="165"/>
      <c r="M132" s="165"/>
      <c r="N132" s="166"/>
      <c r="O132" s="165"/>
      <c r="P132" s="165"/>
      <c r="Q132" s="166"/>
      <c r="R132" s="165"/>
      <c r="S132" s="165"/>
      <c r="T132" s="166"/>
      <c r="U132" s="165"/>
      <c r="V132" s="165"/>
      <c r="W132" s="166"/>
      <c r="X132" s="121"/>
      <c r="Y132" s="122"/>
      <c r="Z132" s="123"/>
      <c r="AA132" s="121"/>
      <c r="AB132" s="122"/>
      <c r="AC132" s="123"/>
      <c r="AD132" s="121"/>
      <c r="AE132" s="122"/>
      <c r="AF132" s="123"/>
      <c r="AG132" s="121"/>
      <c r="AH132" s="122"/>
      <c r="AI132" s="123"/>
      <c r="AJ132" s="121"/>
      <c r="AK132" s="122"/>
      <c r="AL132" s="123"/>
      <c r="AM132" s="121"/>
      <c r="AN132" s="122"/>
      <c r="AO132" s="123"/>
      <c r="AP132" s="121"/>
      <c r="AQ132" s="122"/>
      <c r="AR132" s="123"/>
      <c r="AS132" s="121"/>
      <c r="AT132" s="122"/>
      <c r="AU132" s="123"/>
      <c r="AV132" s="121"/>
      <c r="AW132" s="122"/>
      <c r="AX132" s="123"/>
      <c r="AY132" s="121"/>
      <c r="AZ132" s="122"/>
      <c r="BA132" s="123"/>
      <c r="BB132" s="121"/>
      <c r="BC132" s="122"/>
      <c r="BD132" s="123"/>
      <c r="BE132" s="121"/>
      <c r="BF132" s="122"/>
      <c r="BG132" s="123"/>
      <c r="BH132" s="121"/>
      <c r="BI132" s="122"/>
      <c r="BJ132" s="123"/>
      <c r="BK132" s="121"/>
      <c r="BL132" s="122"/>
      <c r="BM132" s="123"/>
      <c r="BN132" s="121"/>
      <c r="BO132" s="122"/>
      <c r="BP132" s="128"/>
      <c r="BQ132" s="127"/>
      <c r="BS132" s="128"/>
      <c r="BT132" s="127"/>
      <c r="BV132" s="128"/>
      <c r="BW132" s="127"/>
      <c r="BY132" s="128"/>
      <c r="BZ132" s="127"/>
      <c r="CB132" s="128"/>
      <c r="CC132" s="127"/>
      <c r="CE132" s="128"/>
      <c r="CF132" s="127"/>
      <c r="CH132" s="128"/>
      <c r="CI132" s="127"/>
      <c r="CK132" s="128"/>
      <c r="CL132" s="127"/>
      <c r="CN132" s="128"/>
      <c r="CO132" s="127"/>
      <c r="CQ132" s="128"/>
      <c r="CR132" s="127"/>
      <c r="CT132" s="128"/>
      <c r="CU132" s="127"/>
      <c r="CW132" s="128"/>
      <c r="CX132" s="127"/>
      <c r="CZ132" s="128"/>
      <c r="DA132" s="127"/>
      <c r="DC132" s="128"/>
      <c r="DD132" s="127"/>
      <c r="DF132" s="128"/>
      <c r="DG132" s="127"/>
      <c r="DI132" s="128"/>
      <c r="DJ132" s="127"/>
      <c r="DL132" s="128"/>
      <c r="DM132" s="127"/>
      <c r="DO132" s="128"/>
      <c r="DP132" s="127"/>
      <c r="DR132" s="128"/>
      <c r="DS132" s="127"/>
      <c r="DU132" s="128"/>
      <c r="DV132" s="127"/>
      <c r="DX132" s="128"/>
      <c r="DY132" s="127"/>
      <c r="EA132" s="128"/>
      <c r="EB132" s="127"/>
      <c r="ED132" s="128"/>
      <c r="EE132" s="127"/>
      <c r="EG132" s="128"/>
      <c r="EH132" s="127"/>
      <c r="EJ132" s="128"/>
      <c r="EK132" s="127"/>
      <c r="EM132" s="128"/>
      <c r="EN132" s="127"/>
      <c r="EP132" s="128"/>
      <c r="EQ132" s="127"/>
      <c r="ES132" s="128"/>
    </row>
    <row r="133" spans="1:149" s="2" customFormat="1" x14ac:dyDescent="0.25">
      <c r="A133" s="130"/>
      <c r="B133" s="130" t="s">
        <v>84</v>
      </c>
      <c r="C133" s="125">
        <f>SUM(C134:C136)</f>
        <v>0</v>
      </c>
      <c r="D133" s="125">
        <f t="shared" ref="D133:AG133" si="122">SUM(D134:D136)</f>
        <v>0</v>
      </c>
      <c r="E133" s="126">
        <f t="shared" si="122"/>
        <v>0</v>
      </c>
      <c r="F133" s="124">
        <f t="shared" ref="F133:G133" si="123">SUM(F134:F136)</f>
        <v>0</v>
      </c>
      <c r="G133" s="125">
        <f t="shared" si="123"/>
        <v>0</v>
      </c>
      <c r="H133" s="126">
        <f>SUM(H134:H136)</f>
        <v>0</v>
      </c>
      <c r="I133" s="125">
        <f t="shared" si="122"/>
        <v>0</v>
      </c>
      <c r="J133" s="125">
        <f t="shared" si="122"/>
        <v>0</v>
      </c>
      <c r="K133" s="126">
        <f>SUM(K134:K136)</f>
        <v>0</v>
      </c>
      <c r="L133" s="125">
        <f t="shared" ref="L133:M133" si="124">SUM(L134:L136)</f>
        <v>0</v>
      </c>
      <c r="M133" s="125">
        <f t="shared" si="124"/>
        <v>0</v>
      </c>
      <c r="N133" s="126">
        <f>SUM(N134:N136)</f>
        <v>0</v>
      </c>
      <c r="O133" s="125">
        <f t="shared" ref="O133:Q133" si="125">SUM(O134:O136)</f>
        <v>0</v>
      </c>
      <c r="P133" s="125">
        <f t="shared" si="125"/>
        <v>0</v>
      </c>
      <c r="Q133" s="126">
        <f t="shared" si="125"/>
        <v>0</v>
      </c>
      <c r="R133" s="125">
        <f t="shared" ref="R133:T133" si="126">SUM(R134:R136)</f>
        <v>0</v>
      </c>
      <c r="S133" s="125">
        <f t="shared" si="126"/>
        <v>0</v>
      </c>
      <c r="T133" s="126">
        <f t="shared" si="126"/>
        <v>0</v>
      </c>
      <c r="U133" s="125">
        <f t="shared" ref="U133:W133" si="127">SUM(U134:U136)</f>
        <v>0</v>
      </c>
      <c r="V133" s="125">
        <f t="shared" si="127"/>
        <v>0</v>
      </c>
      <c r="W133" s="126">
        <f t="shared" si="127"/>
        <v>0</v>
      </c>
      <c r="X133" s="124">
        <f t="shared" si="122"/>
        <v>0</v>
      </c>
      <c r="Y133" s="125">
        <f t="shared" si="122"/>
        <v>0</v>
      </c>
      <c r="Z133" s="126">
        <f t="shared" si="122"/>
        <v>0</v>
      </c>
      <c r="AA133" s="124">
        <f t="shared" si="122"/>
        <v>0</v>
      </c>
      <c r="AB133" s="125">
        <f t="shared" si="122"/>
        <v>0</v>
      </c>
      <c r="AC133" s="126">
        <f t="shared" si="122"/>
        <v>0</v>
      </c>
      <c r="AD133" s="124">
        <f t="shared" si="122"/>
        <v>0</v>
      </c>
      <c r="AE133" s="125">
        <f t="shared" si="122"/>
        <v>0</v>
      </c>
      <c r="AF133" s="126">
        <f t="shared" si="122"/>
        <v>0</v>
      </c>
      <c r="AG133" s="124">
        <f t="shared" si="122"/>
        <v>0</v>
      </c>
      <c r="AH133" s="125">
        <f>SUM(AH134:AH136)</f>
        <v>0</v>
      </c>
      <c r="AI133" s="126">
        <f t="shared" ref="AI133:BI133" si="128">SUM(AI134:AI136)</f>
        <v>0</v>
      </c>
      <c r="AJ133" s="124">
        <f t="shared" si="128"/>
        <v>0</v>
      </c>
      <c r="AK133" s="125">
        <f t="shared" si="128"/>
        <v>0</v>
      </c>
      <c r="AL133" s="126">
        <f t="shared" si="128"/>
        <v>0</v>
      </c>
      <c r="AM133" s="124">
        <f t="shared" si="128"/>
        <v>0</v>
      </c>
      <c r="AN133" s="125">
        <f t="shared" si="128"/>
        <v>0</v>
      </c>
      <c r="AO133" s="126">
        <f t="shared" si="128"/>
        <v>0</v>
      </c>
      <c r="AP133" s="124">
        <f t="shared" si="128"/>
        <v>0</v>
      </c>
      <c r="AQ133" s="125">
        <f t="shared" si="128"/>
        <v>0</v>
      </c>
      <c r="AR133" s="126">
        <f t="shared" si="128"/>
        <v>0</v>
      </c>
      <c r="AS133" s="124">
        <f t="shared" si="128"/>
        <v>0</v>
      </c>
      <c r="AT133" s="125">
        <f t="shared" si="128"/>
        <v>0</v>
      </c>
      <c r="AU133" s="126">
        <f t="shared" si="128"/>
        <v>0</v>
      </c>
      <c r="AV133" s="124">
        <f t="shared" si="128"/>
        <v>0</v>
      </c>
      <c r="AW133" s="125">
        <f t="shared" si="128"/>
        <v>0</v>
      </c>
      <c r="AX133" s="126">
        <f t="shared" si="128"/>
        <v>0</v>
      </c>
      <c r="AY133" s="124">
        <f t="shared" si="128"/>
        <v>0</v>
      </c>
      <c r="AZ133" s="125">
        <f t="shared" si="128"/>
        <v>0</v>
      </c>
      <c r="BA133" s="126">
        <f t="shared" si="128"/>
        <v>0</v>
      </c>
      <c r="BB133" s="124">
        <f t="shared" si="128"/>
        <v>0</v>
      </c>
      <c r="BC133" s="125">
        <f t="shared" si="128"/>
        <v>0</v>
      </c>
      <c r="BD133" s="126">
        <f t="shared" si="128"/>
        <v>0</v>
      </c>
      <c r="BE133" s="124">
        <f t="shared" si="128"/>
        <v>0</v>
      </c>
      <c r="BF133" s="125">
        <f t="shared" si="128"/>
        <v>0</v>
      </c>
      <c r="BG133" s="126">
        <f t="shared" si="128"/>
        <v>0</v>
      </c>
      <c r="BH133" s="124">
        <f t="shared" si="128"/>
        <v>0</v>
      </c>
      <c r="BI133" s="125">
        <f t="shared" si="128"/>
        <v>0</v>
      </c>
      <c r="BJ133" s="126">
        <f t="shared" ref="BJ133:CN133" si="129">SUM(BJ134:BJ136)</f>
        <v>0</v>
      </c>
      <c r="BK133" s="124">
        <f t="shared" si="129"/>
        <v>0</v>
      </c>
      <c r="BL133" s="125">
        <f t="shared" si="129"/>
        <v>0</v>
      </c>
      <c r="BM133" s="126">
        <f t="shared" si="129"/>
        <v>0</v>
      </c>
      <c r="BN133" s="124">
        <f t="shared" si="129"/>
        <v>0</v>
      </c>
      <c r="BO133" s="125">
        <f t="shared" si="129"/>
        <v>0</v>
      </c>
      <c r="BP133" s="126">
        <f t="shared" si="129"/>
        <v>0</v>
      </c>
      <c r="BQ133" s="124">
        <f t="shared" si="129"/>
        <v>0</v>
      </c>
      <c r="BR133" s="125">
        <f t="shared" si="129"/>
        <v>0</v>
      </c>
      <c r="BS133" s="126">
        <f t="shared" si="129"/>
        <v>0</v>
      </c>
      <c r="BT133" s="124">
        <f t="shared" si="129"/>
        <v>0</v>
      </c>
      <c r="BU133" s="125">
        <f t="shared" si="129"/>
        <v>0</v>
      </c>
      <c r="BV133" s="126">
        <f t="shared" si="129"/>
        <v>0</v>
      </c>
      <c r="BW133" s="124">
        <f t="shared" si="129"/>
        <v>0</v>
      </c>
      <c r="BX133" s="125">
        <f t="shared" si="129"/>
        <v>0</v>
      </c>
      <c r="BY133" s="126">
        <f t="shared" si="129"/>
        <v>0</v>
      </c>
      <c r="BZ133" s="124">
        <f t="shared" si="129"/>
        <v>0</v>
      </c>
      <c r="CA133" s="125">
        <f t="shared" si="129"/>
        <v>0</v>
      </c>
      <c r="CB133" s="126">
        <f t="shared" si="129"/>
        <v>0</v>
      </c>
      <c r="CC133" s="124">
        <f t="shared" si="129"/>
        <v>0</v>
      </c>
      <c r="CD133" s="125">
        <f t="shared" si="129"/>
        <v>0</v>
      </c>
      <c r="CE133" s="126">
        <f t="shared" si="129"/>
        <v>0</v>
      </c>
      <c r="CF133" s="124">
        <f t="shared" si="129"/>
        <v>0</v>
      </c>
      <c r="CG133" s="125">
        <f t="shared" si="129"/>
        <v>0</v>
      </c>
      <c r="CH133" s="126">
        <f t="shared" si="129"/>
        <v>0</v>
      </c>
      <c r="CI133" s="124">
        <f t="shared" si="129"/>
        <v>0</v>
      </c>
      <c r="CJ133" s="125">
        <f t="shared" si="129"/>
        <v>0</v>
      </c>
      <c r="CK133" s="126">
        <f t="shared" si="129"/>
        <v>0</v>
      </c>
      <c r="CL133" s="124">
        <f t="shared" si="129"/>
        <v>0</v>
      </c>
      <c r="CM133" s="125">
        <f t="shared" si="129"/>
        <v>0</v>
      </c>
      <c r="CN133" s="126">
        <f t="shared" si="129"/>
        <v>0</v>
      </c>
      <c r="CO133" s="124">
        <f>SUM(CO134:CO136)</f>
        <v>0</v>
      </c>
      <c r="CP133" s="125">
        <f t="shared" ref="CP133:DT133" si="130">SUM(CP134:CP136)</f>
        <v>0</v>
      </c>
      <c r="CQ133" s="126">
        <f t="shared" si="130"/>
        <v>0</v>
      </c>
      <c r="CR133" s="124">
        <f t="shared" si="130"/>
        <v>0</v>
      </c>
      <c r="CS133" s="125">
        <f t="shared" si="130"/>
        <v>0</v>
      </c>
      <c r="CT133" s="126">
        <f t="shared" si="130"/>
        <v>0</v>
      </c>
      <c r="CU133" s="124">
        <f t="shared" si="130"/>
        <v>0</v>
      </c>
      <c r="CV133" s="125">
        <f t="shared" si="130"/>
        <v>0</v>
      </c>
      <c r="CW133" s="126">
        <f t="shared" si="130"/>
        <v>0</v>
      </c>
      <c r="CX133" s="124">
        <f t="shared" si="130"/>
        <v>0</v>
      </c>
      <c r="CY133" s="125">
        <f t="shared" si="130"/>
        <v>0</v>
      </c>
      <c r="CZ133" s="126">
        <f t="shared" si="130"/>
        <v>0</v>
      </c>
      <c r="DA133" s="124">
        <f t="shared" si="130"/>
        <v>0</v>
      </c>
      <c r="DB133" s="125">
        <f t="shared" si="130"/>
        <v>0</v>
      </c>
      <c r="DC133" s="126">
        <f t="shared" si="130"/>
        <v>0</v>
      </c>
      <c r="DD133" s="124">
        <f t="shared" si="130"/>
        <v>0</v>
      </c>
      <c r="DE133" s="125">
        <f t="shared" si="130"/>
        <v>0</v>
      </c>
      <c r="DF133" s="126">
        <f t="shared" si="130"/>
        <v>0</v>
      </c>
      <c r="DG133" s="124">
        <f t="shared" si="130"/>
        <v>0</v>
      </c>
      <c r="DH133" s="125">
        <f t="shared" si="130"/>
        <v>0</v>
      </c>
      <c r="DI133" s="126">
        <f t="shared" si="130"/>
        <v>0</v>
      </c>
      <c r="DJ133" s="124">
        <f t="shared" si="130"/>
        <v>0</v>
      </c>
      <c r="DK133" s="125">
        <f t="shared" si="130"/>
        <v>0</v>
      </c>
      <c r="DL133" s="126">
        <f t="shared" si="130"/>
        <v>0</v>
      </c>
      <c r="DM133" s="124">
        <f t="shared" si="130"/>
        <v>0</v>
      </c>
      <c r="DN133" s="125">
        <f t="shared" si="130"/>
        <v>0</v>
      </c>
      <c r="DO133" s="126">
        <f t="shared" si="130"/>
        <v>0</v>
      </c>
      <c r="DP133" s="124">
        <f t="shared" si="130"/>
        <v>0</v>
      </c>
      <c r="DQ133" s="125">
        <f t="shared" si="130"/>
        <v>0</v>
      </c>
      <c r="DR133" s="126">
        <f t="shared" si="130"/>
        <v>0</v>
      </c>
      <c r="DS133" s="124">
        <f t="shared" si="130"/>
        <v>0</v>
      </c>
      <c r="DT133" s="125">
        <f t="shared" si="130"/>
        <v>0</v>
      </c>
      <c r="DU133" s="126">
        <f t="shared" ref="DU133:ES133" si="131">SUM(DU134:DU136)</f>
        <v>0</v>
      </c>
      <c r="DV133" s="124">
        <f t="shared" si="131"/>
        <v>0</v>
      </c>
      <c r="DW133" s="125">
        <f t="shared" si="131"/>
        <v>0</v>
      </c>
      <c r="DX133" s="126">
        <f t="shared" si="131"/>
        <v>0</v>
      </c>
      <c r="DY133" s="124">
        <f t="shared" si="131"/>
        <v>0</v>
      </c>
      <c r="DZ133" s="125">
        <f t="shared" si="131"/>
        <v>0</v>
      </c>
      <c r="EA133" s="126">
        <f t="shared" si="131"/>
        <v>0</v>
      </c>
      <c r="EB133" s="124">
        <f t="shared" si="131"/>
        <v>0</v>
      </c>
      <c r="EC133" s="125">
        <f t="shared" si="131"/>
        <v>0</v>
      </c>
      <c r="ED133" s="126">
        <f t="shared" si="131"/>
        <v>0</v>
      </c>
      <c r="EE133" s="124">
        <f t="shared" si="131"/>
        <v>0</v>
      </c>
      <c r="EF133" s="125">
        <f t="shared" si="131"/>
        <v>0</v>
      </c>
      <c r="EG133" s="126">
        <f t="shared" si="131"/>
        <v>0</v>
      </c>
      <c r="EH133" s="124">
        <f t="shared" si="131"/>
        <v>0</v>
      </c>
      <c r="EI133" s="125">
        <f t="shared" si="131"/>
        <v>0</v>
      </c>
      <c r="EJ133" s="126">
        <f t="shared" si="131"/>
        <v>0</v>
      </c>
      <c r="EK133" s="124">
        <f t="shared" si="131"/>
        <v>0</v>
      </c>
      <c r="EL133" s="125">
        <f t="shared" si="131"/>
        <v>0</v>
      </c>
      <c r="EM133" s="126">
        <f t="shared" si="131"/>
        <v>0</v>
      </c>
      <c r="EN133" s="124">
        <f t="shared" si="131"/>
        <v>0</v>
      </c>
      <c r="EO133" s="125">
        <f t="shared" si="131"/>
        <v>0</v>
      </c>
      <c r="EP133" s="126">
        <f t="shared" si="131"/>
        <v>0</v>
      </c>
      <c r="EQ133" s="124">
        <f t="shared" si="131"/>
        <v>0</v>
      </c>
      <c r="ER133" s="125">
        <f t="shared" si="131"/>
        <v>0</v>
      </c>
      <c r="ES133" s="126">
        <f t="shared" si="131"/>
        <v>0</v>
      </c>
    </row>
    <row r="134" spans="1:149" s="2" customFormat="1" outlineLevel="1" x14ac:dyDescent="0.25">
      <c r="A134" t="s">
        <v>85</v>
      </c>
      <c r="B134" t="s">
        <v>86</v>
      </c>
      <c r="C134" s="165">
        <f>SUMIFS(Lancamentos!$Y:$Y,Lancamentos!$AF:$AF,Fluxo_de_Caixa_Semanal!C$8,Lancamentos!$F:$F,"Realizado",Lancamentos!$J:$J,Fluxo_de_Caixa_Semanal!$A134)</f>
        <v>0</v>
      </c>
      <c r="D134" s="165">
        <f>SUMIFS(Lancamentos!$Y:$Y,Lancamentos!$AF:$AF,Fluxo_de_Caixa_Semanal!D$8,Lancamentos!$F:$F,"Realizado",Lancamentos!$J:$J,Fluxo_de_Caixa_Semanal!$A134)</f>
        <v>0</v>
      </c>
      <c r="E134" s="166">
        <f>SUMIFS(Lancamentos!$Y:$Y,Lancamentos!$AF:$AF,Fluxo_de_Caixa_Semanal!E$8,Lancamentos!$F:$F,"Realizado",Lancamentos!$J:$J,Fluxo_de_Caixa_Semanal!$A134)</f>
        <v>0</v>
      </c>
      <c r="F134" s="167">
        <f>SUMIFS(Lancamentos!$Y:$Y,Lancamentos!$AF:$AF,Fluxo_de_Caixa_Semanal!F$8,Lancamentos!$F:$F,"Realizado",Lancamentos!$J:$J,Fluxo_de_Caixa_Semanal!$A134)</f>
        <v>0</v>
      </c>
      <c r="G134" s="165">
        <f>SUMIFS(Lancamentos!$Y:$Y,Lancamentos!$AF:$AF,Fluxo_de_Caixa_Semanal!G$8,Lancamentos!$F:$F,"Realizado",Lancamentos!$J:$J,Fluxo_de_Caixa_Semanal!$A134)</f>
        <v>0</v>
      </c>
      <c r="H134" s="166">
        <f>SUMIFS(Lancamentos!$Y:$Y,Lancamentos!$AF:$AF,Fluxo_de_Caixa_Semanal!H$8,Lancamentos!$F:$F,"Realizado",Lancamentos!$J:$J,Fluxo_de_Caixa_Semanal!$A134)</f>
        <v>0</v>
      </c>
      <c r="I134" s="167">
        <f>SUMIFS(Lancamentos!$Y:$Y,Lancamentos!$AF:$AF,Fluxo_de_Caixa_Semanal!I$8,Lancamentos!$F:$F,"Realizado",Lancamentos!$J:$J,Fluxo_de_Caixa_Semanal!$A134)</f>
        <v>0</v>
      </c>
      <c r="J134" s="165">
        <f>SUMIFS(Lancamentos!$Y:$Y,Lancamentos!$AF:$AF,Fluxo_de_Caixa_Semanal!J$8,Lancamentos!$F:$F,"Realizado",Lancamentos!$J:$J,Fluxo_de_Caixa_Semanal!$A134)</f>
        <v>0</v>
      </c>
      <c r="K134" s="166">
        <f>SUMIFS(Lancamentos!$Y:$Y,Lancamentos!$AF:$AF,Fluxo_de_Caixa_Semanal!K$8,Lancamentos!$F:$F,"Realizado",Lancamentos!$J:$J,Fluxo_de_Caixa_Semanal!$A134)</f>
        <v>0</v>
      </c>
      <c r="L134" s="167">
        <f>SUMIFS(Lancamentos!$Y:$Y,Lancamentos!$AF:$AF,Fluxo_de_Caixa_Semanal!L$8,Lancamentos!$F:$F,"Realizado",Lancamentos!$J:$J,Fluxo_de_Caixa_Semanal!$A134)</f>
        <v>0</v>
      </c>
      <c r="M134" s="165">
        <f>SUMIFS(Lancamentos!$Y:$Y,Lancamentos!$AF:$AF,Fluxo_de_Caixa_Semanal!M$8,Lancamentos!$F:$F,"Realizado",Lancamentos!$J:$J,Fluxo_de_Caixa_Semanal!$A134)</f>
        <v>0</v>
      </c>
      <c r="N134" s="166">
        <f>SUMIFS(Lancamentos!$Y:$Y,Lancamentos!$AF:$AF,Fluxo_de_Caixa_Semanal!N$8,Lancamentos!$F:$F,"Realizado",Lancamentos!$J:$J,Fluxo_de_Caixa_Semanal!$A134)</f>
        <v>0</v>
      </c>
      <c r="O134" s="167">
        <f>SUMIFS(Lancamentos!$Y:$Y,Lancamentos!$AF:$AF,Fluxo_de_Caixa_Semanal!O$8,Lancamentos!$F:$F,"Realizado",Lancamentos!$J:$J,Fluxo_de_Caixa_Semanal!$A134)</f>
        <v>0</v>
      </c>
      <c r="P134" s="165">
        <f>SUMIFS(Lancamentos!$Y:$Y,Lancamentos!$AF:$AF,Fluxo_de_Caixa_Semanal!P$8,Lancamentos!$F:$F,"Realizado",Lancamentos!$J:$J,Fluxo_de_Caixa_Semanal!$A134)</f>
        <v>0</v>
      </c>
      <c r="Q134" s="166">
        <f>SUMIFS(Lancamentos!$Y:$Y,Lancamentos!$AF:$AF,Fluxo_de_Caixa_Semanal!Q$8,Lancamentos!$F:$F,"Realizado",Lancamentos!$J:$J,Fluxo_de_Caixa_Semanal!$A134)</f>
        <v>0</v>
      </c>
      <c r="R134" s="167">
        <f>SUMIFS(Lancamentos!$Y:$Y,Lancamentos!$AF:$AF,Fluxo_de_Caixa_Semanal!R$8,Lancamentos!$F:$F,"Realizado",Lancamentos!$J:$J,Fluxo_de_Caixa_Semanal!$A134)</f>
        <v>0</v>
      </c>
      <c r="S134" s="165">
        <f>SUMIFS(Lancamentos!$Y:$Y,Lancamentos!$AF:$AF,Fluxo_de_Caixa_Semanal!S$8,Lancamentos!$F:$F,"Realizado",Lancamentos!$J:$J,Fluxo_de_Caixa_Semanal!$A134)</f>
        <v>0</v>
      </c>
      <c r="T134" s="166">
        <f>SUMIFS(Lancamentos!$Y:$Y,Lancamentos!$AF:$AF,Fluxo_de_Caixa_Semanal!T$8,Lancamentos!$F:$F,"Realizado",Lancamentos!$J:$J,Fluxo_de_Caixa_Semanal!$A134)</f>
        <v>0</v>
      </c>
      <c r="U134" s="167">
        <f>SUMIFS(Lancamentos!$Y:$Y,Lancamentos!$AF:$AF,Fluxo_de_Caixa_Semanal!U$8,Lancamentos!$F:$F,"Realizado",Lancamentos!$J:$J,Fluxo_de_Caixa_Semanal!$A134)</f>
        <v>0</v>
      </c>
      <c r="V134" s="165">
        <f>SUMIFS(Lancamentos!$Y:$Y,Lancamentos!$AF:$AF,Fluxo_de_Caixa_Semanal!V$8,Lancamentos!$F:$F,"Realizado",Lancamentos!$J:$J,Fluxo_de_Caixa_Semanal!$A134)</f>
        <v>0</v>
      </c>
      <c r="W134" s="166">
        <f>SUMIFS(Lancamentos!$Y:$Y,Lancamentos!$AF:$AF,Fluxo_de_Caixa_Semanal!W$8,Lancamentos!$F:$F,"Realizado",Lancamentos!$J:$J,Fluxo_de_Caixa_Semanal!$A134)</f>
        <v>0</v>
      </c>
      <c r="X134" s="121">
        <f>SUMIFS(Lancamentos!$Y:$Y,Lancamentos!$AF:$AF,Fluxo_de_Caixa_Semanal!X$8,Lancamentos!$F:$F,"Orçado",Lancamentos!$J:$J,Fluxo_de_Caixa_Semanal!$A134)</f>
        <v>0</v>
      </c>
      <c r="Y134" s="122">
        <f>SUMIFS(Lancamentos!$Y:$Y,Lancamentos!$AF:$AF,Fluxo_de_Caixa_Semanal!Y$8,Lancamentos!$F:$F,"Orçado",Lancamentos!$J:$J,Fluxo_de_Caixa_Semanal!$A134)</f>
        <v>0</v>
      </c>
      <c r="Z134" s="123">
        <f>SUMIFS(Lancamentos!$Y:$Y,Lancamentos!$AF:$AF,Fluxo_de_Caixa_Semanal!Z$8,Lancamentos!$F:$F,"Orçado",Lancamentos!$J:$J,Fluxo_de_Caixa_Semanal!$A134)</f>
        <v>0</v>
      </c>
      <c r="AA134" s="121">
        <f>SUMIFS(Lancamentos!$Y:$Y,Lancamentos!$AF:$AF,Fluxo_de_Caixa_Semanal!AA$8,Lancamentos!$F:$F,"Orçado",Lancamentos!$J:$J,Fluxo_de_Caixa_Semanal!$A134)</f>
        <v>0</v>
      </c>
      <c r="AB134" s="122">
        <f>SUMIFS(Lancamentos!$Y:$Y,Lancamentos!$AF:$AF,Fluxo_de_Caixa_Semanal!AB$8,Lancamentos!$F:$F,"Orçado",Lancamentos!$J:$J,Fluxo_de_Caixa_Semanal!$A134)</f>
        <v>0</v>
      </c>
      <c r="AC134" s="123">
        <f>SUMIFS(Lancamentos!$Y:$Y,Lancamentos!$AF:$AF,Fluxo_de_Caixa_Semanal!AC$8,Lancamentos!$F:$F,"Orçado",Lancamentos!$J:$J,Fluxo_de_Caixa_Semanal!$A134)</f>
        <v>0</v>
      </c>
      <c r="AD134" s="121">
        <f>SUMIFS(Lancamentos!$Y:$Y,Lancamentos!$AF:$AF,Fluxo_de_Caixa_Semanal!AD$8,Lancamentos!$F:$F,"Orçado",Lancamentos!$J:$J,Fluxo_de_Caixa_Semanal!$A134)</f>
        <v>0</v>
      </c>
      <c r="AE134" s="122">
        <f>SUMIFS(Lancamentos!$Y:$Y,Lancamentos!$AF:$AF,Fluxo_de_Caixa_Semanal!AE$8,Lancamentos!$F:$F,"Orçado",Lancamentos!$J:$J,Fluxo_de_Caixa_Semanal!$A134)</f>
        <v>0</v>
      </c>
      <c r="AF134" s="123">
        <f>SUMIFS(Lancamentos!$Y:$Y,Lancamentos!$AF:$AF,Fluxo_de_Caixa_Semanal!AF$8,Lancamentos!$F:$F,"Orçado",Lancamentos!$J:$J,Fluxo_de_Caixa_Semanal!$A134)</f>
        <v>0</v>
      </c>
      <c r="AG134" s="121">
        <f>SUMIFS(Lancamentos!$Y:$Y,Lancamentos!$AF:$AF,Fluxo_de_Caixa_Semanal!AG$8,Lancamentos!$F:$F,"Orçado",Lancamentos!$J:$J,Fluxo_de_Caixa_Semanal!$A134)</f>
        <v>0</v>
      </c>
      <c r="AH134" s="122">
        <f>SUMIFS(Lancamentos!$Y:$Y,Lancamentos!$AF:$AF,Fluxo_de_Caixa_Semanal!AH$8,Lancamentos!$F:$F,"Orçado",Lancamentos!$J:$J,Fluxo_de_Caixa_Semanal!$A134)</f>
        <v>0</v>
      </c>
      <c r="AI134" s="123">
        <f>SUMIFS(Lancamentos!$Y:$Y,Lancamentos!$AF:$AF,Fluxo_de_Caixa_Semanal!AI$8,Lancamentos!$F:$F,"Orçado",Lancamentos!$J:$J,Fluxo_de_Caixa_Semanal!$A134)</f>
        <v>0</v>
      </c>
      <c r="AJ134" s="121">
        <f>SUMIFS(Lancamentos!$Y:$Y,Lancamentos!$AF:$AF,Fluxo_de_Caixa_Semanal!AJ$8,Lancamentos!$F:$F,"Orçado",Lancamentos!$J:$J,Fluxo_de_Caixa_Semanal!$A134)</f>
        <v>0</v>
      </c>
      <c r="AK134" s="122">
        <f>SUMIFS(Lancamentos!$Y:$Y,Lancamentos!$AF:$AF,Fluxo_de_Caixa_Semanal!AK$8,Lancamentos!$F:$F,"Orçado",Lancamentos!$J:$J,Fluxo_de_Caixa_Semanal!$A134)</f>
        <v>0</v>
      </c>
      <c r="AL134" s="123">
        <f>SUMIFS(Lancamentos!$Y:$Y,Lancamentos!$AF:$AF,Fluxo_de_Caixa_Semanal!AL$8,Lancamentos!$F:$F,"Orçado",Lancamentos!$J:$J,Fluxo_de_Caixa_Semanal!$A134)</f>
        <v>0</v>
      </c>
      <c r="AM134" s="121">
        <f>SUMIFS(Lancamentos!$Y:$Y,Lancamentos!$AF:$AF,Fluxo_de_Caixa_Semanal!AM$8,Lancamentos!$F:$F,"Orçado",Lancamentos!$J:$J,Fluxo_de_Caixa_Semanal!$A134)</f>
        <v>0</v>
      </c>
      <c r="AN134" s="122">
        <f>SUMIFS(Lancamentos!$Y:$Y,Lancamentos!$AF:$AF,Fluxo_de_Caixa_Semanal!AN$8,Lancamentos!$F:$F,"Orçado",Lancamentos!$J:$J,Fluxo_de_Caixa_Semanal!$A134)</f>
        <v>0</v>
      </c>
      <c r="AO134" s="123">
        <f>SUMIFS(Lancamentos!$Y:$Y,Lancamentos!$AF:$AF,Fluxo_de_Caixa_Semanal!AO$8,Lancamentos!$F:$F,"Orçado",Lancamentos!$J:$J,Fluxo_de_Caixa_Semanal!$A134)</f>
        <v>0</v>
      </c>
      <c r="AP134" s="121">
        <f>SUMIFS(Lancamentos!$Y:$Y,Lancamentos!$AF:$AF,Fluxo_de_Caixa_Semanal!AP$8,Lancamentos!$F:$F,"Orçado",Lancamentos!$J:$J,Fluxo_de_Caixa_Semanal!$A134)</f>
        <v>0</v>
      </c>
      <c r="AQ134" s="122">
        <f>SUMIFS(Lancamentos!$Y:$Y,Lancamentos!$AF:$AF,Fluxo_de_Caixa_Semanal!AQ$8,Lancamentos!$F:$F,"Orçado",Lancamentos!$J:$J,Fluxo_de_Caixa_Semanal!$A134)</f>
        <v>0</v>
      </c>
      <c r="AR134" s="123">
        <f>SUMIFS(Lancamentos!$Y:$Y,Lancamentos!$AF:$AF,Fluxo_de_Caixa_Semanal!AR$8,Lancamentos!$F:$F,"Orçado",Lancamentos!$J:$J,Fluxo_de_Caixa_Semanal!$A134)</f>
        <v>0</v>
      </c>
      <c r="AS134" s="121">
        <f>SUMIFS(Lancamentos!$Y:$Y,Lancamentos!$AF:$AF,Fluxo_de_Caixa_Semanal!AS$8,Lancamentos!$F:$F,"Orçado",Lancamentos!$J:$J,Fluxo_de_Caixa_Semanal!$A134)</f>
        <v>0</v>
      </c>
      <c r="AT134" s="122">
        <f>SUMIFS(Lancamentos!$Y:$Y,Lancamentos!$AF:$AF,Fluxo_de_Caixa_Semanal!AT$8,Lancamentos!$F:$F,"Orçado",Lancamentos!$J:$J,Fluxo_de_Caixa_Semanal!$A134)</f>
        <v>0</v>
      </c>
      <c r="AU134" s="123">
        <f>SUMIFS(Lancamentos!$Y:$Y,Lancamentos!$AF:$AF,Fluxo_de_Caixa_Semanal!AU$8,Lancamentos!$F:$F,"Orçado",Lancamentos!$J:$J,Fluxo_de_Caixa_Semanal!$A134)</f>
        <v>0</v>
      </c>
      <c r="AV134" s="121">
        <f>SUMIFS(Lancamentos!$Y:$Y,Lancamentos!$AF:$AF,Fluxo_de_Caixa_Semanal!AV$8,Lancamentos!$F:$F,"Orçado",Lancamentos!$J:$J,Fluxo_de_Caixa_Semanal!$A134)</f>
        <v>0</v>
      </c>
      <c r="AW134" s="122">
        <f>SUMIFS(Lancamentos!$Y:$Y,Lancamentos!$AF:$AF,Fluxo_de_Caixa_Semanal!AW$8,Lancamentos!$F:$F,"Orçado",Lancamentos!$J:$J,Fluxo_de_Caixa_Semanal!$A134)</f>
        <v>0</v>
      </c>
      <c r="AX134" s="123">
        <f>SUMIFS(Lancamentos!$Y:$Y,Lancamentos!$AF:$AF,Fluxo_de_Caixa_Semanal!AX$8,Lancamentos!$F:$F,"Orçado",Lancamentos!$J:$J,Fluxo_de_Caixa_Semanal!$A134)</f>
        <v>0</v>
      </c>
      <c r="AY134" s="121">
        <f>SUMIFS(Lancamentos!$Y:$Y,Lancamentos!$AF:$AF,Fluxo_de_Caixa_Semanal!AY$8,Lancamentos!$F:$F,"Orçado",Lancamentos!$J:$J,Fluxo_de_Caixa_Semanal!$A134)</f>
        <v>0</v>
      </c>
      <c r="AZ134" s="122">
        <f>SUMIFS(Lancamentos!$Y:$Y,Lancamentos!$AF:$AF,Fluxo_de_Caixa_Semanal!AZ$8,Lancamentos!$F:$F,"Orçado",Lancamentos!$J:$J,Fluxo_de_Caixa_Semanal!$A134)</f>
        <v>0</v>
      </c>
      <c r="BA134" s="123">
        <f>SUMIFS(Lancamentos!$Y:$Y,Lancamentos!$AF:$AF,Fluxo_de_Caixa_Semanal!BA$8,Lancamentos!$F:$F,"Orçado",Lancamentos!$J:$J,Fluxo_de_Caixa_Semanal!$A134)</f>
        <v>0</v>
      </c>
      <c r="BB134" s="121">
        <f>SUMIFS(Lancamentos!$Y:$Y,Lancamentos!$AF:$AF,Fluxo_de_Caixa_Semanal!BB$8,Lancamentos!$F:$F,"Orçado",Lancamentos!$J:$J,Fluxo_de_Caixa_Semanal!$A134)</f>
        <v>0</v>
      </c>
      <c r="BC134" s="122">
        <f>SUMIFS(Lancamentos!$Y:$Y,Lancamentos!$AF:$AF,Fluxo_de_Caixa_Semanal!BC$8,Lancamentos!$F:$F,"Orçado",Lancamentos!$J:$J,Fluxo_de_Caixa_Semanal!$A134)</f>
        <v>0</v>
      </c>
      <c r="BD134" s="123">
        <f>SUMIFS(Lancamentos!$Y:$Y,Lancamentos!$AF:$AF,Fluxo_de_Caixa_Semanal!BD$8,Lancamentos!$F:$F,"Orçado",Lancamentos!$J:$J,Fluxo_de_Caixa_Semanal!$A134)</f>
        <v>0</v>
      </c>
      <c r="BE134" s="121">
        <f>SUMIFS(Lancamentos!$Y:$Y,Lancamentos!$AF:$AF,Fluxo_de_Caixa_Semanal!BE$8,Lancamentos!$F:$F,"Orçado",Lancamentos!$J:$J,Fluxo_de_Caixa_Semanal!$A134)</f>
        <v>0</v>
      </c>
      <c r="BF134" s="122">
        <f>SUMIFS(Lancamentos!$Y:$Y,Lancamentos!$AF:$AF,Fluxo_de_Caixa_Semanal!BF$8,Lancamentos!$F:$F,"Orçado",Lancamentos!$J:$J,Fluxo_de_Caixa_Semanal!$A134)</f>
        <v>0</v>
      </c>
      <c r="BG134" s="123">
        <f>SUMIFS(Lancamentos!$Y:$Y,Lancamentos!$AF:$AF,Fluxo_de_Caixa_Semanal!BG$8,Lancamentos!$F:$F,"Orçado",Lancamentos!$J:$J,Fluxo_de_Caixa_Semanal!$A134)</f>
        <v>0</v>
      </c>
      <c r="BH134" s="121">
        <f>SUMIFS(Lancamentos!$Y:$Y,Lancamentos!$AF:$AF,Fluxo_de_Caixa_Semanal!BH$8,Lancamentos!$F:$F,"Orçado",Lancamentos!$J:$J,Fluxo_de_Caixa_Semanal!$A134)</f>
        <v>0</v>
      </c>
      <c r="BI134" s="122">
        <f>SUMIFS(Lancamentos!$Y:$Y,Lancamentos!$AF:$AF,Fluxo_de_Caixa_Semanal!BI$8,Lancamentos!$F:$F,"Orçado",Lancamentos!$J:$J,Fluxo_de_Caixa_Semanal!$A134)</f>
        <v>0</v>
      </c>
      <c r="BJ134" s="123">
        <f>SUMIFS(Lancamentos!$Y:$Y,Lancamentos!$AF:$AF,Fluxo_de_Caixa_Semanal!BJ$8,Lancamentos!$F:$F,"Orçado",Lancamentos!$J:$J,Fluxo_de_Caixa_Semanal!$A134)</f>
        <v>0</v>
      </c>
      <c r="BK134" s="121">
        <f>SUMIFS(Lancamentos!$Y:$Y,Lancamentos!$AF:$AF,Fluxo_de_Caixa_Semanal!BK$8,Lancamentos!$F:$F,"Orçado",Lancamentos!$J:$J,Fluxo_de_Caixa_Semanal!$A134)</f>
        <v>0</v>
      </c>
      <c r="BL134" s="122">
        <f>SUMIFS(Lancamentos!$Y:$Y,Lancamentos!$AF:$AF,Fluxo_de_Caixa_Semanal!BL$8,Lancamentos!$F:$F,"Orçado",Lancamentos!$J:$J,Fluxo_de_Caixa_Semanal!$A134)</f>
        <v>0</v>
      </c>
      <c r="BM134" s="123">
        <f>SUMIFS(Lancamentos!$Y:$Y,Lancamentos!$AF:$AF,Fluxo_de_Caixa_Semanal!BM$8,Lancamentos!$F:$F,"Orçado",Lancamentos!$J:$J,Fluxo_de_Caixa_Semanal!$A134)</f>
        <v>0</v>
      </c>
      <c r="BN134" s="121">
        <f>SUMIFS(Lancamentos!$Y:$Y,Lancamentos!$AF:$AF,Fluxo_de_Caixa_Semanal!BN$8,Lancamentos!$F:$F,"Orçado",Lancamentos!$J:$J,Fluxo_de_Caixa_Semanal!$A134)</f>
        <v>0</v>
      </c>
      <c r="BO134" s="122">
        <f>SUMIFS(Lancamentos!$Y:$Y,Lancamentos!$AF:$AF,Fluxo_de_Caixa_Semanal!BO$8,Lancamentos!$F:$F,"Orçado",Lancamentos!$J:$J,Fluxo_de_Caixa_Semanal!$A134)</f>
        <v>0</v>
      </c>
      <c r="BP134" s="123">
        <f>SUMIFS(Lancamentos!$Y:$Y,Lancamentos!$AF:$AF,Fluxo_de_Caixa_Semanal!BP$8,Lancamentos!$F:$F,"Orçado",Lancamentos!$J:$J,Fluxo_de_Caixa_Semanal!$A134)</f>
        <v>0</v>
      </c>
      <c r="BQ134" s="121">
        <f>SUMIFS(Lancamentos!$Y:$Y,Lancamentos!$AF:$AF,Fluxo_de_Caixa_Semanal!BQ$8,Lancamentos!$F:$F,"Orçado",Lancamentos!$J:$J,Fluxo_de_Caixa_Semanal!$A134)</f>
        <v>0</v>
      </c>
      <c r="BR134" s="122">
        <f>SUMIFS(Lancamentos!$Y:$Y,Lancamentos!$AF:$AF,Fluxo_de_Caixa_Semanal!BR$8,Lancamentos!$F:$F,"Orçado",Lancamentos!$J:$J,Fluxo_de_Caixa_Semanal!$A134)</f>
        <v>0</v>
      </c>
      <c r="BS134" s="123">
        <f>SUMIFS(Lancamentos!$Y:$Y,Lancamentos!$AF:$AF,Fluxo_de_Caixa_Semanal!BS$8,Lancamentos!$F:$F,"Orçado",Lancamentos!$J:$J,Fluxo_de_Caixa_Semanal!$A134)</f>
        <v>0</v>
      </c>
      <c r="BT134" s="121">
        <f>SUMIFS(Lancamentos!$Y:$Y,Lancamentos!$AF:$AF,Fluxo_de_Caixa_Semanal!BT$8,Lancamentos!$F:$F,"Orçado",Lancamentos!$J:$J,Fluxo_de_Caixa_Semanal!$A134)</f>
        <v>0</v>
      </c>
      <c r="BU134" s="122">
        <f>SUMIFS(Lancamentos!$Y:$Y,Lancamentos!$AF:$AF,Fluxo_de_Caixa_Semanal!BU$8,Lancamentos!$F:$F,"Orçado",Lancamentos!$J:$J,Fluxo_de_Caixa_Semanal!$A134)</f>
        <v>0</v>
      </c>
      <c r="BV134" s="123">
        <f>SUMIFS(Lancamentos!$Y:$Y,Lancamentos!$AF:$AF,Fluxo_de_Caixa_Semanal!BV$8,Lancamentos!$F:$F,"Orçado",Lancamentos!$J:$J,Fluxo_de_Caixa_Semanal!$A134)</f>
        <v>0</v>
      </c>
      <c r="BW134" s="121">
        <f>SUMIFS(Lancamentos!$Y:$Y,Lancamentos!$AF:$AF,Fluxo_de_Caixa_Semanal!BW$8,Lancamentos!$F:$F,"Orçado",Lancamentos!$J:$J,Fluxo_de_Caixa_Semanal!$A134)</f>
        <v>0</v>
      </c>
      <c r="BX134" s="122">
        <f>SUMIFS(Lancamentos!$Y:$Y,Lancamentos!$AF:$AF,Fluxo_de_Caixa_Semanal!BX$8,Lancamentos!$F:$F,"Orçado",Lancamentos!$J:$J,Fluxo_de_Caixa_Semanal!$A134)</f>
        <v>0</v>
      </c>
      <c r="BY134" s="123">
        <f>SUMIFS(Lancamentos!$Y:$Y,Lancamentos!$AF:$AF,Fluxo_de_Caixa_Semanal!BY$8,Lancamentos!$F:$F,"Orçado",Lancamentos!$J:$J,Fluxo_de_Caixa_Semanal!$A134)</f>
        <v>0</v>
      </c>
      <c r="BZ134" s="121">
        <f>SUMIFS(Lancamentos!$Y:$Y,Lancamentos!$AF:$AF,Fluxo_de_Caixa_Semanal!BZ$8,Lancamentos!$F:$F,"Orçado",Lancamentos!$J:$J,Fluxo_de_Caixa_Semanal!$A134)</f>
        <v>0</v>
      </c>
      <c r="CA134" s="122">
        <f>SUMIFS(Lancamentos!$Y:$Y,Lancamentos!$AF:$AF,Fluxo_de_Caixa_Semanal!CA$8,Lancamentos!$F:$F,"Orçado",Lancamentos!$J:$J,Fluxo_de_Caixa_Semanal!$A134)</f>
        <v>0</v>
      </c>
      <c r="CB134" s="123">
        <f>SUMIFS(Lancamentos!$Y:$Y,Lancamentos!$AF:$AF,Fluxo_de_Caixa_Semanal!CB$8,Lancamentos!$F:$F,"Orçado",Lancamentos!$J:$J,Fluxo_de_Caixa_Semanal!$A134)</f>
        <v>0</v>
      </c>
      <c r="CC134" s="121">
        <f>SUMIFS(Lancamentos!$Y:$Y,Lancamentos!$AF:$AF,Fluxo_de_Caixa_Semanal!CC$8,Lancamentos!$F:$F,"Orçado",Lancamentos!$J:$J,Fluxo_de_Caixa_Semanal!$A134)</f>
        <v>0</v>
      </c>
      <c r="CD134" s="122">
        <f>SUMIFS(Lancamentos!$Y:$Y,Lancamentos!$AF:$AF,Fluxo_de_Caixa_Semanal!CD$8,Lancamentos!$F:$F,"Orçado",Lancamentos!$J:$J,Fluxo_de_Caixa_Semanal!$A134)</f>
        <v>0</v>
      </c>
      <c r="CE134" s="123">
        <f>SUMIFS(Lancamentos!$Y:$Y,Lancamentos!$AF:$AF,Fluxo_de_Caixa_Semanal!CE$8,Lancamentos!$F:$F,"Orçado",Lancamentos!$J:$J,Fluxo_de_Caixa_Semanal!$A134)</f>
        <v>0</v>
      </c>
      <c r="CF134" s="121">
        <f>SUMIFS(Lancamentos!$Y:$Y,Lancamentos!$AF:$AF,Fluxo_de_Caixa_Semanal!CF$8,Lancamentos!$F:$F,"Orçado",Lancamentos!$J:$J,Fluxo_de_Caixa_Semanal!$A134)</f>
        <v>0</v>
      </c>
      <c r="CG134" s="122">
        <f>SUMIFS(Lancamentos!$Y:$Y,Lancamentos!$AF:$AF,Fluxo_de_Caixa_Semanal!CG$8,Lancamentos!$F:$F,"Orçado",Lancamentos!$J:$J,Fluxo_de_Caixa_Semanal!$A134)</f>
        <v>0</v>
      </c>
      <c r="CH134" s="123">
        <f>SUMIFS(Lancamentos!$Y:$Y,Lancamentos!$AF:$AF,Fluxo_de_Caixa_Semanal!CH$8,Lancamentos!$F:$F,"Orçado",Lancamentos!$J:$J,Fluxo_de_Caixa_Semanal!$A134)</f>
        <v>0</v>
      </c>
      <c r="CI134" s="121">
        <f>SUMIFS(Lancamentos!$Y:$Y,Lancamentos!$AF:$AF,Fluxo_de_Caixa_Semanal!CI$8,Lancamentos!$F:$F,"Orçado",Lancamentos!$J:$J,Fluxo_de_Caixa_Semanal!$A134)</f>
        <v>0</v>
      </c>
      <c r="CJ134" s="122">
        <f>SUMIFS(Lancamentos!$Y:$Y,Lancamentos!$AF:$AF,Fluxo_de_Caixa_Semanal!CJ$8,Lancamentos!$F:$F,"Orçado",Lancamentos!$J:$J,Fluxo_de_Caixa_Semanal!$A134)</f>
        <v>0</v>
      </c>
      <c r="CK134" s="123">
        <f>SUMIFS(Lancamentos!$Y:$Y,Lancamentos!$AF:$AF,Fluxo_de_Caixa_Semanal!CK$8,Lancamentos!$F:$F,"Orçado",Lancamentos!$J:$J,Fluxo_de_Caixa_Semanal!$A134)</f>
        <v>0</v>
      </c>
      <c r="CL134" s="121">
        <f>SUMIFS(Lancamentos!$Y:$Y,Lancamentos!$AF:$AF,Fluxo_de_Caixa_Semanal!CL$8,Lancamentos!$F:$F,"Orçado",Lancamentos!$J:$J,Fluxo_de_Caixa_Semanal!$A134)</f>
        <v>0</v>
      </c>
      <c r="CM134" s="122">
        <f>SUMIFS(Lancamentos!$Y:$Y,Lancamentos!$AF:$AF,Fluxo_de_Caixa_Semanal!CM$8,Lancamentos!$F:$F,"Orçado",Lancamentos!$J:$J,Fluxo_de_Caixa_Semanal!$A134)</f>
        <v>0</v>
      </c>
      <c r="CN134" s="123">
        <f>SUMIFS(Lancamentos!$Y:$Y,Lancamentos!$AF:$AF,Fluxo_de_Caixa_Semanal!CN$8,Lancamentos!$F:$F,"Orçado",Lancamentos!$J:$J,Fluxo_de_Caixa_Semanal!$A134)</f>
        <v>0</v>
      </c>
      <c r="CO134" s="121">
        <f>SUMIFS(Lancamentos!$Y:$Y,Lancamentos!$AF:$AF,Fluxo_de_Caixa_Semanal!CO$8,Lancamentos!$F:$F,"Orçado",Lancamentos!$J:$J,Fluxo_de_Caixa_Semanal!$A134)</f>
        <v>0</v>
      </c>
      <c r="CP134" s="122">
        <f>SUMIFS(Lancamentos!$Y:$Y,Lancamentos!$AF:$AF,Fluxo_de_Caixa_Semanal!CP$8,Lancamentos!$F:$F,"Orçado",Lancamentos!$J:$J,Fluxo_de_Caixa_Semanal!$A134)</f>
        <v>0</v>
      </c>
      <c r="CQ134" s="123">
        <f>SUMIFS(Lancamentos!$Y:$Y,Lancamentos!$AF:$AF,Fluxo_de_Caixa_Semanal!CQ$8,Lancamentos!$F:$F,"Orçado",Lancamentos!$J:$J,Fluxo_de_Caixa_Semanal!$A134)</f>
        <v>0</v>
      </c>
      <c r="CR134" s="121">
        <f>SUMIFS(Lancamentos!$Y:$Y,Lancamentos!$AF:$AF,Fluxo_de_Caixa_Semanal!CR$8,Lancamentos!$F:$F,"Orçado",Lancamentos!$J:$J,Fluxo_de_Caixa_Semanal!$A134)</f>
        <v>0</v>
      </c>
      <c r="CS134" s="122">
        <f>SUMIFS(Lancamentos!$Y:$Y,Lancamentos!$AF:$AF,Fluxo_de_Caixa_Semanal!CS$8,Lancamentos!$F:$F,"Orçado",Lancamentos!$J:$J,Fluxo_de_Caixa_Semanal!$A134)</f>
        <v>0</v>
      </c>
      <c r="CT134" s="123">
        <f>SUMIFS(Lancamentos!$Y:$Y,Lancamentos!$AF:$AF,Fluxo_de_Caixa_Semanal!CT$8,Lancamentos!$F:$F,"Orçado",Lancamentos!$J:$J,Fluxo_de_Caixa_Semanal!$A134)</f>
        <v>0</v>
      </c>
      <c r="CU134" s="121">
        <f>SUMIFS(Lancamentos!$Y:$Y,Lancamentos!$AF:$AF,Fluxo_de_Caixa_Semanal!CU$8,Lancamentos!$F:$F,"Orçado",Lancamentos!$J:$J,Fluxo_de_Caixa_Semanal!$A134)</f>
        <v>0</v>
      </c>
      <c r="CV134" s="122">
        <f>SUMIFS(Lancamentos!$Y:$Y,Lancamentos!$AF:$AF,Fluxo_de_Caixa_Semanal!CV$8,Lancamentos!$F:$F,"Orçado",Lancamentos!$J:$J,Fluxo_de_Caixa_Semanal!$A134)</f>
        <v>0</v>
      </c>
      <c r="CW134" s="123">
        <f>SUMIFS(Lancamentos!$Y:$Y,Lancamentos!$AF:$AF,Fluxo_de_Caixa_Semanal!CW$8,Lancamentos!$F:$F,"Orçado",Lancamentos!$J:$J,Fluxo_de_Caixa_Semanal!$A134)</f>
        <v>0</v>
      </c>
      <c r="CX134" s="121">
        <f>SUMIFS(Lancamentos!$Y:$Y,Lancamentos!$AF:$AF,Fluxo_de_Caixa_Semanal!CX$8,Lancamentos!$F:$F,"Orçado",Lancamentos!$J:$J,Fluxo_de_Caixa_Semanal!$A134)</f>
        <v>0</v>
      </c>
      <c r="CY134" s="122">
        <f>SUMIFS(Lancamentos!$Y:$Y,Lancamentos!$AF:$AF,Fluxo_de_Caixa_Semanal!CY$8,Lancamentos!$F:$F,"Orçado",Lancamentos!$J:$J,Fluxo_de_Caixa_Semanal!$A134)</f>
        <v>0</v>
      </c>
      <c r="CZ134" s="123">
        <f>SUMIFS(Lancamentos!$Y:$Y,Lancamentos!$AF:$AF,Fluxo_de_Caixa_Semanal!CZ$8,Lancamentos!$F:$F,"Orçado",Lancamentos!$J:$J,Fluxo_de_Caixa_Semanal!$A134)</f>
        <v>0</v>
      </c>
      <c r="DA134" s="121">
        <f>SUMIFS(Lancamentos!$Y:$Y,Lancamentos!$AF:$AF,Fluxo_de_Caixa_Semanal!DA$8,Lancamentos!$F:$F,"Orçado",Lancamentos!$J:$J,Fluxo_de_Caixa_Semanal!$A134)</f>
        <v>0</v>
      </c>
      <c r="DB134" s="122">
        <f>SUMIFS(Lancamentos!$Y:$Y,Lancamentos!$AF:$AF,Fluxo_de_Caixa_Semanal!DB$8,Lancamentos!$F:$F,"Orçado",Lancamentos!$J:$J,Fluxo_de_Caixa_Semanal!$A134)</f>
        <v>0</v>
      </c>
      <c r="DC134" s="123">
        <f>SUMIFS(Lancamentos!$Y:$Y,Lancamentos!$AF:$AF,Fluxo_de_Caixa_Semanal!DC$8,Lancamentos!$F:$F,"Orçado",Lancamentos!$J:$J,Fluxo_de_Caixa_Semanal!$A134)</f>
        <v>0</v>
      </c>
      <c r="DD134" s="121">
        <f>SUMIFS(Lancamentos!$Y:$Y,Lancamentos!$AF:$AF,Fluxo_de_Caixa_Semanal!DD$8,Lancamentos!$F:$F,"Orçado",Lancamentos!$J:$J,Fluxo_de_Caixa_Semanal!$A134)</f>
        <v>0</v>
      </c>
      <c r="DE134" s="122">
        <f>SUMIFS(Lancamentos!$Y:$Y,Lancamentos!$AF:$AF,Fluxo_de_Caixa_Semanal!DE$8,Lancamentos!$F:$F,"Orçado",Lancamentos!$J:$J,Fluxo_de_Caixa_Semanal!$A134)</f>
        <v>0</v>
      </c>
      <c r="DF134" s="123">
        <f>SUMIFS(Lancamentos!$Y:$Y,Lancamentos!$AF:$AF,Fluxo_de_Caixa_Semanal!DF$8,Lancamentos!$F:$F,"Orçado",Lancamentos!$J:$J,Fluxo_de_Caixa_Semanal!$A134)</f>
        <v>0</v>
      </c>
      <c r="DG134" s="121">
        <f>SUMIFS(Lancamentos!$Y:$Y,Lancamentos!$AF:$AF,Fluxo_de_Caixa_Semanal!DG$8,Lancamentos!$F:$F,"Orçado",Lancamentos!$J:$J,Fluxo_de_Caixa_Semanal!$A134)</f>
        <v>0</v>
      </c>
      <c r="DH134" s="122">
        <f>SUMIFS(Lancamentos!$Y:$Y,Lancamentos!$AF:$AF,Fluxo_de_Caixa_Semanal!DH$8,Lancamentos!$F:$F,"Orçado",Lancamentos!$J:$J,Fluxo_de_Caixa_Semanal!$A134)</f>
        <v>0</v>
      </c>
      <c r="DI134" s="123">
        <f>SUMIFS(Lancamentos!$Y:$Y,Lancamentos!$AF:$AF,Fluxo_de_Caixa_Semanal!DI$8,Lancamentos!$F:$F,"Orçado",Lancamentos!$J:$J,Fluxo_de_Caixa_Semanal!$A134)</f>
        <v>0</v>
      </c>
      <c r="DJ134" s="121">
        <f>SUMIFS(Lancamentos!$Y:$Y,Lancamentos!$AF:$AF,Fluxo_de_Caixa_Semanal!DJ$8,Lancamentos!$F:$F,"Orçado",Lancamentos!$J:$J,Fluxo_de_Caixa_Semanal!$A134)</f>
        <v>0</v>
      </c>
      <c r="DK134" s="122">
        <f>SUMIFS(Lancamentos!$Y:$Y,Lancamentos!$AF:$AF,Fluxo_de_Caixa_Semanal!DK$8,Lancamentos!$F:$F,"Orçado",Lancamentos!$J:$J,Fluxo_de_Caixa_Semanal!$A134)</f>
        <v>0</v>
      </c>
      <c r="DL134" s="123">
        <f>SUMIFS(Lancamentos!$Y:$Y,Lancamentos!$AF:$AF,Fluxo_de_Caixa_Semanal!DL$8,Lancamentos!$F:$F,"Orçado",Lancamentos!$J:$J,Fluxo_de_Caixa_Semanal!$A134)</f>
        <v>0</v>
      </c>
      <c r="DM134" s="121">
        <f>SUMIFS(Lancamentos!$Y:$Y,Lancamentos!$AF:$AF,Fluxo_de_Caixa_Semanal!DM$8,Lancamentos!$F:$F,"Orçado",Lancamentos!$J:$J,Fluxo_de_Caixa_Semanal!$A134)</f>
        <v>0</v>
      </c>
      <c r="DN134" s="122">
        <f>SUMIFS(Lancamentos!$Y:$Y,Lancamentos!$AF:$AF,Fluxo_de_Caixa_Semanal!DN$8,Lancamentos!$F:$F,"Orçado",Lancamentos!$J:$J,Fluxo_de_Caixa_Semanal!$A134)</f>
        <v>0</v>
      </c>
      <c r="DO134" s="123">
        <f>SUMIFS(Lancamentos!$Y:$Y,Lancamentos!$AF:$AF,Fluxo_de_Caixa_Semanal!DO$8,Lancamentos!$F:$F,"Orçado",Lancamentos!$J:$J,Fluxo_de_Caixa_Semanal!$A134)</f>
        <v>0</v>
      </c>
      <c r="DP134" s="121">
        <f>SUMIFS(Lancamentos!$Y:$Y,Lancamentos!$AF:$AF,Fluxo_de_Caixa_Semanal!DP$8,Lancamentos!$F:$F,"Orçado",Lancamentos!$J:$J,Fluxo_de_Caixa_Semanal!$A134)</f>
        <v>0</v>
      </c>
      <c r="DQ134" s="122">
        <f>SUMIFS(Lancamentos!$Y:$Y,Lancamentos!$AF:$AF,Fluxo_de_Caixa_Semanal!DQ$8,Lancamentos!$F:$F,"Orçado",Lancamentos!$J:$J,Fluxo_de_Caixa_Semanal!$A134)</f>
        <v>0</v>
      </c>
      <c r="DR134" s="123">
        <f>SUMIFS(Lancamentos!$Y:$Y,Lancamentos!$AF:$AF,Fluxo_de_Caixa_Semanal!DR$8,Lancamentos!$F:$F,"Orçado",Lancamentos!$J:$J,Fluxo_de_Caixa_Semanal!$A134)</f>
        <v>0</v>
      </c>
      <c r="DS134" s="121">
        <f>SUMIFS(Lancamentos!$Y:$Y,Lancamentos!$AF:$AF,Fluxo_de_Caixa_Semanal!DS$8,Lancamentos!$F:$F,"Orçado",Lancamentos!$J:$J,Fluxo_de_Caixa_Semanal!$A134)</f>
        <v>0</v>
      </c>
      <c r="DT134" s="122">
        <f>SUMIFS(Lancamentos!$Y:$Y,Lancamentos!$AF:$AF,Fluxo_de_Caixa_Semanal!DT$8,Lancamentos!$F:$F,"Orçado",Lancamentos!$J:$J,Fluxo_de_Caixa_Semanal!$A134)</f>
        <v>0</v>
      </c>
      <c r="DU134" s="123">
        <f>SUMIFS(Lancamentos!$Y:$Y,Lancamentos!$AF:$AF,Fluxo_de_Caixa_Semanal!DU$8,Lancamentos!$F:$F,"Orçado",Lancamentos!$J:$J,Fluxo_de_Caixa_Semanal!$A134)</f>
        <v>0</v>
      </c>
      <c r="DV134" s="121">
        <f>SUMIFS(Lancamentos!$Y:$Y,Lancamentos!$AF:$AF,Fluxo_de_Caixa_Semanal!DV$8,Lancamentos!$F:$F,"Orçado",Lancamentos!$J:$J,Fluxo_de_Caixa_Semanal!$A134)</f>
        <v>0</v>
      </c>
      <c r="DW134" s="122">
        <f>SUMIFS(Lancamentos!$Y:$Y,Lancamentos!$AF:$AF,Fluxo_de_Caixa_Semanal!DW$8,Lancamentos!$F:$F,"Orçado",Lancamentos!$J:$J,Fluxo_de_Caixa_Semanal!$A134)</f>
        <v>0</v>
      </c>
      <c r="DX134" s="123">
        <f>SUMIFS(Lancamentos!$Y:$Y,Lancamentos!$AF:$AF,Fluxo_de_Caixa_Semanal!DX$8,Lancamentos!$F:$F,"Orçado",Lancamentos!$J:$J,Fluxo_de_Caixa_Semanal!$A134)</f>
        <v>0</v>
      </c>
      <c r="DY134" s="121">
        <f>SUMIFS(Lancamentos!$Y:$Y,Lancamentos!$AF:$AF,Fluxo_de_Caixa_Semanal!DY$8,Lancamentos!$F:$F,"Orçado",Lancamentos!$J:$J,Fluxo_de_Caixa_Semanal!$A134)</f>
        <v>0</v>
      </c>
      <c r="DZ134" s="122">
        <f>SUMIFS(Lancamentos!$Y:$Y,Lancamentos!$AF:$AF,Fluxo_de_Caixa_Semanal!DZ$8,Lancamentos!$F:$F,"Orçado",Lancamentos!$J:$J,Fluxo_de_Caixa_Semanal!$A134)</f>
        <v>0</v>
      </c>
      <c r="EA134" s="123">
        <f>SUMIFS(Lancamentos!$Y:$Y,Lancamentos!$AF:$AF,Fluxo_de_Caixa_Semanal!EA$8,Lancamentos!$F:$F,"Orçado",Lancamentos!$J:$J,Fluxo_de_Caixa_Semanal!$A134)</f>
        <v>0</v>
      </c>
      <c r="EB134" s="121">
        <f>SUMIFS(Lancamentos!$Y:$Y,Lancamentos!$AF:$AF,Fluxo_de_Caixa_Semanal!EB$8,Lancamentos!$F:$F,"Orçado",Lancamentos!$J:$J,Fluxo_de_Caixa_Semanal!$A134)</f>
        <v>0</v>
      </c>
      <c r="EC134" s="122">
        <f>SUMIFS(Lancamentos!$Y:$Y,Lancamentos!$AF:$AF,Fluxo_de_Caixa_Semanal!EC$8,Lancamentos!$F:$F,"Orçado",Lancamentos!$J:$J,Fluxo_de_Caixa_Semanal!$A134)</f>
        <v>0</v>
      </c>
      <c r="ED134" s="123">
        <f>SUMIFS(Lancamentos!$Y:$Y,Lancamentos!$AF:$AF,Fluxo_de_Caixa_Semanal!ED$8,Lancamentos!$F:$F,"Orçado",Lancamentos!$J:$J,Fluxo_de_Caixa_Semanal!$A134)</f>
        <v>0</v>
      </c>
      <c r="EE134" s="121">
        <f>SUMIFS(Lancamentos!$Y:$Y,Lancamentos!$AF:$AF,Fluxo_de_Caixa_Semanal!EE$8,Lancamentos!$F:$F,"Orçado",Lancamentos!$J:$J,Fluxo_de_Caixa_Semanal!$A134)</f>
        <v>0</v>
      </c>
      <c r="EF134" s="122">
        <f>SUMIFS(Lancamentos!$Y:$Y,Lancamentos!$AF:$AF,Fluxo_de_Caixa_Semanal!EF$8,Lancamentos!$F:$F,"Orçado",Lancamentos!$J:$J,Fluxo_de_Caixa_Semanal!$A134)</f>
        <v>0</v>
      </c>
      <c r="EG134" s="123">
        <f>SUMIFS(Lancamentos!$Y:$Y,Lancamentos!$AF:$AF,Fluxo_de_Caixa_Semanal!EG$8,Lancamentos!$F:$F,"Orçado",Lancamentos!$J:$J,Fluxo_de_Caixa_Semanal!$A134)</f>
        <v>0</v>
      </c>
      <c r="EH134" s="121">
        <f>SUMIFS(Lancamentos!$Y:$Y,Lancamentos!$AF:$AF,Fluxo_de_Caixa_Semanal!EH$8,Lancamentos!$F:$F,"Orçado",Lancamentos!$J:$J,Fluxo_de_Caixa_Semanal!$A134)</f>
        <v>0</v>
      </c>
      <c r="EI134" s="122">
        <f>SUMIFS(Lancamentos!$Y:$Y,Lancamentos!$AF:$AF,Fluxo_de_Caixa_Semanal!EI$8,Lancamentos!$F:$F,"Orçado",Lancamentos!$J:$J,Fluxo_de_Caixa_Semanal!$A134)</f>
        <v>0</v>
      </c>
      <c r="EJ134" s="123">
        <f>SUMIFS(Lancamentos!$Y:$Y,Lancamentos!$AF:$AF,Fluxo_de_Caixa_Semanal!EJ$8,Lancamentos!$F:$F,"Orçado",Lancamentos!$J:$J,Fluxo_de_Caixa_Semanal!$A134)</f>
        <v>0</v>
      </c>
      <c r="EK134" s="121">
        <f>SUMIFS(Lancamentos!$Y:$Y,Lancamentos!$AF:$AF,Fluxo_de_Caixa_Semanal!EK$8,Lancamentos!$F:$F,"Orçado",Lancamentos!$J:$J,Fluxo_de_Caixa_Semanal!$A134)</f>
        <v>0</v>
      </c>
      <c r="EL134" s="122">
        <f>SUMIFS(Lancamentos!$Y:$Y,Lancamentos!$AF:$AF,Fluxo_de_Caixa_Semanal!EL$8,Lancamentos!$F:$F,"Orçado",Lancamentos!$J:$J,Fluxo_de_Caixa_Semanal!$A134)</f>
        <v>0</v>
      </c>
      <c r="EM134" s="123">
        <f>SUMIFS(Lancamentos!$Y:$Y,Lancamentos!$AF:$AF,Fluxo_de_Caixa_Semanal!EM$8,Lancamentos!$F:$F,"Orçado",Lancamentos!$J:$J,Fluxo_de_Caixa_Semanal!$A134)</f>
        <v>0</v>
      </c>
      <c r="EN134" s="121">
        <f>SUMIFS(Lancamentos!$Y:$Y,Lancamentos!$AF:$AF,Fluxo_de_Caixa_Semanal!EN$8,Lancamentos!$F:$F,"Orçado",Lancamentos!$J:$J,Fluxo_de_Caixa_Semanal!$A134)</f>
        <v>0</v>
      </c>
      <c r="EO134" s="122">
        <f>SUMIFS(Lancamentos!$Y:$Y,Lancamentos!$AF:$AF,Fluxo_de_Caixa_Semanal!EO$8,Lancamentos!$F:$F,"Orçado",Lancamentos!$J:$J,Fluxo_de_Caixa_Semanal!$A134)</f>
        <v>0</v>
      </c>
      <c r="EP134" s="123">
        <f>SUMIFS(Lancamentos!$Y:$Y,Lancamentos!$AF:$AF,Fluxo_de_Caixa_Semanal!EP$8,Lancamentos!$F:$F,"Orçado",Lancamentos!$J:$J,Fluxo_de_Caixa_Semanal!$A134)</f>
        <v>0</v>
      </c>
      <c r="EQ134" s="121">
        <f>SUMIFS(Lancamentos!$Y:$Y,Lancamentos!$AF:$AF,Fluxo_de_Caixa_Semanal!EQ$8,Lancamentos!$F:$F,"Orçado",Lancamentos!$J:$J,Fluxo_de_Caixa_Semanal!$A134)</f>
        <v>0</v>
      </c>
      <c r="ER134" s="122">
        <f>SUMIFS(Lancamentos!$Y:$Y,Lancamentos!$AF:$AF,Fluxo_de_Caixa_Semanal!ER$8,Lancamentos!$F:$F,"Orçado",Lancamentos!$J:$J,Fluxo_de_Caixa_Semanal!$A134)</f>
        <v>0</v>
      </c>
      <c r="ES134" s="123">
        <f>SUMIFS(Lancamentos!$Y:$Y,Lancamentos!$AF:$AF,Fluxo_de_Caixa_Semanal!ES$8,Lancamentos!$F:$F,"Orçado",Lancamentos!$J:$J,Fluxo_de_Caixa_Semanal!$A134)</f>
        <v>0</v>
      </c>
    </row>
    <row r="135" spans="1:149" s="2" customFormat="1" outlineLevel="1" x14ac:dyDescent="0.25">
      <c r="A135" t="s">
        <v>87</v>
      </c>
      <c r="B135" t="s">
        <v>88</v>
      </c>
      <c r="C135" s="165">
        <f>SUMIFS(Lancamentos!$Y:$Y,Lancamentos!$AF:$AF,Fluxo_de_Caixa_Semanal!C$8,Lancamentos!$F:$F,"Realizado",Lancamentos!$J:$J,Fluxo_de_Caixa_Semanal!$A135)</f>
        <v>0</v>
      </c>
      <c r="D135" s="165">
        <f>SUMIFS(Lancamentos!$Y:$Y,Lancamentos!$AF:$AF,Fluxo_de_Caixa_Semanal!D$8,Lancamentos!$F:$F,"Realizado",Lancamentos!$J:$J,Fluxo_de_Caixa_Semanal!$A135)</f>
        <v>0</v>
      </c>
      <c r="E135" s="166">
        <f>SUMIFS(Lancamentos!$Y:$Y,Lancamentos!$AF:$AF,Fluxo_de_Caixa_Semanal!E$8,Lancamentos!$F:$F,"Realizado",Lancamentos!$J:$J,Fluxo_de_Caixa_Semanal!$A135)</f>
        <v>0</v>
      </c>
      <c r="F135" s="167">
        <f>SUMIFS(Lancamentos!$Y:$Y,Lancamentos!$AF:$AF,Fluxo_de_Caixa_Semanal!F$8,Lancamentos!$F:$F,"Realizado",Lancamentos!$J:$J,Fluxo_de_Caixa_Semanal!$A135)</f>
        <v>0</v>
      </c>
      <c r="G135" s="165">
        <f>SUMIFS(Lancamentos!$Y:$Y,Lancamentos!$AF:$AF,Fluxo_de_Caixa_Semanal!G$8,Lancamentos!$F:$F,"Realizado",Lancamentos!$J:$J,Fluxo_de_Caixa_Semanal!$A135)</f>
        <v>0</v>
      </c>
      <c r="H135" s="166">
        <f>SUMIFS(Lancamentos!$Y:$Y,Lancamentos!$AF:$AF,Fluxo_de_Caixa_Semanal!H$8,Lancamentos!$F:$F,"Realizado",Lancamentos!$J:$J,Fluxo_de_Caixa_Semanal!$A135)</f>
        <v>0</v>
      </c>
      <c r="I135" s="167">
        <f>SUMIFS(Lancamentos!$Y:$Y,Lancamentos!$AF:$AF,Fluxo_de_Caixa_Semanal!I$8,Lancamentos!$F:$F,"Realizado",Lancamentos!$J:$J,Fluxo_de_Caixa_Semanal!$A135)</f>
        <v>0</v>
      </c>
      <c r="J135" s="165">
        <f>SUMIFS(Lancamentos!$Y:$Y,Lancamentos!$AF:$AF,Fluxo_de_Caixa_Semanal!J$8,Lancamentos!$F:$F,"Realizado",Lancamentos!$J:$J,Fluxo_de_Caixa_Semanal!$A135)</f>
        <v>0</v>
      </c>
      <c r="K135" s="166">
        <f>SUMIFS(Lancamentos!$Y:$Y,Lancamentos!$AF:$AF,Fluxo_de_Caixa_Semanal!K$8,Lancamentos!$F:$F,"Realizado",Lancamentos!$J:$J,Fluxo_de_Caixa_Semanal!$A135)</f>
        <v>0</v>
      </c>
      <c r="L135" s="167">
        <f>SUMIFS(Lancamentos!$Y:$Y,Lancamentos!$AF:$AF,Fluxo_de_Caixa_Semanal!L$8,Lancamentos!$F:$F,"Realizado",Lancamentos!$J:$J,Fluxo_de_Caixa_Semanal!$A135)</f>
        <v>0</v>
      </c>
      <c r="M135" s="165">
        <f>SUMIFS(Lancamentos!$Y:$Y,Lancamentos!$AF:$AF,Fluxo_de_Caixa_Semanal!M$8,Lancamentos!$F:$F,"Realizado",Lancamentos!$J:$J,Fluxo_de_Caixa_Semanal!$A135)</f>
        <v>0</v>
      </c>
      <c r="N135" s="166">
        <f>SUMIFS(Lancamentos!$Y:$Y,Lancamentos!$AF:$AF,Fluxo_de_Caixa_Semanal!N$8,Lancamentos!$F:$F,"Realizado",Lancamentos!$J:$J,Fluxo_de_Caixa_Semanal!$A135)</f>
        <v>0</v>
      </c>
      <c r="O135" s="167">
        <f>SUMIFS(Lancamentos!$Y:$Y,Lancamentos!$AF:$AF,Fluxo_de_Caixa_Semanal!O$8,Lancamentos!$F:$F,"Realizado",Lancamentos!$J:$J,Fluxo_de_Caixa_Semanal!$A135)</f>
        <v>0</v>
      </c>
      <c r="P135" s="165">
        <f>SUMIFS(Lancamentos!$Y:$Y,Lancamentos!$AF:$AF,Fluxo_de_Caixa_Semanal!P$8,Lancamentos!$F:$F,"Realizado",Lancamentos!$J:$J,Fluxo_de_Caixa_Semanal!$A135)</f>
        <v>0</v>
      </c>
      <c r="Q135" s="166">
        <f>SUMIFS(Lancamentos!$Y:$Y,Lancamentos!$AF:$AF,Fluxo_de_Caixa_Semanal!Q$8,Lancamentos!$F:$F,"Realizado",Lancamentos!$J:$J,Fluxo_de_Caixa_Semanal!$A135)</f>
        <v>0</v>
      </c>
      <c r="R135" s="167">
        <f>SUMIFS(Lancamentos!$Y:$Y,Lancamentos!$AF:$AF,Fluxo_de_Caixa_Semanal!R$8,Lancamentos!$F:$F,"Realizado",Lancamentos!$J:$J,Fluxo_de_Caixa_Semanal!$A135)</f>
        <v>0</v>
      </c>
      <c r="S135" s="165">
        <f>SUMIFS(Lancamentos!$Y:$Y,Lancamentos!$AF:$AF,Fluxo_de_Caixa_Semanal!S$8,Lancamentos!$F:$F,"Realizado",Lancamentos!$J:$J,Fluxo_de_Caixa_Semanal!$A135)</f>
        <v>0</v>
      </c>
      <c r="T135" s="166">
        <f>SUMIFS(Lancamentos!$Y:$Y,Lancamentos!$AF:$AF,Fluxo_de_Caixa_Semanal!T$8,Lancamentos!$F:$F,"Realizado",Lancamentos!$J:$J,Fluxo_de_Caixa_Semanal!$A135)</f>
        <v>0</v>
      </c>
      <c r="U135" s="167">
        <f>SUMIFS(Lancamentos!$Y:$Y,Lancamentos!$AF:$AF,Fluxo_de_Caixa_Semanal!U$8,Lancamentos!$F:$F,"Realizado",Lancamentos!$J:$J,Fluxo_de_Caixa_Semanal!$A135)</f>
        <v>0</v>
      </c>
      <c r="V135" s="165">
        <f>SUMIFS(Lancamentos!$Y:$Y,Lancamentos!$AF:$AF,Fluxo_de_Caixa_Semanal!V$8,Lancamentos!$F:$F,"Realizado",Lancamentos!$J:$J,Fluxo_de_Caixa_Semanal!$A135)</f>
        <v>0</v>
      </c>
      <c r="W135" s="166">
        <f>SUMIFS(Lancamentos!$Y:$Y,Lancamentos!$AF:$AF,Fluxo_de_Caixa_Semanal!W$8,Lancamentos!$F:$F,"Realizado",Lancamentos!$J:$J,Fluxo_de_Caixa_Semanal!$A135)</f>
        <v>0</v>
      </c>
      <c r="X135" s="121">
        <f>SUMIFS(Lancamentos!$Y:$Y,Lancamentos!$AF:$AF,Fluxo_de_Caixa_Semanal!X$8,Lancamentos!$F:$F,"Orçado",Lancamentos!$J:$J,Fluxo_de_Caixa_Semanal!$A135)</f>
        <v>0</v>
      </c>
      <c r="Y135" s="122">
        <f>SUMIFS(Lancamentos!$Y:$Y,Lancamentos!$AF:$AF,Fluxo_de_Caixa_Semanal!Y$8,Lancamentos!$F:$F,"Orçado",Lancamentos!$J:$J,Fluxo_de_Caixa_Semanal!$A135)</f>
        <v>0</v>
      </c>
      <c r="Z135" s="123">
        <f>SUMIFS(Lancamentos!$Y:$Y,Lancamentos!$AF:$AF,Fluxo_de_Caixa_Semanal!Z$8,Lancamentos!$F:$F,"Orçado",Lancamentos!$J:$J,Fluxo_de_Caixa_Semanal!$A135)</f>
        <v>0</v>
      </c>
      <c r="AA135" s="121">
        <f>SUMIFS(Lancamentos!$Y:$Y,Lancamentos!$AF:$AF,Fluxo_de_Caixa_Semanal!AA$8,Lancamentos!$F:$F,"Orçado",Lancamentos!$J:$J,Fluxo_de_Caixa_Semanal!$A135)</f>
        <v>0</v>
      </c>
      <c r="AB135" s="122">
        <f>SUMIFS(Lancamentos!$Y:$Y,Lancamentos!$AF:$AF,Fluxo_de_Caixa_Semanal!AB$8,Lancamentos!$F:$F,"Orçado",Lancamentos!$J:$J,Fluxo_de_Caixa_Semanal!$A135)</f>
        <v>0</v>
      </c>
      <c r="AC135" s="123">
        <f>SUMIFS(Lancamentos!$Y:$Y,Lancamentos!$AF:$AF,Fluxo_de_Caixa_Semanal!AC$8,Lancamentos!$F:$F,"Orçado",Lancamentos!$J:$J,Fluxo_de_Caixa_Semanal!$A135)</f>
        <v>0</v>
      </c>
      <c r="AD135" s="121">
        <f>SUMIFS(Lancamentos!$Y:$Y,Lancamentos!$AF:$AF,Fluxo_de_Caixa_Semanal!AD$8,Lancamentos!$F:$F,"Orçado",Lancamentos!$J:$J,Fluxo_de_Caixa_Semanal!$A135)</f>
        <v>0</v>
      </c>
      <c r="AE135" s="122">
        <f>SUMIFS(Lancamentos!$Y:$Y,Lancamentos!$AF:$AF,Fluxo_de_Caixa_Semanal!AE$8,Lancamentos!$F:$F,"Orçado",Lancamentos!$J:$J,Fluxo_de_Caixa_Semanal!$A135)</f>
        <v>0</v>
      </c>
      <c r="AF135" s="123">
        <f>SUMIFS(Lancamentos!$Y:$Y,Lancamentos!$AF:$AF,Fluxo_de_Caixa_Semanal!AF$8,Lancamentos!$F:$F,"Orçado",Lancamentos!$J:$J,Fluxo_de_Caixa_Semanal!$A135)</f>
        <v>0</v>
      </c>
      <c r="AG135" s="121">
        <f>SUMIFS(Lancamentos!$Y:$Y,Lancamentos!$AF:$AF,Fluxo_de_Caixa_Semanal!AG$8,Lancamentos!$F:$F,"Orçado",Lancamentos!$J:$J,Fluxo_de_Caixa_Semanal!$A135)</f>
        <v>0</v>
      </c>
      <c r="AH135" s="122">
        <f>SUMIFS(Lancamentos!$Y:$Y,Lancamentos!$AF:$AF,Fluxo_de_Caixa_Semanal!AH$8,Lancamentos!$F:$F,"Orçado",Lancamentos!$J:$J,Fluxo_de_Caixa_Semanal!$A135)</f>
        <v>0</v>
      </c>
      <c r="AI135" s="123">
        <f>SUMIFS(Lancamentos!$Y:$Y,Lancamentos!$AF:$AF,Fluxo_de_Caixa_Semanal!AI$8,Lancamentos!$F:$F,"Orçado",Lancamentos!$J:$J,Fluxo_de_Caixa_Semanal!$A135)</f>
        <v>0</v>
      </c>
      <c r="AJ135" s="121">
        <f>SUMIFS(Lancamentos!$Y:$Y,Lancamentos!$AF:$AF,Fluxo_de_Caixa_Semanal!AJ$8,Lancamentos!$F:$F,"Orçado",Lancamentos!$J:$J,Fluxo_de_Caixa_Semanal!$A135)</f>
        <v>0</v>
      </c>
      <c r="AK135" s="122">
        <f>SUMIFS(Lancamentos!$Y:$Y,Lancamentos!$AF:$AF,Fluxo_de_Caixa_Semanal!AK$8,Lancamentos!$F:$F,"Orçado",Lancamentos!$J:$J,Fluxo_de_Caixa_Semanal!$A135)</f>
        <v>0</v>
      </c>
      <c r="AL135" s="123">
        <f>SUMIFS(Lancamentos!$Y:$Y,Lancamentos!$AF:$AF,Fluxo_de_Caixa_Semanal!AL$8,Lancamentos!$F:$F,"Orçado",Lancamentos!$J:$J,Fluxo_de_Caixa_Semanal!$A135)</f>
        <v>0</v>
      </c>
      <c r="AM135" s="121">
        <f>SUMIFS(Lancamentos!$Y:$Y,Lancamentos!$AF:$AF,Fluxo_de_Caixa_Semanal!AM$8,Lancamentos!$F:$F,"Orçado",Lancamentos!$J:$J,Fluxo_de_Caixa_Semanal!$A135)</f>
        <v>0</v>
      </c>
      <c r="AN135" s="122">
        <f>SUMIFS(Lancamentos!$Y:$Y,Lancamentos!$AF:$AF,Fluxo_de_Caixa_Semanal!AN$8,Lancamentos!$F:$F,"Orçado",Lancamentos!$J:$J,Fluxo_de_Caixa_Semanal!$A135)</f>
        <v>0</v>
      </c>
      <c r="AO135" s="123">
        <f>SUMIFS(Lancamentos!$Y:$Y,Lancamentos!$AF:$AF,Fluxo_de_Caixa_Semanal!AO$8,Lancamentos!$F:$F,"Orçado",Lancamentos!$J:$J,Fluxo_de_Caixa_Semanal!$A135)</f>
        <v>0</v>
      </c>
      <c r="AP135" s="121">
        <f>SUMIFS(Lancamentos!$Y:$Y,Lancamentos!$AF:$AF,Fluxo_de_Caixa_Semanal!AP$8,Lancamentos!$F:$F,"Orçado",Lancamentos!$J:$J,Fluxo_de_Caixa_Semanal!$A135)</f>
        <v>0</v>
      </c>
      <c r="AQ135" s="122">
        <f>SUMIFS(Lancamentos!$Y:$Y,Lancamentos!$AF:$AF,Fluxo_de_Caixa_Semanal!AQ$8,Lancamentos!$F:$F,"Orçado",Lancamentos!$J:$J,Fluxo_de_Caixa_Semanal!$A135)</f>
        <v>0</v>
      </c>
      <c r="AR135" s="123">
        <f>SUMIFS(Lancamentos!$Y:$Y,Lancamentos!$AF:$AF,Fluxo_de_Caixa_Semanal!AR$8,Lancamentos!$F:$F,"Orçado",Lancamentos!$J:$J,Fluxo_de_Caixa_Semanal!$A135)</f>
        <v>0</v>
      </c>
      <c r="AS135" s="121">
        <f>SUMIFS(Lancamentos!$Y:$Y,Lancamentos!$AF:$AF,Fluxo_de_Caixa_Semanal!AS$8,Lancamentos!$F:$F,"Orçado",Lancamentos!$J:$J,Fluxo_de_Caixa_Semanal!$A135)</f>
        <v>0</v>
      </c>
      <c r="AT135" s="122">
        <f>SUMIFS(Lancamentos!$Y:$Y,Lancamentos!$AF:$AF,Fluxo_de_Caixa_Semanal!AT$8,Lancamentos!$F:$F,"Orçado",Lancamentos!$J:$J,Fluxo_de_Caixa_Semanal!$A135)</f>
        <v>0</v>
      </c>
      <c r="AU135" s="123">
        <f>SUMIFS(Lancamentos!$Y:$Y,Lancamentos!$AF:$AF,Fluxo_de_Caixa_Semanal!AU$8,Lancamentos!$F:$F,"Orçado",Lancamentos!$J:$J,Fluxo_de_Caixa_Semanal!$A135)</f>
        <v>0</v>
      </c>
      <c r="AV135" s="121">
        <f>SUMIFS(Lancamentos!$Y:$Y,Lancamentos!$AF:$AF,Fluxo_de_Caixa_Semanal!AV$8,Lancamentos!$F:$F,"Orçado",Lancamentos!$J:$J,Fluxo_de_Caixa_Semanal!$A135)</f>
        <v>0</v>
      </c>
      <c r="AW135" s="122">
        <f>SUMIFS(Lancamentos!$Y:$Y,Lancamentos!$AF:$AF,Fluxo_de_Caixa_Semanal!AW$8,Lancamentos!$F:$F,"Orçado",Lancamentos!$J:$J,Fluxo_de_Caixa_Semanal!$A135)</f>
        <v>0</v>
      </c>
      <c r="AX135" s="123">
        <f>SUMIFS(Lancamentos!$Y:$Y,Lancamentos!$AF:$AF,Fluxo_de_Caixa_Semanal!AX$8,Lancamentos!$F:$F,"Orçado",Lancamentos!$J:$J,Fluxo_de_Caixa_Semanal!$A135)</f>
        <v>0</v>
      </c>
      <c r="AY135" s="121">
        <f>SUMIFS(Lancamentos!$Y:$Y,Lancamentos!$AF:$AF,Fluxo_de_Caixa_Semanal!AY$8,Lancamentos!$F:$F,"Orçado",Lancamentos!$J:$J,Fluxo_de_Caixa_Semanal!$A135)</f>
        <v>0</v>
      </c>
      <c r="AZ135" s="122">
        <f>SUMIFS(Lancamentos!$Y:$Y,Lancamentos!$AF:$AF,Fluxo_de_Caixa_Semanal!AZ$8,Lancamentos!$F:$F,"Orçado",Lancamentos!$J:$J,Fluxo_de_Caixa_Semanal!$A135)</f>
        <v>0</v>
      </c>
      <c r="BA135" s="123">
        <f>SUMIFS(Lancamentos!$Y:$Y,Lancamentos!$AF:$AF,Fluxo_de_Caixa_Semanal!BA$8,Lancamentos!$F:$F,"Orçado",Lancamentos!$J:$J,Fluxo_de_Caixa_Semanal!$A135)</f>
        <v>0</v>
      </c>
      <c r="BB135" s="121">
        <f>SUMIFS(Lancamentos!$Y:$Y,Lancamentos!$AF:$AF,Fluxo_de_Caixa_Semanal!BB$8,Lancamentos!$F:$F,"Orçado",Lancamentos!$J:$J,Fluxo_de_Caixa_Semanal!$A135)</f>
        <v>0</v>
      </c>
      <c r="BC135" s="122">
        <f>SUMIFS(Lancamentos!$Y:$Y,Lancamentos!$AF:$AF,Fluxo_de_Caixa_Semanal!BC$8,Lancamentos!$F:$F,"Orçado",Lancamentos!$J:$J,Fluxo_de_Caixa_Semanal!$A135)</f>
        <v>0</v>
      </c>
      <c r="BD135" s="123">
        <f>SUMIFS(Lancamentos!$Y:$Y,Lancamentos!$AF:$AF,Fluxo_de_Caixa_Semanal!BD$8,Lancamentos!$F:$F,"Orçado",Lancamentos!$J:$J,Fluxo_de_Caixa_Semanal!$A135)</f>
        <v>0</v>
      </c>
      <c r="BE135" s="121">
        <f>SUMIFS(Lancamentos!$Y:$Y,Lancamentos!$AF:$AF,Fluxo_de_Caixa_Semanal!BE$8,Lancamentos!$F:$F,"Orçado",Lancamentos!$J:$J,Fluxo_de_Caixa_Semanal!$A135)</f>
        <v>0</v>
      </c>
      <c r="BF135" s="122">
        <f>SUMIFS(Lancamentos!$Y:$Y,Lancamentos!$AF:$AF,Fluxo_de_Caixa_Semanal!BF$8,Lancamentos!$F:$F,"Orçado",Lancamentos!$J:$J,Fluxo_de_Caixa_Semanal!$A135)</f>
        <v>0</v>
      </c>
      <c r="BG135" s="123">
        <f>SUMIFS(Lancamentos!$Y:$Y,Lancamentos!$AF:$AF,Fluxo_de_Caixa_Semanal!BG$8,Lancamentos!$F:$F,"Orçado",Lancamentos!$J:$J,Fluxo_de_Caixa_Semanal!$A135)</f>
        <v>0</v>
      </c>
      <c r="BH135" s="121">
        <f>SUMIFS(Lancamentos!$Y:$Y,Lancamentos!$AF:$AF,Fluxo_de_Caixa_Semanal!BH$8,Lancamentos!$F:$F,"Orçado",Lancamentos!$J:$J,Fluxo_de_Caixa_Semanal!$A135)</f>
        <v>0</v>
      </c>
      <c r="BI135" s="122">
        <f>SUMIFS(Lancamentos!$Y:$Y,Lancamentos!$AF:$AF,Fluxo_de_Caixa_Semanal!BI$8,Lancamentos!$F:$F,"Orçado",Lancamentos!$J:$J,Fluxo_de_Caixa_Semanal!$A135)</f>
        <v>0</v>
      </c>
      <c r="BJ135" s="123">
        <f>SUMIFS(Lancamentos!$Y:$Y,Lancamentos!$AF:$AF,Fluxo_de_Caixa_Semanal!BJ$8,Lancamentos!$F:$F,"Orçado",Lancamentos!$J:$J,Fluxo_de_Caixa_Semanal!$A135)</f>
        <v>0</v>
      </c>
      <c r="BK135" s="121">
        <f>SUMIFS(Lancamentos!$Y:$Y,Lancamentos!$AF:$AF,Fluxo_de_Caixa_Semanal!BK$8,Lancamentos!$F:$F,"Orçado",Lancamentos!$J:$J,Fluxo_de_Caixa_Semanal!$A135)</f>
        <v>0</v>
      </c>
      <c r="BL135" s="122">
        <f>SUMIFS(Lancamentos!$Y:$Y,Lancamentos!$AF:$AF,Fluxo_de_Caixa_Semanal!BL$8,Lancamentos!$F:$F,"Orçado",Lancamentos!$J:$J,Fluxo_de_Caixa_Semanal!$A135)</f>
        <v>0</v>
      </c>
      <c r="BM135" s="123">
        <f>SUMIFS(Lancamentos!$Y:$Y,Lancamentos!$AF:$AF,Fluxo_de_Caixa_Semanal!BM$8,Lancamentos!$F:$F,"Orçado",Lancamentos!$J:$J,Fluxo_de_Caixa_Semanal!$A135)</f>
        <v>0</v>
      </c>
      <c r="BN135" s="121">
        <f>SUMIFS(Lancamentos!$Y:$Y,Lancamentos!$AF:$AF,Fluxo_de_Caixa_Semanal!BN$8,Lancamentos!$F:$F,"Orçado",Lancamentos!$J:$J,Fluxo_de_Caixa_Semanal!$A135)</f>
        <v>0</v>
      </c>
      <c r="BO135" s="122">
        <f>SUMIFS(Lancamentos!$Y:$Y,Lancamentos!$AF:$AF,Fluxo_de_Caixa_Semanal!BO$8,Lancamentos!$F:$F,"Orçado",Lancamentos!$J:$J,Fluxo_de_Caixa_Semanal!$A135)</f>
        <v>0</v>
      </c>
      <c r="BP135" s="123">
        <f>SUMIFS(Lancamentos!$Y:$Y,Lancamentos!$AF:$AF,Fluxo_de_Caixa_Semanal!BP$8,Lancamentos!$F:$F,"Orçado",Lancamentos!$J:$J,Fluxo_de_Caixa_Semanal!$A135)</f>
        <v>0</v>
      </c>
      <c r="BQ135" s="121">
        <f>SUMIFS(Lancamentos!$Y:$Y,Lancamentos!$AF:$AF,Fluxo_de_Caixa_Semanal!BQ$8,Lancamentos!$F:$F,"Orçado",Lancamentos!$J:$J,Fluxo_de_Caixa_Semanal!$A135)</f>
        <v>0</v>
      </c>
      <c r="BR135" s="122">
        <f>SUMIFS(Lancamentos!$Y:$Y,Lancamentos!$AF:$AF,Fluxo_de_Caixa_Semanal!BR$8,Lancamentos!$F:$F,"Orçado",Lancamentos!$J:$J,Fluxo_de_Caixa_Semanal!$A135)</f>
        <v>0</v>
      </c>
      <c r="BS135" s="123">
        <f>SUMIFS(Lancamentos!$Y:$Y,Lancamentos!$AF:$AF,Fluxo_de_Caixa_Semanal!BS$8,Lancamentos!$F:$F,"Orçado",Lancamentos!$J:$J,Fluxo_de_Caixa_Semanal!$A135)</f>
        <v>0</v>
      </c>
      <c r="BT135" s="121">
        <f>SUMIFS(Lancamentos!$Y:$Y,Lancamentos!$AF:$AF,Fluxo_de_Caixa_Semanal!BT$8,Lancamentos!$F:$F,"Orçado",Lancamentos!$J:$J,Fluxo_de_Caixa_Semanal!$A135)</f>
        <v>0</v>
      </c>
      <c r="BU135" s="122">
        <f>SUMIFS(Lancamentos!$Y:$Y,Lancamentos!$AF:$AF,Fluxo_de_Caixa_Semanal!BU$8,Lancamentos!$F:$F,"Orçado",Lancamentos!$J:$J,Fluxo_de_Caixa_Semanal!$A135)</f>
        <v>0</v>
      </c>
      <c r="BV135" s="123">
        <f>SUMIFS(Lancamentos!$Y:$Y,Lancamentos!$AF:$AF,Fluxo_de_Caixa_Semanal!BV$8,Lancamentos!$F:$F,"Orçado",Lancamentos!$J:$J,Fluxo_de_Caixa_Semanal!$A135)</f>
        <v>0</v>
      </c>
      <c r="BW135" s="121">
        <f>SUMIFS(Lancamentos!$Y:$Y,Lancamentos!$AF:$AF,Fluxo_de_Caixa_Semanal!BW$8,Lancamentos!$F:$F,"Orçado",Lancamentos!$J:$J,Fluxo_de_Caixa_Semanal!$A135)</f>
        <v>0</v>
      </c>
      <c r="BX135" s="122">
        <f>SUMIFS(Lancamentos!$Y:$Y,Lancamentos!$AF:$AF,Fluxo_de_Caixa_Semanal!BX$8,Lancamentos!$F:$F,"Orçado",Lancamentos!$J:$J,Fluxo_de_Caixa_Semanal!$A135)</f>
        <v>0</v>
      </c>
      <c r="BY135" s="123">
        <f>SUMIFS(Lancamentos!$Y:$Y,Lancamentos!$AF:$AF,Fluxo_de_Caixa_Semanal!BY$8,Lancamentos!$F:$F,"Orçado",Lancamentos!$J:$J,Fluxo_de_Caixa_Semanal!$A135)</f>
        <v>0</v>
      </c>
      <c r="BZ135" s="121">
        <f>SUMIFS(Lancamentos!$Y:$Y,Lancamentos!$AF:$AF,Fluxo_de_Caixa_Semanal!BZ$8,Lancamentos!$F:$F,"Orçado",Lancamentos!$J:$J,Fluxo_de_Caixa_Semanal!$A135)</f>
        <v>0</v>
      </c>
      <c r="CA135" s="122">
        <f>SUMIFS(Lancamentos!$Y:$Y,Lancamentos!$AF:$AF,Fluxo_de_Caixa_Semanal!CA$8,Lancamentos!$F:$F,"Orçado",Lancamentos!$J:$J,Fluxo_de_Caixa_Semanal!$A135)</f>
        <v>0</v>
      </c>
      <c r="CB135" s="123">
        <f>SUMIFS(Lancamentos!$Y:$Y,Lancamentos!$AF:$AF,Fluxo_de_Caixa_Semanal!CB$8,Lancamentos!$F:$F,"Orçado",Lancamentos!$J:$J,Fluxo_de_Caixa_Semanal!$A135)</f>
        <v>0</v>
      </c>
      <c r="CC135" s="121">
        <f>SUMIFS(Lancamentos!$Y:$Y,Lancamentos!$AF:$AF,Fluxo_de_Caixa_Semanal!CC$8,Lancamentos!$F:$F,"Orçado",Lancamentos!$J:$J,Fluxo_de_Caixa_Semanal!$A135)</f>
        <v>0</v>
      </c>
      <c r="CD135" s="122">
        <f>SUMIFS(Lancamentos!$Y:$Y,Lancamentos!$AF:$AF,Fluxo_de_Caixa_Semanal!CD$8,Lancamentos!$F:$F,"Orçado",Lancamentos!$J:$J,Fluxo_de_Caixa_Semanal!$A135)</f>
        <v>0</v>
      </c>
      <c r="CE135" s="123">
        <f>SUMIFS(Lancamentos!$Y:$Y,Lancamentos!$AF:$AF,Fluxo_de_Caixa_Semanal!CE$8,Lancamentos!$F:$F,"Orçado",Lancamentos!$J:$J,Fluxo_de_Caixa_Semanal!$A135)</f>
        <v>0</v>
      </c>
      <c r="CF135" s="121">
        <f>SUMIFS(Lancamentos!$Y:$Y,Lancamentos!$AF:$AF,Fluxo_de_Caixa_Semanal!CF$8,Lancamentos!$F:$F,"Orçado",Lancamentos!$J:$J,Fluxo_de_Caixa_Semanal!$A135)</f>
        <v>0</v>
      </c>
      <c r="CG135" s="122">
        <f>SUMIFS(Lancamentos!$Y:$Y,Lancamentos!$AF:$AF,Fluxo_de_Caixa_Semanal!CG$8,Lancamentos!$F:$F,"Orçado",Lancamentos!$J:$J,Fluxo_de_Caixa_Semanal!$A135)</f>
        <v>0</v>
      </c>
      <c r="CH135" s="123">
        <f>SUMIFS(Lancamentos!$Y:$Y,Lancamentos!$AF:$AF,Fluxo_de_Caixa_Semanal!CH$8,Lancamentos!$F:$F,"Orçado",Lancamentos!$J:$J,Fluxo_de_Caixa_Semanal!$A135)</f>
        <v>0</v>
      </c>
      <c r="CI135" s="121">
        <f>SUMIFS(Lancamentos!$Y:$Y,Lancamentos!$AF:$AF,Fluxo_de_Caixa_Semanal!CI$8,Lancamentos!$F:$F,"Orçado",Lancamentos!$J:$J,Fluxo_de_Caixa_Semanal!$A135)</f>
        <v>0</v>
      </c>
      <c r="CJ135" s="122">
        <f>SUMIFS(Lancamentos!$Y:$Y,Lancamentos!$AF:$AF,Fluxo_de_Caixa_Semanal!CJ$8,Lancamentos!$F:$F,"Orçado",Lancamentos!$J:$J,Fluxo_de_Caixa_Semanal!$A135)</f>
        <v>0</v>
      </c>
      <c r="CK135" s="123">
        <f>SUMIFS(Lancamentos!$Y:$Y,Lancamentos!$AF:$AF,Fluxo_de_Caixa_Semanal!CK$8,Lancamentos!$F:$F,"Orçado",Lancamentos!$J:$J,Fluxo_de_Caixa_Semanal!$A135)</f>
        <v>0</v>
      </c>
      <c r="CL135" s="121">
        <f>SUMIFS(Lancamentos!$Y:$Y,Lancamentos!$AF:$AF,Fluxo_de_Caixa_Semanal!CL$8,Lancamentos!$F:$F,"Orçado",Lancamentos!$J:$J,Fluxo_de_Caixa_Semanal!$A135)</f>
        <v>0</v>
      </c>
      <c r="CM135" s="122">
        <f>SUMIFS(Lancamentos!$Y:$Y,Lancamentos!$AF:$AF,Fluxo_de_Caixa_Semanal!CM$8,Lancamentos!$F:$F,"Orçado",Lancamentos!$J:$J,Fluxo_de_Caixa_Semanal!$A135)</f>
        <v>0</v>
      </c>
      <c r="CN135" s="123">
        <f>SUMIFS(Lancamentos!$Y:$Y,Lancamentos!$AF:$AF,Fluxo_de_Caixa_Semanal!CN$8,Lancamentos!$F:$F,"Orçado",Lancamentos!$J:$J,Fluxo_de_Caixa_Semanal!$A135)</f>
        <v>0</v>
      </c>
      <c r="CO135" s="121">
        <f>SUMIFS(Lancamentos!$Y:$Y,Lancamentos!$AF:$AF,Fluxo_de_Caixa_Semanal!CO$8,Lancamentos!$F:$F,"Orçado",Lancamentos!$J:$J,Fluxo_de_Caixa_Semanal!$A135)</f>
        <v>0</v>
      </c>
      <c r="CP135" s="122">
        <f>SUMIFS(Lancamentos!$Y:$Y,Lancamentos!$AF:$AF,Fluxo_de_Caixa_Semanal!CP$8,Lancamentos!$F:$F,"Orçado",Lancamentos!$J:$J,Fluxo_de_Caixa_Semanal!$A135)</f>
        <v>0</v>
      </c>
      <c r="CQ135" s="123">
        <f>SUMIFS(Lancamentos!$Y:$Y,Lancamentos!$AF:$AF,Fluxo_de_Caixa_Semanal!CQ$8,Lancamentos!$F:$F,"Orçado",Lancamentos!$J:$J,Fluxo_de_Caixa_Semanal!$A135)</f>
        <v>0</v>
      </c>
      <c r="CR135" s="121">
        <f>SUMIFS(Lancamentos!$Y:$Y,Lancamentos!$AF:$AF,Fluxo_de_Caixa_Semanal!CR$8,Lancamentos!$F:$F,"Orçado",Lancamentos!$J:$J,Fluxo_de_Caixa_Semanal!$A135)</f>
        <v>0</v>
      </c>
      <c r="CS135" s="122">
        <f>SUMIFS(Lancamentos!$Y:$Y,Lancamentos!$AF:$AF,Fluxo_de_Caixa_Semanal!CS$8,Lancamentos!$F:$F,"Orçado",Lancamentos!$J:$J,Fluxo_de_Caixa_Semanal!$A135)</f>
        <v>0</v>
      </c>
      <c r="CT135" s="123">
        <f>SUMIFS(Lancamentos!$Y:$Y,Lancamentos!$AF:$AF,Fluxo_de_Caixa_Semanal!CT$8,Lancamentos!$F:$F,"Orçado",Lancamentos!$J:$J,Fluxo_de_Caixa_Semanal!$A135)</f>
        <v>0</v>
      </c>
      <c r="CU135" s="121">
        <f>SUMIFS(Lancamentos!$Y:$Y,Lancamentos!$AF:$AF,Fluxo_de_Caixa_Semanal!CU$8,Lancamentos!$F:$F,"Orçado",Lancamentos!$J:$J,Fluxo_de_Caixa_Semanal!$A135)</f>
        <v>0</v>
      </c>
      <c r="CV135" s="122">
        <f>SUMIFS(Lancamentos!$Y:$Y,Lancamentos!$AF:$AF,Fluxo_de_Caixa_Semanal!CV$8,Lancamentos!$F:$F,"Orçado",Lancamentos!$J:$J,Fluxo_de_Caixa_Semanal!$A135)</f>
        <v>0</v>
      </c>
      <c r="CW135" s="123">
        <f>SUMIFS(Lancamentos!$Y:$Y,Lancamentos!$AF:$AF,Fluxo_de_Caixa_Semanal!CW$8,Lancamentos!$F:$F,"Orçado",Lancamentos!$J:$J,Fluxo_de_Caixa_Semanal!$A135)</f>
        <v>0</v>
      </c>
      <c r="CX135" s="121">
        <f>SUMIFS(Lancamentos!$Y:$Y,Lancamentos!$AF:$AF,Fluxo_de_Caixa_Semanal!CX$8,Lancamentos!$F:$F,"Orçado",Lancamentos!$J:$J,Fluxo_de_Caixa_Semanal!$A135)</f>
        <v>0</v>
      </c>
      <c r="CY135" s="122">
        <f>SUMIFS(Lancamentos!$Y:$Y,Lancamentos!$AF:$AF,Fluxo_de_Caixa_Semanal!CY$8,Lancamentos!$F:$F,"Orçado",Lancamentos!$J:$J,Fluxo_de_Caixa_Semanal!$A135)</f>
        <v>0</v>
      </c>
      <c r="CZ135" s="123">
        <f>SUMIFS(Lancamentos!$Y:$Y,Lancamentos!$AF:$AF,Fluxo_de_Caixa_Semanal!CZ$8,Lancamentos!$F:$F,"Orçado",Lancamentos!$J:$J,Fluxo_de_Caixa_Semanal!$A135)</f>
        <v>0</v>
      </c>
      <c r="DA135" s="121">
        <f>SUMIFS(Lancamentos!$Y:$Y,Lancamentos!$AF:$AF,Fluxo_de_Caixa_Semanal!DA$8,Lancamentos!$F:$F,"Orçado",Lancamentos!$J:$J,Fluxo_de_Caixa_Semanal!$A135)</f>
        <v>0</v>
      </c>
      <c r="DB135" s="122">
        <f>SUMIFS(Lancamentos!$Y:$Y,Lancamentos!$AF:$AF,Fluxo_de_Caixa_Semanal!DB$8,Lancamentos!$F:$F,"Orçado",Lancamentos!$J:$J,Fluxo_de_Caixa_Semanal!$A135)</f>
        <v>0</v>
      </c>
      <c r="DC135" s="123">
        <f>SUMIFS(Lancamentos!$Y:$Y,Lancamentos!$AF:$AF,Fluxo_de_Caixa_Semanal!DC$8,Lancamentos!$F:$F,"Orçado",Lancamentos!$J:$J,Fluxo_de_Caixa_Semanal!$A135)</f>
        <v>0</v>
      </c>
      <c r="DD135" s="121">
        <f>SUMIFS(Lancamentos!$Y:$Y,Lancamentos!$AF:$AF,Fluxo_de_Caixa_Semanal!DD$8,Lancamentos!$F:$F,"Orçado",Lancamentos!$J:$J,Fluxo_de_Caixa_Semanal!$A135)</f>
        <v>0</v>
      </c>
      <c r="DE135" s="122">
        <f>SUMIFS(Lancamentos!$Y:$Y,Lancamentos!$AF:$AF,Fluxo_de_Caixa_Semanal!DE$8,Lancamentos!$F:$F,"Orçado",Lancamentos!$J:$J,Fluxo_de_Caixa_Semanal!$A135)</f>
        <v>0</v>
      </c>
      <c r="DF135" s="123">
        <f>SUMIFS(Lancamentos!$Y:$Y,Lancamentos!$AF:$AF,Fluxo_de_Caixa_Semanal!DF$8,Lancamentos!$F:$F,"Orçado",Lancamentos!$J:$J,Fluxo_de_Caixa_Semanal!$A135)</f>
        <v>0</v>
      </c>
      <c r="DG135" s="121">
        <f>SUMIFS(Lancamentos!$Y:$Y,Lancamentos!$AF:$AF,Fluxo_de_Caixa_Semanal!DG$8,Lancamentos!$F:$F,"Orçado",Lancamentos!$J:$J,Fluxo_de_Caixa_Semanal!$A135)</f>
        <v>0</v>
      </c>
      <c r="DH135" s="122">
        <f>SUMIFS(Lancamentos!$Y:$Y,Lancamentos!$AF:$AF,Fluxo_de_Caixa_Semanal!DH$8,Lancamentos!$F:$F,"Orçado",Lancamentos!$J:$J,Fluxo_de_Caixa_Semanal!$A135)</f>
        <v>0</v>
      </c>
      <c r="DI135" s="123">
        <f>SUMIFS(Lancamentos!$Y:$Y,Lancamentos!$AF:$AF,Fluxo_de_Caixa_Semanal!DI$8,Lancamentos!$F:$F,"Orçado",Lancamentos!$J:$J,Fluxo_de_Caixa_Semanal!$A135)</f>
        <v>0</v>
      </c>
      <c r="DJ135" s="121">
        <f>SUMIFS(Lancamentos!$Y:$Y,Lancamentos!$AF:$AF,Fluxo_de_Caixa_Semanal!DJ$8,Lancamentos!$F:$F,"Orçado",Lancamentos!$J:$J,Fluxo_de_Caixa_Semanal!$A135)</f>
        <v>0</v>
      </c>
      <c r="DK135" s="122">
        <f>SUMIFS(Lancamentos!$Y:$Y,Lancamentos!$AF:$AF,Fluxo_de_Caixa_Semanal!DK$8,Lancamentos!$F:$F,"Orçado",Lancamentos!$J:$J,Fluxo_de_Caixa_Semanal!$A135)</f>
        <v>0</v>
      </c>
      <c r="DL135" s="123">
        <f>SUMIFS(Lancamentos!$Y:$Y,Lancamentos!$AF:$AF,Fluxo_de_Caixa_Semanal!DL$8,Lancamentos!$F:$F,"Orçado",Lancamentos!$J:$J,Fluxo_de_Caixa_Semanal!$A135)</f>
        <v>0</v>
      </c>
      <c r="DM135" s="121">
        <f>SUMIFS(Lancamentos!$Y:$Y,Lancamentos!$AF:$AF,Fluxo_de_Caixa_Semanal!DM$8,Lancamentos!$F:$F,"Orçado",Lancamentos!$J:$J,Fluxo_de_Caixa_Semanal!$A135)</f>
        <v>0</v>
      </c>
      <c r="DN135" s="122">
        <f>SUMIFS(Lancamentos!$Y:$Y,Lancamentos!$AF:$AF,Fluxo_de_Caixa_Semanal!DN$8,Lancamentos!$F:$F,"Orçado",Lancamentos!$J:$J,Fluxo_de_Caixa_Semanal!$A135)</f>
        <v>0</v>
      </c>
      <c r="DO135" s="123">
        <f>SUMIFS(Lancamentos!$Y:$Y,Lancamentos!$AF:$AF,Fluxo_de_Caixa_Semanal!DO$8,Lancamentos!$F:$F,"Orçado",Lancamentos!$J:$J,Fluxo_de_Caixa_Semanal!$A135)</f>
        <v>0</v>
      </c>
      <c r="DP135" s="121">
        <f>SUMIFS(Lancamentos!$Y:$Y,Lancamentos!$AF:$AF,Fluxo_de_Caixa_Semanal!DP$8,Lancamentos!$F:$F,"Orçado",Lancamentos!$J:$J,Fluxo_de_Caixa_Semanal!$A135)</f>
        <v>0</v>
      </c>
      <c r="DQ135" s="122">
        <f>SUMIFS(Lancamentos!$Y:$Y,Lancamentos!$AF:$AF,Fluxo_de_Caixa_Semanal!DQ$8,Lancamentos!$F:$F,"Orçado",Lancamentos!$J:$J,Fluxo_de_Caixa_Semanal!$A135)</f>
        <v>0</v>
      </c>
      <c r="DR135" s="123">
        <f>SUMIFS(Lancamentos!$Y:$Y,Lancamentos!$AF:$AF,Fluxo_de_Caixa_Semanal!DR$8,Lancamentos!$F:$F,"Orçado",Lancamentos!$J:$J,Fluxo_de_Caixa_Semanal!$A135)</f>
        <v>0</v>
      </c>
      <c r="DS135" s="121">
        <f>SUMIFS(Lancamentos!$Y:$Y,Lancamentos!$AF:$AF,Fluxo_de_Caixa_Semanal!DS$8,Lancamentos!$F:$F,"Orçado",Lancamentos!$J:$J,Fluxo_de_Caixa_Semanal!$A135)</f>
        <v>0</v>
      </c>
      <c r="DT135" s="122">
        <f>SUMIFS(Lancamentos!$Y:$Y,Lancamentos!$AF:$AF,Fluxo_de_Caixa_Semanal!DT$8,Lancamentos!$F:$F,"Orçado",Lancamentos!$J:$J,Fluxo_de_Caixa_Semanal!$A135)</f>
        <v>0</v>
      </c>
      <c r="DU135" s="123">
        <f>SUMIFS(Lancamentos!$Y:$Y,Lancamentos!$AF:$AF,Fluxo_de_Caixa_Semanal!DU$8,Lancamentos!$F:$F,"Orçado",Lancamentos!$J:$J,Fluxo_de_Caixa_Semanal!$A135)</f>
        <v>0</v>
      </c>
      <c r="DV135" s="121">
        <f>SUMIFS(Lancamentos!$Y:$Y,Lancamentos!$AF:$AF,Fluxo_de_Caixa_Semanal!DV$8,Lancamentos!$F:$F,"Orçado",Lancamentos!$J:$J,Fluxo_de_Caixa_Semanal!$A135)</f>
        <v>0</v>
      </c>
      <c r="DW135" s="122">
        <f>SUMIFS(Lancamentos!$Y:$Y,Lancamentos!$AF:$AF,Fluxo_de_Caixa_Semanal!DW$8,Lancamentos!$F:$F,"Orçado",Lancamentos!$J:$J,Fluxo_de_Caixa_Semanal!$A135)</f>
        <v>0</v>
      </c>
      <c r="DX135" s="123">
        <f>SUMIFS(Lancamentos!$Y:$Y,Lancamentos!$AF:$AF,Fluxo_de_Caixa_Semanal!DX$8,Lancamentos!$F:$F,"Orçado",Lancamentos!$J:$J,Fluxo_de_Caixa_Semanal!$A135)</f>
        <v>0</v>
      </c>
      <c r="DY135" s="121">
        <f>SUMIFS(Lancamentos!$Y:$Y,Lancamentos!$AF:$AF,Fluxo_de_Caixa_Semanal!DY$8,Lancamentos!$F:$F,"Orçado",Lancamentos!$J:$J,Fluxo_de_Caixa_Semanal!$A135)</f>
        <v>0</v>
      </c>
      <c r="DZ135" s="122">
        <f>SUMIFS(Lancamentos!$Y:$Y,Lancamentos!$AF:$AF,Fluxo_de_Caixa_Semanal!DZ$8,Lancamentos!$F:$F,"Orçado",Lancamentos!$J:$J,Fluxo_de_Caixa_Semanal!$A135)</f>
        <v>0</v>
      </c>
      <c r="EA135" s="123">
        <f>SUMIFS(Lancamentos!$Y:$Y,Lancamentos!$AF:$AF,Fluxo_de_Caixa_Semanal!EA$8,Lancamentos!$F:$F,"Orçado",Lancamentos!$J:$J,Fluxo_de_Caixa_Semanal!$A135)</f>
        <v>0</v>
      </c>
      <c r="EB135" s="121">
        <f>SUMIFS(Lancamentos!$Y:$Y,Lancamentos!$AF:$AF,Fluxo_de_Caixa_Semanal!EB$8,Lancamentos!$F:$F,"Orçado",Lancamentos!$J:$J,Fluxo_de_Caixa_Semanal!$A135)</f>
        <v>0</v>
      </c>
      <c r="EC135" s="122">
        <f>SUMIFS(Lancamentos!$Y:$Y,Lancamentos!$AF:$AF,Fluxo_de_Caixa_Semanal!EC$8,Lancamentos!$F:$F,"Orçado",Lancamentos!$J:$J,Fluxo_de_Caixa_Semanal!$A135)</f>
        <v>0</v>
      </c>
      <c r="ED135" s="123">
        <f>SUMIFS(Lancamentos!$Y:$Y,Lancamentos!$AF:$AF,Fluxo_de_Caixa_Semanal!ED$8,Lancamentos!$F:$F,"Orçado",Lancamentos!$J:$J,Fluxo_de_Caixa_Semanal!$A135)</f>
        <v>0</v>
      </c>
      <c r="EE135" s="121">
        <f>SUMIFS(Lancamentos!$Y:$Y,Lancamentos!$AF:$AF,Fluxo_de_Caixa_Semanal!EE$8,Lancamentos!$F:$F,"Orçado",Lancamentos!$J:$J,Fluxo_de_Caixa_Semanal!$A135)</f>
        <v>0</v>
      </c>
      <c r="EF135" s="122">
        <f>SUMIFS(Lancamentos!$Y:$Y,Lancamentos!$AF:$AF,Fluxo_de_Caixa_Semanal!EF$8,Lancamentos!$F:$F,"Orçado",Lancamentos!$J:$J,Fluxo_de_Caixa_Semanal!$A135)</f>
        <v>0</v>
      </c>
      <c r="EG135" s="123">
        <f>SUMIFS(Lancamentos!$Y:$Y,Lancamentos!$AF:$AF,Fluxo_de_Caixa_Semanal!EG$8,Lancamentos!$F:$F,"Orçado",Lancamentos!$J:$J,Fluxo_de_Caixa_Semanal!$A135)</f>
        <v>0</v>
      </c>
      <c r="EH135" s="121">
        <f>SUMIFS(Lancamentos!$Y:$Y,Lancamentos!$AF:$AF,Fluxo_de_Caixa_Semanal!EH$8,Lancamentos!$F:$F,"Orçado",Lancamentos!$J:$J,Fluxo_de_Caixa_Semanal!$A135)</f>
        <v>0</v>
      </c>
      <c r="EI135" s="122">
        <f>SUMIFS(Lancamentos!$Y:$Y,Lancamentos!$AF:$AF,Fluxo_de_Caixa_Semanal!EI$8,Lancamentos!$F:$F,"Orçado",Lancamentos!$J:$J,Fluxo_de_Caixa_Semanal!$A135)</f>
        <v>0</v>
      </c>
      <c r="EJ135" s="123">
        <f>SUMIFS(Lancamentos!$Y:$Y,Lancamentos!$AF:$AF,Fluxo_de_Caixa_Semanal!EJ$8,Lancamentos!$F:$F,"Orçado",Lancamentos!$J:$J,Fluxo_de_Caixa_Semanal!$A135)</f>
        <v>0</v>
      </c>
      <c r="EK135" s="121">
        <f>SUMIFS(Lancamentos!$Y:$Y,Lancamentos!$AF:$AF,Fluxo_de_Caixa_Semanal!EK$8,Lancamentos!$F:$F,"Orçado",Lancamentos!$J:$J,Fluxo_de_Caixa_Semanal!$A135)</f>
        <v>0</v>
      </c>
      <c r="EL135" s="122">
        <f>SUMIFS(Lancamentos!$Y:$Y,Lancamentos!$AF:$AF,Fluxo_de_Caixa_Semanal!EL$8,Lancamentos!$F:$F,"Orçado",Lancamentos!$J:$J,Fluxo_de_Caixa_Semanal!$A135)</f>
        <v>0</v>
      </c>
      <c r="EM135" s="123">
        <f>SUMIFS(Lancamentos!$Y:$Y,Lancamentos!$AF:$AF,Fluxo_de_Caixa_Semanal!EM$8,Lancamentos!$F:$F,"Orçado",Lancamentos!$J:$J,Fluxo_de_Caixa_Semanal!$A135)</f>
        <v>0</v>
      </c>
      <c r="EN135" s="121">
        <f>SUMIFS(Lancamentos!$Y:$Y,Lancamentos!$AF:$AF,Fluxo_de_Caixa_Semanal!EN$8,Lancamentos!$F:$F,"Orçado",Lancamentos!$J:$J,Fluxo_de_Caixa_Semanal!$A135)</f>
        <v>0</v>
      </c>
      <c r="EO135" s="122">
        <f>SUMIFS(Lancamentos!$Y:$Y,Lancamentos!$AF:$AF,Fluxo_de_Caixa_Semanal!EO$8,Lancamentos!$F:$F,"Orçado",Lancamentos!$J:$J,Fluxo_de_Caixa_Semanal!$A135)</f>
        <v>0</v>
      </c>
      <c r="EP135" s="123">
        <f>SUMIFS(Lancamentos!$Y:$Y,Lancamentos!$AF:$AF,Fluxo_de_Caixa_Semanal!EP$8,Lancamentos!$F:$F,"Orçado",Lancamentos!$J:$J,Fluxo_de_Caixa_Semanal!$A135)</f>
        <v>0</v>
      </c>
      <c r="EQ135" s="121">
        <f>SUMIFS(Lancamentos!$Y:$Y,Lancamentos!$AF:$AF,Fluxo_de_Caixa_Semanal!EQ$8,Lancamentos!$F:$F,"Orçado",Lancamentos!$J:$J,Fluxo_de_Caixa_Semanal!$A135)</f>
        <v>0</v>
      </c>
      <c r="ER135" s="122">
        <f>SUMIFS(Lancamentos!$Y:$Y,Lancamentos!$AF:$AF,Fluxo_de_Caixa_Semanal!ER$8,Lancamentos!$F:$F,"Orçado",Lancamentos!$J:$J,Fluxo_de_Caixa_Semanal!$A135)</f>
        <v>0</v>
      </c>
      <c r="ES135" s="123">
        <f>SUMIFS(Lancamentos!$Y:$Y,Lancamentos!$AF:$AF,Fluxo_de_Caixa_Semanal!ES$8,Lancamentos!$F:$F,"Orçado",Lancamentos!$J:$J,Fluxo_de_Caixa_Semanal!$A135)</f>
        <v>0</v>
      </c>
    </row>
    <row r="136" spans="1:149" s="122" customFormat="1" outlineLevel="1" x14ac:dyDescent="0.25">
      <c r="A136" t="s">
        <v>89</v>
      </c>
      <c r="B136" t="s">
        <v>90</v>
      </c>
      <c r="C136" s="165">
        <f>SUMIFS(Lancamentos!$Y:$Y,Lancamentos!$AF:$AF,Fluxo_de_Caixa_Semanal!C$8,Lancamentos!$F:$F,"Realizado",Lancamentos!$J:$J,Fluxo_de_Caixa_Semanal!$A136)</f>
        <v>0</v>
      </c>
      <c r="D136" s="165">
        <f>SUMIFS(Lancamentos!$Y:$Y,Lancamentos!$AF:$AF,Fluxo_de_Caixa_Semanal!D$8,Lancamentos!$F:$F,"Realizado",Lancamentos!$J:$J,Fluxo_de_Caixa_Semanal!$A136)</f>
        <v>0</v>
      </c>
      <c r="E136" s="166">
        <f>SUMIFS(Lancamentos!$Y:$Y,Lancamentos!$AF:$AF,Fluxo_de_Caixa_Semanal!E$8,Lancamentos!$F:$F,"Realizado",Lancamentos!$J:$J,Fluxo_de_Caixa_Semanal!$A136)</f>
        <v>0</v>
      </c>
      <c r="F136" s="167">
        <f>SUMIFS(Lancamentos!$Y:$Y,Lancamentos!$AF:$AF,Fluxo_de_Caixa_Semanal!F$8,Lancamentos!$F:$F,"Realizado",Lancamentos!$J:$J,Fluxo_de_Caixa_Semanal!$A136)</f>
        <v>0</v>
      </c>
      <c r="G136" s="165">
        <f>SUMIFS(Lancamentos!$Y:$Y,Lancamentos!$AF:$AF,Fluxo_de_Caixa_Semanal!G$8,Lancamentos!$F:$F,"Realizado",Lancamentos!$J:$J,Fluxo_de_Caixa_Semanal!$A136)</f>
        <v>0</v>
      </c>
      <c r="H136" s="166">
        <f>SUMIFS(Lancamentos!$Y:$Y,Lancamentos!$AF:$AF,Fluxo_de_Caixa_Semanal!H$8,Lancamentos!$F:$F,"Realizado",Lancamentos!$J:$J,Fluxo_de_Caixa_Semanal!$A136)</f>
        <v>0</v>
      </c>
      <c r="I136" s="167">
        <f>SUMIFS(Lancamentos!$Y:$Y,Lancamentos!$AF:$AF,Fluxo_de_Caixa_Semanal!I$8,Lancamentos!$F:$F,"Realizado",Lancamentos!$J:$J,Fluxo_de_Caixa_Semanal!$A136)</f>
        <v>0</v>
      </c>
      <c r="J136" s="165">
        <f>SUMIFS(Lancamentos!$Y:$Y,Lancamentos!$AF:$AF,Fluxo_de_Caixa_Semanal!J$8,Lancamentos!$F:$F,"Realizado",Lancamentos!$J:$J,Fluxo_de_Caixa_Semanal!$A136)</f>
        <v>0</v>
      </c>
      <c r="K136" s="166">
        <f>SUMIFS(Lancamentos!$Y:$Y,Lancamentos!$AF:$AF,Fluxo_de_Caixa_Semanal!K$8,Lancamentos!$F:$F,"Realizado",Lancamentos!$J:$J,Fluxo_de_Caixa_Semanal!$A136)</f>
        <v>0</v>
      </c>
      <c r="L136" s="167">
        <f>SUMIFS(Lancamentos!$Y:$Y,Lancamentos!$AF:$AF,Fluxo_de_Caixa_Semanal!L$8,Lancamentos!$F:$F,"Realizado",Lancamentos!$J:$J,Fluxo_de_Caixa_Semanal!$A136)</f>
        <v>0</v>
      </c>
      <c r="M136" s="165">
        <f>SUMIFS(Lancamentos!$Y:$Y,Lancamentos!$AF:$AF,Fluxo_de_Caixa_Semanal!M$8,Lancamentos!$F:$F,"Realizado",Lancamentos!$J:$J,Fluxo_de_Caixa_Semanal!$A136)</f>
        <v>0</v>
      </c>
      <c r="N136" s="166">
        <f>SUMIFS(Lancamentos!$Y:$Y,Lancamentos!$AF:$AF,Fluxo_de_Caixa_Semanal!N$8,Lancamentos!$F:$F,"Realizado",Lancamentos!$J:$J,Fluxo_de_Caixa_Semanal!$A136)</f>
        <v>0</v>
      </c>
      <c r="O136" s="167">
        <f>SUMIFS(Lancamentos!$Y:$Y,Lancamentos!$AF:$AF,Fluxo_de_Caixa_Semanal!O$8,Lancamentos!$F:$F,"Realizado",Lancamentos!$J:$J,Fluxo_de_Caixa_Semanal!$A136)</f>
        <v>0</v>
      </c>
      <c r="P136" s="165">
        <f>SUMIFS(Lancamentos!$Y:$Y,Lancamentos!$AF:$AF,Fluxo_de_Caixa_Semanal!P$8,Lancamentos!$F:$F,"Realizado",Lancamentos!$J:$J,Fluxo_de_Caixa_Semanal!$A136)</f>
        <v>0</v>
      </c>
      <c r="Q136" s="166">
        <f>SUMIFS(Lancamentos!$Y:$Y,Lancamentos!$AF:$AF,Fluxo_de_Caixa_Semanal!Q$8,Lancamentos!$F:$F,"Realizado",Lancamentos!$J:$J,Fluxo_de_Caixa_Semanal!$A136)</f>
        <v>0</v>
      </c>
      <c r="R136" s="167">
        <f>SUMIFS(Lancamentos!$Y:$Y,Lancamentos!$AF:$AF,Fluxo_de_Caixa_Semanal!R$8,Lancamentos!$F:$F,"Realizado",Lancamentos!$J:$J,Fluxo_de_Caixa_Semanal!$A136)</f>
        <v>0</v>
      </c>
      <c r="S136" s="165">
        <f>SUMIFS(Lancamentos!$Y:$Y,Lancamentos!$AF:$AF,Fluxo_de_Caixa_Semanal!S$8,Lancamentos!$F:$F,"Realizado",Lancamentos!$J:$J,Fluxo_de_Caixa_Semanal!$A136)</f>
        <v>0</v>
      </c>
      <c r="T136" s="166">
        <f>SUMIFS(Lancamentos!$Y:$Y,Lancamentos!$AF:$AF,Fluxo_de_Caixa_Semanal!T$8,Lancamentos!$F:$F,"Realizado",Lancamentos!$J:$J,Fluxo_de_Caixa_Semanal!$A136)</f>
        <v>0</v>
      </c>
      <c r="U136" s="167">
        <f>SUMIFS(Lancamentos!$Y:$Y,Lancamentos!$AF:$AF,Fluxo_de_Caixa_Semanal!U$8,Lancamentos!$F:$F,"Realizado",Lancamentos!$J:$J,Fluxo_de_Caixa_Semanal!$A136)</f>
        <v>0</v>
      </c>
      <c r="V136" s="165">
        <f>SUMIFS(Lancamentos!$Y:$Y,Lancamentos!$AF:$AF,Fluxo_de_Caixa_Semanal!V$8,Lancamentos!$F:$F,"Realizado",Lancamentos!$J:$J,Fluxo_de_Caixa_Semanal!$A136)</f>
        <v>0</v>
      </c>
      <c r="W136" s="166">
        <f>SUMIFS(Lancamentos!$Y:$Y,Lancamentos!$AF:$AF,Fluxo_de_Caixa_Semanal!W$8,Lancamentos!$F:$F,"Realizado",Lancamentos!$J:$J,Fluxo_de_Caixa_Semanal!$A136)</f>
        <v>0</v>
      </c>
      <c r="X136" s="121">
        <f>SUMIFS(Lancamentos!$Y:$Y,Lancamentos!$AF:$AF,Fluxo_de_Caixa_Semanal!X$8,Lancamentos!$F:$F,"Orçado",Lancamentos!$J:$J,Fluxo_de_Caixa_Semanal!$A136)</f>
        <v>0</v>
      </c>
      <c r="Y136" s="122">
        <f>SUMIFS(Lancamentos!$Y:$Y,Lancamentos!$AF:$AF,Fluxo_de_Caixa_Semanal!Y$8,Lancamentos!$F:$F,"Orçado",Lancamentos!$J:$J,Fluxo_de_Caixa_Semanal!$A136)</f>
        <v>0</v>
      </c>
      <c r="Z136" s="123">
        <f>SUMIFS(Lancamentos!$Y:$Y,Lancamentos!$AF:$AF,Fluxo_de_Caixa_Semanal!Z$8,Lancamentos!$F:$F,"Orçado",Lancamentos!$J:$J,Fluxo_de_Caixa_Semanal!$A136)</f>
        <v>0</v>
      </c>
      <c r="AA136" s="121">
        <f>SUMIFS(Lancamentos!$Y:$Y,Lancamentos!$AF:$AF,Fluxo_de_Caixa_Semanal!AA$8,Lancamentos!$F:$F,"Orçado",Lancamentos!$J:$J,Fluxo_de_Caixa_Semanal!$A136)</f>
        <v>0</v>
      </c>
      <c r="AB136" s="122">
        <f>SUMIFS(Lancamentos!$Y:$Y,Lancamentos!$AF:$AF,Fluxo_de_Caixa_Semanal!AB$8,Lancamentos!$F:$F,"Orçado",Lancamentos!$J:$J,Fluxo_de_Caixa_Semanal!$A136)</f>
        <v>0</v>
      </c>
      <c r="AC136" s="123">
        <f>SUMIFS(Lancamentos!$Y:$Y,Lancamentos!$AF:$AF,Fluxo_de_Caixa_Semanal!AC$8,Lancamentos!$F:$F,"Orçado",Lancamentos!$J:$J,Fluxo_de_Caixa_Semanal!$A136)</f>
        <v>0</v>
      </c>
      <c r="AD136" s="121">
        <f>SUMIFS(Lancamentos!$Y:$Y,Lancamentos!$AF:$AF,Fluxo_de_Caixa_Semanal!AD$8,Lancamentos!$F:$F,"Orçado",Lancamentos!$J:$J,Fluxo_de_Caixa_Semanal!$A136)</f>
        <v>0</v>
      </c>
      <c r="AE136" s="122">
        <f>SUMIFS(Lancamentos!$Y:$Y,Lancamentos!$AF:$AF,Fluxo_de_Caixa_Semanal!AE$8,Lancamentos!$F:$F,"Orçado",Lancamentos!$J:$J,Fluxo_de_Caixa_Semanal!$A136)</f>
        <v>0</v>
      </c>
      <c r="AF136" s="123">
        <f>SUMIFS(Lancamentos!$Y:$Y,Lancamentos!$AF:$AF,Fluxo_de_Caixa_Semanal!AF$8,Lancamentos!$F:$F,"Orçado",Lancamentos!$J:$J,Fluxo_de_Caixa_Semanal!$A136)</f>
        <v>0</v>
      </c>
      <c r="AG136" s="121">
        <f>SUMIFS(Lancamentos!$Y:$Y,Lancamentos!$AF:$AF,Fluxo_de_Caixa_Semanal!AG$8,Lancamentos!$F:$F,"Orçado",Lancamentos!$J:$J,Fluxo_de_Caixa_Semanal!$A136)</f>
        <v>0</v>
      </c>
      <c r="AH136" s="122">
        <f>SUMIFS(Lancamentos!$Y:$Y,Lancamentos!$AF:$AF,Fluxo_de_Caixa_Semanal!AH$8,Lancamentos!$F:$F,"Orçado",Lancamentos!$J:$J,Fluxo_de_Caixa_Semanal!$A136)</f>
        <v>0</v>
      </c>
      <c r="AI136" s="123">
        <f>SUMIFS(Lancamentos!$Y:$Y,Lancamentos!$AF:$AF,Fluxo_de_Caixa_Semanal!AI$8,Lancamentos!$F:$F,"Orçado",Lancamentos!$J:$J,Fluxo_de_Caixa_Semanal!$A136)</f>
        <v>0</v>
      </c>
      <c r="AJ136" s="121">
        <f>SUMIFS(Lancamentos!$Y:$Y,Lancamentos!$AF:$AF,Fluxo_de_Caixa_Semanal!AJ$8,Lancamentos!$F:$F,"Orçado",Lancamentos!$J:$J,Fluxo_de_Caixa_Semanal!$A136)</f>
        <v>0</v>
      </c>
      <c r="AK136" s="122">
        <f>SUMIFS(Lancamentos!$Y:$Y,Lancamentos!$AF:$AF,Fluxo_de_Caixa_Semanal!AK$8,Lancamentos!$F:$F,"Orçado",Lancamentos!$J:$J,Fluxo_de_Caixa_Semanal!$A136)</f>
        <v>0</v>
      </c>
      <c r="AL136" s="123">
        <f>SUMIFS(Lancamentos!$Y:$Y,Lancamentos!$AF:$AF,Fluxo_de_Caixa_Semanal!AL$8,Lancamentos!$F:$F,"Orçado",Lancamentos!$J:$J,Fluxo_de_Caixa_Semanal!$A136)</f>
        <v>0</v>
      </c>
      <c r="AM136" s="121">
        <f>SUMIFS(Lancamentos!$Y:$Y,Lancamentos!$AF:$AF,Fluxo_de_Caixa_Semanal!AM$8,Lancamentos!$F:$F,"Orçado",Lancamentos!$J:$J,Fluxo_de_Caixa_Semanal!$A136)</f>
        <v>0</v>
      </c>
      <c r="AN136" s="122">
        <f>SUMIFS(Lancamentos!$Y:$Y,Lancamentos!$AF:$AF,Fluxo_de_Caixa_Semanal!AN$8,Lancamentos!$F:$F,"Orçado",Lancamentos!$J:$J,Fluxo_de_Caixa_Semanal!$A136)</f>
        <v>0</v>
      </c>
      <c r="AO136" s="123">
        <f>SUMIFS(Lancamentos!$Y:$Y,Lancamentos!$AF:$AF,Fluxo_de_Caixa_Semanal!AO$8,Lancamentos!$F:$F,"Orçado",Lancamentos!$J:$J,Fluxo_de_Caixa_Semanal!$A136)</f>
        <v>0</v>
      </c>
      <c r="AP136" s="121">
        <f>SUMIFS(Lancamentos!$Y:$Y,Lancamentos!$AF:$AF,Fluxo_de_Caixa_Semanal!AP$8,Lancamentos!$F:$F,"Orçado",Lancamentos!$J:$J,Fluxo_de_Caixa_Semanal!$A136)</f>
        <v>0</v>
      </c>
      <c r="AQ136" s="122">
        <f>SUMIFS(Lancamentos!$Y:$Y,Lancamentos!$AF:$AF,Fluxo_de_Caixa_Semanal!AQ$8,Lancamentos!$F:$F,"Orçado",Lancamentos!$J:$J,Fluxo_de_Caixa_Semanal!$A136)</f>
        <v>0</v>
      </c>
      <c r="AR136" s="123">
        <f>SUMIFS(Lancamentos!$Y:$Y,Lancamentos!$AF:$AF,Fluxo_de_Caixa_Semanal!AR$8,Lancamentos!$F:$F,"Orçado",Lancamentos!$J:$J,Fluxo_de_Caixa_Semanal!$A136)</f>
        <v>0</v>
      </c>
      <c r="AS136" s="121">
        <f>SUMIFS(Lancamentos!$Y:$Y,Lancamentos!$AF:$AF,Fluxo_de_Caixa_Semanal!AS$8,Lancamentos!$F:$F,"Orçado",Lancamentos!$J:$J,Fluxo_de_Caixa_Semanal!$A136)</f>
        <v>0</v>
      </c>
      <c r="AT136" s="122">
        <f>SUMIFS(Lancamentos!$Y:$Y,Lancamentos!$AF:$AF,Fluxo_de_Caixa_Semanal!AT$8,Lancamentos!$F:$F,"Orçado",Lancamentos!$J:$J,Fluxo_de_Caixa_Semanal!$A136)</f>
        <v>0</v>
      </c>
      <c r="AU136" s="123">
        <f>SUMIFS(Lancamentos!$Y:$Y,Lancamentos!$AF:$AF,Fluxo_de_Caixa_Semanal!AU$8,Lancamentos!$F:$F,"Orçado",Lancamentos!$J:$J,Fluxo_de_Caixa_Semanal!$A136)</f>
        <v>0</v>
      </c>
      <c r="AV136" s="121">
        <f>SUMIFS(Lancamentos!$Y:$Y,Lancamentos!$AF:$AF,Fluxo_de_Caixa_Semanal!AV$8,Lancamentos!$F:$F,"Orçado",Lancamentos!$J:$J,Fluxo_de_Caixa_Semanal!$A136)</f>
        <v>0</v>
      </c>
      <c r="AW136" s="122">
        <f>SUMIFS(Lancamentos!$Y:$Y,Lancamentos!$AF:$AF,Fluxo_de_Caixa_Semanal!AW$8,Lancamentos!$F:$F,"Orçado",Lancamentos!$J:$J,Fluxo_de_Caixa_Semanal!$A136)</f>
        <v>0</v>
      </c>
      <c r="AX136" s="123">
        <f>SUMIFS(Lancamentos!$Y:$Y,Lancamentos!$AF:$AF,Fluxo_de_Caixa_Semanal!AX$8,Lancamentos!$F:$F,"Orçado",Lancamentos!$J:$J,Fluxo_de_Caixa_Semanal!$A136)</f>
        <v>0</v>
      </c>
      <c r="AY136" s="121">
        <f>SUMIFS(Lancamentos!$Y:$Y,Lancamentos!$AF:$AF,Fluxo_de_Caixa_Semanal!AY$8,Lancamentos!$F:$F,"Orçado",Lancamentos!$J:$J,Fluxo_de_Caixa_Semanal!$A136)</f>
        <v>0</v>
      </c>
      <c r="AZ136" s="122">
        <f>SUMIFS(Lancamentos!$Y:$Y,Lancamentos!$AF:$AF,Fluxo_de_Caixa_Semanal!AZ$8,Lancamentos!$F:$F,"Orçado",Lancamentos!$J:$J,Fluxo_de_Caixa_Semanal!$A136)</f>
        <v>0</v>
      </c>
      <c r="BA136" s="123">
        <f>SUMIFS(Lancamentos!$Y:$Y,Lancamentos!$AF:$AF,Fluxo_de_Caixa_Semanal!BA$8,Lancamentos!$F:$F,"Orçado",Lancamentos!$J:$J,Fluxo_de_Caixa_Semanal!$A136)</f>
        <v>0</v>
      </c>
      <c r="BB136" s="121">
        <f>SUMIFS(Lancamentos!$Y:$Y,Lancamentos!$AF:$AF,Fluxo_de_Caixa_Semanal!BB$8,Lancamentos!$F:$F,"Orçado",Lancamentos!$J:$J,Fluxo_de_Caixa_Semanal!$A136)</f>
        <v>0</v>
      </c>
      <c r="BC136" s="122">
        <f>SUMIFS(Lancamentos!$Y:$Y,Lancamentos!$AF:$AF,Fluxo_de_Caixa_Semanal!BC$8,Lancamentos!$F:$F,"Orçado",Lancamentos!$J:$J,Fluxo_de_Caixa_Semanal!$A136)</f>
        <v>0</v>
      </c>
      <c r="BD136" s="123">
        <f>SUMIFS(Lancamentos!$Y:$Y,Lancamentos!$AF:$AF,Fluxo_de_Caixa_Semanal!BD$8,Lancamentos!$F:$F,"Orçado",Lancamentos!$J:$J,Fluxo_de_Caixa_Semanal!$A136)</f>
        <v>0</v>
      </c>
      <c r="BE136" s="121">
        <f>SUMIFS(Lancamentos!$Y:$Y,Lancamentos!$AF:$AF,Fluxo_de_Caixa_Semanal!BE$8,Lancamentos!$F:$F,"Orçado",Lancamentos!$J:$J,Fluxo_de_Caixa_Semanal!$A136)</f>
        <v>0</v>
      </c>
      <c r="BF136" s="122">
        <f>SUMIFS(Lancamentos!$Y:$Y,Lancamentos!$AF:$AF,Fluxo_de_Caixa_Semanal!BF$8,Lancamentos!$F:$F,"Orçado",Lancamentos!$J:$J,Fluxo_de_Caixa_Semanal!$A136)</f>
        <v>0</v>
      </c>
      <c r="BG136" s="123">
        <f>SUMIFS(Lancamentos!$Y:$Y,Lancamentos!$AF:$AF,Fluxo_de_Caixa_Semanal!BG$8,Lancamentos!$F:$F,"Orçado",Lancamentos!$J:$J,Fluxo_de_Caixa_Semanal!$A136)</f>
        <v>0</v>
      </c>
      <c r="BH136" s="121">
        <f>SUMIFS(Lancamentos!$Y:$Y,Lancamentos!$AF:$AF,Fluxo_de_Caixa_Semanal!BH$8,Lancamentos!$F:$F,"Orçado",Lancamentos!$J:$J,Fluxo_de_Caixa_Semanal!$A136)</f>
        <v>0</v>
      </c>
      <c r="BI136" s="122">
        <f>SUMIFS(Lancamentos!$Y:$Y,Lancamentos!$AF:$AF,Fluxo_de_Caixa_Semanal!BI$8,Lancamentos!$F:$F,"Orçado",Lancamentos!$J:$J,Fluxo_de_Caixa_Semanal!$A136)</f>
        <v>0</v>
      </c>
      <c r="BJ136" s="123">
        <f>SUMIFS(Lancamentos!$Y:$Y,Lancamentos!$AF:$AF,Fluxo_de_Caixa_Semanal!BJ$8,Lancamentos!$F:$F,"Orçado",Lancamentos!$J:$J,Fluxo_de_Caixa_Semanal!$A136)</f>
        <v>0</v>
      </c>
      <c r="BK136" s="121">
        <f>SUMIFS(Lancamentos!$Y:$Y,Lancamentos!$AF:$AF,Fluxo_de_Caixa_Semanal!BK$8,Lancamentos!$F:$F,"Orçado",Lancamentos!$J:$J,Fluxo_de_Caixa_Semanal!$A136)</f>
        <v>0</v>
      </c>
      <c r="BL136" s="122">
        <f>SUMIFS(Lancamentos!$Y:$Y,Lancamentos!$AF:$AF,Fluxo_de_Caixa_Semanal!BL$8,Lancamentos!$F:$F,"Orçado",Lancamentos!$J:$J,Fluxo_de_Caixa_Semanal!$A136)</f>
        <v>0</v>
      </c>
      <c r="BM136" s="123">
        <f>SUMIFS(Lancamentos!$Y:$Y,Lancamentos!$AF:$AF,Fluxo_de_Caixa_Semanal!BM$8,Lancamentos!$F:$F,"Orçado",Lancamentos!$J:$J,Fluxo_de_Caixa_Semanal!$A136)</f>
        <v>0</v>
      </c>
      <c r="BN136" s="121">
        <f>SUMIFS(Lancamentos!$Y:$Y,Lancamentos!$AF:$AF,Fluxo_de_Caixa_Semanal!BN$8,Lancamentos!$F:$F,"Orçado",Lancamentos!$J:$J,Fluxo_de_Caixa_Semanal!$A136)</f>
        <v>0</v>
      </c>
      <c r="BO136" s="122">
        <f>SUMIFS(Lancamentos!$Y:$Y,Lancamentos!$AF:$AF,Fluxo_de_Caixa_Semanal!BO$8,Lancamentos!$F:$F,"Orçado",Lancamentos!$J:$J,Fluxo_de_Caixa_Semanal!$A136)</f>
        <v>0</v>
      </c>
      <c r="BP136" s="123">
        <f>SUMIFS(Lancamentos!$Y:$Y,Lancamentos!$AF:$AF,Fluxo_de_Caixa_Semanal!BP$8,Lancamentos!$F:$F,"Orçado",Lancamentos!$J:$J,Fluxo_de_Caixa_Semanal!$A136)</f>
        <v>0</v>
      </c>
      <c r="BQ136" s="121">
        <f>SUMIFS(Lancamentos!$Y:$Y,Lancamentos!$AF:$AF,Fluxo_de_Caixa_Semanal!BQ$8,Lancamentos!$F:$F,"Orçado",Lancamentos!$J:$J,Fluxo_de_Caixa_Semanal!$A136)</f>
        <v>0</v>
      </c>
      <c r="BR136" s="122">
        <f>SUMIFS(Lancamentos!$Y:$Y,Lancamentos!$AF:$AF,Fluxo_de_Caixa_Semanal!BR$8,Lancamentos!$F:$F,"Orçado",Lancamentos!$J:$J,Fluxo_de_Caixa_Semanal!$A136)</f>
        <v>0</v>
      </c>
      <c r="BS136" s="123">
        <f>SUMIFS(Lancamentos!$Y:$Y,Lancamentos!$AF:$AF,Fluxo_de_Caixa_Semanal!BS$8,Lancamentos!$F:$F,"Orçado",Lancamentos!$J:$J,Fluxo_de_Caixa_Semanal!$A136)</f>
        <v>0</v>
      </c>
      <c r="BT136" s="121">
        <f>SUMIFS(Lancamentos!$Y:$Y,Lancamentos!$AF:$AF,Fluxo_de_Caixa_Semanal!BT$8,Lancamentos!$F:$F,"Orçado",Lancamentos!$J:$J,Fluxo_de_Caixa_Semanal!$A136)</f>
        <v>0</v>
      </c>
      <c r="BU136" s="122">
        <f>SUMIFS(Lancamentos!$Y:$Y,Lancamentos!$AF:$AF,Fluxo_de_Caixa_Semanal!BU$8,Lancamentos!$F:$F,"Orçado",Lancamentos!$J:$J,Fluxo_de_Caixa_Semanal!$A136)</f>
        <v>0</v>
      </c>
      <c r="BV136" s="123">
        <f>SUMIFS(Lancamentos!$Y:$Y,Lancamentos!$AF:$AF,Fluxo_de_Caixa_Semanal!BV$8,Lancamentos!$F:$F,"Orçado",Lancamentos!$J:$J,Fluxo_de_Caixa_Semanal!$A136)</f>
        <v>0</v>
      </c>
      <c r="BW136" s="121">
        <f>SUMIFS(Lancamentos!$Y:$Y,Lancamentos!$AF:$AF,Fluxo_de_Caixa_Semanal!BW$8,Lancamentos!$F:$F,"Orçado",Lancamentos!$J:$J,Fluxo_de_Caixa_Semanal!$A136)</f>
        <v>0</v>
      </c>
      <c r="BX136" s="122">
        <f>SUMIFS(Lancamentos!$Y:$Y,Lancamentos!$AF:$AF,Fluxo_de_Caixa_Semanal!BX$8,Lancamentos!$F:$F,"Orçado",Lancamentos!$J:$J,Fluxo_de_Caixa_Semanal!$A136)</f>
        <v>0</v>
      </c>
      <c r="BY136" s="123">
        <f>SUMIFS(Lancamentos!$Y:$Y,Lancamentos!$AF:$AF,Fluxo_de_Caixa_Semanal!BY$8,Lancamentos!$F:$F,"Orçado",Lancamentos!$J:$J,Fluxo_de_Caixa_Semanal!$A136)</f>
        <v>0</v>
      </c>
      <c r="BZ136" s="121">
        <f>SUMIFS(Lancamentos!$Y:$Y,Lancamentos!$AF:$AF,Fluxo_de_Caixa_Semanal!BZ$8,Lancamentos!$F:$F,"Orçado",Lancamentos!$J:$J,Fluxo_de_Caixa_Semanal!$A136)</f>
        <v>0</v>
      </c>
      <c r="CA136" s="122">
        <f>SUMIFS(Lancamentos!$Y:$Y,Lancamentos!$AF:$AF,Fluxo_de_Caixa_Semanal!CA$8,Lancamentos!$F:$F,"Orçado",Lancamentos!$J:$J,Fluxo_de_Caixa_Semanal!$A136)</f>
        <v>0</v>
      </c>
      <c r="CB136" s="123">
        <f>SUMIFS(Lancamentos!$Y:$Y,Lancamentos!$AF:$AF,Fluxo_de_Caixa_Semanal!CB$8,Lancamentos!$F:$F,"Orçado",Lancamentos!$J:$J,Fluxo_de_Caixa_Semanal!$A136)</f>
        <v>0</v>
      </c>
      <c r="CC136" s="121">
        <f>SUMIFS(Lancamentos!$Y:$Y,Lancamentos!$AF:$AF,Fluxo_de_Caixa_Semanal!CC$8,Lancamentos!$F:$F,"Orçado",Lancamentos!$J:$J,Fluxo_de_Caixa_Semanal!$A136)</f>
        <v>0</v>
      </c>
      <c r="CD136" s="122">
        <f>SUMIFS(Lancamentos!$Y:$Y,Lancamentos!$AF:$AF,Fluxo_de_Caixa_Semanal!CD$8,Lancamentos!$F:$F,"Orçado",Lancamentos!$J:$J,Fluxo_de_Caixa_Semanal!$A136)</f>
        <v>0</v>
      </c>
      <c r="CE136" s="123">
        <f>SUMIFS(Lancamentos!$Y:$Y,Lancamentos!$AF:$AF,Fluxo_de_Caixa_Semanal!CE$8,Lancamentos!$F:$F,"Orçado",Lancamentos!$J:$J,Fluxo_de_Caixa_Semanal!$A136)</f>
        <v>0</v>
      </c>
      <c r="CF136" s="121">
        <f>SUMIFS(Lancamentos!$Y:$Y,Lancamentos!$AF:$AF,Fluxo_de_Caixa_Semanal!CF$8,Lancamentos!$F:$F,"Orçado",Lancamentos!$J:$J,Fluxo_de_Caixa_Semanal!$A136)</f>
        <v>0</v>
      </c>
      <c r="CG136" s="122">
        <f>SUMIFS(Lancamentos!$Y:$Y,Lancamentos!$AF:$AF,Fluxo_de_Caixa_Semanal!CG$8,Lancamentos!$F:$F,"Orçado",Lancamentos!$J:$J,Fluxo_de_Caixa_Semanal!$A136)</f>
        <v>0</v>
      </c>
      <c r="CH136" s="123">
        <f>SUMIFS(Lancamentos!$Y:$Y,Lancamentos!$AF:$AF,Fluxo_de_Caixa_Semanal!CH$8,Lancamentos!$F:$F,"Orçado",Lancamentos!$J:$J,Fluxo_de_Caixa_Semanal!$A136)</f>
        <v>0</v>
      </c>
      <c r="CI136" s="121">
        <f>SUMIFS(Lancamentos!$Y:$Y,Lancamentos!$AF:$AF,Fluxo_de_Caixa_Semanal!CI$8,Lancamentos!$F:$F,"Orçado",Lancamentos!$J:$J,Fluxo_de_Caixa_Semanal!$A136)</f>
        <v>0</v>
      </c>
      <c r="CJ136" s="122">
        <f>SUMIFS(Lancamentos!$Y:$Y,Lancamentos!$AF:$AF,Fluxo_de_Caixa_Semanal!CJ$8,Lancamentos!$F:$F,"Orçado",Lancamentos!$J:$J,Fluxo_de_Caixa_Semanal!$A136)</f>
        <v>0</v>
      </c>
      <c r="CK136" s="123">
        <f>SUMIFS(Lancamentos!$Y:$Y,Lancamentos!$AF:$AF,Fluxo_de_Caixa_Semanal!CK$8,Lancamentos!$F:$F,"Orçado",Lancamentos!$J:$J,Fluxo_de_Caixa_Semanal!$A136)</f>
        <v>0</v>
      </c>
      <c r="CL136" s="121">
        <f>SUMIFS(Lancamentos!$Y:$Y,Lancamentos!$AF:$AF,Fluxo_de_Caixa_Semanal!CL$8,Lancamentos!$F:$F,"Orçado",Lancamentos!$J:$J,Fluxo_de_Caixa_Semanal!$A136)</f>
        <v>0</v>
      </c>
      <c r="CM136" s="122">
        <f>SUMIFS(Lancamentos!$Y:$Y,Lancamentos!$AF:$AF,Fluxo_de_Caixa_Semanal!CM$8,Lancamentos!$F:$F,"Orçado",Lancamentos!$J:$J,Fluxo_de_Caixa_Semanal!$A136)</f>
        <v>0</v>
      </c>
      <c r="CN136" s="123">
        <f>SUMIFS(Lancamentos!$Y:$Y,Lancamentos!$AF:$AF,Fluxo_de_Caixa_Semanal!CN$8,Lancamentos!$F:$F,"Orçado",Lancamentos!$J:$J,Fluxo_de_Caixa_Semanal!$A136)</f>
        <v>0</v>
      </c>
      <c r="CO136" s="121">
        <f>SUMIFS(Lancamentos!$Y:$Y,Lancamentos!$AF:$AF,Fluxo_de_Caixa_Semanal!CO$8,Lancamentos!$F:$F,"Orçado",Lancamentos!$J:$J,Fluxo_de_Caixa_Semanal!$A136)</f>
        <v>0</v>
      </c>
      <c r="CP136" s="122">
        <f>SUMIFS(Lancamentos!$Y:$Y,Lancamentos!$AF:$AF,Fluxo_de_Caixa_Semanal!CP$8,Lancamentos!$F:$F,"Orçado",Lancamentos!$J:$J,Fluxo_de_Caixa_Semanal!$A136)</f>
        <v>0</v>
      </c>
      <c r="CQ136" s="123">
        <f>SUMIFS(Lancamentos!$Y:$Y,Lancamentos!$AF:$AF,Fluxo_de_Caixa_Semanal!CQ$8,Lancamentos!$F:$F,"Orçado",Lancamentos!$J:$J,Fluxo_de_Caixa_Semanal!$A136)</f>
        <v>0</v>
      </c>
      <c r="CR136" s="121">
        <f>SUMIFS(Lancamentos!$Y:$Y,Lancamentos!$AF:$AF,Fluxo_de_Caixa_Semanal!CR$8,Lancamentos!$F:$F,"Orçado",Lancamentos!$J:$J,Fluxo_de_Caixa_Semanal!$A136)</f>
        <v>0</v>
      </c>
      <c r="CS136" s="122">
        <f>SUMIFS(Lancamentos!$Y:$Y,Lancamentos!$AF:$AF,Fluxo_de_Caixa_Semanal!CS$8,Lancamentos!$F:$F,"Orçado",Lancamentos!$J:$J,Fluxo_de_Caixa_Semanal!$A136)</f>
        <v>0</v>
      </c>
      <c r="CT136" s="123">
        <f>SUMIFS(Lancamentos!$Y:$Y,Lancamentos!$AF:$AF,Fluxo_de_Caixa_Semanal!CT$8,Lancamentos!$F:$F,"Orçado",Lancamentos!$J:$J,Fluxo_de_Caixa_Semanal!$A136)</f>
        <v>0</v>
      </c>
      <c r="CU136" s="121">
        <f>SUMIFS(Lancamentos!$Y:$Y,Lancamentos!$AF:$AF,Fluxo_de_Caixa_Semanal!CU$8,Lancamentos!$F:$F,"Orçado",Lancamentos!$J:$J,Fluxo_de_Caixa_Semanal!$A136)</f>
        <v>0</v>
      </c>
      <c r="CV136" s="122">
        <f>SUMIFS(Lancamentos!$Y:$Y,Lancamentos!$AF:$AF,Fluxo_de_Caixa_Semanal!CV$8,Lancamentos!$F:$F,"Orçado",Lancamentos!$J:$J,Fluxo_de_Caixa_Semanal!$A136)</f>
        <v>0</v>
      </c>
      <c r="CW136" s="123">
        <f>SUMIFS(Lancamentos!$Y:$Y,Lancamentos!$AF:$AF,Fluxo_de_Caixa_Semanal!CW$8,Lancamentos!$F:$F,"Orçado",Lancamentos!$J:$J,Fluxo_de_Caixa_Semanal!$A136)</f>
        <v>0</v>
      </c>
      <c r="CX136" s="121">
        <f>SUMIFS(Lancamentos!$Y:$Y,Lancamentos!$AF:$AF,Fluxo_de_Caixa_Semanal!CX$8,Lancamentos!$F:$F,"Orçado",Lancamentos!$J:$J,Fluxo_de_Caixa_Semanal!$A136)</f>
        <v>0</v>
      </c>
      <c r="CY136" s="122">
        <f>SUMIFS(Lancamentos!$Y:$Y,Lancamentos!$AF:$AF,Fluxo_de_Caixa_Semanal!CY$8,Lancamentos!$F:$F,"Orçado",Lancamentos!$J:$J,Fluxo_de_Caixa_Semanal!$A136)</f>
        <v>0</v>
      </c>
      <c r="CZ136" s="123">
        <f>SUMIFS(Lancamentos!$Y:$Y,Lancamentos!$AF:$AF,Fluxo_de_Caixa_Semanal!CZ$8,Lancamentos!$F:$F,"Orçado",Lancamentos!$J:$J,Fluxo_de_Caixa_Semanal!$A136)</f>
        <v>0</v>
      </c>
      <c r="DA136" s="121">
        <f>SUMIFS(Lancamentos!$Y:$Y,Lancamentos!$AF:$AF,Fluxo_de_Caixa_Semanal!DA$8,Lancamentos!$F:$F,"Orçado",Lancamentos!$J:$J,Fluxo_de_Caixa_Semanal!$A136)</f>
        <v>0</v>
      </c>
      <c r="DB136" s="122">
        <f>SUMIFS(Lancamentos!$Y:$Y,Lancamentos!$AF:$AF,Fluxo_de_Caixa_Semanal!DB$8,Lancamentos!$F:$F,"Orçado",Lancamentos!$J:$J,Fluxo_de_Caixa_Semanal!$A136)</f>
        <v>0</v>
      </c>
      <c r="DC136" s="123">
        <f>SUMIFS(Lancamentos!$Y:$Y,Lancamentos!$AF:$AF,Fluxo_de_Caixa_Semanal!DC$8,Lancamentos!$F:$F,"Orçado",Lancamentos!$J:$J,Fluxo_de_Caixa_Semanal!$A136)</f>
        <v>0</v>
      </c>
      <c r="DD136" s="121">
        <f>SUMIFS(Lancamentos!$Y:$Y,Lancamentos!$AF:$AF,Fluxo_de_Caixa_Semanal!DD$8,Lancamentos!$F:$F,"Orçado",Lancamentos!$J:$J,Fluxo_de_Caixa_Semanal!$A136)</f>
        <v>0</v>
      </c>
      <c r="DE136" s="122">
        <f>SUMIFS(Lancamentos!$Y:$Y,Lancamentos!$AF:$AF,Fluxo_de_Caixa_Semanal!DE$8,Lancamentos!$F:$F,"Orçado",Lancamentos!$J:$J,Fluxo_de_Caixa_Semanal!$A136)</f>
        <v>0</v>
      </c>
      <c r="DF136" s="123">
        <f>SUMIFS(Lancamentos!$Y:$Y,Lancamentos!$AF:$AF,Fluxo_de_Caixa_Semanal!DF$8,Lancamentos!$F:$F,"Orçado",Lancamentos!$J:$J,Fluxo_de_Caixa_Semanal!$A136)</f>
        <v>0</v>
      </c>
      <c r="DG136" s="121">
        <f>SUMIFS(Lancamentos!$Y:$Y,Lancamentos!$AF:$AF,Fluxo_de_Caixa_Semanal!DG$8,Lancamentos!$F:$F,"Orçado",Lancamentos!$J:$J,Fluxo_de_Caixa_Semanal!$A136)</f>
        <v>0</v>
      </c>
      <c r="DH136" s="122">
        <f>SUMIFS(Lancamentos!$Y:$Y,Lancamentos!$AF:$AF,Fluxo_de_Caixa_Semanal!DH$8,Lancamentos!$F:$F,"Orçado",Lancamentos!$J:$J,Fluxo_de_Caixa_Semanal!$A136)</f>
        <v>0</v>
      </c>
      <c r="DI136" s="123">
        <f>SUMIFS(Lancamentos!$Y:$Y,Lancamentos!$AF:$AF,Fluxo_de_Caixa_Semanal!DI$8,Lancamentos!$F:$F,"Orçado",Lancamentos!$J:$J,Fluxo_de_Caixa_Semanal!$A136)</f>
        <v>0</v>
      </c>
      <c r="DJ136" s="121">
        <f>SUMIFS(Lancamentos!$Y:$Y,Lancamentos!$AF:$AF,Fluxo_de_Caixa_Semanal!DJ$8,Lancamentos!$F:$F,"Orçado",Lancamentos!$J:$J,Fluxo_de_Caixa_Semanal!$A136)</f>
        <v>0</v>
      </c>
      <c r="DK136" s="122">
        <f>SUMIFS(Lancamentos!$Y:$Y,Lancamentos!$AF:$AF,Fluxo_de_Caixa_Semanal!DK$8,Lancamentos!$F:$F,"Orçado",Lancamentos!$J:$J,Fluxo_de_Caixa_Semanal!$A136)</f>
        <v>0</v>
      </c>
      <c r="DL136" s="123">
        <f>SUMIFS(Lancamentos!$Y:$Y,Lancamentos!$AF:$AF,Fluxo_de_Caixa_Semanal!DL$8,Lancamentos!$F:$F,"Orçado",Lancamentos!$J:$J,Fluxo_de_Caixa_Semanal!$A136)</f>
        <v>0</v>
      </c>
      <c r="DM136" s="121">
        <f>SUMIFS(Lancamentos!$Y:$Y,Lancamentos!$AF:$AF,Fluxo_de_Caixa_Semanal!DM$8,Lancamentos!$F:$F,"Orçado",Lancamentos!$J:$J,Fluxo_de_Caixa_Semanal!$A136)</f>
        <v>0</v>
      </c>
      <c r="DN136" s="122">
        <f>SUMIFS(Lancamentos!$Y:$Y,Lancamentos!$AF:$AF,Fluxo_de_Caixa_Semanal!DN$8,Lancamentos!$F:$F,"Orçado",Lancamentos!$J:$J,Fluxo_de_Caixa_Semanal!$A136)</f>
        <v>0</v>
      </c>
      <c r="DO136" s="123">
        <f>SUMIFS(Lancamentos!$Y:$Y,Lancamentos!$AF:$AF,Fluxo_de_Caixa_Semanal!DO$8,Lancamentos!$F:$F,"Orçado",Lancamentos!$J:$J,Fluxo_de_Caixa_Semanal!$A136)</f>
        <v>0</v>
      </c>
      <c r="DP136" s="121">
        <f>SUMIFS(Lancamentos!$Y:$Y,Lancamentos!$AF:$AF,Fluxo_de_Caixa_Semanal!DP$8,Lancamentos!$F:$F,"Orçado",Lancamentos!$J:$J,Fluxo_de_Caixa_Semanal!$A136)</f>
        <v>0</v>
      </c>
      <c r="DQ136" s="122">
        <f>SUMIFS(Lancamentos!$Y:$Y,Lancamentos!$AF:$AF,Fluxo_de_Caixa_Semanal!DQ$8,Lancamentos!$F:$F,"Orçado",Lancamentos!$J:$J,Fluxo_de_Caixa_Semanal!$A136)</f>
        <v>0</v>
      </c>
      <c r="DR136" s="123">
        <f>SUMIFS(Lancamentos!$Y:$Y,Lancamentos!$AF:$AF,Fluxo_de_Caixa_Semanal!DR$8,Lancamentos!$F:$F,"Orçado",Lancamentos!$J:$J,Fluxo_de_Caixa_Semanal!$A136)</f>
        <v>0</v>
      </c>
      <c r="DS136" s="121">
        <f>SUMIFS(Lancamentos!$Y:$Y,Lancamentos!$AF:$AF,Fluxo_de_Caixa_Semanal!DS$8,Lancamentos!$F:$F,"Orçado",Lancamentos!$J:$J,Fluxo_de_Caixa_Semanal!$A136)</f>
        <v>0</v>
      </c>
      <c r="DT136" s="122">
        <f>SUMIFS(Lancamentos!$Y:$Y,Lancamentos!$AF:$AF,Fluxo_de_Caixa_Semanal!DT$8,Lancamentos!$F:$F,"Orçado",Lancamentos!$J:$J,Fluxo_de_Caixa_Semanal!$A136)</f>
        <v>0</v>
      </c>
      <c r="DU136" s="123">
        <f>SUMIFS(Lancamentos!$Y:$Y,Lancamentos!$AF:$AF,Fluxo_de_Caixa_Semanal!DU$8,Lancamentos!$F:$F,"Orçado",Lancamentos!$J:$J,Fluxo_de_Caixa_Semanal!$A136)</f>
        <v>0</v>
      </c>
      <c r="DV136" s="121">
        <f>SUMIFS(Lancamentos!$Y:$Y,Lancamentos!$AF:$AF,Fluxo_de_Caixa_Semanal!DV$8,Lancamentos!$F:$F,"Orçado",Lancamentos!$J:$J,Fluxo_de_Caixa_Semanal!$A136)</f>
        <v>0</v>
      </c>
      <c r="DW136" s="122">
        <f>SUMIFS(Lancamentos!$Y:$Y,Lancamentos!$AF:$AF,Fluxo_de_Caixa_Semanal!DW$8,Lancamentos!$F:$F,"Orçado",Lancamentos!$J:$J,Fluxo_de_Caixa_Semanal!$A136)</f>
        <v>0</v>
      </c>
      <c r="DX136" s="123">
        <f>SUMIFS(Lancamentos!$Y:$Y,Lancamentos!$AF:$AF,Fluxo_de_Caixa_Semanal!DX$8,Lancamentos!$F:$F,"Orçado",Lancamentos!$J:$J,Fluxo_de_Caixa_Semanal!$A136)</f>
        <v>0</v>
      </c>
      <c r="DY136" s="121">
        <f>SUMIFS(Lancamentos!$Y:$Y,Lancamentos!$AF:$AF,Fluxo_de_Caixa_Semanal!DY$8,Lancamentos!$F:$F,"Orçado",Lancamentos!$J:$J,Fluxo_de_Caixa_Semanal!$A136)</f>
        <v>0</v>
      </c>
      <c r="DZ136" s="122">
        <f>SUMIFS(Lancamentos!$Y:$Y,Lancamentos!$AF:$AF,Fluxo_de_Caixa_Semanal!DZ$8,Lancamentos!$F:$F,"Orçado",Lancamentos!$J:$J,Fluxo_de_Caixa_Semanal!$A136)</f>
        <v>0</v>
      </c>
      <c r="EA136" s="123">
        <f>SUMIFS(Lancamentos!$Y:$Y,Lancamentos!$AF:$AF,Fluxo_de_Caixa_Semanal!EA$8,Lancamentos!$F:$F,"Orçado",Lancamentos!$J:$J,Fluxo_de_Caixa_Semanal!$A136)</f>
        <v>0</v>
      </c>
      <c r="EB136" s="121">
        <f>SUMIFS(Lancamentos!$Y:$Y,Lancamentos!$AF:$AF,Fluxo_de_Caixa_Semanal!EB$8,Lancamentos!$F:$F,"Orçado",Lancamentos!$J:$J,Fluxo_de_Caixa_Semanal!$A136)</f>
        <v>0</v>
      </c>
      <c r="EC136" s="122">
        <f>SUMIFS(Lancamentos!$Y:$Y,Lancamentos!$AF:$AF,Fluxo_de_Caixa_Semanal!EC$8,Lancamentos!$F:$F,"Orçado",Lancamentos!$J:$J,Fluxo_de_Caixa_Semanal!$A136)</f>
        <v>0</v>
      </c>
      <c r="ED136" s="123">
        <f>SUMIFS(Lancamentos!$Y:$Y,Lancamentos!$AF:$AF,Fluxo_de_Caixa_Semanal!ED$8,Lancamentos!$F:$F,"Orçado",Lancamentos!$J:$J,Fluxo_de_Caixa_Semanal!$A136)</f>
        <v>0</v>
      </c>
      <c r="EE136" s="121">
        <f>SUMIFS(Lancamentos!$Y:$Y,Lancamentos!$AF:$AF,Fluxo_de_Caixa_Semanal!EE$8,Lancamentos!$F:$F,"Orçado",Lancamentos!$J:$J,Fluxo_de_Caixa_Semanal!$A136)</f>
        <v>0</v>
      </c>
      <c r="EF136" s="122">
        <f>SUMIFS(Lancamentos!$Y:$Y,Lancamentos!$AF:$AF,Fluxo_de_Caixa_Semanal!EF$8,Lancamentos!$F:$F,"Orçado",Lancamentos!$J:$J,Fluxo_de_Caixa_Semanal!$A136)</f>
        <v>0</v>
      </c>
      <c r="EG136" s="123">
        <f>SUMIFS(Lancamentos!$Y:$Y,Lancamentos!$AF:$AF,Fluxo_de_Caixa_Semanal!EG$8,Lancamentos!$F:$F,"Orçado",Lancamentos!$J:$J,Fluxo_de_Caixa_Semanal!$A136)</f>
        <v>0</v>
      </c>
      <c r="EH136" s="121">
        <f>SUMIFS(Lancamentos!$Y:$Y,Lancamentos!$AF:$AF,Fluxo_de_Caixa_Semanal!EH$8,Lancamentos!$F:$F,"Orçado",Lancamentos!$J:$J,Fluxo_de_Caixa_Semanal!$A136)</f>
        <v>0</v>
      </c>
      <c r="EI136" s="122">
        <f>SUMIFS(Lancamentos!$Y:$Y,Lancamentos!$AF:$AF,Fluxo_de_Caixa_Semanal!EI$8,Lancamentos!$F:$F,"Orçado",Lancamentos!$J:$J,Fluxo_de_Caixa_Semanal!$A136)</f>
        <v>0</v>
      </c>
      <c r="EJ136" s="123">
        <f>SUMIFS(Lancamentos!$Y:$Y,Lancamentos!$AF:$AF,Fluxo_de_Caixa_Semanal!EJ$8,Lancamentos!$F:$F,"Orçado",Lancamentos!$J:$J,Fluxo_de_Caixa_Semanal!$A136)</f>
        <v>0</v>
      </c>
      <c r="EK136" s="121">
        <f>SUMIFS(Lancamentos!$Y:$Y,Lancamentos!$AF:$AF,Fluxo_de_Caixa_Semanal!EK$8,Lancamentos!$F:$F,"Orçado",Lancamentos!$J:$J,Fluxo_de_Caixa_Semanal!$A136)</f>
        <v>0</v>
      </c>
      <c r="EL136" s="122">
        <f>SUMIFS(Lancamentos!$Y:$Y,Lancamentos!$AF:$AF,Fluxo_de_Caixa_Semanal!EL$8,Lancamentos!$F:$F,"Orçado",Lancamentos!$J:$J,Fluxo_de_Caixa_Semanal!$A136)</f>
        <v>0</v>
      </c>
      <c r="EM136" s="123">
        <f>SUMIFS(Lancamentos!$Y:$Y,Lancamentos!$AF:$AF,Fluxo_de_Caixa_Semanal!EM$8,Lancamentos!$F:$F,"Orçado",Lancamentos!$J:$J,Fluxo_de_Caixa_Semanal!$A136)</f>
        <v>0</v>
      </c>
      <c r="EN136" s="121">
        <f>SUMIFS(Lancamentos!$Y:$Y,Lancamentos!$AF:$AF,Fluxo_de_Caixa_Semanal!EN$8,Lancamentos!$F:$F,"Orçado",Lancamentos!$J:$J,Fluxo_de_Caixa_Semanal!$A136)</f>
        <v>0</v>
      </c>
      <c r="EO136" s="122">
        <f>SUMIFS(Lancamentos!$Y:$Y,Lancamentos!$AF:$AF,Fluxo_de_Caixa_Semanal!EO$8,Lancamentos!$F:$F,"Orçado",Lancamentos!$J:$J,Fluxo_de_Caixa_Semanal!$A136)</f>
        <v>0</v>
      </c>
      <c r="EP136" s="123">
        <f>SUMIFS(Lancamentos!$Y:$Y,Lancamentos!$AF:$AF,Fluxo_de_Caixa_Semanal!EP$8,Lancamentos!$F:$F,"Orçado",Lancamentos!$J:$J,Fluxo_de_Caixa_Semanal!$A136)</f>
        <v>0</v>
      </c>
      <c r="EQ136" s="121">
        <f>SUMIFS(Lancamentos!$Y:$Y,Lancamentos!$AF:$AF,Fluxo_de_Caixa_Semanal!EQ$8,Lancamentos!$F:$F,"Orçado",Lancamentos!$J:$J,Fluxo_de_Caixa_Semanal!$A136)</f>
        <v>0</v>
      </c>
      <c r="ER136" s="122">
        <f>SUMIFS(Lancamentos!$Y:$Y,Lancamentos!$AF:$AF,Fluxo_de_Caixa_Semanal!ER$8,Lancamentos!$F:$F,"Orçado",Lancamentos!$J:$J,Fluxo_de_Caixa_Semanal!$A136)</f>
        <v>0</v>
      </c>
      <c r="ES136" s="123">
        <f>SUMIFS(Lancamentos!$Y:$Y,Lancamentos!$AF:$AF,Fluxo_de_Caixa_Semanal!ES$8,Lancamentos!$F:$F,"Orçado",Lancamentos!$J:$J,Fluxo_de_Caixa_Semanal!$A136)</f>
        <v>0</v>
      </c>
    </row>
    <row r="137" spans="1:149" s="2" customFormat="1" x14ac:dyDescent="0.25">
      <c r="A137"/>
      <c r="B137"/>
      <c r="C137" s="165"/>
      <c r="D137" s="165"/>
      <c r="E137" s="166"/>
      <c r="F137" s="167"/>
      <c r="G137" s="165"/>
      <c r="H137" s="166"/>
      <c r="I137" s="165"/>
      <c r="J137" s="165"/>
      <c r="K137" s="166"/>
      <c r="L137" s="165"/>
      <c r="M137" s="165"/>
      <c r="N137" s="166"/>
      <c r="O137" s="165"/>
      <c r="P137" s="165"/>
      <c r="Q137" s="166"/>
      <c r="R137" s="165"/>
      <c r="S137" s="165"/>
      <c r="T137" s="166"/>
      <c r="U137" s="165"/>
      <c r="V137" s="165"/>
      <c r="W137" s="166"/>
      <c r="X137" s="121"/>
      <c r="Y137" s="122"/>
      <c r="Z137" s="123"/>
      <c r="AA137" s="121"/>
      <c r="AB137" s="122"/>
      <c r="AC137" s="123"/>
      <c r="AD137" s="121"/>
      <c r="AE137" s="122"/>
      <c r="AF137" s="123"/>
      <c r="AG137" s="121"/>
      <c r="AH137" s="122"/>
      <c r="AI137" s="123"/>
      <c r="AJ137" s="121"/>
      <c r="AK137" s="122"/>
      <c r="AL137" s="123"/>
      <c r="AM137" s="121"/>
      <c r="AN137" s="122"/>
      <c r="AO137" s="123"/>
      <c r="AP137" s="121"/>
      <c r="AQ137" s="122"/>
      <c r="AR137" s="123"/>
      <c r="AS137" s="121"/>
      <c r="AT137" s="122"/>
      <c r="AU137" s="123"/>
      <c r="AV137" s="121"/>
      <c r="AW137" s="122"/>
      <c r="AX137" s="123"/>
      <c r="AY137" s="121"/>
      <c r="AZ137" s="122"/>
      <c r="BA137" s="123"/>
      <c r="BB137" s="121"/>
      <c r="BC137" s="122"/>
      <c r="BD137" s="123"/>
      <c r="BE137" s="121"/>
      <c r="BF137" s="122"/>
      <c r="BG137" s="123"/>
      <c r="BH137" s="121"/>
      <c r="BI137" s="122"/>
      <c r="BJ137" s="123"/>
      <c r="BK137" s="121"/>
      <c r="BL137" s="122"/>
      <c r="BM137" s="123"/>
      <c r="BN137" s="121"/>
      <c r="BO137" s="122"/>
      <c r="BP137" s="128"/>
      <c r="BQ137" s="127"/>
      <c r="BS137" s="128"/>
      <c r="BT137" s="127"/>
      <c r="BV137" s="128"/>
      <c r="BW137" s="127"/>
      <c r="BY137" s="128"/>
      <c r="BZ137" s="127"/>
      <c r="CB137" s="128"/>
      <c r="CC137" s="127"/>
      <c r="CE137" s="128"/>
      <c r="CF137" s="127"/>
      <c r="CH137" s="128"/>
      <c r="CI137" s="127"/>
      <c r="CK137" s="128"/>
      <c r="CL137" s="127"/>
      <c r="CN137" s="128"/>
      <c r="CO137" s="127"/>
      <c r="CQ137" s="128"/>
      <c r="CR137" s="127"/>
      <c r="CT137" s="128"/>
      <c r="CU137" s="127"/>
      <c r="CW137" s="128"/>
      <c r="CX137" s="127"/>
      <c r="CZ137" s="128"/>
      <c r="DA137" s="127"/>
      <c r="DC137" s="128"/>
      <c r="DD137" s="127"/>
      <c r="DF137" s="128"/>
      <c r="DG137" s="127"/>
      <c r="DI137" s="128"/>
      <c r="DJ137" s="127"/>
      <c r="DL137" s="128"/>
      <c r="DM137" s="127"/>
      <c r="DO137" s="128"/>
      <c r="DP137" s="127"/>
      <c r="DR137" s="128"/>
      <c r="DS137" s="127"/>
      <c r="DU137" s="128"/>
      <c r="DV137" s="127"/>
      <c r="DX137" s="128"/>
      <c r="DY137" s="127"/>
      <c r="EA137" s="128"/>
      <c r="EB137" s="127"/>
      <c r="ED137" s="128"/>
      <c r="EE137" s="127"/>
      <c r="EG137" s="128"/>
      <c r="EH137" s="127"/>
      <c r="EJ137" s="128"/>
      <c r="EK137" s="127"/>
      <c r="EM137" s="128"/>
      <c r="EN137" s="127"/>
      <c r="EP137" s="128"/>
      <c r="EQ137" s="127"/>
      <c r="ES137" s="128"/>
    </row>
    <row r="138" spans="1:149" s="2" customFormat="1" outlineLevel="1" x14ac:dyDescent="0.25">
      <c r="A138"/>
      <c r="B138" t="s">
        <v>91</v>
      </c>
      <c r="C138" s="165">
        <v>0</v>
      </c>
      <c r="D138" s="165">
        <v>0</v>
      </c>
      <c r="E138" s="166">
        <v>0</v>
      </c>
      <c r="F138" s="167">
        <v>0</v>
      </c>
      <c r="G138" s="165">
        <v>0</v>
      </c>
      <c r="H138" s="166">
        <v>858000</v>
      </c>
      <c r="I138" s="167">
        <v>0</v>
      </c>
      <c r="J138" s="165">
        <v>0</v>
      </c>
      <c r="K138" s="166">
        <f>K22</f>
        <v>858000</v>
      </c>
      <c r="L138" s="167">
        <v>0</v>
      </c>
      <c r="M138" s="165">
        <f>M22</f>
        <v>1764000</v>
      </c>
      <c r="N138" s="166">
        <f>N22</f>
        <v>0</v>
      </c>
      <c r="O138" s="167">
        <v>0</v>
      </c>
      <c r="P138" s="165">
        <f>P22</f>
        <v>0</v>
      </c>
      <c r="Q138" s="166">
        <f>Q22</f>
        <v>0</v>
      </c>
      <c r="R138" s="167">
        <v>0</v>
      </c>
      <c r="S138" s="165">
        <f>S22</f>
        <v>0</v>
      </c>
      <c r="T138" s="166">
        <f>T22</f>
        <v>1094000</v>
      </c>
      <c r="U138" s="167">
        <v>0</v>
      </c>
      <c r="V138" s="165">
        <f>V22</f>
        <v>0</v>
      </c>
      <c r="W138" s="166">
        <f>W22</f>
        <v>826500</v>
      </c>
      <c r="X138" s="121">
        <v>0</v>
      </c>
      <c r="Y138" s="122">
        <v>0</v>
      </c>
      <c r="Z138" s="123">
        <v>0</v>
      </c>
      <c r="AA138" s="121">
        <v>0</v>
      </c>
      <c r="AB138" s="122">
        <v>0</v>
      </c>
      <c r="AC138" s="123">
        <v>0</v>
      </c>
      <c r="AD138" s="121">
        <v>0</v>
      </c>
      <c r="AE138" s="122">
        <v>0</v>
      </c>
      <c r="AF138" s="123">
        <v>0</v>
      </c>
      <c r="AG138" s="121">
        <v>0</v>
      </c>
      <c r="AH138" s="122"/>
      <c r="AI138" s="123"/>
      <c r="AJ138" s="121"/>
      <c r="AK138" s="122"/>
      <c r="AL138" s="123"/>
      <c r="AM138" s="121"/>
      <c r="AN138" s="122"/>
      <c r="AO138" s="123"/>
      <c r="AP138" s="121"/>
      <c r="AQ138" s="122"/>
      <c r="AR138" s="123"/>
      <c r="AS138" s="121"/>
      <c r="AT138" s="122"/>
      <c r="AU138" s="123"/>
      <c r="AV138" s="121"/>
      <c r="AW138" s="122"/>
      <c r="AX138" s="123"/>
      <c r="AY138" s="121"/>
      <c r="AZ138" s="122"/>
      <c r="BA138" s="123"/>
      <c r="BB138" s="121"/>
      <c r="BC138" s="122"/>
      <c r="BD138" s="123"/>
      <c r="BE138" s="121"/>
      <c r="BF138" s="122"/>
      <c r="BG138" s="123"/>
      <c r="BH138" s="121"/>
      <c r="BI138" s="122"/>
      <c r="BJ138" s="123"/>
      <c r="BK138" s="121"/>
      <c r="BL138" s="122"/>
      <c r="BM138" s="123"/>
      <c r="BN138" s="121"/>
      <c r="BO138" s="122"/>
      <c r="BP138" s="128"/>
      <c r="BQ138" s="127"/>
      <c r="BS138" s="128"/>
      <c r="BT138" s="127"/>
      <c r="BV138" s="128"/>
      <c r="BW138" s="127"/>
      <c r="BY138" s="128"/>
      <c r="BZ138" s="127"/>
      <c r="CB138" s="128"/>
      <c r="CC138" s="127"/>
      <c r="CE138" s="128"/>
      <c r="CF138" s="127"/>
      <c r="CH138" s="128"/>
      <c r="CI138" s="127"/>
      <c r="CK138" s="128"/>
      <c r="CL138" s="127"/>
      <c r="CN138" s="128"/>
      <c r="CO138" s="127"/>
      <c r="CQ138" s="128"/>
      <c r="CR138" s="127"/>
      <c r="CT138" s="128"/>
      <c r="CU138" s="127"/>
      <c r="CW138" s="128"/>
      <c r="CX138" s="127"/>
      <c r="CZ138" s="128"/>
      <c r="DA138" s="127"/>
      <c r="DC138" s="128"/>
      <c r="DD138" s="127"/>
      <c r="DF138" s="128"/>
      <c r="DG138" s="127"/>
      <c r="DI138" s="128"/>
      <c r="DJ138" s="127"/>
      <c r="DL138" s="128"/>
      <c r="DM138" s="127"/>
      <c r="DO138" s="128"/>
      <c r="DP138" s="127"/>
      <c r="DR138" s="128"/>
      <c r="DS138" s="127"/>
      <c r="DU138" s="128"/>
      <c r="DV138" s="127"/>
      <c r="DX138" s="128"/>
      <c r="DY138" s="127"/>
      <c r="EA138" s="128"/>
      <c r="EB138" s="127"/>
      <c r="ED138" s="128"/>
      <c r="EE138" s="127"/>
      <c r="EG138" s="128"/>
      <c r="EH138" s="127"/>
      <c r="EJ138" s="128"/>
      <c r="EK138" s="127"/>
      <c r="EM138" s="128"/>
      <c r="EN138" s="127"/>
      <c r="EP138" s="128"/>
      <c r="EQ138" s="127"/>
      <c r="ES138" s="128"/>
    </row>
    <row r="139" spans="1:149" s="2" customFormat="1" x14ac:dyDescent="0.25">
      <c r="A139"/>
      <c r="B139"/>
      <c r="C139" s="165"/>
      <c r="D139" s="165"/>
      <c r="E139" s="166"/>
      <c r="F139" s="167"/>
      <c r="G139" s="165"/>
      <c r="H139" s="166"/>
      <c r="I139" s="165"/>
      <c r="J139" s="165"/>
      <c r="K139" s="166"/>
      <c r="L139" s="165"/>
      <c r="M139" s="165"/>
      <c r="N139" s="166"/>
      <c r="O139" s="165"/>
      <c r="P139" s="165"/>
      <c r="Q139" s="166"/>
      <c r="R139" s="165"/>
      <c r="S139" s="165"/>
      <c r="T139" s="166"/>
      <c r="U139" s="165"/>
      <c r="V139" s="165"/>
      <c r="W139" s="166"/>
      <c r="X139" s="121"/>
      <c r="Y139" s="122"/>
      <c r="Z139" s="123"/>
      <c r="AA139" s="121"/>
      <c r="AB139" s="122"/>
      <c r="AC139" s="123"/>
      <c r="AD139" s="121"/>
      <c r="AE139" s="122"/>
      <c r="AF139" s="123"/>
      <c r="AG139" s="121"/>
      <c r="AH139" s="122"/>
      <c r="AI139" s="123"/>
      <c r="AJ139" s="121"/>
      <c r="AK139" s="122"/>
      <c r="AL139" s="123"/>
      <c r="AM139" s="121"/>
      <c r="AN139" s="122"/>
      <c r="AO139" s="123"/>
      <c r="AP139" s="121"/>
      <c r="AQ139" s="122"/>
      <c r="AR139" s="123"/>
      <c r="AS139" s="121"/>
      <c r="AT139" s="122"/>
      <c r="AU139" s="123"/>
      <c r="AV139" s="121"/>
      <c r="AW139" s="122"/>
      <c r="AX139" s="123"/>
      <c r="AY139" s="121"/>
      <c r="AZ139" s="122"/>
      <c r="BA139" s="123"/>
      <c r="BB139" s="121"/>
      <c r="BC139" s="122"/>
      <c r="BD139" s="123"/>
      <c r="BE139" s="121"/>
      <c r="BF139" s="122"/>
      <c r="BG139" s="123"/>
      <c r="BH139" s="121"/>
      <c r="BI139" s="122"/>
      <c r="BJ139" s="123"/>
      <c r="BK139" s="121"/>
      <c r="BL139" s="122"/>
      <c r="BM139" s="123"/>
      <c r="BN139" s="121"/>
      <c r="BO139" s="122"/>
      <c r="BP139" s="128"/>
      <c r="BQ139" s="127"/>
      <c r="BS139" s="128"/>
      <c r="BT139" s="127"/>
      <c r="BV139" s="128"/>
      <c r="BW139" s="127"/>
      <c r="BY139" s="128"/>
      <c r="BZ139" s="127"/>
      <c r="CB139" s="128"/>
      <c r="CC139" s="127"/>
      <c r="CE139" s="128"/>
      <c r="CF139" s="127"/>
      <c r="CH139" s="128"/>
      <c r="CI139" s="127"/>
      <c r="CK139" s="128"/>
      <c r="CL139" s="127"/>
      <c r="CN139" s="128"/>
      <c r="CO139" s="127"/>
      <c r="CQ139" s="128"/>
      <c r="CR139" s="127"/>
      <c r="CT139" s="128"/>
      <c r="CU139" s="127"/>
      <c r="CW139" s="128"/>
      <c r="CX139" s="127"/>
      <c r="CZ139" s="128"/>
      <c r="DA139" s="127"/>
      <c r="DC139" s="128"/>
      <c r="DD139" s="127"/>
      <c r="DF139" s="128"/>
      <c r="DG139" s="127"/>
      <c r="DI139" s="128"/>
      <c r="DJ139" s="127"/>
      <c r="DL139" s="128"/>
      <c r="DM139" s="127"/>
      <c r="DO139" s="128"/>
      <c r="DP139" s="127"/>
      <c r="DR139" s="128"/>
      <c r="DS139" s="127"/>
      <c r="DU139" s="128"/>
      <c r="DV139" s="127"/>
      <c r="DX139" s="128"/>
      <c r="DY139" s="127"/>
      <c r="EA139" s="128"/>
      <c r="EB139" s="127"/>
      <c r="ED139" s="128"/>
      <c r="EE139" s="127"/>
      <c r="EG139" s="128"/>
      <c r="EH139" s="127"/>
      <c r="EJ139" s="128"/>
      <c r="EK139" s="127"/>
      <c r="EM139" s="128"/>
      <c r="EN139" s="127"/>
      <c r="EP139" s="128"/>
      <c r="EQ139" s="127"/>
      <c r="ES139" s="128"/>
    </row>
    <row r="140" spans="1:149" s="20" customFormat="1" x14ac:dyDescent="0.25">
      <c r="A140" s="88"/>
      <c r="B140" s="88" t="s">
        <v>92</v>
      </c>
      <c r="C140" s="125">
        <f>+C142+C147+C165+C192+C204+C213</f>
        <v>0</v>
      </c>
      <c r="D140" s="125">
        <f t="shared" ref="D140:AG140" si="132">+D142+D147+D165+D192+D204+D213</f>
        <v>0</v>
      </c>
      <c r="E140" s="126">
        <f t="shared" si="132"/>
        <v>0</v>
      </c>
      <c r="F140" s="124">
        <f t="shared" ref="F140:H140" si="133">+F142+F147+F165+F192+F204+F213</f>
        <v>0</v>
      </c>
      <c r="G140" s="125">
        <f t="shared" si="133"/>
        <v>0</v>
      </c>
      <c r="H140" s="126">
        <f t="shared" si="133"/>
        <v>0</v>
      </c>
      <c r="I140" s="125">
        <f t="shared" si="132"/>
        <v>0</v>
      </c>
      <c r="J140" s="125">
        <f t="shared" si="132"/>
        <v>0</v>
      </c>
      <c r="K140" s="126">
        <f t="shared" si="132"/>
        <v>0</v>
      </c>
      <c r="L140" s="125">
        <f t="shared" ref="L140:M140" si="134">+L142+L147+L165+L192+L204+L213</f>
        <v>0</v>
      </c>
      <c r="M140" s="125">
        <f t="shared" si="134"/>
        <v>0</v>
      </c>
      <c r="N140" s="126">
        <f t="shared" si="132"/>
        <v>0</v>
      </c>
      <c r="O140" s="125">
        <f t="shared" si="132"/>
        <v>0</v>
      </c>
      <c r="P140" s="125">
        <f t="shared" si="132"/>
        <v>0</v>
      </c>
      <c r="Q140" s="126">
        <f t="shared" ref="Q140:S140" si="135">+Q142+Q147+Q165+Q192+Q204+Q213</f>
        <v>0</v>
      </c>
      <c r="R140" s="125">
        <f t="shared" si="135"/>
        <v>0</v>
      </c>
      <c r="S140" s="125">
        <f t="shared" si="135"/>
        <v>0</v>
      </c>
      <c r="T140" s="126">
        <f t="shared" ref="T140:V140" si="136">+T142+T147+T165+T192+T204+T213</f>
        <v>0</v>
      </c>
      <c r="U140" s="125">
        <f t="shared" si="136"/>
        <v>0</v>
      </c>
      <c r="V140" s="125">
        <f t="shared" si="136"/>
        <v>0</v>
      </c>
      <c r="W140" s="126">
        <f t="shared" ref="W140" si="137">+W142+W147+W165+W192+W204+W213</f>
        <v>0</v>
      </c>
      <c r="X140" s="124">
        <f t="shared" si="132"/>
        <v>0</v>
      </c>
      <c r="Y140" s="125">
        <f t="shared" si="132"/>
        <v>0</v>
      </c>
      <c r="Z140" s="126">
        <f t="shared" si="132"/>
        <v>0</v>
      </c>
      <c r="AA140" s="124">
        <f t="shared" si="132"/>
        <v>0</v>
      </c>
      <c r="AB140" s="125">
        <f t="shared" si="132"/>
        <v>0</v>
      </c>
      <c r="AC140" s="126">
        <f t="shared" si="132"/>
        <v>0</v>
      </c>
      <c r="AD140" s="124">
        <f t="shared" si="132"/>
        <v>0</v>
      </c>
      <c r="AE140" s="125">
        <f t="shared" si="132"/>
        <v>0</v>
      </c>
      <c r="AF140" s="126">
        <f t="shared" si="132"/>
        <v>0</v>
      </c>
      <c r="AG140" s="124">
        <f t="shared" si="132"/>
        <v>0</v>
      </c>
      <c r="AH140" s="125">
        <f t="shared" ref="AH140:BI140" si="138">+AH142+AH147+AH165+AH192+AH204+AH213</f>
        <v>0</v>
      </c>
      <c r="AI140" s="126">
        <f t="shared" si="138"/>
        <v>0</v>
      </c>
      <c r="AJ140" s="124">
        <f t="shared" si="138"/>
        <v>0</v>
      </c>
      <c r="AK140" s="125">
        <f t="shared" si="138"/>
        <v>0</v>
      </c>
      <c r="AL140" s="126">
        <f t="shared" si="138"/>
        <v>0</v>
      </c>
      <c r="AM140" s="124">
        <f t="shared" si="138"/>
        <v>0</v>
      </c>
      <c r="AN140" s="125">
        <f t="shared" si="138"/>
        <v>0</v>
      </c>
      <c r="AO140" s="126">
        <f t="shared" si="138"/>
        <v>0</v>
      </c>
      <c r="AP140" s="124">
        <f t="shared" si="138"/>
        <v>0</v>
      </c>
      <c r="AQ140" s="125">
        <f t="shared" si="138"/>
        <v>0</v>
      </c>
      <c r="AR140" s="126">
        <f t="shared" si="138"/>
        <v>0</v>
      </c>
      <c r="AS140" s="124">
        <f t="shared" si="138"/>
        <v>0</v>
      </c>
      <c r="AT140" s="125">
        <f t="shared" si="138"/>
        <v>0</v>
      </c>
      <c r="AU140" s="126">
        <f t="shared" si="138"/>
        <v>0</v>
      </c>
      <c r="AV140" s="124">
        <f t="shared" si="138"/>
        <v>0</v>
      </c>
      <c r="AW140" s="125">
        <f t="shared" si="138"/>
        <v>0</v>
      </c>
      <c r="AX140" s="126">
        <f t="shared" si="138"/>
        <v>0</v>
      </c>
      <c r="AY140" s="124">
        <f t="shared" si="138"/>
        <v>0</v>
      </c>
      <c r="AZ140" s="125">
        <f t="shared" si="138"/>
        <v>0</v>
      </c>
      <c r="BA140" s="126">
        <f t="shared" si="138"/>
        <v>0</v>
      </c>
      <c r="BB140" s="124">
        <f t="shared" si="138"/>
        <v>0</v>
      </c>
      <c r="BC140" s="125">
        <f t="shared" si="138"/>
        <v>0</v>
      </c>
      <c r="BD140" s="126">
        <f t="shared" si="138"/>
        <v>0</v>
      </c>
      <c r="BE140" s="124">
        <f t="shared" si="138"/>
        <v>0</v>
      </c>
      <c r="BF140" s="125">
        <f t="shared" si="138"/>
        <v>0</v>
      </c>
      <c r="BG140" s="126">
        <f t="shared" si="138"/>
        <v>0</v>
      </c>
      <c r="BH140" s="124">
        <f t="shared" si="138"/>
        <v>0</v>
      </c>
      <c r="BI140" s="125">
        <f t="shared" si="138"/>
        <v>0</v>
      </c>
      <c r="BJ140" s="126">
        <f t="shared" ref="BJ140:CN140" si="139">+BJ142+BJ147+BJ165+BJ192+BJ204+BJ213</f>
        <v>0</v>
      </c>
      <c r="BK140" s="124">
        <f t="shared" si="139"/>
        <v>0</v>
      </c>
      <c r="BL140" s="125">
        <f t="shared" si="139"/>
        <v>0</v>
      </c>
      <c r="BM140" s="126">
        <f t="shared" si="139"/>
        <v>0</v>
      </c>
      <c r="BN140" s="124">
        <f t="shared" si="139"/>
        <v>0</v>
      </c>
      <c r="BO140" s="125">
        <f t="shared" si="139"/>
        <v>0</v>
      </c>
      <c r="BP140" s="126">
        <f t="shared" si="139"/>
        <v>0</v>
      </c>
      <c r="BQ140" s="124">
        <f t="shared" si="139"/>
        <v>0</v>
      </c>
      <c r="BR140" s="125">
        <f t="shared" si="139"/>
        <v>0</v>
      </c>
      <c r="BS140" s="126">
        <f t="shared" si="139"/>
        <v>0</v>
      </c>
      <c r="BT140" s="124">
        <f t="shared" si="139"/>
        <v>0</v>
      </c>
      <c r="BU140" s="125">
        <f t="shared" si="139"/>
        <v>0</v>
      </c>
      <c r="BV140" s="126">
        <f t="shared" si="139"/>
        <v>0</v>
      </c>
      <c r="BW140" s="124">
        <f t="shared" si="139"/>
        <v>0</v>
      </c>
      <c r="BX140" s="125">
        <f t="shared" si="139"/>
        <v>0</v>
      </c>
      <c r="BY140" s="126">
        <f t="shared" si="139"/>
        <v>0</v>
      </c>
      <c r="BZ140" s="124">
        <f t="shared" si="139"/>
        <v>0</v>
      </c>
      <c r="CA140" s="125">
        <f t="shared" si="139"/>
        <v>0</v>
      </c>
      <c r="CB140" s="126">
        <f t="shared" si="139"/>
        <v>0</v>
      </c>
      <c r="CC140" s="124">
        <f t="shared" si="139"/>
        <v>0</v>
      </c>
      <c r="CD140" s="125">
        <f t="shared" si="139"/>
        <v>0</v>
      </c>
      <c r="CE140" s="126">
        <f t="shared" si="139"/>
        <v>0</v>
      </c>
      <c r="CF140" s="124">
        <f t="shared" si="139"/>
        <v>0</v>
      </c>
      <c r="CG140" s="125">
        <f t="shared" si="139"/>
        <v>0</v>
      </c>
      <c r="CH140" s="126">
        <f t="shared" si="139"/>
        <v>0</v>
      </c>
      <c r="CI140" s="124">
        <f t="shared" si="139"/>
        <v>0</v>
      </c>
      <c r="CJ140" s="125">
        <f t="shared" si="139"/>
        <v>0</v>
      </c>
      <c r="CK140" s="126">
        <f t="shared" si="139"/>
        <v>0</v>
      </c>
      <c r="CL140" s="124">
        <f t="shared" si="139"/>
        <v>0</v>
      </c>
      <c r="CM140" s="125">
        <f t="shared" si="139"/>
        <v>0</v>
      </c>
      <c r="CN140" s="126">
        <f t="shared" si="139"/>
        <v>0</v>
      </c>
      <c r="CO140" s="124">
        <f>+CO142+CO147+CO165+CO192+CO204+CO213</f>
        <v>0</v>
      </c>
      <c r="CP140" s="125">
        <f t="shared" ref="CP140:DT140" si="140">+CP142+CP147+CP165+CP192+CP204+CP213</f>
        <v>0</v>
      </c>
      <c r="CQ140" s="126">
        <f t="shared" si="140"/>
        <v>0</v>
      </c>
      <c r="CR140" s="124">
        <f t="shared" si="140"/>
        <v>0</v>
      </c>
      <c r="CS140" s="125">
        <f t="shared" si="140"/>
        <v>0</v>
      </c>
      <c r="CT140" s="126">
        <f t="shared" si="140"/>
        <v>0</v>
      </c>
      <c r="CU140" s="124">
        <f t="shared" si="140"/>
        <v>0</v>
      </c>
      <c r="CV140" s="125">
        <f t="shared" si="140"/>
        <v>0</v>
      </c>
      <c r="CW140" s="126">
        <f t="shared" si="140"/>
        <v>0</v>
      </c>
      <c r="CX140" s="124">
        <f t="shared" si="140"/>
        <v>0</v>
      </c>
      <c r="CY140" s="125">
        <f t="shared" si="140"/>
        <v>0</v>
      </c>
      <c r="CZ140" s="126">
        <f t="shared" si="140"/>
        <v>0</v>
      </c>
      <c r="DA140" s="124">
        <f t="shared" si="140"/>
        <v>0</v>
      </c>
      <c r="DB140" s="125">
        <f t="shared" si="140"/>
        <v>0</v>
      </c>
      <c r="DC140" s="126">
        <f t="shared" si="140"/>
        <v>0</v>
      </c>
      <c r="DD140" s="124">
        <f t="shared" si="140"/>
        <v>0</v>
      </c>
      <c r="DE140" s="125">
        <f t="shared" si="140"/>
        <v>0</v>
      </c>
      <c r="DF140" s="126">
        <f t="shared" si="140"/>
        <v>0</v>
      </c>
      <c r="DG140" s="124">
        <f t="shared" si="140"/>
        <v>0</v>
      </c>
      <c r="DH140" s="125">
        <f t="shared" si="140"/>
        <v>0</v>
      </c>
      <c r="DI140" s="126">
        <f t="shared" si="140"/>
        <v>0</v>
      </c>
      <c r="DJ140" s="124">
        <f t="shared" si="140"/>
        <v>0</v>
      </c>
      <c r="DK140" s="125">
        <f t="shared" si="140"/>
        <v>0</v>
      </c>
      <c r="DL140" s="126">
        <f t="shared" si="140"/>
        <v>0</v>
      </c>
      <c r="DM140" s="124">
        <f t="shared" si="140"/>
        <v>0</v>
      </c>
      <c r="DN140" s="125">
        <f t="shared" si="140"/>
        <v>0</v>
      </c>
      <c r="DO140" s="126">
        <f t="shared" si="140"/>
        <v>0</v>
      </c>
      <c r="DP140" s="124">
        <f t="shared" si="140"/>
        <v>0</v>
      </c>
      <c r="DQ140" s="125">
        <f t="shared" si="140"/>
        <v>0</v>
      </c>
      <c r="DR140" s="126">
        <f t="shared" si="140"/>
        <v>0</v>
      </c>
      <c r="DS140" s="124">
        <f t="shared" si="140"/>
        <v>0</v>
      </c>
      <c r="DT140" s="125">
        <f t="shared" si="140"/>
        <v>0</v>
      </c>
      <c r="DU140" s="126">
        <f t="shared" ref="DU140:ES140" si="141">+DU142+DU147+DU165+DU192+DU204+DU213</f>
        <v>0</v>
      </c>
      <c r="DV140" s="124">
        <f t="shared" si="141"/>
        <v>0</v>
      </c>
      <c r="DW140" s="125">
        <f t="shared" si="141"/>
        <v>0</v>
      </c>
      <c r="DX140" s="126">
        <f t="shared" si="141"/>
        <v>0</v>
      </c>
      <c r="DY140" s="124">
        <f t="shared" si="141"/>
        <v>0</v>
      </c>
      <c r="DZ140" s="125">
        <f t="shared" si="141"/>
        <v>0</v>
      </c>
      <c r="EA140" s="126">
        <f t="shared" si="141"/>
        <v>0</v>
      </c>
      <c r="EB140" s="124">
        <f t="shared" si="141"/>
        <v>0</v>
      </c>
      <c r="EC140" s="125">
        <f t="shared" si="141"/>
        <v>0</v>
      </c>
      <c r="ED140" s="126">
        <f t="shared" si="141"/>
        <v>0</v>
      </c>
      <c r="EE140" s="124">
        <f t="shared" si="141"/>
        <v>0</v>
      </c>
      <c r="EF140" s="125">
        <f t="shared" si="141"/>
        <v>0</v>
      </c>
      <c r="EG140" s="126">
        <f t="shared" si="141"/>
        <v>0</v>
      </c>
      <c r="EH140" s="124">
        <f t="shared" si="141"/>
        <v>0</v>
      </c>
      <c r="EI140" s="125">
        <f t="shared" si="141"/>
        <v>0</v>
      </c>
      <c r="EJ140" s="126">
        <f t="shared" si="141"/>
        <v>0</v>
      </c>
      <c r="EK140" s="124">
        <f t="shared" si="141"/>
        <v>0</v>
      </c>
      <c r="EL140" s="125">
        <f t="shared" si="141"/>
        <v>0</v>
      </c>
      <c r="EM140" s="126">
        <f t="shared" si="141"/>
        <v>0</v>
      </c>
      <c r="EN140" s="124">
        <f t="shared" si="141"/>
        <v>0</v>
      </c>
      <c r="EO140" s="125">
        <f t="shared" si="141"/>
        <v>0</v>
      </c>
      <c r="EP140" s="126">
        <f t="shared" si="141"/>
        <v>0</v>
      </c>
      <c r="EQ140" s="124">
        <f t="shared" si="141"/>
        <v>0</v>
      </c>
      <c r="ER140" s="125">
        <f t="shared" si="141"/>
        <v>0</v>
      </c>
      <c r="ES140" s="126">
        <f t="shared" si="141"/>
        <v>0</v>
      </c>
    </row>
    <row r="141" spans="1:149" s="2" customFormat="1" x14ac:dyDescent="0.25">
      <c r="A141"/>
      <c r="B141"/>
      <c r="C141" s="165"/>
      <c r="D141" s="165"/>
      <c r="E141" s="166"/>
      <c r="F141" s="167"/>
      <c r="G141" s="165"/>
      <c r="H141" s="166"/>
      <c r="I141" s="165"/>
      <c r="J141" s="165"/>
      <c r="K141" s="166"/>
      <c r="L141" s="165"/>
      <c r="M141" s="165"/>
      <c r="N141" s="166"/>
      <c r="O141" s="165"/>
      <c r="P141" s="165"/>
      <c r="Q141" s="166"/>
      <c r="R141" s="165"/>
      <c r="S141" s="165"/>
      <c r="T141" s="166"/>
      <c r="U141" s="165"/>
      <c r="V141" s="165"/>
      <c r="W141" s="166"/>
      <c r="X141" s="121"/>
      <c r="Y141" s="122"/>
      <c r="Z141" s="123"/>
      <c r="AA141" s="121"/>
      <c r="AB141" s="122"/>
      <c r="AC141" s="123"/>
      <c r="AD141" s="121"/>
      <c r="AE141" s="122"/>
      <c r="AF141" s="123"/>
      <c r="AG141" s="121"/>
      <c r="AH141" s="122"/>
      <c r="AI141" s="123"/>
      <c r="AJ141" s="121"/>
      <c r="AK141" s="122"/>
      <c r="AL141" s="123"/>
      <c r="AM141" s="121"/>
      <c r="AN141" s="122"/>
      <c r="AO141" s="123"/>
      <c r="AP141" s="121"/>
      <c r="AQ141" s="122"/>
      <c r="AR141" s="123"/>
      <c r="AS141" s="121"/>
      <c r="AT141" s="122"/>
      <c r="AU141" s="123"/>
      <c r="AV141" s="121"/>
      <c r="AW141" s="122"/>
      <c r="AX141" s="123"/>
      <c r="AY141" s="121"/>
      <c r="AZ141" s="122"/>
      <c r="BA141" s="123"/>
      <c r="BB141" s="121"/>
      <c r="BC141" s="122"/>
      <c r="BD141" s="123"/>
      <c r="BE141" s="121"/>
      <c r="BF141" s="122"/>
      <c r="BG141" s="123"/>
      <c r="BH141" s="121"/>
      <c r="BI141" s="122"/>
      <c r="BJ141" s="123"/>
      <c r="BK141" s="121"/>
      <c r="BL141" s="122"/>
      <c r="BM141" s="123"/>
      <c r="BN141" s="121"/>
      <c r="BO141" s="122"/>
      <c r="BP141" s="128"/>
      <c r="BQ141" s="127"/>
      <c r="BS141" s="128"/>
      <c r="BT141" s="127"/>
      <c r="BV141" s="128"/>
      <c r="BW141" s="127"/>
      <c r="BY141" s="128"/>
      <c r="BZ141" s="127"/>
      <c r="CB141" s="128"/>
      <c r="CC141" s="127"/>
      <c r="CE141" s="128"/>
      <c r="CF141" s="127"/>
      <c r="CH141" s="128"/>
      <c r="CI141" s="127"/>
      <c r="CK141" s="128"/>
      <c r="CL141" s="127"/>
      <c r="CN141" s="128"/>
      <c r="CO141" s="127"/>
      <c r="CQ141" s="128"/>
      <c r="CR141" s="127"/>
      <c r="CT141" s="128"/>
      <c r="CU141" s="127"/>
      <c r="CW141" s="128"/>
      <c r="CX141" s="127"/>
      <c r="CZ141" s="128"/>
      <c r="DA141" s="127"/>
      <c r="DC141" s="128"/>
      <c r="DD141" s="127"/>
      <c r="DF141" s="128"/>
      <c r="DG141" s="127"/>
      <c r="DI141" s="128"/>
      <c r="DJ141" s="127"/>
      <c r="DL141" s="128"/>
      <c r="DM141" s="127"/>
      <c r="DO141" s="128"/>
      <c r="DP141" s="127"/>
      <c r="DR141" s="128"/>
      <c r="DS141" s="127"/>
      <c r="DU141" s="128"/>
      <c r="DV141" s="127"/>
      <c r="DX141" s="128"/>
      <c r="DY141" s="127"/>
      <c r="EA141" s="128"/>
      <c r="EB141" s="127"/>
      <c r="ED141" s="128"/>
      <c r="EE141" s="127"/>
      <c r="EG141" s="128"/>
      <c r="EH141" s="127"/>
      <c r="EJ141" s="128"/>
      <c r="EK141" s="127"/>
      <c r="EM141" s="128"/>
      <c r="EN141" s="127"/>
      <c r="EP141" s="128"/>
      <c r="EQ141" s="127"/>
      <c r="ES141" s="128"/>
    </row>
    <row r="142" spans="1:149" s="20" customFormat="1" x14ac:dyDescent="0.25">
      <c r="A142" s="88"/>
      <c r="B142" s="88" t="s">
        <v>45</v>
      </c>
      <c r="C142" s="125">
        <f>SUM(C143:C145)</f>
        <v>0</v>
      </c>
      <c r="D142" s="125">
        <f t="shared" ref="D142:AG142" si="142">SUM(D143:D145)</f>
        <v>0</v>
      </c>
      <c r="E142" s="126">
        <f t="shared" si="142"/>
        <v>0</v>
      </c>
      <c r="F142" s="124">
        <f t="shared" ref="F142:H142" si="143">SUM(F143:F145)</f>
        <v>0</v>
      </c>
      <c r="G142" s="125">
        <f t="shared" si="143"/>
        <v>0</v>
      </c>
      <c r="H142" s="126">
        <f t="shared" si="143"/>
        <v>0</v>
      </c>
      <c r="I142" s="125">
        <f t="shared" si="142"/>
        <v>0</v>
      </c>
      <c r="J142" s="125">
        <f t="shared" si="142"/>
        <v>0</v>
      </c>
      <c r="K142" s="126">
        <f t="shared" si="142"/>
        <v>0</v>
      </c>
      <c r="L142" s="125">
        <f t="shared" ref="L142:N142" si="144">SUM(L143:L145)</f>
        <v>0</v>
      </c>
      <c r="M142" s="125">
        <f t="shared" si="144"/>
        <v>0</v>
      </c>
      <c r="N142" s="126">
        <f t="shared" si="144"/>
        <v>0</v>
      </c>
      <c r="O142" s="125">
        <f t="shared" ref="O142:Q142" si="145">SUM(O143:O145)</f>
        <v>0</v>
      </c>
      <c r="P142" s="125">
        <f t="shared" si="145"/>
        <v>0</v>
      </c>
      <c r="Q142" s="126">
        <f t="shared" si="145"/>
        <v>0</v>
      </c>
      <c r="R142" s="125">
        <f t="shared" ref="R142:T142" si="146">SUM(R143:R145)</f>
        <v>0</v>
      </c>
      <c r="S142" s="125">
        <f t="shared" si="146"/>
        <v>0</v>
      </c>
      <c r="T142" s="126">
        <f t="shared" si="146"/>
        <v>0</v>
      </c>
      <c r="U142" s="125">
        <f t="shared" ref="U142:W142" si="147">SUM(U143:U145)</f>
        <v>0</v>
      </c>
      <c r="V142" s="125">
        <f t="shared" si="147"/>
        <v>0</v>
      </c>
      <c r="W142" s="126">
        <f t="shared" si="147"/>
        <v>0</v>
      </c>
      <c r="X142" s="124">
        <f t="shared" si="142"/>
        <v>0</v>
      </c>
      <c r="Y142" s="125">
        <f t="shared" si="142"/>
        <v>0</v>
      </c>
      <c r="Z142" s="126">
        <f t="shared" si="142"/>
        <v>0</v>
      </c>
      <c r="AA142" s="124">
        <f t="shared" si="142"/>
        <v>0</v>
      </c>
      <c r="AB142" s="125">
        <f t="shared" si="142"/>
        <v>0</v>
      </c>
      <c r="AC142" s="126">
        <f t="shared" si="142"/>
        <v>0</v>
      </c>
      <c r="AD142" s="124">
        <f t="shared" si="142"/>
        <v>0</v>
      </c>
      <c r="AE142" s="125">
        <f t="shared" si="142"/>
        <v>0</v>
      </c>
      <c r="AF142" s="126">
        <f t="shared" si="142"/>
        <v>0</v>
      </c>
      <c r="AG142" s="124">
        <f t="shared" si="142"/>
        <v>0</v>
      </c>
      <c r="AH142" s="125">
        <f t="shared" ref="AH142:BI142" si="148">SUM(AH143:AH145)</f>
        <v>0</v>
      </c>
      <c r="AI142" s="126">
        <f t="shared" si="148"/>
        <v>0</v>
      </c>
      <c r="AJ142" s="124">
        <f t="shared" si="148"/>
        <v>0</v>
      </c>
      <c r="AK142" s="125">
        <f t="shared" si="148"/>
        <v>0</v>
      </c>
      <c r="AL142" s="126">
        <f t="shared" si="148"/>
        <v>0</v>
      </c>
      <c r="AM142" s="124">
        <f t="shared" si="148"/>
        <v>0</v>
      </c>
      <c r="AN142" s="125">
        <f t="shared" si="148"/>
        <v>0</v>
      </c>
      <c r="AO142" s="126">
        <f t="shared" si="148"/>
        <v>0</v>
      </c>
      <c r="AP142" s="124">
        <f t="shared" si="148"/>
        <v>0</v>
      </c>
      <c r="AQ142" s="125">
        <f t="shared" si="148"/>
        <v>0</v>
      </c>
      <c r="AR142" s="126">
        <f t="shared" si="148"/>
        <v>0</v>
      </c>
      <c r="AS142" s="124">
        <f t="shared" si="148"/>
        <v>0</v>
      </c>
      <c r="AT142" s="125">
        <f t="shared" si="148"/>
        <v>0</v>
      </c>
      <c r="AU142" s="126">
        <f t="shared" si="148"/>
        <v>0</v>
      </c>
      <c r="AV142" s="124">
        <f t="shared" si="148"/>
        <v>0</v>
      </c>
      <c r="AW142" s="125">
        <f t="shared" si="148"/>
        <v>0</v>
      </c>
      <c r="AX142" s="126">
        <f t="shared" si="148"/>
        <v>0</v>
      </c>
      <c r="AY142" s="124">
        <f t="shared" si="148"/>
        <v>0</v>
      </c>
      <c r="AZ142" s="125">
        <f t="shared" si="148"/>
        <v>0</v>
      </c>
      <c r="BA142" s="126">
        <f t="shared" si="148"/>
        <v>0</v>
      </c>
      <c r="BB142" s="124">
        <f t="shared" si="148"/>
        <v>0</v>
      </c>
      <c r="BC142" s="125">
        <f t="shared" si="148"/>
        <v>0</v>
      </c>
      <c r="BD142" s="126">
        <f t="shared" si="148"/>
        <v>0</v>
      </c>
      <c r="BE142" s="124">
        <f t="shared" si="148"/>
        <v>0</v>
      </c>
      <c r="BF142" s="125">
        <f t="shared" si="148"/>
        <v>0</v>
      </c>
      <c r="BG142" s="126">
        <f t="shared" si="148"/>
        <v>0</v>
      </c>
      <c r="BH142" s="124">
        <f t="shared" si="148"/>
        <v>0</v>
      </c>
      <c r="BI142" s="125">
        <f t="shared" si="148"/>
        <v>0</v>
      </c>
      <c r="BJ142" s="126">
        <f t="shared" ref="BJ142:CN142" si="149">SUM(BJ143:BJ145)</f>
        <v>0</v>
      </c>
      <c r="BK142" s="124">
        <f t="shared" si="149"/>
        <v>0</v>
      </c>
      <c r="BL142" s="125">
        <f t="shared" si="149"/>
        <v>0</v>
      </c>
      <c r="BM142" s="126">
        <f t="shared" si="149"/>
        <v>0</v>
      </c>
      <c r="BN142" s="124">
        <f t="shared" si="149"/>
        <v>0</v>
      </c>
      <c r="BO142" s="125">
        <f t="shared" si="149"/>
        <v>0</v>
      </c>
      <c r="BP142" s="126">
        <f t="shared" si="149"/>
        <v>0</v>
      </c>
      <c r="BQ142" s="124">
        <f t="shared" si="149"/>
        <v>0</v>
      </c>
      <c r="BR142" s="125">
        <f t="shared" si="149"/>
        <v>0</v>
      </c>
      <c r="BS142" s="126">
        <f t="shared" si="149"/>
        <v>0</v>
      </c>
      <c r="BT142" s="124">
        <f t="shared" si="149"/>
        <v>0</v>
      </c>
      <c r="BU142" s="125">
        <f t="shared" si="149"/>
        <v>0</v>
      </c>
      <c r="BV142" s="126">
        <f t="shared" si="149"/>
        <v>0</v>
      </c>
      <c r="BW142" s="124">
        <f t="shared" si="149"/>
        <v>0</v>
      </c>
      <c r="BX142" s="125">
        <f t="shared" si="149"/>
        <v>0</v>
      </c>
      <c r="BY142" s="126">
        <f t="shared" si="149"/>
        <v>0</v>
      </c>
      <c r="BZ142" s="124">
        <f t="shared" si="149"/>
        <v>0</v>
      </c>
      <c r="CA142" s="125">
        <f t="shared" si="149"/>
        <v>0</v>
      </c>
      <c r="CB142" s="126">
        <f t="shared" si="149"/>
        <v>0</v>
      </c>
      <c r="CC142" s="124">
        <f t="shared" si="149"/>
        <v>0</v>
      </c>
      <c r="CD142" s="125">
        <f t="shared" si="149"/>
        <v>0</v>
      </c>
      <c r="CE142" s="126">
        <f t="shared" si="149"/>
        <v>0</v>
      </c>
      <c r="CF142" s="124">
        <f t="shared" si="149"/>
        <v>0</v>
      </c>
      <c r="CG142" s="125">
        <f t="shared" si="149"/>
        <v>0</v>
      </c>
      <c r="CH142" s="126">
        <f t="shared" si="149"/>
        <v>0</v>
      </c>
      <c r="CI142" s="124">
        <f t="shared" si="149"/>
        <v>0</v>
      </c>
      <c r="CJ142" s="125">
        <f t="shared" si="149"/>
        <v>0</v>
      </c>
      <c r="CK142" s="126">
        <f t="shared" si="149"/>
        <v>0</v>
      </c>
      <c r="CL142" s="124">
        <f t="shared" si="149"/>
        <v>0</v>
      </c>
      <c r="CM142" s="125">
        <f t="shared" si="149"/>
        <v>0</v>
      </c>
      <c r="CN142" s="126">
        <f t="shared" si="149"/>
        <v>0</v>
      </c>
      <c r="CO142" s="124">
        <f>SUM(CO143:CO145)</f>
        <v>0</v>
      </c>
      <c r="CP142" s="125">
        <f t="shared" ref="CP142:DT142" si="150">SUM(CP143:CP145)</f>
        <v>0</v>
      </c>
      <c r="CQ142" s="126">
        <f t="shared" si="150"/>
        <v>0</v>
      </c>
      <c r="CR142" s="124">
        <f t="shared" si="150"/>
        <v>0</v>
      </c>
      <c r="CS142" s="125">
        <f t="shared" si="150"/>
        <v>0</v>
      </c>
      <c r="CT142" s="126">
        <f t="shared" si="150"/>
        <v>0</v>
      </c>
      <c r="CU142" s="124">
        <f t="shared" si="150"/>
        <v>0</v>
      </c>
      <c r="CV142" s="125">
        <f t="shared" si="150"/>
        <v>0</v>
      </c>
      <c r="CW142" s="126">
        <f t="shared" si="150"/>
        <v>0</v>
      </c>
      <c r="CX142" s="124">
        <f t="shared" si="150"/>
        <v>0</v>
      </c>
      <c r="CY142" s="125">
        <f t="shared" si="150"/>
        <v>0</v>
      </c>
      <c r="CZ142" s="126">
        <f t="shared" si="150"/>
        <v>0</v>
      </c>
      <c r="DA142" s="124">
        <f t="shared" si="150"/>
        <v>0</v>
      </c>
      <c r="DB142" s="125">
        <f t="shared" si="150"/>
        <v>0</v>
      </c>
      <c r="DC142" s="126">
        <f t="shared" si="150"/>
        <v>0</v>
      </c>
      <c r="DD142" s="124">
        <f t="shared" si="150"/>
        <v>0</v>
      </c>
      <c r="DE142" s="125">
        <f t="shared" si="150"/>
        <v>0</v>
      </c>
      <c r="DF142" s="126">
        <f t="shared" si="150"/>
        <v>0</v>
      </c>
      <c r="DG142" s="124">
        <f t="shared" si="150"/>
        <v>0</v>
      </c>
      <c r="DH142" s="125">
        <f t="shared" si="150"/>
        <v>0</v>
      </c>
      <c r="DI142" s="126">
        <f t="shared" si="150"/>
        <v>0</v>
      </c>
      <c r="DJ142" s="124">
        <f t="shared" si="150"/>
        <v>0</v>
      </c>
      <c r="DK142" s="125">
        <f t="shared" si="150"/>
        <v>0</v>
      </c>
      <c r="DL142" s="126">
        <f t="shared" si="150"/>
        <v>0</v>
      </c>
      <c r="DM142" s="124">
        <f t="shared" si="150"/>
        <v>0</v>
      </c>
      <c r="DN142" s="125">
        <f t="shared" si="150"/>
        <v>0</v>
      </c>
      <c r="DO142" s="126">
        <f t="shared" si="150"/>
        <v>0</v>
      </c>
      <c r="DP142" s="124">
        <f t="shared" si="150"/>
        <v>0</v>
      </c>
      <c r="DQ142" s="125">
        <f t="shared" si="150"/>
        <v>0</v>
      </c>
      <c r="DR142" s="126">
        <f t="shared" si="150"/>
        <v>0</v>
      </c>
      <c r="DS142" s="124">
        <f t="shared" si="150"/>
        <v>0</v>
      </c>
      <c r="DT142" s="125">
        <f t="shared" si="150"/>
        <v>0</v>
      </c>
      <c r="DU142" s="126">
        <f t="shared" ref="DU142:ES142" si="151">SUM(DU143:DU145)</f>
        <v>0</v>
      </c>
      <c r="DV142" s="124">
        <f t="shared" si="151"/>
        <v>0</v>
      </c>
      <c r="DW142" s="125">
        <f t="shared" si="151"/>
        <v>0</v>
      </c>
      <c r="DX142" s="126">
        <f t="shared" si="151"/>
        <v>0</v>
      </c>
      <c r="DY142" s="124">
        <f t="shared" si="151"/>
        <v>0</v>
      </c>
      <c r="DZ142" s="125">
        <f t="shared" si="151"/>
        <v>0</v>
      </c>
      <c r="EA142" s="126">
        <f t="shared" si="151"/>
        <v>0</v>
      </c>
      <c r="EB142" s="124">
        <f t="shared" si="151"/>
        <v>0</v>
      </c>
      <c r="EC142" s="125">
        <f t="shared" si="151"/>
        <v>0</v>
      </c>
      <c r="ED142" s="126">
        <f t="shared" si="151"/>
        <v>0</v>
      </c>
      <c r="EE142" s="124">
        <f t="shared" si="151"/>
        <v>0</v>
      </c>
      <c r="EF142" s="125">
        <f t="shared" si="151"/>
        <v>0</v>
      </c>
      <c r="EG142" s="126">
        <f t="shared" si="151"/>
        <v>0</v>
      </c>
      <c r="EH142" s="124">
        <f t="shared" si="151"/>
        <v>0</v>
      </c>
      <c r="EI142" s="125">
        <f t="shared" si="151"/>
        <v>0</v>
      </c>
      <c r="EJ142" s="126">
        <f t="shared" si="151"/>
        <v>0</v>
      </c>
      <c r="EK142" s="124">
        <f t="shared" si="151"/>
        <v>0</v>
      </c>
      <c r="EL142" s="125">
        <f t="shared" si="151"/>
        <v>0</v>
      </c>
      <c r="EM142" s="126">
        <f t="shared" si="151"/>
        <v>0</v>
      </c>
      <c r="EN142" s="124">
        <f t="shared" si="151"/>
        <v>0</v>
      </c>
      <c r="EO142" s="125">
        <f t="shared" si="151"/>
        <v>0</v>
      </c>
      <c r="EP142" s="126">
        <f t="shared" si="151"/>
        <v>0</v>
      </c>
      <c r="EQ142" s="124">
        <f t="shared" si="151"/>
        <v>0</v>
      </c>
      <c r="ER142" s="125">
        <f t="shared" si="151"/>
        <v>0</v>
      </c>
      <c r="ES142" s="126">
        <f t="shared" si="151"/>
        <v>0</v>
      </c>
    </row>
    <row r="143" spans="1:149" s="2" customFormat="1" outlineLevel="1" x14ac:dyDescent="0.25">
      <c r="A143" t="s">
        <v>93</v>
      </c>
      <c r="B143" t="s">
        <v>94</v>
      </c>
      <c r="C143" s="165">
        <f>-SUMIFS(Lancamentos!$Y:$Y,Lancamentos!$AF:$AF,Fluxo_de_Caixa_Semanal!C$8,Lancamentos!$F:$F,"Realizado",Lancamentos!$J:$J,Fluxo_de_Caixa_Semanal!$A143)</f>
        <v>0</v>
      </c>
      <c r="D143" s="165">
        <f>-SUMIFS(Lancamentos!$Y:$Y,Lancamentos!$AF:$AF,Fluxo_de_Caixa_Semanal!D$8,Lancamentos!$F:$F,"Realizado",Lancamentos!$J:$J,Fluxo_de_Caixa_Semanal!$A143)</f>
        <v>0</v>
      </c>
      <c r="E143" s="166">
        <f>-SUMIFS(Lancamentos!$Y:$Y,Lancamentos!$AF:$AF,Fluxo_de_Caixa_Semanal!E$8,Lancamentos!$F:$F,"Realizado",Lancamentos!$J:$J,Fluxo_de_Caixa_Semanal!$A143)</f>
        <v>0</v>
      </c>
      <c r="F143" s="167">
        <f>-SUMIFS(Lancamentos!$Y:$Y,Lancamentos!$AF:$AF,Fluxo_de_Caixa_Semanal!F$8,Lancamentos!$F:$F,"Realizado",Lancamentos!$J:$J,Fluxo_de_Caixa_Semanal!$A143)</f>
        <v>0</v>
      </c>
      <c r="G143" s="165">
        <f>-SUMIFS(Lancamentos!$Y:$Y,Lancamentos!$AF:$AF,Fluxo_de_Caixa_Semanal!G$8,Lancamentos!$F:$F,"Realizado",Lancamentos!$J:$J,Fluxo_de_Caixa_Semanal!$A143)</f>
        <v>0</v>
      </c>
      <c r="H143" s="166">
        <f>-SUMIFS(Lancamentos!$Y:$Y,Lancamentos!$AF:$AF,Fluxo_de_Caixa_Semanal!H$8,Lancamentos!$F:$F,"Realizado",Lancamentos!$J:$J,Fluxo_de_Caixa_Semanal!$A143)</f>
        <v>0</v>
      </c>
      <c r="I143" s="167">
        <f>-SUMIFS(Lancamentos!$Y:$Y,Lancamentos!$AF:$AF,Fluxo_de_Caixa_Semanal!I$8,Lancamentos!$F:$F,"Realizado",Lancamentos!$J:$J,Fluxo_de_Caixa_Semanal!$A143)</f>
        <v>0</v>
      </c>
      <c r="J143" s="165">
        <f>-SUMIFS(Lancamentos!$Y:$Y,Lancamentos!$AF:$AF,Fluxo_de_Caixa_Semanal!J$8,Lancamentos!$F:$F,"Realizado",Lancamentos!$J:$J,Fluxo_de_Caixa_Semanal!$A143)</f>
        <v>0</v>
      </c>
      <c r="K143" s="166">
        <f>-SUMIFS(Lancamentos!$Y:$Y,Lancamentos!$AF:$AF,Fluxo_de_Caixa_Semanal!K$8,Lancamentos!$F:$F,"Realizado",Lancamentos!$J:$J,Fluxo_de_Caixa_Semanal!$A143)</f>
        <v>0</v>
      </c>
      <c r="L143" s="167">
        <f>-SUMIFS(Lancamentos!$Y:$Y,Lancamentos!$AF:$AF,Fluxo_de_Caixa_Semanal!L$8,Lancamentos!$F:$F,"Realizado",Lancamentos!$J:$J,Fluxo_de_Caixa_Semanal!$A143)</f>
        <v>0</v>
      </c>
      <c r="M143" s="165">
        <f>-SUMIFS(Lancamentos!$Y:$Y,Lancamentos!$AF:$AF,Fluxo_de_Caixa_Semanal!M$8,Lancamentos!$F:$F,"Realizado",Lancamentos!$J:$J,Fluxo_de_Caixa_Semanal!$A143)</f>
        <v>0</v>
      </c>
      <c r="N143" s="166">
        <f>-SUMIFS(Lancamentos!$Y:$Y,Lancamentos!$AF:$AF,Fluxo_de_Caixa_Semanal!N$8,Lancamentos!$F:$F,"Realizado",Lancamentos!$J:$J,Fluxo_de_Caixa_Semanal!$A143)</f>
        <v>0</v>
      </c>
      <c r="O143" s="167">
        <f>-SUMIFS(Lancamentos!$Y:$Y,Lancamentos!$AF:$AF,Fluxo_de_Caixa_Semanal!O$8,Lancamentos!$F:$F,"Realizado",Lancamentos!$J:$J,Fluxo_de_Caixa_Semanal!$A143)</f>
        <v>0</v>
      </c>
      <c r="P143" s="165">
        <f>-SUMIFS(Lancamentos!$Y:$Y,Lancamentos!$AF:$AF,Fluxo_de_Caixa_Semanal!P$8,Lancamentos!$F:$F,"Realizado",Lancamentos!$J:$J,Fluxo_de_Caixa_Semanal!$A143)</f>
        <v>0</v>
      </c>
      <c r="Q143" s="166">
        <f>-SUMIFS(Lancamentos!$Y:$Y,Lancamentos!$AF:$AF,Fluxo_de_Caixa_Semanal!Q$8,Lancamentos!$F:$F,"Realizado",Lancamentos!$J:$J,Fluxo_de_Caixa_Semanal!$A143)</f>
        <v>0</v>
      </c>
      <c r="R143" s="167">
        <f>-SUMIFS(Lancamentos!$Y:$Y,Lancamentos!$AF:$AF,Fluxo_de_Caixa_Semanal!R$8,Lancamentos!$F:$F,"Realizado",Lancamentos!$J:$J,Fluxo_de_Caixa_Semanal!$A143)</f>
        <v>0</v>
      </c>
      <c r="S143" s="165">
        <f>-SUMIFS(Lancamentos!$Y:$Y,Lancamentos!$AF:$AF,Fluxo_de_Caixa_Semanal!S$8,Lancamentos!$F:$F,"Realizado",Lancamentos!$J:$J,Fluxo_de_Caixa_Semanal!$A143)</f>
        <v>0</v>
      </c>
      <c r="T143" s="166">
        <f>-SUMIFS(Lancamentos!$Y:$Y,Lancamentos!$AF:$AF,Fluxo_de_Caixa_Semanal!T$8,Lancamentos!$F:$F,"Realizado",Lancamentos!$J:$J,Fluxo_de_Caixa_Semanal!$A143)</f>
        <v>0</v>
      </c>
      <c r="U143" s="167">
        <f>-SUMIFS(Lancamentos!$Y:$Y,Lancamentos!$AF:$AF,Fluxo_de_Caixa_Semanal!U$8,Lancamentos!$F:$F,"Realizado",Lancamentos!$J:$J,Fluxo_de_Caixa_Semanal!$A143)</f>
        <v>0</v>
      </c>
      <c r="V143" s="165">
        <f>-SUMIFS(Lancamentos!$Y:$Y,Lancamentos!$AF:$AF,Fluxo_de_Caixa_Semanal!V$8,Lancamentos!$F:$F,"Realizado",Lancamentos!$J:$J,Fluxo_de_Caixa_Semanal!$A143)</f>
        <v>0</v>
      </c>
      <c r="W143" s="166">
        <f>-SUMIFS(Lancamentos!$Y:$Y,Lancamentos!$AF:$AF,Fluxo_de_Caixa_Semanal!W$8,Lancamentos!$F:$F,"Realizado",Lancamentos!$J:$J,Fluxo_de_Caixa_Semanal!$A143)</f>
        <v>0</v>
      </c>
      <c r="X143" s="121">
        <f>-SUMIFS(Lancamentos!$Y:$Y,Lancamentos!$AF:$AF,Fluxo_de_Caixa_Semanal!X$8,Lancamentos!$F:$F,"Orçado",Lancamentos!$J:$J,Fluxo_de_Caixa_Semanal!$A143)</f>
        <v>0</v>
      </c>
      <c r="Y143" s="122">
        <f>-SUMIFS(Lancamentos!$Y:$Y,Lancamentos!$AF:$AF,Fluxo_de_Caixa_Semanal!Y$8,Lancamentos!$F:$F,"Orçado",Lancamentos!$J:$J,Fluxo_de_Caixa_Semanal!$A143)</f>
        <v>0</v>
      </c>
      <c r="Z143" s="123">
        <f>-SUMIFS(Lancamentos!$Y:$Y,Lancamentos!$AF:$AF,Fluxo_de_Caixa_Semanal!Z$8,Lancamentos!$F:$F,"Orçado",Lancamentos!$J:$J,Fluxo_de_Caixa_Semanal!$A143)</f>
        <v>0</v>
      </c>
      <c r="AA143" s="121">
        <f>-SUMIFS(Lancamentos!$Y:$Y,Lancamentos!$AF:$AF,Fluxo_de_Caixa_Semanal!AA$8,Lancamentos!$F:$F,"Orçado",Lancamentos!$J:$J,Fluxo_de_Caixa_Semanal!$A143)</f>
        <v>0</v>
      </c>
      <c r="AB143" s="122">
        <f>-SUMIFS(Lancamentos!$Y:$Y,Lancamentos!$AF:$AF,Fluxo_de_Caixa_Semanal!AB$8,Lancamentos!$F:$F,"Orçado",Lancamentos!$J:$J,Fluxo_de_Caixa_Semanal!$A143)</f>
        <v>0</v>
      </c>
      <c r="AC143" s="123">
        <f>-SUMIFS(Lancamentos!$Y:$Y,Lancamentos!$AF:$AF,Fluxo_de_Caixa_Semanal!AC$8,Lancamentos!$F:$F,"Orçado",Lancamentos!$J:$J,Fluxo_de_Caixa_Semanal!$A143)</f>
        <v>0</v>
      </c>
      <c r="AD143" s="121">
        <f>-SUMIFS(Lancamentos!$Y:$Y,Lancamentos!$AF:$AF,Fluxo_de_Caixa_Semanal!AD$8,Lancamentos!$F:$F,"Orçado",Lancamentos!$J:$J,Fluxo_de_Caixa_Semanal!$A143)</f>
        <v>0</v>
      </c>
      <c r="AE143" s="122">
        <f>-SUMIFS(Lancamentos!$Y:$Y,Lancamentos!$AF:$AF,Fluxo_de_Caixa_Semanal!AE$8,Lancamentos!$F:$F,"Orçado",Lancamentos!$J:$J,Fluxo_de_Caixa_Semanal!$A143)</f>
        <v>0</v>
      </c>
      <c r="AF143" s="123">
        <f>-SUMIFS(Lancamentos!$Y:$Y,Lancamentos!$AF:$AF,Fluxo_de_Caixa_Semanal!AF$8,Lancamentos!$F:$F,"Orçado",Lancamentos!$J:$J,Fluxo_de_Caixa_Semanal!$A143)</f>
        <v>0</v>
      </c>
      <c r="AG143" s="121">
        <f>-SUMIFS(Lancamentos!$Y:$Y,Lancamentos!$AF:$AF,Fluxo_de_Caixa_Semanal!AG$8,Lancamentos!$F:$F,"Orçado",Lancamentos!$J:$J,Fluxo_de_Caixa_Semanal!$A143)</f>
        <v>0</v>
      </c>
      <c r="AH143" s="122">
        <f>-SUMIFS(Lancamentos!$Y:$Y,Lancamentos!$AF:$AF,Fluxo_de_Caixa_Semanal!AH$8,Lancamentos!$F:$F,"Orçado",Lancamentos!$J:$J,Fluxo_de_Caixa_Semanal!$A143)</f>
        <v>0</v>
      </c>
      <c r="AI143" s="123">
        <f>-SUMIFS(Lancamentos!$Y:$Y,Lancamentos!$AF:$AF,Fluxo_de_Caixa_Semanal!AI$8,Lancamentos!$F:$F,"Orçado",Lancamentos!$J:$J,Fluxo_de_Caixa_Semanal!$A143)</f>
        <v>0</v>
      </c>
      <c r="AJ143" s="121">
        <f>-SUMIFS(Lancamentos!$Y:$Y,Lancamentos!$AF:$AF,Fluxo_de_Caixa_Semanal!AJ$8,Lancamentos!$F:$F,"Orçado",Lancamentos!$J:$J,Fluxo_de_Caixa_Semanal!$A143)</f>
        <v>0</v>
      </c>
      <c r="AK143" s="122">
        <f>-SUMIFS(Lancamentos!$Y:$Y,Lancamentos!$AF:$AF,Fluxo_de_Caixa_Semanal!AK$8,Lancamentos!$F:$F,"Orçado",Lancamentos!$J:$J,Fluxo_de_Caixa_Semanal!$A143)</f>
        <v>0</v>
      </c>
      <c r="AL143" s="123">
        <f>-SUMIFS(Lancamentos!$Y:$Y,Lancamentos!$AF:$AF,Fluxo_de_Caixa_Semanal!AL$8,Lancamentos!$F:$F,"Orçado",Lancamentos!$J:$J,Fluxo_de_Caixa_Semanal!$A143)</f>
        <v>0</v>
      </c>
      <c r="AM143" s="121">
        <f>-SUMIFS(Lancamentos!$Y:$Y,Lancamentos!$AF:$AF,Fluxo_de_Caixa_Semanal!AM$8,Lancamentos!$F:$F,"Orçado",Lancamentos!$J:$J,Fluxo_de_Caixa_Semanal!$A143)</f>
        <v>0</v>
      </c>
      <c r="AN143" s="122">
        <f>-SUMIFS(Lancamentos!$Y:$Y,Lancamentos!$AF:$AF,Fluxo_de_Caixa_Semanal!AN$8,Lancamentos!$F:$F,"Orçado",Lancamentos!$J:$J,Fluxo_de_Caixa_Semanal!$A143)</f>
        <v>0</v>
      </c>
      <c r="AO143" s="123">
        <f>-SUMIFS(Lancamentos!$Y:$Y,Lancamentos!$AF:$AF,Fluxo_de_Caixa_Semanal!AO$8,Lancamentos!$F:$F,"Orçado",Lancamentos!$J:$J,Fluxo_de_Caixa_Semanal!$A143)</f>
        <v>0</v>
      </c>
      <c r="AP143" s="121">
        <f>-SUMIFS(Lancamentos!$Y:$Y,Lancamentos!$AF:$AF,Fluxo_de_Caixa_Semanal!AP$8,Lancamentos!$F:$F,"Orçado",Lancamentos!$J:$J,Fluxo_de_Caixa_Semanal!$A143)</f>
        <v>0</v>
      </c>
      <c r="AQ143" s="122">
        <f>-SUMIFS(Lancamentos!$Y:$Y,Lancamentos!$AF:$AF,Fluxo_de_Caixa_Semanal!AQ$8,Lancamentos!$F:$F,"Orçado",Lancamentos!$J:$J,Fluxo_de_Caixa_Semanal!$A143)</f>
        <v>0</v>
      </c>
      <c r="AR143" s="123">
        <f>-SUMIFS(Lancamentos!$Y:$Y,Lancamentos!$AF:$AF,Fluxo_de_Caixa_Semanal!AR$8,Lancamentos!$F:$F,"Orçado",Lancamentos!$J:$J,Fluxo_de_Caixa_Semanal!$A143)</f>
        <v>0</v>
      </c>
      <c r="AS143" s="121">
        <f>-SUMIFS(Lancamentos!$Y:$Y,Lancamentos!$AF:$AF,Fluxo_de_Caixa_Semanal!AS$8,Lancamentos!$F:$F,"Orçado",Lancamentos!$J:$J,Fluxo_de_Caixa_Semanal!$A143)</f>
        <v>0</v>
      </c>
      <c r="AT143" s="122">
        <f>-SUMIFS(Lancamentos!$Y:$Y,Lancamentos!$AF:$AF,Fluxo_de_Caixa_Semanal!AT$8,Lancamentos!$F:$F,"Orçado",Lancamentos!$J:$J,Fluxo_de_Caixa_Semanal!$A143)</f>
        <v>0</v>
      </c>
      <c r="AU143" s="123">
        <f>-SUMIFS(Lancamentos!$Y:$Y,Lancamentos!$AF:$AF,Fluxo_de_Caixa_Semanal!AU$8,Lancamentos!$F:$F,"Orçado",Lancamentos!$J:$J,Fluxo_de_Caixa_Semanal!$A143)</f>
        <v>0</v>
      </c>
      <c r="AV143" s="121">
        <f>-SUMIFS(Lancamentos!$Y:$Y,Lancamentos!$AF:$AF,Fluxo_de_Caixa_Semanal!AV$8,Lancamentos!$F:$F,"Orçado",Lancamentos!$J:$J,Fluxo_de_Caixa_Semanal!$A143)</f>
        <v>0</v>
      </c>
      <c r="AW143" s="122">
        <f>-SUMIFS(Lancamentos!$Y:$Y,Lancamentos!$AF:$AF,Fluxo_de_Caixa_Semanal!AW$8,Lancamentos!$F:$F,"Orçado",Lancamentos!$J:$J,Fluxo_de_Caixa_Semanal!$A143)</f>
        <v>0</v>
      </c>
      <c r="AX143" s="123">
        <f>-SUMIFS(Lancamentos!$Y:$Y,Lancamentos!$AF:$AF,Fluxo_de_Caixa_Semanal!AX$8,Lancamentos!$F:$F,"Orçado",Lancamentos!$J:$J,Fluxo_de_Caixa_Semanal!$A143)</f>
        <v>0</v>
      </c>
      <c r="AY143" s="121">
        <f>-SUMIFS(Lancamentos!$Y:$Y,Lancamentos!$AF:$AF,Fluxo_de_Caixa_Semanal!AY$8,Lancamentos!$F:$F,"Orçado",Lancamentos!$J:$J,Fluxo_de_Caixa_Semanal!$A143)</f>
        <v>0</v>
      </c>
      <c r="AZ143" s="122">
        <f>-SUMIFS(Lancamentos!$Y:$Y,Lancamentos!$AF:$AF,Fluxo_de_Caixa_Semanal!AZ$8,Lancamentos!$F:$F,"Orçado",Lancamentos!$J:$J,Fluxo_de_Caixa_Semanal!$A143)</f>
        <v>0</v>
      </c>
      <c r="BA143" s="123">
        <f>-SUMIFS(Lancamentos!$Y:$Y,Lancamentos!$AF:$AF,Fluxo_de_Caixa_Semanal!BA$8,Lancamentos!$F:$F,"Orçado",Lancamentos!$J:$J,Fluxo_de_Caixa_Semanal!$A143)</f>
        <v>0</v>
      </c>
      <c r="BB143" s="121">
        <f>-SUMIFS(Lancamentos!$Y:$Y,Lancamentos!$AF:$AF,Fluxo_de_Caixa_Semanal!BB$8,Lancamentos!$F:$F,"Orçado",Lancamentos!$J:$J,Fluxo_de_Caixa_Semanal!$A143)</f>
        <v>0</v>
      </c>
      <c r="BC143" s="122">
        <f>-SUMIFS(Lancamentos!$Y:$Y,Lancamentos!$AF:$AF,Fluxo_de_Caixa_Semanal!BC$8,Lancamentos!$F:$F,"Orçado",Lancamentos!$J:$J,Fluxo_de_Caixa_Semanal!$A143)</f>
        <v>0</v>
      </c>
      <c r="BD143" s="123">
        <f>-SUMIFS(Lancamentos!$Y:$Y,Lancamentos!$AF:$AF,Fluxo_de_Caixa_Semanal!BD$8,Lancamentos!$F:$F,"Orçado",Lancamentos!$J:$J,Fluxo_de_Caixa_Semanal!$A143)</f>
        <v>0</v>
      </c>
      <c r="BE143" s="121">
        <f>-SUMIFS(Lancamentos!$Y:$Y,Lancamentos!$AF:$AF,Fluxo_de_Caixa_Semanal!BE$8,Lancamentos!$F:$F,"Orçado",Lancamentos!$J:$J,Fluxo_de_Caixa_Semanal!$A143)</f>
        <v>0</v>
      </c>
      <c r="BF143" s="122">
        <f>-SUMIFS(Lancamentos!$Y:$Y,Lancamentos!$AF:$AF,Fluxo_de_Caixa_Semanal!BF$8,Lancamentos!$F:$F,"Orçado",Lancamentos!$J:$J,Fluxo_de_Caixa_Semanal!$A143)</f>
        <v>0</v>
      </c>
      <c r="BG143" s="123">
        <f>-SUMIFS(Lancamentos!$Y:$Y,Lancamentos!$AF:$AF,Fluxo_de_Caixa_Semanal!BG$8,Lancamentos!$F:$F,"Orçado",Lancamentos!$J:$J,Fluxo_de_Caixa_Semanal!$A143)</f>
        <v>0</v>
      </c>
      <c r="BH143" s="121">
        <f>-SUMIFS(Lancamentos!$Y:$Y,Lancamentos!$AF:$AF,Fluxo_de_Caixa_Semanal!BH$8,Lancamentos!$F:$F,"Orçado",Lancamentos!$J:$J,Fluxo_de_Caixa_Semanal!$A143)</f>
        <v>0</v>
      </c>
      <c r="BI143" s="122">
        <f>-SUMIFS(Lancamentos!$Y:$Y,Lancamentos!$AF:$AF,Fluxo_de_Caixa_Semanal!BI$8,Lancamentos!$F:$F,"Orçado",Lancamentos!$J:$J,Fluxo_de_Caixa_Semanal!$A143)</f>
        <v>0</v>
      </c>
      <c r="BJ143" s="123">
        <f>-SUMIFS(Lancamentos!$Y:$Y,Lancamentos!$AF:$AF,Fluxo_de_Caixa_Semanal!BJ$8,Lancamentos!$F:$F,"Orçado",Lancamentos!$J:$J,Fluxo_de_Caixa_Semanal!$A143)</f>
        <v>0</v>
      </c>
      <c r="BK143" s="121">
        <f>-SUMIFS(Lancamentos!$Y:$Y,Lancamentos!$AF:$AF,Fluxo_de_Caixa_Semanal!BK$8,Lancamentos!$F:$F,"Orçado",Lancamentos!$J:$J,Fluxo_de_Caixa_Semanal!$A143)</f>
        <v>0</v>
      </c>
      <c r="BL143" s="122">
        <f>-SUMIFS(Lancamentos!$Y:$Y,Lancamentos!$AF:$AF,Fluxo_de_Caixa_Semanal!BL$8,Lancamentos!$F:$F,"Orçado",Lancamentos!$J:$J,Fluxo_de_Caixa_Semanal!$A143)</f>
        <v>0</v>
      </c>
      <c r="BM143" s="123">
        <f>-SUMIFS(Lancamentos!$Y:$Y,Lancamentos!$AF:$AF,Fluxo_de_Caixa_Semanal!BM$8,Lancamentos!$F:$F,"Orçado",Lancamentos!$J:$J,Fluxo_de_Caixa_Semanal!$A143)</f>
        <v>0</v>
      </c>
      <c r="BN143" s="121">
        <f>-SUMIFS(Lancamentos!$Y:$Y,Lancamentos!$AF:$AF,Fluxo_de_Caixa_Semanal!BN$8,Lancamentos!$F:$F,"Orçado",Lancamentos!$J:$J,Fluxo_de_Caixa_Semanal!$A143)</f>
        <v>0</v>
      </c>
      <c r="BO143" s="122">
        <f>-SUMIFS(Lancamentos!$Y:$Y,Lancamentos!$AF:$AF,Fluxo_de_Caixa_Semanal!BO$8,Lancamentos!$F:$F,"Orçado",Lancamentos!$J:$J,Fluxo_de_Caixa_Semanal!$A143)</f>
        <v>0</v>
      </c>
      <c r="BP143" s="123">
        <f>-SUMIFS(Lancamentos!$Y:$Y,Lancamentos!$AF:$AF,Fluxo_de_Caixa_Semanal!BP$8,Lancamentos!$F:$F,"Orçado",Lancamentos!$J:$J,Fluxo_de_Caixa_Semanal!$A143)</f>
        <v>0</v>
      </c>
      <c r="BQ143" s="121">
        <f>-SUMIFS(Lancamentos!$Y:$Y,Lancamentos!$AF:$AF,Fluxo_de_Caixa_Semanal!BQ$8,Lancamentos!$F:$F,"Orçado",Lancamentos!$J:$J,Fluxo_de_Caixa_Semanal!$A143)</f>
        <v>0</v>
      </c>
      <c r="BR143" s="122">
        <f>-SUMIFS(Lancamentos!$Y:$Y,Lancamentos!$AF:$AF,Fluxo_de_Caixa_Semanal!BR$8,Lancamentos!$F:$F,"Orçado",Lancamentos!$J:$J,Fluxo_de_Caixa_Semanal!$A143)</f>
        <v>0</v>
      </c>
      <c r="BS143" s="123">
        <f>-SUMIFS(Lancamentos!$Y:$Y,Lancamentos!$AF:$AF,Fluxo_de_Caixa_Semanal!BS$8,Lancamentos!$F:$F,"Orçado",Lancamentos!$J:$J,Fluxo_de_Caixa_Semanal!$A143)</f>
        <v>0</v>
      </c>
      <c r="BT143" s="121">
        <f>-SUMIFS(Lancamentos!$Y:$Y,Lancamentos!$AF:$AF,Fluxo_de_Caixa_Semanal!BT$8,Lancamentos!$F:$F,"Orçado",Lancamentos!$J:$J,Fluxo_de_Caixa_Semanal!$A143)</f>
        <v>0</v>
      </c>
      <c r="BU143" s="122">
        <f>-SUMIFS(Lancamentos!$Y:$Y,Lancamentos!$AF:$AF,Fluxo_de_Caixa_Semanal!BU$8,Lancamentos!$F:$F,"Orçado",Lancamentos!$J:$J,Fluxo_de_Caixa_Semanal!$A143)</f>
        <v>0</v>
      </c>
      <c r="BV143" s="123">
        <f>-SUMIFS(Lancamentos!$Y:$Y,Lancamentos!$AF:$AF,Fluxo_de_Caixa_Semanal!BV$8,Lancamentos!$F:$F,"Orçado",Lancamentos!$J:$J,Fluxo_de_Caixa_Semanal!$A143)</f>
        <v>0</v>
      </c>
      <c r="BW143" s="121">
        <f>-SUMIFS(Lancamentos!$Y:$Y,Lancamentos!$AF:$AF,Fluxo_de_Caixa_Semanal!BW$8,Lancamentos!$F:$F,"Orçado",Lancamentos!$J:$J,Fluxo_de_Caixa_Semanal!$A143)</f>
        <v>0</v>
      </c>
      <c r="BX143" s="122">
        <f>-SUMIFS(Lancamentos!$Y:$Y,Lancamentos!$AF:$AF,Fluxo_de_Caixa_Semanal!BX$8,Lancamentos!$F:$F,"Orçado",Lancamentos!$J:$J,Fluxo_de_Caixa_Semanal!$A143)</f>
        <v>0</v>
      </c>
      <c r="BY143" s="123">
        <f>-SUMIFS(Lancamentos!$Y:$Y,Lancamentos!$AF:$AF,Fluxo_de_Caixa_Semanal!BY$8,Lancamentos!$F:$F,"Orçado",Lancamentos!$J:$J,Fluxo_de_Caixa_Semanal!$A143)</f>
        <v>0</v>
      </c>
      <c r="BZ143" s="121">
        <f>-SUMIFS(Lancamentos!$Y:$Y,Lancamentos!$AF:$AF,Fluxo_de_Caixa_Semanal!BZ$8,Lancamentos!$F:$F,"Orçado",Lancamentos!$J:$J,Fluxo_de_Caixa_Semanal!$A143)</f>
        <v>0</v>
      </c>
      <c r="CA143" s="122">
        <f>-SUMIFS(Lancamentos!$Y:$Y,Lancamentos!$AF:$AF,Fluxo_de_Caixa_Semanal!CA$8,Lancamentos!$F:$F,"Orçado",Lancamentos!$J:$J,Fluxo_de_Caixa_Semanal!$A143)</f>
        <v>0</v>
      </c>
      <c r="CB143" s="123">
        <f>-SUMIFS(Lancamentos!$Y:$Y,Lancamentos!$AF:$AF,Fluxo_de_Caixa_Semanal!CB$8,Lancamentos!$F:$F,"Orçado",Lancamentos!$J:$J,Fluxo_de_Caixa_Semanal!$A143)</f>
        <v>0</v>
      </c>
      <c r="CC143" s="121">
        <f>-SUMIFS(Lancamentos!$Y:$Y,Lancamentos!$AF:$AF,Fluxo_de_Caixa_Semanal!CC$8,Lancamentos!$F:$F,"Orçado",Lancamentos!$J:$J,Fluxo_de_Caixa_Semanal!$A143)</f>
        <v>0</v>
      </c>
      <c r="CD143" s="122">
        <f>-SUMIFS(Lancamentos!$Y:$Y,Lancamentos!$AF:$AF,Fluxo_de_Caixa_Semanal!CD$8,Lancamentos!$F:$F,"Orçado",Lancamentos!$J:$J,Fluxo_de_Caixa_Semanal!$A143)</f>
        <v>0</v>
      </c>
      <c r="CE143" s="123">
        <f>-SUMIFS(Lancamentos!$Y:$Y,Lancamentos!$AF:$AF,Fluxo_de_Caixa_Semanal!CE$8,Lancamentos!$F:$F,"Orçado",Lancamentos!$J:$J,Fluxo_de_Caixa_Semanal!$A143)</f>
        <v>0</v>
      </c>
      <c r="CF143" s="121">
        <f>-SUMIFS(Lancamentos!$Y:$Y,Lancamentos!$AF:$AF,Fluxo_de_Caixa_Semanal!CF$8,Lancamentos!$F:$F,"Orçado",Lancamentos!$J:$J,Fluxo_de_Caixa_Semanal!$A143)</f>
        <v>0</v>
      </c>
      <c r="CG143" s="122">
        <f>-SUMIFS(Lancamentos!$Y:$Y,Lancamentos!$AF:$AF,Fluxo_de_Caixa_Semanal!CG$8,Lancamentos!$F:$F,"Orçado",Lancamentos!$J:$J,Fluxo_de_Caixa_Semanal!$A143)</f>
        <v>0</v>
      </c>
      <c r="CH143" s="123">
        <f>-SUMIFS(Lancamentos!$Y:$Y,Lancamentos!$AF:$AF,Fluxo_de_Caixa_Semanal!CH$8,Lancamentos!$F:$F,"Orçado",Lancamentos!$J:$J,Fluxo_de_Caixa_Semanal!$A143)</f>
        <v>0</v>
      </c>
      <c r="CI143" s="121">
        <f>-SUMIFS(Lancamentos!$Y:$Y,Lancamentos!$AF:$AF,Fluxo_de_Caixa_Semanal!CI$8,Lancamentos!$F:$F,"Orçado",Lancamentos!$J:$J,Fluxo_de_Caixa_Semanal!$A143)</f>
        <v>0</v>
      </c>
      <c r="CJ143" s="122">
        <f>-SUMIFS(Lancamentos!$Y:$Y,Lancamentos!$AF:$AF,Fluxo_de_Caixa_Semanal!CJ$8,Lancamentos!$F:$F,"Orçado",Lancamentos!$J:$J,Fluxo_de_Caixa_Semanal!$A143)</f>
        <v>0</v>
      </c>
      <c r="CK143" s="123">
        <f>-SUMIFS(Lancamentos!$Y:$Y,Lancamentos!$AF:$AF,Fluxo_de_Caixa_Semanal!CK$8,Lancamentos!$F:$F,"Orçado",Lancamentos!$J:$J,Fluxo_de_Caixa_Semanal!$A143)</f>
        <v>0</v>
      </c>
      <c r="CL143" s="121">
        <f>-SUMIFS(Lancamentos!$Y:$Y,Lancamentos!$AF:$AF,Fluxo_de_Caixa_Semanal!CL$8,Lancamentos!$F:$F,"Orçado",Lancamentos!$J:$J,Fluxo_de_Caixa_Semanal!$A143)</f>
        <v>0</v>
      </c>
      <c r="CM143" s="122">
        <f>-SUMIFS(Lancamentos!$Y:$Y,Lancamentos!$AF:$AF,Fluxo_de_Caixa_Semanal!CM$8,Lancamentos!$F:$F,"Orçado",Lancamentos!$J:$J,Fluxo_de_Caixa_Semanal!$A143)</f>
        <v>0</v>
      </c>
      <c r="CN143" s="123">
        <f>-SUMIFS(Lancamentos!$Y:$Y,Lancamentos!$AF:$AF,Fluxo_de_Caixa_Semanal!CN$8,Lancamentos!$F:$F,"Orçado",Lancamentos!$J:$J,Fluxo_de_Caixa_Semanal!$A143)</f>
        <v>0</v>
      </c>
      <c r="CO143" s="121">
        <f>-SUMIFS(Lancamentos!$Y:$Y,Lancamentos!$AF:$AF,Fluxo_de_Caixa_Semanal!CO$8,Lancamentos!$F:$F,"Orçado",Lancamentos!$J:$J,Fluxo_de_Caixa_Semanal!$A143)</f>
        <v>0</v>
      </c>
      <c r="CP143" s="122">
        <f>-SUMIFS(Lancamentos!$Y:$Y,Lancamentos!$AF:$AF,Fluxo_de_Caixa_Semanal!CP$8,Lancamentos!$F:$F,"Orçado",Lancamentos!$J:$J,Fluxo_de_Caixa_Semanal!$A143)</f>
        <v>0</v>
      </c>
      <c r="CQ143" s="123">
        <f>-SUMIFS(Lancamentos!$Y:$Y,Lancamentos!$AF:$AF,Fluxo_de_Caixa_Semanal!CQ$8,Lancamentos!$F:$F,"Orçado",Lancamentos!$J:$J,Fluxo_de_Caixa_Semanal!$A143)</f>
        <v>0</v>
      </c>
      <c r="CR143" s="121">
        <f>-SUMIFS(Lancamentos!$Y:$Y,Lancamentos!$AF:$AF,Fluxo_de_Caixa_Semanal!CR$8,Lancamentos!$F:$F,"Orçado",Lancamentos!$J:$J,Fluxo_de_Caixa_Semanal!$A143)</f>
        <v>0</v>
      </c>
      <c r="CS143" s="122">
        <f>-SUMIFS(Lancamentos!$Y:$Y,Lancamentos!$AF:$AF,Fluxo_de_Caixa_Semanal!CS$8,Lancamentos!$F:$F,"Orçado",Lancamentos!$J:$J,Fluxo_de_Caixa_Semanal!$A143)</f>
        <v>0</v>
      </c>
      <c r="CT143" s="123">
        <f>-SUMIFS(Lancamentos!$Y:$Y,Lancamentos!$AF:$AF,Fluxo_de_Caixa_Semanal!CT$8,Lancamentos!$F:$F,"Orçado",Lancamentos!$J:$J,Fluxo_de_Caixa_Semanal!$A143)</f>
        <v>0</v>
      </c>
      <c r="CU143" s="121">
        <f>-SUMIFS(Lancamentos!$Y:$Y,Lancamentos!$AF:$AF,Fluxo_de_Caixa_Semanal!CU$8,Lancamentos!$F:$F,"Orçado",Lancamentos!$J:$J,Fluxo_de_Caixa_Semanal!$A143)</f>
        <v>0</v>
      </c>
      <c r="CV143" s="122">
        <f>-SUMIFS(Lancamentos!$Y:$Y,Lancamentos!$AF:$AF,Fluxo_de_Caixa_Semanal!CV$8,Lancamentos!$F:$F,"Orçado",Lancamentos!$J:$J,Fluxo_de_Caixa_Semanal!$A143)</f>
        <v>0</v>
      </c>
      <c r="CW143" s="123">
        <f>-SUMIFS(Lancamentos!$Y:$Y,Lancamentos!$AF:$AF,Fluxo_de_Caixa_Semanal!CW$8,Lancamentos!$F:$F,"Orçado",Lancamentos!$J:$J,Fluxo_de_Caixa_Semanal!$A143)</f>
        <v>0</v>
      </c>
      <c r="CX143" s="121">
        <f>-SUMIFS(Lancamentos!$Y:$Y,Lancamentos!$AF:$AF,Fluxo_de_Caixa_Semanal!CX$8,Lancamentos!$F:$F,"Orçado",Lancamentos!$J:$J,Fluxo_de_Caixa_Semanal!$A143)</f>
        <v>0</v>
      </c>
      <c r="CY143" s="122">
        <f>-SUMIFS(Lancamentos!$Y:$Y,Lancamentos!$AF:$AF,Fluxo_de_Caixa_Semanal!CY$8,Lancamentos!$F:$F,"Orçado",Lancamentos!$J:$J,Fluxo_de_Caixa_Semanal!$A143)</f>
        <v>0</v>
      </c>
      <c r="CZ143" s="123">
        <f>-SUMIFS(Lancamentos!$Y:$Y,Lancamentos!$AF:$AF,Fluxo_de_Caixa_Semanal!CZ$8,Lancamentos!$F:$F,"Orçado",Lancamentos!$J:$J,Fluxo_de_Caixa_Semanal!$A143)</f>
        <v>0</v>
      </c>
      <c r="DA143" s="121">
        <f>-SUMIFS(Lancamentos!$Y:$Y,Lancamentos!$AF:$AF,Fluxo_de_Caixa_Semanal!DA$8,Lancamentos!$F:$F,"Orçado",Lancamentos!$J:$J,Fluxo_de_Caixa_Semanal!$A143)</f>
        <v>0</v>
      </c>
      <c r="DB143" s="122">
        <f>-SUMIFS(Lancamentos!$Y:$Y,Lancamentos!$AF:$AF,Fluxo_de_Caixa_Semanal!DB$8,Lancamentos!$F:$F,"Orçado",Lancamentos!$J:$J,Fluxo_de_Caixa_Semanal!$A143)</f>
        <v>0</v>
      </c>
      <c r="DC143" s="123">
        <f>-SUMIFS(Lancamentos!$Y:$Y,Lancamentos!$AF:$AF,Fluxo_de_Caixa_Semanal!DC$8,Lancamentos!$F:$F,"Orçado",Lancamentos!$J:$J,Fluxo_de_Caixa_Semanal!$A143)</f>
        <v>0</v>
      </c>
      <c r="DD143" s="121">
        <f>-SUMIFS(Lancamentos!$Y:$Y,Lancamentos!$AF:$AF,Fluxo_de_Caixa_Semanal!DD$8,Lancamentos!$F:$F,"Orçado",Lancamentos!$J:$J,Fluxo_de_Caixa_Semanal!$A143)</f>
        <v>0</v>
      </c>
      <c r="DE143" s="122">
        <f>-SUMIFS(Lancamentos!$Y:$Y,Lancamentos!$AF:$AF,Fluxo_de_Caixa_Semanal!DE$8,Lancamentos!$F:$F,"Orçado",Lancamentos!$J:$J,Fluxo_de_Caixa_Semanal!$A143)</f>
        <v>0</v>
      </c>
      <c r="DF143" s="123">
        <f>-SUMIFS(Lancamentos!$Y:$Y,Lancamentos!$AF:$AF,Fluxo_de_Caixa_Semanal!DF$8,Lancamentos!$F:$F,"Orçado",Lancamentos!$J:$J,Fluxo_de_Caixa_Semanal!$A143)</f>
        <v>0</v>
      </c>
      <c r="DG143" s="121">
        <f>-SUMIFS(Lancamentos!$Y:$Y,Lancamentos!$AF:$AF,Fluxo_de_Caixa_Semanal!DG$8,Lancamentos!$F:$F,"Orçado",Lancamentos!$J:$J,Fluxo_de_Caixa_Semanal!$A143)</f>
        <v>0</v>
      </c>
      <c r="DH143" s="122">
        <f>-SUMIFS(Lancamentos!$Y:$Y,Lancamentos!$AF:$AF,Fluxo_de_Caixa_Semanal!DH$8,Lancamentos!$F:$F,"Orçado",Lancamentos!$J:$J,Fluxo_de_Caixa_Semanal!$A143)</f>
        <v>0</v>
      </c>
      <c r="DI143" s="123">
        <f>-SUMIFS(Lancamentos!$Y:$Y,Lancamentos!$AF:$AF,Fluxo_de_Caixa_Semanal!DI$8,Lancamentos!$F:$F,"Orçado",Lancamentos!$J:$J,Fluxo_de_Caixa_Semanal!$A143)</f>
        <v>0</v>
      </c>
      <c r="DJ143" s="121">
        <f>-SUMIFS(Lancamentos!$Y:$Y,Lancamentos!$AF:$AF,Fluxo_de_Caixa_Semanal!DJ$8,Lancamentos!$F:$F,"Orçado",Lancamentos!$J:$J,Fluxo_de_Caixa_Semanal!$A143)</f>
        <v>0</v>
      </c>
      <c r="DK143" s="122">
        <f>-SUMIFS(Lancamentos!$Y:$Y,Lancamentos!$AF:$AF,Fluxo_de_Caixa_Semanal!DK$8,Lancamentos!$F:$F,"Orçado",Lancamentos!$J:$J,Fluxo_de_Caixa_Semanal!$A143)</f>
        <v>0</v>
      </c>
      <c r="DL143" s="123">
        <f>-SUMIFS(Lancamentos!$Y:$Y,Lancamentos!$AF:$AF,Fluxo_de_Caixa_Semanal!DL$8,Lancamentos!$F:$F,"Orçado",Lancamentos!$J:$J,Fluxo_de_Caixa_Semanal!$A143)</f>
        <v>0</v>
      </c>
      <c r="DM143" s="121">
        <f>-SUMIFS(Lancamentos!$Y:$Y,Lancamentos!$AF:$AF,Fluxo_de_Caixa_Semanal!DM$8,Lancamentos!$F:$F,"Orçado",Lancamentos!$J:$J,Fluxo_de_Caixa_Semanal!$A143)</f>
        <v>0</v>
      </c>
      <c r="DN143" s="122">
        <f>-SUMIFS(Lancamentos!$Y:$Y,Lancamentos!$AF:$AF,Fluxo_de_Caixa_Semanal!DN$8,Lancamentos!$F:$F,"Orçado",Lancamentos!$J:$J,Fluxo_de_Caixa_Semanal!$A143)</f>
        <v>0</v>
      </c>
      <c r="DO143" s="123">
        <f>-SUMIFS(Lancamentos!$Y:$Y,Lancamentos!$AF:$AF,Fluxo_de_Caixa_Semanal!DO$8,Lancamentos!$F:$F,"Orçado",Lancamentos!$J:$J,Fluxo_de_Caixa_Semanal!$A143)</f>
        <v>0</v>
      </c>
      <c r="DP143" s="121">
        <f>-SUMIFS(Lancamentos!$Y:$Y,Lancamentos!$AF:$AF,Fluxo_de_Caixa_Semanal!DP$8,Lancamentos!$F:$F,"Orçado",Lancamentos!$J:$J,Fluxo_de_Caixa_Semanal!$A143)</f>
        <v>0</v>
      </c>
      <c r="DQ143" s="122">
        <f>-SUMIFS(Lancamentos!$Y:$Y,Lancamentos!$AF:$AF,Fluxo_de_Caixa_Semanal!DQ$8,Lancamentos!$F:$F,"Orçado",Lancamentos!$J:$J,Fluxo_de_Caixa_Semanal!$A143)</f>
        <v>0</v>
      </c>
      <c r="DR143" s="123">
        <f>-SUMIFS(Lancamentos!$Y:$Y,Lancamentos!$AF:$AF,Fluxo_de_Caixa_Semanal!DR$8,Lancamentos!$F:$F,"Orçado",Lancamentos!$J:$J,Fluxo_de_Caixa_Semanal!$A143)</f>
        <v>0</v>
      </c>
      <c r="DS143" s="121">
        <f>-SUMIFS(Lancamentos!$Y:$Y,Lancamentos!$AF:$AF,Fluxo_de_Caixa_Semanal!DS$8,Lancamentos!$F:$F,"Orçado",Lancamentos!$J:$J,Fluxo_de_Caixa_Semanal!$A143)</f>
        <v>0</v>
      </c>
      <c r="DT143" s="122">
        <f>-SUMIFS(Lancamentos!$Y:$Y,Lancamentos!$AF:$AF,Fluxo_de_Caixa_Semanal!DT$8,Lancamentos!$F:$F,"Orçado",Lancamentos!$J:$J,Fluxo_de_Caixa_Semanal!$A143)</f>
        <v>0</v>
      </c>
      <c r="DU143" s="123">
        <f>-SUMIFS(Lancamentos!$Y:$Y,Lancamentos!$AF:$AF,Fluxo_de_Caixa_Semanal!DU$8,Lancamentos!$F:$F,"Orçado",Lancamentos!$J:$J,Fluxo_de_Caixa_Semanal!$A143)</f>
        <v>0</v>
      </c>
      <c r="DV143" s="121">
        <f>-SUMIFS(Lancamentos!$Y:$Y,Lancamentos!$AF:$AF,Fluxo_de_Caixa_Semanal!DV$8,Lancamentos!$F:$F,"Orçado",Lancamentos!$J:$J,Fluxo_de_Caixa_Semanal!$A143)</f>
        <v>0</v>
      </c>
      <c r="DW143" s="122">
        <f>-SUMIFS(Lancamentos!$Y:$Y,Lancamentos!$AF:$AF,Fluxo_de_Caixa_Semanal!DW$8,Lancamentos!$F:$F,"Orçado",Lancamentos!$J:$J,Fluxo_de_Caixa_Semanal!$A143)</f>
        <v>0</v>
      </c>
      <c r="DX143" s="123">
        <f>-SUMIFS(Lancamentos!$Y:$Y,Lancamentos!$AF:$AF,Fluxo_de_Caixa_Semanal!DX$8,Lancamentos!$F:$F,"Orçado",Lancamentos!$J:$J,Fluxo_de_Caixa_Semanal!$A143)</f>
        <v>0</v>
      </c>
      <c r="DY143" s="121">
        <f>-SUMIFS(Lancamentos!$Y:$Y,Lancamentos!$AF:$AF,Fluxo_de_Caixa_Semanal!DY$8,Lancamentos!$F:$F,"Orçado",Lancamentos!$J:$J,Fluxo_de_Caixa_Semanal!$A143)</f>
        <v>0</v>
      </c>
      <c r="DZ143" s="122">
        <f>-SUMIFS(Lancamentos!$Y:$Y,Lancamentos!$AF:$AF,Fluxo_de_Caixa_Semanal!DZ$8,Lancamentos!$F:$F,"Orçado",Lancamentos!$J:$J,Fluxo_de_Caixa_Semanal!$A143)</f>
        <v>0</v>
      </c>
      <c r="EA143" s="123">
        <f>-SUMIFS(Lancamentos!$Y:$Y,Lancamentos!$AF:$AF,Fluxo_de_Caixa_Semanal!EA$8,Lancamentos!$F:$F,"Orçado",Lancamentos!$J:$J,Fluxo_de_Caixa_Semanal!$A143)</f>
        <v>0</v>
      </c>
      <c r="EB143" s="121">
        <f>-SUMIFS(Lancamentos!$Y:$Y,Lancamentos!$AF:$AF,Fluxo_de_Caixa_Semanal!EB$8,Lancamentos!$F:$F,"Orçado",Lancamentos!$J:$J,Fluxo_de_Caixa_Semanal!$A143)</f>
        <v>0</v>
      </c>
      <c r="EC143" s="122">
        <f>-SUMIFS(Lancamentos!$Y:$Y,Lancamentos!$AF:$AF,Fluxo_de_Caixa_Semanal!EC$8,Lancamentos!$F:$F,"Orçado",Lancamentos!$J:$J,Fluxo_de_Caixa_Semanal!$A143)</f>
        <v>0</v>
      </c>
      <c r="ED143" s="123">
        <f>-SUMIFS(Lancamentos!$Y:$Y,Lancamentos!$AF:$AF,Fluxo_de_Caixa_Semanal!ED$8,Lancamentos!$F:$F,"Orçado",Lancamentos!$J:$J,Fluxo_de_Caixa_Semanal!$A143)</f>
        <v>0</v>
      </c>
      <c r="EE143" s="121">
        <f>-SUMIFS(Lancamentos!$Y:$Y,Lancamentos!$AF:$AF,Fluxo_de_Caixa_Semanal!EE$8,Lancamentos!$F:$F,"Orçado",Lancamentos!$J:$J,Fluxo_de_Caixa_Semanal!$A143)</f>
        <v>0</v>
      </c>
      <c r="EF143" s="122">
        <f>-SUMIFS(Lancamentos!$Y:$Y,Lancamentos!$AF:$AF,Fluxo_de_Caixa_Semanal!EF$8,Lancamentos!$F:$F,"Orçado",Lancamentos!$J:$J,Fluxo_de_Caixa_Semanal!$A143)</f>
        <v>0</v>
      </c>
      <c r="EG143" s="123">
        <f>-SUMIFS(Lancamentos!$Y:$Y,Lancamentos!$AF:$AF,Fluxo_de_Caixa_Semanal!EG$8,Lancamentos!$F:$F,"Orçado",Lancamentos!$J:$J,Fluxo_de_Caixa_Semanal!$A143)</f>
        <v>0</v>
      </c>
      <c r="EH143" s="121">
        <f>-SUMIFS(Lancamentos!$Y:$Y,Lancamentos!$AF:$AF,Fluxo_de_Caixa_Semanal!EH$8,Lancamentos!$F:$F,"Orçado",Lancamentos!$J:$J,Fluxo_de_Caixa_Semanal!$A143)</f>
        <v>0</v>
      </c>
      <c r="EI143" s="122">
        <f>-SUMIFS(Lancamentos!$Y:$Y,Lancamentos!$AF:$AF,Fluxo_de_Caixa_Semanal!EI$8,Lancamentos!$F:$F,"Orçado",Lancamentos!$J:$J,Fluxo_de_Caixa_Semanal!$A143)</f>
        <v>0</v>
      </c>
      <c r="EJ143" s="123">
        <f>-SUMIFS(Lancamentos!$Y:$Y,Lancamentos!$AF:$AF,Fluxo_de_Caixa_Semanal!EJ$8,Lancamentos!$F:$F,"Orçado",Lancamentos!$J:$J,Fluxo_de_Caixa_Semanal!$A143)</f>
        <v>0</v>
      </c>
      <c r="EK143" s="121">
        <f>-SUMIFS(Lancamentos!$Y:$Y,Lancamentos!$AF:$AF,Fluxo_de_Caixa_Semanal!EK$8,Lancamentos!$F:$F,"Orçado",Lancamentos!$J:$J,Fluxo_de_Caixa_Semanal!$A143)</f>
        <v>0</v>
      </c>
      <c r="EL143" s="122">
        <f>-SUMIFS(Lancamentos!$Y:$Y,Lancamentos!$AF:$AF,Fluxo_de_Caixa_Semanal!EL$8,Lancamentos!$F:$F,"Orçado",Lancamentos!$J:$J,Fluxo_de_Caixa_Semanal!$A143)</f>
        <v>0</v>
      </c>
      <c r="EM143" s="123">
        <f>-SUMIFS(Lancamentos!$Y:$Y,Lancamentos!$AF:$AF,Fluxo_de_Caixa_Semanal!EM$8,Lancamentos!$F:$F,"Orçado",Lancamentos!$J:$J,Fluxo_de_Caixa_Semanal!$A143)</f>
        <v>0</v>
      </c>
      <c r="EN143" s="121">
        <f>-SUMIFS(Lancamentos!$Y:$Y,Lancamentos!$AF:$AF,Fluxo_de_Caixa_Semanal!EN$8,Lancamentos!$F:$F,"Orçado",Lancamentos!$J:$J,Fluxo_de_Caixa_Semanal!$A143)</f>
        <v>0</v>
      </c>
      <c r="EO143" s="122">
        <f>-SUMIFS(Lancamentos!$Y:$Y,Lancamentos!$AF:$AF,Fluxo_de_Caixa_Semanal!EO$8,Lancamentos!$F:$F,"Orçado",Lancamentos!$J:$J,Fluxo_de_Caixa_Semanal!$A143)</f>
        <v>0</v>
      </c>
      <c r="EP143" s="123">
        <f>-SUMIFS(Lancamentos!$Y:$Y,Lancamentos!$AF:$AF,Fluxo_de_Caixa_Semanal!EP$8,Lancamentos!$F:$F,"Orçado",Lancamentos!$J:$J,Fluxo_de_Caixa_Semanal!$A143)</f>
        <v>0</v>
      </c>
      <c r="EQ143" s="121">
        <f>-SUMIFS(Lancamentos!$Y:$Y,Lancamentos!$AF:$AF,Fluxo_de_Caixa_Semanal!EQ$8,Lancamentos!$F:$F,"Orçado",Lancamentos!$J:$J,Fluxo_de_Caixa_Semanal!$A143)</f>
        <v>0</v>
      </c>
      <c r="ER143" s="122">
        <f>-SUMIFS(Lancamentos!$Y:$Y,Lancamentos!$AF:$AF,Fluxo_de_Caixa_Semanal!ER$8,Lancamentos!$F:$F,"Orçado",Lancamentos!$J:$J,Fluxo_de_Caixa_Semanal!$A143)</f>
        <v>0</v>
      </c>
      <c r="ES143" s="123">
        <f>-SUMIFS(Lancamentos!$Y:$Y,Lancamentos!$AF:$AF,Fluxo_de_Caixa_Semanal!ES$8,Lancamentos!$F:$F,"Orçado",Lancamentos!$J:$J,Fluxo_de_Caixa_Semanal!$A143)</f>
        <v>0</v>
      </c>
    </row>
    <row r="144" spans="1:149" s="2" customFormat="1" outlineLevel="1" x14ac:dyDescent="0.25">
      <c r="A144" t="s">
        <v>95</v>
      </c>
      <c r="B144" t="s">
        <v>46</v>
      </c>
      <c r="C144" s="165">
        <f>-SUMIFS(Lancamentos!$Y:$Y,Lancamentos!$AF:$AF,Fluxo_de_Caixa_Semanal!C$8,Lancamentos!$F:$F,"Realizado",Lancamentos!$J:$J,Fluxo_de_Caixa_Semanal!$A144)</f>
        <v>0</v>
      </c>
      <c r="D144" s="165">
        <f>-SUMIFS(Lancamentos!$Y:$Y,Lancamentos!$AF:$AF,Fluxo_de_Caixa_Semanal!D$8,Lancamentos!$F:$F,"Realizado",Lancamentos!$J:$J,Fluxo_de_Caixa_Semanal!$A144)</f>
        <v>0</v>
      </c>
      <c r="E144" s="166">
        <f>-SUMIFS(Lancamentos!$Y:$Y,Lancamentos!$AF:$AF,Fluxo_de_Caixa_Semanal!E$8,Lancamentos!$F:$F,"Realizado",Lancamentos!$J:$J,Fluxo_de_Caixa_Semanal!$A144)</f>
        <v>0</v>
      </c>
      <c r="F144" s="167">
        <f>-SUMIFS(Lancamentos!$Y:$Y,Lancamentos!$AF:$AF,Fluxo_de_Caixa_Semanal!F$8,Lancamentos!$F:$F,"Realizado",Lancamentos!$J:$J,Fluxo_de_Caixa_Semanal!$A144)</f>
        <v>0</v>
      </c>
      <c r="G144" s="165">
        <f>-SUMIFS(Lancamentos!$Y:$Y,Lancamentos!$AF:$AF,Fluxo_de_Caixa_Semanal!G$8,Lancamentos!$F:$F,"Realizado",Lancamentos!$J:$J,Fluxo_de_Caixa_Semanal!$A144)</f>
        <v>0</v>
      </c>
      <c r="H144" s="166">
        <f>-SUMIFS(Lancamentos!$Y:$Y,Lancamentos!$AF:$AF,Fluxo_de_Caixa_Semanal!H$8,Lancamentos!$F:$F,"Realizado",Lancamentos!$J:$J,Fluxo_de_Caixa_Semanal!$A144)</f>
        <v>0</v>
      </c>
      <c r="I144" s="167">
        <f>-SUMIFS(Lancamentos!$Y:$Y,Lancamentos!$AF:$AF,Fluxo_de_Caixa_Semanal!I$8,Lancamentos!$F:$F,"Realizado",Lancamentos!$J:$J,Fluxo_de_Caixa_Semanal!$A144)</f>
        <v>0</v>
      </c>
      <c r="J144" s="165">
        <f>-SUMIFS(Lancamentos!$Y:$Y,Lancamentos!$AF:$AF,Fluxo_de_Caixa_Semanal!J$8,Lancamentos!$F:$F,"Realizado",Lancamentos!$J:$J,Fluxo_de_Caixa_Semanal!$A144)</f>
        <v>0</v>
      </c>
      <c r="K144" s="166">
        <f>-SUMIFS(Lancamentos!$Y:$Y,Lancamentos!$AF:$AF,Fluxo_de_Caixa_Semanal!K$8,Lancamentos!$F:$F,"Realizado",Lancamentos!$J:$J,Fluxo_de_Caixa_Semanal!$A144)</f>
        <v>0</v>
      </c>
      <c r="L144" s="167">
        <f>-SUMIFS(Lancamentos!$Y:$Y,Lancamentos!$AF:$AF,Fluxo_de_Caixa_Semanal!L$8,Lancamentos!$F:$F,"Realizado",Lancamentos!$J:$J,Fluxo_de_Caixa_Semanal!$A144)</f>
        <v>0</v>
      </c>
      <c r="M144" s="165">
        <f>-SUMIFS(Lancamentos!$Y:$Y,Lancamentos!$AF:$AF,Fluxo_de_Caixa_Semanal!M$8,Lancamentos!$F:$F,"Realizado",Lancamentos!$J:$J,Fluxo_de_Caixa_Semanal!$A144)</f>
        <v>0</v>
      </c>
      <c r="N144" s="166">
        <f>-SUMIFS(Lancamentos!$Y:$Y,Lancamentos!$AF:$AF,Fluxo_de_Caixa_Semanal!N$8,Lancamentos!$F:$F,"Realizado",Lancamentos!$J:$J,Fluxo_de_Caixa_Semanal!$A144)</f>
        <v>0</v>
      </c>
      <c r="O144" s="167">
        <f>-SUMIFS(Lancamentos!$Y:$Y,Lancamentos!$AF:$AF,Fluxo_de_Caixa_Semanal!O$8,Lancamentos!$F:$F,"Realizado",Lancamentos!$J:$J,Fluxo_de_Caixa_Semanal!$A144)</f>
        <v>0</v>
      </c>
      <c r="P144" s="165">
        <f>-SUMIFS(Lancamentos!$Y:$Y,Lancamentos!$AF:$AF,Fluxo_de_Caixa_Semanal!P$8,Lancamentos!$F:$F,"Realizado",Lancamentos!$J:$J,Fluxo_de_Caixa_Semanal!$A144)</f>
        <v>0</v>
      </c>
      <c r="Q144" s="166">
        <f>-SUMIFS(Lancamentos!$Y:$Y,Lancamentos!$AF:$AF,Fluxo_de_Caixa_Semanal!Q$8,Lancamentos!$F:$F,"Realizado",Lancamentos!$J:$J,Fluxo_de_Caixa_Semanal!$A144)</f>
        <v>0</v>
      </c>
      <c r="R144" s="167">
        <f>-SUMIFS(Lancamentos!$Y:$Y,Lancamentos!$AF:$AF,Fluxo_de_Caixa_Semanal!R$8,Lancamentos!$F:$F,"Realizado",Lancamentos!$J:$J,Fluxo_de_Caixa_Semanal!$A144)</f>
        <v>0</v>
      </c>
      <c r="S144" s="165">
        <f>-SUMIFS(Lancamentos!$Y:$Y,Lancamentos!$AF:$AF,Fluxo_de_Caixa_Semanal!S$8,Lancamentos!$F:$F,"Realizado",Lancamentos!$J:$J,Fluxo_de_Caixa_Semanal!$A144)</f>
        <v>0</v>
      </c>
      <c r="T144" s="166">
        <f>-SUMIFS(Lancamentos!$Y:$Y,Lancamentos!$AF:$AF,Fluxo_de_Caixa_Semanal!T$8,Lancamentos!$F:$F,"Realizado",Lancamentos!$J:$J,Fluxo_de_Caixa_Semanal!$A144)</f>
        <v>0</v>
      </c>
      <c r="U144" s="167">
        <f>-SUMIFS(Lancamentos!$Y:$Y,Lancamentos!$AF:$AF,Fluxo_de_Caixa_Semanal!U$8,Lancamentos!$F:$F,"Realizado",Lancamentos!$J:$J,Fluxo_de_Caixa_Semanal!$A144)</f>
        <v>0</v>
      </c>
      <c r="V144" s="165">
        <f>-SUMIFS(Lancamentos!$Y:$Y,Lancamentos!$AF:$AF,Fluxo_de_Caixa_Semanal!V$8,Lancamentos!$F:$F,"Realizado",Lancamentos!$J:$J,Fluxo_de_Caixa_Semanal!$A144)</f>
        <v>0</v>
      </c>
      <c r="W144" s="166">
        <f>-SUMIFS(Lancamentos!$Y:$Y,Lancamentos!$AF:$AF,Fluxo_de_Caixa_Semanal!W$8,Lancamentos!$F:$F,"Realizado",Lancamentos!$J:$J,Fluxo_de_Caixa_Semanal!$A144)</f>
        <v>0</v>
      </c>
      <c r="X144" s="121">
        <f>-SUMIFS(Lancamentos!$Y:$Y,Lancamentos!$AF:$AF,Fluxo_de_Caixa_Semanal!X$8,Lancamentos!$F:$F,"Orçado",Lancamentos!$J:$J,Fluxo_de_Caixa_Semanal!$A144)</f>
        <v>0</v>
      </c>
      <c r="Y144" s="122">
        <f>-SUMIFS(Lancamentos!$Y:$Y,Lancamentos!$AF:$AF,Fluxo_de_Caixa_Semanal!Y$8,Lancamentos!$F:$F,"Orçado",Lancamentos!$J:$J,Fluxo_de_Caixa_Semanal!$A144)</f>
        <v>0</v>
      </c>
      <c r="Z144" s="123">
        <f>-SUMIFS(Lancamentos!$Y:$Y,Lancamentos!$AF:$AF,Fluxo_de_Caixa_Semanal!Z$8,Lancamentos!$F:$F,"Orçado",Lancamentos!$J:$J,Fluxo_de_Caixa_Semanal!$A144)</f>
        <v>0</v>
      </c>
      <c r="AA144" s="121">
        <f>-SUMIFS(Lancamentos!$Y:$Y,Lancamentos!$AF:$AF,Fluxo_de_Caixa_Semanal!AA$8,Lancamentos!$F:$F,"Orçado",Lancamentos!$J:$J,Fluxo_de_Caixa_Semanal!$A144)</f>
        <v>0</v>
      </c>
      <c r="AB144" s="122">
        <f>-SUMIFS(Lancamentos!$Y:$Y,Lancamentos!$AF:$AF,Fluxo_de_Caixa_Semanal!AB$8,Lancamentos!$F:$F,"Orçado",Lancamentos!$J:$J,Fluxo_de_Caixa_Semanal!$A144)</f>
        <v>0</v>
      </c>
      <c r="AC144" s="123">
        <f>-SUMIFS(Lancamentos!$Y:$Y,Lancamentos!$AF:$AF,Fluxo_de_Caixa_Semanal!AC$8,Lancamentos!$F:$F,"Orçado",Lancamentos!$J:$J,Fluxo_de_Caixa_Semanal!$A144)</f>
        <v>0</v>
      </c>
      <c r="AD144" s="121">
        <f>-SUMIFS(Lancamentos!$Y:$Y,Lancamentos!$AF:$AF,Fluxo_de_Caixa_Semanal!AD$8,Lancamentos!$F:$F,"Orçado",Lancamentos!$J:$J,Fluxo_de_Caixa_Semanal!$A144)</f>
        <v>0</v>
      </c>
      <c r="AE144" s="122">
        <f>-SUMIFS(Lancamentos!$Y:$Y,Lancamentos!$AF:$AF,Fluxo_de_Caixa_Semanal!AE$8,Lancamentos!$F:$F,"Orçado",Lancamentos!$J:$J,Fluxo_de_Caixa_Semanal!$A144)</f>
        <v>0</v>
      </c>
      <c r="AF144" s="123">
        <f>-SUMIFS(Lancamentos!$Y:$Y,Lancamentos!$AF:$AF,Fluxo_de_Caixa_Semanal!AF$8,Lancamentos!$F:$F,"Orçado",Lancamentos!$J:$J,Fluxo_de_Caixa_Semanal!$A144)</f>
        <v>0</v>
      </c>
      <c r="AG144" s="121">
        <f>-SUMIFS(Lancamentos!$Y:$Y,Lancamentos!$AF:$AF,Fluxo_de_Caixa_Semanal!AG$8,Lancamentos!$F:$F,"Orçado",Lancamentos!$J:$J,Fluxo_de_Caixa_Semanal!$A144)</f>
        <v>0</v>
      </c>
      <c r="AH144" s="122">
        <f>-SUMIFS(Lancamentos!$Y:$Y,Lancamentos!$AF:$AF,Fluxo_de_Caixa_Semanal!AH$8,Lancamentos!$F:$F,"Orçado",Lancamentos!$J:$J,Fluxo_de_Caixa_Semanal!$A144)</f>
        <v>0</v>
      </c>
      <c r="AI144" s="123">
        <f>-SUMIFS(Lancamentos!$Y:$Y,Lancamentos!$AF:$AF,Fluxo_de_Caixa_Semanal!AI$8,Lancamentos!$F:$F,"Orçado",Lancamentos!$J:$J,Fluxo_de_Caixa_Semanal!$A144)</f>
        <v>0</v>
      </c>
      <c r="AJ144" s="121">
        <f>-SUMIFS(Lancamentos!$Y:$Y,Lancamentos!$AF:$AF,Fluxo_de_Caixa_Semanal!AJ$8,Lancamentos!$F:$F,"Orçado",Lancamentos!$J:$J,Fluxo_de_Caixa_Semanal!$A144)</f>
        <v>0</v>
      </c>
      <c r="AK144" s="122">
        <f>-SUMIFS(Lancamentos!$Y:$Y,Lancamentos!$AF:$AF,Fluxo_de_Caixa_Semanal!AK$8,Lancamentos!$F:$F,"Orçado",Lancamentos!$J:$J,Fluxo_de_Caixa_Semanal!$A144)</f>
        <v>0</v>
      </c>
      <c r="AL144" s="123">
        <f>-SUMIFS(Lancamentos!$Y:$Y,Lancamentos!$AF:$AF,Fluxo_de_Caixa_Semanal!AL$8,Lancamentos!$F:$F,"Orçado",Lancamentos!$J:$J,Fluxo_de_Caixa_Semanal!$A144)</f>
        <v>0</v>
      </c>
      <c r="AM144" s="121">
        <f>-SUMIFS(Lancamentos!$Y:$Y,Lancamentos!$AF:$AF,Fluxo_de_Caixa_Semanal!AM$8,Lancamentos!$F:$F,"Orçado",Lancamentos!$J:$J,Fluxo_de_Caixa_Semanal!$A144)</f>
        <v>0</v>
      </c>
      <c r="AN144" s="122">
        <f>-SUMIFS(Lancamentos!$Y:$Y,Lancamentos!$AF:$AF,Fluxo_de_Caixa_Semanal!AN$8,Lancamentos!$F:$F,"Orçado",Lancamentos!$J:$J,Fluxo_de_Caixa_Semanal!$A144)</f>
        <v>0</v>
      </c>
      <c r="AO144" s="123">
        <f>-SUMIFS(Lancamentos!$Y:$Y,Lancamentos!$AF:$AF,Fluxo_de_Caixa_Semanal!AO$8,Lancamentos!$F:$F,"Orçado",Lancamentos!$J:$J,Fluxo_de_Caixa_Semanal!$A144)</f>
        <v>0</v>
      </c>
      <c r="AP144" s="121">
        <f>-SUMIFS(Lancamentos!$Y:$Y,Lancamentos!$AF:$AF,Fluxo_de_Caixa_Semanal!AP$8,Lancamentos!$F:$F,"Orçado",Lancamentos!$J:$J,Fluxo_de_Caixa_Semanal!$A144)</f>
        <v>0</v>
      </c>
      <c r="AQ144" s="122">
        <f>-SUMIFS(Lancamentos!$Y:$Y,Lancamentos!$AF:$AF,Fluxo_de_Caixa_Semanal!AQ$8,Lancamentos!$F:$F,"Orçado",Lancamentos!$J:$J,Fluxo_de_Caixa_Semanal!$A144)</f>
        <v>0</v>
      </c>
      <c r="AR144" s="123">
        <f>-SUMIFS(Lancamentos!$Y:$Y,Lancamentos!$AF:$AF,Fluxo_de_Caixa_Semanal!AR$8,Lancamentos!$F:$F,"Orçado",Lancamentos!$J:$J,Fluxo_de_Caixa_Semanal!$A144)</f>
        <v>0</v>
      </c>
      <c r="AS144" s="121">
        <f>-SUMIFS(Lancamentos!$Y:$Y,Lancamentos!$AF:$AF,Fluxo_de_Caixa_Semanal!AS$8,Lancamentos!$F:$F,"Orçado",Lancamentos!$J:$J,Fluxo_de_Caixa_Semanal!$A144)</f>
        <v>0</v>
      </c>
      <c r="AT144" s="122">
        <f>-SUMIFS(Lancamentos!$Y:$Y,Lancamentos!$AF:$AF,Fluxo_de_Caixa_Semanal!AT$8,Lancamentos!$F:$F,"Orçado",Lancamentos!$J:$J,Fluxo_de_Caixa_Semanal!$A144)</f>
        <v>0</v>
      </c>
      <c r="AU144" s="123">
        <f>-SUMIFS(Lancamentos!$Y:$Y,Lancamentos!$AF:$AF,Fluxo_de_Caixa_Semanal!AU$8,Lancamentos!$F:$F,"Orçado",Lancamentos!$J:$J,Fluxo_de_Caixa_Semanal!$A144)</f>
        <v>0</v>
      </c>
      <c r="AV144" s="121">
        <f>-SUMIFS(Lancamentos!$Y:$Y,Lancamentos!$AF:$AF,Fluxo_de_Caixa_Semanal!AV$8,Lancamentos!$F:$F,"Orçado",Lancamentos!$J:$J,Fluxo_de_Caixa_Semanal!$A144)</f>
        <v>0</v>
      </c>
      <c r="AW144" s="122">
        <f>-SUMIFS(Lancamentos!$Y:$Y,Lancamentos!$AF:$AF,Fluxo_de_Caixa_Semanal!AW$8,Lancamentos!$F:$F,"Orçado",Lancamentos!$J:$J,Fluxo_de_Caixa_Semanal!$A144)</f>
        <v>0</v>
      </c>
      <c r="AX144" s="123">
        <f>-SUMIFS(Lancamentos!$Y:$Y,Lancamentos!$AF:$AF,Fluxo_de_Caixa_Semanal!AX$8,Lancamentos!$F:$F,"Orçado",Lancamentos!$J:$J,Fluxo_de_Caixa_Semanal!$A144)</f>
        <v>0</v>
      </c>
      <c r="AY144" s="121">
        <f>-SUMIFS(Lancamentos!$Y:$Y,Lancamentos!$AF:$AF,Fluxo_de_Caixa_Semanal!AY$8,Lancamentos!$F:$F,"Orçado",Lancamentos!$J:$J,Fluxo_de_Caixa_Semanal!$A144)</f>
        <v>0</v>
      </c>
      <c r="AZ144" s="122">
        <f>-SUMIFS(Lancamentos!$Y:$Y,Lancamentos!$AF:$AF,Fluxo_de_Caixa_Semanal!AZ$8,Lancamentos!$F:$F,"Orçado",Lancamentos!$J:$J,Fluxo_de_Caixa_Semanal!$A144)</f>
        <v>0</v>
      </c>
      <c r="BA144" s="123">
        <f>-SUMIFS(Lancamentos!$Y:$Y,Lancamentos!$AF:$AF,Fluxo_de_Caixa_Semanal!BA$8,Lancamentos!$F:$F,"Orçado",Lancamentos!$J:$J,Fluxo_de_Caixa_Semanal!$A144)</f>
        <v>0</v>
      </c>
      <c r="BB144" s="121">
        <f>-SUMIFS(Lancamentos!$Y:$Y,Lancamentos!$AF:$AF,Fluxo_de_Caixa_Semanal!BB$8,Lancamentos!$F:$F,"Orçado",Lancamentos!$J:$J,Fluxo_de_Caixa_Semanal!$A144)</f>
        <v>0</v>
      </c>
      <c r="BC144" s="122">
        <f>-SUMIFS(Lancamentos!$Y:$Y,Lancamentos!$AF:$AF,Fluxo_de_Caixa_Semanal!BC$8,Lancamentos!$F:$F,"Orçado",Lancamentos!$J:$J,Fluxo_de_Caixa_Semanal!$A144)</f>
        <v>0</v>
      </c>
      <c r="BD144" s="123">
        <f>-SUMIFS(Lancamentos!$Y:$Y,Lancamentos!$AF:$AF,Fluxo_de_Caixa_Semanal!BD$8,Lancamentos!$F:$F,"Orçado",Lancamentos!$J:$J,Fluxo_de_Caixa_Semanal!$A144)</f>
        <v>0</v>
      </c>
      <c r="BE144" s="121">
        <f>-SUMIFS(Lancamentos!$Y:$Y,Lancamentos!$AF:$AF,Fluxo_de_Caixa_Semanal!BE$8,Lancamentos!$F:$F,"Orçado",Lancamentos!$J:$J,Fluxo_de_Caixa_Semanal!$A144)</f>
        <v>0</v>
      </c>
      <c r="BF144" s="122">
        <f>-SUMIFS(Lancamentos!$Y:$Y,Lancamentos!$AF:$AF,Fluxo_de_Caixa_Semanal!BF$8,Lancamentos!$F:$F,"Orçado",Lancamentos!$J:$J,Fluxo_de_Caixa_Semanal!$A144)</f>
        <v>0</v>
      </c>
      <c r="BG144" s="123">
        <f>-SUMIFS(Lancamentos!$Y:$Y,Lancamentos!$AF:$AF,Fluxo_de_Caixa_Semanal!BG$8,Lancamentos!$F:$F,"Orçado",Lancamentos!$J:$J,Fluxo_de_Caixa_Semanal!$A144)</f>
        <v>0</v>
      </c>
      <c r="BH144" s="121">
        <f>-SUMIFS(Lancamentos!$Y:$Y,Lancamentos!$AF:$AF,Fluxo_de_Caixa_Semanal!BH$8,Lancamentos!$F:$F,"Orçado",Lancamentos!$J:$J,Fluxo_de_Caixa_Semanal!$A144)</f>
        <v>0</v>
      </c>
      <c r="BI144" s="122">
        <f>-SUMIFS(Lancamentos!$Y:$Y,Lancamentos!$AF:$AF,Fluxo_de_Caixa_Semanal!BI$8,Lancamentos!$F:$F,"Orçado",Lancamentos!$J:$J,Fluxo_de_Caixa_Semanal!$A144)</f>
        <v>0</v>
      </c>
      <c r="BJ144" s="123">
        <f>-SUMIFS(Lancamentos!$Y:$Y,Lancamentos!$AF:$AF,Fluxo_de_Caixa_Semanal!BJ$8,Lancamentos!$F:$F,"Orçado",Lancamentos!$J:$J,Fluxo_de_Caixa_Semanal!$A144)</f>
        <v>0</v>
      </c>
      <c r="BK144" s="121">
        <f>-SUMIFS(Lancamentos!$Y:$Y,Lancamentos!$AF:$AF,Fluxo_de_Caixa_Semanal!BK$8,Lancamentos!$F:$F,"Orçado",Lancamentos!$J:$J,Fluxo_de_Caixa_Semanal!$A144)</f>
        <v>0</v>
      </c>
      <c r="BL144" s="122">
        <f>-SUMIFS(Lancamentos!$Y:$Y,Lancamentos!$AF:$AF,Fluxo_de_Caixa_Semanal!BL$8,Lancamentos!$F:$F,"Orçado",Lancamentos!$J:$J,Fluxo_de_Caixa_Semanal!$A144)</f>
        <v>0</v>
      </c>
      <c r="BM144" s="123">
        <f>-SUMIFS(Lancamentos!$Y:$Y,Lancamentos!$AF:$AF,Fluxo_de_Caixa_Semanal!BM$8,Lancamentos!$F:$F,"Orçado",Lancamentos!$J:$J,Fluxo_de_Caixa_Semanal!$A144)</f>
        <v>0</v>
      </c>
      <c r="BN144" s="121">
        <f>-SUMIFS(Lancamentos!$Y:$Y,Lancamentos!$AF:$AF,Fluxo_de_Caixa_Semanal!BN$8,Lancamentos!$F:$F,"Orçado",Lancamentos!$J:$J,Fluxo_de_Caixa_Semanal!$A144)</f>
        <v>0</v>
      </c>
      <c r="BO144" s="122">
        <f>-SUMIFS(Lancamentos!$Y:$Y,Lancamentos!$AF:$AF,Fluxo_de_Caixa_Semanal!BO$8,Lancamentos!$F:$F,"Orçado",Lancamentos!$J:$J,Fluxo_de_Caixa_Semanal!$A144)</f>
        <v>0</v>
      </c>
      <c r="BP144" s="123">
        <f>-SUMIFS(Lancamentos!$Y:$Y,Lancamentos!$AF:$AF,Fluxo_de_Caixa_Semanal!BP$8,Lancamentos!$F:$F,"Orçado",Lancamentos!$J:$J,Fluxo_de_Caixa_Semanal!$A144)</f>
        <v>0</v>
      </c>
      <c r="BQ144" s="121">
        <f>-SUMIFS(Lancamentos!$Y:$Y,Lancamentos!$AF:$AF,Fluxo_de_Caixa_Semanal!BQ$8,Lancamentos!$F:$F,"Orçado",Lancamentos!$J:$J,Fluxo_de_Caixa_Semanal!$A144)</f>
        <v>0</v>
      </c>
      <c r="BR144" s="122">
        <f>-SUMIFS(Lancamentos!$Y:$Y,Lancamentos!$AF:$AF,Fluxo_de_Caixa_Semanal!BR$8,Lancamentos!$F:$F,"Orçado",Lancamentos!$J:$J,Fluxo_de_Caixa_Semanal!$A144)</f>
        <v>0</v>
      </c>
      <c r="BS144" s="123">
        <f>-SUMIFS(Lancamentos!$Y:$Y,Lancamentos!$AF:$AF,Fluxo_de_Caixa_Semanal!BS$8,Lancamentos!$F:$F,"Orçado",Lancamentos!$J:$J,Fluxo_de_Caixa_Semanal!$A144)</f>
        <v>0</v>
      </c>
      <c r="BT144" s="121">
        <f>-SUMIFS(Lancamentos!$Y:$Y,Lancamentos!$AF:$AF,Fluxo_de_Caixa_Semanal!BT$8,Lancamentos!$F:$F,"Orçado",Lancamentos!$J:$J,Fluxo_de_Caixa_Semanal!$A144)</f>
        <v>0</v>
      </c>
      <c r="BU144" s="122">
        <f>-SUMIFS(Lancamentos!$Y:$Y,Lancamentos!$AF:$AF,Fluxo_de_Caixa_Semanal!BU$8,Lancamentos!$F:$F,"Orçado",Lancamentos!$J:$J,Fluxo_de_Caixa_Semanal!$A144)</f>
        <v>0</v>
      </c>
      <c r="BV144" s="123">
        <f>-SUMIFS(Lancamentos!$Y:$Y,Lancamentos!$AF:$AF,Fluxo_de_Caixa_Semanal!BV$8,Lancamentos!$F:$F,"Orçado",Lancamentos!$J:$J,Fluxo_de_Caixa_Semanal!$A144)</f>
        <v>0</v>
      </c>
      <c r="BW144" s="121">
        <f>-SUMIFS(Lancamentos!$Y:$Y,Lancamentos!$AF:$AF,Fluxo_de_Caixa_Semanal!BW$8,Lancamentos!$F:$F,"Orçado",Lancamentos!$J:$J,Fluxo_de_Caixa_Semanal!$A144)</f>
        <v>0</v>
      </c>
      <c r="BX144" s="122">
        <f>-SUMIFS(Lancamentos!$Y:$Y,Lancamentos!$AF:$AF,Fluxo_de_Caixa_Semanal!BX$8,Lancamentos!$F:$F,"Orçado",Lancamentos!$J:$J,Fluxo_de_Caixa_Semanal!$A144)</f>
        <v>0</v>
      </c>
      <c r="BY144" s="123">
        <f>-SUMIFS(Lancamentos!$Y:$Y,Lancamentos!$AF:$AF,Fluxo_de_Caixa_Semanal!BY$8,Lancamentos!$F:$F,"Orçado",Lancamentos!$J:$J,Fluxo_de_Caixa_Semanal!$A144)</f>
        <v>0</v>
      </c>
      <c r="BZ144" s="121">
        <f>-SUMIFS(Lancamentos!$Y:$Y,Lancamentos!$AF:$AF,Fluxo_de_Caixa_Semanal!BZ$8,Lancamentos!$F:$F,"Orçado",Lancamentos!$J:$J,Fluxo_de_Caixa_Semanal!$A144)</f>
        <v>0</v>
      </c>
      <c r="CA144" s="122">
        <f>-SUMIFS(Lancamentos!$Y:$Y,Lancamentos!$AF:$AF,Fluxo_de_Caixa_Semanal!CA$8,Lancamentos!$F:$F,"Orçado",Lancamentos!$J:$J,Fluxo_de_Caixa_Semanal!$A144)</f>
        <v>0</v>
      </c>
      <c r="CB144" s="123">
        <f>-SUMIFS(Lancamentos!$Y:$Y,Lancamentos!$AF:$AF,Fluxo_de_Caixa_Semanal!CB$8,Lancamentos!$F:$F,"Orçado",Lancamentos!$J:$J,Fluxo_de_Caixa_Semanal!$A144)</f>
        <v>0</v>
      </c>
      <c r="CC144" s="121">
        <f>-SUMIFS(Lancamentos!$Y:$Y,Lancamentos!$AF:$AF,Fluxo_de_Caixa_Semanal!CC$8,Lancamentos!$F:$F,"Orçado",Lancamentos!$J:$J,Fluxo_de_Caixa_Semanal!$A144)</f>
        <v>0</v>
      </c>
      <c r="CD144" s="122">
        <f>-SUMIFS(Lancamentos!$Y:$Y,Lancamentos!$AF:$AF,Fluxo_de_Caixa_Semanal!CD$8,Lancamentos!$F:$F,"Orçado",Lancamentos!$J:$J,Fluxo_de_Caixa_Semanal!$A144)</f>
        <v>0</v>
      </c>
      <c r="CE144" s="123">
        <f>-SUMIFS(Lancamentos!$Y:$Y,Lancamentos!$AF:$AF,Fluxo_de_Caixa_Semanal!CE$8,Lancamentos!$F:$F,"Orçado",Lancamentos!$J:$J,Fluxo_de_Caixa_Semanal!$A144)</f>
        <v>0</v>
      </c>
      <c r="CF144" s="121">
        <f>-SUMIFS(Lancamentos!$Y:$Y,Lancamentos!$AF:$AF,Fluxo_de_Caixa_Semanal!CF$8,Lancamentos!$F:$F,"Orçado",Lancamentos!$J:$J,Fluxo_de_Caixa_Semanal!$A144)</f>
        <v>0</v>
      </c>
      <c r="CG144" s="122">
        <f>-SUMIFS(Lancamentos!$Y:$Y,Lancamentos!$AF:$AF,Fluxo_de_Caixa_Semanal!CG$8,Lancamentos!$F:$F,"Orçado",Lancamentos!$J:$J,Fluxo_de_Caixa_Semanal!$A144)</f>
        <v>0</v>
      </c>
      <c r="CH144" s="123">
        <f>-SUMIFS(Lancamentos!$Y:$Y,Lancamentos!$AF:$AF,Fluxo_de_Caixa_Semanal!CH$8,Lancamentos!$F:$F,"Orçado",Lancamentos!$J:$J,Fluxo_de_Caixa_Semanal!$A144)</f>
        <v>0</v>
      </c>
      <c r="CI144" s="121">
        <f>-SUMIFS(Lancamentos!$Y:$Y,Lancamentos!$AF:$AF,Fluxo_de_Caixa_Semanal!CI$8,Lancamentos!$F:$F,"Orçado",Lancamentos!$J:$J,Fluxo_de_Caixa_Semanal!$A144)</f>
        <v>0</v>
      </c>
      <c r="CJ144" s="122">
        <f>-SUMIFS(Lancamentos!$Y:$Y,Lancamentos!$AF:$AF,Fluxo_de_Caixa_Semanal!CJ$8,Lancamentos!$F:$F,"Orçado",Lancamentos!$J:$J,Fluxo_de_Caixa_Semanal!$A144)</f>
        <v>0</v>
      </c>
      <c r="CK144" s="123">
        <f>-SUMIFS(Lancamentos!$Y:$Y,Lancamentos!$AF:$AF,Fluxo_de_Caixa_Semanal!CK$8,Lancamentos!$F:$F,"Orçado",Lancamentos!$J:$J,Fluxo_de_Caixa_Semanal!$A144)</f>
        <v>0</v>
      </c>
      <c r="CL144" s="121">
        <f>-SUMIFS(Lancamentos!$Y:$Y,Lancamentos!$AF:$AF,Fluxo_de_Caixa_Semanal!CL$8,Lancamentos!$F:$F,"Orçado",Lancamentos!$J:$J,Fluxo_de_Caixa_Semanal!$A144)</f>
        <v>0</v>
      </c>
      <c r="CM144" s="122">
        <f>-SUMIFS(Lancamentos!$Y:$Y,Lancamentos!$AF:$AF,Fluxo_de_Caixa_Semanal!CM$8,Lancamentos!$F:$F,"Orçado",Lancamentos!$J:$J,Fluxo_de_Caixa_Semanal!$A144)</f>
        <v>0</v>
      </c>
      <c r="CN144" s="123">
        <f>-SUMIFS(Lancamentos!$Y:$Y,Lancamentos!$AF:$AF,Fluxo_de_Caixa_Semanal!CN$8,Lancamentos!$F:$F,"Orçado",Lancamentos!$J:$J,Fluxo_de_Caixa_Semanal!$A144)</f>
        <v>0</v>
      </c>
      <c r="CO144" s="121">
        <f>-SUMIFS(Lancamentos!$Y:$Y,Lancamentos!$AF:$AF,Fluxo_de_Caixa_Semanal!CO$8,Lancamentos!$F:$F,"Orçado",Lancamentos!$J:$J,Fluxo_de_Caixa_Semanal!$A144)</f>
        <v>0</v>
      </c>
      <c r="CP144" s="122">
        <f>-SUMIFS(Lancamentos!$Y:$Y,Lancamentos!$AF:$AF,Fluxo_de_Caixa_Semanal!CP$8,Lancamentos!$F:$F,"Orçado",Lancamentos!$J:$J,Fluxo_de_Caixa_Semanal!$A144)</f>
        <v>0</v>
      </c>
      <c r="CQ144" s="123">
        <f>-SUMIFS(Lancamentos!$Y:$Y,Lancamentos!$AF:$AF,Fluxo_de_Caixa_Semanal!CQ$8,Lancamentos!$F:$F,"Orçado",Lancamentos!$J:$J,Fluxo_de_Caixa_Semanal!$A144)</f>
        <v>0</v>
      </c>
      <c r="CR144" s="121">
        <f>-SUMIFS(Lancamentos!$Y:$Y,Lancamentos!$AF:$AF,Fluxo_de_Caixa_Semanal!CR$8,Lancamentos!$F:$F,"Orçado",Lancamentos!$J:$J,Fluxo_de_Caixa_Semanal!$A144)</f>
        <v>0</v>
      </c>
      <c r="CS144" s="122">
        <f>-SUMIFS(Lancamentos!$Y:$Y,Lancamentos!$AF:$AF,Fluxo_de_Caixa_Semanal!CS$8,Lancamentos!$F:$F,"Orçado",Lancamentos!$J:$J,Fluxo_de_Caixa_Semanal!$A144)</f>
        <v>0</v>
      </c>
      <c r="CT144" s="123">
        <f>-SUMIFS(Lancamentos!$Y:$Y,Lancamentos!$AF:$AF,Fluxo_de_Caixa_Semanal!CT$8,Lancamentos!$F:$F,"Orçado",Lancamentos!$J:$J,Fluxo_de_Caixa_Semanal!$A144)</f>
        <v>0</v>
      </c>
      <c r="CU144" s="121">
        <f>-SUMIFS(Lancamentos!$Y:$Y,Lancamentos!$AF:$AF,Fluxo_de_Caixa_Semanal!CU$8,Lancamentos!$F:$F,"Orçado",Lancamentos!$J:$J,Fluxo_de_Caixa_Semanal!$A144)</f>
        <v>0</v>
      </c>
      <c r="CV144" s="122">
        <f>-SUMIFS(Lancamentos!$Y:$Y,Lancamentos!$AF:$AF,Fluxo_de_Caixa_Semanal!CV$8,Lancamentos!$F:$F,"Orçado",Lancamentos!$J:$J,Fluxo_de_Caixa_Semanal!$A144)</f>
        <v>0</v>
      </c>
      <c r="CW144" s="123">
        <f>-SUMIFS(Lancamentos!$Y:$Y,Lancamentos!$AF:$AF,Fluxo_de_Caixa_Semanal!CW$8,Lancamentos!$F:$F,"Orçado",Lancamentos!$J:$J,Fluxo_de_Caixa_Semanal!$A144)</f>
        <v>0</v>
      </c>
      <c r="CX144" s="121">
        <f>-SUMIFS(Lancamentos!$Y:$Y,Lancamentos!$AF:$AF,Fluxo_de_Caixa_Semanal!CX$8,Lancamentos!$F:$F,"Orçado",Lancamentos!$J:$J,Fluxo_de_Caixa_Semanal!$A144)</f>
        <v>0</v>
      </c>
      <c r="CY144" s="122">
        <f>-SUMIFS(Lancamentos!$Y:$Y,Lancamentos!$AF:$AF,Fluxo_de_Caixa_Semanal!CY$8,Lancamentos!$F:$F,"Orçado",Lancamentos!$J:$J,Fluxo_de_Caixa_Semanal!$A144)</f>
        <v>0</v>
      </c>
      <c r="CZ144" s="123">
        <f>-SUMIFS(Lancamentos!$Y:$Y,Lancamentos!$AF:$AF,Fluxo_de_Caixa_Semanal!CZ$8,Lancamentos!$F:$F,"Orçado",Lancamentos!$J:$J,Fluxo_de_Caixa_Semanal!$A144)</f>
        <v>0</v>
      </c>
      <c r="DA144" s="121">
        <f>-SUMIFS(Lancamentos!$Y:$Y,Lancamentos!$AF:$AF,Fluxo_de_Caixa_Semanal!DA$8,Lancamentos!$F:$F,"Orçado",Lancamentos!$J:$J,Fluxo_de_Caixa_Semanal!$A144)</f>
        <v>0</v>
      </c>
      <c r="DB144" s="122">
        <f>-SUMIFS(Lancamentos!$Y:$Y,Lancamentos!$AF:$AF,Fluxo_de_Caixa_Semanal!DB$8,Lancamentos!$F:$F,"Orçado",Lancamentos!$J:$J,Fluxo_de_Caixa_Semanal!$A144)</f>
        <v>0</v>
      </c>
      <c r="DC144" s="123">
        <f>-SUMIFS(Lancamentos!$Y:$Y,Lancamentos!$AF:$AF,Fluxo_de_Caixa_Semanal!DC$8,Lancamentos!$F:$F,"Orçado",Lancamentos!$J:$J,Fluxo_de_Caixa_Semanal!$A144)</f>
        <v>0</v>
      </c>
      <c r="DD144" s="121">
        <f>-SUMIFS(Lancamentos!$Y:$Y,Lancamentos!$AF:$AF,Fluxo_de_Caixa_Semanal!DD$8,Lancamentos!$F:$F,"Orçado",Lancamentos!$J:$J,Fluxo_de_Caixa_Semanal!$A144)</f>
        <v>0</v>
      </c>
      <c r="DE144" s="122">
        <f>-SUMIFS(Lancamentos!$Y:$Y,Lancamentos!$AF:$AF,Fluxo_de_Caixa_Semanal!DE$8,Lancamentos!$F:$F,"Orçado",Lancamentos!$J:$J,Fluxo_de_Caixa_Semanal!$A144)</f>
        <v>0</v>
      </c>
      <c r="DF144" s="123">
        <f>-SUMIFS(Lancamentos!$Y:$Y,Lancamentos!$AF:$AF,Fluxo_de_Caixa_Semanal!DF$8,Lancamentos!$F:$F,"Orçado",Lancamentos!$J:$J,Fluxo_de_Caixa_Semanal!$A144)</f>
        <v>0</v>
      </c>
      <c r="DG144" s="121">
        <f>-SUMIFS(Lancamentos!$Y:$Y,Lancamentos!$AF:$AF,Fluxo_de_Caixa_Semanal!DG$8,Lancamentos!$F:$F,"Orçado",Lancamentos!$J:$J,Fluxo_de_Caixa_Semanal!$A144)</f>
        <v>0</v>
      </c>
      <c r="DH144" s="122">
        <f>-SUMIFS(Lancamentos!$Y:$Y,Lancamentos!$AF:$AF,Fluxo_de_Caixa_Semanal!DH$8,Lancamentos!$F:$F,"Orçado",Lancamentos!$J:$J,Fluxo_de_Caixa_Semanal!$A144)</f>
        <v>0</v>
      </c>
      <c r="DI144" s="123">
        <f>-SUMIFS(Lancamentos!$Y:$Y,Lancamentos!$AF:$AF,Fluxo_de_Caixa_Semanal!DI$8,Lancamentos!$F:$F,"Orçado",Lancamentos!$J:$J,Fluxo_de_Caixa_Semanal!$A144)</f>
        <v>0</v>
      </c>
      <c r="DJ144" s="121">
        <f>-SUMIFS(Lancamentos!$Y:$Y,Lancamentos!$AF:$AF,Fluxo_de_Caixa_Semanal!DJ$8,Lancamentos!$F:$F,"Orçado",Lancamentos!$J:$J,Fluxo_de_Caixa_Semanal!$A144)</f>
        <v>0</v>
      </c>
      <c r="DK144" s="122">
        <f>-SUMIFS(Lancamentos!$Y:$Y,Lancamentos!$AF:$AF,Fluxo_de_Caixa_Semanal!DK$8,Lancamentos!$F:$F,"Orçado",Lancamentos!$J:$J,Fluxo_de_Caixa_Semanal!$A144)</f>
        <v>0</v>
      </c>
      <c r="DL144" s="123">
        <f>-SUMIFS(Lancamentos!$Y:$Y,Lancamentos!$AF:$AF,Fluxo_de_Caixa_Semanal!DL$8,Lancamentos!$F:$F,"Orçado",Lancamentos!$J:$J,Fluxo_de_Caixa_Semanal!$A144)</f>
        <v>0</v>
      </c>
      <c r="DM144" s="121">
        <f>-SUMIFS(Lancamentos!$Y:$Y,Lancamentos!$AF:$AF,Fluxo_de_Caixa_Semanal!DM$8,Lancamentos!$F:$F,"Orçado",Lancamentos!$J:$J,Fluxo_de_Caixa_Semanal!$A144)</f>
        <v>0</v>
      </c>
      <c r="DN144" s="122">
        <f>-SUMIFS(Lancamentos!$Y:$Y,Lancamentos!$AF:$AF,Fluxo_de_Caixa_Semanal!DN$8,Lancamentos!$F:$F,"Orçado",Lancamentos!$J:$J,Fluxo_de_Caixa_Semanal!$A144)</f>
        <v>0</v>
      </c>
      <c r="DO144" s="123">
        <f>-SUMIFS(Lancamentos!$Y:$Y,Lancamentos!$AF:$AF,Fluxo_de_Caixa_Semanal!DO$8,Lancamentos!$F:$F,"Orçado",Lancamentos!$J:$J,Fluxo_de_Caixa_Semanal!$A144)</f>
        <v>0</v>
      </c>
      <c r="DP144" s="121">
        <f>-SUMIFS(Lancamentos!$Y:$Y,Lancamentos!$AF:$AF,Fluxo_de_Caixa_Semanal!DP$8,Lancamentos!$F:$F,"Orçado",Lancamentos!$J:$J,Fluxo_de_Caixa_Semanal!$A144)</f>
        <v>0</v>
      </c>
      <c r="DQ144" s="122">
        <f>-SUMIFS(Lancamentos!$Y:$Y,Lancamentos!$AF:$AF,Fluxo_de_Caixa_Semanal!DQ$8,Lancamentos!$F:$F,"Orçado",Lancamentos!$J:$J,Fluxo_de_Caixa_Semanal!$A144)</f>
        <v>0</v>
      </c>
      <c r="DR144" s="123">
        <f>-SUMIFS(Lancamentos!$Y:$Y,Lancamentos!$AF:$AF,Fluxo_de_Caixa_Semanal!DR$8,Lancamentos!$F:$F,"Orçado",Lancamentos!$J:$J,Fluxo_de_Caixa_Semanal!$A144)</f>
        <v>0</v>
      </c>
      <c r="DS144" s="121">
        <f>-SUMIFS(Lancamentos!$Y:$Y,Lancamentos!$AF:$AF,Fluxo_de_Caixa_Semanal!DS$8,Lancamentos!$F:$F,"Orçado",Lancamentos!$J:$J,Fluxo_de_Caixa_Semanal!$A144)</f>
        <v>0</v>
      </c>
      <c r="DT144" s="122">
        <f>-SUMIFS(Lancamentos!$Y:$Y,Lancamentos!$AF:$AF,Fluxo_de_Caixa_Semanal!DT$8,Lancamentos!$F:$F,"Orçado",Lancamentos!$J:$J,Fluxo_de_Caixa_Semanal!$A144)</f>
        <v>0</v>
      </c>
      <c r="DU144" s="123">
        <f>-SUMIFS(Lancamentos!$Y:$Y,Lancamentos!$AF:$AF,Fluxo_de_Caixa_Semanal!DU$8,Lancamentos!$F:$F,"Orçado",Lancamentos!$J:$J,Fluxo_de_Caixa_Semanal!$A144)</f>
        <v>0</v>
      </c>
      <c r="DV144" s="121">
        <f>-SUMIFS(Lancamentos!$Y:$Y,Lancamentos!$AF:$AF,Fluxo_de_Caixa_Semanal!DV$8,Lancamentos!$F:$F,"Orçado",Lancamentos!$J:$J,Fluxo_de_Caixa_Semanal!$A144)</f>
        <v>0</v>
      </c>
      <c r="DW144" s="122">
        <f>-SUMIFS(Lancamentos!$Y:$Y,Lancamentos!$AF:$AF,Fluxo_de_Caixa_Semanal!DW$8,Lancamentos!$F:$F,"Orçado",Lancamentos!$J:$J,Fluxo_de_Caixa_Semanal!$A144)</f>
        <v>0</v>
      </c>
      <c r="DX144" s="123">
        <f>-SUMIFS(Lancamentos!$Y:$Y,Lancamentos!$AF:$AF,Fluxo_de_Caixa_Semanal!DX$8,Lancamentos!$F:$F,"Orçado",Lancamentos!$J:$J,Fluxo_de_Caixa_Semanal!$A144)</f>
        <v>0</v>
      </c>
      <c r="DY144" s="121">
        <f>-SUMIFS(Lancamentos!$Y:$Y,Lancamentos!$AF:$AF,Fluxo_de_Caixa_Semanal!DY$8,Lancamentos!$F:$F,"Orçado",Lancamentos!$J:$J,Fluxo_de_Caixa_Semanal!$A144)</f>
        <v>0</v>
      </c>
      <c r="DZ144" s="122">
        <f>-SUMIFS(Lancamentos!$Y:$Y,Lancamentos!$AF:$AF,Fluxo_de_Caixa_Semanal!DZ$8,Lancamentos!$F:$F,"Orçado",Lancamentos!$J:$J,Fluxo_de_Caixa_Semanal!$A144)</f>
        <v>0</v>
      </c>
      <c r="EA144" s="123">
        <f>-SUMIFS(Lancamentos!$Y:$Y,Lancamentos!$AF:$AF,Fluxo_de_Caixa_Semanal!EA$8,Lancamentos!$F:$F,"Orçado",Lancamentos!$J:$J,Fluxo_de_Caixa_Semanal!$A144)</f>
        <v>0</v>
      </c>
      <c r="EB144" s="121">
        <f>-SUMIFS(Lancamentos!$Y:$Y,Lancamentos!$AF:$AF,Fluxo_de_Caixa_Semanal!EB$8,Lancamentos!$F:$F,"Orçado",Lancamentos!$J:$J,Fluxo_de_Caixa_Semanal!$A144)</f>
        <v>0</v>
      </c>
      <c r="EC144" s="122">
        <f>-SUMIFS(Lancamentos!$Y:$Y,Lancamentos!$AF:$AF,Fluxo_de_Caixa_Semanal!EC$8,Lancamentos!$F:$F,"Orçado",Lancamentos!$J:$J,Fluxo_de_Caixa_Semanal!$A144)</f>
        <v>0</v>
      </c>
      <c r="ED144" s="123">
        <f>-SUMIFS(Lancamentos!$Y:$Y,Lancamentos!$AF:$AF,Fluxo_de_Caixa_Semanal!ED$8,Lancamentos!$F:$F,"Orçado",Lancamentos!$J:$J,Fluxo_de_Caixa_Semanal!$A144)</f>
        <v>0</v>
      </c>
      <c r="EE144" s="121">
        <f>-SUMIFS(Lancamentos!$Y:$Y,Lancamentos!$AF:$AF,Fluxo_de_Caixa_Semanal!EE$8,Lancamentos!$F:$F,"Orçado",Lancamentos!$J:$J,Fluxo_de_Caixa_Semanal!$A144)</f>
        <v>0</v>
      </c>
      <c r="EF144" s="122">
        <f>-SUMIFS(Lancamentos!$Y:$Y,Lancamentos!$AF:$AF,Fluxo_de_Caixa_Semanal!EF$8,Lancamentos!$F:$F,"Orçado",Lancamentos!$J:$J,Fluxo_de_Caixa_Semanal!$A144)</f>
        <v>0</v>
      </c>
      <c r="EG144" s="123">
        <f>-SUMIFS(Lancamentos!$Y:$Y,Lancamentos!$AF:$AF,Fluxo_de_Caixa_Semanal!EG$8,Lancamentos!$F:$F,"Orçado",Lancamentos!$J:$J,Fluxo_de_Caixa_Semanal!$A144)</f>
        <v>0</v>
      </c>
      <c r="EH144" s="121">
        <f>-SUMIFS(Lancamentos!$Y:$Y,Lancamentos!$AF:$AF,Fluxo_de_Caixa_Semanal!EH$8,Lancamentos!$F:$F,"Orçado",Lancamentos!$J:$J,Fluxo_de_Caixa_Semanal!$A144)</f>
        <v>0</v>
      </c>
      <c r="EI144" s="122">
        <f>-SUMIFS(Lancamentos!$Y:$Y,Lancamentos!$AF:$AF,Fluxo_de_Caixa_Semanal!EI$8,Lancamentos!$F:$F,"Orçado",Lancamentos!$J:$J,Fluxo_de_Caixa_Semanal!$A144)</f>
        <v>0</v>
      </c>
      <c r="EJ144" s="123">
        <f>-SUMIFS(Lancamentos!$Y:$Y,Lancamentos!$AF:$AF,Fluxo_de_Caixa_Semanal!EJ$8,Lancamentos!$F:$F,"Orçado",Lancamentos!$J:$J,Fluxo_de_Caixa_Semanal!$A144)</f>
        <v>0</v>
      </c>
      <c r="EK144" s="121">
        <f>-SUMIFS(Lancamentos!$Y:$Y,Lancamentos!$AF:$AF,Fluxo_de_Caixa_Semanal!EK$8,Lancamentos!$F:$F,"Orçado",Lancamentos!$J:$J,Fluxo_de_Caixa_Semanal!$A144)</f>
        <v>0</v>
      </c>
      <c r="EL144" s="122">
        <f>-SUMIFS(Lancamentos!$Y:$Y,Lancamentos!$AF:$AF,Fluxo_de_Caixa_Semanal!EL$8,Lancamentos!$F:$F,"Orçado",Lancamentos!$J:$J,Fluxo_de_Caixa_Semanal!$A144)</f>
        <v>0</v>
      </c>
      <c r="EM144" s="123">
        <f>-SUMIFS(Lancamentos!$Y:$Y,Lancamentos!$AF:$AF,Fluxo_de_Caixa_Semanal!EM$8,Lancamentos!$F:$F,"Orçado",Lancamentos!$J:$J,Fluxo_de_Caixa_Semanal!$A144)</f>
        <v>0</v>
      </c>
      <c r="EN144" s="121">
        <f>-SUMIFS(Lancamentos!$Y:$Y,Lancamentos!$AF:$AF,Fluxo_de_Caixa_Semanal!EN$8,Lancamentos!$F:$F,"Orçado",Lancamentos!$J:$J,Fluxo_de_Caixa_Semanal!$A144)</f>
        <v>0</v>
      </c>
      <c r="EO144" s="122">
        <f>-SUMIFS(Lancamentos!$Y:$Y,Lancamentos!$AF:$AF,Fluxo_de_Caixa_Semanal!EO$8,Lancamentos!$F:$F,"Orçado",Lancamentos!$J:$J,Fluxo_de_Caixa_Semanal!$A144)</f>
        <v>0</v>
      </c>
      <c r="EP144" s="123">
        <f>-SUMIFS(Lancamentos!$Y:$Y,Lancamentos!$AF:$AF,Fluxo_de_Caixa_Semanal!EP$8,Lancamentos!$F:$F,"Orçado",Lancamentos!$J:$J,Fluxo_de_Caixa_Semanal!$A144)</f>
        <v>0</v>
      </c>
      <c r="EQ144" s="121">
        <f>-SUMIFS(Lancamentos!$Y:$Y,Lancamentos!$AF:$AF,Fluxo_de_Caixa_Semanal!EQ$8,Lancamentos!$F:$F,"Orçado",Lancamentos!$J:$J,Fluxo_de_Caixa_Semanal!$A144)</f>
        <v>0</v>
      </c>
      <c r="ER144" s="122">
        <f>-SUMIFS(Lancamentos!$Y:$Y,Lancamentos!$AF:$AF,Fluxo_de_Caixa_Semanal!ER$8,Lancamentos!$F:$F,"Orçado",Lancamentos!$J:$J,Fluxo_de_Caixa_Semanal!$A144)</f>
        <v>0</v>
      </c>
      <c r="ES144" s="123">
        <f>-SUMIFS(Lancamentos!$Y:$Y,Lancamentos!$AF:$AF,Fluxo_de_Caixa_Semanal!ES$8,Lancamentos!$F:$F,"Orçado",Lancamentos!$J:$J,Fluxo_de_Caixa_Semanal!$A144)</f>
        <v>0</v>
      </c>
    </row>
    <row r="145" spans="1:149" s="2" customFormat="1" outlineLevel="1" x14ac:dyDescent="0.25">
      <c r="A145" t="s">
        <v>96</v>
      </c>
      <c r="B145" t="s">
        <v>97</v>
      </c>
      <c r="C145" s="165">
        <f>-SUMIFS(Lancamentos!$Y:$Y,Lancamentos!$AF:$AF,Fluxo_de_Caixa_Semanal!C$8,Lancamentos!$F:$F,"Realizado",Lancamentos!$J:$J,Fluxo_de_Caixa_Semanal!$A145)</f>
        <v>0</v>
      </c>
      <c r="D145" s="165">
        <f>-SUMIFS(Lancamentos!$Y:$Y,Lancamentos!$AF:$AF,Fluxo_de_Caixa_Semanal!D$8,Lancamentos!$F:$F,"Realizado",Lancamentos!$J:$J,Fluxo_de_Caixa_Semanal!$A145)</f>
        <v>0</v>
      </c>
      <c r="E145" s="166">
        <f>-SUMIFS(Lancamentos!$Y:$Y,Lancamentos!$AF:$AF,Fluxo_de_Caixa_Semanal!E$8,Lancamentos!$F:$F,"Realizado",Lancamentos!$J:$J,Fluxo_de_Caixa_Semanal!$A145)</f>
        <v>0</v>
      </c>
      <c r="F145" s="167">
        <f>-SUMIFS(Lancamentos!$Y:$Y,Lancamentos!$AF:$AF,Fluxo_de_Caixa_Semanal!F$8,Lancamentos!$F:$F,"Realizado",Lancamentos!$J:$J,Fluxo_de_Caixa_Semanal!$A145)</f>
        <v>0</v>
      </c>
      <c r="G145" s="165">
        <f>-SUMIFS(Lancamentos!$Y:$Y,Lancamentos!$AF:$AF,Fluxo_de_Caixa_Semanal!G$8,Lancamentos!$F:$F,"Realizado",Lancamentos!$J:$J,Fluxo_de_Caixa_Semanal!$A145)</f>
        <v>0</v>
      </c>
      <c r="H145" s="166">
        <f>-SUMIFS(Lancamentos!$Y:$Y,Lancamentos!$AF:$AF,Fluxo_de_Caixa_Semanal!H$8,Lancamentos!$F:$F,"Realizado",Lancamentos!$J:$J,Fluxo_de_Caixa_Semanal!$A145)</f>
        <v>0</v>
      </c>
      <c r="I145" s="167">
        <f>-SUMIFS(Lancamentos!$Y:$Y,Lancamentos!$AF:$AF,Fluxo_de_Caixa_Semanal!I$8,Lancamentos!$F:$F,"Realizado",Lancamentos!$J:$J,Fluxo_de_Caixa_Semanal!$A145)</f>
        <v>0</v>
      </c>
      <c r="J145" s="165">
        <f>-SUMIFS(Lancamentos!$Y:$Y,Lancamentos!$AF:$AF,Fluxo_de_Caixa_Semanal!J$8,Lancamentos!$F:$F,"Realizado",Lancamentos!$J:$J,Fluxo_de_Caixa_Semanal!$A145)</f>
        <v>0</v>
      </c>
      <c r="K145" s="166">
        <f>-SUMIFS(Lancamentos!$Y:$Y,Lancamentos!$AF:$AF,Fluxo_de_Caixa_Semanal!K$8,Lancamentos!$F:$F,"Realizado",Lancamentos!$J:$J,Fluxo_de_Caixa_Semanal!$A145)</f>
        <v>0</v>
      </c>
      <c r="L145" s="167">
        <f>-SUMIFS(Lancamentos!$Y:$Y,Lancamentos!$AF:$AF,Fluxo_de_Caixa_Semanal!L$8,Lancamentos!$F:$F,"Realizado",Lancamentos!$J:$J,Fluxo_de_Caixa_Semanal!$A145)</f>
        <v>0</v>
      </c>
      <c r="M145" s="165">
        <f>-SUMIFS(Lancamentos!$Y:$Y,Lancamentos!$AF:$AF,Fluxo_de_Caixa_Semanal!M$8,Lancamentos!$F:$F,"Realizado",Lancamentos!$J:$J,Fluxo_de_Caixa_Semanal!$A145)</f>
        <v>0</v>
      </c>
      <c r="N145" s="166">
        <f>-SUMIFS(Lancamentos!$Y:$Y,Lancamentos!$AF:$AF,Fluxo_de_Caixa_Semanal!N$8,Lancamentos!$F:$F,"Realizado",Lancamentos!$J:$J,Fluxo_de_Caixa_Semanal!$A145)</f>
        <v>0</v>
      </c>
      <c r="O145" s="167">
        <f>-SUMIFS(Lancamentos!$Y:$Y,Lancamentos!$AF:$AF,Fluxo_de_Caixa_Semanal!O$8,Lancamentos!$F:$F,"Realizado",Lancamentos!$J:$J,Fluxo_de_Caixa_Semanal!$A145)</f>
        <v>0</v>
      </c>
      <c r="P145" s="165">
        <f>-SUMIFS(Lancamentos!$Y:$Y,Lancamentos!$AF:$AF,Fluxo_de_Caixa_Semanal!P$8,Lancamentos!$F:$F,"Realizado",Lancamentos!$J:$J,Fluxo_de_Caixa_Semanal!$A145)</f>
        <v>0</v>
      </c>
      <c r="Q145" s="166">
        <f>-SUMIFS(Lancamentos!$Y:$Y,Lancamentos!$AF:$AF,Fluxo_de_Caixa_Semanal!Q$8,Lancamentos!$F:$F,"Realizado",Lancamentos!$J:$J,Fluxo_de_Caixa_Semanal!$A145)</f>
        <v>0</v>
      </c>
      <c r="R145" s="167">
        <f>-SUMIFS(Lancamentos!$Y:$Y,Lancamentos!$AF:$AF,Fluxo_de_Caixa_Semanal!R$8,Lancamentos!$F:$F,"Realizado",Lancamentos!$J:$J,Fluxo_de_Caixa_Semanal!$A145)</f>
        <v>0</v>
      </c>
      <c r="S145" s="165">
        <f>-SUMIFS(Lancamentos!$Y:$Y,Lancamentos!$AF:$AF,Fluxo_de_Caixa_Semanal!S$8,Lancamentos!$F:$F,"Realizado",Lancamentos!$J:$J,Fluxo_de_Caixa_Semanal!$A145)</f>
        <v>0</v>
      </c>
      <c r="T145" s="166">
        <f>-SUMIFS(Lancamentos!$Y:$Y,Lancamentos!$AF:$AF,Fluxo_de_Caixa_Semanal!T$8,Lancamentos!$F:$F,"Realizado",Lancamentos!$J:$J,Fluxo_de_Caixa_Semanal!$A145)</f>
        <v>0</v>
      </c>
      <c r="U145" s="167">
        <f>-SUMIFS(Lancamentos!$Y:$Y,Lancamentos!$AF:$AF,Fluxo_de_Caixa_Semanal!U$8,Lancamentos!$F:$F,"Realizado",Lancamentos!$J:$J,Fluxo_de_Caixa_Semanal!$A145)</f>
        <v>0</v>
      </c>
      <c r="V145" s="165">
        <f>-SUMIFS(Lancamentos!$Y:$Y,Lancamentos!$AF:$AF,Fluxo_de_Caixa_Semanal!V$8,Lancamentos!$F:$F,"Realizado",Lancamentos!$J:$J,Fluxo_de_Caixa_Semanal!$A145)</f>
        <v>0</v>
      </c>
      <c r="W145" s="166">
        <f>-SUMIFS(Lancamentos!$Y:$Y,Lancamentos!$AF:$AF,Fluxo_de_Caixa_Semanal!W$8,Lancamentos!$F:$F,"Realizado",Lancamentos!$J:$J,Fluxo_de_Caixa_Semanal!$A145)</f>
        <v>0</v>
      </c>
      <c r="X145" s="121">
        <f>-SUMIFS(Lancamentos!$Y:$Y,Lancamentos!$AF:$AF,Fluxo_de_Caixa_Semanal!X$8,Lancamentos!$F:$F,"Orçado",Lancamentos!$J:$J,Fluxo_de_Caixa_Semanal!$A145)</f>
        <v>0</v>
      </c>
      <c r="Y145" s="122">
        <f>-SUMIFS(Lancamentos!$Y:$Y,Lancamentos!$AF:$AF,Fluxo_de_Caixa_Semanal!Y$8,Lancamentos!$F:$F,"Orçado",Lancamentos!$J:$J,Fluxo_de_Caixa_Semanal!$A145)</f>
        <v>0</v>
      </c>
      <c r="Z145" s="123">
        <f>-SUMIFS(Lancamentos!$Y:$Y,Lancamentos!$AF:$AF,Fluxo_de_Caixa_Semanal!Z$8,Lancamentos!$F:$F,"Orçado",Lancamentos!$J:$J,Fluxo_de_Caixa_Semanal!$A145)</f>
        <v>0</v>
      </c>
      <c r="AA145" s="121">
        <f>-SUMIFS(Lancamentos!$Y:$Y,Lancamentos!$AF:$AF,Fluxo_de_Caixa_Semanal!AA$8,Lancamentos!$F:$F,"Orçado",Lancamentos!$J:$J,Fluxo_de_Caixa_Semanal!$A145)</f>
        <v>0</v>
      </c>
      <c r="AB145" s="122">
        <f>-SUMIFS(Lancamentos!$Y:$Y,Lancamentos!$AF:$AF,Fluxo_de_Caixa_Semanal!AB$8,Lancamentos!$F:$F,"Orçado",Lancamentos!$J:$J,Fluxo_de_Caixa_Semanal!$A145)</f>
        <v>0</v>
      </c>
      <c r="AC145" s="123">
        <f>-SUMIFS(Lancamentos!$Y:$Y,Lancamentos!$AF:$AF,Fluxo_de_Caixa_Semanal!AC$8,Lancamentos!$F:$F,"Orçado",Lancamentos!$J:$J,Fluxo_de_Caixa_Semanal!$A145)</f>
        <v>0</v>
      </c>
      <c r="AD145" s="121">
        <f>-SUMIFS(Lancamentos!$Y:$Y,Lancamentos!$AF:$AF,Fluxo_de_Caixa_Semanal!AD$8,Lancamentos!$F:$F,"Orçado",Lancamentos!$J:$J,Fluxo_de_Caixa_Semanal!$A145)</f>
        <v>0</v>
      </c>
      <c r="AE145" s="122">
        <f>-SUMIFS(Lancamentos!$Y:$Y,Lancamentos!$AF:$AF,Fluxo_de_Caixa_Semanal!AE$8,Lancamentos!$F:$F,"Orçado",Lancamentos!$J:$J,Fluxo_de_Caixa_Semanal!$A145)</f>
        <v>0</v>
      </c>
      <c r="AF145" s="123">
        <f>-SUMIFS(Lancamentos!$Y:$Y,Lancamentos!$AF:$AF,Fluxo_de_Caixa_Semanal!AF$8,Lancamentos!$F:$F,"Orçado",Lancamentos!$J:$J,Fluxo_de_Caixa_Semanal!$A145)</f>
        <v>0</v>
      </c>
      <c r="AG145" s="121">
        <f>-SUMIFS(Lancamentos!$Y:$Y,Lancamentos!$AF:$AF,Fluxo_de_Caixa_Semanal!AG$8,Lancamentos!$F:$F,"Orçado",Lancamentos!$J:$J,Fluxo_de_Caixa_Semanal!$A145)</f>
        <v>0</v>
      </c>
      <c r="AH145" s="122">
        <f>-SUMIFS(Lancamentos!$Y:$Y,Lancamentos!$AF:$AF,Fluxo_de_Caixa_Semanal!AH$8,Lancamentos!$F:$F,"Orçado",Lancamentos!$J:$J,Fluxo_de_Caixa_Semanal!$A145)</f>
        <v>0</v>
      </c>
      <c r="AI145" s="123">
        <f>-SUMIFS(Lancamentos!$Y:$Y,Lancamentos!$AF:$AF,Fluxo_de_Caixa_Semanal!AI$8,Lancamentos!$F:$F,"Orçado",Lancamentos!$J:$J,Fluxo_de_Caixa_Semanal!$A145)</f>
        <v>0</v>
      </c>
      <c r="AJ145" s="121">
        <f>-SUMIFS(Lancamentos!$Y:$Y,Lancamentos!$AF:$AF,Fluxo_de_Caixa_Semanal!AJ$8,Lancamentos!$F:$F,"Orçado",Lancamentos!$J:$J,Fluxo_de_Caixa_Semanal!$A145)</f>
        <v>0</v>
      </c>
      <c r="AK145" s="122">
        <f>-SUMIFS(Lancamentos!$Y:$Y,Lancamentos!$AF:$AF,Fluxo_de_Caixa_Semanal!AK$8,Lancamentos!$F:$F,"Orçado",Lancamentos!$J:$J,Fluxo_de_Caixa_Semanal!$A145)</f>
        <v>0</v>
      </c>
      <c r="AL145" s="123">
        <f>-SUMIFS(Lancamentos!$Y:$Y,Lancamentos!$AF:$AF,Fluxo_de_Caixa_Semanal!AL$8,Lancamentos!$F:$F,"Orçado",Lancamentos!$J:$J,Fluxo_de_Caixa_Semanal!$A145)</f>
        <v>0</v>
      </c>
      <c r="AM145" s="121">
        <f>-SUMIFS(Lancamentos!$Y:$Y,Lancamentos!$AF:$AF,Fluxo_de_Caixa_Semanal!AM$8,Lancamentos!$F:$F,"Orçado",Lancamentos!$J:$J,Fluxo_de_Caixa_Semanal!$A145)</f>
        <v>0</v>
      </c>
      <c r="AN145" s="122">
        <f>-SUMIFS(Lancamentos!$Y:$Y,Lancamentos!$AF:$AF,Fluxo_de_Caixa_Semanal!AN$8,Lancamentos!$F:$F,"Orçado",Lancamentos!$J:$J,Fluxo_de_Caixa_Semanal!$A145)</f>
        <v>0</v>
      </c>
      <c r="AO145" s="123">
        <f>-SUMIFS(Lancamentos!$Y:$Y,Lancamentos!$AF:$AF,Fluxo_de_Caixa_Semanal!AO$8,Lancamentos!$F:$F,"Orçado",Lancamentos!$J:$J,Fluxo_de_Caixa_Semanal!$A145)</f>
        <v>0</v>
      </c>
      <c r="AP145" s="121">
        <f>-SUMIFS(Lancamentos!$Y:$Y,Lancamentos!$AF:$AF,Fluxo_de_Caixa_Semanal!AP$8,Lancamentos!$F:$F,"Orçado",Lancamentos!$J:$J,Fluxo_de_Caixa_Semanal!$A145)</f>
        <v>0</v>
      </c>
      <c r="AQ145" s="122">
        <f>-SUMIFS(Lancamentos!$Y:$Y,Lancamentos!$AF:$AF,Fluxo_de_Caixa_Semanal!AQ$8,Lancamentos!$F:$F,"Orçado",Lancamentos!$J:$J,Fluxo_de_Caixa_Semanal!$A145)</f>
        <v>0</v>
      </c>
      <c r="AR145" s="123">
        <f>-SUMIFS(Lancamentos!$Y:$Y,Lancamentos!$AF:$AF,Fluxo_de_Caixa_Semanal!AR$8,Lancamentos!$F:$F,"Orçado",Lancamentos!$J:$J,Fluxo_de_Caixa_Semanal!$A145)</f>
        <v>0</v>
      </c>
      <c r="AS145" s="121">
        <f>-SUMIFS(Lancamentos!$Y:$Y,Lancamentos!$AF:$AF,Fluxo_de_Caixa_Semanal!AS$8,Lancamentos!$F:$F,"Orçado",Lancamentos!$J:$J,Fluxo_de_Caixa_Semanal!$A145)</f>
        <v>0</v>
      </c>
      <c r="AT145" s="122">
        <f>-SUMIFS(Lancamentos!$Y:$Y,Lancamentos!$AF:$AF,Fluxo_de_Caixa_Semanal!AT$8,Lancamentos!$F:$F,"Orçado",Lancamentos!$J:$J,Fluxo_de_Caixa_Semanal!$A145)</f>
        <v>0</v>
      </c>
      <c r="AU145" s="123">
        <f>-SUMIFS(Lancamentos!$Y:$Y,Lancamentos!$AF:$AF,Fluxo_de_Caixa_Semanal!AU$8,Lancamentos!$F:$F,"Orçado",Lancamentos!$J:$J,Fluxo_de_Caixa_Semanal!$A145)</f>
        <v>0</v>
      </c>
      <c r="AV145" s="121">
        <f>-SUMIFS(Lancamentos!$Y:$Y,Lancamentos!$AF:$AF,Fluxo_de_Caixa_Semanal!AV$8,Lancamentos!$F:$F,"Orçado",Lancamentos!$J:$J,Fluxo_de_Caixa_Semanal!$A145)</f>
        <v>0</v>
      </c>
      <c r="AW145" s="122">
        <f>-SUMIFS(Lancamentos!$Y:$Y,Lancamentos!$AF:$AF,Fluxo_de_Caixa_Semanal!AW$8,Lancamentos!$F:$F,"Orçado",Lancamentos!$J:$J,Fluxo_de_Caixa_Semanal!$A145)</f>
        <v>0</v>
      </c>
      <c r="AX145" s="123">
        <f>-SUMIFS(Lancamentos!$Y:$Y,Lancamentos!$AF:$AF,Fluxo_de_Caixa_Semanal!AX$8,Lancamentos!$F:$F,"Orçado",Lancamentos!$J:$J,Fluxo_de_Caixa_Semanal!$A145)</f>
        <v>0</v>
      </c>
      <c r="AY145" s="121">
        <f>-SUMIFS(Lancamentos!$Y:$Y,Lancamentos!$AF:$AF,Fluxo_de_Caixa_Semanal!AY$8,Lancamentos!$F:$F,"Orçado",Lancamentos!$J:$J,Fluxo_de_Caixa_Semanal!$A145)</f>
        <v>0</v>
      </c>
      <c r="AZ145" s="122">
        <f>-SUMIFS(Lancamentos!$Y:$Y,Lancamentos!$AF:$AF,Fluxo_de_Caixa_Semanal!AZ$8,Lancamentos!$F:$F,"Orçado",Lancamentos!$J:$J,Fluxo_de_Caixa_Semanal!$A145)</f>
        <v>0</v>
      </c>
      <c r="BA145" s="123">
        <f>-SUMIFS(Lancamentos!$Y:$Y,Lancamentos!$AF:$AF,Fluxo_de_Caixa_Semanal!BA$8,Lancamentos!$F:$F,"Orçado",Lancamentos!$J:$J,Fluxo_de_Caixa_Semanal!$A145)</f>
        <v>0</v>
      </c>
      <c r="BB145" s="121">
        <f>-SUMIFS(Lancamentos!$Y:$Y,Lancamentos!$AF:$AF,Fluxo_de_Caixa_Semanal!BB$8,Lancamentos!$F:$F,"Orçado",Lancamentos!$J:$J,Fluxo_de_Caixa_Semanal!$A145)</f>
        <v>0</v>
      </c>
      <c r="BC145" s="122">
        <f>-SUMIFS(Lancamentos!$Y:$Y,Lancamentos!$AF:$AF,Fluxo_de_Caixa_Semanal!BC$8,Lancamentos!$F:$F,"Orçado",Lancamentos!$J:$J,Fluxo_de_Caixa_Semanal!$A145)</f>
        <v>0</v>
      </c>
      <c r="BD145" s="123">
        <f>-SUMIFS(Lancamentos!$Y:$Y,Lancamentos!$AF:$AF,Fluxo_de_Caixa_Semanal!BD$8,Lancamentos!$F:$F,"Orçado",Lancamentos!$J:$J,Fluxo_de_Caixa_Semanal!$A145)</f>
        <v>0</v>
      </c>
      <c r="BE145" s="121">
        <f>-SUMIFS(Lancamentos!$Y:$Y,Lancamentos!$AF:$AF,Fluxo_de_Caixa_Semanal!BE$8,Lancamentos!$F:$F,"Orçado",Lancamentos!$J:$J,Fluxo_de_Caixa_Semanal!$A145)</f>
        <v>0</v>
      </c>
      <c r="BF145" s="122">
        <f>-SUMIFS(Lancamentos!$Y:$Y,Lancamentos!$AF:$AF,Fluxo_de_Caixa_Semanal!BF$8,Lancamentos!$F:$F,"Orçado",Lancamentos!$J:$J,Fluxo_de_Caixa_Semanal!$A145)</f>
        <v>0</v>
      </c>
      <c r="BG145" s="123">
        <f>-SUMIFS(Lancamentos!$Y:$Y,Lancamentos!$AF:$AF,Fluxo_de_Caixa_Semanal!BG$8,Lancamentos!$F:$F,"Orçado",Lancamentos!$J:$J,Fluxo_de_Caixa_Semanal!$A145)</f>
        <v>0</v>
      </c>
      <c r="BH145" s="121">
        <f>-SUMIFS(Lancamentos!$Y:$Y,Lancamentos!$AF:$AF,Fluxo_de_Caixa_Semanal!BH$8,Lancamentos!$F:$F,"Orçado",Lancamentos!$J:$J,Fluxo_de_Caixa_Semanal!$A145)</f>
        <v>0</v>
      </c>
      <c r="BI145" s="122">
        <f>-SUMIFS(Lancamentos!$Y:$Y,Lancamentos!$AF:$AF,Fluxo_de_Caixa_Semanal!BI$8,Lancamentos!$F:$F,"Orçado",Lancamentos!$J:$J,Fluxo_de_Caixa_Semanal!$A145)</f>
        <v>0</v>
      </c>
      <c r="BJ145" s="123">
        <f>-SUMIFS(Lancamentos!$Y:$Y,Lancamentos!$AF:$AF,Fluxo_de_Caixa_Semanal!BJ$8,Lancamentos!$F:$F,"Orçado",Lancamentos!$J:$J,Fluxo_de_Caixa_Semanal!$A145)</f>
        <v>0</v>
      </c>
      <c r="BK145" s="121">
        <f>-SUMIFS(Lancamentos!$Y:$Y,Lancamentos!$AF:$AF,Fluxo_de_Caixa_Semanal!BK$8,Lancamentos!$F:$F,"Orçado",Lancamentos!$J:$J,Fluxo_de_Caixa_Semanal!$A145)</f>
        <v>0</v>
      </c>
      <c r="BL145" s="122">
        <f>-SUMIFS(Lancamentos!$Y:$Y,Lancamentos!$AF:$AF,Fluxo_de_Caixa_Semanal!BL$8,Lancamentos!$F:$F,"Orçado",Lancamentos!$J:$J,Fluxo_de_Caixa_Semanal!$A145)</f>
        <v>0</v>
      </c>
      <c r="BM145" s="123">
        <f>-SUMIFS(Lancamentos!$Y:$Y,Lancamentos!$AF:$AF,Fluxo_de_Caixa_Semanal!BM$8,Lancamentos!$F:$F,"Orçado",Lancamentos!$J:$J,Fluxo_de_Caixa_Semanal!$A145)</f>
        <v>0</v>
      </c>
      <c r="BN145" s="121">
        <f>-SUMIFS(Lancamentos!$Y:$Y,Lancamentos!$AF:$AF,Fluxo_de_Caixa_Semanal!BN$8,Lancamentos!$F:$F,"Orçado",Lancamentos!$J:$J,Fluxo_de_Caixa_Semanal!$A145)</f>
        <v>0</v>
      </c>
      <c r="BO145" s="122">
        <f>-SUMIFS(Lancamentos!$Y:$Y,Lancamentos!$AF:$AF,Fluxo_de_Caixa_Semanal!BO$8,Lancamentos!$F:$F,"Orçado",Lancamentos!$J:$J,Fluxo_de_Caixa_Semanal!$A145)</f>
        <v>0</v>
      </c>
      <c r="BP145" s="123">
        <f>-SUMIFS(Lancamentos!$Y:$Y,Lancamentos!$AF:$AF,Fluxo_de_Caixa_Semanal!BP$8,Lancamentos!$F:$F,"Orçado",Lancamentos!$J:$J,Fluxo_de_Caixa_Semanal!$A145)</f>
        <v>0</v>
      </c>
      <c r="BQ145" s="121">
        <f>-SUMIFS(Lancamentos!$Y:$Y,Lancamentos!$AF:$AF,Fluxo_de_Caixa_Semanal!BQ$8,Lancamentos!$F:$F,"Orçado",Lancamentos!$J:$J,Fluxo_de_Caixa_Semanal!$A145)</f>
        <v>0</v>
      </c>
      <c r="BR145" s="122">
        <f>-SUMIFS(Lancamentos!$Y:$Y,Lancamentos!$AF:$AF,Fluxo_de_Caixa_Semanal!BR$8,Lancamentos!$F:$F,"Orçado",Lancamentos!$J:$J,Fluxo_de_Caixa_Semanal!$A145)</f>
        <v>0</v>
      </c>
      <c r="BS145" s="123">
        <f>-SUMIFS(Lancamentos!$Y:$Y,Lancamentos!$AF:$AF,Fluxo_de_Caixa_Semanal!BS$8,Lancamentos!$F:$F,"Orçado",Lancamentos!$J:$J,Fluxo_de_Caixa_Semanal!$A145)</f>
        <v>0</v>
      </c>
      <c r="BT145" s="121">
        <f>-SUMIFS(Lancamentos!$Y:$Y,Lancamentos!$AF:$AF,Fluxo_de_Caixa_Semanal!BT$8,Lancamentos!$F:$F,"Orçado",Lancamentos!$J:$J,Fluxo_de_Caixa_Semanal!$A145)</f>
        <v>0</v>
      </c>
      <c r="BU145" s="122">
        <f>-SUMIFS(Lancamentos!$Y:$Y,Lancamentos!$AF:$AF,Fluxo_de_Caixa_Semanal!BU$8,Lancamentos!$F:$F,"Orçado",Lancamentos!$J:$J,Fluxo_de_Caixa_Semanal!$A145)</f>
        <v>0</v>
      </c>
      <c r="BV145" s="123">
        <f>-SUMIFS(Lancamentos!$Y:$Y,Lancamentos!$AF:$AF,Fluxo_de_Caixa_Semanal!BV$8,Lancamentos!$F:$F,"Orçado",Lancamentos!$J:$J,Fluxo_de_Caixa_Semanal!$A145)</f>
        <v>0</v>
      </c>
      <c r="BW145" s="121">
        <f>-SUMIFS(Lancamentos!$Y:$Y,Lancamentos!$AF:$AF,Fluxo_de_Caixa_Semanal!BW$8,Lancamentos!$F:$F,"Orçado",Lancamentos!$J:$J,Fluxo_de_Caixa_Semanal!$A145)</f>
        <v>0</v>
      </c>
      <c r="BX145" s="122">
        <f>-SUMIFS(Lancamentos!$Y:$Y,Lancamentos!$AF:$AF,Fluxo_de_Caixa_Semanal!BX$8,Lancamentos!$F:$F,"Orçado",Lancamentos!$J:$J,Fluxo_de_Caixa_Semanal!$A145)</f>
        <v>0</v>
      </c>
      <c r="BY145" s="123">
        <f>-SUMIFS(Lancamentos!$Y:$Y,Lancamentos!$AF:$AF,Fluxo_de_Caixa_Semanal!BY$8,Lancamentos!$F:$F,"Orçado",Lancamentos!$J:$J,Fluxo_de_Caixa_Semanal!$A145)</f>
        <v>0</v>
      </c>
      <c r="BZ145" s="121">
        <f>-SUMIFS(Lancamentos!$Y:$Y,Lancamentos!$AF:$AF,Fluxo_de_Caixa_Semanal!BZ$8,Lancamentos!$F:$F,"Orçado",Lancamentos!$J:$J,Fluxo_de_Caixa_Semanal!$A145)</f>
        <v>0</v>
      </c>
      <c r="CA145" s="122">
        <f>-SUMIFS(Lancamentos!$Y:$Y,Lancamentos!$AF:$AF,Fluxo_de_Caixa_Semanal!CA$8,Lancamentos!$F:$F,"Orçado",Lancamentos!$J:$J,Fluxo_de_Caixa_Semanal!$A145)</f>
        <v>0</v>
      </c>
      <c r="CB145" s="123">
        <f>-SUMIFS(Lancamentos!$Y:$Y,Lancamentos!$AF:$AF,Fluxo_de_Caixa_Semanal!CB$8,Lancamentos!$F:$F,"Orçado",Lancamentos!$J:$J,Fluxo_de_Caixa_Semanal!$A145)</f>
        <v>0</v>
      </c>
      <c r="CC145" s="121">
        <f>-SUMIFS(Lancamentos!$Y:$Y,Lancamentos!$AF:$AF,Fluxo_de_Caixa_Semanal!CC$8,Lancamentos!$F:$F,"Orçado",Lancamentos!$J:$J,Fluxo_de_Caixa_Semanal!$A145)</f>
        <v>0</v>
      </c>
      <c r="CD145" s="122">
        <f>-SUMIFS(Lancamentos!$Y:$Y,Lancamentos!$AF:$AF,Fluxo_de_Caixa_Semanal!CD$8,Lancamentos!$F:$F,"Orçado",Lancamentos!$J:$J,Fluxo_de_Caixa_Semanal!$A145)</f>
        <v>0</v>
      </c>
      <c r="CE145" s="123">
        <f>-SUMIFS(Lancamentos!$Y:$Y,Lancamentos!$AF:$AF,Fluxo_de_Caixa_Semanal!CE$8,Lancamentos!$F:$F,"Orçado",Lancamentos!$J:$J,Fluxo_de_Caixa_Semanal!$A145)</f>
        <v>0</v>
      </c>
      <c r="CF145" s="121">
        <f>-SUMIFS(Lancamentos!$Y:$Y,Lancamentos!$AF:$AF,Fluxo_de_Caixa_Semanal!CF$8,Lancamentos!$F:$F,"Orçado",Lancamentos!$J:$J,Fluxo_de_Caixa_Semanal!$A145)</f>
        <v>0</v>
      </c>
      <c r="CG145" s="122">
        <f>-SUMIFS(Lancamentos!$Y:$Y,Lancamentos!$AF:$AF,Fluxo_de_Caixa_Semanal!CG$8,Lancamentos!$F:$F,"Orçado",Lancamentos!$J:$J,Fluxo_de_Caixa_Semanal!$A145)</f>
        <v>0</v>
      </c>
      <c r="CH145" s="123">
        <f>-SUMIFS(Lancamentos!$Y:$Y,Lancamentos!$AF:$AF,Fluxo_de_Caixa_Semanal!CH$8,Lancamentos!$F:$F,"Orçado",Lancamentos!$J:$J,Fluxo_de_Caixa_Semanal!$A145)</f>
        <v>0</v>
      </c>
      <c r="CI145" s="121">
        <f>-SUMIFS(Lancamentos!$Y:$Y,Lancamentos!$AF:$AF,Fluxo_de_Caixa_Semanal!CI$8,Lancamentos!$F:$F,"Orçado",Lancamentos!$J:$J,Fluxo_de_Caixa_Semanal!$A145)</f>
        <v>0</v>
      </c>
      <c r="CJ145" s="122">
        <f>-SUMIFS(Lancamentos!$Y:$Y,Lancamentos!$AF:$AF,Fluxo_de_Caixa_Semanal!CJ$8,Lancamentos!$F:$F,"Orçado",Lancamentos!$J:$J,Fluxo_de_Caixa_Semanal!$A145)</f>
        <v>0</v>
      </c>
      <c r="CK145" s="123">
        <f>-SUMIFS(Lancamentos!$Y:$Y,Lancamentos!$AF:$AF,Fluxo_de_Caixa_Semanal!CK$8,Lancamentos!$F:$F,"Orçado",Lancamentos!$J:$J,Fluxo_de_Caixa_Semanal!$A145)</f>
        <v>0</v>
      </c>
      <c r="CL145" s="121">
        <f>-SUMIFS(Lancamentos!$Y:$Y,Lancamentos!$AF:$AF,Fluxo_de_Caixa_Semanal!CL$8,Lancamentos!$F:$F,"Orçado",Lancamentos!$J:$J,Fluxo_de_Caixa_Semanal!$A145)</f>
        <v>0</v>
      </c>
      <c r="CM145" s="122">
        <f>-SUMIFS(Lancamentos!$Y:$Y,Lancamentos!$AF:$AF,Fluxo_de_Caixa_Semanal!CM$8,Lancamentos!$F:$F,"Orçado",Lancamentos!$J:$J,Fluxo_de_Caixa_Semanal!$A145)</f>
        <v>0</v>
      </c>
      <c r="CN145" s="123">
        <f>-SUMIFS(Lancamentos!$Y:$Y,Lancamentos!$AF:$AF,Fluxo_de_Caixa_Semanal!CN$8,Lancamentos!$F:$F,"Orçado",Lancamentos!$J:$J,Fluxo_de_Caixa_Semanal!$A145)</f>
        <v>0</v>
      </c>
      <c r="CO145" s="121">
        <f>-SUMIFS(Lancamentos!$Y:$Y,Lancamentos!$AF:$AF,Fluxo_de_Caixa_Semanal!CO$8,Lancamentos!$F:$F,"Orçado",Lancamentos!$J:$J,Fluxo_de_Caixa_Semanal!$A145)</f>
        <v>0</v>
      </c>
      <c r="CP145" s="122">
        <f>-SUMIFS(Lancamentos!$Y:$Y,Lancamentos!$AF:$AF,Fluxo_de_Caixa_Semanal!CP$8,Lancamentos!$F:$F,"Orçado",Lancamentos!$J:$J,Fluxo_de_Caixa_Semanal!$A145)</f>
        <v>0</v>
      </c>
      <c r="CQ145" s="123">
        <f>-SUMIFS(Lancamentos!$Y:$Y,Lancamentos!$AF:$AF,Fluxo_de_Caixa_Semanal!CQ$8,Lancamentos!$F:$F,"Orçado",Lancamentos!$J:$J,Fluxo_de_Caixa_Semanal!$A145)</f>
        <v>0</v>
      </c>
      <c r="CR145" s="121">
        <f>-SUMIFS(Lancamentos!$Y:$Y,Lancamentos!$AF:$AF,Fluxo_de_Caixa_Semanal!CR$8,Lancamentos!$F:$F,"Orçado",Lancamentos!$J:$J,Fluxo_de_Caixa_Semanal!$A145)</f>
        <v>0</v>
      </c>
      <c r="CS145" s="122">
        <f>-SUMIFS(Lancamentos!$Y:$Y,Lancamentos!$AF:$AF,Fluxo_de_Caixa_Semanal!CS$8,Lancamentos!$F:$F,"Orçado",Lancamentos!$J:$J,Fluxo_de_Caixa_Semanal!$A145)</f>
        <v>0</v>
      </c>
      <c r="CT145" s="123">
        <f>-SUMIFS(Lancamentos!$Y:$Y,Lancamentos!$AF:$AF,Fluxo_de_Caixa_Semanal!CT$8,Lancamentos!$F:$F,"Orçado",Lancamentos!$J:$J,Fluxo_de_Caixa_Semanal!$A145)</f>
        <v>0</v>
      </c>
      <c r="CU145" s="121">
        <f>-SUMIFS(Lancamentos!$Y:$Y,Lancamentos!$AF:$AF,Fluxo_de_Caixa_Semanal!CU$8,Lancamentos!$F:$F,"Orçado",Lancamentos!$J:$J,Fluxo_de_Caixa_Semanal!$A145)</f>
        <v>0</v>
      </c>
      <c r="CV145" s="122">
        <f>-SUMIFS(Lancamentos!$Y:$Y,Lancamentos!$AF:$AF,Fluxo_de_Caixa_Semanal!CV$8,Lancamentos!$F:$F,"Orçado",Lancamentos!$J:$J,Fluxo_de_Caixa_Semanal!$A145)</f>
        <v>0</v>
      </c>
      <c r="CW145" s="123">
        <f>-SUMIFS(Lancamentos!$Y:$Y,Lancamentos!$AF:$AF,Fluxo_de_Caixa_Semanal!CW$8,Lancamentos!$F:$F,"Orçado",Lancamentos!$J:$J,Fluxo_de_Caixa_Semanal!$A145)</f>
        <v>0</v>
      </c>
      <c r="CX145" s="121">
        <f>-SUMIFS(Lancamentos!$Y:$Y,Lancamentos!$AF:$AF,Fluxo_de_Caixa_Semanal!CX$8,Lancamentos!$F:$F,"Orçado",Lancamentos!$J:$J,Fluxo_de_Caixa_Semanal!$A145)</f>
        <v>0</v>
      </c>
      <c r="CY145" s="122">
        <f>-SUMIFS(Lancamentos!$Y:$Y,Lancamentos!$AF:$AF,Fluxo_de_Caixa_Semanal!CY$8,Lancamentos!$F:$F,"Orçado",Lancamentos!$J:$J,Fluxo_de_Caixa_Semanal!$A145)</f>
        <v>0</v>
      </c>
      <c r="CZ145" s="123">
        <f>-SUMIFS(Lancamentos!$Y:$Y,Lancamentos!$AF:$AF,Fluxo_de_Caixa_Semanal!CZ$8,Lancamentos!$F:$F,"Orçado",Lancamentos!$J:$J,Fluxo_de_Caixa_Semanal!$A145)</f>
        <v>0</v>
      </c>
      <c r="DA145" s="121">
        <f>-SUMIFS(Lancamentos!$Y:$Y,Lancamentos!$AF:$AF,Fluxo_de_Caixa_Semanal!DA$8,Lancamentos!$F:$F,"Orçado",Lancamentos!$J:$J,Fluxo_de_Caixa_Semanal!$A145)</f>
        <v>0</v>
      </c>
      <c r="DB145" s="122">
        <f>-SUMIFS(Lancamentos!$Y:$Y,Lancamentos!$AF:$AF,Fluxo_de_Caixa_Semanal!DB$8,Lancamentos!$F:$F,"Orçado",Lancamentos!$J:$J,Fluxo_de_Caixa_Semanal!$A145)</f>
        <v>0</v>
      </c>
      <c r="DC145" s="123">
        <f>-SUMIFS(Lancamentos!$Y:$Y,Lancamentos!$AF:$AF,Fluxo_de_Caixa_Semanal!DC$8,Lancamentos!$F:$F,"Orçado",Lancamentos!$J:$J,Fluxo_de_Caixa_Semanal!$A145)</f>
        <v>0</v>
      </c>
      <c r="DD145" s="121">
        <f>-SUMIFS(Lancamentos!$Y:$Y,Lancamentos!$AF:$AF,Fluxo_de_Caixa_Semanal!DD$8,Lancamentos!$F:$F,"Orçado",Lancamentos!$J:$J,Fluxo_de_Caixa_Semanal!$A145)</f>
        <v>0</v>
      </c>
      <c r="DE145" s="122">
        <f>-SUMIFS(Lancamentos!$Y:$Y,Lancamentos!$AF:$AF,Fluxo_de_Caixa_Semanal!DE$8,Lancamentos!$F:$F,"Orçado",Lancamentos!$J:$J,Fluxo_de_Caixa_Semanal!$A145)</f>
        <v>0</v>
      </c>
      <c r="DF145" s="123">
        <f>-SUMIFS(Lancamentos!$Y:$Y,Lancamentos!$AF:$AF,Fluxo_de_Caixa_Semanal!DF$8,Lancamentos!$F:$F,"Orçado",Lancamentos!$J:$J,Fluxo_de_Caixa_Semanal!$A145)</f>
        <v>0</v>
      </c>
      <c r="DG145" s="121">
        <f>-SUMIFS(Lancamentos!$Y:$Y,Lancamentos!$AF:$AF,Fluxo_de_Caixa_Semanal!DG$8,Lancamentos!$F:$F,"Orçado",Lancamentos!$J:$J,Fluxo_de_Caixa_Semanal!$A145)</f>
        <v>0</v>
      </c>
      <c r="DH145" s="122">
        <f>-SUMIFS(Lancamentos!$Y:$Y,Lancamentos!$AF:$AF,Fluxo_de_Caixa_Semanal!DH$8,Lancamentos!$F:$F,"Orçado",Lancamentos!$J:$J,Fluxo_de_Caixa_Semanal!$A145)</f>
        <v>0</v>
      </c>
      <c r="DI145" s="123">
        <f>-SUMIFS(Lancamentos!$Y:$Y,Lancamentos!$AF:$AF,Fluxo_de_Caixa_Semanal!DI$8,Lancamentos!$F:$F,"Orçado",Lancamentos!$J:$J,Fluxo_de_Caixa_Semanal!$A145)</f>
        <v>0</v>
      </c>
      <c r="DJ145" s="121">
        <f>-SUMIFS(Lancamentos!$Y:$Y,Lancamentos!$AF:$AF,Fluxo_de_Caixa_Semanal!DJ$8,Lancamentos!$F:$F,"Orçado",Lancamentos!$J:$J,Fluxo_de_Caixa_Semanal!$A145)</f>
        <v>0</v>
      </c>
      <c r="DK145" s="122">
        <f>-SUMIFS(Lancamentos!$Y:$Y,Lancamentos!$AF:$AF,Fluxo_de_Caixa_Semanal!DK$8,Lancamentos!$F:$F,"Orçado",Lancamentos!$J:$J,Fluxo_de_Caixa_Semanal!$A145)</f>
        <v>0</v>
      </c>
      <c r="DL145" s="123">
        <f>-SUMIFS(Lancamentos!$Y:$Y,Lancamentos!$AF:$AF,Fluxo_de_Caixa_Semanal!DL$8,Lancamentos!$F:$F,"Orçado",Lancamentos!$J:$J,Fluxo_de_Caixa_Semanal!$A145)</f>
        <v>0</v>
      </c>
      <c r="DM145" s="121">
        <f>-SUMIFS(Lancamentos!$Y:$Y,Lancamentos!$AF:$AF,Fluxo_de_Caixa_Semanal!DM$8,Lancamentos!$F:$F,"Orçado",Lancamentos!$J:$J,Fluxo_de_Caixa_Semanal!$A145)</f>
        <v>0</v>
      </c>
      <c r="DN145" s="122">
        <f>-SUMIFS(Lancamentos!$Y:$Y,Lancamentos!$AF:$AF,Fluxo_de_Caixa_Semanal!DN$8,Lancamentos!$F:$F,"Orçado",Lancamentos!$J:$J,Fluxo_de_Caixa_Semanal!$A145)</f>
        <v>0</v>
      </c>
      <c r="DO145" s="123">
        <f>-SUMIFS(Lancamentos!$Y:$Y,Lancamentos!$AF:$AF,Fluxo_de_Caixa_Semanal!DO$8,Lancamentos!$F:$F,"Orçado",Lancamentos!$J:$J,Fluxo_de_Caixa_Semanal!$A145)</f>
        <v>0</v>
      </c>
      <c r="DP145" s="121">
        <f>-SUMIFS(Lancamentos!$Y:$Y,Lancamentos!$AF:$AF,Fluxo_de_Caixa_Semanal!DP$8,Lancamentos!$F:$F,"Orçado",Lancamentos!$J:$J,Fluxo_de_Caixa_Semanal!$A145)</f>
        <v>0</v>
      </c>
      <c r="DQ145" s="122">
        <f>-SUMIFS(Lancamentos!$Y:$Y,Lancamentos!$AF:$AF,Fluxo_de_Caixa_Semanal!DQ$8,Lancamentos!$F:$F,"Orçado",Lancamentos!$J:$J,Fluxo_de_Caixa_Semanal!$A145)</f>
        <v>0</v>
      </c>
      <c r="DR145" s="123">
        <f>-SUMIFS(Lancamentos!$Y:$Y,Lancamentos!$AF:$AF,Fluxo_de_Caixa_Semanal!DR$8,Lancamentos!$F:$F,"Orçado",Lancamentos!$J:$J,Fluxo_de_Caixa_Semanal!$A145)</f>
        <v>0</v>
      </c>
      <c r="DS145" s="121">
        <f>-SUMIFS(Lancamentos!$Y:$Y,Lancamentos!$AF:$AF,Fluxo_de_Caixa_Semanal!DS$8,Lancamentos!$F:$F,"Orçado",Lancamentos!$J:$J,Fluxo_de_Caixa_Semanal!$A145)</f>
        <v>0</v>
      </c>
      <c r="DT145" s="122">
        <f>-SUMIFS(Lancamentos!$Y:$Y,Lancamentos!$AF:$AF,Fluxo_de_Caixa_Semanal!DT$8,Lancamentos!$F:$F,"Orçado",Lancamentos!$J:$J,Fluxo_de_Caixa_Semanal!$A145)</f>
        <v>0</v>
      </c>
      <c r="DU145" s="123">
        <f>-SUMIFS(Lancamentos!$Y:$Y,Lancamentos!$AF:$AF,Fluxo_de_Caixa_Semanal!DU$8,Lancamentos!$F:$F,"Orçado",Lancamentos!$J:$J,Fluxo_de_Caixa_Semanal!$A145)</f>
        <v>0</v>
      </c>
      <c r="DV145" s="121">
        <f>-SUMIFS(Lancamentos!$Y:$Y,Lancamentos!$AF:$AF,Fluxo_de_Caixa_Semanal!DV$8,Lancamentos!$F:$F,"Orçado",Lancamentos!$J:$J,Fluxo_de_Caixa_Semanal!$A145)</f>
        <v>0</v>
      </c>
      <c r="DW145" s="122">
        <f>-SUMIFS(Lancamentos!$Y:$Y,Lancamentos!$AF:$AF,Fluxo_de_Caixa_Semanal!DW$8,Lancamentos!$F:$F,"Orçado",Lancamentos!$J:$J,Fluxo_de_Caixa_Semanal!$A145)</f>
        <v>0</v>
      </c>
      <c r="DX145" s="123">
        <f>-SUMIFS(Lancamentos!$Y:$Y,Lancamentos!$AF:$AF,Fluxo_de_Caixa_Semanal!DX$8,Lancamentos!$F:$F,"Orçado",Lancamentos!$J:$J,Fluxo_de_Caixa_Semanal!$A145)</f>
        <v>0</v>
      </c>
      <c r="DY145" s="121">
        <f>-SUMIFS(Lancamentos!$Y:$Y,Lancamentos!$AF:$AF,Fluxo_de_Caixa_Semanal!DY$8,Lancamentos!$F:$F,"Orçado",Lancamentos!$J:$J,Fluxo_de_Caixa_Semanal!$A145)</f>
        <v>0</v>
      </c>
      <c r="DZ145" s="122">
        <f>-SUMIFS(Lancamentos!$Y:$Y,Lancamentos!$AF:$AF,Fluxo_de_Caixa_Semanal!DZ$8,Lancamentos!$F:$F,"Orçado",Lancamentos!$J:$J,Fluxo_de_Caixa_Semanal!$A145)</f>
        <v>0</v>
      </c>
      <c r="EA145" s="123">
        <f>-SUMIFS(Lancamentos!$Y:$Y,Lancamentos!$AF:$AF,Fluxo_de_Caixa_Semanal!EA$8,Lancamentos!$F:$F,"Orçado",Lancamentos!$J:$J,Fluxo_de_Caixa_Semanal!$A145)</f>
        <v>0</v>
      </c>
      <c r="EB145" s="121">
        <f>-SUMIFS(Lancamentos!$Y:$Y,Lancamentos!$AF:$AF,Fluxo_de_Caixa_Semanal!EB$8,Lancamentos!$F:$F,"Orçado",Lancamentos!$J:$J,Fluxo_de_Caixa_Semanal!$A145)</f>
        <v>0</v>
      </c>
      <c r="EC145" s="122">
        <f>-SUMIFS(Lancamentos!$Y:$Y,Lancamentos!$AF:$AF,Fluxo_de_Caixa_Semanal!EC$8,Lancamentos!$F:$F,"Orçado",Lancamentos!$J:$J,Fluxo_de_Caixa_Semanal!$A145)</f>
        <v>0</v>
      </c>
      <c r="ED145" s="123">
        <f>-SUMIFS(Lancamentos!$Y:$Y,Lancamentos!$AF:$AF,Fluxo_de_Caixa_Semanal!ED$8,Lancamentos!$F:$F,"Orçado",Lancamentos!$J:$J,Fluxo_de_Caixa_Semanal!$A145)</f>
        <v>0</v>
      </c>
      <c r="EE145" s="121">
        <f>-SUMIFS(Lancamentos!$Y:$Y,Lancamentos!$AF:$AF,Fluxo_de_Caixa_Semanal!EE$8,Lancamentos!$F:$F,"Orçado",Lancamentos!$J:$J,Fluxo_de_Caixa_Semanal!$A145)</f>
        <v>0</v>
      </c>
      <c r="EF145" s="122">
        <f>-SUMIFS(Lancamentos!$Y:$Y,Lancamentos!$AF:$AF,Fluxo_de_Caixa_Semanal!EF$8,Lancamentos!$F:$F,"Orçado",Lancamentos!$J:$J,Fluxo_de_Caixa_Semanal!$A145)</f>
        <v>0</v>
      </c>
      <c r="EG145" s="123">
        <f>-SUMIFS(Lancamentos!$Y:$Y,Lancamentos!$AF:$AF,Fluxo_de_Caixa_Semanal!EG$8,Lancamentos!$F:$F,"Orçado",Lancamentos!$J:$J,Fluxo_de_Caixa_Semanal!$A145)</f>
        <v>0</v>
      </c>
      <c r="EH145" s="121">
        <f>-SUMIFS(Lancamentos!$Y:$Y,Lancamentos!$AF:$AF,Fluxo_de_Caixa_Semanal!EH$8,Lancamentos!$F:$F,"Orçado",Lancamentos!$J:$J,Fluxo_de_Caixa_Semanal!$A145)</f>
        <v>0</v>
      </c>
      <c r="EI145" s="122">
        <f>-SUMIFS(Lancamentos!$Y:$Y,Lancamentos!$AF:$AF,Fluxo_de_Caixa_Semanal!EI$8,Lancamentos!$F:$F,"Orçado",Lancamentos!$J:$J,Fluxo_de_Caixa_Semanal!$A145)</f>
        <v>0</v>
      </c>
      <c r="EJ145" s="123">
        <f>-SUMIFS(Lancamentos!$Y:$Y,Lancamentos!$AF:$AF,Fluxo_de_Caixa_Semanal!EJ$8,Lancamentos!$F:$F,"Orçado",Lancamentos!$J:$J,Fluxo_de_Caixa_Semanal!$A145)</f>
        <v>0</v>
      </c>
      <c r="EK145" s="121">
        <f>-SUMIFS(Lancamentos!$Y:$Y,Lancamentos!$AF:$AF,Fluxo_de_Caixa_Semanal!EK$8,Lancamentos!$F:$F,"Orçado",Lancamentos!$J:$J,Fluxo_de_Caixa_Semanal!$A145)</f>
        <v>0</v>
      </c>
      <c r="EL145" s="122">
        <f>-SUMIFS(Lancamentos!$Y:$Y,Lancamentos!$AF:$AF,Fluxo_de_Caixa_Semanal!EL$8,Lancamentos!$F:$F,"Orçado",Lancamentos!$J:$J,Fluxo_de_Caixa_Semanal!$A145)</f>
        <v>0</v>
      </c>
      <c r="EM145" s="123">
        <f>-SUMIFS(Lancamentos!$Y:$Y,Lancamentos!$AF:$AF,Fluxo_de_Caixa_Semanal!EM$8,Lancamentos!$F:$F,"Orçado",Lancamentos!$J:$J,Fluxo_de_Caixa_Semanal!$A145)</f>
        <v>0</v>
      </c>
      <c r="EN145" s="121">
        <f>-SUMIFS(Lancamentos!$Y:$Y,Lancamentos!$AF:$AF,Fluxo_de_Caixa_Semanal!EN$8,Lancamentos!$F:$F,"Orçado",Lancamentos!$J:$J,Fluxo_de_Caixa_Semanal!$A145)</f>
        <v>0</v>
      </c>
      <c r="EO145" s="122">
        <f>-SUMIFS(Lancamentos!$Y:$Y,Lancamentos!$AF:$AF,Fluxo_de_Caixa_Semanal!EO$8,Lancamentos!$F:$F,"Orçado",Lancamentos!$J:$J,Fluxo_de_Caixa_Semanal!$A145)</f>
        <v>0</v>
      </c>
      <c r="EP145" s="123">
        <f>-SUMIFS(Lancamentos!$Y:$Y,Lancamentos!$AF:$AF,Fluxo_de_Caixa_Semanal!EP$8,Lancamentos!$F:$F,"Orçado",Lancamentos!$J:$J,Fluxo_de_Caixa_Semanal!$A145)</f>
        <v>0</v>
      </c>
      <c r="EQ145" s="121">
        <f>-SUMIFS(Lancamentos!$Y:$Y,Lancamentos!$AF:$AF,Fluxo_de_Caixa_Semanal!EQ$8,Lancamentos!$F:$F,"Orçado",Lancamentos!$J:$J,Fluxo_de_Caixa_Semanal!$A145)</f>
        <v>0</v>
      </c>
      <c r="ER145" s="122">
        <f>-SUMIFS(Lancamentos!$Y:$Y,Lancamentos!$AF:$AF,Fluxo_de_Caixa_Semanal!ER$8,Lancamentos!$F:$F,"Orçado",Lancamentos!$J:$J,Fluxo_de_Caixa_Semanal!$A145)</f>
        <v>0</v>
      </c>
      <c r="ES145" s="123">
        <f>-SUMIFS(Lancamentos!$Y:$Y,Lancamentos!$AF:$AF,Fluxo_de_Caixa_Semanal!ES$8,Lancamentos!$F:$F,"Orçado",Lancamentos!$J:$J,Fluxo_de_Caixa_Semanal!$A145)</f>
        <v>0</v>
      </c>
    </row>
    <row r="146" spans="1:149" s="2" customFormat="1" x14ac:dyDescent="0.25">
      <c r="A146"/>
      <c r="B146"/>
      <c r="C146" s="165"/>
      <c r="D146" s="165"/>
      <c r="E146" s="166"/>
      <c r="F146" s="167"/>
      <c r="G146" s="165"/>
      <c r="H146" s="166"/>
      <c r="I146" s="165"/>
      <c r="J146" s="165"/>
      <c r="K146" s="166"/>
      <c r="L146" s="165"/>
      <c r="M146" s="165"/>
      <c r="N146" s="166"/>
      <c r="O146" s="165"/>
      <c r="P146" s="165"/>
      <c r="Q146" s="166"/>
      <c r="R146" s="165"/>
      <c r="S146" s="165"/>
      <c r="T146" s="166"/>
      <c r="U146" s="165"/>
      <c r="V146" s="165"/>
      <c r="W146" s="166"/>
      <c r="X146" s="121"/>
      <c r="Y146" s="122"/>
      <c r="Z146" s="123"/>
      <c r="AA146" s="121"/>
      <c r="AB146" s="122"/>
      <c r="AC146" s="123"/>
      <c r="AD146" s="121"/>
      <c r="AE146" s="122"/>
      <c r="AF146" s="123"/>
      <c r="AG146" s="121"/>
      <c r="AH146" s="122"/>
      <c r="AI146" s="123"/>
      <c r="AJ146" s="121"/>
      <c r="AK146" s="122"/>
      <c r="AL146" s="123"/>
      <c r="AM146" s="121"/>
      <c r="AN146" s="122"/>
      <c r="AO146" s="123"/>
      <c r="AP146" s="121"/>
      <c r="AQ146" s="122"/>
      <c r="AR146" s="123"/>
      <c r="AS146" s="121"/>
      <c r="AT146" s="122"/>
      <c r="AU146" s="123"/>
      <c r="AV146" s="121"/>
      <c r="AW146" s="122"/>
      <c r="AX146" s="123"/>
      <c r="AY146" s="121"/>
      <c r="AZ146" s="122"/>
      <c r="BA146" s="123"/>
      <c r="BB146" s="121"/>
      <c r="BC146" s="122"/>
      <c r="BD146" s="123"/>
      <c r="BE146" s="121"/>
      <c r="BF146" s="122"/>
      <c r="BG146" s="123"/>
      <c r="BH146" s="121"/>
      <c r="BI146" s="122"/>
      <c r="BJ146" s="123"/>
      <c r="BK146" s="121"/>
      <c r="BL146" s="122"/>
      <c r="BM146" s="123"/>
      <c r="BN146" s="121"/>
      <c r="BO146" s="122"/>
      <c r="BP146" s="128"/>
      <c r="BQ146" s="127"/>
      <c r="BS146" s="128"/>
      <c r="BT146" s="127"/>
      <c r="BV146" s="128"/>
      <c r="BW146" s="127"/>
      <c r="BY146" s="128"/>
      <c r="BZ146" s="127"/>
      <c r="CB146" s="128"/>
      <c r="CC146" s="127"/>
      <c r="CE146" s="128"/>
      <c r="CF146" s="127"/>
      <c r="CH146" s="128"/>
      <c r="CI146" s="127"/>
      <c r="CK146" s="128"/>
      <c r="CL146" s="127"/>
      <c r="CN146" s="128"/>
      <c r="CO146" s="127"/>
      <c r="CQ146" s="128"/>
      <c r="CR146" s="127"/>
      <c r="CT146" s="128"/>
      <c r="CU146" s="127"/>
      <c r="CW146" s="128"/>
      <c r="CX146" s="127"/>
      <c r="CZ146" s="128"/>
      <c r="DA146" s="127"/>
      <c r="DC146" s="128"/>
      <c r="DD146" s="127"/>
      <c r="DF146" s="128"/>
      <c r="DG146" s="127"/>
      <c r="DI146" s="128"/>
      <c r="DJ146" s="127"/>
      <c r="DL146" s="128"/>
      <c r="DM146" s="127"/>
      <c r="DO146" s="128"/>
      <c r="DP146" s="127"/>
      <c r="DR146" s="128"/>
      <c r="DS146" s="127"/>
      <c r="DU146" s="128"/>
      <c r="DV146" s="127"/>
      <c r="DX146" s="128"/>
      <c r="DY146" s="127"/>
      <c r="EA146" s="128"/>
      <c r="EB146" s="127"/>
      <c r="ED146" s="128"/>
      <c r="EE146" s="127"/>
      <c r="EG146" s="128"/>
      <c r="EH146" s="127"/>
      <c r="EJ146" s="128"/>
      <c r="EK146" s="127"/>
      <c r="EM146" s="128"/>
      <c r="EN146" s="127"/>
      <c r="EP146" s="128"/>
      <c r="EQ146" s="127"/>
      <c r="ES146" s="128"/>
    </row>
    <row r="147" spans="1:149" s="20" customFormat="1" x14ac:dyDescent="0.25">
      <c r="A147" s="88"/>
      <c r="B147" s="88" t="s">
        <v>49</v>
      </c>
      <c r="C147" s="125">
        <f>SUM(C148:C163)</f>
        <v>0</v>
      </c>
      <c r="D147" s="125">
        <f t="shared" ref="D147:AG147" si="152">SUM(D148:D163)</f>
        <v>0</v>
      </c>
      <c r="E147" s="126">
        <f t="shared" si="152"/>
        <v>0</v>
      </c>
      <c r="F147" s="124">
        <f t="shared" ref="F147:H147" si="153">SUM(F148:F163)</f>
        <v>0</v>
      </c>
      <c r="G147" s="125">
        <f t="shared" si="153"/>
        <v>0</v>
      </c>
      <c r="H147" s="126">
        <f t="shared" si="153"/>
        <v>0</v>
      </c>
      <c r="I147" s="125">
        <f t="shared" si="152"/>
        <v>0</v>
      </c>
      <c r="J147" s="125">
        <f t="shared" si="152"/>
        <v>0</v>
      </c>
      <c r="K147" s="126">
        <f t="shared" si="152"/>
        <v>0</v>
      </c>
      <c r="L147" s="125">
        <f t="shared" ref="L147:N147" si="154">SUM(L148:L163)</f>
        <v>0</v>
      </c>
      <c r="M147" s="125">
        <f t="shared" si="154"/>
        <v>0</v>
      </c>
      <c r="N147" s="126">
        <f t="shared" si="154"/>
        <v>0</v>
      </c>
      <c r="O147" s="125">
        <f t="shared" ref="O147:Q147" si="155">SUM(O148:O163)</f>
        <v>0</v>
      </c>
      <c r="P147" s="125">
        <f t="shared" si="155"/>
        <v>0</v>
      </c>
      <c r="Q147" s="126">
        <f t="shared" si="155"/>
        <v>0</v>
      </c>
      <c r="R147" s="125">
        <f t="shared" ref="R147:T147" si="156">SUM(R148:R163)</f>
        <v>0</v>
      </c>
      <c r="S147" s="125">
        <f t="shared" si="156"/>
        <v>0</v>
      </c>
      <c r="T147" s="126">
        <f t="shared" si="156"/>
        <v>0</v>
      </c>
      <c r="U147" s="125">
        <f t="shared" ref="U147:W147" si="157">SUM(U148:U163)</f>
        <v>0</v>
      </c>
      <c r="V147" s="125">
        <f t="shared" si="157"/>
        <v>0</v>
      </c>
      <c r="W147" s="126">
        <f t="shared" si="157"/>
        <v>0</v>
      </c>
      <c r="X147" s="124">
        <f t="shared" si="152"/>
        <v>0</v>
      </c>
      <c r="Y147" s="125">
        <f t="shared" si="152"/>
        <v>0</v>
      </c>
      <c r="Z147" s="126">
        <f t="shared" si="152"/>
        <v>0</v>
      </c>
      <c r="AA147" s="124">
        <f t="shared" si="152"/>
        <v>0</v>
      </c>
      <c r="AB147" s="125">
        <f t="shared" si="152"/>
        <v>0</v>
      </c>
      <c r="AC147" s="126">
        <f t="shared" si="152"/>
        <v>0</v>
      </c>
      <c r="AD147" s="124">
        <f t="shared" si="152"/>
        <v>0</v>
      </c>
      <c r="AE147" s="125">
        <f t="shared" si="152"/>
        <v>0</v>
      </c>
      <c r="AF147" s="126">
        <f t="shared" si="152"/>
        <v>0</v>
      </c>
      <c r="AG147" s="124">
        <f t="shared" si="152"/>
        <v>0</v>
      </c>
      <c r="AH147" s="125">
        <f t="shared" ref="AH147:BI147" si="158">SUM(AH148:AH163)</f>
        <v>0</v>
      </c>
      <c r="AI147" s="126">
        <f t="shared" si="158"/>
        <v>0</v>
      </c>
      <c r="AJ147" s="124">
        <f t="shared" si="158"/>
        <v>0</v>
      </c>
      <c r="AK147" s="125">
        <f t="shared" si="158"/>
        <v>0</v>
      </c>
      <c r="AL147" s="126">
        <f t="shared" si="158"/>
        <v>0</v>
      </c>
      <c r="AM147" s="124">
        <f t="shared" si="158"/>
        <v>0</v>
      </c>
      <c r="AN147" s="125">
        <f t="shared" si="158"/>
        <v>0</v>
      </c>
      <c r="AO147" s="126">
        <f t="shared" si="158"/>
        <v>0</v>
      </c>
      <c r="AP147" s="124">
        <f t="shared" si="158"/>
        <v>0</v>
      </c>
      <c r="AQ147" s="125">
        <f t="shared" si="158"/>
        <v>0</v>
      </c>
      <c r="AR147" s="126">
        <f t="shared" si="158"/>
        <v>0</v>
      </c>
      <c r="AS147" s="124">
        <f t="shared" si="158"/>
        <v>0</v>
      </c>
      <c r="AT147" s="125">
        <f t="shared" si="158"/>
        <v>0</v>
      </c>
      <c r="AU147" s="126">
        <f t="shared" si="158"/>
        <v>0</v>
      </c>
      <c r="AV147" s="124">
        <f t="shared" si="158"/>
        <v>0</v>
      </c>
      <c r="AW147" s="125">
        <f t="shared" si="158"/>
        <v>0</v>
      </c>
      <c r="AX147" s="126">
        <f t="shared" si="158"/>
        <v>0</v>
      </c>
      <c r="AY147" s="124">
        <f t="shared" si="158"/>
        <v>0</v>
      </c>
      <c r="AZ147" s="125">
        <f t="shared" si="158"/>
        <v>0</v>
      </c>
      <c r="BA147" s="126">
        <f t="shared" si="158"/>
        <v>0</v>
      </c>
      <c r="BB147" s="124">
        <f t="shared" si="158"/>
        <v>0</v>
      </c>
      <c r="BC147" s="125">
        <f t="shared" si="158"/>
        <v>0</v>
      </c>
      <c r="BD147" s="126">
        <f t="shared" si="158"/>
        <v>0</v>
      </c>
      <c r="BE147" s="124">
        <f t="shared" si="158"/>
        <v>0</v>
      </c>
      <c r="BF147" s="125">
        <f t="shared" si="158"/>
        <v>0</v>
      </c>
      <c r="BG147" s="126">
        <f t="shared" si="158"/>
        <v>0</v>
      </c>
      <c r="BH147" s="124">
        <f t="shared" si="158"/>
        <v>0</v>
      </c>
      <c r="BI147" s="125">
        <f t="shared" si="158"/>
        <v>0</v>
      </c>
      <c r="BJ147" s="126">
        <f t="shared" ref="BJ147:CN147" si="159">SUM(BJ148:BJ163)</f>
        <v>0</v>
      </c>
      <c r="BK147" s="124">
        <f t="shared" si="159"/>
        <v>0</v>
      </c>
      <c r="BL147" s="125">
        <f t="shared" si="159"/>
        <v>0</v>
      </c>
      <c r="BM147" s="126">
        <f t="shared" si="159"/>
        <v>0</v>
      </c>
      <c r="BN147" s="124">
        <f t="shared" si="159"/>
        <v>0</v>
      </c>
      <c r="BO147" s="125">
        <f t="shared" si="159"/>
        <v>0</v>
      </c>
      <c r="BP147" s="126">
        <f t="shared" si="159"/>
        <v>0</v>
      </c>
      <c r="BQ147" s="124">
        <f t="shared" si="159"/>
        <v>0</v>
      </c>
      <c r="BR147" s="125">
        <f t="shared" si="159"/>
        <v>0</v>
      </c>
      <c r="BS147" s="126">
        <f t="shared" si="159"/>
        <v>0</v>
      </c>
      <c r="BT147" s="124">
        <f t="shared" si="159"/>
        <v>0</v>
      </c>
      <c r="BU147" s="125">
        <f t="shared" si="159"/>
        <v>0</v>
      </c>
      <c r="BV147" s="126">
        <f t="shared" si="159"/>
        <v>0</v>
      </c>
      <c r="BW147" s="124">
        <f t="shared" si="159"/>
        <v>0</v>
      </c>
      <c r="BX147" s="125">
        <f t="shared" si="159"/>
        <v>0</v>
      </c>
      <c r="BY147" s="126">
        <f t="shared" si="159"/>
        <v>0</v>
      </c>
      <c r="BZ147" s="124">
        <f t="shared" si="159"/>
        <v>0</v>
      </c>
      <c r="CA147" s="125">
        <f t="shared" si="159"/>
        <v>0</v>
      </c>
      <c r="CB147" s="126">
        <f t="shared" si="159"/>
        <v>0</v>
      </c>
      <c r="CC147" s="124">
        <f t="shared" si="159"/>
        <v>0</v>
      </c>
      <c r="CD147" s="125">
        <f t="shared" si="159"/>
        <v>0</v>
      </c>
      <c r="CE147" s="126">
        <f t="shared" si="159"/>
        <v>0</v>
      </c>
      <c r="CF147" s="124">
        <f t="shared" si="159"/>
        <v>0</v>
      </c>
      <c r="CG147" s="125">
        <f t="shared" si="159"/>
        <v>0</v>
      </c>
      <c r="CH147" s="126">
        <f t="shared" si="159"/>
        <v>0</v>
      </c>
      <c r="CI147" s="124">
        <f t="shared" si="159"/>
        <v>0</v>
      </c>
      <c r="CJ147" s="125">
        <f t="shared" si="159"/>
        <v>0</v>
      </c>
      <c r="CK147" s="126">
        <f t="shared" si="159"/>
        <v>0</v>
      </c>
      <c r="CL147" s="124">
        <f t="shared" si="159"/>
        <v>0</v>
      </c>
      <c r="CM147" s="125">
        <f t="shared" si="159"/>
        <v>0</v>
      </c>
      <c r="CN147" s="126">
        <f t="shared" si="159"/>
        <v>0</v>
      </c>
      <c r="CO147" s="124">
        <f>SUM(CO148:CO163)</f>
        <v>0</v>
      </c>
      <c r="CP147" s="125">
        <f t="shared" ref="CP147:DT147" si="160">SUM(CP148:CP163)</f>
        <v>0</v>
      </c>
      <c r="CQ147" s="126">
        <f t="shared" si="160"/>
        <v>0</v>
      </c>
      <c r="CR147" s="124">
        <f t="shared" si="160"/>
        <v>0</v>
      </c>
      <c r="CS147" s="125">
        <f t="shared" si="160"/>
        <v>0</v>
      </c>
      <c r="CT147" s="126">
        <f t="shared" si="160"/>
        <v>0</v>
      </c>
      <c r="CU147" s="124">
        <f t="shared" si="160"/>
        <v>0</v>
      </c>
      <c r="CV147" s="125">
        <f t="shared" si="160"/>
        <v>0</v>
      </c>
      <c r="CW147" s="126">
        <f t="shared" si="160"/>
        <v>0</v>
      </c>
      <c r="CX147" s="124">
        <f t="shared" si="160"/>
        <v>0</v>
      </c>
      <c r="CY147" s="125">
        <f t="shared" si="160"/>
        <v>0</v>
      </c>
      <c r="CZ147" s="126">
        <f t="shared" si="160"/>
        <v>0</v>
      </c>
      <c r="DA147" s="124">
        <f t="shared" si="160"/>
        <v>0</v>
      </c>
      <c r="DB147" s="125">
        <f t="shared" si="160"/>
        <v>0</v>
      </c>
      <c r="DC147" s="126">
        <f t="shared" si="160"/>
        <v>0</v>
      </c>
      <c r="DD147" s="124">
        <f t="shared" si="160"/>
        <v>0</v>
      </c>
      <c r="DE147" s="125">
        <f t="shared" si="160"/>
        <v>0</v>
      </c>
      <c r="DF147" s="126">
        <f t="shared" si="160"/>
        <v>0</v>
      </c>
      <c r="DG147" s="124">
        <f t="shared" si="160"/>
        <v>0</v>
      </c>
      <c r="DH147" s="125">
        <f t="shared" si="160"/>
        <v>0</v>
      </c>
      <c r="DI147" s="126">
        <f t="shared" si="160"/>
        <v>0</v>
      </c>
      <c r="DJ147" s="124">
        <f t="shared" si="160"/>
        <v>0</v>
      </c>
      <c r="DK147" s="125">
        <f t="shared" si="160"/>
        <v>0</v>
      </c>
      <c r="DL147" s="126">
        <f t="shared" si="160"/>
        <v>0</v>
      </c>
      <c r="DM147" s="124">
        <f t="shared" si="160"/>
        <v>0</v>
      </c>
      <c r="DN147" s="125">
        <f t="shared" si="160"/>
        <v>0</v>
      </c>
      <c r="DO147" s="126">
        <f t="shared" si="160"/>
        <v>0</v>
      </c>
      <c r="DP147" s="124">
        <f t="shared" si="160"/>
        <v>0</v>
      </c>
      <c r="DQ147" s="125">
        <f t="shared" si="160"/>
        <v>0</v>
      </c>
      <c r="DR147" s="126">
        <f t="shared" si="160"/>
        <v>0</v>
      </c>
      <c r="DS147" s="124">
        <f t="shared" si="160"/>
        <v>0</v>
      </c>
      <c r="DT147" s="125">
        <f t="shared" si="160"/>
        <v>0</v>
      </c>
      <c r="DU147" s="126">
        <f t="shared" ref="DU147:ES147" si="161">SUM(DU148:DU163)</f>
        <v>0</v>
      </c>
      <c r="DV147" s="124">
        <f t="shared" si="161"/>
        <v>0</v>
      </c>
      <c r="DW147" s="125">
        <f t="shared" si="161"/>
        <v>0</v>
      </c>
      <c r="DX147" s="126">
        <f t="shared" si="161"/>
        <v>0</v>
      </c>
      <c r="DY147" s="124">
        <f t="shared" si="161"/>
        <v>0</v>
      </c>
      <c r="DZ147" s="125">
        <f t="shared" si="161"/>
        <v>0</v>
      </c>
      <c r="EA147" s="126">
        <f t="shared" si="161"/>
        <v>0</v>
      </c>
      <c r="EB147" s="124">
        <f t="shared" si="161"/>
        <v>0</v>
      </c>
      <c r="EC147" s="125">
        <f t="shared" si="161"/>
        <v>0</v>
      </c>
      <c r="ED147" s="126">
        <f t="shared" si="161"/>
        <v>0</v>
      </c>
      <c r="EE147" s="124">
        <f t="shared" si="161"/>
        <v>0</v>
      </c>
      <c r="EF147" s="125">
        <f t="shared" si="161"/>
        <v>0</v>
      </c>
      <c r="EG147" s="126">
        <f t="shared" si="161"/>
        <v>0</v>
      </c>
      <c r="EH147" s="124">
        <f t="shared" si="161"/>
        <v>0</v>
      </c>
      <c r="EI147" s="125">
        <f t="shared" si="161"/>
        <v>0</v>
      </c>
      <c r="EJ147" s="126">
        <f t="shared" si="161"/>
        <v>0</v>
      </c>
      <c r="EK147" s="124">
        <f t="shared" si="161"/>
        <v>0</v>
      </c>
      <c r="EL147" s="125">
        <f t="shared" si="161"/>
        <v>0</v>
      </c>
      <c r="EM147" s="126">
        <f t="shared" si="161"/>
        <v>0</v>
      </c>
      <c r="EN147" s="124">
        <f t="shared" si="161"/>
        <v>0</v>
      </c>
      <c r="EO147" s="125">
        <f t="shared" si="161"/>
        <v>0</v>
      </c>
      <c r="EP147" s="126">
        <f t="shared" si="161"/>
        <v>0</v>
      </c>
      <c r="EQ147" s="124">
        <f t="shared" si="161"/>
        <v>0</v>
      </c>
      <c r="ER147" s="125">
        <f t="shared" si="161"/>
        <v>0</v>
      </c>
      <c r="ES147" s="126">
        <f t="shared" si="161"/>
        <v>0</v>
      </c>
    </row>
    <row r="148" spans="1:149" s="2" customFormat="1" outlineLevel="1" x14ac:dyDescent="0.25">
      <c r="A148" t="s">
        <v>98</v>
      </c>
      <c r="B148" t="s">
        <v>50</v>
      </c>
      <c r="C148" s="165">
        <f>-SUMIFS(Lancamentos!$Y:$Y,Lancamentos!$AF:$AF,Fluxo_de_Caixa_Semanal!C$8,Lancamentos!$F:$F,"Realizado",Lancamentos!$J:$J,Fluxo_de_Caixa_Semanal!$A148)</f>
        <v>0</v>
      </c>
      <c r="D148" s="165">
        <f>-SUMIFS(Lancamentos!$Y:$Y,Lancamentos!$AF:$AF,Fluxo_de_Caixa_Semanal!D$8,Lancamentos!$F:$F,"Realizado",Lancamentos!$J:$J,Fluxo_de_Caixa_Semanal!$A148)</f>
        <v>0</v>
      </c>
      <c r="E148" s="166">
        <f>-SUMIFS(Lancamentos!$Y:$Y,Lancamentos!$AF:$AF,Fluxo_de_Caixa_Semanal!E$8,Lancamentos!$F:$F,"Realizado",Lancamentos!$J:$J,Fluxo_de_Caixa_Semanal!$A148)</f>
        <v>0</v>
      </c>
      <c r="F148" s="167">
        <f>-SUMIFS(Lancamentos!$Y:$Y,Lancamentos!$AF:$AF,Fluxo_de_Caixa_Semanal!F$8,Lancamentos!$F:$F,"Realizado",Lancamentos!$J:$J,Fluxo_de_Caixa_Semanal!$A148)</f>
        <v>0</v>
      </c>
      <c r="G148" s="165">
        <f>-SUMIFS(Lancamentos!$Y:$Y,Lancamentos!$AF:$AF,Fluxo_de_Caixa_Semanal!G$8,Lancamentos!$F:$F,"Realizado",Lancamentos!$J:$J,Fluxo_de_Caixa_Semanal!$A148)</f>
        <v>0</v>
      </c>
      <c r="H148" s="166">
        <f>-SUMIFS(Lancamentos!$Y:$Y,Lancamentos!$AF:$AF,Fluxo_de_Caixa_Semanal!H$8,Lancamentos!$F:$F,"Realizado",Lancamentos!$J:$J,Fluxo_de_Caixa_Semanal!$A148)</f>
        <v>0</v>
      </c>
      <c r="I148" s="167">
        <f>-SUMIFS(Lancamentos!$Y:$Y,Lancamentos!$AF:$AF,Fluxo_de_Caixa_Semanal!I$8,Lancamentos!$F:$F,"Realizado",Lancamentos!$J:$J,Fluxo_de_Caixa_Semanal!$A148)</f>
        <v>0</v>
      </c>
      <c r="J148" s="165">
        <f>-SUMIFS(Lancamentos!$Y:$Y,Lancamentos!$AF:$AF,Fluxo_de_Caixa_Semanal!J$8,Lancamentos!$F:$F,"Realizado",Lancamentos!$J:$J,Fluxo_de_Caixa_Semanal!$A148)</f>
        <v>0</v>
      </c>
      <c r="K148" s="166">
        <f>-SUMIFS(Lancamentos!$Y:$Y,Lancamentos!$AF:$AF,Fluxo_de_Caixa_Semanal!K$8,Lancamentos!$F:$F,"Realizado",Lancamentos!$J:$J,Fluxo_de_Caixa_Semanal!$A148)</f>
        <v>0</v>
      </c>
      <c r="L148" s="167">
        <f>-SUMIFS(Lancamentos!$Y:$Y,Lancamentos!$AF:$AF,Fluxo_de_Caixa_Semanal!L$8,Lancamentos!$F:$F,"Realizado",Lancamentos!$J:$J,Fluxo_de_Caixa_Semanal!$A148)</f>
        <v>0</v>
      </c>
      <c r="M148" s="165">
        <f>-SUMIFS(Lancamentos!$Y:$Y,Lancamentos!$AF:$AF,Fluxo_de_Caixa_Semanal!M$8,Lancamentos!$F:$F,"Realizado",Lancamentos!$J:$J,Fluxo_de_Caixa_Semanal!$A148)</f>
        <v>0</v>
      </c>
      <c r="N148" s="166">
        <f>-SUMIFS(Lancamentos!$Y:$Y,Lancamentos!$AF:$AF,Fluxo_de_Caixa_Semanal!N$8,Lancamentos!$F:$F,"Realizado",Lancamentos!$J:$J,Fluxo_de_Caixa_Semanal!$A148)</f>
        <v>0</v>
      </c>
      <c r="O148" s="167">
        <f>-SUMIFS(Lancamentos!$Y:$Y,Lancamentos!$AF:$AF,Fluxo_de_Caixa_Semanal!O$8,Lancamentos!$F:$F,"Realizado",Lancamentos!$J:$J,Fluxo_de_Caixa_Semanal!$A148)</f>
        <v>0</v>
      </c>
      <c r="P148" s="165">
        <f>-SUMIFS(Lancamentos!$Y:$Y,Lancamentos!$AF:$AF,Fluxo_de_Caixa_Semanal!P$8,Lancamentos!$F:$F,"Realizado",Lancamentos!$J:$J,Fluxo_de_Caixa_Semanal!$A148)</f>
        <v>0</v>
      </c>
      <c r="Q148" s="166">
        <f>-SUMIFS(Lancamentos!$Y:$Y,Lancamentos!$AF:$AF,Fluxo_de_Caixa_Semanal!Q$8,Lancamentos!$F:$F,"Realizado",Lancamentos!$J:$J,Fluxo_de_Caixa_Semanal!$A148)</f>
        <v>0</v>
      </c>
      <c r="R148" s="167">
        <f>-SUMIFS(Lancamentos!$Y:$Y,Lancamentos!$AF:$AF,Fluxo_de_Caixa_Semanal!R$8,Lancamentos!$F:$F,"Realizado",Lancamentos!$J:$J,Fluxo_de_Caixa_Semanal!$A148)</f>
        <v>0</v>
      </c>
      <c r="S148" s="165">
        <f>-SUMIFS(Lancamentos!$Y:$Y,Lancamentos!$AF:$AF,Fluxo_de_Caixa_Semanal!S$8,Lancamentos!$F:$F,"Realizado",Lancamentos!$J:$J,Fluxo_de_Caixa_Semanal!$A148)</f>
        <v>0</v>
      </c>
      <c r="T148" s="166">
        <f>-SUMIFS(Lancamentos!$Y:$Y,Lancamentos!$AF:$AF,Fluxo_de_Caixa_Semanal!T$8,Lancamentos!$F:$F,"Realizado",Lancamentos!$J:$J,Fluxo_de_Caixa_Semanal!$A148)</f>
        <v>0</v>
      </c>
      <c r="U148" s="167">
        <f>-SUMIFS(Lancamentos!$Y:$Y,Lancamentos!$AF:$AF,Fluxo_de_Caixa_Semanal!U$8,Lancamentos!$F:$F,"Realizado",Lancamentos!$J:$J,Fluxo_de_Caixa_Semanal!$A148)</f>
        <v>0</v>
      </c>
      <c r="V148" s="165">
        <f>-SUMIFS(Lancamentos!$Y:$Y,Lancamentos!$AF:$AF,Fluxo_de_Caixa_Semanal!V$8,Lancamentos!$F:$F,"Realizado",Lancamentos!$J:$J,Fluxo_de_Caixa_Semanal!$A148)</f>
        <v>0</v>
      </c>
      <c r="W148" s="166">
        <f>-SUMIFS(Lancamentos!$Y:$Y,Lancamentos!$AF:$AF,Fluxo_de_Caixa_Semanal!W$8,Lancamentos!$F:$F,"Realizado",Lancamentos!$J:$J,Fluxo_de_Caixa_Semanal!$A148)</f>
        <v>0</v>
      </c>
      <c r="X148" s="121">
        <f>-SUMIFS(Lancamentos!$Y:$Y,Lancamentos!$AF:$AF,Fluxo_de_Caixa_Semanal!X$8,Lancamentos!$F:$F,"Orçado",Lancamentos!$J:$J,Fluxo_de_Caixa_Semanal!$A148)</f>
        <v>0</v>
      </c>
      <c r="Y148" s="122">
        <f>-SUMIFS(Lancamentos!$Y:$Y,Lancamentos!$AF:$AF,Fluxo_de_Caixa_Semanal!Y$8,Lancamentos!$F:$F,"Orçado",Lancamentos!$J:$J,Fluxo_de_Caixa_Semanal!$A148)</f>
        <v>0</v>
      </c>
      <c r="Z148" s="123">
        <f>-SUMIFS(Lancamentos!$Y:$Y,Lancamentos!$AF:$AF,Fluxo_de_Caixa_Semanal!Z$8,Lancamentos!$F:$F,"Orçado",Lancamentos!$J:$J,Fluxo_de_Caixa_Semanal!$A148)</f>
        <v>0</v>
      </c>
      <c r="AA148" s="121">
        <f>-SUMIFS(Lancamentos!$Y:$Y,Lancamentos!$AF:$AF,Fluxo_de_Caixa_Semanal!AA$8,Lancamentos!$F:$F,"Orçado",Lancamentos!$J:$J,Fluxo_de_Caixa_Semanal!$A148)</f>
        <v>0</v>
      </c>
      <c r="AB148" s="122">
        <f>-SUMIFS(Lancamentos!$Y:$Y,Lancamentos!$AF:$AF,Fluxo_de_Caixa_Semanal!AB$8,Lancamentos!$F:$F,"Orçado",Lancamentos!$J:$J,Fluxo_de_Caixa_Semanal!$A148)</f>
        <v>0</v>
      </c>
      <c r="AC148" s="123">
        <f>-SUMIFS(Lancamentos!$Y:$Y,Lancamentos!$AF:$AF,Fluxo_de_Caixa_Semanal!AC$8,Lancamentos!$F:$F,"Orçado",Lancamentos!$J:$J,Fluxo_de_Caixa_Semanal!$A148)</f>
        <v>0</v>
      </c>
      <c r="AD148" s="121">
        <f>-SUMIFS(Lancamentos!$Y:$Y,Lancamentos!$AF:$AF,Fluxo_de_Caixa_Semanal!AD$8,Lancamentos!$F:$F,"Orçado",Lancamentos!$J:$J,Fluxo_de_Caixa_Semanal!$A148)</f>
        <v>0</v>
      </c>
      <c r="AE148" s="122">
        <f>-SUMIFS(Lancamentos!$Y:$Y,Lancamentos!$AF:$AF,Fluxo_de_Caixa_Semanal!AE$8,Lancamentos!$F:$F,"Orçado",Lancamentos!$J:$J,Fluxo_de_Caixa_Semanal!$A148)</f>
        <v>0</v>
      </c>
      <c r="AF148" s="123">
        <f>-SUMIFS(Lancamentos!$Y:$Y,Lancamentos!$AF:$AF,Fluxo_de_Caixa_Semanal!AF$8,Lancamentos!$F:$F,"Orçado",Lancamentos!$J:$J,Fluxo_de_Caixa_Semanal!$A148)</f>
        <v>0</v>
      </c>
      <c r="AG148" s="121">
        <f>-SUMIFS(Lancamentos!$Y:$Y,Lancamentos!$AF:$AF,Fluxo_de_Caixa_Semanal!AG$8,Lancamentos!$F:$F,"Orçado",Lancamentos!$J:$J,Fluxo_de_Caixa_Semanal!$A148)</f>
        <v>0</v>
      </c>
      <c r="AH148" s="122">
        <f>-SUMIFS(Lancamentos!$Y:$Y,Lancamentos!$AF:$AF,Fluxo_de_Caixa_Semanal!AH$8,Lancamentos!$F:$F,"Orçado",Lancamentos!$J:$J,Fluxo_de_Caixa_Semanal!$A148)</f>
        <v>0</v>
      </c>
      <c r="AI148" s="123">
        <f>-SUMIFS(Lancamentos!$Y:$Y,Lancamentos!$AF:$AF,Fluxo_de_Caixa_Semanal!AI$8,Lancamentos!$F:$F,"Orçado",Lancamentos!$J:$J,Fluxo_de_Caixa_Semanal!$A148)</f>
        <v>0</v>
      </c>
      <c r="AJ148" s="121">
        <f>-SUMIFS(Lancamentos!$Y:$Y,Lancamentos!$AF:$AF,Fluxo_de_Caixa_Semanal!AJ$8,Lancamentos!$F:$F,"Orçado",Lancamentos!$J:$J,Fluxo_de_Caixa_Semanal!$A148)</f>
        <v>0</v>
      </c>
      <c r="AK148" s="122">
        <f>-SUMIFS(Lancamentos!$Y:$Y,Lancamentos!$AF:$AF,Fluxo_de_Caixa_Semanal!AK$8,Lancamentos!$F:$F,"Orçado",Lancamentos!$J:$J,Fluxo_de_Caixa_Semanal!$A148)</f>
        <v>0</v>
      </c>
      <c r="AL148" s="123">
        <f>-SUMIFS(Lancamentos!$Y:$Y,Lancamentos!$AF:$AF,Fluxo_de_Caixa_Semanal!AL$8,Lancamentos!$F:$F,"Orçado",Lancamentos!$J:$J,Fluxo_de_Caixa_Semanal!$A148)</f>
        <v>0</v>
      </c>
      <c r="AM148" s="121">
        <f>-SUMIFS(Lancamentos!$Y:$Y,Lancamentos!$AF:$AF,Fluxo_de_Caixa_Semanal!AM$8,Lancamentos!$F:$F,"Orçado",Lancamentos!$J:$J,Fluxo_de_Caixa_Semanal!$A148)</f>
        <v>0</v>
      </c>
      <c r="AN148" s="122">
        <f>-SUMIFS(Lancamentos!$Y:$Y,Lancamentos!$AF:$AF,Fluxo_de_Caixa_Semanal!AN$8,Lancamentos!$F:$F,"Orçado",Lancamentos!$J:$J,Fluxo_de_Caixa_Semanal!$A148)</f>
        <v>0</v>
      </c>
      <c r="AO148" s="123">
        <f>-SUMIFS(Lancamentos!$Y:$Y,Lancamentos!$AF:$AF,Fluxo_de_Caixa_Semanal!AO$8,Lancamentos!$F:$F,"Orçado",Lancamentos!$J:$J,Fluxo_de_Caixa_Semanal!$A148)</f>
        <v>0</v>
      </c>
      <c r="AP148" s="121">
        <f>-SUMIFS(Lancamentos!$Y:$Y,Lancamentos!$AF:$AF,Fluxo_de_Caixa_Semanal!AP$8,Lancamentos!$F:$F,"Orçado",Lancamentos!$J:$J,Fluxo_de_Caixa_Semanal!$A148)</f>
        <v>0</v>
      </c>
      <c r="AQ148" s="122">
        <f>-SUMIFS(Lancamentos!$Y:$Y,Lancamentos!$AF:$AF,Fluxo_de_Caixa_Semanal!AQ$8,Lancamentos!$F:$F,"Orçado",Lancamentos!$J:$J,Fluxo_de_Caixa_Semanal!$A148)</f>
        <v>0</v>
      </c>
      <c r="AR148" s="123">
        <f>-SUMIFS(Lancamentos!$Y:$Y,Lancamentos!$AF:$AF,Fluxo_de_Caixa_Semanal!AR$8,Lancamentos!$F:$F,"Orçado",Lancamentos!$J:$J,Fluxo_de_Caixa_Semanal!$A148)</f>
        <v>0</v>
      </c>
      <c r="AS148" s="121">
        <f>-SUMIFS(Lancamentos!$Y:$Y,Lancamentos!$AF:$AF,Fluxo_de_Caixa_Semanal!AS$8,Lancamentos!$F:$F,"Orçado",Lancamentos!$J:$J,Fluxo_de_Caixa_Semanal!$A148)</f>
        <v>0</v>
      </c>
      <c r="AT148" s="122">
        <f>-SUMIFS(Lancamentos!$Y:$Y,Lancamentos!$AF:$AF,Fluxo_de_Caixa_Semanal!AT$8,Lancamentos!$F:$F,"Orçado",Lancamentos!$J:$J,Fluxo_de_Caixa_Semanal!$A148)</f>
        <v>0</v>
      </c>
      <c r="AU148" s="123">
        <f>-SUMIFS(Lancamentos!$Y:$Y,Lancamentos!$AF:$AF,Fluxo_de_Caixa_Semanal!AU$8,Lancamentos!$F:$F,"Orçado",Lancamentos!$J:$J,Fluxo_de_Caixa_Semanal!$A148)</f>
        <v>0</v>
      </c>
      <c r="AV148" s="121">
        <f>-SUMIFS(Lancamentos!$Y:$Y,Lancamentos!$AF:$AF,Fluxo_de_Caixa_Semanal!AV$8,Lancamentos!$F:$F,"Orçado",Lancamentos!$J:$J,Fluxo_de_Caixa_Semanal!$A148)</f>
        <v>0</v>
      </c>
      <c r="AW148" s="122">
        <f>-SUMIFS(Lancamentos!$Y:$Y,Lancamentos!$AF:$AF,Fluxo_de_Caixa_Semanal!AW$8,Lancamentos!$F:$F,"Orçado",Lancamentos!$J:$J,Fluxo_de_Caixa_Semanal!$A148)</f>
        <v>0</v>
      </c>
      <c r="AX148" s="123">
        <f>-SUMIFS(Lancamentos!$Y:$Y,Lancamentos!$AF:$AF,Fluxo_de_Caixa_Semanal!AX$8,Lancamentos!$F:$F,"Orçado",Lancamentos!$J:$J,Fluxo_de_Caixa_Semanal!$A148)</f>
        <v>0</v>
      </c>
      <c r="AY148" s="121">
        <f>-SUMIFS(Lancamentos!$Y:$Y,Lancamentos!$AF:$AF,Fluxo_de_Caixa_Semanal!AY$8,Lancamentos!$F:$F,"Orçado",Lancamentos!$J:$J,Fluxo_de_Caixa_Semanal!$A148)</f>
        <v>0</v>
      </c>
      <c r="AZ148" s="122">
        <f>-SUMIFS(Lancamentos!$Y:$Y,Lancamentos!$AF:$AF,Fluxo_de_Caixa_Semanal!AZ$8,Lancamentos!$F:$F,"Orçado",Lancamentos!$J:$J,Fluxo_de_Caixa_Semanal!$A148)</f>
        <v>0</v>
      </c>
      <c r="BA148" s="123">
        <f>-SUMIFS(Lancamentos!$Y:$Y,Lancamentos!$AF:$AF,Fluxo_de_Caixa_Semanal!BA$8,Lancamentos!$F:$F,"Orçado",Lancamentos!$J:$J,Fluxo_de_Caixa_Semanal!$A148)</f>
        <v>0</v>
      </c>
      <c r="BB148" s="121">
        <f>-SUMIFS(Lancamentos!$Y:$Y,Lancamentos!$AF:$AF,Fluxo_de_Caixa_Semanal!BB$8,Lancamentos!$F:$F,"Orçado",Lancamentos!$J:$J,Fluxo_de_Caixa_Semanal!$A148)</f>
        <v>0</v>
      </c>
      <c r="BC148" s="122">
        <f>-SUMIFS(Lancamentos!$Y:$Y,Lancamentos!$AF:$AF,Fluxo_de_Caixa_Semanal!BC$8,Lancamentos!$F:$F,"Orçado",Lancamentos!$J:$J,Fluxo_de_Caixa_Semanal!$A148)</f>
        <v>0</v>
      </c>
      <c r="BD148" s="123">
        <f>-SUMIFS(Lancamentos!$Y:$Y,Lancamentos!$AF:$AF,Fluxo_de_Caixa_Semanal!BD$8,Lancamentos!$F:$F,"Orçado",Lancamentos!$J:$J,Fluxo_de_Caixa_Semanal!$A148)</f>
        <v>0</v>
      </c>
      <c r="BE148" s="121">
        <f>-SUMIFS(Lancamentos!$Y:$Y,Lancamentos!$AF:$AF,Fluxo_de_Caixa_Semanal!BE$8,Lancamentos!$F:$F,"Orçado",Lancamentos!$J:$J,Fluxo_de_Caixa_Semanal!$A148)</f>
        <v>0</v>
      </c>
      <c r="BF148" s="122">
        <f>-SUMIFS(Lancamentos!$Y:$Y,Lancamentos!$AF:$AF,Fluxo_de_Caixa_Semanal!BF$8,Lancamentos!$F:$F,"Orçado",Lancamentos!$J:$J,Fluxo_de_Caixa_Semanal!$A148)</f>
        <v>0</v>
      </c>
      <c r="BG148" s="123">
        <f>-SUMIFS(Lancamentos!$Y:$Y,Lancamentos!$AF:$AF,Fluxo_de_Caixa_Semanal!BG$8,Lancamentos!$F:$F,"Orçado",Lancamentos!$J:$J,Fluxo_de_Caixa_Semanal!$A148)</f>
        <v>0</v>
      </c>
      <c r="BH148" s="121">
        <f>-SUMIFS(Lancamentos!$Y:$Y,Lancamentos!$AF:$AF,Fluxo_de_Caixa_Semanal!BH$8,Lancamentos!$F:$F,"Orçado",Lancamentos!$J:$J,Fluxo_de_Caixa_Semanal!$A148)</f>
        <v>0</v>
      </c>
      <c r="BI148" s="122">
        <f>-SUMIFS(Lancamentos!$Y:$Y,Lancamentos!$AF:$AF,Fluxo_de_Caixa_Semanal!BI$8,Lancamentos!$F:$F,"Orçado",Lancamentos!$J:$J,Fluxo_de_Caixa_Semanal!$A148)</f>
        <v>0</v>
      </c>
      <c r="BJ148" s="123">
        <f>-SUMIFS(Lancamentos!$Y:$Y,Lancamentos!$AF:$AF,Fluxo_de_Caixa_Semanal!BJ$8,Lancamentos!$F:$F,"Orçado",Lancamentos!$J:$J,Fluxo_de_Caixa_Semanal!$A148)</f>
        <v>0</v>
      </c>
      <c r="BK148" s="121">
        <f>-SUMIFS(Lancamentos!$Y:$Y,Lancamentos!$AF:$AF,Fluxo_de_Caixa_Semanal!BK$8,Lancamentos!$F:$F,"Orçado",Lancamentos!$J:$J,Fluxo_de_Caixa_Semanal!$A148)</f>
        <v>0</v>
      </c>
      <c r="BL148" s="122">
        <f>-SUMIFS(Lancamentos!$Y:$Y,Lancamentos!$AF:$AF,Fluxo_de_Caixa_Semanal!BL$8,Lancamentos!$F:$F,"Orçado",Lancamentos!$J:$J,Fluxo_de_Caixa_Semanal!$A148)</f>
        <v>0</v>
      </c>
      <c r="BM148" s="123">
        <f>-SUMIFS(Lancamentos!$Y:$Y,Lancamentos!$AF:$AF,Fluxo_de_Caixa_Semanal!BM$8,Lancamentos!$F:$F,"Orçado",Lancamentos!$J:$J,Fluxo_de_Caixa_Semanal!$A148)</f>
        <v>0</v>
      </c>
      <c r="BN148" s="121">
        <f>-SUMIFS(Lancamentos!$Y:$Y,Lancamentos!$AF:$AF,Fluxo_de_Caixa_Semanal!BN$8,Lancamentos!$F:$F,"Orçado",Lancamentos!$J:$J,Fluxo_de_Caixa_Semanal!$A148)</f>
        <v>0</v>
      </c>
      <c r="BO148" s="122">
        <f>-SUMIFS(Lancamentos!$Y:$Y,Lancamentos!$AF:$AF,Fluxo_de_Caixa_Semanal!BO$8,Lancamentos!$F:$F,"Orçado",Lancamentos!$J:$J,Fluxo_de_Caixa_Semanal!$A148)</f>
        <v>0</v>
      </c>
      <c r="BP148" s="123">
        <f>-SUMIFS(Lancamentos!$Y:$Y,Lancamentos!$AF:$AF,Fluxo_de_Caixa_Semanal!BP$8,Lancamentos!$F:$F,"Orçado",Lancamentos!$J:$J,Fluxo_de_Caixa_Semanal!$A148)</f>
        <v>0</v>
      </c>
      <c r="BQ148" s="121">
        <f>-SUMIFS(Lancamentos!$Y:$Y,Lancamentos!$AF:$AF,Fluxo_de_Caixa_Semanal!BQ$8,Lancamentos!$F:$F,"Orçado",Lancamentos!$J:$J,Fluxo_de_Caixa_Semanal!$A148)</f>
        <v>0</v>
      </c>
      <c r="BR148" s="122">
        <f>-SUMIFS(Lancamentos!$Y:$Y,Lancamentos!$AF:$AF,Fluxo_de_Caixa_Semanal!BR$8,Lancamentos!$F:$F,"Orçado",Lancamentos!$J:$J,Fluxo_de_Caixa_Semanal!$A148)</f>
        <v>0</v>
      </c>
      <c r="BS148" s="123">
        <f>-SUMIFS(Lancamentos!$Y:$Y,Lancamentos!$AF:$AF,Fluxo_de_Caixa_Semanal!BS$8,Lancamentos!$F:$F,"Orçado",Lancamentos!$J:$J,Fluxo_de_Caixa_Semanal!$A148)</f>
        <v>0</v>
      </c>
      <c r="BT148" s="121">
        <f>-SUMIFS(Lancamentos!$Y:$Y,Lancamentos!$AF:$AF,Fluxo_de_Caixa_Semanal!BT$8,Lancamentos!$F:$F,"Orçado",Lancamentos!$J:$J,Fluxo_de_Caixa_Semanal!$A148)</f>
        <v>0</v>
      </c>
      <c r="BU148" s="122">
        <f>-SUMIFS(Lancamentos!$Y:$Y,Lancamentos!$AF:$AF,Fluxo_de_Caixa_Semanal!BU$8,Lancamentos!$F:$F,"Orçado",Lancamentos!$J:$J,Fluxo_de_Caixa_Semanal!$A148)</f>
        <v>0</v>
      </c>
      <c r="BV148" s="123">
        <f>-SUMIFS(Lancamentos!$Y:$Y,Lancamentos!$AF:$AF,Fluxo_de_Caixa_Semanal!BV$8,Lancamentos!$F:$F,"Orçado",Lancamentos!$J:$J,Fluxo_de_Caixa_Semanal!$A148)</f>
        <v>0</v>
      </c>
      <c r="BW148" s="121">
        <f>-SUMIFS(Lancamentos!$Y:$Y,Lancamentos!$AF:$AF,Fluxo_de_Caixa_Semanal!BW$8,Lancamentos!$F:$F,"Orçado",Lancamentos!$J:$J,Fluxo_de_Caixa_Semanal!$A148)</f>
        <v>0</v>
      </c>
      <c r="BX148" s="122">
        <f>-SUMIFS(Lancamentos!$Y:$Y,Lancamentos!$AF:$AF,Fluxo_de_Caixa_Semanal!BX$8,Lancamentos!$F:$F,"Orçado",Lancamentos!$J:$J,Fluxo_de_Caixa_Semanal!$A148)</f>
        <v>0</v>
      </c>
      <c r="BY148" s="123">
        <f>-SUMIFS(Lancamentos!$Y:$Y,Lancamentos!$AF:$AF,Fluxo_de_Caixa_Semanal!BY$8,Lancamentos!$F:$F,"Orçado",Lancamentos!$J:$J,Fluxo_de_Caixa_Semanal!$A148)</f>
        <v>0</v>
      </c>
      <c r="BZ148" s="121">
        <f>-SUMIFS(Lancamentos!$Y:$Y,Lancamentos!$AF:$AF,Fluxo_de_Caixa_Semanal!BZ$8,Lancamentos!$F:$F,"Orçado",Lancamentos!$J:$J,Fluxo_de_Caixa_Semanal!$A148)</f>
        <v>0</v>
      </c>
      <c r="CA148" s="122">
        <f>-SUMIFS(Lancamentos!$Y:$Y,Lancamentos!$AF:$AF,Fluxo_de_Caixa_Semanal!CA$8,Lancamentos!$F:$F,"Orçado",Lancamentos!$J:$J,Fluxo_de_Caixa_Semanal!$A148)</f>
        <v>0</v>
      </c>
      <c r="CB148" s="123">
        <f>-SUMIFS(Lancamentos!$Y:$Y,Lancamentos!$AF:$AF,Fluxo_de_Caixa_Semanal!CB$8,Lancamentos!$F:$F,"Orçado",Lancamentos!$J:$J,Fluxo_de_Caixa_Semanal!$A148)</f>
        <v>0</v>
      </c>
      <c r="CC148" s="121">
        <f>-SUMIFS(Lancamentos!$Y:$Y,Lancamentos!$AF:$AF,Fluxo_de_Caixa_Semanal!CC$8,Lancamentos!$F:$F,"Orçado",Lancamentos!$J:$J,Fluxo_de_Caixa_Semanal!$A148)</f>
        <v>0</v>
      </c>
      <c r="CD148" s="122">
        <f>-SUMIFS(Lancamentos!$Y:$Y,Lancamentos!$AF:$AF,Fluxo_de_Caixa_Semanal!CD$8,Lancamentos!$F:$F,"Orçado",Lancamentos!$J:$J,Fluxo_de_Caixa_Semanal!$A148)</f>
        <v>0</v>
      </c>
      <c r="CE148" s="123">
        <f>-SUMIFS(Lancamentos!$Y:$Y,Lancamentos!$AF:$AF,Fluxo_de_Caixa_Semanal!CE$8,Lancamentos!$F:$F,"Orçado",Lancamentos!$J:$J,Fluxo_de_Caixa_Semanal!$A148)</f>
        <v>0</v>
      </c>
      <c r="CF148" s="121">
        <f>-SUMIFS(Lancamentos!$Y:$Y,Lancamentos!$AF:$AF,Fluxo_de_Caixa_Semanal!CF$8,Lancamentos!$F:$F,"Orçado",Lancamentos!$J:$J,Fluxo_de_Caixa_Semanal!$A148)</f>
        <v>0</v>
      </c>
      <c r="CG148" s="122">
        <f>-SUMIFS(Lancamentos!$Y:$Y,Lancamentos!$AF:$AF,Fluxo_de_Caixa_Semanal!CG$8,Lancamentos!$F:$F,"Orçado",Lancamentos!$J:$J,Fluxo_de_Caixa_Semanal!$A148)</f>
        <v>0</v>
      </c>
      <c r="CH148" s="123">
        <f>-SUMIFS(Lancamentos!$Y:$Y,Lancamentos!$AF:$AF,Fluxo_de_Caixa_Semanal!CH$8,Lancamentos!$F:$F,"Orçado",Lancamentos!$J:$J,Fluxo_de_Caixa_Semanal!$A148)</f>
        <v>0</v>
      </c>
      <c r="CI148" s="121">
        <f>-SUMIFS(Lancamentos!$Y:$Y,Lancamentos!$AF:$AF,Fluxo_de_Caixa_Semanal!CI$8,Lancamentos!$F:$F,"Orçado",Lancamentos!$J:$J,Fluxo_de_Caixa_Semanal!$A148)</f>
        <v>0</v>
      </c>
      <c r="CJ148" s="122">
        <f>-SUMIFS(Lancamentos!$Y:$Y,Lancamentos!$AF:$AF,Fluxo_de_Caixa_Semanal!CJ$8,Lancamentos!$F:$F,"Orçado",Lancamentos!$J:$J,Fluxo_de_Caixa_Semanal!$A148)</f>
        <v>0</v>
      </c>
      <c r="CK148" s="123">
        <f>-SUMIFS(Lancamentos!$Y:$Y,Lancamentos!$AF:$AF,Fluxo_de_Caixa_Semanal!CK$8,Lancamentos!$F:$F,"Orçado",Lancamentos!$J:$J,Fluxo_de_Caixa_Semanal!$A148)</f>
        <v>0</v>
      </c>
      <c r="CL148" s="121">
        <f>-SUMIFS(Lancamentos!$Y:$Y,Lancamentos!$AF:$AF,Fluxo_de_Caixa_Semanal!CL$8,Lancamentos!$F:$F,"Orçado",Lancamentos!$J:$J,Fluxo_de_Caixa_Semanal!$A148)</f>
        <v>0</v>
      </c>
      <c r="CM148" s="122">
        <f>-SUMIFS(Lancamentos!$Y:$Y,Lancamentos!$AF:$AF,Fluxo_de_Caixa_Semanal!CM$8,Lancamentos!$F:$F,"Orçado",Lancamentos!$J:$J,Fluxo_de_Caixa_Semanal!$A148)</f>
        <v>0</v>
      </c>
      <c r="CN148" s="123">
        <f>-SUMIFS(Lancamentos!$Y:$Y,Lancamentos!$AF:$AF,Fluxo_de_Caixa_Semanal!CN$8,Lancamentos!$F:$F,"Orçado",Lancamentos!$J:$J,Fluxo_de_Caixa_Semanal!$A148)</f>
        <v>0</v>
      </c>
      <c r="CO148" s="121">
        <f>-SUMIFS(Lancamentos!$Y:$Y,Lancamentos!$AF:$AF,Fluxo_de_Caixa_Semanal!CO$8,Lancamentos!$F:$F,"Orçado",Lancamentos!$J:$J,Fluxo_de_Caixa_Semanal!$A148)</f>
        <v>0</v>
      </c>
      <c r="CP148" s="122">
        <f>-SUMIFS(Lancamentos!$Y:$Y,Lancamentos!$AF:$AF,Fluxo_de_Caixa_Semanal!CP$8,Lancamentos!$F:$F,"Orçado",Lancamentos!$J:$J,Fluxo_de_Caixa_Semanal!$A148)</f>
        <v>0</v>
      </c>
      <c r="CQ148" s="123">
        <f>-SUMIFS(Lancamentos!$Y:$Y,Lancamentos!$AF:$AF,Fluxo_de_Caixa_Semanal!CQ$8,Lancamentos!$F:$F,"Orçado",Lancamentos!$J:$J,Fluxo_de_Caixa_Semanal!$A148)</f>
        <v>0</v>
      </c>
      <c r="CR148" s="121">
        <f>-SUMIFS(Lancamentos!$Y:$Y,Lancamentos!$AF:$AF,Fluxo_de_Caixa_Semanal!CR$8,Lancamentos!$F:$F,"Orçado",Lancamentos!$J:$J,Fluxo_de_Caixa_Semanal!$A148)</f>
        <v>0</v>
      </c>
      <c r="CS148" s="122">
        <f>-SUMIFS(Lancamentos!$Y:$Y,Lancamentos!$AF:$AF,Fluxo_de_Caixa_Semanal!CS$8,Lancamentos!$F:$F,"Orçado",Lancamentos!$J:$J,Fluxo_de_Caixa_Semanal!$A148)</f>
        <v>0</v>
      </c>
      <c r="CT148" s="123">
        <f>-SUMIFS(Lancamentos!$Y:$Y,Lancamentos!$AF:$AF,Fluxo_de_Caixa_Semanal!CT$8,Lancamentos!$F:$F,"Orçado",Lancamentos!$J:$J,Fluxo_de_Caixa_Semanal!$A148)</f>
        <v>0</v>
      </c>
      <c r="CU148" s="121">
        <f>-SUMIFS(Lancamentos!$Y:$Y,Lancamentos!$AF:$AF,Fluxo_de_Caixa_Semanal!CU$8,Lancamentos!$F:$F,"Orçado",Lancamentos!$J:$J,Fluxo_de_Caixa_Semanal!$A148)</f>
        <v>0</v>
      </c>
      <c r="CV148" s="122">
        <f>-SUMIFS(Lancamentos!$Y:$Y,Lancamentos!$AF:$AF,Fluxo_de_Caixa_Semanal!CV$8,Lancamentos!$F:$F,"Orçado",Lancamentos!$J:$J,Fluxo_de_Caixa_Semanal!$A148)</f>
        <v>0</v>
      </c>
      <c r="CW148" s="123">
        <f>-SUMIFS(Lancamentos!$Y:$Y,Lancamentos!$AF:$AF,Fluxo_de_Caixa_Semanal!CW$8,Lancamentos!$F:$F,"Orçado",Lancamentos!$J:$J,Fluxo_de_Caixa_Semanal!$A148)</f>
        <v>0</v>
      </c>
      <c r="CX148" s="121">
        <f>-SUMIFS(Lancamentos!$Y:$Y,Lancamentos!$AF:$AF,Fluxo_de_Caixa_Semanal!CX$8,Lancamentos!$F:$F,"Orçado",Lancamentos!$J:$J,Fluxo_de_Caixa_Semanal!$A148)</f>
        <v>0</v>
      </c>
      <c r="CY148" s="122">
        <f>-SUMIFS(Lancamentos!$Y:$Y,Lancamentos!$AF:$AF,Fluxo_de_Caixa_Semanal!CY$8,Lancamentos!$F:$F,"Orçado",Lancamentos!$J:$J,Fluxo_de_Caixa_Semanal!$A148)</f>
        <v>0</v>
      </c>
      <c r="CZ148" s="123">
        <f>-SUMIFS(Lancamentos!$Y:$Y,Lancamentos!$AF:$AF,Fluxo_de_Caixa_Semanal!CZ$8,Lancamentos!$F:$F,"Orçado",Lancamentos!$J:$J,Fluxo_de_Caixa_Semanal!$A148)</f>
        <v>0</v>
      </c>
      <c r="DA148" s="121">
        <f>-SUMIFS(Lancamentos!$Y:$Y,Lancamentos!$AF:$AF,Fluxo_de_Caixa_Semanal!DA$8,Lancamentos!$F:$F,"Orçado",Lancamentos!$J:$J,Fluxo_de_Caixa_Semanal!$A148)</f>
        <v>0</v>
      </c>
      <c r="DB148" s="122">
        <f>-SUMIFS(Lancamentos!$Y:$Y,Lancamentos!$AF:$AF,Fluxo_de_Caixa_Semanal!DB$8,Lancamentos!$F:$F,"Orçado",Lancamentos!$J:$J,Fluxo_de_Caixa_Semanal!$A148)</f>
        <v>0</v>
      </c>
      <c r="DC148" s="123">
        <f>-SUMIFS(Lancamentos!$Y:$Y,Lancamentos!$AF:$AF,Fluxo_de_Caixa_Semanal!DC$8,Lancamentos!$F:$F,"Orçado",Lancamentos!$J:$J,Fluxo_de_Caixa_Semanal!$A148)</f>
        <v>0</v>
      </c>
      <c r="DD148" s="121">
        <f>-SUMIFS(Lancamentos!$Y:$Y,Lancamentos!$AF:$AF,Fluxo_de_Caixa_Semanal!DD$8,Lancamentos!$F:$F,"Orçado",Lancamentos!$J:$J,Fluxo_de_Caixa_Semanal!$A148)</f>
        <v>0</v>
      </c>
      <c r="DE148" s="122">
        <f>-SUMIFS(Lancamentos!$Y:$Y,Lancamentos!$AF:$AF,Fluxo_de_Caixa_Semanal!DE$8,Lancamentos!$F:$F,"Orçado",Lancamentos!$J:$J,Fluxo_de_Caixa_Semanal!$A148)</f>
        <v>0</v>
      </c>
      <c r="DF148" s="123">
        <f>-SUMIFS(Lancamentos!$Y:$Y,Lancamentos!$AF:$AF,Fluxo_de_Caixa_Semanal!DF$8,Lancamentos!$F:$F,"Orçado",Lancamentos!$J:$J,Fluxo_de_Caixa_Semanal!$A148)</f>
        <v>0</v>
      </c>
      <c r="DG148" s="121">
        <f>-SUMIFS(Lancamentos!$Y:$Y,Lancamentos!$AF:$AF,Fluxo_de_Caixa_Semanal!DG$8,Lancamentos!$F:$F,"Orçado",Lancamentos!$J:$J,Fluxo_de_Caixa_Semanal!$A148)</f>
        <v>0</v>
      </c>
      <c r="DH148" s="122">
        <f>-SUMIFS(Lancamentos!$Y:$Y,Lancamentos!$AF:$AF,Fluxo_de_Caixa_Semanal!DH$8,Lancamentos!$F:$F,"Orçado",Lancamentos!$J:$J,Fluxo_de_Caixa_Semanal!$A148)</f>
        <v>0</v>
      </c>
      <c r="DI148" s="123">
        <f>-SUMIFS(Lancamentos!$Y:$Y,Lancamentos!$AF:$AF,Fluxo_de_Caixa_Semanal!DI$8,Lancamentos!$F:$F,"Orçado",Lancamentos!$J:$J,Fluxo_de_Caixa_Semanal!$A148)</f>
        <v>0</v>
      </c>
      <c r="DJ148" s="121">
        <f>-SUMIFS(Lancamentos!$Y:$Y,Lancamentos!$AF:$AF,Fluxo_de_Caixa_Semanal!DJ$8,Lancamentos!$F:$F,"Orçado",Lancamentos!$J:$J,Fluxo_de_Caixa_Semanal!$A148)</f>
        <v>0</v>
      </c>
      <c r="DK148" s="122">
        <f>-SUMIFS(Lancamentos!$Y:$Y,Lancamentos!$AF:$AF,Fluxo_de_Caixa_Semanal!DK$8,Lancamentos!$F:$F,"Orçado",Lancamentos!$J:$J,Fluxo_de_Caixa_Semanal!$A148)</f>
        <v>0</v>
      </c>
      <c r="DL148" s="123">
        <f>-SUMIFS(Lancamentos!$Y:$Y,Lancamentos!$AF:$AF,Fluxo_de_Caixa_Semanal!DL$8,Lancamentos!$F:$F,"Orçado",Lancamentos!$J:$J,Fluxo_de_Caixa_Semanal!$A148)</f>
        <v>0</v>
      </c>
      <c r="DM148" s="121">
        <f>-SUMIFS(Lancamentos!$Y:$Y,Lancamentos!$AF:$AF,Fluxo_de_Caixa_Semanal!DM$8,Lancamentos!$F:$F,"Orçado",Lancamentos!$J:$J,Fluxo_de_Caixa_Semanal!$A148)</f>
        <v>0</v>
      </c>
      <c r="DN148" s="122">
        <f>-SUMIFS(Lancamentos!$Y:$Y,Lancamentos!$AF:$AF,Fluxo_de_Caixa_Semanal!DN$8,Lancamentos!$F:$F,"Orçado",Lancamentos!$J:$J,Fluxo_de_Caixa_Semanal!$A148)</f>
        <v>0</v>
      </c>
      <c r="DO148" s="123">
        <f>-SUMIFS(Lancamentos!$Y:$Y,Lancamentos!$AF:$AF,Fluxo_de_Caixa_Semanal!DO$8,Lancamentos!$F:$F,"Orçado",Lancamentos!$J:$J,Fluxo_de_Caixa_Semanal!$A148)</f>
        <v>0</v>
      </c>
      <c r="DP148" s="121">
        <f>-SUMIFS(Lancamentos!$Y:$Y,Lancamentos!$AF:$AF,Fluxo_de_Caixa_Semanal!DP$8,Lancamentos!$F:$F,"Orçado",Lancamentos!$J:$J,Fluxo_de_Caixa_Semanal!$A148)</f>
        <v>0</v>
      </c>
      <c r="DQ148" s="122">
        <f>-SUMIFS(Lancamentos!$Y:$Y,Lancamentos!$AF:$AF,Fluxo_de_Caixa_Semanal!DQ$8,Lancamentos!$F:$F,"Orçado",Lancamentos!$J:$J,Fluxo_de_Caixa_Semanal!$A148)</f>
        <v>0</v>
      </c>
      <c r="DR148" s="123">
        <f>-SUMIFS(Lancamentos!$Y:$Y,Lancamentos!$AF:$AF,Fluxo_de_Caixa_Semanal!DR$8,Lancamentos!$F:$F,"Orçado",Lancamentos!$J:$J,Fluxo_de_Caixa_Semanal!$A148)</f>
        <v>0</v>
      </c>
      <c r="DS148" s="121">
        <f>-SUMIFS(Lancamentos!$Y:$Y,Lancamentos!$AF:$AF,Fluxo_de_Caixa_Semanal!DS$8,Lancamentos!$F:$F,"Orçado",Lancamentos!$J:$J,Fluxo_de_Caixa_Semanal!$A148)</f>
        <v>0</v>
      </c>
      <c r="DT148" s="122">
        <f>-SUMIFS(Lancamentos!$Y:$Y,Lancamentos!$AF:$AF,Fluxo_de_Caixa_Semanal!DT$8,Lancamentos!$F:$F,"Orçado",Lancamentos!$J:$J,Fluxo_de_Caixa_Semanal!$A148)</f>
        <v>0</v>
      </c>
      <c r="DU148" s="123">
        <f>-SUMIFS(Lancamentos!$Y:$Y,Lancamentos!$AF:$AF,Fluxo_de_Caixa_Semanal!DU$8,Lancamentos!$F:$F,"Orçado",Lancamentos!$J:$J,Fluxo_de_Caixa_Semanal!$A148)</f>
        <v>0</v>
      </c>
      <c r="DV148" s="121">
        <f>-SUMIFS(Lancamentos!$Y:$Y,Lancamentos!$AF:$AF,Fluxo_de_Caixa_Semanal!DV$8,Lancamentos!$F:$F,"Orçado",Lancamentos!$J:$J,Fluxo_de_Caixa_Semanal!$A148)</f>
        <v>0</v>
      </c>
      <c r="DW148" s="122">
        <f>-SUMIFS(Lancamentos!$Y:$Y,Lancamentos!$AF:$AF,Fluxo_de_Caixa_Semanal!DW$8,Lancamentos!$F:$F,"Orçado",Lancamentos!$J:$J,Fluxo_de_Caixa_Semanal!$A148)</f>
        <v>0</v>
      </c>
      <c r="DX148" s="123">
        <f>-SUMIFS(Lancamentos!$Y:$Y,Lancamentos!$AF:$AF,Fluxo_de_Caixa_Semanal!DX$8,Lancamentos!$F:$F,"Orçado",Lancamentos!$J:$J,Fluxo_de_Caixa_Semanal!$A148)</f>
        <v>0</v>
      </c>
      <c r="DY148" s="121">
        <f>-SUMIFS(Lancamentos!$Y:$Y,Lancamentos!$AF:$AF,Fluxo_de_Caixa_Semanal!DY$8,Lancamentos!$F:$F,"Orçado",Lancamentos!$J:$J,Fluxo_de_Caixa_Semanal!$A148)</f>
        <v>0</v>
      </c>
      <c r="DZ148" s="122">
        <f>-SUMIFS(Lancamentos!$Y:$Y,Lancamentos!$AF:$AF,Fluxo_de_Caixa_Semanal!DZ$8,Lancamentos!$F:$F,"Orçado",Lancamentos!$J:$J,Fluxo_de_Caixa_Semanal!$A148)</f>
        <v>0</v>
      </c>
      <c r="EA148" s="123">
        <f>-SUMIFS(Lancamentos!$Y:$Y,Lancamentos!$AF:$AF,Fluxo_de_Caixa_Semanal!EA$8,Lancamentos!$F:$F,"Orçado",Lancamentos!$J:$J,Fluxo_de_Caixa_Semanal!$A148)</f>
        <v>0</v>
      </c>
      <c r="EB148" s="121">
        <f>-SUMIFS(Lancamentos!$Y:$Y,Lancamentos!$AF:$AF,Fluxo_de_Caixa_Semanal!EB$8,Lancamentos!$F:$F,"Orçado",Lancamentos!$J:$J,Fluxo_de_Caixa_Semanal!$A148)</f>
        <v>0</v>
      </c>
      <c r="EC148" s="122">
        <f>-SUMIFS(Lancamentos!$Y:$Y,Lancamentos!$AF:$AF,Fluxo_de_Caixa_Semanal!EC$8,Lancamentos!$F:$F,"Orçado",Lancamentos!$J:$J,Fluxo_de_Caixa_Semanal!$A148)</f>
        <v>0</v>
      </c>
      <c r="ED148" s="123">
        <f>-SUMIFS(Lancamentos!$Y:$Y,Lancamentos!$AF:$AF,Fluxo_de_Caixa_Semanal!ED$8,Lancamentos!$F:$F,"Orçado",Lancamentos!$J:$J,Fluxo_de_Caixa_Semanal!$A148)</f>
        <v>0</v>
      </c>
      <c r="EE148" s="121">
        <f>-SUMIFS(Lancamentos!$Y:$Y,Lancamentos!$AF:$AF,Fluxo_de_Caixa_Semanal!EE$8,Lancamentos!$F:$F,"Orçado",Lancamentos!$J:$J,Fluxo_de_Caixa_Semanal!$A148)</f>
        <v>0</v>
      </c>
      <c r="EF148" s="122">
        <f>-SUMIFS(Lancamentos!$Y:$Y,Lancamentos!$AF:$AF,Fluxo_de_Caixa_Semanal!EF$8,Lancamentos!$F:$F,"Orçado",Lancamentos!$J:$J,Fluxo_de_Caixa_Semanal!$A148)</f>
        <v>0</v>
      </c>
      <c r="EG148" s="123">
        <f>-SUMIFS(Lancamentos!$Y:$Y,Lancamentos!$AF:$AF,Fluxo_de_Caixa_Semanal!EG$8,Lancamentos!$F:$F,"Orçado",Lancamentos!$J:$J,Fluxo_de_Caixa_Semanal!$A148)</f>
        <v>0</v>
      </c>
      <c r="EH148" s="121">
        <f>-SUMIFS(Lancamentos!$Y:$Y,Lancamentos!$AF:$AF,Fluxo_de_Caixa_Semanal!EH$8,Lancamentos!$F:$F,"Orçado",Lancamentos!$J:$J,Fluxo_de_Caixa_Semanal!$A148)</f>
        <v>0</v>
      </c>
      <c r="EI148" s="122">
        <f>-SUMIFS(Lancamentos!$Y:$Y,Lancamentos!$AF:$AF,Fluxo_de_Caixa_Semanal!EI$8,Lancamentos!$F:$F,"Orçado",Lancamentos!$J:$J,Fluxo_de_Caixa_Semanal!$A148)</f>
        <v>0</v>
      </c>
      <c r="EJ148" s="123">
        <f>-SUMIFS(Lancamentos!$Y:$Y,Lancamentos!$AF:$AF,Fluxo_de_Caixa_Semanal!EJ$8,Lancamentos!$F:$F,"Orçado",Lancamentos!$J:$J,Fluxo_de_Caixa_Semanal!$A148)</f>
        <v>0</v>
      </c>
      <c r="EK148" s="121">
        <f>-SUMIFS(Lancamentos!$Y:$Y,Lancamentos!$AF:$AF,Fluxo_de_Caixa_Semanal!EK$8,Lancamentos!$F:$F,"Orçado",Lancamentos!$J:$J,Fluxo_de_Caixa_Semanal!$A148)</f>
        <v>0</v>
      </c>
      <c r="EL148" s="122">
        <f>-SUMIFS(Lancamentos!$Y:$Y,Lancamentos!$AF:$AF,Fluxo_de_Caixa_Semanal!EL$8,Lancamentos!$F:$F,"Orçado",Lancamentos!$J:$J,Fluxo_de_Caixa_Semanal!$A148)</f>
        <v>0</v>
      </c>
      <c r="EM148" s="123">
        <f>-SUMIFS(Lancamentos!$Y:$Y,Lancamentos!$AF:$AF,Fluxo_de_Caixa_Semanal!EM$8,Lancamentos!$F:$F,"Orçado",Lancamentos!$J:$J,Fluxo_de_Caixa_Semanal!$A148)</f>
        <v>0</v>
      </c>
      <c r="EN148" s="121">
        <f>-SUMIFS(Lancamentos!$Y:$Y,Lancamentos!$AF:$AF,Fluxo_de_Caixa_Semanal!EN$8,Lancamentos!$F:$F,"Orçado",Lancamentos!$J:$J,Fluxo_de_Caixa_Semanal!$A148)</f>
        <v>0</v>
      </c>
      <c r="EO148" s="122">
        <f>-SUMIFS(Lancamentos!$Y:$Y,Lancamentos!$AF:$AF,Fluxo_de_Caixa_Semanal!EO$8,Lancamentos!$F:$F,"Orçado",Lancamentos!$J:$J,Fluxo_de_Caixa_Semanal!$A148)</f>
        <v>0</v>
      </c>
      <c r="EP148" s="123">
        <f>-SUMIFS(Lancamentos!$Y:$Y,Lancamentos!$AF:$AF,Fluxo_de_Caixa_Semanal!EP$8,Lancamentos!$F:$F,"Orçado",Lancamentos!$J:$J,Fluxo_de_Caixa_Semanal!$A148)</f>
        <v>0</v>
      </c>
      <c r="EQ148" s="121">
        <f>-SUMIFS(Lancamentos!$Y:$Y,Lancamentos!$AF:$AF,Fluxo_de_Caixa_Semanal!EQ$8,Lancamentos!$F:$F,"Orçado",Lancamentos!$J:$J,Fluxo_de_Caixa_Semanal!$A148)</f>
        <v>0</v>
      </c>
      <c r="ER148" s="122">
        <f>-SUMIFS(Lancamentos!$Y:$Y,Lancamentos!$AF:$AF,Fluxo_de_Caixa_Semanal!ER$8,Lancamentos!$F:$F,"Orçado",Lancamentos!$J:$J,Fluxo_de_Caixa_Semanal!$A148)</f>
        <v>0</v>
      </c>
      <c r="ES148" s="123">
        <f>-SUMIFS(Lancamentos!$Y:$Y,Lancamentos!$AF:$AF,Fluxo_de_Caixa_Semanal!ES$8,Lancamentos!$F:$F,"Orçado",Lancamentos!$J:$J,Fluxo_de_Caixa_Semanal!$A148)</f>
        <v>0</v>
      </c>
    </row>
    <row r="149" spans="1:149" s="2" customFormat="1" outlineLevel="1" x14ac:dyDescent="0.25">
      <c r="A149" t="s">
        <v>99</v>
      </c>
      <c r="B149" t="s">
        <v>100</v>
      </c>
      <c r="C149" s="165">
        <f>-SUMIFS(Lancamentos!$Y:$Y,Lancamentos!$AF:$AF,Fluxo_de_Caixa_Semanal!C$8,Lancamentos!$F:$F,"Realizado",Lancamentos!$J:$J,Fluxo_de_Caixa_Semanal!$A149)</f>
        <v>0</v>
      </c>
      <c r="D149" s="165">
        <f>-SUMIFS(Lancamentos!$Y:$Y,Lancamentos!$AF:$AF,Fluxo_de_Caixa_Semanal!D$8,Lancamentos!$F:$F,"Realizado",Lancamentos!$J:$J,Fluxo_de_Caixa_Semanal!$A149)</f>
        <v>0</v>
      </c>
      <c r="E149" s="166">
        <f>-SUMIFS(Lancamentos!$Y:$Y,Lancamentos!$AF:$AF,Fluxo_de_Caixa_Semanal!E$8,Lancamentos!$F:$F,"Realizado",Lancamentos!$J:$J,Fluxo_de_Caixa_Semanal!$A149)</f>
        <v>0</v>
      </c>
      <c r="F149" s="167">
        <f>-SUMIFS(Lancamentos!$Y:$Y,Lancamentos!$AF:$AF,Fluxo_de_Caixa_Semanal!F$8,Lancamentos!$F:$F,"Realizado",Lancamentos!$J:$J,Fluxo_de_Caixa_Semanal!$A149)</f>
        <v>0</v>
      </c>
      <c r="G149" s="165">
        <f>-SUMIFS(Lancamentos!$Y:$Y,Lancamentos!$AF:$AF,Fluxo_de_Caixa_Semanal!G$8,Lancamentos!$F:$F,"Realizado",Lancamentos!$J:$J,Fluxo_de_Caixa_Semanal!$A149)</f>
        <v>0</v>
      </c>
      <c r="H149" s="166">
        <f>-SUMIFS(Lancamentos!$Y:$Y,Lancamentos!$AF:$AF,Fluxo_de_Caixa_Semanal!H$8,Lancamentos!$F:$F,"Realizado",Lancamentos!$J:$J,Fluxo_de_Caixa_Semanal!$A149)</f>
        <v>0</v>
      </c>
      <c r="I149" s="167">
        <f>-SUMIFS(Lancamentos!$Y:$Y,Lancamentos!$AF:$AF,Fluxo_de_Caixa_Semanal!I$8,Lancamentos!$F:$F,"Realizado",Lancamentos!$J:$J,Fluxo_de_Caixa_Semanal!$A149)</f>
        <v>0</v>
      </c>
      <c r="J149" s="165">
        <f>-SUMIFS(Lancamentos!$Y:$Y,Lancamentos!$AF:$AF,Fluxo_de_Caixa_Semanal!J$8,Lancamentos!$F:$F,"Realizado",Lancamentos!$J:$J,Fluxo_de_Caixa_Semanal!$A149)</f>
        <v>0</v>
      </c>
      <c r="K149" s="166">
        <f>-SUMIFS(Lancamentos!$Y:$Y,Lancamentos!$AF:$AF,Fluxo_de_Caixa_Semanal!K$8,Lancamentos!$F:$F,"Realizado",Lancamentos!$J:$J,Fluxo_de_Caixa_Semanal!$A149)</f>
        <v>0</v>
      </c>
      <c r="L149" s="167">
        <f>-SUMIFS(Lancamentos!$Y:$Y,Lancamentos!$AF:$AF,Fluxo_de_Caixa_Semanal!L$8,Lancamentos!$F:$F,"Realizado",Lancamentos!$J:$J,Fluxo_de_Caixa_Semanal!$A149)</f>
        <v>0</v>
      </c>
      <c r="M149" s="165">
        <f>-SUMIFS(Lancamentos!$Y:$Y,Lancamentos!$AF:$AF,Fluxo_de_Caixa_Semanal!M$8,Lancamentos!$F:$F,"Realizado",Lancamentos!$J:$J,Fluxo_de_Caixa_Semanal!$A149)</f>
        <v>0</v>
      </c>
      <c r="N149" s="166">
        <f>-SUMIFS(Lancamentos!$Y:$Y,Lancamentos!$AF:$AF,Fluxo_de_Caixa_Semanal!N$8,Lancamentos!$F:$F,"Realizado",Lancamentos!$J:$J,Fluxo_de_Caixa_Semanal!$A149)</f>
        <v>0</v>
      </c>
      <c r="O149" s="167">
        <f>-SUMIFS(Lancamentos!$Y:$Y,Lancamentos!$AF:$AF,Fluxo_de_Caixa_Semanal!O$8,Lancamentos!$F:$F,"Realizado",Lancamentos!$J:$J,Fluxo_de_Caixa_Semanal!$A149)</f>
        <v>0</v>
      </c>
      <c r="P149" s="165">
        <f>-SUMIFS(Lancamentos!$Y:$Y,Lancamentos!$AF:$AF,Fluxo_de_Caixa_Semanal!P$8,Lancamentos!$F:$F,"Realizado",Lancamentos!$J:$J,Fluxo_de_Caixa_Semanal!$A149)</f>
        <v>0</v>
      </c>
      <c r="Q149" s="166">
        <f>-SUMIFS(Lancamentos!$Y:$Y,Lancamentos!$AF:$AF,Fluxo_de_Caixa_Semanal!Q$8,Lancamentos!$F:$F,"Realizado",Lancamentos!$J:$J,Fluxo_de_Caixa_Semanal!$A149)</f>
        <v>0</v>
      </c>
      <c r="R149" s="167">
        <f>-SUMIFS(Lancamentos!$Y:$Y,Lancamentos!$AF:$AF,Fluxo_de_Caixa_Semanal!R$8,Lancamentos!$F:$F,"Realizado",Lancamentos!$J:$J,Fluxo_de_Caixa_Semanal!$A149)</f>
        <v>0</v>
      </c>
      <c r="S149" s="165">
        <f>-SUMIFS(Lancamentos!$Y:$Y,Lancamentos!$AF:$AF,Fluxo_de_Caixa_Semanal!S$8,Lancamentos!$F:$F,"Realizado",Lancamentos!$J:$J,Fluxo_de_Caixa_Semanal!$A149)</f>
        <v>0</v>
      </c>
      <c r="T149" s="166">
        <f>-SUMIFS(Lancamentos!$Y:$Y,Lancamentos!$AF:$AF,Fluxo_de_Caixa_Semanal!T$8,Lancamentos!$F:$F,"Realizado",Lancamentos!$J:$J,Fluxo_de_Caixa_Semanal!$A149)</f>
        <v>0</v>
      </c>
      <c r="U149" s="167">
        <f>-SUMIFS(Lancamentos!$Y:$Y,Lancamentos!$AF:$AF,Fluxo_de_Caixa_Semanal!U$8,Lancamentos!$F:$F,"Realizado",Lancamentos!$J:$J,Fluxo_de_Caixa_Semanal!$A149)</f>
        <v>0</v>
      </c>
      <c r="V149" s="165">
        <f>-SUMIFS(Lancamentos!$Y:$Y,Lancamentos!$AF:$AF,Fluxo_de_Caixa_Semanal!V$8,Lancamentos!$F:$F,"Realizado",Lancamentos!$J:$J,Fluxo_de_Caixa_Semanal!$A149)</f>
        <v>0</v>
      </c>
      <c r="W149" s="166">
        <f>-SUMIFS(Lancamentos!$Y:$Y,Lancamentos!$AF:$AF,Fluxo_de_Caixa_Semanal!W$8,Lancamentos!$F:$F,"Realizado",Lancamentos!$J:$J,Fluxo_de_Caixa_Semanal!$A149)</f>
        <v>0</v>
      </c>
      <c r="X149" s="121">
        <f>-SUMIFS(Lancamentos!$Y:$Y,Lancamentos!$AF:$AF,Fluxo_de_Caixa_Semanal!X$8,Lancamentos!$F:$F,"Orçado",Lancamentos!$J:$J,Fluxo_de_Caixa_Semanal!$A149)</f>
        <v>0</v>
      </c>
      <c r="Y149" s="122">
        <f>-SUMIFS(Lancamentos!$Y:$Y,Lancamentos!$AF:$AF,Fluxo_de_Caixa_Semanal!Y$8,Lancamentos!$F:$F,"Orçado",Lancamentos!$J:$J,Fluxo_de_Caixa_Semanal!$A149)</f>
        <v>0</v>
      </c>
      <c r="Z149" s="123">
        <f>-SUMIFS(Lancamentos!$Y:$Y,Lancamentos!$AF:$AF,Fluxo_de_Caixa_Semanal!Z$8,Lancamentos!$F:$F,"Orçado",Lancamentos!$J:$J,Fluxo_de_Caixa_Semanal!$A149)</f>
        <v>0</v>
      </c>
      <c r="AA149" s="121">
        <f>-SUMIFS(Lancamentos!$Y:$Y,Lancamentos!$AF:$AF,Fluxo_de_Caixa_Semanal!AA$8,Lancamentos!$F:$F,"Orçado",Lancamentos!$J:$J,Fluxo_de_Caixa_Semanal!$A149)</f>
        <v>0</v>
      </c>
      <c r="AB149" s="122">
        <f>-SUMIFS(Lancamentos!$Y:$Y,Lancamentos!$AF:$AF,Fluxo_de_Caixa_Semanal!AB$8,Lancamentos!$F:$F,"Orçado",Lancamentos!$J:$J,Fluxo_de_Caixa_Semanal!$A149)</f>
        <v>0</v>
      </c>
      <c r="AC149" s="123">
        <f>-SUMIFS(Lancamentos!$Y:$Y,Lancamentos!$AF:$AF,Fluxo_de_Caixa_Semanal!AC$8,Lancamentos!$F:$F,"Orçado",Lancamentos!$J:$J,Fluxo_de_Caixa_Semanal!$A149)</f>
        <v>0</v>
      </c>
      <c r="AD149" s="121">
        <f>-SUMIFS(Lancamentos!$Y:$Y,Lancamentos!$AF:$AF,Fluxo_de_Caixa_Semanal!AD$8,Lancamentos!$F:$F,"Orçado",Lancamentos!$J:$J,Fluxo_de_Caixa_Semanal!$A149)</f>
        <v>0</v>
      </c>
      <c r="AE149" s="122">
        <f>-SUMIFS(Lancamentos!$Y:$Y,Lancamentos!$AF:$AF,Fluxo_de_Caixa_Semanal!AE$8,Lancamentos!$F:$F,"Orçado",Lancamentos!$J:$J,Fluxo_de_Caixa_Semanal!$A149)</f>
        <v>0</v>
      </c>
      <c r="AF149" s="123">
        <f>-SUMIFS(Lancamentos!$Y:$Y,Lancamentos!$AF:$AF,Fluxo_de_Caixa_Semanal!AF$8,Lancamentos!$F:$F,"Orçado",Lancamentos!$J:$J,Fluxo_de_Caixa_Semanal!$A149)</f>
        <v>0</v>
      </c>
      <c r="AG149" s="121">
        <f>-SUMIFS(Lancamentos!$Y:$Y,Lancamentos!$AF:$AF,Fluxo_de_Caixa_Semanal!AG$8,Lancamentos!$F:$F,"Orçado",Lancamentos!$J:$J,Fluxo_de_Caixa_Semanal!$A149)</f>
        <v>0</v>
      </c>
      <c r="AH149" s="122">
        <f>-SUMIFS(Lancamentos!$Y:$Y,Lancamentos!$AF:$AF,Fluxo_de_Caixa_Semanal!AH$8,Lancamentos!$F:$F,"Orçado",Lancamentos!$J:$J,Fluxo_de_Caixa_Semanal!$A149)</f>
        <v>0</v>
      </c>
      <c r="AI149" s="123">
        <f>-SUMIFS(Lancamentos!$Y:$Y,Lancamentos!$AF:$AF,Fluxo_de_Caixa_Semanal!AI$8,Lancamentos!$F:$F,"Orçado",Lancamentos!$J:$J,Fluxo_de_Caixa_Semanal!$A149)</f>
        <v>0</v>
      </c>
      <c r="AJ149" s="121">
        <f>-SUMIFS(Lancamentos!$Y:$Y,Lancamentos!$AF:$AF,Fluxo_de_Caixa_Semanal!AJ$8,Lancamentos!$F:$F,"Orçado",Lancamentos!$J:$J,Fluxo_de_Caixa_Semanal!$A149)</f>
        <v>0</v>
      </c>
      <c r="AK149" s="122">
        <f>-SUMIFS(Lancamentos!$Y:$Y,Lancamentos!$AF:$AF,Fluxo_de_Caixa_Semanal!AK$8,Lancamentos!$F:$F,"Orçado",Lancamentos!$J:$J,Fluxo_de_Caixa_Semanal!$A149)</f>
        <v>0</v>
      </c>
      <c r="AL149" s="123">
        <f>-SUMIFS(Lancamentos!$Y:$Y,Lancamentos!$AF:$AF,Fluxo_de_Caixa_Semanal!AL$8,Lancamentos!$F:$F,"Orçado",Lancamentos!$J:$J,Fluxo_de_Caixa_Semanal!$A149)</f>
        <v>0</v>
      </c>
      <c r="AM149" s="121">
        <f>-SUMIFS(Lancamentos!$Y:$Y,Lancamentos!$AF:$AF,Fluxo_de_Caixa_Semanal!AM$8,Lancamentos!$F:$F,"Orçado",Lancamentos!$J:$J,Fluxo_de_Caixa_Semanal!$A149)</f>
        <v>0</v>
      </c>
      <c r="AN149" s="122">
        <f>-SUMIFS(Lancamentos!$Y:$Y,Lancamentos!$AF:$AF,Fluxo_de_Caixa_Semanal!AN$8,Lancamentos!$F:$F,"Orçado",Lancamentos!$J:$J,Fluxo_de_Caixa_Semanal!$A149)</f>
        <v>0</v>
      </c>
      <c r="AO149" s="123">
        <f>-SUMIFS(Lancamentos!$Y:$Y,Lancamentos!$AF:$AF,Fluxo_de_Caixa_Semanal!AO$8,Lancamentos!$F:$F,"Orçado",Lancamentos!$J:$J,Fluxo_de_Caixa_Semanal!$A149)</f>
        <v>0</v>
      </c>
      <c r="AP149" s="121">
        <f>-SUMIFS(Lancamentos!$Y:$Y,Lancamentos!$AF:$AF,Fluxo_de_Caixa_Semanal!AP$8,Lancamentos!$F:$F,"Orçado",Lancamentos!$J:$J,Fluxo_de_Caixa_Semanal!$A149)</f>
        <v>0</v>
      </c>
      <c r="AQ149" s="122">
        <f>-SUMIFS(Lancamentos!$Y:$Y,Lancamentos!$AF:$AF,Fluxo_de_Caixa_Semanal!AQ$8,Lancamentos!$F:$F,"Orçado",Lancamentos!$J:$J,Fluxo_de_Caixa_Semanal!$A149)</f>
        <v>0</v>
      </c>
      <c r="AR149" s="123">
        <f>-SUMIFS(Lancamentos!$Y:$Y,Lancamentos!$AF:$AF,Fluxo_de_Caixa_Semanal!AR$8,Lancamentos!$F:$F,"Orçado",Lancamentos!$J:$J,Fluxo_de_Caixa_Semanal!$A149)</f>
        <v>0</v>
      </c>
      <c r="AS149" s="121">
        <f>-SUMIFS(Lancamentos!$Y:$Y,Lancamentos!$AF:$AF,Fluxo_de_Caixa_Semanal!AS$8,Lancamentos!$F:$F,"Orçado",Lancamentos!$J:$J,Fluxo_de_Caixa_Semanal!$A149)</f>
        <v>0</v>
      </c>
      <c r="AT149" s="122">
        <f>-SUMIFS(Lancamentos!$Y:$Y,Lancamentos!$AF:$AF,Fluxo_de_Caixa_Semanal!AT$8,Lancamentos!$F:$F,"Orçado",Lancamentos!$J:$J,Fluxo_de_Caixa_Semanal!$A149)</f>
        <v>0</v>
      </c>
      <c r="AU149" s="123">
        <f>-SUMIFS(Lancamentos!$Y:$Y,Lancamentos!$AF:$AF,Fluxo_de_Caixa_Semanal!AU$8,Lancamentos!$F:$F,"Orçado",Lancamentos!$J:$J,Fluxo_de_Caixa_Semanal!$A149)</f>
        <v>0</v>
      </c>
      <c r="AV149" s="121">
        <f>-SUMIFS(Lancamentos!$Y:$Y,Lancamentos!$AF:$AF,Fluxo_de_Caixa_Semanal!AV$8,Lancamentos!$F:$F,"Orçado",Lancamentos!$J:$J,Fluxo_de_Caixa_Semanal!$A149)</f>
        <v>0</v>
      </c>
      <c r="AW149" s="122">
        <f>-SUMIFS(Lancamentos!$Y:$Y,Lancamentos!$AF:$AF,Fluxo_de_Caixa_Semanal!AW$8,Lancamentos!$F:$F,"Orçado",Lancamentos!$J:$J,Fluxo_de_Caixa_Semanal!$A149)</f>
        <v>0</v>
      </c>
      <c r="AX149" s="123">
        <f>-SUMIFS(Lancamentos!$Y:$Y,Lancamentos!$AF:$AF,Fluxo_de_Caixa_Semanal!AX$8,Lancamentos!$F:$F,"Orçado",Lancamentos!$J:$J,Fluxo_de_Caixa_Semanal!$A149)</f>
        <v>0</v>
      </c>
      <c r="AY149" s="121">
        <f>-SUMIFS(Lancamentos!$Y:$Y,Lancamentos!$AF:$AF,Fluxo_de_Caixa_Semanal!AY$8,Lancamentos!$F:$F,"Orçado",Lancamentos!$J:$J,Fluxo_de_Caixa_Semanal!$A149)</f>
        <v>0</v>
      </c>
      <c r="AZ149" s="122">
        <f>-SUMIFS(Lancamentos!$Y:$Y,Lancamentos!$AF:$AF,Fluxo_de_Caixa_Semanal!AZ$8,Lancamentos!$F:$F,"Orçado",Lancamentos!$J:$J,Fluxo_de_Caixa_Semanal!$A149)</f>
        <v>0</v>
      </c>
      <c r="BA149" s="123">
        <f>-SUMIFS(Lancamentos!$Y:$Y,Lancamentos!$AF:$AF,Fluxo_de_Caixa_Semanal!BA$8,Lancamentos!$F:$F,"Orçado",Lancamentos!$J:$J,Fluxo_de_Caixa_Semanal!$A149)</f>
        <v>0</v>
      </c>
      <c r="BB149" s="121">
        <f>-SUMIFS(Lancamentos!$Y:$Y,Lancamentos!$AF:$AF,Fluxo_de_Caixa_Semanal!BB$8,Lancamentos!$F:$F,"Orçado",Lancamentos!$J:$J,Fluxo_de_Caixa_Semanal!$A149)</f>
        <v>0</v>
      </c>
      <c r="BC149" s="122">
        <f>-SUMIFS(Lancamentos!$Y:$Y,Lancamentos!$AF:$AF,Fluxo_de_Caixa_Semanal!BC$8,Lancamentos!$F:$F,"Orçado",Lancamentos!$J:$J,Fluxo_de_Caixa_Semanal!$A149)</f>
        <v>0</v>
      </c>
      <c r="BD149" s="123">
        <f>-SUMIFS(Lancamentos!$Y:$Y,Lancamentos!$AF:$AF,Fluxo_de_Caixa_Semanal!BD$8,Lancamentos!$F:$F,"Orçado",Lancamentos!$J:$J,Fluxo_de_Caixa_Semanal!$A149)</f>
        <v>0</v>
      </c>
      <c r="BE149" s="121">
        <f>-SUMIFS(Lancamentos!$Y:$Y,Lancamentos!$AF:$AF,Fluxo_de_Caixa_Semanal!BE$8,Lancamentos!$F:$F,"Orçado",Lancamentos!$J:$J,Fluxo_de_Caixa_Semanal!$A149)</f>
        <v>0</v>
      </c>
      <c r="BF149" s="122">
        <f>-SUMIFS(Lancamentos!$Y:$Y,Lancamentos!$AF:$AF,Fluxo_de_Caixa_Semanal!BF$8,Lancamentos!$F:$F,"Orçado",Lancamentos!$J:$J,Fluxo_de_Caixa_Semanal!$A149)</f>
        <v>0</v>
      </c>
      <c r="BG149" s="123">
        <f>-SUMIFS(Lancamentos!$Y:$Y,Lancamentos!$AF:$AF,Fluxo_de_Caixa_Semanal!BG$8,Lancamentos!$F:$F,"Orçado",Lancamentos!$J:$J,Fluxo_de_Caixa_Semanal!$A149)</f>
        <v>0</v>
      </c>
      <c r="BH149" s="121">
        <f>-SUMIFS(Lancamentos!$Y:$Y,Lancamentos!$AF:$AF,Fluxo_de_Caixa_Semanal!BH$8,Lancamentos!$F:$F,"Orçado",Lancamentos!$J:$J,Fluxo_de_Caixa_Semanal!$A149)</f>
        <v>0</v>
      </c>
      <c r="BI149" s="122">
        <f>-SUMIFS(Lancamentos!$Y:$Y,Lancamentos!$AF:$AF,Fluxo_de_Caixa_Semanal!BI$8,Lancamentos!$F:$F,"Orçado",Lancamentos!$J:$J,Fluxo_de_Caixa_Semanal!$A149)</f>
        <v>0</v>
      </c>
      <c r="BJ149" s="123">
        <f>-SUMIFS(Lancamentos!$Y:$Y,Lancamentos!$AF:$AF,Fluxo_de_Caixa_Semanal!BJ$8,Lancamentos!$F:$F,"Orçado",Lancamentos!$J:$J,Fluxo_de_Caixa_Semanal!$A149)</f>
        <v>0</v>
      </c>
      <c r="BK149" s="121">
        <f>-SUMIFS(Lancamentos!$Y:$Y,Lancamentos!$AF:$AF,Fluxo_de_Caixa_Semanal!BK$8,Lancamentos!$F:$F,"Orçado",Lancamentos!$J:$J,Fluxo_de_Caixa_Semanal!$A149)</f>
        <v>0</v>
      </c>
      <c r="BL149" s="122">
        <f>-SUMIFS(Lancamentos!$Y:$Y,Lancamentos!$AF:$AF,Fluxo_de_Caixa_Semanal!BL$8,Lancamentos!$F:$F,"Orçado",Lancamentos!$J:$J,Fluxo_de_Caixa_Semanal!$A149)</f>
        <v>0</v>
      </c>
      <c r="BM149" s="123">
        <f>-SUMIFS(Lancamentos!$Y:$Y,Lancamentos!$AF:$AF,Fluxo_de_Caixa_Semanal!BM$8,Lancamentos!$F:$F,"Orçado",Lancamentos!$J:$J,Fluxo_de_Caixa_Semanal!$A149)</f>
        <v>0</v>
      </c>
      <c r="BN149" s="121">
        <f>-SUMIFS(Lancamentos!$Y:$Y,Lancamentos!$AF:$AF,Fluxo_de_Caixa_Semanal!BN$8,Lancamentos!$F:$F,"Orçado",Lancamentos!$J:$J,Fluxo_de_Caixa_Semanal!$A149)</f>
        <v>0</v>
      </c>
      <c r="BO149" s="122">
        <f>-SUMIFS(Lancamentos!$Y:$Y,Lancamentos!$AF:$AF,Fluxo_de_Caixa_Semanal!BO$8,Lancamentos!$F:$F,"Orçado",Lancamentos!$J:$J,Fluxo_de_Caixa_Semanal!$A149)</f>
        <v>0</v>
      </c>
      <c r="BP149" s="123">
        <f>-SUMIFS(Lancamentos!$Y:$Y,Lancamentos!$AF:$AF,Fluxo_de_Caixa_Semanal!BP$8,Lancamentos!$F:$F,"Orçado",Lancamentos!$J:$J,Fluxo_de_Caixa_Semanal!$A149)</f>
        <v>0</v>
      </c>
      <c r="BQ149" s="121">
        <f>-SUMIFS(Lancamentos!$Y:$Y,Lancamentos!$AF:$AF,Fluxo_de_Caixa_Semanal!BQ$8,Lancamentos!$F:$F,"Orçado",Lancamentos!$J:$J,Fluxo_de_Caixa_Semanal!$A149)</f>
        <v>0</v>
      </c>
      <c r="BR149" s="122">
        <f>-SUMIFS(Lancamentos!$Y:$Y,Lancamentos!$AF:$AF,Fluxo_de_Caixa_Semanal!BR$8,Lancamentos!$F:$F,"Orçado",Lancamentos!$J:$J,Fluxo_de_Caixa_Semanal!$A149)</f>
        <v>0</v>
      </c>
      <c r="BS149" s="123">
        <f>-SUMIFS(Lancamentos!$Y:$Y,Lancamentos!$AF:$AF,Fluxo_de_Caixa_Semanal!BS$8,Lancamentos!$F:$F,"Orçado",Lancamentos!$J:$J,Fluxo_de_Caixa_Semanal!$A149)</f>
        <v>0</v>
      </c>
      <c r="BT149" s="121">
        <f>-SUMIFS(Lancamentos!$Y:$Y,Lancamentos!$AF:$AF,Fluxo_de_Caixa_Semanal!BT$8,Lancamentos!$F:$F,"Orçado",Lancamentos!$J:$J,Fluxo_de_Caixa_Semanal!$A149)</f>
        <v>0</v>
      </c>
      <c r="BU149" s="122">
        <f>-SUMIFS(Lancamentos!$Y:$Y,Lancamentos!$AF:$AF,Fluxo_de_Caixa_Semanal!BU$8,Lancamentos!$F:$F,"Orçado",Lancamentos!$J:$J,Fluxo_de_Caixa_Semanal!$A149)</f>
        <v>0</v>
      </c>
      <c r="BV149" s="123">
        <f>-SUMIFS(Lancamentos!$Y:$Y,Lancamentos!$AF:$AF,Fluxo_de_Caixa_Semanal!BV$8,Lancamentos!$F:$F,"Orçado",Lancamentos!$J:$J,Fluxo_de_Caixa_Semanal!$A149)</f>
        <v>0</v>
      </c>
      <c r="BW149" s="121">
        <f>-SUMIFS(Lancamentos!$Y:$Y,Lancamentos!$AF:$AF,Fluxo_de_Caixa_Semanal!BW$8,Lancamentos!$F:$F,"Orçado",Lancamentos!$J:$J,Fluxo_de_Caixa_Semanal!$A149)</f>
        <v>0</v>
      </c>
      <c r="BX149" s="122">
        <f>-SUMIFS(Lancamentos!$Y:$Y,Lancamentos!$AF:$AF,Fluxo_de_Caixa_Semanal!BX$8,Lancamentos!$F:$F,"Orçado",Lancamentos!$J:$J,Fluxo_de_Caixa_Semanal!$A149)</f>
        <v>0</v>
      </c>
      <c r="BY149" s="123">
        <f>-SUMIFS(Lancamentos!$Y:$Y,Lancamentos!$AF:$AF,Fluxo_de_Caixa_Semanal!BY$8,Lancamentos!$F:$F,"Orçado",Lancamentos!$J:$J,Fluxo_de_Caixa_Semanal!$A149)</f>
        <v>0</v>
      </c>
      <c r="BZ149" s="121">
        <f>-SUMIFS(Lancamentos!$Y:$Y,Lancamentos!$AF:$AF,Fluxo_de_Caixa_Semanal!BZ$8,Lancamentos!$F:$F,"Orçado",Lancamentos!$J:$J,Fluxo_de_Caixa_Semanal!$A149)</f>
        <v>0</v>
      </c>
      <c r="CA149" s="122">
        <f>-SUMIFS(Lancamentos!$Y:$Y,Lancamentos!$AF:$AF,Fluxo_de_Caixa_Semanal!CA$8,Lancamentos!$F:$F,"Orçado",Lancamentos!$J:$J,Fluxo_de_Caixa_Semanal!$A149)</f>
        <v>0</v>
      </c>
      <c r="CB149" s="123">
        <f>-SUMIFS(Lancamentos!$Y:$Y,Lancamentos!$AF:$AF,Fluxo_de_Caixa_Semanal!CB$8,Lancamentos!$F:$F,"Orçado",Lancamentos!$J:$J,Fluxo_de_Caixa_Semanal!$A149)</f>
        <v>0</v>
      </c>
      <c r="CC149" s="121">
        <f>-SUMIFS(Lancamentos!$Y:$Y,Lancamentos!$AF:$AF,Fluxo_de_Caixa_Semanal!CC$8,Lancamentos!$F:$F,"Orçado",Lancamentos!$J:$J,Fluxo_de_Caixa_Semanal!$A149)</f>
        <v>0</v>
      </c>
      <c r="CD149" s="122">
        <f>-SUMIFS(Lancamentos!$Y:$Y,Lancamentos!$AF:$AF,Fluxo_de_Caixa_Semanal!CD$8,Lancamentos!$F:$F,"Orçado",Lancamentos!$J:$J,Fluxo_de_Caixa_Semanal!$A149)</f>
        <v>0</v>
      </c>
      <c r="CE149" s="123">
        <f>-SUMIFS(Lancamentos!$Y:$Y,Lancamentos!$AF:$AF,Fluxo_de_Caixa_Semanal!CE$8,Lancamentos!$F:$F,"Orçado",Lancamentos!$J:$J,Fluxo_de_Caixa_Semanal!$A149)</f>
        <v>0</v>
      </c>
      <c r="CF149" s="121">
        <f>-SUMIFS(Lancamentos!$Y:$Y,Lancamentos!$AF:$AF,Fluxo_de_Caixa_Semanal!CF$8,Lancamentos!$F:$F,"Orçado",Lancamentos!$J:$J,Fluxo_de_Caixa_Semanal!$A149)</f>
        <v>0</v>
      </c>
      <c r="CG149" s="122">
        <f>-SUMIFS(Lancamentos!$Y:$Y,Lancamentos!$AF:$AF,Fluxo_de_Caixa_Semanal!CG$8,Lancamentos!$F:$F,"Orçado",Lancamentos!$J:$J,Fluxo_de_Caixa_Semanal!$A149)</f>
        <v>0</v>
      </c>
      <c r="CH149" s="123">
        <f>-SUMIFS(Lancamentos!$Y:$Y,Lancamentos!$AF:$AF,Fluxo_de_Caixa_Semanal!CH$8,Lancamentos!$F:$F,"Orçado",Lancamentos!$J:$J,Fluxo_de_Caixa_Semanal!$A149)</f>
        <v>0</v>
      </c>
      <c r="CI149" s="121">
        <f>-SUMIFS(Lancamentos!$Y:$Y,Lancamentos!$AF:$AF,Fluxo_de_Caixa_Semanal!CI$8,Lancamentos!$F:$F,"Orçado",Lancamentos!$J:$J,Fluxo_de_Caixa_Semanal!$A149)</f>
        <v>0</v>
      </c>
      <c r="CJ149" s="122">
        <f>-SUMIFS(Lancamentos!$Y:$Y,Lancamentos!$AF:$AF,Fluxo_de_Caixa_Semanal!CJ$8,Lancamentos!$F:$F,"Orçado",Lancamentos!$J:$J,Fluxo_de_Caixa_Semanal!$A149)</f>
        <v>0</v>
      </c>
      <c r="CK149" s="123">
        <f>-SUMIFS(Lancamentos!$Y:$Y,Lancamentos!$AF:$AF,Fluxo_de_Caixa_Semanal!CK$8,Lancamentos!$F:$F,"Orçado",Lancamentos!$J:$J,Fluxo_de_Caixa_Semanal!$A149)</f>
        <v>0</v>
      </c>
      <c r="CL149" s="121">
        <f>-SUMIFS(Lancamentos!$Y:$Y,Lancamentos!$AF:$AF,Fluxo_de_Caixa_Semanal!CL$8,Lancamentos!$F:$F,"Orçado",Lancamentos!$J:$J,Fluxo_de_Caixa_Semanal!$A149)</f>
        <v>0</v>
      </c>
      <c r="CM149" s="122">
        <f>-SUMIFS(Lancamentos!$Y:$Y,Lancamentos!$AF:$AF,Fluxo_de_Caixa_Semanal!CM$8,Lancamentos!$F:$F,"Orçado",Lancamentos!$J:$J,Fluxo_de_Caixa_Semanal!$A149)</f>
        <v>0</v>
      </c>
      <c r="CN149" s="123">
        <f>-SUMIFS(Lancamentos!$Y:$Y,Lancamentos!$AF:$AF,Fluxo_de_Caixa_Semanal!CN$8,Lancamentos!$F:$F,"Orçado",Lancamentos!$J:$J,Fluxo_de_Caixa_Semanal!$A149)</f>
        <v>0</v>
      </c>
      <c r="CO149" s="121">
        <f>-SUMIFS(Lancamentos!$Y:$Y,Lancamentos!$AF:$AF,Fluxo_de_Caixa_Semanal!CO$8,Lancamentos!$F:$F,"Orçado",Lancamentos!$J:$J,Fluxo_de_Caixa_Semanal!$A149)</f>
        <v>0</v>
      </c>
      <c r="CP149" s="122">
        <f>-SUMIFS(Lancamentos!$Y:$Y,Lancamentos!$AF:$AF,Fluxo_de_Caixa_Semanal!CP$8,Lancamentos!$F:$F,"Orçado",Lancamentos!$J:$J,Fluxo_de_Caixa_Semanal!$A149)</f>
        <v>0</v>
      </c>
      <c r="CQ149" s="123">
        <f>-SUMIFS(Lancamentos!$Y:$Y,Lancamentos!$AF:$AF,Fluxo_de_Caixa_Semanal!CQ$8,Lancamentos!$F:$F,"Orçado",Lancamentos!$J:$J,Fluxo_de_Caixa_Semanal!$A149)</f>
        <v>0</v>
      </c>
      <c r="CR149" s="121">
        <f>-SUMIFS(Lancamentos!$Y:$Y,Lancamentos!$AF:$AF,Fluxo_de_Caixa_Semanal!CR$8,Lancamentos!$F:$F,"Orçado",Lancamentos!$J:$J,Fluxo_de_Caixa_Semanal!$A149)</f>
        <v>0</v>
      </c>
      <c r="CS149" s="122">
        <f>-SUMIFS(Lancamentos!$Y:$Y,Lancamentos!$AF:$AF,Fluxo_de_Caixa_Semanal!CS$8,Lancamentos!$F:$F,"Orçado",Lancamentos!$J:$J,Fluxo_de_Caixa_Semanal!$A149)</f>
        <v>0</v>
      </c>
      <c r="CT149" s="123">
        <f>-SUMIFS(Lancamentos!$Y:$Y,Lancamentos!$AF:$AF,Fluxo_de_Caixa_Semanal!CT$8,Lancamentos!$F:$F,"Orçado",Lancamentos!$J:$J,Fluxo_de_Caixa_Semanal!$A149)</f>
        <v>0</v>
      </c>
      <c r="CU149" s="121">
        <f>-SUMIFS(Lancamentos!$Y:$Y,Lancamentos!$AF:$AF,Fluxo_de_Caixa_Semanal!CU$8,Lancamentos!$F:$F,"Orçado",Lancamentos!$J:$J,Fluxo_de_Caixa_Semanal!$A149)</f>
        <v>0</v>
      </c>
      <c r="CV149" s="122">
        <f>-SUMIFS(Lancamentos!$Y:$Y,Lancamentos!$AF:$AF,Fluxo_de_Caixa_Semanal!CV$8,Lancamentos!$F:$F,"Orçado",Lancamentos!$J:$J,Fluxo_de_Caixa_Semanal!$A149)</f>
        <v>0</v>
      </c>
      <c r="CW149" s="123">
        <f>-SUMIFS(Lancamentos!$Y:$Y,Lancamentos!$AF:$AF,Fluxo_de_Caixa_Semanal!CW$8,Lancamentos!$F:$F,"Orçado",Lancamentos!$J:$J,Fluxo_de_Caixa_Semanal!$A149)</f>
        <v>0</v>
      </c>
      <c r="CX149" s="121">
        <f>-SUMIFS(Lancamentos!$Y:$Y,Lancamentos!$AF:$AF,Fluxo_de_Caixa_Semanal!CX$8,Lancamentos!$F:$F,"Orçado",Lancamentos!$J:$J,Fluxo_de_Caixa_Semanal!$A149)</f>
        <v>0</v>
      </c>
      <c r="CY149" s="122">
        <f>-SUMIFS(Lancamentos!$Y:$Y,Lancamentos!$AF:$AF,Fluxo_de_Caixa_Semanal!CY$8,Lancamentos!$F:$F,"Orçado",Lancamentos!$J:$J,Fluxo_de_Caixa_Semanal!$A149)</f>
        <v>0</v>
      </c>
      <c r="CZ149" s="123">
        <f>-SUMIFS(Lancamentos!$Y:$Y,Lancamentos!$AF:$AF,Fluxo_de_Caixa_Semanal!CZ$8,Lancamentos!$F:$F,"Orçado",Lancamentos!$J:$J,Fluxo_de_Caixa_Semanal!$A149)</f>
        <v>0</v>
      </c>
      <c r="DA149" s="121">
        <f>-SUMIFS(Lancamentos!$Y:$Y,Lancamentos!$AF:$AF,Fluxo_de_Caixa_Semanal!DA$8,Lancamentos!$F:$F,"Orçado",Lancamentos!$J:$J,Fluxo_de_Caixa_Semanal!$A149)</f>
        <v>0</v>
      </c>
      <c r="DB149" s="122">
        <f>-SUMIFS(Lancamentos!$Y:$Y,Lancamentos!$AF:$AF,Fluxo_de_Caixa_Semanal!DB$8,Lancamentos!$F:$F,"Orçado",Lancamentos!$J:$J,Fluxo_de_Caixa_Semanal!$A149)</f>
        <v>0</v>
      </c>
      <c r="DC149" s="123">
        <f>-SUMIFS(Lancamentos!$Y:$Y,Lancamentos!$AF:$AF,Fluxo_de_Caixa_Semanal!DC$8,Lancamentos!$F:$F,"Orçado",Lancamentos!$J:$J,Fluxo_de_Caixa_Semanal!$A149)</f>
        <v>0</v>
      </c>
      <c r="DD149" s="121">
        <f>-SUMIFS(Lancamentos!$Y:$Y,Lancamentos!$AF:$AF,Fluxo_de_Caixa_Semanal!DD$8,Lancamentos!$F:$F,"Orçado",Lancamentos!$J:$J,Fluxo_de_Caixa_Semanal!$A149)</f>
        <v>0</v>
      </c>
      <c r="DE149" s="122">
        <f>-SUMIFS(Lancamentos!$Y:$Y,Lancamentos!$AF:$AF,Fluxo_de_Caixa_Semanal!DE$8,Lancamentos!$F:$F,"Orçado",Lancamentos!$J:$J,Fluxo_de_Caixa_Semanal!$A149)</f>
        <v>0</v>
      </c>
      <c r="DF149" s="123">
        <f>-SUMIFS(Lancamentos!$Y:$Y,Lancamentos!$AF:$AF,Fluxo_de_Caixa_Semanal!DF$8,Lancamentos!$F:$F,"Orçado",Lancamentos!$J:$J,Fluxo_de_Caixa_Semanal!$A149)</f>
        <v>0</v>
      </c>
      <c r="DG149" s="121">
        <f>-SUMIFS(Lancamentos!$Y:$Y,Lancamentos!$AF:$AF,Fluxo_de_Caixa_Semanal!DG$8,Lancamentos!$F:$F,"Orçado",Lancamentos!$J:$J,Fluxo_de_Caixa_Semanal!$A149)</f>
        <v>0</v>
      </c>
      <c r="DH149" s="122">
        <f>-SUMIFS(Lancamentos!$Y:$Y,Lancamentos!$AF:$AF,Fluxo_de_Caixa_Semanal!DH$8,Lancamentos!$F:$F,"Orçado",Lancamentos!$J:$J,Fluxo_de_Caixa_Semanal!$A149)</f>
        <v>0</v>
      </c>
      <c r="DI149" s="123">
        <f>-SUMIFS(Lancamentos!$Y:$Y,Lancamentos!$AF:$AF,Fluxo_de_Caixa_Semanal!DI$8,Lancamentos!$F:$F,"Orçado",Lancamentos!$J:$J,Fluxo_de_Caixa_Semanal!$A149)</f>
        <v>0</v>
      </c>
      <c r="DJ149" s="121">
        <f>-SUMIFS(Lancamentos!$Y:$Y,Lancamentos!$AF:$AF,Fluxo_de_Caixa_Semanal!DJ$8,Lancamentos!$F:$F,"Orçado",Lancamentos!$J:$J,Fluxo_de_Caixa_Semanal!$A149)</f>
        <v>0</v>
      </c>
      <c r="DK149" s="122">
        <f>-SUMIFS(Lancamentos!$Y:$Y,Lancamentos!$AF:$AF,Fluxo_de_Caixa_Semanal!DK$8,Lancamentos!$F:$F,"Orçado",Lancamentos!$J:$J,Fluxo_de_Caixa_Semanal!$A149)</f>
        <v>0</v>
      </c>
      <c r="DL149" s="123">
        <f>-SUMIFS(Lancamentos!$Y:$Y,Lancamentos!$AF:$AF,Fluxo_de_Caixa_Semanal!DL$8,Lancamentos!$F:$F,"Orçado",Lancamentos!$J:$J,Fluxo_de_Caixa_Semanal!$A149)</f>
        <v>0</v>
      </c>
      <c r="DM149" s="121">
        <f>-SUMIFS(Lancamentos!$Y:$Y,Lancamentos!$AF:$AF,Fluxo_de_Caixa_Semanal!DM$8,Lancamentos!$F:$F,"Orçado",Lancamentos!$J:$J,Fluxo_de_Caixa_Semanal!$A149)</f>
        <v>0</v>
      </c>
      <c r="DN149" s="122">
        <f>-SUMIFS(Lancamentos!$Y:$Y,Lancamentos!$AF:$AF,Fluxo_de_Caixa_Semanal!DN$8,Lancamentos!$F:$F,"Orçado",Lancamentos!$J:$J,Fluxo_de_Caixa_Semanal!$A149)</f>
        <v>0</v>
      </c>
      <c r="DO149" s="123">
        <f>-SUMIFS(Lancamentos!$Y:$Y,Lancamentos!$AF:$AF,Fluxo_de_Caixa_Semanal!DO$8,Lancamentos!$F:$F,"Orçado",Lancamentos!$J:$J,Fluxo_de_Caixa_Semanal!$A149)</f>
        <v>0</v>
      </c>
      <c r="DP149" s="121">
        <f>-SUMIFS(Lancamentos!$Y:$Y,Lancamentos!$AF:$AF,Fluxo_de_Caixa_Semanal!DP$8,Lancamentos!$F:$F,"Orçado",Lancamentos!$J:$J,Fluxo_de_Caixa_Semanal!$A149)</f>
        <v>0</v>
      </c>
      <c r="DQ149" s="122">
        <f>-SUMIFS(Lancamentos!$Y:$Y,Lancamentos!$AF:$AF,Fluxo_de_Caixa_Semanal!DQ$8,Lancamentos!$F:$F,"Orçado",Lancamentos!$J:$J,Fluxo_de_Caixa_Semanal!$A149)</f>
        <v>0</v>
      </c>
      <c r="DR149" s="123">
        <f>-SUMIFS(Lancamentos!$Y:$Y,Lancamentos!$AF:$AF,Fluxo_de_Caixa_Semanal!DR$8,Lancamentos!$F:$F,"Orçado",Lancamentos!$J:$J,Fluxo_de_Caixa_Semanal!$A149)</f>
        <v>0</v>
      </c>
      <c r="DS149" s="121">
        <f>-SUMIFS(Lancamentos!$Y:$Y,Lancamentos!$AF:$AF,Fluxo_de_Caixa_Semanal!DS$8,Lancamentos!$F:$F,"Orçado",Lancamentos!$J:$J,Fluxo_de_Caixa_Semanal!$A149)</f>
        <v>0</v>
      </c>
      <c r="DT149" s="122">
        <f>-SUMIFS(Lancamentos!$Y:$Y,Lancamentos!$AF:$AF,Fluxo_de_Caixa_Semanal!DT$8,Lancamentos!$F:$F,"Orçado",Lancamentos!$J:$J,Fluxo_de_Caixa_Semanal!$A149)</f>
        <v>0</v>
      </c>
      <c r="DU149" s="123">
        <f>-SUMIFS(Lancamentos!$Y:$Y,Lancamentos!$AF:$AF,Fluxo_de_Caixa_Semanal!DU$8,Lancamentos!$F:$F,"Orçado",Lancamentos!$J:$J,Fluxo_de_Caixa_Semanal!$A149)</f>
        <v>0</v>
      </c>
      <c r="DV149" s="121">
        <f>-SUMIFS(Lancamentos!$Y:$Y,Lancamentos!$AF:$AF,Fluxo_de_Caixa_Semanal!DV$8,Lancamentos!$F:$F,"Orçado",Lancamentos!$J:$J,Fluxo_de_Caixa_Semanal!$A149)</f>
        <v>0</v>
      </c>
      <c r="DW149" s="122">
        <f>-SUMIFS(Lancamentos!$Y:$Y,Lancamentos!$AF:$AF,Fluxo_de_Caixa_Semanal!DW$8,Lancamentos!$F:$F,"Orçado",Lancamentos!$J:$J,Fluxo_de_Caixa_Semanal!$A149)</f>
        <v>0</v>
      </c>
      <c r="DX149" s="123">
        <f>-SUMIFS(Lancamentos!$Y:$Y,Lancamentos!$AF:$AF,Fluxo_de_Caixa_Semanal!DX$8,Lancamentos!$F:$F,"Orçado",Lancamentos!$J:$J,Fluxo_de_Caixa_Semanal!$A149)</f>
        <v>0</v>
      </c>
      <c r="DY149" s="121">
        <f>-SUMIFS(Lancamentos!$Y:$Y,Lancamentos!$AF:$AF,Fluxo_de_Caixa_Semanal!DY$8,Lancamentos!$F:$F,"Orçado",Lancamentos!$J:$J,Fluxo_de_Caixa_Semanal!$A149)</f>
        <v>0</v>
      </c>
      <c r="DZ149" s="122">
        <f>-SUMIFS(Lancamentos!$Y:$Y,Lancamentos!$AF:$AF,Fluxo_de_Caixa_Semanal!DZ$8,Lancamentos!$F:$F,"Orçado",Lancamentos!$J:$J,Fluxo_de_Caixa_Semanal!$A149)</f>
        <v>0</v>
      </c>
      <c r="EA149" s="123">
        <f>-SUMIFS(Lancamentos!$Y:$Y,Lancamentos!$AF:$AF,Fluxo_de_Caixa_Semanal!EA$8,Lancamentos!$F:$F,"Orçado",Lancamentos!$J:$J,Fluxo_de_Caixa_Semanal!$A149)</f>
        <v>0</v>
      </c>
      <c r="EB149" s="121">
        <f>-SUMIFS(Lancamentos!$Y:$Y,Lancamentos!$AF:$AF,Fluxo_de_Caixa_Semanal!EB$8,Lancamentos!$F:$F,"Orçado",Lancamentos!$J:$J,Fluxo_de_Caixa_Semanal!$A149)</f>
        <v>0</v>
      </c>
      <c r="EC149" s="122">
        <f>-SUMIFS(Lancamentos!$Y:$Y,Lancamentos!$AF:$AF,Fluxo_de_Caixa_Semanal!EC$8,Lancamentos!$F:$F,"Orçado",Lancamentos!$J:$J,Fluxo_de_Caixa_Semanal!$A149)</f>
        <v>0</v>
      </c>
      <c r="ED149" s="123">
        <f>-SUMIFS(Lancamentos!$Y:$Y,Lancamentos!$AF:$AF,Fluxo_de_Caixa_Semanal!ED$8,Lancamentos!$F:$F,"Orçado",Lancamentos!$J:$J,Fluxo_de_Caixa_Semanal!$A149)</f>
        <v>0</v>
      </c>
      <c r="EE149" s="121">
        <f>-SUMIFS(Lancamentos!$Y:$Y,Lancamentos!$AF:$AF,Fluxo_de_Caixa_Semanal!EE$8,Lancamentos!$F:$F,"Orçado",Lancamentos!$J:$J,Fluxo_de_Caixa_Semanal!$A149)</f>
        <v>0</v>
      </c>
      <c r="EF149" s="122">
        <f>-SUMIFS(Lancamentos!$Y:$Y,Lancamentos!$AF:$AF,Fluxo_de_Caixa_Semanal!EF$8,Lancamentos!$F:$F,"Orçado",Lancamentos!$J:$J,Fluxo_de_Caixa_Semanal!$A149)</f>
        <v>0</v>
      </c>
      <c r="EG149" s="123">
        <f>-SUMIFS(Lancamentos!$Y:$Y,Lancamentos!$AF:$AF,Fluxo_de_Caixa_Semanal!EG$8,Lancamentos!$F:$F,"Orçado",Lancamentos!$J:$J,Fluxo_de_Caixa_Semanal!$A149)</f>
        <v>0</v>
      </c>
      <c r="EH149" s="121">
        <f>-SUMIFS(Lancamentos!$Y:$Y,Lancamentos!$AF:$AF,Fluxo_de_Caixa_Semanal!EH$8,Lancamentos!$F:$F,"Orçado",Lancamentos!$J:$J,Fluxo_de_Caixa_Semanal!$A149)</f>
        <v>0</v>
      </c>
      <c r="EI149" s="122">
        <f>-SUMIFS(Lancamentos!$Y:$Y,Lancamentos!$AF:$AF,Fluxo_de_Caixa_Semanal!EI$8,Lancamentos!$F:$F,"Orçado",Lancamentos!$J:$J,Fluxo_de_Caixa_Semanal!$A149)</f>
        <v>0</v>
      </c>
      <c r="EJ149" s="123">
        <f>-SUMIFS(Lancamentos!$Y:$Y,Lancamentos!$AF:$AF,Fluxo_de_Caixa_Semanal!EJ$8,Lancamentos!$F:$F,"Orçado",Lancamentos!$J:$J,Fluxo_de_Caixa_Semanal!$A149)</f>
        <v>0</v>
      </c>
      <c r="EK149" s="121">
        <f>-SUMIFS(Lancamentos!$Y:$Y,Lancamentos!$AF:$AF,Fluxo_de_Caixa_Semanal!EK$8,Lancamentos!$F:$F,"Orçado",Lancamentos!$J:$J,Fluxo_de_Caixa_Semanal!$A149)</f>
        <v>0</v>
      </c>
      <c r="EL149" s="122">
        <f>-SUMIFS(Lancamentos!$Y:$Y,Lancamentos!$AF:$AF,Fluxo_de_Caixa_Semanal!EL$8,Lancamentos!$F:$F,"Orçado",Lancamentos!$J:$J,Fluxo_de_Caixa_Semanal!$A149)</f>
        <v>0</v>
      </c>
      <c r="EM149" s="123">
        <f>-SUMIFS(Lancamentos!$Y:$Y,Lancamentos!$AF:$AF,Fluxo_de_Caixa_Semanal!EM$8,Lancamentos!$F:$F,"Orçado",Lancamentos!$J:$J,Fluxo_de_Caixa_Semanal!$A149)</f>
        <v>0</v>
      </c>
      <c r="EN149" s="121">
        <f>-SUMIFS(Lancamentos!$Y:$Y,Lancamentos!$AF:$AF,Fluxo_de_Caixa_Semanal!EN$8,Lancamentos!$F:$F,"Orçado",Lancamentos!$J:$J,Fluxo_de_Caixa_Semanal!$A149)</f>
        <v>0</v>
      </c>
      <c r="EO149" s="122">
        <f>-SUMIFS(Lancamentos!$Y:$Y,Lancamentos!$AF:$AF,Fluxo_de_Caixa_Semanal!EO$8,Lancamentos!$F:$F,"Orçado",Lancamentos!$J:$J,Fluxo_de_Caixa_Semanal!$A149)</f>
        <v>0</v>
      </c>
      <c r="EP149" s="123">
        <f>-SUMIFS(Lancamentos!$Y:$Y,Lancamentos!$AF:$AF,Fluxo_de_Caixa_Semanal!EP$8,Lancamentos!$F:$F,"Orçado",Lancamentos!$J:$J,Fluxo_de_Caixa_Semanal!$A149)</f>
        <v>0</v>
      </c>
      <c r="EQ149" s="121">
        <f>-SUMIFS(Lancamentos!$Y:$Y,Lancamentos!$AF:$AF,Fluxo_de_Caixa_Semanal!EQ$8,Lancamentos!$F:$F,"Orçado",Lancamentos!$J:$J,Fluxo_de_Caixa_Semanal!$A149)</f>
        <v>0</v>
      </c>
      <c r="ER149" s="122">
        <f>-SUMIFS(Lancamentos!$Y:$Y,Lancamentos!$AF:$AF,Fluxo_de_Caixa_Semanal!ER$8,Lancamentos!$F:$F,"Orçado",Lancamentos!$J:$J,Fluxo_de_Caixa_Semanal!$A149)</f>
        <v>0</v>
      </c>
      <c r="ES149" s="123">
        <f>-SUMIFS(Lancamentos!$Y:$Y,Lancamentos!$AF:$AF,Fluxo_de_Caixa_Semanal!ES$8,Lancamentos!$F:$F,"Orçado",Lancamentos!$J:$J,Fluxo_de_Caixa_Semanal!$A149)</f>
        <v>0</v>
      </c>
    </row>
    <row r="150" spans="1:149" s="2" customFormat="1" outlineLevel="1" x14ac:dyDescent="0.25">
      <c r="A150" t="s">
        <v>101</v>
      </c>
      <c r="B150" t="s">
        <v>102</v>
      </c>
      <c r="C150" s="165">
        <f>-SUMIFS(Lancamentos!$Y:$Y,Lancamentos!$AF:$AF,Fluxo_de_Caixa_Semanal!C$8,Lancamentos!$F:$F,"Realizado",Lancamentos!$J:$J,Fluxo_de_Caixa_Semanal!$A150)</f>
        <v>0</v>
      </c>
      <c r="D150" s="165">
        <f>-SUMIFS(Lancamentos!$Y:$Y,Lancamentos!$AF:$AF,Fluxo_de_Caixa_Semanal!D$8,Lancamentos!$F:$F,"Realizado",Lancamentos!$J:$J,Fluxo_de_Caixa_Semanal!$A150)</f>
        <v>0</v>
      </c>
      <c r="E150" s="166">
        <f>-SUMIFS(Lancamentos!$Y:$Y,Lancamentos!$AF:$AF,Fluxo_de_Caixa_Semanal!E$8,Lancamentos!$F:$F,"Realizado",Lancamentos!$J:$J,Fluxo_de_Caixa_Semanal!$A150)</f>
        <v>0</v>
      </c>
      <c r="F150" s="167">
        <f>-SUMIFS(Lancamentos!$Y:$Y,Lancamentos!$AF:$AF,Fluxo_de_Caixa_Semanal!F$8,Lancamentos!$F:$F,"Realizado",Lancamentos!$J:$J,Fluxo_de_Caixa_Semanal!$A150)</f>
        <v>0</v>
      </c>
      <c r="G150" s="165">
        <f>-SUMIFS(Lancamentos!$Y:$Y,Lancamentos!$AF:$AF,Fluxo_de_Caixa_Semanal!G$8,Lancamentos!$F:$F,"Realizado",Lancamentos!$J:$J,Fluxo_de_Caixa_Semanal!$A150)</f>
        <v>0</v>
      </c>
      <c r="H150" s="166">
        <f>-SUMIFS(Lancamentos!$Y:$Y,Lancamentos!$AF:$AF,Fluxo_de_Caixa_Semanal!H$8,Lancamentos!$F:$F,"Realizado",Lancamentos!$J:$J,Fluxo_de_Caixa_Semanal!$A150)</f>
        <v>0</v>
      </c>
      <c r="I150" s="167">
        <f>-SUMIFS(Lancamentos!$Y:$Y,Lancamentos!$AF:$AF,Fluxo_de_Caixa_Semanal!I$8,Lancamentos!$F:$F,"Realizado",Lancamentos!$J:$J,Fluxo_de_Caixa_Semanal!$A150)</f>
        <v>0</v>
      </c>
      <c r="J150" s="165">
        <f>-SUMIFS(Lancamentos!$Y:$Y,Lancamentos!$AF:$AF,Fluxo_de_Caixa_Semanal!J$8,Lancamentos!$F:$F,"Realizado",Lancamentos!$J:$J,Fluxo_de_Caixa_Semanal!$A150)</f>
        <v>0</v>
      </c>
      <c r="K150" s="166">
        <f>-SUMIFS(Lancamentos!$Y:$Y,Lancamentos!$AF:$AF,Fluxo_de_Caixa_Semanal!K$8,Lancamentos!$F:$F,"Realizado",Lancamentos!$J:$J,Fluxo_de_Caixa_Semanal!$A150)</f>
        <v>0</v>
      </c>
      <c r="L150" s="167">
        <f>-SUMIFS(Lancamentos!$Y:$Y,Lancamentos!$AF:$AF,Fluxo_de_Caixa_Semanal!L$8,Lancamentos!$F:$F,"Realizado",Lancamentos!$J:$J,Fluxo_de_Caixa_Semanal!$A150)</f>
        <v>0</v>
      </c>
      <c r="M150" s="165">
        <f>-SUMIFS(Lancamentos!$Y:$Y,Lancamentos!$AF:$AF,Fluxo_de_Caixa_Semanal!M$8,Lancamentos!$F:$F,"Realizado",Lancamentos!$J:$J,Fluxo_de_Caixa_Semanal!$A150)</f>
        <v>0</v>
      </c>
      <c r="N150" s="166">
        <f>-SUMIFS(Lancamentos!$Y:$Y,Lancamentos!$AF:$AF,Fluxo_de_Caixa_Semanal!N$8,Lancamentos!$F:$F,"Realizado",Lancamentos!$J:$J,Fluxo_de_Caixa_Semanal!$A150)</f>
        <v>0</v>
      </c>
      <c r="O150" s="167">
        <f>-SUMIFS(Lancamentos!$Y:$Y,Lancamentos!$AF:$AF,Fluxo_de_Caixa_Semanal!O$8,Lancamentos!$F:$F,"Realizado",Lancamentos!$J:$J,Fluxo_de_Caixa_Semanal!$A150)</f>
        <v>0</v>
      </c>
      <c r="P150" s="165">
        <f>-SUMIFS(Lancamentos!$Y:$Y,Lancamentos!$AF:$AF,Fluxo_de_Caixa_Semanal!P$8,Lancamentos!$F:$F,"Realizado",Lancamentos!$J:$J,Fluxo_de_Caixa_Semanal!$A150)</f>
        <v>0</v>
      </c>
      <c r="Q150" s="166">
        <f>-SUMIFS(Lancamentos!$Y:$Y,Lancamentos!$AF:$AF,Fluxo_de_Caixa_Semanal!Q$8,Lancamentos!$F:$F,"Realizado",Lancamentos!$J:$J,Fluxo_de_Caixa_Semanal!$A150)</f>
        <v>0</v>
      </c>
      <c r="R150" s="167">
        <f>-SUMIFS(Lancamentos!$Y:$Y,Lancamentos!$AF:$AF,Fluxo_de_Caixa_Semanal!R$8,Lancamentos!$F:$F,"Realizado",Lancamentos!$J:$J,Fluxo_de_Caixa_Semanal!$A150)</f>
        <v>0</v>
      </c>
      <c r="S150" s="165">
        <f>-SUMIFS(Lancamentos!$Y:$Y,Lancamentos!$AF:$AF,Fluxo_de_Caixa_Semanal!S$8,Lancamentos!$F:$F,"Realizado",Lancamentos!$J:$J,Fluxo_de_Caixa_Semanal!$A150)</f>
        <v>0</v>
      </c>
      <c r="T150" s="166">
        <f>-SUMIFS(Lancamentos!$Y:$Y,Lancamentos!$AF:$AF,Fluxo_de_Caixa_Semanal!T$8,Lancamentos!$F:$F,"Realizado",Lancamentos!$J:$J,Fluxo_de_Caixa_Semanal!$A150)</f>
        <v>0</v>
      </c>
      <c r="U150" s="167">
        <f>-SUMIFS(Lancamentos!$Y:$Y,Lancamentos!$AF:$AF,Fluxo_de_Caixa_Semanal!U$8,Lancamentos!$F:$F,"Realizado",Lancamentos!$J:$J,Fluxo_de_Caixa_Semanal!$A150)</f>
        <v>0</v>
      </c>
      <c r="V150" s="165">
        <f>-SUMIFS(Lancamentos!$Y:$Y,Lancamentos!$AF:$AF,Fluxo_de_Caixa_Semanal!V$8,Lancamentos!$F:$F,"Realizado",Lancamentos!$J:$J,Fluxo_de_Caixa_Semanal!$A150)</f>
        <v>0</v>
      </c>
      <c r="W150" s="166">
        <f>-SUMIFS(Lancamentos!$Y:$Y,Lancamentos!$AF:$AF,Fluxo_de_Caixa_Semanal!W$8,Lancamentos!$F:$F,"Realizado",Lancamentos!$J:$J,Fluxo_de_Caixa_Semanal!$A150)</f>
        <v>0</v>
      </c>
      <c r="X150" s="121">
        <f>-SUMIFS(Lancamentos!$Y:$Y,Lancamentos!$AF:$AF,Fluxo_de_Caixa_Semanal!X$8,Lancamentos!$F:$F,"Orçado",Lancamentos!$J:$J,Fluxo_de_Caixa_Semanal!$A150)</f>
        <v>0</v>
      </c>
      <c r="Y150" s="122">
        <f>-SUMIFS(Lancamentos!$Y:$Y,Lancamentos!$AF:$AF,Fluxo_de_Caixa_Semanal!Y$8,Lancamentos!$F:$F,"Orçado",Lancamentos!$J:$J,Fluxo_de_Caixa_Semanal!$A150)</f>
        <v>0</v>
      </c>
      <c r="Z150" s="123">
        <f>-SUMIFS(Lancamentos!$Y:$Y,Lancamentos!$AF:$AF,Fluxo_de_Caixa_Semanal!Z$8,Lancamentos!$F:$F,"Orçado",Lancamentos!$J:$J,Fluxo_de_Caixa_Semanal!$A150)</f>
        <v>0</v>
      </c>
      <c r="AA150" s="121">
        <f>-SUMIFS(Lancamentos!$Y:$Y,Lancamentos!$AF:$AF,Fluxo_de_Caixa_Semanal!AA$8,Lancamentos!$F:$F,"Orçado",Lancamentos!$J:$J,Fluxo_de_Caixa_Semanal!$A150)</f>
        <v>0</v>
      </c>
      <c r="AB150" s="122">
        <f>-SUMIFS(Lancamentos!$Y:$Y,Lancamentos!$AF:$AF,Fluxo_de_Caixa_Semanal!AB$8,Lancamentos!$F:$F,"Orçado",Lancamentos!$J:$J,Fluxo_de_Caixa_Semanal!$A150)</f>
        <v>0</v>
      </c>
      <c r="AC150" s="123">
        <f>-SUMIFS(Lancamentos!$Y:$Y,Lancamentos!$AF:$AF,Fluxo_de_Caixa_Semanal!AC$8,Lancamentos!$F:$F,"Orçado",Lancamentos!$J:$J,Fluxo_de_Caixa_Semanal!$A150)</f>
        <v>0</v>
      </c>
      <c r="AD150" s="121">
        <f>-SUMIFS(Lancamentos!$Y:$Y,Lancamentos!$AF:$AF,Fluxo_de_Caixa_Semanal!AD$8,Lancamentos!$F:$F,"Orçado",Lancamentos!$J:$J,Fluxo_de_Caixa_Semanal!$A150)</f>
        <v>0</v>
      </c>
      <c r="AE150" s="122">
        <f>-SUMIFS(Lancamentos!$Y:$Y,Lancamentos!$AF:$AF,Fluxo_de_Caixa_Semanal!AE$8,Lancamentos!$F:$F,"Orçado",Lancamentos!$J:$J,Fluxo_de_Caixa_Semanal!$A150)</f>
        <v>0</v>
      </c>
      <c r="AF150" s="123">
        <f>-SUMIFS(Lancamentos!$Y:$Y,Lancamentos!$AF:$AF,Fluxo_de_Caixa_Semanal!AF$8,Lancamentos!$F:$F,"Orçado",Lancamentos!$J:$J,Fluxo_de_Caixa_Semanal!$A150)</f>
        <v>0</v>
      </c>
      <c r="AG150" s="121">
        <f>-SUMIFS(Lancamentos!$Y:$Y,Lancamentos!$AF:$AF,Fluxo_de_Caixa_Semanal!AG$8,Lancamentos!$F:$F,"Orçado",Lancamentos!$J:$J,Fluxo_de_Caixa_Semanal!$A150)</f>
        <v>0</v>
      </c>
      <c r="AH150" s="122">
        <f>-SUMIFS(Lancamentos!$Y:$Y,Lancamentos!$AF:$AF,Fluxo_de_Caixa_Semanal!AH$8,Lancamentos!$F:$F,"Orçado",Lancamentos!$J:$J,Fluxo_de_Caixa_Semanal!$A150)</f>
        <v>0</v>
      </c>
      <c r="AI150" s="123">
        <f>-SUMIFS(Lancamentos!$Y:$Y,Lancamentos!$AF:$AF,Fluxo_de_Caixa_Semanal!AI$8,Lancamentos!$F:$F,"Orçado",Lancamentos!$J:$J,Fluxo_de_Caixa_Semanal!$A150)</f>
        <v>0</v>
      </c>
      <c r="AJ150" s="121">
        <f>-SUMIFS(Lancamentos!$Y:$Y,Lancamentos!$AF:$AF,Fluxo_de_Caixa_Semanal!AJ$8,Lancamentos!$F:$F,"Orçado",Lancamentos!$J:$J,Fluxo_de_Caixa_Semanal!$A150)</f>
        <v>0</v>
      </c>
      <c r="AK150" s="122">
        <f>-SUMIFS(Lancamentos!$Y:$Y,Lancamentos!$AF:$AF,Fluxo_de_Caixa_Semanal!AK$8,Lancamentos!$F:$F,"Orçado",Lancamentos!$J:$J,Fluxo_de_Caixa_Semanal!$A150)</f>
        <v>0</v>
      </c>
      <c r="AL150" s="123">
        <f>-SUMIFS(Lancamentos!$Y:$Y,Lancamentos!$AF:$AF,Fluxo_de_Caixa_Semanal!AL$8,Lancamentos!$F:$F,"Orçado",Lancamentos!$J:$J,Fluxo_de_Caixa_Semanal!$A150)</f>
        <v>0</v>
      </c>
      <c r="AM150" s="121">
        <f>-SUMIFS(Lancamentos!$Y:$Y,Lancamentos!$AF:$AF,Fluxo_de_Caixa_Semanal!AM$8,Lancamentos!$F:$F,"Orçado",Lancamentos!$J:$J,Fluxo_de_Caixa_Semanal!$A150)</f>
        <v>0</v>
      </c>
      <c r="AN150" s="122">
        <f>-SUMIFS(Lancamentos!$Y:$Y,Lancamentos!$AF:$AF,Fluxo_de_Caixa_Semanal!AN$8,Lancamentos!$F:$F,"Orçado",Lancamentos!$J:$J,Fluxo_de_Caixa_Semanal!$A150)</f>
        <v>0</v>
      </c>
      <c r="AO150" s="123">
        <f>-SUMIFS(Lancamentos!$Y:$Y,Lancamentos!$AF:$AF,Fluxo_de_Caixa_Semanal!AO$8,Lancamentos!$F:$F,"Orçado",Lancamentos!$J:$J,Fluxo_de_Caixa_Semanal!$A150)</f>
        <v>0</v>
      </c>
      <c r="AP150" s="121">
        <f>-SUMIFS(Lancamentos!$Y:$Y,Lancamentos!$AF:$AF,Fluxo_de_Caixa_Semanal!AP$8,Lancamentos!$F:$F,"Orçado",Lancamentos!$J:$J,Fluxo_de_Caixa_Semanal!$A150)</f>
        <v>0</v>
      </c>
      <c r="AQ150" s="122">
        <f>-SUMIFS(Lancamentos!$Y:$Y,Lancamentos!$AF:$AF,Fluxo_de_Caixa_Semanal!AQ$8,Lancamentos!$F:$F,"Orçado",Lancamentos!$J:$J,Fluxo_de_Caixa_Semanal!$A150)</f>
        <v>0</v>
      </c>
      <c r="AR150" s="123">
        <f>-SUMIFS(Lancamentos!$Y:$Y,Lancamentos!$AF:$AF,Fluxo_de_Caixa_Semanal!AR$8,Lancamentos!$F:$F,"Orçado",Lancamentos!$J:$J,Fluxo_de_Caixa_Semanal!$A150)</f>
        <v>0</v>
      </c>
      <c r="AS150" s="121">
        <f>-SUMIFS(Lancamentos!$Y:$Y,Lancamentos!$AF:$AF,Fluxo_de_Caixa_Semanal!AS$8,Lancamentos!$F:$F,"Orçado",Lancamentos!$J:$J,Fluxo_de_Caixa_Semanal!$A150)</f>
        <v>0</v>
      </c>
      <c r="AT150" s="122">
        <f>-SUMIFS(Lancamentos!$Y:$Y,Lancamentos!$AF:$AF,Fluxo_de_Caixa_Semanal!AT$8,Lancamentos!$F:$F,"Orçado",Lancamentos!$J:$J,Fluxo_de_Caixa_Semanal!$A150)</f>
        <v>0</v>
      </c>
      <c r="AU150" s="123">
        <f>-SUMIFS(Lancamentos!$Y:$Y,Lancamentos!$AF:$AF,Fluxo_de_Caixa_Semanal!AU$8,Lancamentos!$F:$F,"Orçado",Lancamentos!$J:$J,Fluxo_de_Caixa_Semanal!$A150)</f>
        <v>0</v>
      </c>
      <c r="AV150" s="121">
        <f>-SUMIFS(Lancamentos!$Y:$Y,Lancamentos!$AF:$AF,Fluxo_de_Caixa_Semanal!AV$8,Lancamentos!$F:$F,"Orçado",Lancamentos!$J:$J,Fluxo_de_Caixa_Semanal!$A150)</f>
        <v>0</v>
      </c>
      <c r="AW150" s="122">
        <f>-SUMIFS(Lancamentos!$Y:$Y,Lancamentos!$AF:$AF,Fluxo_de_Caixa_Semanal!AW$8,Lancamentos!$F:$F,"Orçado",Lancamentos!$J:$J,Fluxo_de_Caixa_Semanal!$A150)</f>
        <v>0</v>
      </c>
      <c r="AX150" s="123">
        <f>-SUMIFS(Lancamentos!$Y:$Y,Lancamentos!$AF:$AF,Fluxo_de_Caixa_Semanal!AX$8,Lancamentos!$F:$F,"Orçado",Lancamentos!$J:$J,Fluxo_de_Caixa_Semanal!$A150)</f>
        <v>0</v>
      </c>
      <c r="AY150" s="121">
        <f>-SUMIFS(Lancamentos!$Y:$Y,Lancamentos!$AF:$AF,Fluxo_de_Caixa_Semanal!AY$8,Lancamentos!$F:$F,"Orçado",Lancamentos!$J:$J,Fluxo_de_Caixa_Semanal!$A150)</f>
        <v>0</v>
      </c>
      <c r="AZ150" s="122">
        <f>-SUMIFS(Lancamentos!$Y:$Y,Lancamentos!$AF:$AF,Fluxo_de_Caixa_Semanal!AZ$8,Lancamentos!$F:$F,"Orçado",Lancamentos!$J:$J,Fluxo_de_Caixa_Semanal!$A150)</f>
        <v>0</v>
      </c>
      <c r="BA150" s="123">
        <f>-SUMIFS(Lancamentos!$Y:$Y,Lancamentos!$AF:$AF,Fluxo_de_Caixa_Semanal!BA$8,Lancamentos!$F:$F,"Orçado",Lancamentos!$J:$J,Fluxo_de_Caixa_Semanal!$A150)</f>
        <v>0</v>
      </c>
      <c r="BB150" s="121">
        <f>-SUMIFS(Lancamentos!$Y:$Y,Lancamentos!$AF:$AF,Fluxo_de_Caixa_Semanal!BB$8,Lancamentos!$F:$F,"Orçado",Lancamentos!$J:$J,Fluxo_de_Caixa_Semanal!$A150)</f>
        <v>0</v>
      </c>
      <c r="BC150" s="122">
        <f>-SUMIFS(Lancamentos!$Y:$Y,Lancamentos!$AF:$AF,Fluxo_de_Caixa_Semanal!BC$8,Lancamentos!$F:$F,"Orçado",Lancamentos!$J:$J,Fluxo_de_Caixa_Semanal!$A150)</f>
        <v>0</v>
      </c>
      <c r="BD150" s="123">
        <f>-SUMIFS(Lancamentos!$Y:$Y,Lancamentos!$AF:$AF,Fluxo_de_Caixa_Semanal!BD$8,Lancamentos!$F:$F,"Orçado",Lancamentos!$J:$J,Fluxo_de_Caixa_Semanal!$A150)</f>
        <v>0</v>
      </c>
      <c r="BE150" s="121">
        <f>-SUMIFS(Lancamentos!$Y:$Y,Lancamentos!$AF:$AF,Fluxo_de_Caixa_Semanal!BE$8,Lancamentos!$F:$F,"Orçado",Lancamentos!$J:$J,Fluxo_de_Caixa_Semanal!$A150)</f>
        <v>0</v>
      </c>
      <c r="BF150" s="122">
        <f>-SUMIFS(Lancamentos!$Y:$Y,Lancamentos!$AF:$AF,Fluxo_de_Caixa_Semanal!BF$8,Lancamentos!$F:$F,"Orçado",Lancamentos!$J:$J,Fluxo_de_Caixa_Semanal!$A150)</f>
        <v>0</v>
      </c>
      <c r="BG150" s="123">
        <f>-SUMIFS(Lancamentos!$Y:$Y,Lancamentos!$AF:$AF,Fluxo_de_Caixa_Semanal!BG$8,Lancamentos!$F:$F,"Orçado",Lancamentos!$J:$J,Fluxo_de_Caixa_Semanal!$A150)</f>
        <v>0</v>
      </c>
      <c r="BH150" s="121">
        <f>-SUMIFS(Lancamentos!$Y:$Y,Lancamentos!$AF:$AF,Fluxo_de_Caixa_Semanal!BH$8,Lancamentos!$F:$F,"Orçado",Lancamentos!$J:$J,Fluxo_de_Caixa_Semanal!$A150)</f>
        <v>0</v>
      </c>
      <c r="BI150" s="122">
        <f>-SUMIFS(Lancamentos!$Y:$Y,Lancamentos!$AF:$AF,Fluxo_de_Caixa_Semanal!BI$8,Lancamentos!$F:$F,"Orçado",Lancamentos!$J:$J,Fluxo_de_Caixa_Semanal!$A150)</f>
        <v>0</v>
      </c>
      <c r="BJ150" s="123">
        <f>-SUMIFS(Lancamentos!$Y:$Y,Lancamentos!$AF:$AF,Fluxo_de_Caixa_Semanal!BJ$8,Lancamentos!$F:$F,"Orçado",Lancamentos!$J:$J,Fluxo_de_Caixa_Semanal!$A150)</f>
        <v>0</v>
      </c>
      <c r="BK150" s="121">
        <f>-SUMIFS(Lancamentos!$Y:$Y,Lancamentos!$AF:$AF,Fluxo_de_Caixa_Semanal!BK$8,Lancamentos!$F:$F,"Orçado",Lancamentos!$J:$J,Fluxo_de_Caixa_Semanal!$A150)</f>
        <v>0</v>
      </c>
      <c r="BL150" s="122">
        <f>-SUMIFS(Lancamentos!$Y:$Y,Lancamentos!$AF:$AF,Fluxo_de_Caixa_Semanal!BL$8,Lancamentos!$F:$F,"Orçado",Lancamentos!$J:$J,Fluxo_de_Caixa_Semanal!$A150)</f>
        <v>0</v>
      </c>
      <c r="BM150" s="123">
        <f>-SUMIFS(Lancamentos!$Y:$Y,Lancamentos!$AF:$AF,Fluxo_de_Caixa_Semanal!BM$8,Lancamentos!$F:$F,"Orçado",Lancamentos!$J:$J,Fluxo_de_Caixa_Semanal!$A150)</f>
        <v>0</v>
      </c>
      <c r="BN150" s="121">
        <f>-SUMIFS(Lancamentos!$Y:$Y,Lancamentos!$AF:$AF,Fluxo_de_Caixa_Semanal!BN$8,Lancamentos!$F:$F,"Orçado",Lancamentos!$J:$J,Fluxo_de_Caixa_Semanal!$A150)</f>
        <v>0</v>
      </c>
      <c r="BO150" s="122">
        <f>-SUMIFS(Lancamentos!$Y:$Y,Lancamentos!$AF:$AF,Fluxo_de_Caixa_Semanal!BO$8,Lancamentos!$F:$F,"Orçado",Lancamentos!$J:$J,Fluxo_de_Caixa_Semanal!$A150)</f>
        <v>0</v>
      </c>
      <c r="BP150" s="123">
        <f>-SUMIFS(Lancamentos!$Y:$Y,Lancamentos!$AF:$AF,Fluxo_de_Caixa_Semanal!BP$8,Lancamentos!$F:$F,"Orçado",Lancamentos!$J:$J,Fluxo_de_Caixa_Semanal!$A150)</f>
        <v>0</v>
      </c>
      <c r="BQ150" s="121">
        <f>-SUMIFS(Lancamentos!$Y:$Y,Lancamentos!$AF:$AF,Fluxo_de_Caixa_Semanal!BQ$8,Lancamentos!$F:$F,"Orçado",Lancamentos!$J:$J,Fluxo_de_Caixa_Semanal!$A150)</f>
        <v>0</v>
      </c>
      <c r="BR150" s="122">
        <f>-SUMIFS(Lancamentos!$Y:$Y,Lancamentos!$AF:$AF,Fluxo_de_Caixa_Semanal!BR$8,Lancamentos!$F:$F,"Orçado",Lancamentos!$J:$J,Fluxo_de_Caixa_Semanal!$A150)</f>
        <v>0</v>
      </c>
      <c r="BS150" s="123">
        <f>-SUMIFS(Lancamentos!$Y:$Y,Lancamentos!$AF:$AF,Fluxo_de_Caixa_Semanal!BS$8,Lancamentos!$F:$F,"Orçado",Lancamentos!$J:$J,Fluxo_de_Caixa_Semanal!$A150)</f>
        <v>0</v>
      </c>
      <c r="BT150" s="121">
        <f>-SUMIFS(Lancamentos!$Y:$Y,Lancamentos!$AF:$AF,Fluxo_de_Caixa_Semanal!BT$8,Lancamentos!$F:$F,"Orçado",Lancamentos!$J:$J,Fluxo_de_Caixa_Semanal!$A150)</f>
        <v>0</v>
      </c>
      <c r="BU150" s="122">
        <f>-SUMIFS(Lancamentos!$Y:$Y,Lancamentos!$AF:$AF,Fluxo_de_Caixa_Semanal!BU$8,Lancamentos!$F:$F,"Orçado",Lancamentos!$J:$J,Fluxo_de_Caixa_Semanal!$A150)</f>
        <v>0</v>
      </c>
      <c r="BV150" s="123">
        <f>-SUMIFS(Lancamentos!$Y:$Y,Lancamentos!$AF:$AF,Fluxo_de_Caixa_Semanal!BV$8,Lancamentos!$F:$F,"Orçado",Lancamentos!$J:$J,Fluxo_de_Caixa_Semanal!$A150)</f>
        <v>0</v>
      </c>
      <c r="BW150" s="121">
        <f>-SUMIFS(Lancamentos!$Y:$Y,Lancamentos!$AF:$AF,Fluxo_de_Caixa_Semanal!BW$8,Lancamentos!$F:$F,"Orçado",Lancamentos!$J:$J,Fluxo_de_Caixa_Semanal!$A150)</f>
        <v>0</v>
      </c>
      <c r="BX150" s="122">
        <f>-SUMIFS(Lancamentos!$Y:$Y,Lancamentos!$AF:$AF,Fluxo_de_Caixa_Semanal!BX$8,Lancamentos!$F:$F,"Orçado",Lancamentos!$J:$J,Fluxo_de_Caixa_Semanal!$A150)</f>
        <v>0</v>
      </c>
      <c r="BY150" s="123">
        <f>-SUMIFS(Lancamentos!$Y:$Y,Lancamentos!$AF:$AF,Fluxo_de_Caixa_Semanal!BY$8,Lancamentos!$F:$F,"Orçado",Lancamentos!$J:$J,Fluxo_de_Caixa_Semanal!$A150)</f>
        <v>0</v>
      </c>
      <c r="BZ150" s="121">
        <f>-SUMIFS(Lancamentos!$Y:$Y,Lancamentos!$AF:$AF,Fluxo_de_Caixa_Semanal!BZ$8,Lancamentos!$F:$F,"Orçado",Lancamentos!$J:$J,Fluxo_de_Caixa_Semanal!$A150)</f>
        <v>0</v>
      </c>
      <c r="CA150" s="122">
        <f>-SUMIFS(Lancamentos!$Y:$Y,Lancamentos!$AF:$AF,Fluxo_de_Caixa_Semanal!CA$8,Lancamentos!$F:$F,"Orçado",Lancamentos!$J:$J,Fluxo_de_Caixa_Semanal!$A150)</f>
        <v>0</v>
      </c>
      <c r="CB150" s="123">
        <f>-SUMIFS(Lancamentos!$Y:$Y,Lancamentos!$AF:$AF,Fluxo_de_Caixa_Semanal!CB$8,Lancamentos!$F:$F,"Orçado",Lancamentos!$J:$J,Fluxo_de_Caixa_Semanal!$A150)</f>
        <v>0</v>
      </c>
      <c r="CC150" s="121">
        <f>-SUMIFS(Lancamentos!$Y:$Y,Lancamentos!$AF:$AF,Fluxo_de_Caixa_Semanal!CC$8,Lancamentos!$F:$F,"Orçado",Lancamentos!$J:$J,Fluxo_de_Caixa_Semanal!$A150)</f>
        <v>0</v>
      </c>
      <c r="CD150" s="122">
        <f>-SUMIFS(Lancamentos!$Y:$Y,Lancamentos!$AF:$AF,Fluxo_de_Caixa_Semanal!CD$8,Lancamentos!$F:$F,"Orçado",Lancamentos!$J:$J,Fluxo_de_Caixa_Semanal!$A150)</f>
        <v>0</v>
      </c>
      <c r="CE150" s="123">
        <f>-SUMIFS(Lancamentos!$Y:$Y,Lancamentos!$AF:$AF,Fluxo_de_Caixa_Semanal!CE$8,Lancamentos!$F:$F,"Orçado",Lancamentos!$J:$J,Fluxo_de_Caixa_Semanal!$A150)</f>
        <v>0</v>
      </c>
      <c r="CF150" s="121">
        <f>-SUMIFS(Lancamentos!$Y:$Y,Lancamentos!$AF:$AF,Fluxo_de_Caixa_Semanal!CF$8,Lancamentos!$F:$F,"Orçado",Lancamentos!$J:$J,Fluxo_de_Caixa_Semanal!$A150)</f>
        <v>0</v>
      </c>
      <c r="CG150" s="122">
        <f>-SUMIFS(Lancamentos!$Y:$Y,Lancamentos!$AF:$AF,Fluxo_de_Caixa_Semanal!CG$8,Lancamentos!$F:$F,"Orçado",Lancamentos!$J:$J,Fluxo_de_Caixa_Semanal!$A150)</f>
        <v>0</v>
      </c>
      <c r="CH150" s="123">
        <f>-SUMIFS(Lancamentos!$Y:$Y,Lancamentos!$AF:$AF,Fluxo_de_Caixa_Semanal!CH$8,Lancamentos!$F:$F,"Orçado",Lancamentos!$J:$J,Fluxo_de_Caixa_Semanal!$A150)</f>
        <v>0</v>
      </c>
      <c r="CI150" s="121">
        <f>-SUMIFS(Lancamentos!$Y:$Y,Lancamentos!$AF:$AF,Fluxo_de_Caixa_Semanal!CI$8,Lancamentos!$F:$F,"Orçado",Lancamentos!$J:$J,Fluxo_de_Caixa_Semanal!$A150)</f>
        <v>0</v>
      </c>
      <c r="CJ150" s="122">
        <f>-SUMIFS(Lancamentos!$Y:$Y,Lancamentos!$AF:$AF,Fluxo_de_Caixa_Semanal!CJ$8,Lancamentos!$F:$F,"Orçado",Lancamentos!$J:$J,Fluxo_de_Caixa_Semanal!$A150)</f>
        <v>0</v>
      </c>
      <c r="CK150" s="123">
        <f>-SUMIFS(Lancamentos!$Y:$Y,Lancamentos!$AF:$AF,Fluxo_de_Caixa_Semanal!CK$8,Lancamentos!$F:$F,"Orçado",Lancamentos!$J:$J,Fluxo_de_Caixa_Semanal!$A150)</f>
        <v>0</v>
      </c>
      <c r="CL150" s="121">
        <f>-SUMIFS(Lancamentos!$Y:$Y,Lancamentos!$AF:$AF,Fluxo_de_Caixa_Semanal!CL$8,Lancamentos!$F:$F,"Orçado",Lancamentos!$J:$J,Fluxo_de_Caixa_Semanal!$A150)</f>
        <v>0</v>
      </c>
      <c r="CM150" s="122">
        <f>-SUMIFS(Lancamentos!$Y:$Y,Lancamentos!$AF:$AF,Fluxo_de_Caixa_Semanal!CM$8,Lancamentos!$F:$F,"Orçado",Lancamentos!$J:$J,Fluxo_de_Caixa_Semanal!$A150)</f>
        <v>0</v>
      </c>
      <c r="CN150" s="123">
        <f>-SUMIFS(Lancamentos!$Y:$Y,Lancamentos!$AF:$AF,Fluxo_de_Caixa_Semanal!CN$8,Lancamentos!$F:$F,"Orçado",Lancamentos!$J:$J,Fluxo_de_Caixa_Semanal!$A150)</f>
        <v>0</v>
      </c>
      <c r="CO150" s="121">
        <f>-SUMIFS(Lancamentos!$Y:$Y,Lancamentos!$AF:$AF,Fluxo_de_Caixa_Semanal!CO$8,Lancamentos!$F:$F,"Orçado",Lancamentos!$J:$J,Fluxo_de_Caixa_Semanal!$A150)</f>
        <v>0</v>
      </c>
      <c r="CP150" s="122">
        <f>-SUMIFS(Lancamentos!$Y:$Y,Lancamentos!$AF:$AF,Fluxo_de_Caixa_Semanal!CP$8,Lancamentos!$F:$F,"Orçado",Lancamentos!$J:$J,Fluxo_de_Caixa_Semanal!$A150)</f>
        <v>0</v>
      </c>
      <c r="CQ150" s="123">
        <f>-SUMIFS(Lancamentos!$Y:$Y,Lancamentos!$AF:$AF,Fluxo_de_Caixa_Semanal!CQ$8,Lancamentos!$F:$F,"Orçado",Lancamentos!$J:$J,Fluxo_de_Caixa_Semanal!$A150)</f>
        <v>0</v>
      </c>
      <c r="CR150" s="121">
        <f>-SUMIFS(Lancamentos!$Y:$Y,Lancamentos!$AF:$AF,Fluxo_de_Caixa_Semanal!CR$8,Lancamentos!$F:$F,"Orçado",Lancamentos!$J:$J,Fluxo_de_Caixa_Semanal!$A150)</f>
        <v>0</v>
      </c>
      <c r="CS150" s="122">
        <f>-SUMIFS(Lancamentos!$Y:$Y,Lancamentos!$AF:$AF,Fluxo_de_Caixa_Semanal!CS$8,Lancamentos!$F:$F,"Orçado",Lancamentos!$J:$J,Fluxo_de_Caixa_Semanal!$A150)</f>
        <v>0</v>
      </c>
      <c r="CT150" s="123">
        <f>-SUMIFS(Lancamentos!$Y:$Y,Lancamentos!$AF:$AF,Fluxo_de_Caixa_Semanal!CT$8,Lancamentos!$F:$F,"Orçado",Lancamentos!$J:$J,Fluxo_de_Caixa_Semanal!$A150)</f>
        <v>0</v>
      </c>
      <c r="CU150" s="121">
        <f>-SUMIFS(Lancamentos!$Y:$Y,Lancamentos!$AF:$AF,Fluxo_de_Caixa_Semanal!CU$8,Lancamentos!$F:$F,"Orçado",Lancamentos!$J:$J,Fluxo_de_Caixa_Semanal!$A150)</f>
        <v>0</v>
      </c>
      <c r="CV150" s="122">
        <f>-SUMIFS(Lancamentos!$Y:$Y,Lancamentos!$AF:$AF,Fluxo_de_Caixa_Semanal!CV$8,Lancamentos!$F:$F,"Orçado",Lancamentos!$J:$J,Fluxo_de_Caixa_Semanal!$A150)</f>
        <v>0</v>
      </c>
      <c r="CW150" s="123">
        <f>-SUMIFS(Lancamentos!$Y:$Y,Lancamentos!$AF:$AF,Fluxo_de_Caixa_Semanal!CW$8,Lancamentos!$F:$F,"Orçado",Lancamentos!$J:$J,Fluxo_de_Caixa_Semanal!$A150)</f>
        <v>0</v>
      </c>
      <c r="CX150" s="121">
        <f>-SUMIFS(Lancamentos!$Y:$Y,Lancamentos!$AF:$AF,Fluxo_de_Caixa_Semanal!CX$8,Lancamentos!$F:$F,"Orçado",Lancamentos!$J:$J,Fluxo_de_Caixa_Semanal!$A150)</f>
        <v>0</v>
      </c>
      <c r="CY150" s="122">
        <f>-SUMIFS(Lancamentos!$Y:$Y,Lancamentos!$AF:$AF,Fluxo_de_Caixa_Semanal!CY$8,Lancamentos!$F:$F,"Orçado",Lancamentos!$J:$J,Fluxo_de_Caixa_Semanal!$A150)</f>
        <v>0</v>
      </c>
      <c r="CZ150" s="123">
        <f>-SUMIFS(Lancamentos!$Y:$Y,Lancamentos!$AF:$AF,Fluxo_de_Caixa_Semanal!CZ$8,Lancamentos!$F:$F,"Orçado",Lancamentos!$J:$J,Fluxo_de_Caixa_Semanal!$A150)</f>
        <v>0</v>
      </c>
      <c r="DA150" s="121">
        <f>-SUMIFS(Lancamentos!$Y:$Y,Lancamentos!$AF:$AF,Fluxo_de_Caixa_Semanal!DA$8,Lancamentos!$F:$F,"Orçado",Lancamentos!$J:$J,Fluxo_de_Caixa_Semanal!$A150)</f>
        <v>0</v>
      </c>
      <c r="DB150" s="122">
        <f>-SUMIFS(Lancamentos!$Y:$Y,Lancamentos!$AF:$AF,Fluxo_de_Caixa_Semanal!DB$8,Lancamentos!$F:$F,"Orçado",Lancamentos!$J:$J,Fluxo_de_Caixa_Semanal!$A150)</f>
        <v>0</v>
      </c>
      <c r="DC150" s="123">
        <f>-SUMIFS(Lancamentos!$Y:$Y,Lancamentos!$AF:$AF,Fluxo_de_Caixa_Semanal!DC$8,Lancamentos!$F:$F,"Orçado",Lancamentos!$J:$J,Fluxo_de_Caixa_Semanal!$A150)</f>
        <v>0</v>
      </c>
      <c r="DD150" s="121">
        <f>-SUMIFS(Lancamentos!$Y:$Y,Lancamentos!$AF:$AF,Fluxo_de_Caixa_Semanal!DD$8,Lancamentos!$F:$F,"Orçado",Lancamentos!$J:$J,Fluxo_de_Caixa_Semanal!$A150)</f>
        <v>0</v>
      </c>
      <c r="DE150" s="122">
        <f>-SUMIFS(Lancamentos!$Y:$Y,Lancamentos!$AF:$AF,Fluxo_de_Caixa_Semanal!DE$8,Lancamentos!$F:$F,"Orçado",Lancamentos!$J:$J,Fluxo_de_Caixa_Semanal!$A150)</f>
        <v>0</v>
      </c>
      <c r="DF150" s="123">
        <f>-SUMIFS(Lancamentos!$Y:$Y,Lancamentos!$AF:$AF,Fluxo_de_Caixa_Semanal!DF$8,Lancamentos!$F:$F,"Orçado",Lancamentos!$J:$J,Fluxo_de_Caixa_Semanal!$A150)</f>
        <v>0</v>
      </c>
      <c r="DG150" s="121">
        <f>-SUMIFS(Lancamentos!$Y:$Y,Lancamentos!$AF:$AF,Fluxo_de_Caixa_Semanal!DG$8,Lancamentos!$F:$F,"Orçado",Lancamentos!$J:$J,Fluxo_de_Caixa_Semanal!$A150)</f>
        <v>0</v>
      </c>
      <c r="DH150" s="122">
        <f>-SUMIFS(Lancamentos!$Y:$Y,Lancamentos!$AF:$AF,Fluxo_de_Caixa_Semanal!DH$8,Lancamentos!$F:$F,"Orçado",Lancamentos!$J:$J,Fluxo_de_Caixa_Semanal!$A150)</f>
        <v>0</v>
      </c>
      <c r="DI150" s="123">
        <f>-SUMIFS(Lancamentos!$Y:$Y,Lancamentos!$AF:$AF,Fluxo_de_Caixa_Semanal!DI$8,Lancamentos!$F:$F,"Orçado",Lancamentos!$J:$J,Fluxo_de_Caixa_Semanal!$A150)</f>
        <v>0</v>
      </c>
      <c r="DJ150" s="121">
        <f>-SUMIFS(Lancamentos!$Y:$Y,Lancamentos!$AF:$AF,Fluxo_de_Caixa_Semanal!DJ$8,Lancamentos!$F:$F,"Orçado",Lancamentos!$J:$J,Fluxo_de_Caixa_Semanal!$A150)</f>
        <v>0</v>
      </c>
      <c r="DK150" s="122">
        <f>-SUMIFS(Lancamentos!$Y:$Y,Lancamentos!$AF:$AF,Fluxo_de_Caixa_Semanal!DK$8,Lancamentos!$F:$F,"Orçado",Lancamentos!$J:$J,Fluxo_de_Caixa_Semanal!$A150)</f>
        <v>0</v>
      </c>
      <c r="DL150" s="123">
        <f>-SUMIFS(Lancamentos!$Y:$Y,Lancamentos!$AF:$AF,Fluxo_de_Caixa_Semanal!DL$8,Lancamentos!$F:$F,"Orçado",Lancamentos!$J:$J,Fluxo_de_Caixa_Semanal!$A150)</f>
        <v>0</v>
      </c>
      <c r="DM150" s="121">
        <f>-SUMIFS(Lancamentos!$Y:$Y,Lancamentos!$AF:$AF,Fluxo_de_Caixa_Semanal!DM$8,Lancamentos!$F:$F,"Orçado",Lancamentos!$J:$J,Fluxo_de_Caixa_Semanal!$A150)</f>
        <v>0</v>
      </c>
      <c r="DN150" s="122">
        <f>-SUMIFS(Lancamentos!$Y:$Y,Lancamentos!$AF:$AF,Fluxo_de_Caixa_Semanal!DN$8,Lancamentos!$F:$F,"Orçado",Lancamentos!$J:$J,Fluxo_de_Caixa_Semanal!$A150)</f>
        <v>0</v>
      </c>
      <c r="DO150" s="123">
        <f>-SUMIFS(Lancamentos!$Y:$Y,Lancamentos!$AF:$AF,Fluxo_de_Caixa_Semanal!DO$8,Lancamentos!$F:$F,"Orçado",Lancamentos!$J:$J,Fluxo_de_Caixa_Semanal!$A150)</f>
        <v>0</v>
      </c>
      <c r="DP150" s="121">
        <f>-SUMIFS(Lancamentos!$Y:$Y,Lancamentos!$AF:$AF,Fluxo_de_Caixa_Semanal!DP$8,Lancamentos!$F:$F,"Orçado",Lancamentos!$J:$J,Fluxo_de_Caixa_Semanal!$A150)</f>
        <v>0</v>
      </c>
      <c r="DQ150" s="122">
        <f>-SUMIFS(Lancamentos!$Y:$Y,Lancamentos!$AF:$AF,Fluxo_de_Caixa_Semanal!DQ$8,Lancamentos!$F:$F,"Orçado",Lancamentos!$J:$J,Fluxo_de_Caixa_Semanal!$A150)</f>
        <v>0</v>
      </c>
      <c r="DR150" s="123">
        <f>-SUMIFS(Lancamentos!$Y:$Y,Lancamentos!$AF:$AF,Fluxo_de_Caixa_Semanal!DR$8,Lancamentos!$F:$F,"Orçado",Lancamentos!$J:$J,Fluxo_de_Caixa_Semanal!$A150)</f>
        <v>0</v>
      </c>
      <c r="DS150" s="121">
        <f>-SUMIFS(Lancamentos!$Y:$Y,Lancamentos!$AF:$AF,Fluxo_de_Caixa_Semanal!DS$8,Lancamentos!$F:$F,"Orçado",Lancamentos!$J:$J,Fluxo_de_Caixa_Semanal!$A150)</f>
        <v>0</v>
      </c>
      <c r="DT150" s="122">
        <f>-SUMIFS(Lancamentos!$Y:$Y,Lancamentos!$AF:$AF,Fluxo_de_Caixa_Semanal!DT$8,Lancamentos!$F:$F,"Orçado",Lancamentos!$J:$J,Fluxo_de_Caixa_Semanal!$A150)</f>
        <v>0</v>
      </c>
      <c r="DU150" s="123">
        <f>-SUMIFS(Lancamentos!$Y:$Y,Lancamentos!$AF:$AF,Fluxo_de_Caixa_Semanal!DU$8,Lancamentos!$F:$F,"Orçado",Lancamentos!$J:$J,Fluxo_de_Caixa_Semanal!$A150)</f>
        <v>0</v>
      </c>
      <c r="DV150" s="121">
        <f>-SUMIFS(Lancamentos!$Y:$Y,Lancamentos!$AF:$AF,Fluxo_de_Caixa_Semanal!DV$8,Lancamentos!$F:$F,"Orçado",Lancamentos!$J:$J,Fluxo_de_Caixa_Semanal!$A150)</f>
        <v>0</v>
      </c>
      <c r="DW150" s="122">
        <f>-SUMIFS(Lancamentos!$Y:$Y,Lancamentos!$AF:$AF,Fluxo_de_Caixa_Semanal!DW$8,Lancamentos!$F:$F,"Orçado",Lancamentos!$J:$J,Fluxo_de_Caixa_Semanal!$A150)</f>
        <v>0</v>
      </c>
      <c r="DX150" s="123">
        <f>-SUMIFS(Lancamentos!$Y:$Y,Lancamentos!$AF:$AF,Fluxo_de_Caixa_Semanal!DX$8,Lancamentos!$F:$F,"Orçado",Lancamentos!$J:$J,Fluxo_de_Caixa_Semanal!$A150)</f>
        <v>0</v>
      </c>
      <c r="DY150" s="121">
        <f>-SUMIFS(Lancamentos!$Y:$Y,Lancamentos!$AF:$AF,Fluxo_de_Caixa_Semanal!DY$8,Lancamentos!$F:$F,"Orçado",Lancamentos!$J:$J,Fluxo_de_Caixa_Semanal!$A150)</f>
        <v>0</v>
      </c>
      <c r="DZ150" s="122">
        <f>-SUMIFS(Lancamentos!$Y:$Y,Lancamentos!$AF:$AF,Fluxo_de_Caixa_Semanal!DZ$8,Lancamentos!$F:$F,"Orçado",Lancamentos!$J:$J,Fluxo_de_Caixa_Semanal!$A150)</f>
        <v>0</v>
      </c>
      <c r="EA150" s="123">
        <f>-SUMIFS(Lancamentos!$Y:$Y,Lancamentos!$AF:$AF,Fluxo_de_Caixa_Semanal!EA$8,Lancamentos!$F:$F,"Orçado",Lancamentos!$J:$J,Fluxo_de_Caixa_Semanal!$A150)</f>
        <v>0</v>
      </c>
      <c r="EB150" s="121">
        <f>-SUMIFS(Lancamentos!$Y:$Y,Lancamentos!$AF:$AF,Fluxo_de_Caixa_Semanal!EB$8,Lancamentos!$F:$F,"Orçado",Lancamentos!$J:$J,Fluxo_de_Caixa_Semanal!$A150)</f>
        <v>0</v>
      </c>
      <c r="EC150" s="122">
        <f>-SUMIFS(Lancamentos!$Y:$Y,Lancamentos!$AF:$AF,Fluxo_de_Caixa_Semanal!EC$8,Lancamentos!$F:$F,"Orçado",Lancamentos!$J:$J,Fluxo_de_Caixa_Semanal!$A150)</f>
        <v>0</v>
      </c>
      <c r="ED150" s="123">
        <f>-SUMIFS(Lancamentos!$Y:$Y,Lancamentos!$AF:$AF,Fluxo_de_Caixa_Semanal!ED$8,Lancamentos!$F:$F,"Orçado",Lancamentos!$J:$J,Fluxo_de_Caixa_Semanal!$A150)</f>
        <v>0</v>
      </c>
      <c r="EE150" s="121">
        <f>-SUMIFS(Lancamentos!$Y:$Y,Lancamentos!$AF:$AF,Fluxo_de_Caixa_Semanal!EE$8,Lancamentos!$F:$F,"Orçado",Lancamentos!$J:$J,Fluxo_de_Caixa_Semanal!$A150)</f>
        <v>0</v>
      </c>
      <c r="EF150" s="122">
        <f>-SUMIFS(Lancamentos!$Y:$Y,Lancamentos!$AF:$AF,Fluxo_de_Caixa_Semanal!EF$8,Lancamentos!$F:$F,"Orçado",Lancamentos!$J:$J,Fluxo_de_Caixa_Semanal!$A150)</f>
        <v>0</v>
      </c>
      <c r="EG150" s="123">
        <f>-SUMIFS(Lancamentos!$Y:$Y,Lancamentos!$AF:$AF,Fluxo_de_Caixa_Semanal!EG$8,Lancamentos!$F:$F,"Orçado",Lancamentos!$J:$J,Fluxo_de_Caixa_Semanal!$A150)</f>
        <v>0</v>
      </c>
      <c r="EH150" s="121">
        <f>-SUMIFS(Lancamentos!$Y:$Y,Lancamentos!$AF:$AF,Fluxo_de_Caixa_Semanal!EH$8,Lancamentos!$F:$F,"Orçado",Lancamentos!$J:$J,Fluxo_de_Caixa_Semanal!$A150)</f>
        <v>0</v>
      </c>
      <c r="EI150" s="122">
        <f>-SUMIFS(Lancamentos!$Y:$Y,Lancamentos!$AF:$AF,Fluxo_de_Caixa_Semanal!EI$8,Lancamentos!$F:$F,"Orçado",Lancamentos!$J:$J,Fluxo_de_Caixa_Semanal!$A150)</f>
        <v>0</v>
      </c>
      <c r="EJ150" s="123">
        <f>-SUMIFS(Lancamentos!$Y:$Y,Lancamentos!$AF:$AF,Fluxo_de_Caixa_Semanal!EJ$8,Lancamentos!$F:$F,"Orçado",Lancamentos!$J:$J,Fluxo_de_Caixa_Semanal!$A150)</f>
        <v>0</v>
      </c>
      <c r="EK150" s="121">
        <f>-SUMIFS(Lancamentos!$Y:$Y,Lancamentos!$AF:$AF,Fluxo_de_Caixa_Semanal!EK$8,Lancamentos!$F:$F,"Orçado",Lancamentos!$J:$J,Fluxo_de_Caixa_Semanal!$A150)</f>
        <v>0</v>
      </c>
      <c r="EL150" s="122">
        <f>-SUMIFS(Lancamentos!$Y:$Y,Lancamentos!$AF:$AF,Fluxo_de_Caixa_Semanal!EL$8,Lancamentos!$F:$F,"Orçado",Lancamentos!$J:$J,Fluxo_de_Caixa_Semanal!$A150)</f>
        <v>0</v>
      </c>
      <c r="EM150" s="123">
        <f>-SUMIFS(Lancamentos!$Y:$Y,Lancamentos!$AF:$AF,Fluxo_de_Caixa_Semanal!EM$8,Lancamentos!$F:$F,"Orçado",Lancamentos!$J:$J,Fluxo_de_Caixa_Semanal!$A150)</f>
        <v>0</v>
      </c>
      <c r="EN150" s="121">
        <f>-SUMIFS(Lancamentos!$Y:$Y,Lancamentos!$AF:$AF,Fluxo_de_Caixa_Semanal!EN$8,Lancamentos!$F:$F,"Orçado",Lancamentos!$J:$J,Fluxo_de_Caixa_Semanal!$A150)</f>
        <v>0</v>
      </c>
      <c r="EO150" s="122">
        <f>-SUMIFS(Lancamentos!$Y:$Y,Lancamentos!$AF:$AF,Fluxo_de_Caixa_Semanal!EO$8,Lancamentos!$F:$F,"Orçado",Lancamentos!$J:$J,Fluxo_de_Caixa_Semanal!$A150)</f>
        <v>0</v>
      </c>
      <c r="EP150" s="123">
        <f>-SUMIFS(Lancamentos!$Y:$Y,Lancamentos!$AF:$AF,Fluxo_de_Caixa_Semanal!EP$8,Lancamentos!$F:$F,"Orçado",Lancamentos!$J:$J,Fluxo_de_Caixa_Semanal!$A150)</f>
        <v>0</v>
      </c>
      <c r="EQ150" s="121">
        <f>-SUMIFS(Lancamentos!$Y:$Y,Lancamentos!$AF:$AF,Fluxo_de_Caixa_Semanal!EQ$8,Lancamentos!$F:$F,"Orçado",Lancamentos!$J:$J,Fluxo_de_Caixa_Semanal!$A150)</f>
        <v>0</v>
      </c>
      <c r="ER150" s="122">
        <f>-SUMIFS(Lancamentos!$Y:$Y,Lancamentos!$AF:$AF,Fluxo_de_Caixa_Semanal!ER$8,Lancamentos!$F:$F,"Orçado",Lancamentos!$J:$J,Fluxo_de_Caixa_Semanal!$A150)</f>
        <v>0</v>
      </c>
      <c r="ES150" s="123">
        <f>-SUMIFS(Lancamentos!$Y:$Y,Lancamentos!$AF:$AF,Fluxo_de_Caixa_Semanal!ES$8,Lancamentos!$F:$F,"Orçado",Lancamentos!$J:$J,Fluxo_de_Caixa_Semanal!$A150)</f>
        <v>0</v>
      </c>
    </row>
    <row r="151" spans="1:149" s="2" customFormat="1" outlineLevel="1" x14ac:dyDescent="0.25">
      <c r="A151" t="s">
        <v>103</v>
      </c>
      <c r="B151" t="s">
        <v>104</v>
      </c>
      <c r="C151" s="165">
        <f>-SUMIFS(Lancamentos!$Y:$Y,Lancamentos!$AF:$AF,Fluxo_de_Caixa_Semanal!C$8,Lancamentos!$F:$F,"Realizado",Lancamentos!$J:$J,Fluxo_de_Caixa_Semanal!$A151)</f>
        <v>0</v>
      </c>
      <c r="D151" s="165">
        <f>-SUMIFS(Lancamentos!$Y:$Y,Lancamentos!$AF:$AF,Fluxo_de_Caixa_Semanal!D$8,Lancamentos!$F:$F,"Realizado",Lancamentos!$J:$J,Fluxo_de_Caixa_Semanal!$A151)</f>
        <v>0</v>
      </c>
      <c r="E151" s="166">
        <f>-SUMIFS(Lancamentos!$Y:$Y,Lancamentos!$AF:$AF,Fluxo_de_Caixa_Semanal!E$8,Lancamentos!$F:$F,"Realizado",Lancamentos!$J:$J,Fluxo_de_Caixa_Semanal!$A151)</f>
        <v>0</v>
      </c>
      <c r="F151" s="167">
        <f>-SUMIFS(Lancamentos!$Y:$Y,Lancamentos!$AF:$AF,Fluxo_de_Caixa_Semanal!F$8,Lancamentos!$F:$F,"Realizado",Lancamentos!$J:$J,Fluxo_de_Caixa_Semanal!$A151)</f>
        <v>0</v>
      </c>
      <c r="G151" s="165">
        <f>-SUMIFS(Lancamentos!$Y:$Y,Lancamentos!$AF:$AF,Fluxo_de_Caixa_Semanal!G$8,Lancamentos!$F:$F,"Realizado",Lancamentos!$J:$J,Fluxo_de_Caixa_Semanal!$A151)</f>
        <v>0</v>
      </c>
      <c r="H151" s="166">
        <f>-SUMIFS(Lancamentos!$Y:$Y,Lancamentos!$AF:$AF,Fluxo_de_Caixa_Semanal!H$8,Lancamentos!$F:$F,"Realizado",Lancamentos!$J:$J,Fluxo_de_Caixa_Semanal!$A151)</f>
        <v>0</v>
      </c>
      <c r="I151" s="167">
        <f>-SUMIFS(Lancamentos!$Y:$Y,Lancamentos!$AF:$AF,Fluxo_de_Caixa_Semanal!I$8,Lancamentos!$F:$F,"Realizado",Lancamentos!$J:$J,Fluxo_de_Caixa_Semanal!$A151)</f>
        <v>0</v>
      </c>
      <c r="J151" s="165">
        <f>-SUMIFS(Lancamentos!$Y:$Y,Lancamentos!$AF:$AF,Fluxo_de_Caixa_Semanal!J$8,Lancamentos!$F:$F,"Realizado",Lancamentos!$J:$J,Fluxo_de_Caixa_Semanal!$A151)</f>
        <v>0</v>
      </c>
      <c r="K151" s="166">
        <f>-SUMIFS(Lancamentos!$Y:$Y,Lancamentos!$AF:$AF,Fluxo_de_Caixa_Semanal!K$8,Lancamentos!$F:$F,"Realizado",Lancamentos!$J:$J,Fluxo_de_Caixa_Semanal!$A151)</f>
        <v>0</v>
      </c>
      <c r="L151" s="167">
        <f>-SUMIFS(Lancamentos!$Y:$Y,Lancamentos!$AF:$AF,Fluxo_de_Caixa_Semanal!L$8,Lancamentos!$F:$F,"Realizado",Lancamentos!$J:$J,Fluxo_de_Caixa_Semanal!$A151)</f>
        <v>0</v>
      </c>
      <c r="M151" s="165">
        <f>-SUMIFS(Lancamentos!$Y:$Y,Lancamentos!$AF:$AF,Fluxo_de_Caixa_Semanal!M$8,Lancamentos!$F:$F,"Realizado",Lancamentos!$J:$J,Fluxo_de_Caixa_Semanal!$A151)</f>
        <v>0</v>
      </c>
      <c r="N151" s="166">
        <f>-SUMIFS(Lancamentos!$Y:$Y,Lancamentos!$AF:$AF,Fluxo_de_Caixa_Semanal!N$8,Lancamentos!$F:$F,"Realizado",Lancamentos!$J:$J,Fluxo_de_Caixa_Semanal!$A151)</f>
        <v>0</v>
      </c>
      <c r="O151" s="167">
        <f>-SUMIFS(Lancamentos!$Y:$Y,Lancamentos!$AF:$AF,Fluxo_de_Caixa_Semanal!O$8,Lancamentos!$F:$F,"Realizado",Lancamentos!$J:$J,Fluxo_de_Caixa_Semanal!$A151)</f>
        <v>0</v>
      </c>
      <c r="P151" s="165">
        <f>-SUMIFS(Lancamentos!$Y:$Y,Lancamentos!$AF:$AF,Fluxo_de_Caixa_Semanal!P$8,Lancamentos!$F:$F,"Realizado",Lancamentos!$J:$J,Fluxo_de_Caixa_Semanal!$A151)</f>
        <v>0</v>
      </c>
      <c r="Q151" s="166">
        <f>-SUMIFS(Lancamentos!$Y:$Y,Lancamentos!$AF:$AF,Fluxo_de_Caixa_Semanal!Q$8,Lancamentos!$F:$F,"Realizado",Lancamentos!$J:$J,Fluxo_de_Caixa_Semanal!$A151)</f>
        <v>0</v>
      </c>
      <c r="R151" s="167">
        <f>-SUMIFS(Lancamentos!$Y:$Y,Lancamentos!$AF:$AF,Fluxo_de_Caixa_Semanal!R$8,Lancamentos!$F:$F,"Realizado",Lancamentos!$J:$J,Fluxo_de_Caixa_Semanal!$A151)</f>
        <v>0</v>
      </c>
      <c r="S151" s="165">
        <f>-SUMIFS(Lancamentos!$Y:$Y,Lancamentos!$AF:$AF,Fluxo_de_Caixa_Semanal!S$8,Lancamentos!$F:$F,"Realizado",Lancamentos!$J:$J,Fluxo_de_Caixa_Semanal!$A151)</f>
        <v>0</v>
      </c>
      <c r="T151" s="166">
        <f>-SUMIFS(Lancamentos!$Y:$Y,Lancamentos!$AF:$AF,Fluxo_de_Caixa_Semanal!T$8,Lancamentos!$F:$F,"Realizado",Lancamentos!$J:$J,Fluxo_de_Caixa_Semanal!$A151)</f>
        <v>0</v>
      </c>
      <c r="U151" s="167">
        <f>-SUMIFS(Lancamentos!$Y:$Y,Lancamentos!$AF:$AF,Fluxo_de_Caixa_Semanal!U$8,Lancamentos!$F:$F,"Realizado",Lancamentos!$J:$J,Fluxo_de_Caixa_Semanal!$A151)</f>
        <v>0</v>
      </c>
      <c r="V151" s="165">
        <f>-SUMIFS(Lancamentos!$Y:$Y,Lancamentos!$AF:$AF,Fluxo_de_Caixa_Semanal!V$8,Lancamentos!$F:$F,"Realizado",Lancamentos!$J:$J,Fluxo_de_Caixa_Semanal!$A151)</f>
        <v>0</v>
      </c>
      <c r="W151" s="166">
        <f>-SUMIFS(Lancamentos!$Y:$Y,Lancamentos!$AF:$AF,Fluxo_de_Caixa_Semanal!W$8,Lancamentos!$F:$F,"Realizado",Lancamentos!$J:$J,Fluxo_de_Caixa_Semanal!$A151)</f>
        <v>0</v>
      </c>
      <c r="X151" s="121">
        <f>-SUMIFS(Lancamentos!$Y:$Y,Lancamentos!$AF:$AF,Fluxo_de_Caixa_Semanal!X$8,Lancamentos!$F:$F,"Orçado",Lancamentos!$J:$J,Fluxo_de_Caixa_Semanal!$A151)</f>
        <v>0</v>
      </c>
      <c r="Y151" s="122">
        <f>-SUMIFS(Lancamentos!$Y:$Y,Lancamentos!$AF:$AF,Fluxo_de_Caixa_Semanal!Y$8,Lancamentos!$F:$F,"Orçado",Lancamentos!$J:$J,Fluxo_de_Caixa_Semanal!$A151)</f>
        <v>0</v>
      </c>
      <c r="Z151" s="123">
        <f>-SUMIFS(Lancamentos!$Y:$Y,Lancamentos!$AF:$AF,Fluxo_de_Caixa_Semanal!Z$8,Lancamentos!$F:$F,"Orçado",Lancamentos!$J:$J,Fluxo_de_Caixa_Semanal!$A151)</f>
        <v>0</v>
      </c>
      <c r="AA151" s="121">
        <f>-SUMIFS(Lancamentos!$Y:$Y,Lancamentos!$AF:$AF,Fluxo_de_Caixa_Semanal!AA$8,Lancamentos!$F:$F,"Orçado",Lancamentos!$J:$J,Fluxo_de_Caixa_Semanal!$A151)</f>
        <v>0</v>
      </c>
      <c r="AB151" s="122">
        <f>-SUMIFS(Lancamentos!$Y:$Y,Lancamentos!$AF:$AF,Fluxo_de_Caixa_Semanal!AB$8,Lancamentos!$F:$F,"Orçado",Lancamentos!$J:$J,Fluxo_de_Caixa_Semanal!$A151)</f>
        <v>0</v>
      </c>
      <c r="AC151" s="123">
        <f>-SUMIFS(Lancamentos!$Y:$Y,Lancamentos!$AF:$AF,Fluxo_de_Caixa_Semanal!AC$8,Lancamentos!$F:$F,"Orçado",Lancamentos!$J:$J,Fluxo_de_Caixa_Semanal!$A151)</f>
        <v>0</v>
      </c>
      <c r="AD151" s="121">
        <f>-SUMIFS(Lancamentos!$Y:$Y,Lancamentos!$AF:$AF,Fluxo_de_Caixa_Semanal!AD$8,Lancamentos!$F:$F,"Orçado",Lancamentos!$J:$J,Fluxo_de_Caixa_Semanal!$A151)</f>
        <v>0</v>
      </c>
      <c r="AE151" s="122">
        <f>-SUMIFS(Lancamentos!$Y:$Y,Lancamentos!$AF:$AF,Fluxo_de_Caixa_Semanal!AE$8,Lancamentos!$F:$F,"Orçado",Lancamentos!$J:$J,Fluxo_de_Caixa_Semanal!$A151)</f>
        <v>0</v>
      </c>
      <c r="AF151" s="123">
        <f>-SUMIFS(Lancamentos!$Y:$Y,Lancamentos!$AF:$AF,Fluxo_de_Caixa_Semanal!AF$8,Lancamentos!$F:$F,"Orçado",Lancamentos!$J:$J,Fluxo_de_Caixa_Semanal!$A151)</f>
        <v>0</v>
      </c>
      <c r="AG151" s="121">
        <f>-SUMIFS(Lancamentos!$Y:$Y,Lancamentos!$AF:$AF,Fluxo_de_Caixa_Semanal!AG$8,Lancamentos!$F:$F,"Orçado",Lancamentos!$J:$J,Fluxo_de_Caixa_Semanal!$A151)</f>
        <v>0</v>
      </c>
      <c r="AH151" s="122">
        <f>-SUMIFS(Lancamentos!$Y:$Y,Lancamentos!$AF:$AF,Fluxo_de_Caixa_Semanal!AH$8,Lancamentos!$F:$F,"Orçado",Lancamentos!$J:$J,Fluxo_de_Caixa_Semanal!$A151)</f>
        <v>0</v>
      </c>
      <c r="AI151" s="123">
        <f>-SUMIFS(Lancamentos!$Y:$Y,Lancamentos!$AF:$AF,Fluxo_de_Caixa_Semanal!AI$8,Lancamentos!$F:$F,"Orçado",Lancamentos!$J:$J,Fluxo_de_Caixa_Semanal!$A151)</f>
        <v>0</v>
      </c>
      <c r="AJ151" s="121">
        <f>-SUMIFS(Lancamentos!$Y:$Y,Lancamentos!$AF:$AF,Fluxo_de_Caixa_Semanal!AJ$8,Lancamentos!$F:$F,"Orçado",Lancamentos!$J:$J,Fluxo_de_Caixa_Semanal!$A151)</f>
        <v>0</v>
      </c>
      <c r="AK151" s="122">
        <f>-SUMIFS(Lancamentos!$Y:$Y,Lancamentos!$AF:$AF,Fluxo_de_Caixa_Semanal!AK$8,Lancamentos!$F:$F,"Orçado",Lancamentos!$J:$J,Fluxo_de_Caixa_Semanal!$A151)</f>
        <v>0</v>
      </c>
      <c r="AL151" s="123">
        <f>-SUMIFS(Lancamentos!$Y:$Y,Lancamentos!$AF:$AF,Fluxo_de_Caixa_Semanal!AL$8,Lancamentos!$F:$F,"Orçado",Lancamentos!$J:$J,Fluxo_de_Caixa_Semanal!$A151)</f>
        <v>0</v>
      </c>
      <c r="AM151" s="121">
        <f>-SUMIFS(Lancamentos!$Y:$Y,Lancamentos!$AF:$AF,Fluxo_de_Caixa_Semanal!AM$8,Lancamentos!$F:$F,"Orçado",Lancamentos!$J:$J,Fluxo_de_Caixa_Semanal!$A151)</f>
        <v>0</v>
      </c>
      <c r="AN151" s="122">
        <f>-SUMIFS(Lancamentos!$Y:$Y,Lancamentos!$AF:$AF,Fluxo_de_Caixa_Semanal!AN$8,Lancamentos!$F:$F,"Orçado",Lancamentos!$J:$J,Fluxo_de_Caixa_Semanal!$A151)</f>
        <v>0</v>
      </c>
      <c r="AO151" s="123">
        <f>-SUMIFS(Lancamentos!$Y:$Y,Lancamentos!$AF:$AF,Fluxo_de_Caixa_Semanal!AO$8,Lancamentos!$F:$F,"Orçado",Lancamentos!$J:$J,Fluxo_de_Caixa_Semanal!$A151)</f>
        <v>0</v>
      </c>
      <c r="AP151" s="121">
        <f>-SUMIFS(Lancamentos!$Y:$Y,Lancamentos!$AF:$AF,Fluxo_de_Caixa_Semanal!AP$8,Lancamentos!$F:$F,"Orçado",Lancamentos!$J:$J,Fluxo_de_Caixa_Semanal!$A151)</f>
        <v>0</v>
      </c>
      <c r="AQ151" s="122">
        <f>-SUMIFS(Lancamentos!$Y:$Y,Lancamentos!$AF:$AF,Fluxo_de_Caixa_Semanal!AQ$8,Lancamentos!$F:$F,"Orçado",Lancamentos!$J:$J,Fluxo_de_Caixa_Semanal!$A151)</f>
        <v>0</v>
      </c>
      <c r="AR151" s="123">
        <f>-SUMIFS(Lancamentos!$Y:$Y,Lancamentos!$AF:$AF,Fluxo_de_Caixa_Semanal!AR$8,Lancamentos!$F:$F,"Orçado",Lancamentos!$J:$J,Fluxo_de_Caixa_Semanal!$A151)</f>
        <v>0</v>
      </c>
      <c r="AS151" s="121">
        <f>-SUMIFS(Lancamentos!$Y:$Y,Lancamentos!$AF:$AF,Fluxo_de_Caixa_Semanal!AS$8,Lancamentos!$F:$F,"Orçado",Lancamentos!$J:$J,Fluxo_de_Caixa_Semanal!$A151)</f>
        <v>0</v>
      </c>
      <c r="AT151" s="122">
        <f>-SUMIFS(Lancamentos!$Y:$Y,Lancamentos!$AF:$AF,Fluxo_de_Caixa_Semanal!AT$8,Lancamentos!$F:$F,"Orçado",Lancamentos!$J:$J,Fluxo_de_Caixa_Semanal!$A151)</f>
        <v>0</v>
      </c>
      <c r="AU151" s="123">
        <f>-SUMIFS(Lancamentos!$Y:$Y,Lancamentos!$AF:$AF,Fluxo_de_Caixa_Semanal!AU$8,Lancamentos!$F:$F,"Orçado",Lancamentos!$J:$J,Fluxo_de_Caixa_Semanal!$A151)</f>
        <v>0</v>
      </c>
      <c r="AV151" s="121">
        <f>-SUMIFS(Lancamentos!$Y:$Y,Lancamentos!$AF:$AF,Fluxo_de_Caixa_Semanal!AV$8,Lancamentos!$F:$F,"Orçado",Lancamentos!$J:$J,Fluxo_de_Caixa_Semanal!$A151)</f>
        <v>0</v>
      </c>
      <c r="AW151" s="122">
        <f>-SUMIFS(Lancamentos!$Y:$Y,Lancamentos!$AF:$AF,Fluxo_de_Caixa_Semanal!AW$8,Lancamentos!$F:$F,"Orçado",Lancamentos!$J:$J,Fluxo_de_Caixa_Semanal!$A151)</f>
        <v>0</v>
      </c>
      <c r="AX151" s="123">
        <f>-SUMIFS(Lancamentos!$Y:$Y,Lancamentos!$AF:$AF,Fluxo_de_Caixa_Semanal!AX$8,Lancamentos!$F:$F,"Orçado",Lancamentos!$J:$J,Fluxo_de_Caixa_Semanal!$A151)</f>
        <v>0</v>
      </c>
      <c r="AY151" s="121">
        <f>-SUMIFS(Lancamentos!$Y:$Y,Lancamentos!$AF:$AF,Fluxo_de_Caixa_Semanal!AY$8,Lancamentos!$F:$F,"Orçado",Lancamentos!$J:$J,Fluxo_de_Caixa_Semanal!$A151)</f>
        <v>0</v>
      </c>
      <c r="AZ151" s="122">
        <f>-SUMIFS(Lancamentos!$Y:$Y,Lancamentos!$AF:$AF,Fluxo_de_Caixa_Semanal!AZ$8,Lancamentos!$F:$F,"Orçado",Lancamentos!$J:$J,Fluxo_de_Caixa_Semanal!$A151)</f>
        <v>0</v>
      </c>
      <c r="BA151" s="123">
        <f>-SUMIFS(Lancamentos!$Y:$Y,Lancamentos!$AF:$AF,Fluxo_de_Caixa_Semanal!BA$8,Lancamentos!$F:$F,"Orçado",Lancamentos!$J:$J,Fluxo_de_Caixa_Semanal!$A151)</f>
        <v>0</v>
      </c>
      <c r="BB151" s="121">
        <f>-SUMIFS(Lancamentos!$Y:$Y,Lancamentos!$AF:$AF,Fluxo_de_Caixa_Semanal!BB$8,Lancamentos!$F:$F,"Orçado",Lancamentos!$J:$J,Fluxo_de_Caixa_Semanal!$A151)</f>
        <v>0</v>
      </c>
      <c r="BC151" s="122">
        <f>-SUMIFS(Lancamentos!$Y:$Y,Lancamentos!$AF:$AF,Fluxo_de_Caixa_Semanal!BC$8,Lancamentos!$F:$F,"Orçado",Lancamentos!$J:$J,Fluxo_de_Caixa_Semanal!$A151)</f>
        <v>0</v>
      </c>
      <c r="BD151" s="123">
        <f>-SUMIFS(Lancamentos!$Y:$Y,Lancamentos!$AF:$AF,Fluxo_de_Caixa_Semanal!BD$8,Lancamentos!$F:$F,"Orçado",Lancamentos!$J:$J,Fluxo_de_Caixa_Semanal!$A151)</f>
        <v>0</v>
      </c>
      <c r="BE151" s="121">
        <f>-SUMIFS(Lancamentos!$Y:$Y,Lancamentos!$AF:$AF,Fluxo_de_Caixa_Semanal!BE$8,Lancamentos!$F:$F,"Orçado",Lancamentos!$J:$J,Fluxo_de_Caixa_Semanal!$A151)</f>
        <v>0</v>
      </c>
      <c r="BF151" s="122">
        <f>-SUMIFS(Lancamentos!$Y:$Y,Lancamentos!$AF:$AF,Fluxo_de_Caixa_Semanal!BF$8,Lancamentos!$F:$F,"Orçado",Lancamentos!$J:$J,Fluxo_de_Caixa_Semanal!$A151)</f>
        <v>0</v>
      </c>
      <c r="BG151" s="123">
        <f>-SUMIFS(Lancamentos!$Y:$Y,Lancamentos!$AF:$AF,Fluxo_de_Caixa_Semanal!BG$8,Lancamentos!$F:$F,"Orçado",Lancamentos!$J:$J,Fluxo_de_Caixa_Semanal!$A151)</f>
        <v>0</v>
      </c>
      <c r="BH151" s="121">
        <f>-SUMIFS(Lancamentos!$Y:$Y,Lancamentos!$AF:$AF,Fluxo_de_Caixa_Semanal!BH$8,Lancamentos!$F:$F,"Orçado",Lancamentos!$J:$J,Fluxo_de_Caixa_Semanal!$A151)</f>
        <v>0</v>
      </c>
      <c r="BI151" s="122">
        <f>-SUMIFS(Lancamentos!$Y:$Y,Lancamentos!$AF:$AF,Fluxo_de_Caixa_Semanal!BI$8,Lancamentos!$F:$F,"Orçado",Lancamentos!$J:$J,Fluxo_de_Caixa_Semanal!$A151)</f>
        <v>0</v>
      </c>
      <c r="BJ151" s="123">
        <f>-SUMIFS(Lancamentos!$Y:$Y,Lancamentos!$AF:$AF,Fluxo_de_Caixa_Semanal!BJ$8,Lancamentos!$F:$F,"Orçado",Lancamentos!$J:$J,Fluxo_de_Caixa_Semanal!$A151)</f>
        <v>0</v>
      </c>
      <c r="BK151" s="121">
        <f>-SUMIFS(Lancamentos!$Y:$Y,Lancamentos!$AF:$AF,Fluxo_de_Caixa_Semanal!BK$8,Lancamentos!$F:$F,"Orçado",Lancamentos!$J:$J,Fluxo_de_Caixa_Semanal!$A151)</f>
        <v>0</v>
      </c>
      <c r="BL151" s="122">
        <f>-SUMIFS(Lancamentos!$Y:$Y,Lancamentos!$AF:$AF,Fluxo_de_Caixa_Semanal!BL$8,Lancamentos!$F:$F,"Orçado",Lancamentos!$J:$J,Fluxo_de_Caixa_Semanal!$A151)</f>
        <v>0</v>
      </c>
      <c r="BM151" s="123">
        <f>-SUMIFS(Lancamentos!$Y:$Y,Lancamentos!$AF:$AF,Fluxo_de_Caixa_Semanal!BM$8,Lancamentos!$F:$F,"Orçado",Lancamentos!$J:$J,Fluxo_de_Caixa_Semanal!$A151)</f>
        <v>0</v>
      </c>
      <c r="BN151" s="121">
        <f>-SUMIFS(Lancamentos!$Y:$Y,Lancamentos!$AF:$AF,Fluxo_de_Caixa_Semanal!BN$8,Lancamentos!$F:$F,"Orçado",Lancamentos!$J:$J,Fluxo_de_Caixa_Semanal!$A151)</f>
        <v>0</v>
      </c>
      <c r="BO151" s="122">
        <f>-SUMIFS(Lancamentos!$Y:$Y,Lancamentos!$AF:$AF,Fluxo_de_Caixa_Semanal!BO$8,Lancamentos!$F:$F,"Orçado",Lancamentos!$J:$J,Fluxo_de_Caixa_Semanal!$A151)</f>
        <v>0</v>
      </c>
      <c r="BP151" s="123">
        <f>-SUMIFS(Lancamentos!$Y:$Y,Lancamentos!$AF:$AF,Fluxo_de_Caixa_Semanal!BP$8,Lancamentos!$F:$F,"Orçado",Lancamentos!$J:$J,Fluxo_de_Caixa_Semanal!$A151)</f>
        <v>0</v>
      </c>
      <c r="BQ151" s="121">
        <f>-SUMIFS(Lancamentos!$Y:$Y,Lancamentos!$AF:$AF,Fluxo_de_Caixa_Semanal!BQ$8,Lancamentos!$F:$F,"Orçado",Lancamentos!$J:$J,Fluxo_de_Caixa_Semanal!$A151)</f>
        <v>0</v>
      </c>
      <c r="BR151" s="122">
        <f>-SUMIFS(Lancamentos!$Y:$Y,Lancamentos!$AF:$AF,Fluxo_de_Caixa_Semanal!BR$8,Lancamentos!$F:$F,"Orçado",Lancamentos!$J:$J,Fluxo_de_Caixa_Semanal!$A151)</f>
        <v>0</v>
      </c>
      <c r="BS151" s="123">
        <f>-SUMIFS(Lancamentos!$Y:$Y,Lancamentos!$AF:$AF,Fluxo_de_Caixa_Semanal!BS$8,Lancamentos!$F:$F,"Orçado",Lancamentos!$J:$J,Fluxo_de_Caixa_Semanal!$A151)</f>
        <v>0</v>
      </c>
      <c r="BT151" s="121">
        <f>-SUMIFS(Lancamentos!$Y:$Y,Lancamentos!$AF:$AF,Fluxo_de_Caixa_Semanal!BT$8,Lancamentos!$F:$F,"Orçado",Lancamentos!$J:$J,Fluxo_de_Caixa_Semanal!$A151)</f>
        <v>0</v>
      </c>
      <c r="BU151" s="122">
        <f>-SUMIFS(Lancamentos!$Y:$Y,Lancamentos!$AF:$AF,Fluxo_de_Caixa_Semanal!BU$8,Lancamentos!$F:$F,"Orçado",Lancamentos!$J:$J,Fluxo_de_Caixa_Semanal!$A151)</f>
        <v>0</v>
      </c>
      <c r="BV151" s="123">
        <f>-SUMIFS(Lancamentos!$Y:$Y,Lancamentos!$AF:$AF,Fluxo_de_Caixa_Semanal!BV$8,Lancamentos!$F:$F,"Orçado",Lancamentos!$J:$J,Fluxo_de_Caixa_Semanal!$A151)</f>
        <v>0</v>
      </c>
      <c r="BW151" s="121">
        <f>-SUMIFS(Lancamentos!$Y:$Y,Lancamentos!$AF:$AF,Fluxo_de_Caixa_Semanal!BW$8,Lancamentos!$F:$F,"Orçado",Lancamentos!$J:$J,Fluxo_de_Caixa_Semanal!$A151)</f>
        <v>0</v>
      </c>
      <c r="BX151" s="122">
        <f>-SUMIFS(Lancamentos!$Y:$Y,Lancamentos!$AF:$AF,Fluxo_de_Caixa_Semanal!BX$8,Lancamentos!$F:$F,"Orçado",Lancamentos!$J:$J,Fluxo_de_Caixa_Semanal!$A151)</f>
        <v>0</v>
      </c>
      <c r="BY151" s="123">
        <f>-SUMIFS(Lancamentos!$Y:$Y,Lancamentos!$AF:$AF,Fluxo_de_Caixa_Semanal!BY$8,Lancamentos!$F:$F,"Orçado",Lancamentos!$J:$J,Fluxo_de_Caixa_Semanal!$A151)</f>
        <v>0</v>
      </c>
      <c r="BZ151" s="121">
        <f>-SUMIFS(Lancamentos!$Y:$Y,Lancamentos!$AF:$AF,Fluxo_de_Caixa_Semanal!BZ$8,Lancamentos!$F:$F,"Orçado",Lancamentos!$J:$J,Fluxo_de_Caixa_Semanal!$A151)</f>
        <v>0</v>
      </c>
      <c r="CA151" s="122">
        <f>-SUMIFS(Lancamentos!$Y:$Y,Lancamentos!$AF:$AF,Fluxo_de_Caixa_Semanal!CA$8,Lancamentos!$F:$F,"Orçado",Lancamentos!$J:$J,Fluxo_de_Caixa_Semanal!$A151)</f>
        <v>0</v>
      </c>
      <c r="CB151" s="123">
        <f>-SUMIFS(Lancamentos!$Y:$Y,Lancamentos!$AF:$AF,Fluxo_de_Caixa_Semanal!CB$8,Lancamentos!$F:$F,"Orçado",Lancamentos!$J:$J,Fluxo_de_Caixa_Semanal!$A151)</f>
        <v>0</v>
      </c>
      <c r="CC151" s="121">
        <f>-SUMIFS(Lancamentos!$Y:$Y,Lancamentos!$AF:$AF,Fluxo_de_Caixa_Semanal!CC$8,Lancamentos!$F:$F,"Orçado",Lancamentos!$J:$J,Fluxo_de_Caixa_Semanal!$A151)</f>
        <v>0</v>
      </c>
      <c r="CD151" s="122">
        <f>-SUMIFS(Lancamentos!$Y:$Y,Lancamentos!$AF:$AF,Fluxo_de_Caixa_Semanal!CD$8,Lancamentos!$F:$F,"Orçado",Lancamentos!$J:$J,Fluxo_de_Caixa_Semanal!$A151)</f>
        <v>0</v>
      </c>
      <c r="CE151" s="123">
        <f>-SUMIFS(Lancamentos!$Y:$Y,Lancamentos!$AF:$AF,Fluxo_de_Caixa_Semanal!CE$8,Lancamentos!$F:$F,"Orçado",Lancamentos!$J:$J,Fluxo_de_Caixa_Semanal!$A151)</f>
        <v>0</v>
      </c>
      <c r="CF151" s="121">
        <f>-SUMIFS(Lancamentos!$Y:$Y,Lancamentos!$AF:$AF,Fluxo_de_Caixa_Semanal!CF$8,Lancamentos!$F:$F,"Orçado",Lancamentos!$J:$J,Fluxo_de_Caixa_Semanal!$A151)</f>
        <v>0</v>
      </c>
      <c r="CG151" s="122">
        <f>-SUMIFS(Lancamentos!$Y:$Y,Lancamentos!$AF:$AF,Fluxo_de_Caixa_Semanal!CG$8,Lancamentos!$F:$F,"Orçado",Lancamentos!$J:$J,Fluxo_de_Caixa_Semanal!$A151)</f>
        <v>0</v>
      </c>
      <c r="CH151" s="123">
        <f>-SUMIFS(Lancamentos!$Y:$Y,Lancamentos!$AF:$AF,Fluxo_de_Caixa_Semanal!CH$8,Lancamentos!$F:$F,"Orçado",Lancamentos!$J:$J,Fluxo_de_Caixa_Semanal!$A151)</f>
        <v>0</v>
      </c>
      <c r="CI151" s="121">
        <f>-SUMIFS(Lancamentos!$Y:$Y,Lancamentos!$AF:$AF,Fluxo_de_Caixa_Semanal!CI$8,Lancamentos!$F:$F,"Orçado",Lancamentos!$J:$J,Fluxo_de_Caixa_Semanal!$A151)</f>
        <v>0</v>
      </c>
      <c r="CJ151" s="122">
        <f>-SUMIFS(Lancamentos!$Y:$Y,Lancamentos!$AF:$AF,Fluxo_de_Caixa_Semanal!CJ$8,Lancamentos!$F:$F,"Orçado",Lancamentos!$J:$J,Fluxo_de_Caixa_Semanal!$A151)</f>
        <v>0</v>
      </c>
      <c r="CK151" s="123">
        <f>-SUMIFS(Lancamentos!$Y:$Y,Lancamentos!$AF:$AF,Fluxo_de_Caixa_Semanal!CK$8,Lancamentos!$F:$F,"Orçado",Lancamentos!$J:$J,Fluxo_de_Caixa_Semanal!$A151)</f>
        <v>0</v>
      </c>
      <c r="CL151" s="121">
        <f>-SUMIFS(Lancamentos!$Y:$Y,Lancamentos!$AF:$AF,Fluxo_de_Caixa_Semanal!CL$8,Lancamentos!$F:$F,"Orçado",Lancamentos!$J:$J,Fluxo_de_Caixa_Semanal!$A151)</f>
        <v>0</v>
      </c>
      <c r="CM151" s="122">
        <f>-SUMIFS(Lancamentos!$Y:$Y,Lancamentos!$AF:$AF,Fluxo_de_Caixa_Semanal!CM$8,Lancamentos!$F:$F,"Orçado",Lancamentos!$J:$J,Fluxo_de_Caixa_Semanal!$A151)</f>
        <v>0</v>
      </c>
      <c r="CN151" s="123">
        <f>-SUMIFS(Lancamentos!$Y:$Y,Lancamentos!$AF:$AF,Fluxo_de_Caixa_Semanal!CN$8,Lancamentos!$F:$F,"Orçado",Lancamentos!$J:$J,Fluxo_de_Caixa_Semanal!$A151)</f>
        <v>0</v>
      </c>
      <c r="CO151" s="121">
        <f>-SUMIFS(Lancamentos!$Y:$Y,Lancamentos!$AF:$AF,Fluxo_de_Caixa_Semanal!CO$8,Lancamentos!$F:$F,"Orçado",Lancamentos!$J:$J,Fluxo_de_Caixa_Semanal!$A151)</f>
        <v>0</v>
      </c>
      <c r="CP151" s="122">
        <f>-SUMIFS(Lancamentos!$Y:$Y,Lancamentos!$AF:$AF,Fluxo_de_Caixa_Semanal!CP$8,Lancamentos!$F:$F,"Orçado",Lancamentos!$J:$J,Fluxo_de_Caixa_Semanal!$A151)</f>
        <v>0</v>
      </c>
      <c r="CQ151" s="123">
        <f>-SUMIFS(Lancamentos!$Y:$Y,Lancamentos!$AF:$AF,Fluxo_de_Caixa_Semanal!CQ$8,Lancamentos!$F:$F,"Orçado",Lancamentos!$J:$J,Fluxo_de_Caixa_Semanal!$A151)</f>
        <v>0</v>
      </c>
      <c r="CR151" s="121">
        <f>-SUMIFS(Lancamentos!$Y:$Y,Lancamentos!$AF:$AF,Fluxo_de_Caixa_Semanal!CR$8,Lancamentos!$F:$F,"Orçado",Lancamentos!$J:$J,Fluxo_de_Caixa_Semanal!$A151)</f>
        <v>0</v>
      </c>
      <c r="CS151" s="122">
        <f>-SUMIFS(Lancamentos!$Y:$Y,Lancamentos!$AF:$AF,Fluxo_de_Caixa_Semanal!CS$8,Lancamentos!$F:$F,"Orçado",Lancamentos!$J:$J,Fluxo_de_Caixa_Semanal!$A151)</f>
        <v>0</v>
      </c>
      <c r="CT151" s="123">
        <f>-SUMIFS(Lancamentos!$Y:$Y,Lancamentos!$AF:$AF,Fluxo_de_Caixa_Semanal!CT$8,Lancamentos!$F:$F,"Orçado",Lancamentos!$J:$J,Fluxo_de_Caixa_Semanal!$A151)</f>
        <v>0</v>
      </c>
      <c r="CU151" s="121">
        <f>-SUMIFS(Lancamentos!$Y:$Y,Lancamentos!$AF:$AF,Fluxo_de_Caixa_Semanal!CU$8,Lancamentos!$F:$F,"Orçado",Lancamentos!$J:$J,Fluxo_de_Caixa_Semanal!$A151)</f>
        <v>0</v>
      </c>
      <c r="CV151" s="122">
        <f>-SUMIFS(Lancamentos!$Y:$Y,Lancamentos!$AF:$AF,Fluxo_de_Caixa_Semanal!CV$8,Lancamentos!$F:$F,"Orçado",Lancamentos!$J:$J,Fluxo_de_Caixa_Semanal!$A151)</f>
        <v>0</v>
      </c>
      <c r="CW151" s="123">
        <f>-SUMIFS(Lancamentos!$Y:$Y,Lancamentos!$AF:$AF,Fluxo_de_Caixa_Semanal!CW$8,Lancamentos!$F:$F,"Orçado",Lancamentos!$J:$J,Fluxo_de_Caixa_Semanal!$A151)</f>
        <v>0</v>
      </c>
      <c r="CX151" s="121">
        <f>-SUMIFS(Lancamentos!$Y:$Y,Lancamentos!$AF:$AF,Fluxo_de_Caixa_Semanal!CX$8,Lancamentos!$F:$F,"Orçado",Lancamentos!$J:$J,Fluxo_de_Caixa_Semanal!$A151)</f>
        <v>0</v>
      </c>
      <c r="CY151" s="122">
        <f>-SUMIFS(Lancamentos!$Y:$Y,Lancamentos!$AF:$AF,Fluxo_de_Caixa_Semanal!CY$8,Lancamentos!$F:$F,"Orçado",Lancamentos!$J:$J,Fluxo_de_Caixa_Semanal!$A151)</f>
        <v>0</v>
      </c>
      <c r="CZ151" s="123">
        <f>-SUMIFS(Lancamentos!$Y:$Y,Lancamentos!$AF:$AF,Fluxo_de_Caixa_Semanal!CZ$8,Lancamentos!$F:$F,"Orçado",Lancamentos!$J:$J,Fluxo_de_Caixa_Semanal!$A151)</f>
        <v>0</v>
      </c>
      <c r="DA151" s="121">
        <f>-SUMIFS(Lancamentos!$Y:$Y,Lancamentos!$AF:$AF,Fluxo_de_Caixa_Semanal!DA$8,Lancamentos!$F:$F,"Orçado",Lancamentos!$J:$J,Fluxo_de_Caixa_Semanal!$A151)</f>
        <v>0</v>
      </c>
      <c r="DB151" s="122">
        <f>-SUMIFS(Lancamentos!$Y:$Y,Lancamentos!$AF:$AF,Fluxo_de_Caixa_Semanal!DB$8,Lancamentos!$F:$F,"Orçado",Lancamentos!$J:$J,Fluxo_de_Caixa_Semanal!$A151)</f>
        <v>0</v>
      </c>
      <c r="DC151" s="123">
        <f>-SUMIFS(Lancamentos!$Y:$Y,Lancamentos!$AF:$AF,Fluxo_de_Caixa_Semanal!DC$8,Lancamentos!$F:$F,"Orçado",Lancamentos!$J:$J,Fluxo_de_Caixa_Semanal!$A151)</f>
        <v>0</v>
      </c>
      <c r="DD151" s="121">
        <f>-SUMIFS(Lancamentos!$Y:$Y,Lancamentos!$AF:$AF,Fluxo_de_Caixa_Semanal!DD$8,Lancamentos!$F:$F,"Orçado",Lancamentos!$J:$J,Fluxo_de_Caixa_Semanal!$A151)</f>
        <v>0</v>
      </c>
      <c r="DE151" s="122">
        <f>-SUMIFS(Lancamentos!$Y:$Y,Lancamentos!$AF:$AF,Fluxo_de_Caixa_Semanal!DE$8,Lancamentos!$F:$F,"Orçado",Lancamentos!$J:$J,Fluxo_de_Caixa_Semanal!$A151)</f>
        <v>0</v>
      </c>
      <c r="DF151" s="123">
        <f>-SUMIFS(Lancamentos!$Y:$Y,Lancamentos!$AF:$AF,Fluxo_de_Caixa_Semanal!DF$8,Lancamentos!$F:$F,"Orçado",Lancamentos!$J:$J,Fluxo_de_Caixa_Semanal!$A151)</f>
        <v>0</v>
      </c>
      <c r="DG151" s="121">
        <f>-SUMIFS(Lancamentos!$Y:$Y,Lancamentos!$AF:$AF,Fluxo_de_Caixa_Semanal!DG$8,Lancamentos!$F:$F,"Orçado",Lancamentos!$J:$J,Fluxo_de_Caixa_Semanal!$A151)</f>
        <v>0</v>
      </c>
      <c r="DH151" s="122">
        <f>-SUMIFS(Lancamentos!$Y:$Y,Lancamentos!$AF:$AF,Fluxo_de_Caixa_Semanal!DH$8,Lancamentos!$F:$F,"Orçado",Lancamentos!$J:$J,Fluxo_de_Caixa_Semanal!$A151)</f>
        <v>0</v>
      </c>
      <c r="DI151" s="123">
        <f>-SUMIFS(Lancamentos!$Y:$Y,Lancamentos!$AF:$AF,Fluxo_de_Caixa_Semanal!DI$8,Lancamentos!$F:$F,"Orçado",Lancamentos!$J:$J,Fluxo_de_Caixa_Semanal!$A151)</f>
        <v>0</v>
      </c>
      <c r="DJ151" s="121">
        <f>-SUMIFS(Lancamentos!$Y:$Y,Lancamentos!$AF:$AF,Fluxo_de_Caixa_Semanal!DJ$8,Lancamentos!$F:$F,"Orçado",Lancamentos!$J:$J,Fluxo_de_Caixa_Semanal!$A151)</f>
        <v>0</v>
      </c>
      <c r="DK151" s="122">
        <f>-SUMIFS(Lancamentos!$Y:$Y,Lancamentos!$AF:$AF,Fluxo_de_Caixa_Semanal!DK$8,Lancamentos!$F:$F,"Orçado",Lancamentos!$J:$J,Fluxo_de_Caixa_Semanal!$A151)</f>
        <v>0</v>
      </c>
      <c r="DL151" s="123">
        <f>-SUMIFS(Lancamentos!$Y:$Y,Lancamentos!$AF:$AF,Fluxo_de_Caixa_Semanal!DL$8,Lancamentos!$F:$F,"Orçado",Lancamentos!$J:$J,Fluxo_de_Caixa_Semanal!$A151)</f>
        <v>0</v>
      </c>
      <c r="DM151" s="121">
        <f>-SUMIFS(Lancamentos!$Y:$Y,Lancamentos!$AF:$AF,Fluxo_de_Caixa_Semanal!DM$8,Lancamentos!$F:$F,"Orçado",Lancamentos!$J:$J,Fluxo_de_Caixa_Semanal!$A151)</f>
        <v>0</v>
      </c>
      <c r="DN151" s="122">
        <f>-SUMIFS(Lancamentos!$Y:$Y,Lancamentos!$AF:$AF,Fluxo_de_Caixa_Semanal!DN$8,Lancamentos!$F:$F,"Orçado",Lancamentos!$J:$J,Fluxo_de_Caixa_Semanal!$A151)</f>
        <v>0</v>
      </c>
      <c r="DO151" s="123">
        <f>-SUMIFS(Lancamentos!$Y:$Y,Lancamentos!$AF:$AF,Fluxo_de_Caixa_Semanal!DO$8,Lancamentos!$F:$F,"Orçado",Lancamentos!$J:$J,Fluxo_de_Caixa_Semanal!$A151)</f>
        <v>0</v>
      </c>
      <c r="DP151" s="121">
        <f>-SUMIFS(Lancamentos!$Y:$Y,Lancamentos!$AF:$AF,Fluxo_de_Caixa_Semanal!DP$8,Lancamentos!$F:$F,"Orçado",Lancamentos!$J:$J,Fluxo_de_Caixa_Semanal!$A151)</f>
        <v>0</v>
      </c>
      <c r="DQ151" s="122">
        <f>-SUMIFS(Lancamentos!$Y:$Y,Lancamentos!$AF:$AF,Fluxo_de_Caixa_Semanal!DQ$8,Lancamentos!$F:$F,"Orçado",Lancamentos!$J:$J,Fluxo_de_Caixa_Semanal!$A151)</f>
        <v>0</v>
      </c>
      <c r="DR151" s="123">
        <f>-SUMIFS(Lancamentos!$Y:$Y,Lancamentos!$AF:$AF,Fluxo_de_Caixa_Semanal!DR$8,Lancamentos!$F:$F,"Orçado",Lancamentos!$J:$J,Fluxo_de_Caixa_Semanal!$A151)</f>
        <v>0</v>
      </c>
      <c r="DS151" s="121">
        <f>-SUMIFS(Lancamentos!$Y:$Y,Lancamentos!$AF:$AF,Fluxo_de_Caixa_Semanal!DS$8,Lancamentos!$F:$F,"Orçado",Lancamentos!$J:$J,Fluxo_de_Caixa_Semanal!$A151)</f>
        <v>0</v>
      </c>
      <c r="DT151" s="122">
        <f>-SUMIFS(Lancamentos!$Y:$Y,Lancamentos!$AF:$AF,Fluxo_de_Caixa_Semanal!DT$8,Lancamentos!$F:$F,"Orçado",Lancamentos!$J:$J,Fluxo_de_Caixa_Semanal!$A151)</f>
        <v>0</v>
      </c>
      <c r="DU151" s="123">
        <f>-SUMIFS(Lancamentos!$Y:$Y,Lancamentos!$AF:$AF,Fluxo_de_Caixa_Semanal!DU$8,Lancamentos!$F:$F,"Orçado",Lancamentos!$J:$J,Fluxo_de_Caixa_Semanal!$A151)</f>
        <v>0</v>
      </c>
      <c r="DV151" s="121">
        <f>-SUMIFS(Lancamentos!$Y:$Y,Lancamentos!$AF:$AF,Fluxo_de_Caixa_Semanal!DV$8,Lancamentos!$F:$F,"Orçado",Lancamentos!$J:$J,Fluxo_de_Caixa_Semanal!$A151)</f>
        <v>0</v>
      </c>
      <c r="DW151" s="122">
        <f>-SUMIFS(Lancamentos!$Y:$Y,Lancamentos!$AF:$AF,Fluxo_de_Caixa_Semanal!DW$8,Lancamentos!$F:$F,"Orçado",Lancamentos!$J:$J,Fluxo_de_Caixa_Semanal!$A151)</f>
        <v>0</v>
      </c>
      <c r="DX151" s="123">
        <f>-SUMIFS(Lancamentos!$Y:$Y,Lancamentos!$AF:$AF,Fluxo_de_Caixa_Semanal!DX$8,Lancamentos!$F:$F,"Orçado",Lancamentos!$J:$J,Fluxo_de_Caixa_Semanal!$A151)</f>
        <v>0</v>
      </c>
      <c r="DY151" s="121">
        <f>-SUMIFS(Lancamentos!$Y:$Y,Lancamentos!$AF:$AF,Fluxo_de_Caixa_Semanal!DY$8,Lancamentos!$F:$F,"Orçado",Lancamentos!$J:$J,Fluxo_de_Caixa_Semanal!$A151)</f>
        <v>0</v>
      </c>
      <c r="DZ151" s="122">
        <f>-SUMIFS(Lancamentos!$Y:$Y,Lancamentos!$AF:$AF,Fluxo_de_Caixa_Semanal!DZ$8,Lancamentos!$F:$F,"Orçado",Lancamentos!$J:$J,Fluxo_de_Caixa_Semanal!$A151)</f>
        <v>0</v>
      </c>
      <c r="EA151" s="123">
        <f>-SUMIFS(Lancamentos!$Y:$Y,Lancamentos!$AF:$AF,Fluxo_de_Caixa_Semanal!EA$8,Lancamentos!$F:$F,"Orçado",Lancamentos!$J:$J,Fluxo_de_Caixa_Semanal!$A151)</f>
        <v>0</v>
      </c>
      <c r="EB151" s="121">
        <f>-SUMIFS(Lancamentos!$Y:$Y,Lancamentos!$AF:$AF,Fluxo_de_Caixa_Semanal!EB$8,Lancamentos!$F:$F,"Orçado",Lancamentos!$J:$J,Fluxo_de_Caixa_Semanal!$A151)</f>
        <v>0</v>
      </c>
      <c r="EC151" s="122">
        <f>-SUMIFS(Lancamentos!$Y:$Y,Lancamentos!$AF:$AF,Fluxo_de_Caixa_Semanal!EC$8,Lancamentos!$F:$F,"Orçado",Lancamentos!$J:$J,Fluxo_de_Caixa_Semanal!$A151)</f>
        <v>0</v>
      </c>
      <c r="ED151" s="123">
        <f>-SUMIFS(Lancamentos!$Y:$Y,Lancamentos!$AF:$AF,Fluxo_de_Caixa_Semanal!ED$8,Lancamentos!$F:$F,"Orçado",Lancamentos!$J:$J,Fluxo_de_Caixa_Semanal!$A151)</f>
        <v>0</v>
      </c>
      <c r="EE151" s="121">
        <f>-SUMIFS(Lancamentos!$Y:$Y,Lancamentos!$AF:$AF,Fluxo_de_Caixa_Semanal!EE$8,Lancamentos!$F:$F,"Orçado",Lancamentos!$J:$J,Fluxo_de_Caixa_Semanal!$A151)</f>
        <v>0</v>
      </c>
      <c r="EF151" s="122">
        <f>-SUMIFS(Lancamentos!$Y:$Y,Lancamentos!$AF:$AF,Fluxo_de_Caixa_Semanal!EF$8,Lancamentos!$F:$F,"Orçado",Lancamentos!$J:$J,Fluxo_de_Caixa_Semanal!$A151)</f>
        <v>0</v>
      </c>
      <c r="EG151" s="123">
        <f>-SUMIFS(Lancamentos!$Y:$Y,Lancamentos!$AF:$AF,Fluxo_de_Caixa_Semanal!EG$8,Lancamentos!$F:$F,"Orçado",Lancamentos!$J:$J,Fluxo_de_Caixa_Semanal!$A151)</f>
        <v>0</v>
      </c>
      <c r="EH151" s="121">
        <f>-SUMIFS(Lancamentos!$Y:$Y,Lancamentos!$AF:$AF,Fluxo_de_Caixa_Semanal!EH$8,Lancamentos!$F:$F,"Orçado",Lancamentos!$J:$J,Fluxo_de_Caixa_Semanal!$A151)</f>
        <v>0</v>
      </c>
      <c r="EI151" s="122">
        <f>-SUMIFS(Lancamentos!$Y:$Y,Lancamentos!$AF:$AF,Fluxo_de_Caixa_Semanal!EI$8,Lancamentos!$F:$F,"Orçado",Lancamentos!$J:$J,Fluxo_de_Caixa_Semanal!$A151)</f>
        <v>0</v>
      </c>
      <c r="EJ151" s="123">
        <f>-SUMIFS(Lancamentos!$Y:$Y,Lancamentos!$AF:$AF,Fluxo_de_Caixa_Semanal!EJ$8,Lancamentos!$F:$F,"Orçado",Lancamentos!$J:$J,Fluxo_de_Caixa_Semanal!$A151)</f>
        <v>0</v>
      </c>
      <c r="EK151" s="121">
        <f>-SUMIFS(Lancamentos!$Y:$Y,Lancamentos!$AF:$AF,Fluxo_de_Caixa_Semanal!EK$8,Lancamentos!$F:$F,"Orçado",Lancamentos!$J:$J,Fluxo_de_Caixa_Semanal!$A151)</f>
        <v>0</v>
      </c>
      <c r="EL151" s="122">
        <f>-SUMIFS(Lancamentos!$Y:$Y,Lancamentos!$AF:$AF,Fluxo_de_Caixa_Semanal!EL$8,Lancamentos!$F:$F,"Orçado",Lancamentos!$J:$J,Fluxo_de_Caixa_Semanal!$A151)</f>
        <v>0</v>
      </c>
      <c r="EM151" s="123">
        <f>-SUMIFS(Lancamentos!$Y:$Y,Lancamentos!$AF:$AF,Fluxo_de_Caixa_Semanal!EM$8,Lancamentos!$F:$F,"Orçado",Lancamentos!$J:$J,Fluxo_de_Caixa_Semanal!$A151)</f>
        <v>0</v>
      </c>
      <c r="EN151" s="121">
        <f>-SUMIFS(Lancamentos!$Y:$Y,Lancamentos!$AF:$AF,Fluxo_de_Caixa_Semanal!EN$8,Lancamentos!$F:$F,"Orçado",Lancamentos!$J:$J,Fluxo_de_Caixa_Semanal!$A151)</f>
        <v>0</v>
      </c>
      <c r="EO151" s="122">
        <f>-SUMIFS(Lancamentos!$Y:$Y,Lancamentos!$AF:$AF,Fluxo_de_Caixa_Semanal!EO$8,Lancamentos!$F:$F,"Orçado",Lancamentos!$J:$J,Fluxo_de_Caixa_Semanal!$A151)</f>
        <v>0</v>
      </c>
      <c r="EP151" s="123">
        <f>-SUMIFS(Lancamentos!$Y:$Y,Lancamentos!$AF:$AF,Fluxo_de_Caixa_Semanal!EP$8,Lancamentos!$F:$F,"Orçado",Lancamentos!$J:$J,Fluxo_de_Caixa_Semanal!$A151)</f>
        <v>0</v>
      </c>
      <c r="EQ151" s="121">
        <f>-SUMIFS(Lancamentos!$Y:$Y,Lancamentos!$AF:$AF,Fluxo_de_Caixa_Semanal!EQ$8,Lancamentos!$F:$F,"Orçado",Lancamentos!$J:$J,Fluxo_de_Caixa_Semanal!$A151)</f>
        <v>0</v>
      </c>
      <c r="ER151" s="122">
        <f>-SUMIFS(Lancamentos!$Y:$Y,Lancamentos!$AF:$AF,Fluxo_de_Caixa_Semanal!ER$8,Lancamentos!$F:$F,"Orçado",Lancamentos!$J:$J,Fluxo_de_Caixa_Semanal!$A151)</f>
        <v>0</v>
      </c>
      <c r="ES151" s="123">
        <f>-SUMIFS(Lancamentos!$Y:$Y,Lancamentos!$AF:$AF,Fluxo_de_Caixa_Semanal!ES$8,Lancamentos!$F:$F,"Orçado",Lancamentos!$J:$J,Fluxo_de_Caixa_Semanal!$A151)</f>
        <v>0</v>
      </c>
    </row>
    <row r="152" spans="1:149" s="2" customFormat="1" outlineLevel="1" x14ac:dyDescent="0.25">
      <c r="A152" t="s">
        <v>105</v>
      </c>
      <c r="B152" t="s">
        <v>106</v>
      </c>
      <c r="C152" s="165">
        <f>-SUMIFS(Lancamentos!$Y:$Y,Lancamentos!$AF:$AF,Fluxo_de_Caixa_Semanal!C$8,Lancamentos!$F:$F,"Realizado",Lancamentos!$J:$J,Fluxo_de_Caixa_Semanal!$A152)</f>
        <v>0</v>
      </c>
      <c r="D152" s="165">
        <f>-SUMIFS(Lancamentos!$Y:$Y,Lancamentos!$AF:$AF,Fluxo_de_Caixa_Semanal!D$8,Lancamentos!$F:$F,"Realizado",Lancamentos!$J:$J,Fluxo_de_Caixa_Semanal!$A152)</f>
        <v>0</v>
      </c>
      <c r="E152" s="166">
        <f>-SUMIFS(Lancamentos!$Y:$Y,Lancamentos!$AF:$AF,Fluxo_de_Caixa_Semanal!E$8,Lancamentos!$F:$F,"Realizado",Lancamentos!$J:$J,Fluxo_de_Caixa_Semanal!$A152)</f>
        <v>0</v>
      </c>
      <c r="F152" s="167">
        <f>-SUMIFS(Lancamentos!$Y:$Y,Lancamentos!$AF:$AF,Fluxo_de_Caixa_Semanal!F$8,Lancamentos!$F:$F,"Realizado",Lancamentos!$J:$J,Fluxo_de_Caixa_Semanal!$A152)</f>
        <v>0</v>
      </c>
      <c r="G152" s="165">
        <f>-SUMIFS(Lancamentos!$Y:$Y,Lancamentos!$AF:$AF,Fluxo_de_Caixa_Semanal!G$8,Lancamentos!$F:$F,"Realizado",Lancamentos!$J:$J,Fluxo_de_Caixa_Semanal!$A152)</f>
        <v>0</v>
      </c>
      <c r="H152" s="166">
        <f>-SUMIFS(Lancamentos!$Y:$Y,Lancamentos!$AF:$AF,Fluxo_de_Caixa_Semanal!H$8,Lancamentos!$F:$F,"Realizado",Lancamentos!$J:$J,Fluxo_de_Caixa_Semanal!$A152)</f>
        <v>0</v>
      </c>
      <c r="I152" s="167">
        <f>-SUMIFS(Lancamentos!$Y:$Y,Lancamentos!$AF:$AF,Fluxo_de_Caixa_Semanal!I$8,Lancamentos!$F:$F,"Realizado",Lancamentos!$J:$J,Fluxo_de_Caixa_Semanal!$A152)</f>
        <v>0</v>
      </c>
      <c r="J152" s="165">
        <f>-SUMIFS(Lancamentos!$Y:$Y,Lancamentos!$AF:$AF,Fluxo_de_Caixa_Semanal!J$8,Lancamentos!$F:$F,"Realizado",Lancamentos!$J:$J,Fluxo_de_Caixa_Semanal!$A152)</f>
        <v>0</v>
      </c>
      <c r="K152" s="166">
        <f>-SUMIFS(Lancamentos!$Y:$Y,Lancamentos!$AF:$AF,Fluxo_de_Caixa_Semanal!K$8,Lancamentos!$F:$F,"Realizado",Lancamentos!$J:$J,Fluxo_de_Caixa_Semanal!$A152)</f>
        <v>0</v>
      </c>
      <c r="L152" s="167">
        <f>-SUMIFS(Lancamentos!$Y:$Y,Lancamentos!$AF:$AF,Fluxo_de_Caixa_Semanal!L$8,Lancamentos!$F:$F,"Realizado",Lancamentos!$J:$J,Fluxo_de_Caixa_Semanal!$A152)</f>
        <v>0</v>
      </c>
      <c r="M152" s="165">
        <f>-SUMIFS(Lancamentos!$Y:$Y,Lancamentos!$AF:$AF,Fluxo_de_Caixa_Semanal!M$8,Lancamentos!$F:$F,"Realizado",Lancamentos!$J:$J,Fluxo_de_Caixa_Semanal!$A152)</f>
        <v>0</v>
      </c>
      <c r="N152" s="166">
        <f>-SUMIFS(Lancamentos!$Y:$Y,Lancamentos!$AF:$AF,Fluxo_de_Caixa_Semanal!N$8,Lancamentos!$F:$F,"Realizado",Lancamentos!$J:$J,Fluxo_de_Caixa_Semanal!$A152)</f>
        <v>0</v>
      </c>
      <c r="O152" s="167">
        <f>-SUMIFS(Lancamentos!$Y:$Y,Lancamentos!$AF:$AF,Fluxo_de_Caixa_Semanal!O$8,Lancamentos!$F:$F,"Realizado",Lancamentos!$J:$J,Fluxo_de_Caixa_Semanal!$A152)</f>
        <v>0</v>
      </c>
      <c r="P152" s="165">
        <f>-SUMIFS(Lancamentos!$Y:$Y,Lancamentos!$AF:$AF,Fluxo_de_Caixa_Semanal!P$8,Lancamentos!$F:$F,"Realizado",Lancamentos!$J:$J,Fluxo_de_Caixa_Semanal!$A152)</f>
        <v>0</v>
      </c>
      <c r="Q152" s="166">
        <f>-SUMIFS(Lancamentos!$Y:$Y,Lancamentos!$AF:$AF,Fluxo_de_Caixa_Semanal!Q$8,Lancamentos!$F:$F,"Realizado",Lancamentos!$J:$J,Fluxo_de_Caixa_Semanal!$A152)</f>
        <v>0</v>
      </c>
      <c r="R152" s="167">
        <f>-SUMIFS(Lancamentos!$Y:$Y,Lancamentos!$AF:$AF,Fluxo_de_Caixa_Semanal!R$8,Lancamentos!$F:$F,"Realizado",Lancamentos!$J:$J,Fluxo_de_Caixa_Semanal!$A152)</f>
        <v>0</v>
      </c>
      <c r="S152" s="165">
        <f>-SUMIFS(Lancamentos!$Y:$Y,Lancamentos!$AF:$AF,Fluxo_de_Caixa_Semanal!S$8,Lancamentos!$F:$F,"Realizado",Lancamentos!$J:$J,Fluxo_de_Caixa_Semanal!$A152)</f>
        <v>0</v>
      </c>
      <c r="T152" s="166">
        <f>-SUMIFS(Lancamentos!$Y:$Y,Lancamentos!$AF:$AF,Fluxo_de_Caixa_Semanal!T$8,Lancamentos!$F:$F,"Realizado",Lancamentos!$J:$J,Fluxo_de_Caixa_Semanal!$A152)</f>
        <v>0</v>
      </c>
      <c r="U152" s="167">
        <f>-SUMIFS(Lancamentos!$Y:$Y,Lancamentos!$AF:$AF,Fluxo_de_Caixa_Semanal!U$8,Lancamentos!$F:$F,"Realizado",Lancamentos!$J:$J,Fluxo_de_Caixa_Semanal!$A152)</f>
        <v>0</v>
      </c>
      <c r="V152" s="165">
        <f>-SUMIFS(Lancamentos!$Y:$Y,Lancamentos!$AF:$AF,Fluxo_de_Caixa_Semanal!V$8,Lancamentos!$F:$F,"Realizado",Lancamentos!$J:$J,Fluxo_de_Caixa_Semanal!$A152)</f>
        <v>0</v>
      </c>
      <c r="W152" s="166">
        <f>-SUMIFS(Lancamentos!$Y:$Y,Lancamentos!$AF:$AF,Fluxo_de_Caixa_Semanal!W$8,Lancamentos!$F:$F,"Realizado",Lancamentos!$J:$J,Fluxo_de_Caixa_Semanal!$A152)</f>
        <v>0</v>
      </c>
      <c r="X152" s="121">
        <f>-SUMIFS(Lancamentos!$Y:$Y,Lancamentos!$AF:$AF,Fluxo_de_Caixa_Semanal!X$8,Lancamentos!$F:$F,"Orçado",Lancamentos!$J:$J,Fluxo_de_Caixa_Semanal!$A152)</f>
        <v>0</v>
      </c>
      <c r="Y152" s="122">
        <f>-SUMIFS(Lancamentos!$Y:$Y,Lancamentos!$AF:$AF,Fluxo_de_Caixa_Semanal!Y$8,Lancamentos!$F:$F,"Orçado",Lancamentos!$J:$J,Fluxo_de_Caixa_Semanal!$A152)</f>
        <v>0</v>
      </c>
      <c r="Z152" s="123">
        <f>-SUMIFS(Lancamentos!$Y:$Y,Lancamentos!$AF:$AF,Fluxo_de_Caixa_Semanal!Z$8,Lancamentos!$F:$F,"Orçado",Lancamentos!$J:$J,Fluxo_de_Caixa_Semanal!$A152)</f>
        <v>0</v>
      </c>
      <c r="AA152" s="121">
        <f>-SUMIFS(Lancamentos!$Y:$Y,Lancamentos!$AF:$AF,Fluxo_de_Caixa_Semanal!AA$8,Lancamentos!$F:$F,"Orçado",Lancamentos!$J:$J,Fluxo_de_Caixa_Semanal!$A152)</f>
        <v>0</v>
      </c>
      <c r="AB152" s="122">
        <f>-SUMIFS(Lancamentos!$Y:$Y,Lancamentos!$AF:$AF,Fluxo_de_Caixa_Semanal!AB$8,Lancamentos!$F:$F,"Orçado",Lancamentos!$J:$J,Fluxo_de_Caixa_Semanal!$A152)</f>
        <v>0</v>
      </c>
      <c r="AC152" s="123">
        <f>-SUMIFS(Lancamentos!$Y:$Y,Lancamentos!$AF:$AF,Fluxo_de_Caixa_Semanal!AC$8,Lancamentos!$F:$F,"Orçado",Lancamentos!$J:$J,Fluxo_de_Caixa_Semanal!$A152)</f>
        <v>0</v>
      </c>
      <c r="AD152" s="121">
        <f>-SUMIFS(Lancamentos!$Y:$Y,Lancamentos!$AF:$AF,Fluxo_de_Caixa_Semanal!AD$8,Lancamentos!$F:$F,"Orçado",Lancamentos!$J:$J,Fluxo_de_Caixa_Semanal!$A152)</f>
        <v>0</v>
      </c>
      <c r="AE152" s="122">
        <f>-SUMIFS(Lancamentos!$Y:$Y,Lancamentos!$AF:$AF,Fluxo_de_Caixa_Semanal!AE$8,Lancamentos!$F:$F,"Orçado",Lancamentos!$J:$J,Fluxo_de_Caixa_Semanal!$A152)</f>
        <v>0</v>
      </c>
      <c r="AF152" s="123">
        <f>-SUMIFS(Lancamentos!$Y:$Y,Lancamentos!$AF:$AF,Fluxo_de_Caixa_Semanal!AF$8,Lancamentos!$F:$F,"Orçado",Lancamentos!$J:$J,Fluxo_de_Caixa_Semanal!$A152)</f>
        <v>0</v>
      </c>
      <c r="AG152" s="121">
        <f>-SUMIFS(Lancamentos!$Y:$Y,Lancamentos!$AF:$AF,Fluxo_de_Caixa_Semanal!AG$8,Lancamentos!$F:$F,"Orçado",Lancamentos!$J:$J,Fluxo_de_Caixa_Semanal!$A152)</f>
        <v>0</v>
      </c>
      <c r="AH152" s="122">
        <f>-SUMIFS(Lancamentos!$Y:$Y,Lancamentos!$AF:$AF,Fluxo_de_Caixa_Semanal!AH$8,Lancamentos!$F:$F,"Orçado",Lancamentos!$J:$J,Fluxo_de_Caixa_Semanal!$A152)</f>
        <v>0</v>
      </c>
      <c r="AI152" s="123">
        <f>-SUMIFS(Lancamentos!$Y:$Y,Lancamentos!$AF:$AF,Fluxo_de_Caixa_Semanal!AI$8,Lancamentos!$F:$F,"Orçado",Lancamentos!$J:$J,Fluxo_de_Caixa_Semanal!$A152)</f>
        <v>0</v>
      </c>
      <c r="AJ152" s="121">
        <f>-SUMIFS(Lancamentos!$Y:$Y,Lancamentos!$AF:$AF,Fluxo_de_Caixa_Semanal!AJ$8,Lancamentos!$F:$F,"Orçado",Lancamentos!$J:$J,Fluxo_de_Caixa_Semanal!$A152)</f>
        <v>0</v>
      </c>
      <c r="AK152" s="122">
        <f>-SUMIFS(Lancamentos!$Y:$Y,Lancamentos!$AF:$AF,Fluxo_de_Caixa_Semanal!AK$8,Lancamentos!$F:$F,"Orçado",Lancamentos!$J:$J,Fluxo_de_Caixa_Semanal!$A152)</f>
        <v>0</v>
      </c>
      <c r="AL152" s="123">
        <f>-SUMIFS(Lancamentos!$Y:$Y,Lancamentos!$AF:$AF,Fluxo_de_Caixa_Semanal!AL$8,Lancamentos!$F:$F,"Orçado",Lancamentos!$J:$J,Fluxo_de_Caixa_Semanal!$A152)</f>
        <v>0</v>
      </c>
      <c r="AM152" s="121">
        <f>-SUMIFS(Lancamentos!$Y:$Y,Lancamentos!$AF:$AF,Fluxo_de_Caixa_Semanal!AM$8,Lancamentos!$F:$F,"Orçado",Lancamentos!$J:$J,Fluxo_de_Caixa_Semanal!$A152)</f>
        <v>0</v>
      </c>
      <c r="AN152" s="122">
        <f>-SUMIFS(Lancamentos!$Y:$Y,Lancamentos!$AF:$AF,Fluxo_de_Caixa_Semanal!AN$8,Lancamentos!$F:$F,"Orçado",Lancamentos!$J:$J,Fluxo_de_Caixa_Semanal!$A152)</f>
        <v>0</v>
      </c>
      <c r="AO152" s="123">
        <f>-SUMIFS(Lancamentos!$Y:$Y,Lancamentos!$AF:$AF,Fluxo_de_Caixa_Semanal!AO$8,Lancamentos!$F:$F,"Orçado",Lancamentos!$J:$J,Fluxo_de_Caixa_Semanal!$A152)</f>
        <v>0</v>
      </c>
      <c r="AP152" s="121">
        <f>-SUMIFS(Lancamentos!$Y:$Y,Lancamentos!$AF:$AF,Fluxo_de_Caixa_Semanal!AP$8,Lancamentos!$F:$F,"Orçado",Lancamentos!$J:$J,Fluxo_de_Caixa_Semanal!$A152)</f>
        <v>0</v>
      </c>
      <c r="AQ152" s="122">
        <f>-SUMIFS(Lancamentos!$Y:$Y,Lancamentos!$AF:$AF,Fluxo_de_Caixa_Semanal!AQ$8,Lancamentos!$F:$F,"Orçado",Lancamentos!$J:$J,Fluxo_de_Caixa_Semanal!$A152)</f>
        <v>0</v>
      </c>
      <c r="AR152" s="123">
        <f>-SUMIFS(Lancamentos!$Y:$Y,Lancamentos!$AF:$AF,Fluxo_de_Caixa_Semanal!AR$8,Lancamentos!$F:$F,"Orçado",Lancamentos!$J:$J,Fluxo_de_Caixa_Semanal!$A152)</f>
        <v>0</v>
      </c>
      <c r="AS152" s="121">
        <f>-SUMIFS(Lancamentos!$Y:$Y,Lancamentos!$AF:$AF,Fluxo_de_Caixa_Semanal!AS$8,Lancamentos!$F:$F,"Orçado",Lancamentos!$J:$J,Fluxo_de_Caixa_Semanal!$A152)</f>
        <v>0</v>
      </c>
      <c r="AT152" s="122">
        <f>-SUMIFS(Lancamentos!$Y:$Y,Lancamentos!$AF:$AF,Fluxo_de_Caixa_Semanal!AT$8,Lancamentos!$F:$F,"Orçado",Lancamentos!$J:$J,Fluxo_de_Caixa_Semanal!$A152)</f>
        <v>0</v>
      </c>
      <c r="AU152" s="123">
        <f>-SUMIFS(Lancamentos!$Y:$Y,Lancamentos!$AF:$AF,Fluxo_de_Caixa_Semanal!AU$8,Lancamentos!$F:$F,"Orçado",Lancamentos!$J:$J,Fluxo_de_Caixa_Semanal!$A152)</f>
        <v>0</v>
      </c>
      <c r="AV152" s="121">
        <f>-SUMIFS(Lancamentos!$Y:$Y,Lancamentos!$AF:$AF,Fluxo_de_Caixa_Semanal!AV$8,Lancamentos!$F:$F,"Orçado",Lancamentos!$J:$J,Fluxo_de_Caixa_Semanal!$A152)</f>
        <v>0</v>
      </c>
      <c r="AW152" s="122">
        <f>-SUMIFS(Lancamentos!$Y:$Y,Lancamentos!$AF:$AF,Fluxo_de_Caixa_Semanal!AW$8,Lancamentos!$F:$F,"Orçado",Lancamentos!$J:$J,Fluxo_de_Caixa_Semanal!$A152)</f>
        <v>0</v>
      </c>
      <c r="AX152" s="123">
        <f>-SUMIFS(Lancamentos!$Y:$Y,Lancamentos!$AF:$AF,Fluxo_de_Caixa_Semanal!AX$8,Lancamentos!$F:$F,"Orçado",Lancamentos!$J:$J,Fluxo_de_Caixa_Semanal!$A152)</f>
        <v>0</v>
      </c>
      <c r="AY152" s="121">
        <f>-SUMIFS(Lancamentos!$Y:$Y,Lancamentos!$AF:$AF,Fluxo_de_Caixa_Semanal!AY$8,Lancamentos!$F:$F,"Orçado",Lancamentos!$J:$J,Fluxo_de_Caixa_Semanal!$A152)</f>
        <v>0</v>
      </c>
      <c r="AZ152" s="122">
        <f>-SUMIFS(Lancamentos!$Y:$Y,Lancamentos!$AF:$AF,Fluxo_de_Caixa_Semanal!AZ$8,Lancamentos!$F:$F,"Orçado",Lancamentos!$J:$J,Fluxo_de_Caixa_Semanal!$A152)</f>
        <v>0</v>
      </c>
      <c r="BA152" s="123">
        <f>-SUMIFS(Lancamentos!$Y:$Y,Lancamentos!$AF:$AF,Fluxo_de_Caixa_Semanal!BA$8,Lancamentos!$F:$F,"Orçado",Lancamentos!$J:$J,Fluxo_de_Caixa_Semanal!$A152)</f>
        <v>0</v>
      </c>
      <c r="BB152" s="121">
        <f>-SUMIFS(Lancamentos!$Y:$Y,Lancamentos!$AF:$AF,Fluxo_de_Caixa_Semanal!BB$8,Lancamentos!$F:$F,"Orçado",Lancamentos!$J:$J,Fluxo_de_Caixa_Semanal!$A152)</f>
        <v>0</v>
      </c>
      <c r="BC152" s="122">
        <f>-SUMIFS(Lancamentos!$Y:$Y,Lancamentos!$AF:$AF,Fluxo_de_Caixa_Semanal!BC$8,Lancamentos!$F:$F,"Orçado",Lancamentos!$J:$J,Fluxo_de_Caixa_Semanal!$A152)</f>
        <v>0</v>
      </c>
      <c r="BD152" s="123">
        <f>-SUMIFS(Lancamentos!$Y:$Y,Lancamentos!$AF:$AF,Fluxo_de_Caixa_Semanal!BD$8,Lancamentos!$F:$F,"Orçado",Lancamentos!$J:$J,Fluxo_de_Caixa_Semanal!$A152)</f>
        <v>0</v>
      </c>
      <c r="BE152" s="121">
        <f>-SUMIFS(Lancamentos!$Y:$Y,Lancamentos!$AF:$AF,Fluxo_de_Caixa_Semanal!BE$8,Lancamentos!$F:$F,"Orçado",Lancamentos!$J:$J,Fluxo_de_Caixa_Semanal!$A152)</f>
        <v>0</v>
      </c>
      <c r="BF152" s="122">
        <f>-SUMIFS(Lancamentos!$Y:$Y,Lancamentos!$AF:$AF,Fluxo_de_Caixa_Semanal!BF$8,Lancamentos!$F:$F,"Orçado",Lancamentos!$J:$J,Fluxo_de_Caixa_Semanal!$A152)</f>
        <v>0</v>
      </c>
      <c r="BG152" s="123">
        <f>-SUMIFS(Lancamentos!$Y:$Y,Lancamentos!$AF:$AF,Fluxo_de_Caixa_Semanal!BG$8,Lancamentos!$F:$F,"Orçado",Lancamentos!$J:$J,Fluxo_de_Caixa_Semanal!$A152)</f>
        <v>0</v>
      </c>
      <c r="BH152" s="121">
        <f>-SUMIFS(Lancamentos!$Y:$Y,Lancamentos!$AF:$AF,Fluxo_de_Caixa_Semanal!BH$8,Lancamentos!$F:$F,"Orçado",Lancamentos!$J:$J,Fluxo_de_Caixa_Semanal!$A152)</f>
        <v>0</v>
      </c>
      <c r="BI152" s="122">
        <f>-SUMIFS(Lancamentos!$Y:$Y,Lancamentos!$AF:$AF,Fluxo_de_Caixa_Semanal!BI$8,Lancamentos!$F:$F,"Orçado",Lancamentos!$J:$J,Fluxo_de_Caixa_Semanal!$A152)</f>
        <v>0</v>
      </c>
      <c r="BJ152" s="123">
        <f>-SUMIFS(Lancamentos!$Y:$Y,Lancamentos!$AF:$AF,Fluxo_de_Caixa_Semanal!BJ$8,Lancamentos!$F:$F,"Orçado",Lancamentos!$J:$J,Fluxo_de_Caixa_Semanal!$A152)</f>
        <v>0</v>
      </c>
      <c r="BK152" s="121">
        <f>-SUMIFS(Lancamentos!$Y:$Y,Lancamentos!$AF:$AF,Fluxo_de_Caixa_Semanal!BK$8,Lancamentos!$F:$F,"Orçado",Lancamentos!$J:$J,Fluxo_de_Caixa_Semanal!$A152)</f>
        <v>0</v>
      </c>
      <c r="BL152" s="122">
        <f>-SUMIFS(Lancamentos!$Y:$Y,Lancamentos!$AF:$AF,Fluxo_de_Caixa_Semanal!BL$8,Lancamentos!$F:$F,"Orçado",Lancamentos!$J:$J,Fluxo_de_Caixa_Semanal!$A152)</f>
        <v>0</v>
      </c>
      <c r="BM152" s="123">
        <f>-SUMIFS(Lancamentos!$Y:$Y,Lancamentos!$AF:$AF,Fluxo_de_Caixa_Semanal!BM$8,Lancamentos!$F:$F,"Orçado",Lancamentos!$J:$J,Fluxo_de_Caixa_Semanal!$A152)</f>
        <v>0</v>
      </c>
      <c r="BN152" s="121">
        <f>-SUMIFS(Lancamentos!$Y:$Y,Lancamentos!$AF:$AF,Fluxo_de_Caixa_Semanal!BN$8,Lancamentos!$F:$F,"Orçado",Lancamentos!$J:$J,Fluxo_de_Caixa_Semanal!$A152)</f>
        <v>0</v>
      </c>
      <c r="BO152" s="122">
        <f>-SUMIFS(Lancamentos!$Y:$Y,Lancamentos!$AF:$AF,Fluxo_de_Caixa_Semanal!BO$8,Lancamentos!$F:$F,"Orçado",Lancamentos!$J:$J,Fluxo_de_Caixa_Semanal!$A152)</f>
        <v>0</v>
      </c>
      <c r="BP152" s="123">
        <f>-SUMIFS(Lancamentos!$Y:$Y,Lancamentos!$AF:$AF,Fluxo_de_Caixa_Semanal!BP$8,Lancamentos!$F:$F,"Orçado",Lancamentos!$J:$J,Fluxo_de_Caixa_Semanal!$A152)</f>
        <v>0</v>
      </c>
      <c r="BQ152" s="121">
        <f>-SUMIFS(Lancamentos!$Y:$Y,Lancamentos!$AF:$AF,Fluxo_de_Caixa_Semanal!BQ$8,Lancamentos!$F:$F,"Orçado",Lancamentos!$J:$J,Fluxo_de_Caixa_Semanal!$A152)</f>
        <v>0</v>
      </c>
      <c r="BR152" s="122">
        <f>-SUMIFS(Lancamentos!$Y:$Y,Lancamentos!$AF:$AF,Fluxo_de_Caixa_Semanal!BR$8,Lancamentos!$F:$F,"Orçado",Lancamentos!$J:$J,Fluxo_de_Caixa_Semanal!$A152)</f>
        <v>0</v>
      </c>
      <c r="BS152" s="123">
        <f>-SUMIFS(Lancamentos!$Y:$Y,Lancamentos!$AF:$AF,Fluxo_de_Caixa_Semanal!BS$8,Lancamentos!$F:$F,"Orçado",Lancamentos!$J:$J,Fluxo_de_Caixa_Semanal!$A152)</f>
        <v>0</v>
      </c>
      <c r="BT152" s="121">
        <f>-SUMIFS(Lancamentos!$Y:$Y,Lancamentos!$AF:$AF,Fluxo_de_Caixa_Semanal!BT$8,Lancamentos!$F:$F,"Orçado",Lancamentos!$J:$J,Fluxo_de_Caixa_Semanal!$A152)</f>
        <v>0</v>
      </c>
      <c r="BU152" s="122">
        <f>-SUMIFS(Lancamentos!$Y:$Y,Lancamentos!$AF:$AF,Fluxo_de_Caixa_Semanal!BU$8,Lancamentos!$F:$F,"Orçado",Lancamentos!$J:$J,Fluxo_de_Caixa_Semanal!$A152)</f>
        <v>0</v>
      </c>
      <c r="BV152" s="123">
        <f>-SUMIFS(Lancamentos!$Y:$Y,Lancamentos!$AF:$AF,Fluxo_de_Caixa_Semanal!BV$8,Lancamentos!$F:$F,"Orçado",Lancamentos!$J:$J,Fluxo_de_Caixa_Semanal!$A152)</f>
        <v>0</v>
      </c>
      <c r="BW152" s="121">
        <f>-SUMIFS(Lancamentos!$Y:$Y,Lancamentos!$AF:$AF,Fluxo_de_Caixa_Semanal!BW$8,Lancamentos!$F:$F,"Orçado",Lancamentos!$J:$J,Fluxo_de_Caixa_Semanal!$A152)</f>
        <v>0</v>
      </c>
      <c r="BX152" s="122">
        <f>-SUMIFS(Lancamentos!$Y:$Y,Lancamentos!$AF:$AF,Fluxo_de_Caixa_Semanal!BX$8,Lancamentos!$F:$F,"Orçado",Lancamentos!$J:$J,Fluxo_de_Caixa_Semanal!$A152)</f>
        <v>0</v>
      </c>
      <c r="BY152" s="123">
        <f>-SUMIFS(Lancamentos!$Y:$Y,Lancamentos!$AF:$AF,Fluxo_de_Caixa_Semanal!BY$8,Lancamentos!$F:$F,"Orçado",Lancamentos!$J:$J,Fluxo_de_Caixa_Semanal!$A152)</f>
        <v>0</v>
      </c>
      <c r="BZ152" s="121">
        <f>-SUMIFS(Lancamentos!$Y:$Y,Lancamentos!$AF:$AF,Fluxo_de_Caixa_Semanal!BZ$8,Lancamentos!$F:$F,"Orçado",Lancamentos!$J:$J,Fluxo_de_Caixa_Semanal!$A152)</f>
        <v>0</v>
      </c>
      <c r="CA152" s="122">
        <f>-SUMIFS(Lancamentos!$Y:$Y,Lancamentos!$AF:$AF,Fluxo_de_Caixa_Semanal!CA$8,Lancamentos!$F:$F,"Orçado",Lancamentos!$J:$J,Fluxo_de_Caixa_Semanal!$A152)</f>
        <v>0</v>
      </c>
      <c r="CB152" s="123">
        <f>-SUMIFS(Lancamentos!$Y:$Y,Lancamentos!$AF:$AF,Fluxo_de_Caixa_Semanal!CB$8,Lancamentos!$F:$F,"Orçado",Lancamentos!$J:$J,Fluxo_de_Caixa_Semanal!$A152)</f>
        <v>0</v>
      </c>
      <c r="CC152" s="121">
        <f>-SUMIFS(Lancamentos!$Y:$Y,Lancamentos!$AF:$AF,Fluxo_de_Caixa_Semanal!CC$8,Lancamentos!$F:$F,"Orçado",Lancamentos!$J:$J,Fluxo_de_Caixa_Semanal!$A152)</f>
        <v>0</v>
      </c>
      <c r="CD152" s="122">
        <f>-SUMIFS(Lancamentos!$Y:$Y,Lancamentos!$AF:$AF,Fluxo_de_Caixa_Semanal!CD$8,Lancamentos!$F:$F,"Orçado",Lancamentos!$J:$J,Fluxo_de_Caixa_Semanal!$A152)</f>
        <v>0</v>
      </c>
      <c r="CE152" s="123">
        <f>-SUMIFS(Lancamentos!$Y:$Y,Lancamentos!$AF:$AF,Fluxo_de_Caixa_Semanal!CE$8,Lancamentos!$F:$F,"Orçado",Lancamentos!$J:$J,Fluxo_de_Caixa_Semanal!$A152)</f>
        <v>0</v>
      </c>
      <c r="CF152" s="121">
        <f>-SUMIFS(Lancamentos!$Y:$Y,Lancamentos!$AF:$AF,Fluxo_de_Caixa_Semanal!CF$8,Lancamentos!$F:$F,"Orçado",Lancamentos!$J:$J,Fluxo_de_Caixa_Semanal!$A152)</f>
        <v>0</v>
      </c>
      <c r="CG152" s="122">
        <f>-SUMIFS(Lancamentos!$Y:$Y,Lancamentos!$AF:$AF,Fluxo_de_Caixa_Semanal!CG$8,Lancamentos!$F:$F,"Orçado",Lancamentos!$J:$J,Fluxo_de_Caixa_Semanal!$A152)</f>
        <v>0</v>
      </c>
      <c r="CH152" s="123">
        <f>-SUMIFS(Lancamentos!$Y:$Y,Lancamentos!$AF:$AF,Fluxo_de_Caixa_Semanal!CH$8,Lancamentos!$F:$F,"Orçado",Lancamentos!$J:$J,Fluxo_de_Caixa_Semanal!$A152)</f>
        <v>0</v>
      </c>
      <c r="CI152" s="121">
        <f>-SUMIFS(Lancamentos!$Y:$Y,Lancamentos!$AF:$AF,Fluxo_de_Caixa_Semanal!CI$8,Lancamentos!$F:$F,"Orçado",Lancamentos!$J:$J,Fluxo_de_Caixa_Semanal!$A152)</f>
        <v>0</v>
      </c>
      <c r="CJ152" s="122">
        <f>-SUMIFS(Lancamentos!$Y:$Y,Lancamentos!$AF:$AF,Fluxo_de_Caixa_Semanal!CJ$8,Lancamentos!$F:$F,"Orçado",Lancamentos!$J:$J,Fluxo_de_Caixa_Semanal!$A152)</f>
        <v>0</v>
      </c>
      <c r="CK152" s="123">
        <f>-SUMIFS(Lancamentos!$Y:$Y,Lancamentos!$AF:$AF,Fluxo_de_Caixa_Semanal!CK$8,Lancamentos!$F:$F,"Orçado",Lancamentos!$J:$J,Fluxo_de_Caixa_Semanal!$A152)</f>
        <v>0</v>
      </c>
      <c r="CL152" s="121">
        <f>-SUMIFS(Lancamentos!$Y:$Y,Lancamentos!$AF:$AF,Fluxo_de_Caixa_Semanal!CL$8,Lancamentos!$F:$F,"Orçado",Lancamentos!$J:$J,Fluxo_de_Caixa_Semanal!$A152)</f>
        <v>0</v>
      </c>
      <c r="CM152" s="122">
        <f>-SUMIFS(Lancamentos!$Y:$Y,Lancamentos!$AF:$AF,Fluxo_de_Caixa_Semanal!CM$8,Lancamentos!$F:$F,"Orçado",Lancamentos!$J:$J,Fluxo_de_Caixa_Semanal!$A152)</f>
        <v>0</v>
      </c>
      <c r="CN152" s="123">
        <f>-SUMIFS(Lancamentos!$Y:$Y,Lancamentos!$AF:$AF,Fluxo_de_Caixa_Semanal!CN$8,Lancamentos!$F:$F,"Orçado",Lancamentos!$J:$J,Fluxo_de_Caixa_Semanal!$A152)</f>
        <v>0</v>
      </c>
      <c r="CO152" s="121">
        <f>-SUMIFS(Lancamentos!$Y:$Y,Lancamentos!$AF:$AF,Fluxo_de_Caixa_Semanal!CO$8,Lancamentos!$F:$F,"Orçado",Lancamentos!$J:$J,Fluxo_de_Caixa_Semanal!$A152)</f>
        <v>0</v>
      </c>
      <c r="CP152" s="122">
        <f>-SUMIFS(Lancamentos!$Y:$Y,Lancamentos!$AF:$AF,Fluxo_de_Caixa_Semanal!CP$8,Lancamentos!$F:$F,"Orçado",Lancamentos!$J:$J,Fluxo_de_Caixa_Semanal!$A152)</f>
        <v>0</v>
      </c>
      <c r="CQ152" s="123">
        <f>-SUMIFS(Lancamentos!$Y:$Y,Lancamentos!$AF:$AF,Fluxo_de_Caixa_Semanal!CQ$8,Lancamentos!$F:$F,"Orçado",Lancamentos!$J:$J,Fluxo_de_Caixa_Semanal!$A152)</f>
        <v>0</v>
      </c>
      <c r="CR152" s="121">
        <f>-SUMIFS(Lancamentos!$Y:$Y,Lancamentos!$AF:$AF,Fluxo_de_Caixa_Semanal!CR$8,Lancamentos!$F:$F,"Orçado",Lancamentos!$J:$J,Fluxo_de_Caixa_Semanal!$A152)</f>
        <v>0</v>
      </c>
      <c r="CS152" s="122">
        <f>-SUMIFS(Lancamentos!$Y:$Y,Lancamentos!$AF:$AF,Fluxo_de_Caixa_Semanal!CS$8,Lancamentos!$F:$F,"Orçado",Lancamentos!$J:$J,Fluxo_de_Caixa_Semanal!$A152)</f>
        <v>0</v>
      </c>
      <c r="CT152" s="123">
        <f>-SUMIFS(Lancamentos!$Y:$Y,Lancamentos!$AF:$AF,Fluxo_de_Caixa_Semanal!CT$8,Lancamentos!$F:$F,"Orçado",Lancamentos!$J:$J,Fluxo_de_Caixa_Semanal!$A152)</f>
        <v>0</v>
      </c>
      <c r="CU152" s="121">
        <f>-SUMIFS(Lancamentos!$Y:$Y,Lancamentos!$AF:$AF,Fluxo_de_Caixa_Semanal!CU$8,Lancamentos!$F:$F,"Orçado",Lancamentos!$J:$J,Fluxo_de_Caixa_Semanal!$A152)</f>
        <v>0</v>
      </c>
      <c r="CV152" s="122">
        <f>-SUMIFS(Lancamentos!$Y:$Y,Lancamentos!$AF:$AF,Fluxo_de_Caixa_Semanal!CV$8,Lancamentos!$F:$F,"Orçado",Lancamentos!$J:$J,Fluxo_de_Caixa_Semanal!$A152)</f>
        <v>0</v>
      </c>
      <c r="CW152" s="123">
        <f>-SUMIFS(Lancamentos!$Y:$Y,Lancamentos!$AF:$AF,Fluxo_de_Caixa_Semanal!CW$8,Lancamentos!$F:$F,"Orçado",Lancamentos!$J:$J,Fluxo_de_Caixa_Semanal!$A152)</f>
        <v>0</v>
      </c>
      <c r="CX152" s="121">
        <f>-SUMIFS(Lancamentos!$Y:$Y,Lancamentos!$AF:$AF,Fluxo_de_Caixa_Semanal!CX$8,Lancamentos!$F:$F,"Orçado",Lancamentos!$J:$J,Fluxo_de_Caixa_Semanal!$A152)</f>
        <v>0</v>
      </c>
      <c r="CY152" s="122">
        <f>-SUMIFS(Lancamentos!$Y:$Y,Lancamentos!$AF:$AF,Fluxo_de_Caixa_Semanal!CY$8,Lancamentos!$F:$F,"Orçado",Lancamentos!$J:$J,Fluxo_de_Caixa_Semanal!$A152)</f>
        <v>0</v>
      </c>
      <c r="CZ152" s="123">
        <f>-SUMIFS(Lancamentos!$Y:$Y,Lancamentos!$AF:$AF,Fluxo_de_Caixa_Semanal!CZ$8,Lancamentos!$F:$F,"Orçado",Lancamentos!$J:$J,Fluxo_de_Caixa_Semanal!$A152)</f>
        <v>0</v>
      </c>
      <c r="DA152" s="121">
        <f>-SUMIFS(Lancamentos!$Y:$Y,Lancamentos!$AF:$AF,Fluxo_de_Caixa_Semanal!DA$8,Lancamentos!$F:$F,"Orçado",Lancamentos!$J:$J,Fluxo_de_Caixa_Semanal!$A152)</f>
        <v>0</v>
      </c>
      <c r="DB152" s="122">
        <f>-SUMIFS(Lancamentos!$Y:$Y,Lancamentos!$AF:$AF,Fluxo_de_Caixa_Semanal!DB$8,Lancamentos!$F:$F,"Orçado",Lancamentos!$J:$J,Fluxo_de_Caixa_Semanal!$A152)</f>
        <v>0</v>
      </c>
      <c r="DC152" s="123">
        <f>-SUMIFS(Lancamentos!$Y:$Y,Lancamentos!$AF:$AF,Fluxo_de_Caixa_Semanal!DC$8,Lancamentos!$F:$F,"Orçado",Lancamentos!$J:$J,Fluxo_de_Caixa_Semanal!$A152)</f>
        <v>0</v>
      </c>
      <c r="DD152" s="121">
        <f>-SUMIFS(Lancamentos!$Y:$Y,Lancamentos!$AF:$AF,Fluxo_de_Caixa_Semanal!DD$8,Lancamentos!$F:$F,"Orçado",Lancamentos!$J:$J,Fluxo_de_Caixa_Semanal!$A152)</f>
        <v>0</v>
      </c>
      <c r="DE152" s="122">
        <f>-SUMIFS(Lancamentos!$Y:$Y,Lancamentos!$AF:$AF,Fluxo_de_Caixa_Semanal!DE$8,Lancamentos!$F:$F,"Orçado",Lancamentos!$J:$J,Fluxo_de_Caixa_Semanal!$A152)</f>
        <v>0</v>
      </c>
      <c r="DF152" s="123">
        <f>-SUMIFS(Lancamentos!$Y:$Y,Lancamentos!$AF:$AF,Fluxo_de_Caixa_Semanal!DF$8,Lancamentos!$F:$F,"Orçado",Lancamentos!$J:$J,Fluxo_de_Caixa_Semanal!$A152)</f>
        <v>0</v>
      </c>
      <c r="DG152" s="121">
        <f>-SUMIFS(Lancamentos!$Y:$Y,Lancamentos!$AF:$AF,Fluxo_de_Caixa_Semanal!DG$8,Lancamentos!$F:$F,"Orçado",Lancamentos!$J:$J,Fluxo_de_Caixa_Semanal!$A152)</f>
        <v>0</v>
      </c>
      <c r="DH152" s="122">
        <f>-SUMIFS(Lancamentos!$Y:$Y,Lancamentos!$AF:$AF,Fluxo_de_Caixa_Semanal!DH$8,Lancamentos!$F:$F,"Orçado",Lancamentos!$J:$J,Fluxo_de_Caixa_Semanal!$A152)</f>
        <v>0</v>
      </c>
      <c r="DI152" s="123">
        <f>-SUMIFS(Lancamentos!$Y:$Y,Lancamentos!$AF:$AF,Fluxo_de_Caixa_Semanal!DI$8,Lancamentos!$F:$F,"Orçado",Lancamentos!$J:$J,Fluxo_de_Caixa_Semanal!$A152)</f>
        <v>0</v>
      </c>
      <c r="DJ152" s="121">
        <f>-SUMIFS(Lancamentos!$Y:$Y,Lancamentos!$AF:$AF,Fluxo_de_Caixa_Semanal!DJ$8,Lancamentos!$F:$F,"Orçado",Lancamentos!$J:$J,Fluxo_de_Caixa_Semanal!$A152)</f>
        <v>0</v>
      </c>
      <c r="DK152" s="122">
        <f>-SUMIFS(Lancamentos!$Y:$Y,Lancamentos!$AF:$AF,Fluxo_de_Caixa_Semanal!DK$8,Lancamentos!$F:$F,"Orçado",Lancamentos!$J:$J,Fluxo_de_Caixa_Semanal!$A152)</f>
        <v>0</v>
      </c>
      <c r="DL152" s="123">
        <f>-SUMIFS(Lancamentos!$Y:$Y,Lancamentos!$AF:$AF,Fluxo_de_Caixa_Semanal!DL$8,Lancamentos!$F:$F,"Orçado",Lancamentos!$J:$J,Fluxo_de_Caixa_Semanal!$A152)</f>
        <v>0</v>
      </c>
      <c r="DM152" s="121">
        <f>-SUMIFS(Lancamentos!$Y:$Y,Lancamentos!$AF:$AF,Fluxo_de_Caixa_Semanal!DM$8,Lancamentos!$F:$F,"Orçado",Lancamentos!$J:$J,Fluxo_de_Caixa_Semanal!$A152)</f>
        <v>0</v>
      </c>
      <c r="DN152" s="122">
        <f>-SUMIFS(Lancamentos!$Y:$Y,Lancamentos!$AF:$AF,Fluxo_de_Caixa_Semanal!DN$8,Lancamentos!$F:$F,"Orçado",Lancamentos!$J:$J,Fluxo_de_Caixa_Semanal!$A152)</f>
        <v>0</v>
      </c>
      <c r="DO152" s="123">
        <f>-SUMIFS(Lancamentos!$Y:$Y,Lancamentos!$AF:$AF,Fluxo_de_Caixa_Semanal!DO$8,Lancamentos!$F:$F,"Orçado",Lancamentos!$J:$J,Fluxo_de_Caixa_Semanal!$A152)</f>
        <v>0</v>
      </c>
      <c r="DP152" s="121">
        <f>-SUMIFS(Lancamentos!$Y:$Y,Lancamentos!$AF:$AF,Fluxo_de_Caixa_Semanal!DP$8,Lancamentos!$F:$F,"Orçado",Lancamentos!$J:$J,Fluxo_de_Caixa_Semanal!$A152)</f>
        <v>0</v>
      </c>
      <c r="DQ152" s="122">
        <f>-SUMIFS(Lancamentos!$Y:$Y,Lancamentos!$AF:$AF,Fluxo_de_Caixa_Semanal!DQ$8,Lancamentos!$F:$F,"Orçado",Lancamentos!$J:$J,Fluxo_de_Caixa_Semanal!$A152)</f>
        <v>0</v>
      </c>
      <c r="DR152" s="123">
        <f>-SUMIFS(Lancamentos!$Y:$Y,Lancamentos!$AF:$AF,Fluxo_de_Caixa_Semanal!DR$8,Lancamentos!$F:$F,"Orçado",Lancamentos!$J:$J,Fluxo_de_Caixa_Semanal!$A152)</f>
        <v>0</v>
      </c>
      <c r="DS152" s="121">
        <f>-SUMIFS(Lancamentos!$Y:$Y,Lancamentos!$AF:$AF,Fluxo_de_Caixa_Semanal!DS$8,Lancamentos!$F:$F,"Orçado",Lancamentos!$J:$J,Fluxo_de_Caixa_Semanal!$A152)</f>
        <v>0</v>
      </c>
      <c r="DT152" s="122">
        <f>-SUMIFS(Lancamentos!$Y:$Y,Lancamentos!$AF:$AF,Fluxo_de_Caixa_Semanal!DT$8,Lancamentos!$F:$F,"Orçado",Lancamentos!$J:$J,Fluxo_de_Caixa_Semanal!$A152)</f>
        <v>0</v>
      </c>
      <c r="DU152" s="123">
        <f>-SUMIFS(Lancamentos!$Y:$Y,Lancamentos!$AF:$AF,Fluxo_de_Caixa_Semanal!DU$8,Lancamentos!$F:$F,"Orçado",Lancamentos!$J:$J,Fluxo_de_Caixa_Semanal!$A152)</f>
        <v>0</v>
      </c>
      <c r="DV152" s="121">
        <f>-SUMIFS(Lancamentos!$Y:$Y,Lancamentos!$AF:$AF,Fluxo_de_Caixa_Semanal!DV$8,Lancamentos!$F:$F,"Orçado",Lancamentos!$J:$J,Fluxo_de_Caixa_Semanal!$A152)</f>
        <v>0</v>
      </c>
      <c r="DW152" s="122">
        <f>-SUMIFS(Lancamentos!$Y:$Y,Lancamentos!$AF:$AF,Fluxo_de_Caixa_Semanal!DW$8,Lancamentos!$F:$F,"Orçado",Lancamentos!$J:$J,Fluxo_de_Caixa_Semanal!$A152)</f>
        <v>0</v>
      </c>
      <c r="DX152" s="123">
        <f>-SUMIFS(Lancamentos!$Y:$Y,Lancamentos!$AF:$AF,Fluxo_de_Caixa_Semanal!DX$8,Lancamentos!$F:$F,"Orçado",Lancamentos!$J:$J,Fluxo_de_Caixa_Semanal!$A152)</f>
        <v>0</v>
      </c>
      <c r="DY152" s="121">
        <f>-SUMIFS(Lancamentos!$Y:$Y,Lancamentos!$AF:$AF,Fluxo_de_Caixa_Semanal!DY$8,Lancamentos!$F:$F,"Orçado",Lancamentos!$J:$J,Fluxo_de_Caixa_Semanal!$A152)</f>
        <v>0</v>
      </c>
      <c r="DZ152" s="122">
        <f>-SUMIFS(Lancamentos!$Y:$Y,Lancamentos!$AF:$AF,Fluxo_de_Caixa_Semanal!DZ$8,Lancamentos!$F:$F,"Orçado",Lancamentos!$J:$J,Fluxo_de_Caixa_Semanal!$A152)</f>
        <v>0</v>
      </c>
      <c r="EA152" s="123">
        <f>-SUMIFS(Lancamentos!$Y:$Y,Lancamentos!$AF:$AF,Fluxo_de_Caixa_Semanal!EA$8,Lancamentos!$F:$F,"Orçado",Lancamentos!$J:$J,Fluxo_de_Caixa_Semanal!$A152)</f>
        <v>0</v>
      </c>
      <c r="EB152" s="121">
        <f>-SUMIFS(Lancamentos!$Y:$Y,Lancamentos!$AF:$AF,Fluxo_de_Caixa_Semanal!EB$8,Lancamentos!$F:$F,"Orçado",Lancamentos!$J:$J,Fluxo_de_Caixa_Semanal!$A152)</f>
        <v>0</v>
      </c>
      <c r="EC152" s="122">
        <f>-SUMIFS(Lancamentos!$Y:$Y,Lancamentos!$AF:$AF,Fluxo_de_Caixa_Semanal!EC$8,Lancamentos!$F:$F,"Orçado",Lancamentos!$J:$J,Fluxo_de_Caixa_Semanal!$A152)</f>
        <v>0</v>
      </c>
      <c r="ED152" s="123">
        <f>-SUMIFS(Lancamentos!$Y:$Y,Lancamentos!$AF:$AF,Fluxo_de_Caixa_Semanal!ED$8,Lancamentos!$F:$F,"Orçado",Lancamentos!$J:$J,Fluxo_de_Caixa_Semanal!$A152)</f>
        <v>0</v>
      </c>
      <c r="EE152" s="121">
        <f>-SUMIFS(Lancamentos!$Y:$Y,Lancamentos!$AF:$AF,Fluxo_de_Caixa_Semanal!EE$8,Lancamentos!$F:$F,"Orçado",Lancamentos!$J:$J,Fluxo_de_Caixa_Semanal!$A152)</f>
        <v>0</v>
      </c>
      <c r="EF152" s="122">
        <f>-SUMIFS(Lancamentos!$Y:$Y,Lancamentos!$AF:$AF,Fluxo_de_Caixa_Semanal!EF$8,Lancamentos!$F:$F,"Orçado",Lancamentos!$J:$J,Fluxo_de_Caixa_Semanal!$A152)</f>
        <v>0</v>
      </c>
      <c r="EG152" s="123">
        <f>-SUMIFS(Lancamentos!$Y:$Y,Lancamentos!$AF:$AF,Fluxo_de_Caixa_Semanal!EG$8,Lancamentos!$F:$F,"Orçado",Lancamentos!$J:$J,Fluxo_de_Caixa_Semanal!$A152)</f>
        <v>0</v>
      </c>
      <c r="EH152" s="121">
        <f>-SUMIFS(Lancamentos!$Y:$Y,Lancamentos!$AF:$AF,Fluxo_de_Caixa_Semanal!EH$8,Lancamentos!$F:$F,"Orçado",Lancamentos!$J:$J,Fluxo_de_Caixa_Semanal!$A152)</f>
        <v>0</v>
      </c>
      <c r="EI152" s="122">
        <f>-SUMIFS(Lancamentos!$Y:$Y,Lancamentos!$AF:$AF,Fluxo_de_Caixa_Semanal!EI$8,Lancamentos!$F:$F,"Orçado",Lancamentos!$J:$J,Fluxo_de_Caixa_Semanal!$A152)</f>
        <v>0</v>
      </c>
      <c r="EJ152" s="123">
        <f>-SUMIFS(Lancamentos!$Y:$Y,Lancamentos!$AF:$AF,Fluxo_de_Caixa_Semanal!EJ$8,Lancamentos!$F:$F,"Orçado",Lancamentos!$J:$J,Fluxo_de_Caixa_Semanal!$A152)</f>
        <v>0</v>
      </c>
      <c r="EK152" s="121">
        <f>-SUMIFS(Lancamentos!$Y:$Y,Lancamentos!$AF:$AF,Fluxo_de_Caixa_Semanal!EK$8,Lancamentos!$F:$F,"Orçado",Lancamentos!$J:$J,Fluxo_de_Caixa_Semanal!$A152)</f>
        <v>0</v>
      </c>
      <c r="EL152" s="122">
        <f>-SUMIFS(Lancamentos!$Y:$Y,Lancamentos!$AF:$AF,Fluxo_de_Caixa_Semanal!EL$8,Lancamentos!$F:$F,"Orçado",Lancamentos!$J:$J,Fluxo_de_Caixa_Semanal!$A152)</f>
        <v>0</v>
      </c>
      <c r="EM152" s="123">
        <f>-SUMIFS(Lancamentos!$Y:$Y,Lancamentos!$AF:$AF,Fluxo_de_Caixa_Semanal!EM$8,Lancamentos!$F:$F,"Orçado",Lancamentos!$J:$J,Fluxo_de_Caixa_Semanal!$A152)</f>
        <v>0</v>
      </c>
      <c r="EN152" s="121">
        <f>-SUMIFS(Lancamentos!$Y:$Y,Lancamentos!$AF:$AF,Fluxo_de_Caixa_Semanal!EN$8,Lancamentos!$F:$F,"Orçado",Lancamentos!$J:$J,Fluxo_de_Caixa_Semanal!$A152)</f>
        <v>0</v>
      </c>
      <c r="EO152" s="122">
        <f>-SUMIFS(Lancamentos!$Y:$Y,Lancamentos!$AF:$AF,Fluxo_de_Caixa_Semanal!EO$8,Lancamentos!$F:$F,"Orçado",Lancamentos!$J:$J,Fluxo_de_Caixa_Semanal!$A152)</f>
        <v>0</v>
      </c>
      <c r="EP152" s="123">
        <f>-SUMIFS(Lancamentos!$Y:$Y,Lancamentos!$AF:$AF,Fluxo_de_Caixa_Semanal!EP$8,Lancamentos!$F:$F,"Orçado",Lancamentos!$J:$J,Fluxo_de_Caixa_Semanal!$A152)</f>
        <v>0</v>
      </c>
      <c r="EQ152" s="121">
        <f>-SUMIFS(Lancamentos!$Y:$Y,Lancamentos!$AF:$AF,Fluxo_de_Caixa_Semanal!EQ$8,Lancamentos!$F:$F,"Orçado",Lancamentos!$J:$J,Fluxo_de_Caixa_Semanal!$A152)</f>
        <v>0</v>
      </c>
      <c r="ER152" s="122">
        <f>-SUMIFS(Lancamentos!$Y:$Y,Lancamentos!$AF:$AF,Fluxo_de_Caixa_Semanal!ER$8,Lancamentos!$F:$F,"Orçado",Lancamentos!$J:$J,Fluxo_de_Caixa_Semanal!$A152)</f>
        <v>0</v>
      </c>
      <c r="ES152" s="123">
        <f>-SUMIFS(Lancamentos!$Y:$Y,Lancamentos!$AF:$AF,Fluxo_de_Caixa_Semanal!ES$8,Lancamentos!$F:$F,"Orçado",Lancamentos!$J:$J,Fluxo_de_Caixa_Semanal!$A152)</f>
        <v>0</v>
      </c>
    </row>
    <row r="153" spans="1:149" s="2" customFormat="1" outlineLevel="1" x14ac:dyDescent="0.25">
      <c r="A153" t="s">
        <v>107</v>
      </c>
      <c r="B153" t="s">
        <v>108</v>
      </c>
      <c r="C153" s="165">
        <f>-SUMIFS(Lancamentos!$Y:$Y,Lancamentos!$AF:$AF,Fluxo_de_Caixa_Semanal!C$8,Lancamentos!$F:$F,"Realizado",Lancamentos!$J:$J,Fluxo_de_Caixa_Semanal!$A153)</f>
        <v>0</v>
      </c>
      <c r="D153" s="165">
        <f>-SUMIFS(Lancamentos!$Y:$Y,Lancamentos!$AF:$AF,Fluxo_de_Caixa_Semanal!D$8,Lancamentos!$F:$F,"Realizado",Lancamentos!$J:$J,Fluxo_de_Caixa_Semanal!$A153)</f>
        <v>0</v>
      </c>
      <c r="E153" s="166">
        <f>-SUMIFS(Lancamentos!$Y:$Y,Lancamentos!$AF:$AF,Fluxo_de_Caixa_Semanal!E$8,Lancamentos!$F:$F,"Realizado",Lancamentos!$J:$J,Fluxo_de_Caixa_Semanal!$A153)</f>
        <v>0</v>
      </c>
      <c r="F153" s="167">
        <f>-SUMIFS(Lancamentos!$Y:$Y,Lancamentos!$AF:$AF,Fluxo_de_Caixa_Semanal!F$8,Lancamentos!$F:$F,"Realizado",Lancamentos!$J:$J,Fluxo_de_Caixa_Semanal!$A153)</f>
        <v>0</v>
      </c>
      <c r="G153" s="165">
        <f>-SUMIFS(Lancamentos!$Y:$Y,Lancamentos!$AF:$AF,Fluxo_de_Caixa_Semanal!G$8,Lancamentos!$F:$F,"Realizado",Lancamentos!$J:$J,Fluxo_de_Caixa_Semanal!$A153)</f>
        <v>0</v>
      </c>
      <c r="H153" s="166">
        <f>-SUMIFS(Lancamentos!$Y:$Y,Lancamentos!$AF:$AF,Fluxo_de_Caixa_Semanal!H$8,Lancamentos!$F:$F,"Realizado",Lancamentos!$J:$J,Fluxo_de_Caixa_Semanal!$A153)</f>
        <v>0</v>
      </c>
      <c r="I153" s="167">
        <f>-SUMIFS(Lancamentos!$Y:$Y,Lancamentos!$AF:$AF,Fluxo_de_Caixa_Semanal!I$8,Lancamentos!$F:$F,"Realizado",Lancamentos!$J:$J,Fluxo_de_Caixa_Semanal!$A153)</f>
        <v>0</v>
      </c>
      <c r="J153" s="165">
        <f>-SUMIFS(Lancamentos!$Y:$Y,Lancamentos!$AF:$AF,Fluxo_de_Caixa_Semanal!J$8,Lancamentos!$F:$F,"Realizado",Lancamentos!$J:$J,Fluxo_de_Caixa_Semanal!$A153)</f>
        <v>0</v>
      </c>
      <c r="K153" s="166">
        <f>-SUMIFS(Lancamentos!$Y:$Y,Lancamentos!$AF:$AF,Fluxo_de_Caixa_Semanal!K$8,Lancamentos!$F:$F,"Realizado",Lancamentos!$J:$J,Fluxo_de_Caixa_Semanal!$A153)</f>
        <v>0</v>
      </c>
      <c r="L153" s="167">
        <f>-SUMIFS(Lancamentos!$Y:$Y,Lancamentos!$AF:$AF,Fluxo_de_Caixa_Semanal!L$8,Lancamentos!$F:$F,"Realizado",Lancamentos!$J:$J,Fluxo_de_Caixa_Semanal!$A153)</f>
        <v>0</v>
      </c>
      <c r="M153" s="165">
        <f>-SUMIFS(Lancamentos!$Y:$Y,Lancamentos!$AF:$AF,Fluxo_de_Caixa_Semanal!M$8,Lancamentos!$F:$F,"Realizado",Lancamentos!$J:$J,Fluxo_de_Caixa_Semanal!$A153)</f>
        <v>0</v>
      </c>
      <c r="N153" s="166">
        <f>-SUMIFS(Lancamentos!$Y:$Y,Lancamentos!$AF:$AF,Fluxo_de_Caixa_Semanal!N$8,Lancamentos!$F:$F,"Realizado",Lancamentos!$J:$J,Fluxo_de_Caixa_Semanal!$A153)</f>
        <v>0</v>
      </c>
      <c r="O153" s="167">
        <f>-SUMIFS(Lancamentos!$Y:$Y,Lancamentos!$AF:$AF,Fluxo_de_Caixa_Semanal!O$8,Lancamentos!$F:$F,"Realizado",Lancamentos!$J:$J,Fluxo_de_Caixa_Semanal!$A153)</f>
        <v>0</v>
      </c>
      <c r="P153" s="165">
        <f>-SUMIFS(Lancamentos!$Y:$Y,Lancamentos!$AF:$AF,Fluxo_de_Caixa_Semanal!P$8,Lancamentos!$F:$F,"Realizado",Lancamentos!$J:$J,Fluxo_de_Caixa_Semanal!$A153)</f>
        <v>0</v>
      </c>
      <c r="Q153" s="166">
        <f>-SUMIFS(Lancamentos!$Y:$Y,Lancamentos!$AF:$AF,Fluxo_de_Caixa_Semanal!Q$8,Lancamentos!$F:$F,"Realizado",Lancamentos!$J:$J,Fluxo_de_Caixa_Semanal!$A153)</f>
        <v>0</v>
      </c>
      <c r="R153" s="167">
        <f>-SUMIFS(Lancamentos!$Y:$Y,Lancamentos!$AF:$AF,Fluxo_de_Caixa_Semanal!R$8,Lancamentos!$F:$F,"Realizado",Lancamentos!$J:$J,Fluxo_de_Caixa_Semanal!$A153)</f>
        <v>0</v>
      </c>
      <c r="S153" s="165">
        <f>-SUMIFS(Lancamentos!$Y:$Y,Lancamentos!$AF:$AF,Fluxo_de_Caixa_Semanal!S$8,Lancamentos!$F:$F,"Realizado",Lancamentos!$J:$J,Fluxo_de_Caixa_Semanal!$A153)</f>
        <v>0</v>
      </c>
      <c r="T153" s="166">
        <f>-SUMIFS(Lancamentos!$Y:$Y,Lancamentos!$AF:$AF,Fluxo_de_Caixa_Semanal!T$8,Lancamentos!$F:$F,"Realizado",Lancamentos!$J:$J,Fluxo_de_Caixa_Semanal!$A153)</f>
        <v>0</v>
      </c>
      <c r="U153" s="167">
        <f>-SUMIFS(Lancamentos!$Y:$Y,Lancamentos!$AF:$AF,Fluxo_de_Caixa_Semanal!U$8,Lancamentos!$F:$F,"Realizado",Lancamentos!$J:$J,Fluxo_de_Caixa_Semanal!$A153)</f>
        <v>0</v>
      </c>
      <c r="V153" s="165">
        <f>-SUMIFS(Lancamentos!$Y:$Y,Lancamentos!$AF:$AF,Fluxo_de_Caixa_Semanal!V$8,Lancamentos!$F:$F,"Realizado",Lancamentos!$J:$J,Fluxo_de_Caixa_Semanal!$A153)</f>
        <v>0</v>
      </c>
      <c r="W153" s="166">
        <f>-SUMIFS(Lancamentos!$Y:$Y,Lancamentos!$AF:$AF,Fluxo_de_Caixa_Semanal!W$8,Lancamentos!$F:$F,"Realizado",Lancamentos!$J:$J,Fluxo_de_Caixa_Semanal!$A153)</f>
        <v>0</v>
      </c>
      <c r="X153" s="121">
        <f>-SUMIFS(Lancamentos!$Y:$Y,Lancamentos!$AF:$AF,Fluxo_de_Caixa_Semanal!X$8,Lancamentos!$F:$F,"Orçado",Lancamentos!$J:$J,Fluxo_de_Caixa_Semanal!$A153)</f>
        <v>0</v>
      </c>
      <c r="Y153" s="122">
        <f>-SUMIFS(Lancamentos!$Y:$Y,Lancamentos!$AF:$AF,Fluxo_de_Caixa_Semanal!Y$8,Lancamentos!$F:$F,"Orçado",Lancamentos!$J:$J,Fluxo_de_Caixa_Semanal!$A153)</f>
        <v>0</v>
      </c>
      <c r="Z153" s="123">
        <f>-SUMIFS(Lancamentos!$Y:$Y,Lancamentos!$AF:$AF,Fluxo_de_Caixa_Semanal!Z$8,Lancamentos!$F:$F,"Orçado",Lancamentos!$J:$J,Fluxo_de_Caixa_Semanal!$A153)</f>
        <v>0</v>
      </c>
      <c r="AA153" s="121">
        <f>-SUMIFS(Lancamentos!$Y:$Y,Lancamentos!$AF:$AF,Fluxo_de_Caixa_Semanal!AA$8,Lancamentos!$F:$F,"Orçado",Lancamentos!$J:$J,Fluxo_de_Caixa_Semanal!$A153)</f>
        <v>0</v>
      </c>
      <c r="AB153" s="122">
        <f>-SUMIFS(Lancamentos!$Y:$Y,Lancamentos!$AF:$AF,Fluxo_de_Caixa_Semanal!AB$8,Lancamentos!$F:$F,"Orçado",Lancamentos!$J:$J,Fluxo_de_Caixa_Semanal!$A153)</f>
        <v>0</v>
      </c>
      <c r="AC153" s="123">
        <f>-SUMIFS(Lancamentos!$Y:$Y,Lancamentos!$AF:$AF,Fluxo_de_Caixa_Semanal!AC$8,Lancamentos!$F:$F,"Orçado",Lancamentos!$J:$J,Fluxo_de_Caixa_Semanal!$A153)</f>
        <v>0</v>
      </c>
      <c r="AD153" s="121">
        <f>-SUMIFS(Lancamentos!$Y:$Y,Lancamentos!$AF:$AF,Fluxo_de_Caixa_Semanal!AD$8,Lancamentos!$F:$F,"Orçado",Lancamentos!$J:$J,Fluxo_de_Caixa_Semanal!$A153)</f>
        <v>0</v>
      </c>
      <c r="AE153" s="122">
        <f>-SUMIFS(Lancamentos!$Y:$Y,Lancamentos!$AF:$AF,Fluxo_de_Caixa_Semanal!AE$8,Lancamentos!$F:$F,"Orçado",Lancamentos!$J:$J,Fluxo_de_Caixa_Semanal!$A153)</f>
        <v>0</v>
      </c>
      <c r="AF153" s="123">
        <f>-SUMIFS(Lancamentos!$Y:$Y,Lancamentos!$AF:$AF,Fluxo_de_Caixa_Semanal!AF$8,Lancamentos!$F:$F,"Orçado",Lancamentos!$J:$J,Fluxo_de_Caixa_Semanal!$A153)</f>
        <v>0</v>
      </c>
      <c r="AG153" s="121">
        <f>-SUMIFS(Lancamentos!$Y:$Y,Lancamentos!$AF:$AF,Fluxo_de_Caixa_Semanal!AG$8,Lancamentos!$F:$F,"Orçado",Lancamentos!$J:$J,Fluxo_de_Caixa_Semanal!$A153)</f>
        <v>0</v>
      </c>
      <c r="AH153" s="122">
        <f>-SUMIFS(Lancamentos!$Y:$Y,Lancamentos!$AF:$AF,Fluxo_de_Caixa_Semanal!AH$8,Lancamentos!$F:$F,"Orçado",Lancamentos!$J:$J,Fluxo_de_Caixa_Semanal!$A153)</f>
        <v>0</v>
      </c>
      <c r="AI153" s="123">
        <f>-SUMIFS(Lancamentos!$Y:$Y,Lancamentos!$AF:$AF,Fluxo_de_Caixa_Semanal!AI$8,Lancamentos!$F:$F,"Orçado",Lancamentos!$J:$J,Fluxo_de_Caixa_Semanal!$A153)</f>
        <v>0</v>
      </c>
      <c r="AJ153" s="121">
        <f>-SUMIFS(Lancamentos!$Y:$Y,Lancamentos!$AF:$AF,Fluxo_de_Caixa_Semanal!AJ$8,Lancamentos!$F:$F,"Orçado",Lancamentos!$J:$J,Fluxo_de_Caixa_Semanal!$A153)</f>
        <v>0</v>
      </c>
      <c r="AK153" s="122">
        <f>-SUMIFS(Lancamentos!$Y:$Y,Lancamentos!$AF:$AF,Fluxo_de_Caixa_Semanal!AK$8,Lancamentos!$F:$F,"Orçado",Lancamentos!$J:$J,Fluxo_de_Caixa_Semanal!$A153)</f>
        <v>0</v>
      </c>
      <c r="AL153" s="123">
        <f>-SUMIFS(Lancamentos!$Y:$Y,Lancamentos!$AF:$AF,Fluxo_de_Caixa_Semanal!AL$8,Lancamentos!$F:$F,"Orçado",Lancamentos!$J:$J,Fluxo_de_Caixa_Semanal!$A153)</f>
        <v>0</v>
      </c>
      <c r="AM153" s="121">
        <f>-SUMIFS(Lancamentos!$Y:$Y,Lancamentos!$AF:$AF,Fluxo_de_Caixa_Semanal!AM$8,Lancamentos!$F:$F,"Orçado",Lancamentos!$J:$J,Fluxo_de_Caixa_Semanal!$A153)</f>
        <v>0</v>
      </c>
      <c r="AN153" s="122">
        <f>-SUMIFS(Lancamentos!$Y:$Y,Lancamentos!$AF:$AF,Fluxo_de_Caixa_Semanal!AN$8,Lancamentos!$F:$F,"Orçado",Lancamentos!$J:$J,Fluxo_de_Caixa_Semanal!$A153)</f>
        <v>0</v>
      </c>
      <c r="AO153" s="123">
        <f>-SUMIFS(Lancamentos!$Y:$Y,Lancamentos!$AF:$AF,Fluxo_de_Caixa_Semanal!AO$8,Lancamentos!$F:$F,"Orçado",Lancamentos!$J:$J,Fluxo_de_Caixa_Semanal!$A153)</f>
        <v>0</v>
      </c>
      <c r="AP153" s="121">
        <f>-SUMIFS(Lancamentos!$Y:$Y,Lancamentos!$AF:$AF,Fluxo_de_Caixa_Semanal!AP$8,Lancamentos!$F:$F,"Orçado",Lancamentos!$J:$J,Fluxo_de_Caixa_Semanal!$A153)</f>
        <v>0</v>
      </c>
      <c r="AQ153" s="122">
        <f>-SUMIFS(Lancamentos!$Y:$Y,Lancamentos!$AF:$AF,Fluxo_de_Caixa_Semanal!AQ$8,Lancamentos!$F:$F,"Orçado",Lancamentos!$J:$J,Fluxo_de_Caixa_Semanal!$A153)</f>
        <v>0</v>
      </c>
      <c r="AR153" s="123">
        <f>-SUMIFS(Lancamentos!$Y:$Y,Lancamentos!$AF:$AF,Fluxo_de_Caixa_Semanal!AR$8,Lancamentos!$F:$F,"Orçado",Lancamentos!$J:$J,Fluxo_de_Caixa_Semanal!$A153)</f>
        <v>0</v>
      </c>
      <c r="AS153" s="121">
        <f>-SUMIFS(Lancamentos!$Y:$Y,Lancamentos!$AF:$AF,Fluxo_de_Caixa_Semanal!AS$8,Lancamentos!$F:$F,"Orçado",Lancamentos!$J:$J,Fluxo_de_Caixa_Semanal!$A153)</f>
        <v>0</v>
      </c>
      <c r="AT153" s="122">
        <f>-SUMIFS(Lancamentos!$Y:$Y,Lancamentos!$AF:$AF,Fluxo_de_Caixa_Semanal!AT$8,Lancamentos!$F:$F,"Orçado",Lancamentos!$J:$J,Fluxo_de_Caixa_Semanal!$A153)</f>
        <v>0</v>
      </c>
      <c r="AU153" s="123">
        <f>-SUMIFS(Lancamentos!$Y:$Y,Lancamentos!$AF:$AF,Fluxo_de_Caixa_Semanal!AU$8,Lancamentos!$F:$F,"Orçado",Lancamentos!$J:$J,Fluxo_de_Caixa_Semanal!$A153)</f>
        <v>0</v>
      </c>
      <c r="AV153" s="121">
        <f>-SUMIFS(Lancamentos!$Y:$Y,Lancamentos!$AF:$AF,Fluxo_de_Caixa_Semanal!AV$8,Lancamentos!$F:$F,"Orçado",Lancamentos!$J:$J,Fluxo_de_Caixa_Semanal!$A153)</f>
        <v>0</v>
      </c>
      <c r="AW153" s="122">
        <f>-SUMIFS(Lancamentos!$Y:$Y,Lancamentos!$AF:$AF,Fluxo_de_Caixa_Semanal!AW$8,Lancamentos!$F:$F,"Orçado",Lancamentos!$J:$J,Fluxo_de_Caixa_Semanal!$A153)</f>
        <v>0</v>
      </c>
      <c r="AX153" s="123">
        <f>-SUMIFS(Lancamentos!$Y:$Y,Lancamentos!$AF:$AF,Fluxo_de_Caixa_Semanal!AX$8,Lancamentos!$F:$F,"Orçado",Lancamentos!$J:$J,Fluxo_de_Caixa_Semanal!$A153)</f>
        <v>0</v>
      </c>
      <c r="AY153" s="121">
        <f>-SUMIFS(Lancamentos!$Y:$Y,Lancamentos!$AF:$AF,Fluxo_de_Caixa_Semanal!AY$8,Lancamentos!$F:$F,"Orçado",Lancamentos!$J:$J,Fluxo_de_Caixa_Semanal!$A153)</f>
        <v>0</v>
      </c>
      <c r="AZ153" s="122">
        <f>-SUMIFS(Lancamentos!$Y:$Y,Lancamentos!$AF:$AF,Fluxo_de_Caixa_Semanal!AZ$8,Lancamentos!$F:$F,"Orçado",Lancamentos!$J:$J,Fluxo_de_Caixa_Semanal!$A153)</f>
        <v>0</v>
      </c>
      <c r="BA153" s="123">
        <f>-SUMIFS(Lancamentos!$Y:$Y,Lancamentos!$AF:$AF,Fluxo_de_Caixa_Semanal!BA$8,Lancamentos!$F:$F,"Orçado",Lancamentos!$J:$J,Fluxo_de_Caixa_Semanal!$A153)</f>
        <v>0</v>
      </c>
      <c r="BB153" s="121">
        <f>-SUMIFS(Lancamentos!$Y:$Y,Lancamentos!$AF:$AF,Fluxo_de_Caixa_Semanal!BB$8,Lancamentos!$F:$F,"Orçado",Lancamentos!$J:$J,Fluxo_de_Caixa_Semanal!$A153)</f>
        <v>0</v>
      </c>
      <c r="BC153" s="122">
        <f>-SUMIFS(Lancamentos!$Y:$Y,Lancamentos!$AF:$AF,Fluxo_de_Caixa_Semanal!BC$8,Lancamentos!$F:$F,"Orçado",Lancamentos!$J:$J,Fluxo_de_Caixa_Semanal!$A153)</f>
        <v>0</v>
      </c>
      <c r="BD153" s="123">
        <f>-SUMIFS(Lancamentos!$Y:$Y,Lancamentos!$AF:$AF,Fluxo_de_Caixa_Semanal!BD$8,Lancamentos!$F:$F,"Orçado",Lancamentos!$J:$J,Fluxo_de_Caixa_Semanal!$A153)</f>
        <v>0</v>
      </c>
      <c r="BE153" s="121">
        <f>-SUMIFS(Lancamentos!$Y:$Y,Lancamentos!$AF:$AF,Fluxo_de_Caixa_Semanal!BE$8,Lancamentos!$F:$F,"Orçado",Lancamentos!$J:$J,Fluxo_de_Caixa_Semanal!$A153)</f>
        <v>0</v>
      </c>
      <c r="BF153" s="122">
        <f>-SUMIFS(Lancamentos!$Y:$Y,Lancamentos!$AF:$AF,Fluxo_de_Caixa_Semanal!BF$8,Lancamentos!$F:$F,"Orçado",Lancamentos!$J:$J,Fluxo_de_Caixa_Semanal!$A153)</f>
        <v>0</v>
      </c>
      <c r="BG153" s="123">
        <f>-SUMIFS(Lancamentos!$Y:$Y,Lancamentos!$AF:$AF,Fluxo_de_Caixa_Semanal!BG$8,Lancamentos!$F:$F,"Orçado",Lancamentos!$J:$J,Fluxo_de_Caixa_Semanal!$A153)</f>
        <v>0</v>
      </c>
      <c r="BH153" s="121">
        <f>-SUMIFS(Lancamentos!$Y:$Y,Lancamentos!$AF:$AF,Fluxo_de_Caixa_Semanal!BH$8,Lancamentos!$F:$F,"Orçado",Lancamentos!$J:$J,Fluxo_de_Caixa_Semanal!$A153)</f>
        <v>0</v>
      </c>
      <c r="BI153" s="122">
        <f>-SUMIFS(Lancamentos!$Y:$Y,Lancamentos!$AF:$AF,Fluxo_de_Caixa_Semanal!BI$8,Lancamentos!$F:$F,"Orçado",Lancamentos!$J:$J,Fluxo_de_Caixa_Semanal!$A153)</f>
        <v>0</v>
      </c>
      <c r="BJ153" s="123">
        <f>-SUMIFS(Lancamentos!$Y:$Y,Lancamentos!$AF:$AF,Fluxo_de_Caixa_Semanal!BJ$8,Lancamentos!$F:$F,"Orçado",Lancamentos!$J:$J,Fluxo_de_Caixa_Semanal!$A153)</f>
        <v>0</v>
      </c>
      <c r="BK153" s="121">
        <f>-SUMIFS(Lancamentos!$Y:$Y,Lancamentos!$AF:$AF,Fluxo_de_Caixa_Semanal!BK$8,Lancamentos!$F:$F,"Orçado",Lancamentos!$J:$J,Fluxo_de_Caixa_Semanal!$A153)</f>
        <v>0</v>
      </c>
      <c r="BL153" s="122">
        <f>-SUMIFS(Lancamentos!$Y:$Y,Lancamentos!$AF:$AF,Fluxo_de_Caixa_Semanal!BL$8,Lancamentos!$F:$F,"Orçado",Lancamentos!$J:$J,Fluxo_de_Caixa_Semanal!$A153)</f>
        <v>0</v>
      </c>
      <c r="BM153" s="123">
        <f>-SUMIFS(Lancamentos!$Y:$Y,Lancamentos!$AF:$AF,Fluxo_de_Caixa_Semanal!BM$8,Lancamentos!$F:$F,"Orçado",Lancamentos!$J:$J,Fluxo_de_Caixa_Semanal!$A153)</f>
        <v>0</v>
      </c>
      <c r="BN153" s="121">
        <f>-SUMIFS(Lancamentos!$Y:$Y,Lancamentos!$AF:$AF,Fluxo_de_Caixa_Semanal!BN$8,Lancamentos!$F:$F,"Orçado",Lancamentos!$J:$J,Fluxo_de_Caixa_Semanal!$A153)</f>
        <v>0</v>
      </c>
      <c r="BO153" s="122">
        <f>-SUMIFS(Lancamentos!$Y:$Y,Lancamentos!$AF:$AF,Fluxo_de_Caixa_Semanal!BO$8,Lancamentos!$F:$F,"Orçado",Lancamentos!$J:$J,Fluxo_de_Caixa_Semanal!$A153)</f>
        <v>0</v>
      </c>
      <c r="BP153" s="123">
        <f>-SUMIFS(Lancamentos!$Y:$Y,Lancamentos!$AF:$AF,Fluxo_de_Caixa_Semanal!BP$8,Lancamentos!$F:$F,"Orçado",Lancamentos!$J:$J,Fluxo_de_Caixa_Semanal!$A153)</f>
        <v>0</v>
      </c>
      <c r="BQ153" s="121">
        <f>-SUMIFS(Lancamentos!$Y:$Y,Lancamentos!$AF:$AF,Fluxo_de_Caixa_Semanal!BQ$8,Lancamentos!$F:$F,"Orçado",Lancamentos!$J:$J,Fluxo_de_Caixa_Semanal!$A153)</f>
        <v>0</v>
      </c>
      <c r="BR153" s="122">
        <f>-SUMIFS(Lancamentos!$Y:$Y,Lancamentos!$AF:$AF,Fluxo_de_Caixa_Semanal!BR$8,Lancamentos!$F:$F,"Orçado",Lancamentos!$J:$J,Fluxo_de_Caixa_Semanal!$A153)</f>
        <v>0</v>
      </c>
      <c r="BS153" s="123">
        <f>-SUMIFS(Lancamentos!$Y:$Y,Lancamentos!$AF:$AF,Fluxo_de_Caixa_Semanal!BS$8,Lancamentos!$F:$F,"Orçado",Lancamentos!$J:$J,Fluxo_de_Caixa_Semanal!$A153)</f>
        <v>0</v>
      </c>
      <c r="BT153" s="121">
        <f>-SUMIFS(Lancamentos!$Y:$Y,Lancamentos!$AF:$AF,Fluxo_de_Caixa_Semanal!BT$8,Lancamentos!$F:$F,"Orçado",Lancamentos!$J:$J,Fluxo_de_Caixa_Semanal!$A153)</f>
        <v>0</v>
      </c>
      <c r="BU153" s="122">
        <f>-SUMIFS(Lancamentos!$Y:$Y,Lancamentos!$AF:$AF,Fluxo_de_Caixa_Semanal!BU$8,Lancamentos!$F:$F,"Orçado",Lancamentos!$J:$J,Fluxo_de_Caixa_Semanal!$A153)</f>
        <v>0</v>
      </c>
      <c r="BV153" s="123">
        <f>-SUMIFS(Lancamentos!$Y:$Y,Lancamentos!$AF:$AF,Fluxo_de_Caixa_Semanal!BV$8,Lancamentos!$F:$F,"Orçado",Lancamentos!$J:$J,Fluxo_de_Caixa_Semanal!$A153)</f>
        <v>0</v>
      </c>
      <c r="BW153" s="121">
        <f>-SUMIFS(Lancamentos!$Y:$Y,Lancamentos!$AF:$AF,Fluxo_de_Caixa_Semanal!BW$8,Lancamentos!$F:$F,"Orçado",Lancamentos!$J:$J,Fluxo_de_Caixa_Semanal!$A153)</f>
        <v>0</v>
      </c>
      <c r="BX153" s="122">
        <f>-SUMIFS(Lancamentos!$Y:$Y,Lancamentos!$AF:$AF,Fluxo_de_Caixa_Semanal!BX$8,Lancamentos!$F:$F,"Orçado",Lancamentos!$J:$J,Fluxo_de_Caixa_Semanal!$A153)</f>
        <v>0</v>
      </c>
      <c r="BY153" s="123">
        <f>-SUMIFS(Lancamentos!$Y:$Y,Lancamentos!$AF:$AF,Fluxo_de_Caixa_Semanal!BY$8,Lancamentos!$F:$F,"Orçado",Lancamentos!$J:$J,Fluxo_de_Caixa_Semanal!$A153)</f>
        <v>0</v>
      </c>
      <c r="BZ153" s="121">
        <f>-SUMIFS(Lancamentos!$Y:$Y,Lancamentos!$AF:$AF,Fluxo_de_Caixa_Semanal!BZ$8,Lancamentos!$F:$F,"Orçado",Lancamentos!$J:$J,Fluxo_de_Caixa_Semanal!$A153)</f>
        <v>0</v>
      </c>
      <c r="CA153" s="122">
        <f>-SUMIFS(Lancamentos!$Y:$Y,Lancamentos!$AF:$AF,Fluxo_de_Caixa_Semanal!CA$8,Lancamentos!$F:$F,"Orçado",Lancamentos!$J:$J,Fluxo_de_Caixa_Semanal!$A153)</f>
        <v>0</v>
      </c>
      <c r="CB153" s="123">
        <f>-SUMIFS(Lancamentos!$Y:$Y,Lancamentos!$AF:$AF,Fluxo_de_Caixa_Semanal!CB$8,Lancamentos!$F:$F,"Orçado",Lancamentos!$J:$J,Fluxo_de_Caixa_Semanal!$A153)</f>
        <v>0</v>
      </c>
      <c r="CC153" s="121">
        <f>-SUMIFS(Lancamentos!$Y:$Y,Lancamentos!$AF:$AF,Fluxo_de_Caixa_Semanal!CC$8,Lancamentos!$F:$F,"Orçado",Lancamentos!$J:$J,Fluxo_de_Caixa_Semanal!$A153)</f>
        <v>0</v>
      </c>
      <c r="CD153" s="122">
        <f>-SUMIFS(Lancamentos!$Y:$Y,Lancamentos!$AF:$AF,Fluxo_de_Caixa_Semanal!CD$8,Lancamentos!$F:$F,"Orçado",Lancamentos!$J:$J,Fluxo_de_Caixa_Semanal!$A153)</f>
        <v>0</v>
      </c>
      <c r="CE153" s="123">
        <f>-SUMIFS(Lancamentos!$Y:$Y,Lancamentos!$AF:$AF,Fluxo_de_Caixa_Semanal!CE$8,Lancamentos!$F:$F,"Orçado",Lancamentos!$J:$J,Fluxo_de_Caixa_Semanal!$A153)</f>
        <v>0</v>
      </c>
      <c r="CF153" s="121">
        <f>-SUMIFS(Lancamentos!$Y:$Y,Lancamentos!$AF:$AF,Fluxo_de_Caixa_Semanal!CF$8,Lancamentos!$F:$F,"Orçado",Lancamentos!$J:$J,Fluxo_de_Caixa_Semanal!$A153)</f>
        <v>0</v>
      </c>
      <c r="CG153" s="122">
        <f>-SUMIFS(Lancamentos!$Y:$Y,Lancamentos!$AF:$AF,Fluxo_de_Caixa_Semanal!CG$8,Lancamentos!$F:$F,"Orçado",Lancamentos!$J:$J,Fluxo_de_Caixa_Semanal!$A153)</f>
        <v>0</v>
      </c>
      <c r="CH153" s="123">
        <f>-SUMIFS(Lancamentos!$Y:$Y,Lancamentos!$AF:$AF,Fluxo_de_Caixa_Semanal!CH$8,Lancamentos!$F:$F,"Orçado",Lancamentos!$J:$J,Fluxo_de_Caixa_Semanal!$A153)</f>
        <v>0</v>
      </c>
      <c r="CI153" s="121">
        <f>-SUMIFS(Lancamentos!$Y:$Y,Lancamentos!$AF:$AF,Fluxo_de_Caixa_Semanal!CI$8,Lancamentos!$F:$F,"Orçado",Lancamentos!$J:$J,Fluxo_de_Caixa_Semanal!$A153)</f>
        <v>0</v>
      </c>
      <c r="CJ153" s="122">
        <f>-SUMIFS(Lancamentos!$Y:$Y,Lancamentos!$AF:$AF,Fluxo_de_Caixa_Semanal!CJ$8,Lancamentos!$F:$F,"Orçado",Lancamentos!$J:$J,Fluxo_de_Caixa_Semanal!$A153)</f>
        <v>0</v>
      </c>
      <c r="CK153" s="123">
        <f>-SUMIFS(Lancamentos!$Y:$Y,Lancamentos!$AF:$AF,Fluxo_de_Caixa_Semanal!CK$8,Lancamentos!$F:$F,"Orçado",Lancamentos!$J:$J,Fluxo_de_Caixa_Semanal!$A153)</f>
        <v>0</v>
      </c>
      <c r="CL153" s="121">
        <f>-SUMIFS(Lancamentos!$Y:$Y,Lancamentos!$AF:$AF,Fluxo_de_Caixa_Semanal!CL$8,Lancamentos!$F:$F,"Orçado",Lancamentos!$J:$J,Fluxo_de_Caixa_Semanal!$A153)</f>
        <v>0</v>
      </c>
      <c r="CM153" s="122">
        <f>-SUMIFS(Lancamentos!$Y:$Y,Lancamentos!$AF:$AF,Fluxo_de_Caixa_Semanal!CM$8,Lancamentos!$F:$F,"Orçado",Lancamentos!$J:$J,Fluxo_de_Caixa_Semanal!$A153)</f>
        <v>0</v>
      </c>
      <c r="CN153" s="123">
        <f>-SUMIFS(Lancamentos!$Y:$Y,Lancamentos!$AF:$AF,Fluxo_de_Caixa_Semanal!CN$8,Lancamentos!$F:$F,"Orçado",Lancamentos!$J:$J,Fluxo_de_Caixa_Semanal!$A153)</f>
        <v>0</v>
      </c>
      <c r="CO153" s="121">
        <f>-SUMIFS(Lancamentos!$Y:$Y,Lancamentos!$AF:$AF,Fluxo_de_Caixa_Semanal!CO$8,Lancamentos!$F:$F,"Orçado",Lancamentos!$J:$J,Fluxo_de_Caixa_Semanal!$A153)</f>
        <v>0</v>
      </c>
      <c r="CP153" s="122">
        <f>-SUMIFS(Lancamentos!$Y:$Y,Lancamentos!$AF:$AF,Fluxo_de_Caixa_Semanal!CP$8,Lancamentos!$F:$F,"Orçado",Lancamentos!$J:$J,Fluxo_de_Caixa_Semanal!$A153)</f>
        <v>0</v>
      </c>
      <c r="CQ153" s="123">
        <f>-SUMIFS(Lancamentos!$Y:$Y,Lancamentos!$AF:$AF,Fluxo_de_Caixa_Semanal!CQ$8,Lancamentos!$F:$F,"Orçado",Lancamentos!$J:$J,Fluxo_de_Caixa_Semanal!$A153)</f>
        <v>0</v>
      </c>
      <c r="CR153" s="121">
        <f>-SUMIFS(Lancamentos!$Y:$Y,Lancamentos!$AF:$AF,Fluxo_de_Caixa_Semanal!CR$8,Lancamentos!$F:$F,"Orçado",Lancamentos!$J:$J,Fluxo_de_Caixa_Semanal!$A153)</f>
        <v>0</v>
      </c>
      <c r="CS153" s="122">
        <f>-SUMIFS(Lancamentos!$Y:$Y,Lancamentos!$AF:$AF,Fluxo_de_Caixa_Semanal!CS$8,Lancamentos!$F:$F,"Orçado",Lancamentos!$J:$J,Fluxo_de_Caixa_Semanal!$A153)</f>
        <v>0</v>
      </c>
      <c r="CT153" s="123">
        <f>-SUMIFS(Lancamentos!$Y:$Y,Lancamentos!$AF:$AF,Fluxo_de_Caixa_Semanal!CT$8,Lancamentos!$F:$F,"Orçado",Lancamentos!$J:$J,Fluxo_de_Caixa_Semanal!$A153)</f>
        <v>0</v>
      </c>
      <c r="CU153" s="121">
        <f>-SUMIFS(Lancamentos!$Y:$Y,Lancamentos!$AF:$AF,Fluxo_de_Caixa_Semanal!CU$8,Lancamentos!$F:$F,"Orçado",Lancamentos!$J:$J,Fluxo_de_Caixa_Semanal!$A153)</f>
        <v>0</v>
      </c>
      <c r="CV153" s="122">
        <f>-SUMIFS(Lancamentos!$Y:$Y,Lancamentos!$AF:$AF,Fluxo_de_Caixa_Semanal!CV$8,Lancamentos!$F:$F,"Orçado",Lancamentos!$J:$J,Fluxo_de_Caixa_Semanal!$A153)</f>
        <v>0</v>
      </c>
      <c r="CW153" s="123">
        <f>-SUMIFS(Lancamentos!$Y:$Y,Lancamentos!$AF:$AF,Fluxo_de_Caixa_Semanal!CW$8,Lancamentos!$F:$F,"Orçado",Lancamentos!$J:$J,Fluxo_de_Caixa_Semanal!$A153)</f>
        <v>0</v>
      </c>
      <c r="CX153" s="121">
        <f>-SUMIFS(Lancamentos!$Y:$Y,Lancamentos!$AF:$AF,Fluxo_de_Caixa_Semanal!CX$8,Lancamentos!$F:$F,"Orçado",Lancamentos!$J:$J,Fluxo_de_Caixa_Semanal!$A153)</f>
        <v>0</v>
      </c>
      <c r="CY153" s="122">
        <f>-SUMIFS(Lancamentos!$Y:$Y,Lancamentos!$AF:$AF,Fluxo_de_Caixa_Semanal!CY$8,Lancamentos!$F:$F,"Orçado",Lancamentos!$J:$J,Fluxo_de_Caixa_Semanal!$A153)</f>
        <v>0</v>
      </c>
      <c r="CZ153" s="123">
        <f>-SUMIFS(Lancamentos!$Y:$Y,Lancamentos!$AF:$AF,Fluxo_de_Caixa_Semanal!CZ$8,Lancamentos!$F:$F,"Orçado",Lancamentos!$J:$J,Fluxo_de_Caixa_Semanal!$A153)</f>
        <v>0</v>
      </c>
      <c r="DA153" s="121">
        <f>-SUMIFS(Lancamentos!$Y:$Y,Lancamentos!$AF:$AF,Fluxo_de_Caixa_Semanal!DA$8,Lancamentos!$F:$F,"Orçado",Lancamentos!$J:$J,Fluxo_de_Caixa_Semanal!$A153)</f>
        <v>0</v>
      </c>
      <c r="DB153" s="122">
        <f>-SUMIFS(Lancamentos!$Y:$Y,Lancamentos!$AF:$AF,Fluxo_de_Caixa_Semanal!DB$8,Lancamentos!$F:$F,"Orçado",Lancamentos!$J:$J,Fluxo_de_Caixa_Semanal!$A153)</f>
        <v>0</v>
      </c>
      <c r="DC153" s="123">
        <f>-SUMIFS(Lancamentos!$Y:$Y,Lancamentos!$AF:$AF,Fluxo_de_Caixa_Semanal!DC$8,Lancamentos!$F:$F,"Orçado",Lancamentos!$J:$J,Fluxo_de_Caixa_Semanal!$A153)</f>
        <v>0</v>
      </c>
      <c r="DD153" s="121">
        <f>-SUMIFS(Lancamentos!$Y:$Y,Lancamentos!$AF:$AF,Fluxo_de_Caixa_Semanal!DD$8,Lancamentos!$F:$F,"Orçado",Lancamentos!$J:$J,Fluxo_de_Caixa_Semanal!$A153)</f>
        <v>0</v>
      </c>
      <c r="DE153" s="122">
        <f>-SUMIFS(Lancamentos!$Y:$Y,Lancamentos!$AF:$AF,Fluxo_de_Caixa_Semanal!DE$8,Lancamentos!$F:$F,"Orçado",Lancamentos!$J:$J,Fluxo_de_Caixa_Semanal!$A153)</f>
        <v>0</v>
      </c>
      <c r="DF153" s="123">
        <f>-SUMIFS(Lancamentos!$Y:$Y,Lancamentos!$AF:$AF,Fluxo_de_Caixa_Semanal!DF$8,Lancamentos!$F:$F,"Orçado",Lancamentos!$J:$J,Fluxo_de_Caixa_Semanal!$A153)</f>
        <v>0</v>
      </c>
      <c r="DG153" s="121">
        <f>-SUMIFS(Lancamentos!$Y:$Y,Lancamentos!$AF:$AF,Fluxo_de_Caixa_Semanal!DG$8,Lancamentos!$F:$F,"Orçado",Lancamentos!$J:$J,Fluxo_de_Caixa_Semanal!$A153)</f>
        <v>0</v>
      </c>
      <c r="DH153" s="122">
        <f>-SUMIFS(Lancamentos!$Y:$Y,Lancamentos!$AF:$AF,Fluxo_de_Caixa_Semanal!DH$8,Lancamentos!$F:$F,"Orçado",Lancamentos!$J:$J,Fluxo_de_Caixa_Semanal!$A153)</f>
        <v>0</v>
      </c>
      <c r="DI153" s="123">
        <f>-SUMIFS(Lancamentos!$Y:$Y,Lancamentos!$AF:$AF,Fluxo_de_Caixa_Semanal!DI$8,Lancamentos!$F:$F,"Orçado",Lancamentos!$J:$J,Fluxo_de_Caixa_Semanal!$A153)</f>
        <v>0</v>
      </c>
      <c r="DJ153" s="121">
        <f>-SUMIFS(Lancamentos!$Y:$Y,Lancamentos!$AF:$AF,Fluxo_de_Caixa_Semanal!DJ$8,Lancamentos!$F:$F,"Orçado",Lancamentos!$J:$J,Fluxo_de_Caixa_Semanal!$A153)</f>
        <v>0</v>
      </c>
      <c r="DK153" s="122">
        <f>-SUMIFS(Lancamentos!$Y:$Y,Lancamentos!$AF:$AF,Fluxo_de_Caixa_Semanal!DK$8,Lancamentos!$F:$F,"Orçado",Lancamentos!$J:$J,Fluxo_de_Caixa_Semanal!$A153)</f>
        <v>0</v>
      </c>
      <c r="DL153" s="123">
        <f>-SUMIFS(Lancamentos!$Y:$Y,Lancamentos!$AF:$AF,Fluxo_de_Caixa_Semanal!DL$8,Lancamentos!$F:$F,"Orçado",Lancamentos!$J:$J,Fluxo_de_Caixa_Semanal!$A153)</f>
        <v>0</v>
      </c>
      <c r="DM153" s="121">
        <f>-SUMIFS(Lancamentos!$Y:$Y,Lancamentos!$AF:$AF,Fluxo_de_Caixa_Semanal!DM$8,Lancamentos!$F:$F,"Orçado",Lancamentos!$J:$J,Fluxo_de_Caixa_Semanal!$A153)</f>
        <v>0</v>
      </c>
      <c r="DN153" s="122">
        <f>-SUMIFS(Lancamentos!$Y:$Y,Lancamentos!$AF:$AF,Fluxo_de_Caixa_Semanal!DN$8,Lancamentos!$F:$F,"Orçado",Lancamentos!$J:$J,Fluxo_de_Caixa_Semanal!$A153)</f>
        <v>0</v>
      </c>
      <c r="DO153" s="123">
        <f>-SUMIFS(Lancamentos!$Y:$Y,Lancamentos!$AF:$AF,Fluxo_de_Caixa_Semanal!DO$8,Lancamentos!$F:$F,"Orçado",Lancamentos!$J:$J,Fluxo_de_Caixa_Semanal!$A153)</f>
        <v>0</v>
      </c>
      <c r="DP153" s="121">
        <f>-SUMIFS(Lancamentos!$Y:$Y,Lancamentos!$AF:$AF,Fluxo_de_Caixa_Semanal!DP$8,Lancamentos!$F:$F,"Orçado",Lancamentos!$J:$J,Fluxo_de_Caixa_Semanal!$A153)</f>
        <v>0</v>
      </c>
      <c r="DQ153" s="122">
        <f>-SUMIFS(Lancamentos!$Y:$Y,Lancamentos!$AF:$AF,Fluxo_de_Caixa_Semanal!DQ$8,Lancamentos!$F:$F,"Orçado",Lancamentos!$J:$J,Fluxo_de_Caixa_Semanal!$A153)</f>
        <v>0</v>
      </c>
      <c r="DR153" s="123">
        <f>-SUMIFS(Lancamentos!$Y:$Y,Lancamentos!$AF:$AF,Fluxo_de_Caixa_Semanal!DR$8,Lancamentos!$F:$F,"Orçado",Lancamentos!$J:$J,Fluxo_de_Caixa_Semanal!$A153)</f>
        <v>0</v>
      </c>
      <c r="DS153" s="121">
        <f>-SUMIFS(Lancamentos!$Y:$Y,Lancamentos!$AF:$AF,Fluxo_de_Caixa_Semanal!DS$8,Lancamentos!$F:$F,"Orçado",Lancamentos!$J:$J,Fluxo_de_Caixa_Semanal!$A153)</f>
        <v>0</v>
      </c>
      <c r="DT153" s="122">
        <f>-SUMIFS(Lancamentos!$Y:$Y,Lancamentos!$AF:$AF,Fluxo_de_Caixa_Semanal!DT$8,Lancamentos!$F:$F,"Orçado",Lancamentos!$J:$J,Fluxo_de_Caixa_Semanal!$A153)</f>
        <v>0</v>
      </c>
      <c r="DU153" s="123">
        <f>-SUMIFS(Lancamentos!$Y:$Y,Lancamentos!$AF:$AF,Fluxo_de_Caixa_Semanal!DU$8,Lancamentos!$F:$F,"Orçado",Lancamentos!$J:$J,Fluxo_de_Caixa_Semanal!$A153)</f>
        <v>0</v>
      </c>
      <c r="DV153" s="121">
        <f>-SUMIFS(Lancamentos!$Y:$Y,Lancamentos!$AF:$AF,Fluxo_de_Caixa_Semanal!DV$8,Lancamentos!$F:$F,"Orçado",Lancamentos!$J:$J,Fluxo_de_Caixa_Semanal!$A153)</f>
        <v>0</v>
      </c>
      <c r="DW153" s="122">
        <f>-SUMIFS(Lancamentos!$Y:$Y,Lancamentos!$AF:$AF,Fluxo_de_Caixa_Semanal!DW$8,Lancamentos!$F:$F,"Orçado",Lancamentos!$J:$J,Fluxo_de_Caixa_Semanal!$A153)</f>
        <v>0</v>
      </c>
      <c r="DX153" s="123">
        <f>-SUMIFS(Lancamentos!$Y:$Y,Lancamentos!$AF:$AF,Fluxo_de_Caixa_Semanal!DX$8,Lancamentos!$F:$F,"Orçado",Lancamentos!$J:$J,Fluxo_de_Caixa_Semanal!$A153)</f>
        <v>0</v>
      </c>
      <c r="DY153" s="121">
        <f>-SUMIFS(Lancamentos!$Y:$Y,Lancamentos!$AF:$AF,Fluxo_de_Caixa_Semanal!DY$8,Lancamentos!$F:$F,"Orçado",Lancamentos!$J:$J,Fluxo_de_Caixa_Semanal!$A153)</f>
        <v>0</v>
      </c>
      <c r="DZ153" s="122">
        <f>-SUMIFS(Lancamentos!$Y:$Y,Lancamentos!$AF:$AF,Fluxo_de_Caixa_Semanal!DZ$8,Lancamentos!$F:$F,"Orçado",Lancamentos!$J:$J,Fluxo_de_Caixa_Semanal!$A153)</f>
        <v>0</v>
      </c>
      <c r="EA153" s="123">
        <f>-SUMIFS(Lancamentos!$Y:$Y,Lancamentos!$AF:$AF,Fluxo_de_Caixa_Semanal!EA$8,Lancamentos!$F:$F,"Orçado",Lancamentos!$J:$J,Fluxo_de_Caixa_Semanal!$A153)</f>
        <v>0</v>
      </c>
      <c r="EB153" s="121">
        <f>-SUMIFS(Lancamentos!$Y:$Y,Lancamentos!$AF:$AF,Fluxo_de_Caixa_Semanal!EB$8,Lancamentos!$F:$F,"Orçado",Lancamentos!$J:$J,Fluxo_de_Caixa_Semanal!$A153)</f>
        <v>0</v>
      </c>
      <c r="EC153" s="122">
        <f>-SUMIFS(Lancamentos!$Y:$Y,Lancamentos!$AF:$AF,Fluxo_de_Caixa_Semanal!EC$8,Lancamentos!$F:$F,"Orçado",Lancamentos!$J:$J,Fluxo_de_Caixa_Semanal!$A153)</f>
        <v>0</v>
      </c>
      <c r="ED153" s="123">
        <f>-SUMIFS(Lancamentos!$Y:$Y,Lancamentos!$AF:$AF,Fluxo_de_Caixa_Semanal!ED$8,Lancamentos!$F:$F,"Orçado",Lancamentos!$J:$J,Fluxo_de_Caixa_Semanal!$A153)</f>
        <v>0</v>
      </c>
      <c r="EE153" s="121">
        <f>-SUMIFS(Lancamentos!$Y:$Y,Lancamentos!$AF:$AF,Fluxo_de_Caixa_Semanal!EE$8,Lancamentos!$F:$F,"Orçado",Lancamentos!$J:$J,Fluxo_de_Caixa_Semanal!$A153)</f>
        <v>0</v>
      </c>
      <c r="EF153" s="122">
        <f>-SUMIFS(Lancamentos!$Y:$Y,Lancamentos!$AF:$AF,Fluxo_de_Caixa_Semanal!EF$8,Lancamentos!$F:$F,"Orçado",Lancamentos!$J:$J,Fluxo_de_Caixa_Semanal!$A153)</f>
        <v>0</v>
      </c>
      <c r="EG153" s="123">
        <f>-SUMIFS(Lancamentos!$Y:$Y,Lancamentos!$AF:$AF,Fluxo_de_Caixa_Semanal!EG$8,Lancamentos!$F:$F,"Orçado",Lancamentos!$J:$J,Fluxo_de_Caixa_Semanal!$A153)</f>
        <v>0</v>
      </c>
      <c r="EH153" s="121">
        <f>-SUMIFS(Lancamentos!$Y:$Y,Lancamentos!$AF:$AF,Fluxo_de_Caixa_Semanal!EH$8,Lancamentos!$F:$F,"Orçado",Lancamentos!$J:$J,Fluxo_de_Caixa_Semanal!$A153)</f>
        <v>0</v>
      </c>
      <c r="EI153" s="122">
        <f>-SUMIFS(Lancamentos!$Y:$Y,Lancamentos!$AF:$AF,Fluxo_de_Caixa_Semanal!EI$8,Lancamentos!$F:$F,"Orçado",Lancamentos!$J:$J,Fluxo_de_Caixa_Semanal!$A153)</f>
        <v>0</v>
      </c>
      <c r="EJ153" s="123">
        <f>-SUMIFS(Lancamentos!$Y:$Y,Lancamentos!$AF:$AF,Fluxo_de_Caixa_Semanal!EJ$8,Lancamentos!$F:$F,"Orçado",Lancamentos!$J:$J,Fluxo_de_Caixa_Semanal!$A153)</f>
        <v>0</v>
      </c>
      <c r="EK153" s="121">
        <f>-SUMIFS(Lancamentos!$Y:$Y,Lancamentos!$AF:$AF,Fluxo_de_Caixa_Semanal!EK$8,Lancamentos!$F:$F,"Orçado",Lancamentos!$J:$J,Fluxo_de_Caixa_Semanal!$A153)</f>
        <v>0</v>
      </c>
      <c r="EL153" s="122">
        <f>-SUMIFS(Lancamentos!$Y:$Y,Lancamentos!$AF:$AF,Fluxo_de_Caixa_Semanal!EL$8,Lancamentos!$F:$F,"Orçado",Lancamentos!$J:$J,Fluxo_de_Caixa_Semanal!$A153)</f>
        <v>0</v>
      </c>
      <c r="EM153" s="123">
        <f>-SUMIFS(Lancamentos!$Y:$Y,Lancamentos!$AF:$AF,Fluxo_de_Caixa_Semanal!EM$8,Lancamentos!$F:$F,"Orçado",Lancamentos!$J:$J,Fluxo_de_Caixa_Semanal!$A153)</f>
        <v>0</v>
      </c>
      <c r="EN153" s="121">
        <f>-SUMIFS(Lancamentos!$Y:$Y,Lancamentos!$AF:$AF,Fluxo_de_Caixa_Semanal!EN$8,Lancamentos!$F:$F,"Orçado",Lancamentos!$J:$J,Fluxo_de_Caixa_Semanal!$A153)</f>
        <v>0</v>
      </c>
      <c r="EO153" s="122">
        <f>-SUMIFS(Lancamentos!$Y:$Y,Lancamentos!$AF:$AF,Fluxo_de_Caixa_Semanal!EO$8,Lancamentos!$F:$F,"Orçado",Lancamentos!$J:$J,Fluxo_de_Caixa_Semanal!$A153)</f>
        <v>0</v>
      </c>
      <c r="EP153" s="123">
        <f>-SUMIFS(Lancamentos!$Y:$Y,Lancamentos!$AF:$AF,Fluxo_de_Caixa_Semanal!EP$8,Lancamentos!$F:$F,"Orçado",Lancamentos!$J:$J,Fluxo_de_Caixa_Semanal!$A153)</f>
        <v>0</v>
      </c>
      <c r="EQ153" s="121">
        <f>-SUMIFS(Lancamentos!$Y:$Y,Lancamentos!$AF:$AF,Fluxo_de_Caixa_Semanal!EQ$8,Lancamentos!$F:$F,"Orçado",Lancamentos!$J:$J,Fluxo_de_Caixa_Semanal!$A153)</f>
        <v>0</v>
      </c>
      <c r="ER153" s="122">
        <f>-SUMIFS(Lancamentos!$Y:$Y,Lancamentos!$AF:$AF,Fluxo_de_Caixa_Semanal!ER$8,Lancamentos!$F:$F,"Orçado",Lancamentos!$J:$J,Fluxo_de_Caixa_Semanal!$A153)</f>
        <v>0</v>
      </c>
      <c r="ES153" s="123">
        <f>-SUMIFS(Lancamentos!$Y:$Y,Lancamentos!$AF:$AF,Fluxo_de_Caixa_Semanal!ES$8,Lancamentos!$F:$F,"Orçado",Lancamentos!$J:$J,Fluxo_de_Caixa_Semanal!$A153)</f>
        <v>0</v>
      </c>
    </row>
    <row r="154" spans="1:149" s="2" customFormat="1" outlineLevel="1" x14ac:dyDescent="0.25">
      <c r="A154" t="s">
        <v>109</v>
      </c>
      <c r="B154" t="s">
        <v>110</v>
      </c>
      <c r="C154" s="165">
        <f>-SUMIFS(Lancamentos!$Y:$Y,Lancamentos!$AF:$AF,Fluxo_de_Caixa_Semanal!C$8,Lancamentos!$F:$F,"Realizado",Lancamentos!$J:$J,Fluxo_de_Caixa_Semanal!$A154)</f>
        <v>0</v>
      </c>
      <c r="D154" s="165">
        <f>-SUMIFS(Lancamentos!$Y:$Y,Lancamentos!$AF:$AF,Fluxo_de_Caixa_Semanal!D$8,Lancamentos!$F:$F,"Realizado",Lancamentos!$J:$J,Fluxo_de_Caixa_Semanal!$A154)</f>
        <v>0</v>
      </c>
      <c r="E154" s="166">
        <f>-SUMIFS(Lancamentos!$Y:$Y,Lancamentos!$AF:$AF,Fluxo_de_Caixa_Semanal!E$8,Lancamentos!$F:$F,"Realizado",Lancamentos!$J:$J,Fluxo_de_Caixa_Semanal!$A154)</f>
        <v>0</v>
      </c>
      <c r="F154" s="167">
        <f>-SUMIFS(Lancamentos!$Y:$Y,Lancamentos!$AF:$AF,Fluxo_de_Caixa_Semanal!F$8,Lancamentos!$F:$F,"Realizado",Lancamentos!$J:$J,Fluxo_de_Caixa_Semanal!$A154)</f>
        <v>0</v>
      </c>
      <c r="G154" s="165">
        <f>-SUMIFS(Lancamentos!$Y:$Y,Lancamentos!$AF:$AF,Fluxo_de_Caixa_Semanal!G$8,Lancamentos!$F:$F,"Realizado",Lancamentos!$J:$J,Fluxo_de_Caixa_Semanal!$A154)</f>
        <v>0</v>
      </c>
      <c r="H154" s="166">
        <f>-SUMIFS(Lancamentos!$Y:$Y,Lancamentos!$AF:$AF,Fluxo_de_Caixa_Semanal!H$8,Lancamentos!$F:$F,"Realizado",Lancamentos!$J:$J,Fluxo_de_Caixa_Semanal!$A154)</f>
        <v>0</v>
      </c>
      <c r="I154" s="167">
        <f>-SUMIFS(Lancamentos!$Y:$Y,Lancamentos!$AF:$AF,Fluxo_de_Caixa_Semanal!I$8,Lancamentos!$F:$F,"Realizado",Lancamentos!$J:$J,Fluxo_de_Caixa_Semanal!$A154)</f>
        <v>0</v>
      </c>
      <c r="J154" s="165">
        <f>-SUMIFS(Lancamentos!$Y:$Y,Lancamentos!$AF:$AF,Fluxo_de_Caixa_Semanal!J$8,Lancamentos!$F:$F,"Realizado",Lancamentos!$J:$J,Fluxo_de_Caixa_Semanal!$A154)</f>
        <v>0</v>
      </c>
      <c r="K154" s="166">
        <f>-SUMIFS(Lancamentos!$Y:$Y,Lancamentos!$AF:$AF,Fluxo_de_Caixa_Semanal!K$8,Lancamentos!$F:$F,"Realizado",Lancamentos!$J:$J,Fluxo_de_Caixa_Semanal!$A154)</f>
        <v>0</v>
      </c>
      <c r="L154" s="167">
        <f>-SUMIFS(Lancamentos!$Y:$Y,Lancamentos!$AF:$AF,Fluxo_de_Caixa_Semanal!L$8,Lancamentos!$F:$F,"Realizado",Lancamentos!$J:$J,Fluxo_de_Caixa_Semanal!$A154)</f>
        <v>0</v>
      </c>
      <c r="M154" s="165">
        <f>-SUMIFS(Lancamentos!$Y:$Y,Lancamentos!$AF:$AF,Fluxo_de_Caixa_Semanal!M$8,Lancamentos!$F:$F,"Realizado",Lancamentos!$J:$J,Fluxo_de_Caixa_Semanal!$A154)</f>
        <v>0</v>
      </c>
      <c r="N154" s="166">
        <f>-SUMIFS(Lancamentos!$Y:$Y,Lancamentos!$AF:$AF,Fluxo_de_Caixa_Semanal!N$8,Lancamentos!$F:$F,"Realizado",Lancamentos!$J:$J,Fluxo_de_Caixa_Semanal!$A154)</f>
        <v>0</v>
      </c>
      <c r="O154" s="167">
        <f>-SUMIFS(Lancamentos!$Y:$Y,Lancamentos!$AF:$AF,Fluxo_de_Caixa_Semanal!O$8,Lancamentos!$F:$F,"Realizado",Lancamentos!$J:$J,Fluxo_de_Caixa_Semanal!$A154)</f>
        <v>0</v>
      </c>
      <c r="P154" s="165">
        <f>-SUMIFS(Lancamentos!$Y:$Y,Lancamentos!$AF:$AF,Fluxo_de_Caixa_Semanal!P$8,Lancamentos!$F:$F,"Realizado",Lancamentos!$J:$J,Fluxo_de_Caixa_Semanal!$A154)</f>
        <v>0</v>
      </c>
      <c r="Q154" s="166">
        <f>-SUMIFS(Lancamentos!$Y:$Y,Lancamentos!$AF:$AF,Fluxo_de_Caixa_Semanal!Q$8,Lancamentos!$F:$F,"Realizado",Lancamentos!$J:$J,Fluxo_de_Caixa_Semanal!$A154)</f>
        <v>0</v>
      </c>
      <c r="R154" s="167">
        <f>-SUMIFS(Lancamentos!$Y:$Y,Lancamentos!$AF:$AF,Fluxo_de_Caixa_Semanal!R$8,Lancamentos!$F:$F,"Realizado",Lancamentos!$J:$J,Fluxo_de_Caixa_Semanal!$A154)</f>
        <v>0</v>
      </c>
      <c r="S154" s="165">
        <f>-SUMIFS(Lancamentos!$Y:$Y,Lancamentos!$AF:$AF,Fluxo_de_Caixa_Semanal!S$8,Lancamentos!$F:$F,"Realizado",Lancamentos!$J:$J,Fluxo_de_Caixa_Semanal!$A154)</f>
        <v>0</v>
      </c>
      <c r="T154" s="166">
        <f>-SUMIFS(Lancamentos!$Y:$Y,Lancamentos!$AF:$AF,Fluxo_de_Caixa_Semanal!T$8,Lancamentos!$F:$F,"Realizado",Lancamentos!$J:$J,Fluxo_de_Caixa_Semanal!$A154)</f>
        <v>0</v>
      </c>
      <c r="U154" s="167">
        <f>-SUMIFS(Lancamentos!$Y:$Y,Lancamentos!$AF:$AF,Fluxo_de_Caixa_Semanal!U$8,Lancamentos!$F:$F,"Realizado",Lancamentos!$J:$J,Fluxo_de_Caixa_Semanal!$A154)</f>
        <v>0</v>
      </c>
      <c r="V154" s="165">
        <f>-SUMIFS(Lancamentos!$Y:$Y,Lancamentos!$AF:$AF,Fluxo_de_Caixa_Semanal!V$8,Lancamentos!$F:$F,"Realizado",Lancamentos!$J:$J,Fluxo_de_Caixa_Semanal!$A154)</f>
        <v>0</v>
      </c>
      <c r="W154" s="166">
        <f>-SUMIFS(Lancamentos!$Y:$Y,Lancamentos!$AF:$AF,Fluxo_de_Caixa_Semanal!W$8,Lancamentos!$F:$F,"Realizado",Lancamentos!$J:$J,Fluxo_de_Caixa_Semanal!$A154)</f>
        <v>0</v>
      </c>
      <c r="X154" s="121">
        <f>-SUMIFS(Lancamentos!$Y:$Y,Lancamentos!$AF:$AF,Fluxo_de_Caixa_Semanal!X$8,Lancamentos!$F:$F,"Orçado",Lancamentos!$J:$J,Fluxo_de_Caixa_Semanal!$A154)</f>
        <v>0</v>
      </c>
      <c r="Y154" s="122">
        <f>-SUMIFS(Lancamentos!$Y:$Y,Lancamentos!$AF:$AF,Fluxo_de_Caixa_Semanal!Y$8,Lancamentos!$F:$F,"Orçado",Lancamentos!$J:$J,Fluxo_de_Caixa_Semanal!$A154)</f>
        <v>0</v>
      </c>
      <c r="Z154" s="123">
        <f>-SUMIFS(Lancamentos!$Y:$Y,Lancamentos!$AF:$AF,Fluxo_de_Caixa_Semanal!Z$8,Lancamentos!$F:$F,"Orçado",Lancamentos!$J:$J,Fluxo_de_Caixa_Semanal!$A154)</f>
        <v>0</v>
      </c>
      <c r="AA154" s="121">
        <f>-SUMIFS(Lancamentos!$Y:$Y,Lancamentos!$AF:$AF,Fluxo_de_Caixa_Semanal!AA$8,Lancamentos!$F:$F,"Orçado",Lancamentos!$J:$J,Fluxo_de_Caixa_Semanal!$A154)</f>
        <v>0</v>
      </c>
      <c r="AB154" s="122">
        <f>-SUMIFS(Lancamentos!$Y:$Y,Lancamentos!$AF:$AF,Fluxo_de_Caixa_Semanal!AB$8,Lancamentos!$F:$F,"Orçado",Lancamentos!$J:$J,Fluxo_de_Caixa_Semanal!$A154)</f>
        <v>0</v>
      </c>
      <c r="AC154" s="123">
        <f>-SUMIFS(Lancamentos!$Y:$Y,Lancamentos!$AF:$AF,Fluxo_de_Caixa_Semanal!AC$8,Lancamentos!$F:$F,"Orçado",Lancamentos!$J:$J,Fluxo_de_Caixa_Semanal!$A154)</f>
        <v>0</v>
      </c>
      <c r="AD154" s="121">
        <f>-SUMIFS(Lancamentos!$Y:$Y,Lancamentos!$AF:$AF,Fluxo_de_Caixa_Semanal!AD$8,Lancamentos!$F:$F,"Orçado",Lancamentos!$J:$J,Fluxo_de_Caixa_Semanal!$A154)</f>
        <v>0</v>
      </c>
      <c r="AE154" s="122">
        <f>-SUMIFS(Lancamentos!$Y:$Y,Lancamentos!$AF:$AF,Fluxo_de_Caixa_Semanal!AE$8,Lancamentos!$F:$F,"Orçado",Lancamentos!$J:$J,Fluxo_de_Caixa_Semanal!$A154)</f>
        <v>0</v>
      </c>
      <c r="AF154" s="123">
        <f>-SUMIFS(Lancamentos!$Y:$Y,Lancamentos!$AF:$AF,Fluxo_de_Caixa_Semanal!AF$8,Lancamentos!$F:$F,"Orçado",Lancamentos!$J:$J,Fluxo_de_Caixa_Semanal!$A154)</f>
        <v>0</v>
      </c>
      <c r="AG154" s="121">
        <f>-SUMIFS(Lancamentos!$Y:$Y,Lancamentos!$AF:$AF,Fluxo_de_Caixa_Semanal!AG$8,Lancamentos!$F:$F,"Orçado",Lancamentos!$J:$J,Fluxo_de_Caixa_Semanal!$A154)</f>
        <v>0</v>
      </c>
      <c r="AH154" s="122">
        <f>-SUMIFS(Lancamentos!$Y:$Y,Lancamentos!$AF:$AF,Fluxo_de_Caixa_Semanal!AH$8,Lancamentos!$F:$F,"Orçado",Lancamentos!$J:$J,Fluxo_de_Caixa_Semanal!$A154)</f>
        <v>0</v>
      </c>
      <c r="AI154" s="123">
        <f>-SUMIFS(Lancamentos!$Y:$Y,Lancamentos!$AF:$AF,Fluxo_de_Caixa_Semanal!AI$8,Lancamentos!$F:$F,"Orçado",Lancamentos!$J:$J,Fluxo_de_Caixa_Semanal!$A154)</f>
        <v>0</v>
      </c>
      <c r="AJ154" s="121">
        <f>-SUMIFS(Lancamentos!$Y:$Y,Lancamentos!$AF:$AF,Fluxo_de_Caixa_Semanal!AJ$8,Lancamentos!$F:$F,"Orçado",Lancamentos!$J:$J,Fluxo_de_Caixa_Semanal!$A154)</f>
        <v>0</v>
      </c>
      <c r="AK154" s="122">
        <f>-SUMIFS(Lancamentos!$Y:$Y,Lancamentos!$AF:$AF,Fluxo_de_Caixa_Semanal!AK$8,Lancamentos!$F:$F,"Orçado",Lancamentos!$J:$J,Fluxo_de_Caixa_Semanal!$A154)</f>
        <v>0</v>
      </c>
      <c r="AL154" s="123">
        <f>-SUMIFS(Lancamentos!$Y:$Y,Lancamentos!$AF:$AF,Fluxo_de_Caixa_Semanal!AL$8,Lancamentos!$F:$F,"Orçado",Lancamentos!$J:$J,Fluxo_de_Caixa_Semanal!$A154)</f>
        <v>0</v>
      </c>
      <c r="AM154" s="121">
        <f>-SUMIFS(Lancamentos!$Y:$Y,Lancamentos!$AF:$AF,Fluxo_de_Caixa_Semanal!AM$8,Lancamentos!$F:$F,"Orçado",Lancamentos!$J:$J,Fluxo_de_Caixa_Semanal!$A154)</f>
        <v>0</v>
      </c>
      <c r="AN154" s="122">
        <f>-SUMIFS(Lancamentos!$Y:$Y,Lancamentos!$AF:$AF,Fluxo_de_Caixa_Semanal!AN$8,Lancamentos!$F:$F,"Orçado",Lancamentos!$J:$J,Fluxo_de_Caixa_Semanal!$A154)</f>
        <v>0</v>
      </c>
      <c r="AO154" s="123">
        <f>-SUMIFS(Lancamentos!$Y:$Y,Lancamentos!$AF:$AF,Fluxo_de_Caixa_Semanal!AO$8,Lancamentos!$F:$F,"Orçado",Lancamentos!$J:$J,Fluxo_de_Caixa_Semanal!$A154)</f>
        <v>0</v>
      </c>
      <c r="AP154" s="121">
        <f>-SUMIFS(Lancamentos!$Y:$Y,Lancamentos!$AF:$AF,Fluxo_de_Caixa_Semanal!AP$8,Lancamentos!$F:$F,"Orçado",Lancamentos!$J:$J,Fluxo_de_Caixa_Semanal!$A154)</f>
        <v>0</v>
      </c>
      <c r="AQ154" s="122">
        <f>-SUMIFS(Lancamentos!$Y:$Y,Lancamentos!$AF:$AF,Fluxo_de_Caixa_Semanal!AQ$8,Lancamentos!$F:$F,"Orçado",Lancamentos!$J:$J,Fluxo_de_Caixa_Semanal!$A154)</f>
        <v>0</v>
      </c>
      <c r="AR154" s="123">
        <f>-SUMIFS(Lancamentos!$Y:$Y,Lancamentos!$AF:$AF,Fluxo_de_Caixa_Semanal!AR$8,Lancamentos!$F:$F,"Orçado",Lancamentos!$J:$J,Fluxo_de_Caixa_Semanal!$A154)</f>
        <v>0</v>
      </c>
      <c r="AS154" s="121">
        <f>-SUMIFS(Lancamentos!$Y:$Y,Lancamentos!$AF:$AF,Fluxo_de_Caixa_Semanal!AS$8,Lancamentos!$F:$F,"Orçado",Lancamentos!$J:$J,Fluxo_de_Caixa_Semanal!$A154)</f>
        <v>0</v>
      </c>
      <c r="AT154" s="122">
        <f>-SUMIFS(Lancamentos!$Y:$Y,Lancamentos!$AF:$AF,Fluxo_de_Caixa_Semanal!AT$8,Lancamentos!$F:$F,"Orçado",Lancamentos!$J:$J,Fluxo_de_Caixa_Semanal!$A154)</f>
        <v>0</v>
      </c>
      <c r="AU154" s="123">
        <f>-SUMIFS(Lancamentos!$Y:$Y,Lancamentos!$AF:$AF,Fluxo_de_Caixa_Semanal!AU$8,Lancamentos!$F:$F,"Orçado",Lancamentos!$J:$J,Fluxo_de_Caixa_Semanal!$A154)</f>
        <v>0</v>
      </c>
      <c r="AV154" s="121">
        <f>-SUMIFS(Lancamentos!$Y:$Y,Lancamentos!$AF:$AF,Fluxo_de_Caixa_Semanal!AV$8,Lancamentos!$F:$F,"Orçado",Lancamentos!$J:$J,Fluxo_de_Caixa_Semanal!$A154)</f>
        <v>0</v>
      </c>
      <c r="AW154" s="122">
        <f>-SUMIFS(Lancamentos!$Y:$Y,Lancamentos!$AF:$AF,Fluxo_de_Caixa_Semanal!AW$8,Lancamentos!$F:$F,"Orçado",Lancamentos!$J:$J,Fluxo_de_Caixa_Semanal!$A154)</f>
        <v>0</v>
      </c>
      <c r="AX154" s="123">
        <f>-SUMIFS(Lancamentos!$Y:$Y,Lancamentos!$AF:$AF,Fluxo_de_Caixa_Semanal!AX$8,Lancamentos!$F:$F,"Orçado",Lancamentos!$J:$J,Fluxo_de_Caixa_Semanal!$A154)</f>
        <v>0</v>
      </c>
      <c r="AY154" s="121">
        <f>-SUMIFS(Lancamentos!$Y:$Y,Lancamentos!$AF:$AF,Fluxo_de_Caixa_Semanal!AY$8,Lancamentos!$F:$F,"Orçado",Lancamentos!$J:$J,Fluxo_de_Caixa_Semanal!$A154)</f>
        <v>0</v>
      </c>
      <c r="AZ154" s="122">
        <f>-SUMIFS(Lancamentos!$Y:$Y,Lancamentos!$AF:$AF,Fluxo_de_Caixa_Semanal!AZ$8,Lancamentos!$F:$F,"Orçado",Lancamentos!$J:$J,Fluxo_de_Caixa_Semanal!$A154)</f>
        <v>0</v>
      </c>
      <c r="BA154" s="123">
        <f>-SUMIFS(Lancamentos!$Y:$Y,Lancamentos!$AF:$AF,Fluxo_de_Caixa_Semanal!BA$8,Lancamentos!$F:$F,"Orçado",Lancamentos!$J:$J,Fluxo_de_Caixa_Semanal!$A154)</f>
        <v>0</v>
      </c>
      <c r="BB154" s="121">
        <f>-SUMIFS(Lancamentos!$Y:$Y,Lancamentos!$AF:$AF,Fluxo_de_Caixa_Semanal!BB$8,Lancamentos!$F:$F,"Orçado",Lancamentos!$J:$J,Fluxo_de_Caixa_Semanal!$A154)</f>
        <v>0</v>
      </c>
      <c r="BC154" s="122">
        <f>-SUMIFS(Lancamentos!$Y:$Y,Lancamentos!$AF:$AF,Fluxo_de_Caixa_Semanal!BC$8,Lancamentos!$F:$F,"Orçado",Lancamentos!$J:$J,Fluxo_de_Caixa_Semanal!$A154)</f>
        <v>0</v>
      </c>
      <c r="BD154" s="123">
        <f>-SUMIFS(Lancamentos!$Y:$Y,Lancamentos!$AF:$AF,Fluxo_de_Caixa_Semanal!BD$8,Lancamentos!$F:$F,"Orçado",Lancamentos!$J:$J,Fluxo_de_Caixa_Semanal!$A154)</f>
        <v>0</v>
      </c>
      <c r="BE154" s="121">
        <f>-SUMIFS(Lancamentos!$Y:$Y,Lancamentos!$AF:$AF,Fluxo_de_Caixa_Semanal!BE$8,Lancamentos!$F:$F,"Orçado",Lancamentos!$J:$J,Fluxo_de_Caixa_Semanal!$A154)</f>
        <v>0</v>
      </c>
      <c r="BF154" s="122">
        <f>-SUMIFS(Lancamentos!$Y:$Y,Lancamentos!$AF:$AF,Fluxo_de_Caixa_Semanal!BF$8,Lancamentos!$F:$F,"Orçado",Lancamentos!$J:$J,Fluxo_de_Caixa_Semanal!$A154)</f>
        <v>0</v>
      </c>
      <c r="BG154" s="123">
        <f>-SUMIFS(Lancamentos!$Y:$Y,Lancamentos!$AF:$AF,Fluxo_de_Caixa_Semanal!BG$8,Lancamentos!$F:$F,"Orçado",Lancamentos!$J:$J,Fluxo_de_Caixa_Semanal!$A154)</f>
        <v>0</v>
      </c>
      <c r="BH154" s="121">
        <f>-SUMIFS(Lancamentos!$Y:$Y,Lancamentos!$AF:$AF,Fluxo_de_Caixa_Semanal!BH$8,Lancamentos!$F:$F,"Orçado",Lancamentos!$J:$J,Fluxo_de_Caixa_Semanal!$A154)</f>
        <v>0</v>
      </c>
      <c r="BI154" s="122">
        <f>-SUMIFS(Lancamentos!$Y:$Y,Lancamentos!$AF:$AF,Fluxo_de_Caixa_Semanal!BI$8,Lancamentos!$F:$F,"Orçado",Lancamentos!$J:$J,Fluxo_de_Caixa_Semanal!$A154)</f>
        <v>0</v>
      </c>
      <c r="BJ154" s="123">
        <f>-SUMIFS(Lancamentos!$Y:$Y,Lancamentos!$AF:$AF,Fluxo_de_Caixa_Semanal!BJ$8,Lancamentos!$F:$F,"Orçado",Lancamentos!$J:$J,Fluxo_de_Caixa_Semanal!$A154)</f>
        <v>0</v>
      </c>
      <c r="BK154" s="121">
        <f>-SUMIFS(Lancamentos!$Y:$Y,Lancamentos!$AF:$AF,Fluxo_de_Caixa_Semanal!BK$8,Lancamentos!$F:$F,"Orçado",Lancamentos!$J:$J,Fluxo_de_Caixa_Semanal!$A154)</f>
        <v>0</v>
      </c>
      <c r="BL154" s="122">
        <f>-SUMIFS(Lancamentos!$Y:$Y,Lancamentos!$AF:$AF,Fluxo_de_Caixa_Semanal!BL$8,Lancamentos!$F:$F,"Orçado",Lancamentos!$J:$J,Fluxo_de_Caixa_Semanal!$A154)</f>
        <v>0</v>
      </c>
      <c r="BM154" s="123">
        <f>-SUMIFS(Lancamentos!$Y:$Y,Lancamentos!$AF:$AF,Fluxo_de_Caixa_Semanal!BM$8,Lancamentos!$F:$F,"Orçado",Lancamentos!$J:$J,Fluxo_de_Caixa_Semanal!$A154)</f>
        <v>0</v>
      </c>
      <c r="BN154" s="121">
        <f>-SUMIFS(Lancamentos!$Y:$Y,Lancamentos!$AF:$AF,Fluxo_de_Caixa_Semanal!BN$8,Lancamentos!$F:$F,"Orçado",Lancamentos!$J:$J,Fluxo_de_Caixa_Semanal!$A154)</f>
        <v>0</v>
      </c>
      <c r="BO154" s="122">
        <f>-SUMIFS(Lancamentos!$Y:$Y,Lancamentos!$AF:$AF,Fluxo_de_Caixa_Semanal!BO$8,Lancamentos!$F:$F,"Orçado",Lancamentos!$J:$J,Fluxo_de_Caixa_Semanal!$A154)</f>
        <v>0</v>
      </c>
      <c r="BP154" s="123">
        <f>-SUMIFS(Lancamentos!$Y:$Y,Lancamentos!$AF:$AF,Fluxo_de_Caixa_Semanal!BP$8,Lancamentos!$F:$F,"Orçado",Lancamentos!$J:$J,Fluxo_de_Caixa_Semanal!$A154)</f>
        <v>0</v>
      </c>
      <c r="BQ154" s="121">
        <f>-SUMIFS(Lancamentos!$Y:$Y,Lancamentos!$AF:$AF,Fluxo_de_Caixa_Semanal!BQ$8,Lancamentos!$F:$F,"Orçado",Lancamentos!$J:$J,Fluxo_de_Caixa_Semanal!$A154)</f>
        <v>0</v>
      </c>
      <c r="BR154" s="122">
        <f>-SUMIFS(Lancamentos!$Y:$Y,Lancamentos!$AF:$AF,Fluxo_de_Caixa_Semanal!BR$8,Lancamentos!$F:$F,"Orçado",Lancamentos!$J:$J,Fluxo_de_Caixa_Semanal!$A154)</f>
        <v>0</v>
      </c>
      <c r="BS154" s="123">
        <f>-SUMIFS(Lancamentos!$Y:$Y,Lancamentos!$AF:$AF,Fluxo_de_Caixa_Semanal!BS$8,Lancamentos!$F:$F,"Orçado",Lancamentos!$J:$J,Fluxo_de_Caixa_Semanal!$A154)</f>
        <v>0</v>
      </c>
      <c r="BT154" s="121">
        <f>-SUMIFS(Lancamentos!$Y:$Y,Lancamentos!$AF:$AF,Fluxo_de_Caixa_Semanal!BT$8,Lancamentos!$F:$F,"Orçado",Lancamentos!$J:$J,Fluxo_de_Caixa_Semanal!$A154)</f>
        <v>0</v>
      </c>
      <c r="BU154" s="122">
        <f>-SUMIFS(Lancamentos!$Y:$Y,Lancamentos!$AF:$AF,Fluxo_de_Caixa_Semanal!BU$8,Lancamentos!$F:$F,"Orçado",Lancamentos!$J:$J,Fluxo_de_Caixa_Semanal!$A154)</f>
        <v>0</v>
      </c>
      <c r="BV154" s="123">
        <f>-SUMIFS(Lancamentos!$Y:$Y,Lancamentos!$AF:$AF,Fluxo_de_Caixa_Semanal!BV$8,Lancamentos!$F:$F,"Orçado",Lancamentos!$J:$J,Fluxo_de_Caixa_Semanal!$A154)</f>
        <v>0</v>
      </c>
      <c r="BW154" s="121">
        <f>-SUMIFS(Lancamentos!$Y:$Y,Lancamentos!$AF:$AF,Fluxo_de_Caixa_Semanal!BW$8,Lancamentos!$F:$F,"Orçado",Lancamentos!$J:$J,Fluxo_de_Caixa_Semanal!$A154)</f>
        <v>0</v>
      </c>
      <c r="BX154" s="122">
        <f>-SUMIFS(Lancamentos!$Y:$Y,Lancamentos!$AF:$AF,Fluxo_de_Caixa_Semanal!BX$8,Lancamentos!$F:$F,"Orçado",Lancamentos!$J:$J,Fluxo_de_Caixa_Semanal!$A154)</f>
        <v>0</v>
      </c>
      <c r="BY154" s="123">
        <f>-SUMIFS(Lancamentos!$Y:$Y,Lancamentos!$AF:$AF,Fluxo_de_Caixa_Semanal!BY$8,Lancamentos!$F:$F,"Orçado",Lancamentos!$J:$J,Fluxo_de_Caixa_Semanal!$A154)</f>
        <v>0</v>
      </c>
      <c r="BZ154" s="121">
        <f>-SUMIFS(Lancamentos!$Y:$Y,Lancamentos!$AF:$AF,Fluxo_de_Caixa_Semanal!BZ$8,Lancamentos!$F:$F,"Orçado",Lancamentos!$J:$J,Fluxo_de_Caixa_Semanal!$A154)</f>
        <v>0</v>
      </c>
      <c r="CA154" s="122">
        <f>-SUMIFS(Lancamentos!$Y:$Y,Lancamentos!$AF:$AF,Fluxo_de_Caixa_Semanal!CA$8,Lancamentos!$F:$F,"Orçado",Lancamentos!$J:$J,Fluxo_de_Caixa_Semanal!$A154)</f>
        <v>0</v>
      </c>
      <c r="CB154" s="123">
        <f>-SUMIFS(Lancamentos!$Y:$Y,Lancamentos!$AF:$AF,Fluxo_de_Caixa_Semanal!CB$8,Lancamentos!$F:$F,"Orçado",Lancamentos!$J:$J,Fluxo_de_Caixa_Semanal!$A154)</f>
        <v>0</v>
      </c>
      <c r="CC154" s="121">
        <f>-SUMIFS(Lancamentos!$Y:$Y,Lancamentos!$AF:$AF,Fluxo_de_Caixa_Semanal!CC$8,Lancamentos!$F:$F,"Orçado",Lancamentos!$J:$J,Fluxo_de_Caixa_Semanal!$A154)</f>
        <v>0</v>
      </c>
      <c r="CD154" s="122">
        <f>-SUMIFS(Lancamentos!$Y:$Y,Lancamentos!$AF:$AF,Fluxo_de_Caixa_Semanal!CD$8,Lancamentos!$F:$F,"Orçado",Lancamentos!$J:$J,Fluxo_de_Caixa_Semanal!$A154)</f>
        <v>0</v>
      </c>
      <c r="CE154" s="123">
        <f>-SUMIFS(Lancamentos!$Y:$Y,Lancamentos!$AF:$AF,Fluxo_de_Caixa_Semanal!CE$8,Lancamentos!$F:$F,"Orçado",Lancamentos!$J:$J,Fluxo_de_Caixa_Semanal!$A154)</f>
        <v>0</v>
      </c>
      <c r="CF154" s="121">
        <f>-SUMIFS(Lancamentos!$Y:$Y,Lancamentos!$AF:$AF,Fluxo_de_Caixa_Semanal!CF$8,Lancamentos!$F:$F,"Orçado",Lancamentos!$J:$J,Fluxo_de_Caixa_Semanal!$A154)</f>
        <v>0</v>
      </c>
      <c r="CG154" s="122">
        <f>-SUMIFS(Lancamentos!$Y:$Y,Lancamentos!$AF:$AF,Fluxo_de_Caixa_Semanal!CG$8,Lancamentos!$F:$F,"Orçado",Lancamentos!$J:$J,Fluxo_de_Caixa_Semanal!$A154)</f>
        <v>0</v>
      </c>
      <c r="CH154" s="123">
        <f>-SUMIFS(Lancamentos!$Y:$Y,Lancamentos!$AF:$AF,Fluxo_de_Caixa_Semanal!CH$8,Lancamentos!$F:$F,"Orçado",Lancamentos!$J:$J,Fluxo_de_Caixa_Semanal!$A154)</f>
        <v>0</v>
      </c>
      <c r="CI154" s="121">
        <f>-SUMIFS(Lancamentos!$Y:$Y,Lancamentos!$AF:$AF,Fluxo_de_Caixa_Semanal!CI$8,Lancamentos!$F:$F,"Orçado",Lancamentos!$J:$J,Fluxo_de_Caixa_Semanal!$A154)</f>
        <v>0</v>
      </c>
      <c r="CJ154" s="122">
        <f>-SUMIFS(Lancamentos!$Y:$Y,Lancamentos!$AF:$AF,Fluxo_de_Caixa_Semanal!CJ$8,Lancamentos!$F:$F,"Orçado",Lancamentos!$J:$J,Fluxo_de_Caixa_Semanal!$A154)</f>
        <v>0</v>
      </c>
      <c r="CK154" s="123">
        <f>-SUMIFS(Lancamentos!$Y:$Y,Lancamentos!$AF:$AF,Fluxo_de_Caixa_Semanal!CK$8,Lancamentos!$F:$F,"Orçado",Lancamentos!$J:$J,Fluxo_de_Caixa_Semanal!$A154)</f>
        <v>0</v>
      </c>
      <c r="CL154" s="121">
        <f>-SUMIFS(Lancamentos!$Y:$Y,Lancamentos!$AF:$AF,Fluxo_de_Caixa_Semanal!CL$8,Lancamentos!$F:$F,"Orçado",Lancamentos!$J:$J,Fluxo_de_Caixa_Semanal!$A154)</f>
        <v>0</v>
      </c>
      <c r="CM154" s="122">
        <f>-SUMIFS(Lancamentos!$Y:$Y,Lancamentos!$AF:$AF,Fluxo_de_Caixa_Semanal!CM$8,Lancamentos!$F:$F,"Orçado",Lancamentos!$J:$J,Fluxo_de_Caixa_Semanal!$A154)</f>
        <v>0</v>
      </c>
      <c r="CN154" s="123">
        <f>-SUMIFS(Lancamentos!$Y:$Y,Lancamentos!$AF:$AF,Fluxo_de_Caixa_Semanal!CN$8,Lancamentos!$F:$F,"Orçado",Lancamentos!$J:$J,Fluxo_de_Caixa_Semanal!$A154)</f>
        <v>0</v>
      </c>
      <c r="CO154" s="121">
        <f>-SUMIFS(Lancamentos!$Y:$Y,Lancamentos!$AF:$AF,Fluxo_de_Caixa_Semanal!CO$8,Lancamentos!$F:$F,"Orçado",Lancamentos!$J:$J,Fluxo_de_Caixa_Semanal!$A154)</f>
        <v>0</v>
      </c>
      <c r="CP154" s="122">
        <f>-SUMIFS(Lancamentos!$Y:$Y,Lancamentos!$AF:$AF,Fluxo_de_Caixa_Semanal!CP$8,Lancamentos!$F:$F,"Orçado",Lancamentos!$J:$J,Fluxo_de_Caixa_Semanal!$A154)</f>
        <v>0</v>
      </c>
      <c r="CQ154" s="123">
        <f>-SUMIFS(Lancamentos!$Y:$Y,Lancamentos!$AF:$AF,Fluxo_de_Caixa_Semanal!CQ$8,Lancamentos!$F:$F,"Orçado",Lancamentos!$J:$J,Fluxo_de_Caixa_Semanal!$A154)</f>
        <v>0</v>
      </c>
      <c r="CR154" s="121">
        <f>-SUMIFS(Lancamentos!$Y:$Y,Lancamentos!$AF:$AF,Fluxo_de_Caixa_Semanal!CR$8,Lancamentos!$F:$F,"Orçado",Lancamentos!$J:$J,Fluxo_de_Caixa_Semanal!$A154)</f>
        <v>0</v>
      </c>
      <c r="CS154" s="122">
        <f>-SUMIFS(Lancamentos!$Y:$Y,Lancamentos!$AF:$AF,Fluxo_de_Caixa_Semanal!CS$8,Lancamentos!$F:$F,"Orçado",Lancamentos!$J:$J,Fluxo_de_Caixa_Semanal!$A154)</f>
        <v>0</v>
      </c>
      <c r="CT154" s="123">
        <f>-SUMIFS(Lancamentos!$Y:$Y,Lancamentos!$AF:$AF,Fluxo_de_Caixa_Semanal!CT$8,Lancamentos!$F:$F,"Orçado",Lancamentos!$J:$J,Fluxo_de_Caixa_Semanal!$A154)</f>
        <v>0</v>
      </c>
      <c r="CU154" s="121">
        <f>-SUMIFS(Lancamentos!$Y:$Y,Lancamentos!$AF:$AF,Fluxo_de_Caixa_Semanal!CU$8,Lancamentos!$F:$F,"Orçado",Lancamentos!$J:$J,Fluxo_de_Caixa_Semanal!$A154)</f>
        <v>0</v>
      </c>
      <c r="CV154" s="122">
        <f>-SUMIFS(Lancamentos!$Y:$Y,Lancamentos!$AF:$AF,Fluxo_de_Caixa_Semanal!CV$8,Lancamentos!$F:$F,"Orçado",Lancamentos!$J:$J,Fluxo_de_Caixa_Semanal!$A154)</f>
        <v>0</v>
      </c>
      <c r="CW154" s="123">
        <f>-SUMIFS(Lancamentos!$Y:$Y,Lancamentos!$AF:$AF,Fluxo_de_Caixa_Semanal!CW$8,Lancamentos!$F:$F,"Orçado",Lancamentos!$J:$J,Fluxo_de_Caixa_Semanal!$A154)</f>
        <v>0</v>
      </c>
      <c r="CX154" s="121">
        <f>-SUMIFS(Lancamentos!$Y:$Y,Lancamentos!$AF:$AF,Fluxo_de_Caixa_Semanal!CX$8,Lancamentos!$F:$F,"Orçado",Lancamentos!$J:$J,Fluxo_de_Caixa_Semanal!$A154)</f>
        <v>0</v>
      </c>
      <c r="CY154" s="122">
        <f>-SUMIFS(Lancamentos!$Y:$Y,Lancamentos!$AF:$AF,Fluxo_de_Caixa_Semanal!CY$8,Lancamentos!$F:$F,"Orçado",Lancamentos!$J:$J,Fluxo_de_Caixa_Semanal!$A154)</f>
        <v>0</v>
      </c>
      <c r="CZ154" s="123">
        <f>-SUMIFS(Lancamentos!$Y:$Y,Lancamentos!$AF:$AF,Fluxo_de_Caixa_Semanal!CZ$8,Lancamentos!$F:$F,"Orçado",Lancamentos!$J:$J,Fluxo_de_Caixa_Semanal!$A154)</f>
        <v>0</v>
      </c>
      <c r="DA154" s="121">
        <f>-SUMIFS(Lancamentos!$Y:$Y,Lancamentos!$AF:$AF,Fluxo_de_Caixa_Semanal!DA$8,Lancamentos!$F:$F,"Orçado",Lancamentos!$J:$J,Fluxo_de_Caixa_Semanal!$A154)</f>
        <v>0</v>
      </c>
      <c r="DB154" s="122">
        <f>-SUMIFS(Lancamentos!$Y:$Y,Lancamentos!$AF:$AF,Fluxo_de_Caixa_Semanal!DB$8,Lancamentos!$F:$F,"Orçado",Lancamentos!$J:$J,Fluxo_de_Caixa_Semanal!$A154)</f>
        <v>0</v>
      </c>
      <c r="DC154" s="123">
        <f>-SUMIFS(Lancamentos!$Y:$Y,Lancamentos!$AF:$AF,Fluxo_de_Caixa_Semanal!DC$8,Lancamentos!$F:$F,"Orçado",Lancamentos!$J:$J,Fluxo_de_Caixa_Semanal!$A154)</f>
        <v>0</v>
      </c>
      <c r="DD154" s="121">
        <f>-SUMIFS(Lancamentos!$Y:$Y,Lancamentos!$AF:$AF,Fluxo_de_Caixa_Semanal!DD$8,Lancamentos!$F:$F,"Orçado",Lancamentos!$J:$J,Fluxo_de_Caixa_Semanal!$A154)</f>
        <v>0</v>
      </c>
      <c r="DE154" s="122">
        <f>-SUMIFS(Lancamentos!$Y:$Y,Lancamentos!$AF:$AF,Fluxo_de_Caixa_Semanal!DE$8,Lancamentos!$F:$F,"Orçado",Lancamentos!$J:$J,Fluxo_de_Caixa_Semanal!$A154)</f>
        <v>0</v>
      </c>
      <c r="DF154" s="123">
        <f>-SUMIFS(Lancamentos!$Y:$Y,Lancamentos!$AF:$AF,Fluxo_de_Caixa_Semanal!DF$8,Lancamentos!$F:$F,"Orçado",Lancamentos!$J:$J,Fluxo_de_Caixa_Semanal!$A154)</f>
        <v>0</v>
      </c>
      <c r="DG154" s="121">
        <f>-SUMIFS(Lancamentos!$Y:$Y,Lancamentos!$AF:$AF,Fluxo_de_Caixa_Semanal!DG$8,Lancamentos!$F:$F,"Orçado",Lancamentos!$J:$J,Fluxo_de_Caixa_Semanal!$A154)</f>
        <v>0</v>
      </c>
      <c r="DH154" s="122">
        <f>-SUMIFS(Lancamentos!$Y:$Y,Lancamentos!$AF:$AF,Fluxo_de_Caixa_Semanal!DH$8,Lancamentos!$F:$F,"Orçado",Lancamentos!$J:$J,Fluxo_de_Caixa_Semanal!$A154)</f>
        <v>0</v>
      </c>
      <c r="DI154" s="123">
        <f>-SUMIFS(Lancamentos!$Y:$Y,Lancamentos!$AF:$AF,Fluxo_de_Caixa_Semanal!DI$8,Lancamentos!$F:$F,"Orçado",Lancamentos!$J:$J,Fluxo_de_Caixa_Semanal!$A154)</f>
        <v>0</v>
      </c>
      <c r="DJ154" s="121">
        <f>-SUMIFS(Lancamentos!$Y:$Y,Lancamentos!$AF:$AF,Fluxo_de_Caixa_Semanal!DJ$8,Lancamentos!$F:$F,"Orçado",Lancamentos!$J:$J,Fluxo_de_Caixa_Semanal!$A154)</f>
        <v>0</v>
      </c>
      <c r="DK154" s="122">
        <f>-SUMIFS(Lancamentos!$Y:$Y,Lancamentos!$AF:$AF,Fluxo_de_Caixa_Semanal!DK$8,Lancamentos!$F:$F,"Orçado",Lancamentos!$J:$J,Fluxo_de_Caixa_Semanal!$A154)</f>
        <v>0</v>
      </c>
      <c r="DL154" s="123">
        <f>-SUMIFS(Lancamentos!$Y:$Y,Lancamentos!$AF:$AF,Fluxo_de_Caixa_Semanal!DL$8,Lancamentos!$F:$F,"Orçado",Lancamentos!$J:$J,Fluxo_de_Caixa_Semanal!$A154)</f>
        <v>0</v>
      </c>
      <c r="DM154" s="121">
        <f>-SUMIFS(Lancamentos!$Y:$Y,Lancamentos!$AF:$AF,Fluxo_de_Caixa_Semanal!DM$8,Lancamentos!$F:$F,"Orçado",Lancamentos!$J:$J,Fluxo_de_Caixa_Semanal!$A154)</f>
        <v>0</v>
      </c>
      <c r="DN154" s="122">
        <f>-SUMIFS(Lancamentos!$Y:$Y,Lancamentos!$AF:$AF,Fluxo_de_Caixa_Semanal!DN$8,Lancamentos!$F:$F,"Orçado",Lancamentos!$J:$J,Fluxo_de_Caixa_Semanal!$A154)</f>
        <v>0</v>
      </c>
      <c r="DO154" s="123">
        <f>-SUMIFS(Lancamentos!$Y:$Y,Lancamentos!$AF:$AF,Fluxo_de_Caixa_Semanal!DO$8,Lancamentos!$F:$F,"Orçado",Lancamentos!$J:$J,Fluxo_de_Caixa_Semanal!$A154)</f>
        <v>0</v>
      </c>
      <c r="DP154" s="121">
        <f>-SUMIFS(Lancamentos!$Y:$Y,Lancamentos!$AF:$AF,Fluxo_de_Caixa_Semanal!DP$8,Lancamentos!$F:$F,"Orçado",Lancamentos!$J:$J,Fluxo_de_Caixa_Semanal!$A154)</f>
        <v>0</v>
      </c>
      <c r="DQ154" s="122">
        <f>-SUMIFS(Lancamentos!$Y:$Y,Lancamentos!$AF:$AF,Fluxo_de_Caixa_Semanal!DQ$8,Lancamentos!$F:$F,"Orçado",Lancamentos!$J:$J,Fluxo_de_Caixa_Semanal!$A154)</f>
        <v>0</v>
      </c>
      <c r="DR154" s="123">
        <f>-SUMIFS(Lancamentos!$Y:$Y,Lancamentos!$AF:$AF,Fluxo_de_Caixa_Semanal!DR$8,Lancamentos!$F:$F,"Orçado",Lancamentos!$J:$J,Fluxo_de_Caixa_Semanal!$A154)</f>
        <v>0</v>
      </c>
      <c r="DS154" s="121">
        <f>-SUMIFS(Lancamentos!$Y:$Y,Lancamentos!$AF:$AF,Fluxo_de_Caixa_Semanal!DS$8,Lancamentos!$F:$F,"Orçado",Lancamentos!$J:$J,Fluxo_de_Caixa_Semanal!$A154)</f>
        <v>0</v>
      </c>
      <c r="DT154" s="122">
        <f>-SUMIFS(Lancamentos!$Y:$Y,Lancamentos!$AF:$AF,Fluxo_de_Caixa_Semanal!DT$8,Lancamentos!$F:$F,"Orçado",Lancamentos!$J:$J,Fluxo_de_Caixa_Semanal!$A154)</f>
        <v>0</v>
      </c>
      <c r="DU154" s="123">
        <f>-SUMIFS(Lancamentos!$Y:$Y,Lancamentos!$AF:$AF,Fluxo_de_Caixa_Semanal!DU$8,Lancamentos!$F:$F,"Orçado",Lancamentos!$J:$J,Fluxo_de_Caixa_Semanal!$A154)</f>
        <v>0</v>
      </c>
      <c r="DV154" s="121">
        <f>-SUMIFS(Lancamentos!$Y:$Y,Lancamentos!$AF:$AF,Fluxo_de_Caixa_Semanal!DV$8,Lancamentos!$F:$F,"Orçado",Lancamentos!$J:$J,Fluxo_de_Caixa_Semanal!$A154)</f>
        <v>0</v>
      </c>
      <c r="DW154" s="122">
        <f>-SUMIFS(Lancamentos!$Y:$Y,Lancamentos!$AF:$AF,Fluxo_de_Caixa_Semanal!DW$8,Lancamentos!$F:$F,"Orçado",Lancamentos!$J:$J,Fluxo_de_Caixa_Semanal!$A154)</f>
        <v>0</v>
      </c>
      <c r="DX154" s="123">
        <f>-SUMIFS(Lancamentos!$Y:$Y,Lancamentos!$AF:$AF,Fluxo_de_Caixa_Semanal!DX$8,Lancamentos!$F:$F,"Orçado",Lancamentos!$J:$J,Fluxo_de_Caixa_Semanal!$A154)</f>
        <v>0</v>
      </c>
      <c r="DY154" s="121">
        <f>-SUMIFS(Lancamentos!$Y:$Y,Lancamentos!$AF:$AF,Fluxo_de_Caixa_Semanal!DY$8,Lancamentos!$F:$F,"Orçado",Lancamentos!$J:$J,Fluxo_de_Caixa_Semanal!$A154)</f>
        <v>0</v>
      </c>
      <c r="DZ154" s="122">
        <f>-SUMIFS(Lancamentos!$Y:$Y,Lancamentos!$AF:$AF,Fluxo_de_Caixa_Semanal!DZ$8,Lancamentos!$F:$F,"Orçado",Lancamentos!$J:$J,Fluxo_de_Caixa_Semanal!$A154)</f>
        <v>0</v>
      </c>
      <c r="EA154" s="123">
        <f>-SUMIFS(Lancamentos!$Y:$Y,Lancamentos!$AF:$AF,Fluxo_de_Caixa_Semanal!EA$8,Lancamentos!$F:$F,"Orçado",Lancamentos!$J:$J,Fluxo_de_Caixa_Semanal!$A154)</f>
        <v>0</v>
      </c>
      <c r="EB154" s="121">
        <f>-SUMIFS(Lancamentos!$Y:$Y,Lancamentos!$AF:$AF,Fluxo_de_Caixa_Semanal!EB$8,Lancamentos!$F:$F,"Orçado",Lancamentos!$J:$J,Fluxo_de_Caixa_Semanal!$A154)</f>
        <v>0</v>
      </c>
      <c r="EC154" s="122">
        <f>-SUMIFS(Lancamentos!$Y:$Y,Lancamentos!$AF:$AF,Fluxo_de_Caixa_Semanal!EC$8,Lancamentos!$F:$F,"Orçado",Lancamentos!$J:$J,Fluxo_de_Caixa_Semanal!$A154)</f>
        <v>0</v>
      </c>
      <c r="ED154" s="123">
        <f>-SUMIFS(Lancamentos!$Y:$Y,Lancamentos!$AF:$AF,Fluxo_de_Caixa_Semanal!ED$8,Lancamentos!$F:$F,"Orçado",Lancamentos!$J:$J,Fluxo_de_Caixa_Semanal!$A154)</f>
        <v>0</v>
      </c>
      <c r="EE154" s="121">
        <f>-SUMIFS(Lancamentos!$Y:$Y,Lancamentos!$AF:$AF,Fluxo_de_Caixa_Semanal!EE$8,Lancamentos!$F:$F,"Orçado",Lancamentos!$J:$J,Fluxo_de_Caixa_Semanal!$A154)</f>
        <v>0</v>
      </c>
      <c r="EF154" s="122">
        <f>-SUMIFS(Lancamentos!$Y:$Y,Lancamentos!$AF:$AF,Fluxo_de_Caixa_Semanal!EF$8,Lancamentos!$F:$F,"Orçado",Lancamentos!$J:$J,Fluxo_de_Caixa_Semanal!$A154)</f>
        <v>0</v>
      </c>
      <c r="EG154" s="123">
        <f>-SUMIFS(Lancamentos!$Y:$Y,Lancamentos!$AF:$AF,Fluxo_de_Caixa_Semanal!EG$8,Lancamentos!$F:$F,"Orçado",Lancamentos!$J:$J,Fluxo_de_Caixa_Semanal!$A154)</f>
        <v>0</v>
      </c>
      <c r="EH154" s="121">
        <f>-SUMIFS(Lancamentos!$Y:$Y,Lancamentos!$AF:$AF,Fluxo_de_Caixa_Semanal!EH$8,Lancamentos!$F:$F,"Orçado",Lancamentos!$J:$J,Fluxo_de_Caixa_Semanal!$A154)</f>
        <v>0</v>
      </c>
      <c r="EI154" s="122">
        <f>-SUMIFS(Lancamentos!$Y:$Y,Lancamentos!$AF:$AF,Fluxo_de_Caixa_Semanal!EI$8,Lancamentos!$F:$F,"Orçado",Lancamentos!$J:$J,Fluxo_de_Caixa_Semanal!$A154)</f>
        <v>0</v>
      </c>
      <c r="EJ154" s="123">
        <f>-SUMIFS(Lancamentos!$Y:$Y,Lancamentos!$AF:$AF,Fluxo_de_Caixa_Semanal!EJ$8,Lancamentos!$F:$F,"Orçado",Lancamentos!$J:$J,Fluxo_de_Caixa_Semanal!$A154)</f>
        <v>0</v>
      </c>
      <c r="EK154" s="121">
        <f>-SUMIFS(Lancamentos!$Y:$Y,Lancamentos!$AF:$AF,Fluxo_de_Caixa_Semanal!EK$8,Lancamentos!$F:$F,"Orçado",Lancamentos!$J:$J,Fluxo_de_Caixa_Semanal!$A154)</f>
        <v>0</v>
      </c>
      <c r="EL154" s="122">
        <f>-SUMIFS(Lancamentos!$Y:$Y,Lancamentos!$AF:$AF,Fluxo_de_Caixa_Semanal!EL$8,Lancamentos!$F:$F,"Orçado",Lancamentos!$J:$J,Fluxo_de_Caixa_Semanal!$A154)</f>
        <v>0</v>
      </c>
      <c r="EM154" s="123">
        <f>-SUMIFS(Lancamentos!$Y:$Y,Lancamentos!$AF:$AF,Fluxo_de_Caixa_Semanal!EM$8,Lancamentos!$F:$F,"Orçado",Lancamentos!$J:$J,Fluxo_de_Caixa_Semanal!$A154)</f>
        <v>0</v>
      </c>
      <c r="EN154" s="121">
        <f>-SUMIFS(Lancamentos!$Y:$Y,Lancamentos!$AF:$AF,Fluxo_de_Caixa_Semanal!EN$8,Lancamentos!$F:$F,"Orçado",Lancamentos!$J:$J,Fluxo_de_Caixa_Semanal!$A154)</f>
        <v>0</v>
      </c>
      <c r="EO154" s="122">
        <f>-SUMIFS(Lancamentos!$Y:$Y,Lancamentos!$AF:$AF,Fluxo_de_Caixa_Semanal!EO$8,Lancamentos!$F:$F,"Orçado",Lancamentos!$J:$J,Fluxo_de_Caixa_Semanal!$A154)</f>
        <v>0</v>
      </c>
      <c r="EP154" s="123">
        <f>-SUMIFS(Lancamentos!$Y:$Y,Lancamentos!$AF:$AF,Fluxo_de_Caixa_Semanal!EP$8,Lancamentos!$F:$F,"Orçado",Lancamentos!$J:$J,Fluxo_de_Caixa_Semanal!$A154)</f>
        <v>0</v>
      </c>
      <c r="EQ154" s="121">
        <f>-SUMIFS(Lancamentos!$Y:$Y,Lancamentos!$AF:$AF,Fluxo_de_Caixa_Semanal!EQ$8,Lancamentos!$F:$F,"Orçado",Lancamentos!$J:$J,Fluxo_de_Caixa_Semanal!$A154)</f>
        <v>0</v>
      </c>
      <c r="ER154" s="122">
        <f>-SUMIFS(Lancamentos!$Y:$Y,Lancamentos!$AF:$AF,Fluxo_de_Caixa_Semanal!ER$8,Lancamentos!$F:$F,"Orçado",Lancamentos!$J:$J,Fluxo_de_Caixa_Semanal!$A154)</f>
        <v>0</v>
      </c>
      <c r="ES154" s="123">
        <f>-SUMIFS(Lancamentos!$Y:$Y,Lancamentos!$AF:$AF,Fluxo_de_Caixa_Semanal!ES$8,Lancamentos!$F:$F,"Orçado",Lancamentos!$J:$J,Fluxo_de_Caixa_Semanal!$A154)</f>
        <v>0</v>
      </c>
    </row>
    <row r="155" spans="1:149" s="2" customFormat="1" outlineLevel="1" x14ac:dyDescent="0.25">
      <c r="A155" t="s">
        <v>111</v>
      </c>
      <c r="B155" t="s">
        <v>112</v>
      </c>
      <c r="C155" s="165">
        <f>-SUMIFS(Lancamentos!$Y:$Y,Lancamentos!$AF:$AF,Fluxo_de_Caixa_Semanal!C$8,Lancamentos!$F:$F,"Realizado",Lancamentos!$J:$J,Fluxo_de_Caixa_Semanal!$A155)</f>
        <v>0</v>
      </c>
      <c r="D155" s="165">
        <f>-SUMIFS(Lancamentos!$Y:$Y,Lancamentos!$AF:$AF,Fluxo_de_Caixa_Semanal!D$8,Lancamentos!$F:$F,"Realizado",Lancamentos!$J:$J,Fluxo_de_Caixa_Semanal!$A155)</f>
        <v>0</v>
      </c>
      <c r="E155" s="166">
        <f>-SUMIFS(Lancamentos!$Y:$Y,Lancamentos!$AF:$AF,Fluxo_de_Caixa_Semanal!E$8,Lancamentos!$F:$F,"Realizado",Lancamentos!$J:$J,Fluxo_de_Caixa_Semanal!$A155)</f>
        <v>0</v>
      </c>
      <c r="F155" s="167">
        <f>-SUMIFS(Lancamentos!$Y:$Y,Lancamentos!$AF:$AF,Fluxo_de_Caixa_Semanal!F$8,Lancamentos!$F:$F,"Realizado",Lancamentos!$J:$J,Fluxo_de_Caixa_Semanal!$A155)</f>
        <v>0</v>
      </c>
      <c r="G155" s="165">
        <f>-SUMIFS(Lancamentos!$Y:$Y,Lancamentos!$AF:$AF,Fluxo_de_Caixa_Semanal!G$8,Lancamentos!$F:$F,"Realizado",Lancamentos!$J:$J,Fluxo_de_Caixa_Semanal!$A155)</f>
        <v>0</v>
      </c>
      <c r="H155" s="166">
        <f>-SUMIFS(Lancamentos!$Y:$Y,Lancamentos!$AF:$AF,Fluxo_de_Caixa_Semanal!H$8,Lancamentos!$F:$F,"Realizado",Lancamentos!$J:$J,Fluxo_de_Caixa_Semanal!$A155)</f>
        <v>0</v>
      </c>
      <c r="I155" s="167">
        <f>-SUMIFS(Lancamentos!$Y:$Y,Lancamentos!$AF:$AF,Fluxo_de_Caixa_Semanal!I$8,Lancamentos!$F:$F,"Realizado",Lancamentos!$J:$J,Fluxo_de_Caixa_Semanal!$A155)</f>
        <v>0</v>
      </c>
      <c r="J155" s="165">
        <f>-SUMIFS(Lancamentos!$Y:$Y,Lancamentos!$AF:$AF,Fluxo_de_Caixa_Semanal!J$8,Lancamentos!$F:$F,"Realizado",Lancamentos!$J:$J,Fluxo_de_Caixa_Semanal!$A155)</f>
        <v>0</v>
      </c>
      <c r="K155" s="166">
        <f>-SUMIFS(Lancamentos!$Y:$Y,Lancamentos!$AF:$AF,Fluxo_de_Caixa_Semanal!K$8,Lancamentos!$F:$F,"Realizado",Lancamentos!$J:$J,Fluxo_de_Caixa_Semanal!$A155)</f>
        <v>0</v>
      </c>
      <c r="L155" s="167">
        <f>-SUMIFS(Lancamentos!$Y:$Y,Lancamentos!$AF:$AF,Fluxo_de_Caixa_Semanal!L$8,Lancamentos!$F:$F,"Realizado",Lancamentos!$J:$J,Fluxo_de_Caixa_Semanal!$A155)</f>
        <v>0</v>
      </c>
      <c r="M155" s="165">
        <f>-SUMIFS(Lancamentos!$Y:$Y,Lancamentos!$AF:$AF,Fluxo_de_Caixa_Semanal!M$8,Lancamentos!$F:$F,"Realizado",Lancamentos!$J:$J,Fluxo_de_Caixa_Semanal!$A155)</f>
        <v>0</v>
      </c>
      <c r="N155" s="166">
        <f>-SUMIFS(Lancamentos!$Y:$Y,Lancamentos!$AF:$AF,Fluxo_de_Caixa_Semanal!N$8,Lancamentos!$F:$F,"Realizado",Lancamentos!$J:$J,Fluxo_de_Caixa_Semanal!$A155)</f>
        <v>0</v>
      </c>
      <c r="O155" s="167">
        <f>-SUMIFS(Lancamentos!$Y:$Y,Lancamentos!$AF:$AF,Fluxo_de_Caixa_Semanal!O$8,Lancamentos!$F:$F,"Realizado",Lancamentos!$J:$J,Fluxo_de_Caixa_Semanal!$A155)</f>
        <v>0</v>
      </c>
      <c r="P155" s="165">
        <f>-SUMIFS(Lancamentos!$Y:$Y,Lancamentos!$AF:$AF,Fluxo_de_Caixa_Semanal!P$8,Lancamentos!$F:$F,"Realizado",Lancamentos!$J:$J,Fluxo_de_Caixa_Semanal!$A155)</f>
        <v>0</v>
      </c>
      <c r="Q155" s="166">
        <f>-SUMIFS(Lancamentos!$Y:$Y,Lancamentos!$AF:$AF,Fluxo_de_Caixa_Semanal!Q$8,Lancamentos!$F:$F,"Realizado",Lancamentos!$J:$J,Fluxo_de_Caixa_Semanal!$A155)</f>
        <v>0</v>
      </c>
      <c r="R155" s="167">
        <f>-SUMIFS(Lancamentos!$Y:$Y,Lancamentos!$AF:$AF,Fluxo_de_Caixa_Semanal!R$8,Lancamentos!$F:$F,"Realizado",Lancamentos!$J:$J,Fluxo_de_Caixa_Semanal!$A155)</f>
        <v>0</v>
      </c>
      <c r="S155" s="165">
        <f>-SUMIFS(Lancamentos!$Y:$Y,Lancamentos!$AF:$AF,Fluxo_de_Caixa_Semanal!S$8,Lancamentos!$F:$F,"Realizado",Lancamentos!$J:$J,Fluxo_de_Caixa_Semanal!$A155)</f>
        <v>0</v>
      </c>
      <c r="T155" s="166">
        <f>-SUMIFS(Lancamentos!$Y:$Y,Lancamentos!$AF:$AF,Fluxo_de_Caixa_Semanal!T$8,Lancamentos!$F:$F,"Realizado",Lancamentos!$J:$J,Fluxo_de_Caixa_Semanal!$A155)</f>
        <v>0</v>
      </c>
      <c r="U155" s="167">
        <f>-SUMIFS(Lancamentos!$Y:$Y,Lancamentos!$AF:$AF,Fluxo_de_Caixa_Semanal!U$8,Lancamentos!$F:$F,"Realizado",Lancamentos!$J:$J,Fluxo_de_Caixa_Semanal!$A155)</f>
        <v>0</v>
      </c>
      <c r="V155" s="165">
        <f>-SUMIFS(Lancamentos!$Y:$Y,Lancamentos!$AF:$AF,Fluxo_de_Caixa_Semanal!V$8,Lancamentos!$F:$F,"Realizado",Lancamentos!$J:$J,Fluxo_de_Caixa_Semanal!$A155)</f>
        <v>0</v>
      </c>
      <c r="W155" s="166">
        <f>-SUMIFS(Lancamentos!$Y:$Y,Lancamentos!$AF:$AF,Fluxo_de_Caixa_Semanal!W$8,Lancamentos!$F:$F,"Realizado",Lancamentos!$J:$J,Fluxo_de_Caixa_Semanal!$A155)</f>
        <v>0</v>
      </c>
      <c r="X155" s="121">
        <f>-SUMIFS(Lancamentos!$Y:$Y,Lancamentos!$AF:$AF,Fluxo_de_Caixa_Semanal!X$8,Lancamentos!$F:$F,"Orçado",Lancamentos!$J:$J,Fluxo_de_Caixa_Semanal!$A155)</f>
        <v>0</v>
      </c>
      <c r="Y155" s="122">
        <f>-SUMIFS(Lancamentos!$Y:$Y,Lancamentos!$AF:$AF,Fluxo_de_Caixa_Semanal!Y$8,Lancamentos!$F:$F,"Orçado",Lancamentos!$J:$J,Fluxo_de_Caixa_Semanal!$A155)</f>
        <v>0</v>
      </c>
      <c r="Z155" s="123">
        <f>-SUMIFS(Lancamentos!$Y:$Y,Lancamentos!$AF:$AF,Fluxo_de_Caixa_Semanal!Z$8,Lancamentos!$F:$F,"Orçado",Lancamentos!$J:$J,Fluxo_de_Caixa_Semanal!$A155)</f>
        <v>0</v>
      </c>
      <c r="AA155" s="121">
        <f>-SUMIFS(Lancamentos!$Y:$Y,Lancamentos!$AF:$AF,Fluxo_de_Caixa_Semanal!AA$8,Lancamentos!$F:$F,"Orçado",Lancamentos!$J:$J,Fluxo_de_Caixa_Semanal!$A155)</f>
        <v>0</v>
      </c>
      <c r="AB155" s="122">
        <f>-SUMIFS(Lancamentos!$Y:$Y,Lancamentos!$AF:$AF,Fluxo_de_Caixa_Semanal!AB$8,Lancamentos!$F:$F,"Orçado",Lancamentos!$J:$J,Fluxo_de_Caixa_Semanal!$A155)</f>
        <v>0</v>
      </c>
      <c r="AC155" s="123">
        <f>-SUMIFS(Lancamentos!$Y:$Y,Lancamentos!$AF:$AF,Fluxo_de_Caixa_Semanal!AC$8,Lancamentos!$F:$F,"Orçado",Lancamentos!$J:$J,Fluxo_de_Caixa_Semanal!$A155)</f>
        <v>0</v>
      </c>
      <c r="AD155" s="121">
        <f>-SUMIFS(Lancamentos!$Y:$Y,Lancamentos!$AF:$AF,Fluxo_de_Caixa_Semanal!AD$8,Lancamentos!$F:$F,"Orçado",Lancamentos!$J:$J,Fluxo_de_Caixa_Semanal!$A155)</f>
        <v>0</v>
      </c>
      <c r="AE155" s="122">
        <f>-SUMIFS(Lancamentos!$Y:$Y,Lancamentos!$AF:$AF,Fluxo_de_Caixa_Semanal!AE$8,Lancamentos!$F:$F,"Orçado",Lancamentos!$J:$J,Fluxo_de_Caixa_Semanal!$A155)</f>
        <v>0</v>
      </c>
      <c r="AF155" s="123">
        <f>-SUMIFS(Lancamentos!$Y:$Y,Lancamentos!$AF:$AF,Fluxo_de_Caixa_Semanal!AF$8,Lancamentos!$F:$F,"Orçado",Lancamentos!$J:$J,Fluxo_de_Caixa_Semanal!$A155)</f>
        <v>0</v>
      </c>
      <c r="AG155" s="121">
        <f>-SUMIFS(Lancamentos!$Y:$Y,Lancamentos!$AF:$AF,Fluxo_de_Caixa_Semanal!AG$8,Lancamentos!$F:$F,"Orçado",Lancamentos!$J:$J,Fluxo_de_Caixa_Semanal!$A155)</f>
        <v>0</v>
      </c>
      <c r="AH155" s="122">
        <f>-SUMIFS(Lancamentos!$Y:$Y,Lancamentos!$AF:$AF,Fluxo_de_Caixa_Semanal!AH$8,Lancamentos!$F:$F,"Orçado",Lancamentos!$J:$J,Fluxo_de_Caixa_Semanal!$A155)</f>
        <v>0</v>
      </c>
      <c r="AI155" s="123">
        <f>-SUMIFS(Lancamentos!$Y:$Y,Lancamentos!$AF:$AF,Fluxo_de_Caixa_Semanal!AI$8,Lancamentos!$F:$F,"Orçado",Lancamentos!$J:$J,Fluxo_de_Caixa_Semanal!$A155)</f>
        <v>0</v>
      </c>
      <c r="AJ155" s="121">
        <f>-SUMIFS(Lancamentos!$Y:$Y,Lancamentos!$AF:$AF,Fluxo_de_Caixa_Semanal!AJ$8,Lancamentos!$F:$F,"Orçado",Lancamentos!$J:$J,Fluxo_de_Caixa_Semanal!$A155)</f>
        <v>0</v>
      </c>
      <c r="AK155" s="122">
        <f>-SUMIFS(Lancamentos!$Y:$Y,Lancamentos!$AF:$AF,Fluxo_de_Caixa_Semanal!AK$8,Lancamentos!$F:$F,"Orçado",Lancamentos!$J:$J,Fluxo_de_Caixa_Semanal!$A155)</f>
        <v>0</v>
      </c>
      <c r="AL155" s="123">
        <f>-SUMIFS(Lancamentos!$Y:$Y,Lancamentos!$AF:$AF,Fluxo_de_Caixa_Semanal!AL$8,Lancamentos!$F:$F,"Orçado",Lancamentos!$J:$J,Fluxo_de_Caixa_Semanal!$A155)</f>
        <v>0</v>
      </c>
      <c r="AM155" s="121">
        <f>-SUMIFS(Lancamentos!$Y:$Y,Lancamentos!$AF:$AF,Fluxo_de_Caixa_Semanal!AM$8,Lancamentos!$F:$F,"Orçado",Lancamentos!$J:$J,Fluxo_de_Caixa_Semanal!$A155)</f>
        <v>0</v>
      </c>
      <c r="AN155" s="122">
        <f>-SUMIFS(Lancamentos!$Y:$Y,Lancamentos!$AF:$AF,Fluxo_de_Caixa_Semanal!AN$8,Lancamentos!$F:$F,"Orçado",Lancamentos!$J:$J,Fluxo_de_Caixa_Semanal!$A155)</f>
        <v>0</v>
      </c>
      <c r="AO155" s="123">
        <f>-SUMIFS(Lancamentos!$Y:$Y,Lancamentos!$AF:$AF,Fluxo_de_Caixa_Semanal!AO$8,Lancamentos!$F:$F,"Orçado",Lancamentos!$J:$J,Fluxo_de_Caixa_Semanal!$A155)</f>
        <v>0</v>
      </c>
      <c r="AP155" s="121">
        <f>-SUMIFS(Lancamentos!$Y:$Y,Lancamentos!$AF:$AF,Fluxo_de_Caixa_Semanal!AP$8,Lancamentos!$F:$F,"Orçado",Lancamentos!$J:$J,Fluxo_de_Caixa_Semanal!$A155)</f>
        <v>0</v>
      </c>
      <c r="AQ155" s="122">
        <f>-SUMIFS(Lancamentos!$Y:$Y,Lancamentos!$AF:$AF,Fluxo_de_Caixa_Semanal!AQ$8,Lancamentos!$F:$F,"Orçado",Lancamentos!$J:$J,Fluxo_de_Caixa_Semanal!$A155)</f>
        <v>0</v>
      </c>
      <c r="AR155" s="123">
        <f>-SUMIFS(Lancamentos!$Y:$Y,Lancamentos!$AF:$AF,Fluxo_de_Caixa_Semanal!AR$8,Lancamentos!$F:$F,"Orçado",Lancamentos!$J:$J,Fluxo_de_Caixa_Semanal!$A155)</f>
        <v>0</v>
      </c>
      <c r="AS155" s="121">
        <f>-SUMIFS(Lancamentos!$Y:$Y,Lancamentos!$AF:$AF,Fluxo_de_Caixa_Semanal!AS$8,Lancamentos!$F:$F,"Orçado",Lancamentos!$J:$J,Fluxo_de_Caixa_Semanal!$A155)</f>
        <v>0</v>
      </c>
      <c r="AT155" s="122">
        <f>-SUMIFS(Lancamentos!$Y:$Y,Lancamentos!$AF:$AF,Fluxo_de_Caixa_Semanal!AT$8,Lancamentos!$F:$F,"Orçado",Lancamentos!$J:$J,Fluxo_de_Caixa_Semanal!$A155)</f>
        <v>0</v>
      </c>
      <c r="AU155" s="123">
        <f>-SUMIFS(Lancamentos!$Y:$Y,Lancamentos!$AF:$AF,Fluxo_de_Caixa_Semanal!AU$8,Lancamentos!$F:$F,"Orçado",Lancamentos!$J:$J,Fluxo_de_Caixa_Semanal!$A155)</f>
        <v>0</v>
      </c>
      <c r="AV155" s="121">
        <f>-SUMIFS(Lancamentos!$Y:$Y,Lancamentos!$AF:$AF,Fluxo_de_Caixa_Semanal!AV$8,Lancamentos!$F:$F,"Orçado",Lancamentos!$J:$J,Fluxo_de_Caixa_Semanal!$A155)</f>
        <v>0</v>
      </c>
      <c r="AW155" s="122">
        <f>-SUMIFS(Lancamentos!$Y:$Y,Lancamentos!$AF:$AF,Fluxo_de_Caixa_Semanal!AW$8,Lancamentos!$F:$F,"Orçado",Lancamentos!$J:$J,Fluxo_de_Caixa_Semanal!$A155)</f>
        <v>0</v>
      </c>
      <c r="AX155" s="123">
        <f>-SUMIFS(Lancamentos!$Y:$Y,Lancamentos!$AF:$AF,Fluxo_de_Caixa_Semanal!AX$8,Lancamentos!$F:$F,"Orçado",Lancamentos!$J:$J,Fluxo_de_Caixa_Semanal!$A155)</f>
        <v>0</v>
      </c>
      <c r="AY155" s="121">
        <f>-SUMIFS(Lancamentos!$Y:$Y,Lancamentos!$AF:$AF,Fluxo_de_Caixa_Semanal!AY$8,Lancamentos!$F:$F,"Orçado",Lancamentos!$J:$J,Fluxo_de_Caixa_Semanal!$A155)</f>
        <v>0</v>
      </c>
      <c r="AZ155" s="122">
        <f>-SUMIFS(Lancamentos!$Y:$Y,Lancamentos!$AF:$AF,Fluxo_de_Caixa_Semanal!AZ$8,Lancamentos!$F:$F,"Orçado",Lancamentos!$J:$J,Fluxo_de_Caixa_Semanal!$A155)</f>
        <v>0</v>
      </c>
      <c r="BA155" s="123">
        <f>-SUMIFS(Lancamentos!$Y:$Y,Lancamentos!$AF:$AF,Fluxo_de_Caixa_Semanal!BA$8,Lancamentos!$F:$F,"Orçado",Lancamentos!$J:$J,Fluxo_de_Caixa_Semanal!$A155)</f>
        <v>0</v>
      </c>
      <c r="BB155" s="121">
        <f>-SUMIFS(Lancamentos!$Y:$Y,Lancamentos!$AF:$AF,Fluxo_de_Caixa_Semanal!BB$8,Lancamentos!$F:$F,"Orçado",Lancamentos!$J:$J,Fluxo_de_Caixa_Semanal!$A155)</f>
        <v>0</v>
      </c>
      <c r="BC155" s="122">
        <f>-SUMIFS(Lancamentos!$Y:$Y,Lancamentos!$AF:$AF,Fluxo_de_Caixa_Semanal!BC$8,Lancamentos!$F:$F,"Orçado",Lancamentos!$J:$J,Fluxo_de_Caixa_Semanal!$A155)</f>
        <v>0</v>
      </c>
      <c r="BD155" s="123">
        <f>-SUMIFS(Lancamentos!$Y:$Y,Lancamentos!$AF:$AF,Fluxo_de_Caixa_Semanal!BD$8,Lancamentos!$F:$F,"Orçado",Lancamentos!$J:$J,Fluxo_de_Caixa_Semanal!$A155)</f>
        <v>0</v>
      </c>
      <c r="BE155" s="121">
        <f>-SUMIFS(Lancamentos!$Y:$Y,Lancamentos!$AF:$AF,Fluxo_de_Caixa_Semanal!BE$8,Lancamentos!$F:$F,"Orçado",Lancamentos!$J:$J,Fluxo_de_Caixa_Semanal!$A155)</f>
        <v>0</v>
      </c>
      <c r="BF155" s="122">
        <f>-SUMIFS(Lancamentos!$Y:$Y,Lancamentos!$AF:$AF,Fluxo_de_Caixa_Semanal!BF$8,Lancamentos!$F:$F,"Orçado",Lancamentos!$J:$J,Fluxo_de_Caixa_Semanal!$A155)</f>
        <v>0</v>
      </c>
      <c r="BG155" s="123">
        <f>-SUMIFS(Lancamentos!$Y:$Y,Lancamentos!$AF:$AF,Fluxo_de_Caixa_Semanal!BG$8,Lancamentos!$F:$F,"Orçado",Lancamentos!$J:$J,Fluxo_de_Caixa_Semanal!$A155)</f>
        <v>0</v>
      </c>
      <c r="BH155" s="121">
        <f>-SUMIFS(Lancamentos!$Y:$Y,Lancamentos!$AF:$AF,Fluxo_de_Caixa_Semanal!BH$8,Lancamentos!$F:$F,"Orçado",Lancamentos!$J:$J,Fluxo_de_Caixa_Semanal!$A155)</f>
        <v>0</v>
      </c>
      <c r="BI155" s="122">
        <f>-SUMIFS(Lancamentos!$Y:$Y,Lancamentos!$AF:$AF,Fluxo_de_Caixa_Semanal!BI$8,Lancamentos!$F:$F,"Orçado",Lancamentos!$J:$J,Fluxo_de_Caixa_Semanal!$A155)</f>
        <v>0</v>
      </c>
      <c r="BJ155" s="123">
        <f>-SUMIFS(Lancamentos!$Y:$Y,Lancamentos!$AF:$AF,Fluxo_de_Caixa_Semanal!BJ$8,Lancamentos!$F:$F,"Orçado",Lancamentos!$J:$J,Fluxo_de_Caixa_Semanal!$A155)</f>
        <v>0</v>
      </c>
      <c r="BK155" s="121">
        <f>-SUMIFS(Lancamentos!$Y:$Y,Lancamentos!$AF:$AF,Fluxo_de_Caixa_Semanal!BK$8,Lancamentos!$F:$F,"Orçado",Lancamentos!$J:$J,Fluxo_de_Caixa_Semanal!$A155)</f>
        <v>0</v>
      </c>
      <c r="BL155" s="122">
        <f>-SUMIFS(Lancamentos!$Y:$Y,Lancamentos!$AF:$AF,Fluxo_de_Caixa_Semanal!BL$8,Lancamentos!$F:$F,"Orçado",Lancamentos!$J:$J,Fluxo_de_Caixa_Semanal!$A155)</f>
        <v>0</v>
      </c>
      <c r="BM155" s="123">
        <f>-SUMIFS(Lancamentos!$Y:$Y,Lancamentos!$AF:$AF,Fluxo_de_Caixa_Semanal!BM$8,Lancamentos!$F:$F,"Orçado",Lancamentos!$J:$J,Fluxo_de_Caixa_Semanal!$A155)</f>
        <v>0</v>
      </c>
      <c r="BN155" s="121">
        <f>-SUMIFS(Lancamentos!$Y:$Y,Lancamentos!$AF:$AF,Fluxo_de_Caixa_Semanal!BN$8,Lancamentos!$F:$F,"Orçado",Lancamentos!$J:$J,Fluxo_de_Caixa_Semanal!$A155)</f>
        <v>0</v>
      </c>
      <c r="BO155" s="122">
        <f>-SUMIFS(Lancamentos!$Y:$Y,Lancamentos!$AF:$AF,Fluxo_de_Caixa_Semanal!BO$8,Lancamentos!$F:$F,"Orçado",Lancamentos!$J:$J,Fluxo_de_Caixa_Semanal!$A155)</f>
        <v>0</v>
      </c>
      <c r="BP155" s="123">
        <f>-SUMIFS(Lancamentos!$Y:$Y,Lancamentos!$AF:$AF,Fluxo_de_Caixa_Semanal!BP$8,Lancamentos!$F:$F,"Orçado",Lancamentos!$J:$J,Fluxo_de_Caixa_Semanal!$A155)</f>
        <v>0</v>
      </c>
      <c r="BQ155" s="121">
        <f>-SUMIFS(Lancamentos!$Y:$Y,Lancamentos!$AF:$AF,Fluxo_de_Caixa_Semanal!BQ$8,Lancamentos!$F:$F,"Orçado",Lancamentos!$J:$J,Fluxo_de_Caixa_Semanal!$A155)</f>
        <v>0</v>
      </c>
      <c r="BR155" s="122">
        <f>-SUMIFS(Lancamentos!$Y:$Y,Lancamentos!$AF:$AF,Fluxo_de_Caixa_Semanal!BR$8,Lancamentos!$F:$F,"Orçado",Lancamentos!$J:$J,Fluxo_de_Caixa_Semanal!$A155)</f>
        <v>0</v>
      </c>
      <c r="BS155" s="123">
        <f>-SUMIFS(Lancamentos!$Y:$Y,Lancamentos!$AF:$AF,Fluxo_de_Caixa_Semanal!BS$8,Lancamentos!$F:$F,"Orçado",Lancamentos!$J:$J,Fluxo_de_Caixa_Semanal!$A155)</f>
        <v>0</v>
      </c>
      <c r="BT155" s="121">
        <f>-SUMIFS(Lancamentos!$Y:$Y,Lancamentos!$AF:$AF,Fluxo_de_Caixa_Semanal!BT$8,Lancamentos!$F:$F,"Orçado",Lancamentos!$J:$J,Fluxo_de_Caixa_Semanal!$A155)</f>
        <v>0</v>
      </c>
      <c r="BU155" s="122">
        <f>-SUMIFS(Lancamentos!$Y:$Y,Lancamentos!$AF:$AF,Fluxo_de_Caixa_Semanal!BU$8,Lancamentos!$F:$F,"Orçado",Lancamentos!$J:$J,Fluxo_de_Caixa_Semanal!$A155)</f>
        <v>0</v>
      </c>
      <c r="BV155" s="123">
        <f>-SUMIFS(Lancamentos!$Y:$Y,Lancamentos!$AF:$AF,Fluxo_de_Caixa_Semanal!BV$8,Lancamentos!$F:$F,"Orçado",Lancamentos!$J:$J,Fluxo_de_Caixa_Semanal!$A155)</f>
        <v>0</v>
      </c>
      <c r="BW155" s="121">
        <f>-SUMIFS(Lancamentos!$Y:$Y,Lancamentos!$AF:$AF,Fluxo_de_Caixa_Semanal!BW$8,Lancamentos!$F:$F,"Orçado",Lancamentos!$J:$J,Fluxo_de_Caixa_Semanal!$A155)</f>
        <v>0</v>
      </c>
      <c r="BX155" s="122">
        <f>-SUMIFS(Lancamentos!$Y:$Y,Lancamentos!$AF:$AF,Fluxo_de_Caixa_Semanal!BX$8,Lancamentos!$F:$F,"Orçado",Lancamentos!$J:$J,Fluxo_de_Caixa_Semanal!$A155)</f>
        <v>0</v>
      </c>
      <c r="BY155" s="123">
        <f>-SUMIFS(Lancamentos!$Y:$Y,Lancamentos!$AF:$AF,Fluxo_de_Caixa_Semanal!BY$8,Lancamentos!$F:$F,"Orçado",Lancamentos!$J:$J,Fluxo_de_Caixa_Semanal!$A155)</f>
        <v>0</v>
      </c>
      <c r="BZ155" s="121">
        <f>-SUMIFS(Lancamentos!$Y:$Y,Lancamentos!$AF:$AF,Fluxo_de_Caixa_Semanal!BZ$8,Lancamentos!$F:$F,"Orçado",Lancamentos!$J:$J,Fluxo_de_Caixa_Semanal!$A155)</f>
        <v>0</v>
      </c>
      <c r="CA155" s="122">
        <f>-SUMIFS(Lancamentos!$Y:$Y,Lancamentos!$AF:$AF,Fluxo_de_Caixa_Semanal!CA$8,Lancamentos!$F:$F,"Orçado",Lancamentos!$J:$J,Fluxo_de_Caixa_Semanal!$A155)</f>
        <v>0</v>
      </c>
      <c r="CB155" s="123">
        <f>-SUMIFS(Lancamentos!$Y:$Y,Lancamentos!$AF:$AF,Fluxo_de_Caixa_Semanal!CB$8,Lancamentos!$F:$F,"Orçado",Lancamentos!$J:$J,Fluxo_de_Caixa_Semanal!$A155)</f>
        <v>0</v>
      </c>
      <c r="CC155" s="121">
        <f>-SUMIFS(Lancamentos!$Y:$Y,Lancamentos!$AF:$AF,Fluxo_de_Caixa_Semanal!CC$8,Lancamentos!$F:$F,"Orçado",Lancamentos!$J:$J,Fluxo_de_Caixa_Semanal!$A155)</f>
        <v>0</v>
      </c>
      <c r="CD155" s="122">
        <f>-SUMIFS(Lancamentos!$Y:$Y,Lancamentos!$AF:$AF,Fluxo_de_Caixa_Semanal!CD$8,Lancamentos!$F:$F,"Orçado",Lancamentos!$J:$J,Fluxo_de_Caixa_Semanal!$A155)</f>
        <v>0</v>
      </c>
      <c r="CE155" s="123">
        <f>-SUMIFS(Lancamentos!$Y:$Y,Lancamentos!$AF:$AF,Fluxo_de_Caixa_Semanal!CE$8,Lancamentos!$F:$F,"Orçado",Lancamentos!$J:$J,Fluxo_de_Caixa_Semanal!$A155)</f>
        <v>0</v>
      </c>
      <c r="CF155" s="121">
        <f>-SUMIFS(Lancamentos!$Y:$Y,Lancamentos!$AF:$AF,Fluxo_de_Caixa_Semanal!CF$8,Lancamentos!$F:$F,"Orçado",Lancamentos!$J:$J,Fluxo_de_Caixa_Semanal!$A155)</f>
        <v>0</v>
      </c>
      <c r="CG155" s="122">
        <f>-SUMIFS(Lancamentos!$Y:$Y,Lancamentos!$AF:$AF,Fluxo_de_Caixa_Semanal!CG$8,Lancamentos!$F:$F,"Orçado",Lancamentos!$J:$J,Fluxo_de_Caixa_Semanal!$A155)</f>
        <v>0</v>
      </c>
      <c r="CH155" s="123">
        <f>-SUMIFS(Lancamentos!$Y:$Y,Lancamentos!$AF:$AF,Fluxo_de_Caixa_Semanal!CH$8,Lancamentos!$F:$F,"Orçado",Lancamentos!$J:$J,Fluxo_de_Caixa_Semanal!$A155)</f>
        <v>0</v>
      </c>
      <c r="CI155" s="121">
        <f>-SUMIFS(Lancamentos!$Y:$Y,Lancamentos!$AF:$AF,Fluxo_de_Caixa_Semanal!CI$8,Lancamentos!$F:$F,"Orçado",Lancamentos!$J:$J,Fluxo_de_Caixa_Semanal!$A155)</f>
        <v>0</v>
      </c>
      <c r="CJ155" s="122">
        <f>-SUMIFS(Lancamentos!$Y:$Y,Lancamentos!$AF:$AF,Fluxo_de_Caixa_Semanal!CJ$8,Lancamentos!$F:$F,"Orçado",Lancamentos!$J:$J,Fluxo_de_Caixa_Semanal!$A155)</f>
        <v>0</v>
      </c>
      <c r="CK155" s="123">
        <f>-SUMIFS(Lancamentos!$Y:$Y,Lancamentos!$AF:$AF,Fluxo_de_Caixa_Semanal!CK$8,Lancamentos!$F:$F,"Orçado",Lancamentos!$J:$J,Fluxo_de_Caixa_Semanal!$A155)</f>
        <v>0</v>
      </c>
      <c r="CL155" s="121">
        <f>-SUMIFS(Lancamentos!$Y:$Y,Lancamentos!$AF:$AF,Fluxo_de_Caixa_Semanal!CL$8,Lancamentos!$F:$F,"Orçado",Lancamentos!$J:$J,Fluxo_de_Caixa_Semanal!$A155)</f>
        <v>0</v>
      </c>
      <c r="CM155" s="122">
        <f>-SUMIFS(Lancamentos!$Y:$Y,Lancamentos!$AF:$AF,Fluxo_de_Caixa_Semanal!CM$8,Lancamentos!$F:$F,"Orçado",Lancamentos!$J:$J,Fluxo_de_Caixa_Semanal!$A155)</f>
        <v>0</v>
      </c>
      <c r="CN155" s="123">
        <f>-SUMIFS(Lancamentos!$Y:$Y,Lancamentos!$AF:$AF,Fluxo_de_Caixa_Semanal!CN$8,Lancamentos!$F:$F,"Orçado",Lancamentos!$J:$J,Fluxo_de_Caixa_Semanal!$A155)</f>
        <v>0</v>
      </c>
      <c r="CO155" s="121">
        <f>-SUMIFS(Lancamentos!$Y:$Y,Lancamentos!$AF:$AF,Fluxo_de_Caixa_Semanal!CO$8,Lancamentos!$F:$F,"Orçado",Lancamentos!$J:$J,Fluxo_de_Caixa_Semanal!$A155)</f>
        <v>0</v>
      </c>
      <c r="CP155" s="122">
        <f>-SUMIFS(Lancamentos!$Y:$Y,Lancamentos!$AF:$AF,Fluxo_de_Caixa_Semanal!CP$8,Lancamentos!$F:$F,"Orçado",Lancamentos!$J:$J,Fluxo_de_Caixa_Semanal!$A155)</f>
        <v>0</v>
      </c>
      <c r="CQ155" s="123">
        <f>-SUMIFS(Lancamentos!$Y:$Y,Lancamentos!$AF:$AF,Fluxo_de_Caixa_Semanal!CQ$8,Lancamentos!$F:$F,"Orçado",Lancamentos!$J:$J,Fluxo_de_Caixa_Semanal!$A155)</f>
        <v>0</v>
      </c>
      <c r="CR155" s="121">
        <f>-SUMIFS(Lancamentos!$Y:$Y,Lancamentos!$AF:$AF,Fluxo_de_Caixa_Semanal!CR$8,Lancamentos!$F:$F,"Orçado",Lancamentos!$J:$J,Fluxo_de_Caixa_Semanal!$A155)</f>
        <v>0</v>
      </c>
      <c r="CS155" s="122">
        <f>-SUMIFS(Lancamentos!$Y:$Y,Lancamentos!$AF:$AF,Fluxo_de_Caixa_Semanal!CS$8,Lancamentos!$F:$F,"Orçado",Lancamentos!$J:$J,Fluxo_de_Caixa_Semanal!$A155)</f>
        <v>0</v>
      </c>
      <c r="CT155" s="123">
        <f>-SUMIFS(Lancamentos!$Y:$Y,Lancamentos!$AF:$AF,Fluxo_de_Caixa_Semanal!CT$8,Lancamentos!$F:$F,"Orçado",Lancamentos!$J:$J,Fluxo_de_Caixa_Semanal!$A155)</f>
        <v>0</v>
      </c>
      <c r="CU155" s="121">
        <f>-SUMIFS(Lancamentos!$Y:$Y,Lancamentos!$AF:$AF,Fluxo_de_Caixa_Semanal!CU$8,Lancamentos!$F:$F,"Orçado",Lancamentos!$J:$J,Fluxo_de_Caixa_Semanal!$A155)</f>
        <v>0</v>
      </c>
      <c r="CV155" s="122">
        <f>-SUMIFS(Lancamentos!$Y:$Y,Lancamentos!$AF:$AF,Fluxo_de_Caixa_Semanal!CV$8,Lancamentos!$F:$F,"Orçado",Lancamentos!$J:$J,Fluxo_de_Caixa_Semanal!$A155)</f>
        <v>0</v>
      </c>
      <c r="CW155" s="123">
        <f>-SUMIFS(Lancamentos!$Y:$Y,Lancamentos!$AF:$AF,Fluxo_de_Caixa_Semanal!CW$8,Lancamentos!$F:$F,"Orçado",Lancamentos!$J:$J,Fluxo_de_Caixa_Semanal!$A155)</f>
        <v>0</v>
      </c>
      <c r="CX155" s="121">
        <f>-SUMIFS(Lancamentos!$Y:$Y,Lancamentos!$AF:$AF,Fluxo_de_Caixa_Semanal!CX$8,Lancamentos!$F:$F,"Orçado",Lancamentos!$J:$J,Fluxo_de_Caixa_Semanal!$A155)</f>
        <v>0</v>
      </c>
      <c r="CY155" s="122">
        <f>-SUMIFS(Lancamentos!$Y:$Y,Lancamentos!$AF:$AF,Fluxo_de_Caixa_Semanal!CY$8,Lancamentos!$F:$F,"Orçado",Lancamentos!$J:$J,Fluxo_de_Caixa_Semanal!$A155)</f>
        <v>0</v>
      </c>
      <c r="CZ155" s="123">
        <f>-SUMIFS(Lancamentos!$Y:$Y,Lancamentos!$AF:$AF,Fluxo_de_Caixa_Semanal!CZ$8,Lancamentos!$F:$F,"Orçado",Lancamentos!$J:$J,Fluxo_de_Caixa_Semanal!$A155)</f>
        <v>0</v>
      </c>
      <c r="DA155" s="121">
        <f>-SUMIFS(Lancamentos!$Y:$Y,Lancamentos!$AF:$AF,Fluxo_de_Caixa_Semanal!DA$8,Lancamentos!$F:$F,"Orçado",Lancamentos!$J:$J,Fluxo_de_Caixa_Semanal!$A155)</f>
        <v>0</v>
      </c>
      <c r="DB155" s="122">
        <f>-SUMIFS(Lancamentos!$Y:$Y,Lancamentos!$AF:$AF,Fluxo_de_Caixa_Semanal!DB$8,Lancamentos!$F:$F,"Orçado",Lancamentos!$J:$J,Fluxo_de_Caixa_Semanal!$A155)</f>
        <v>0</v>
      </c>
      <c r="DC155" s="123">
        <f>-SUMIFS(Lancamentos!$Y:$Y,Lancamentos!$AF:$AF,Fluxo_de_Caixa_Semanal!DC$8,Lancamentos!$F:$F,"Orçado",Lancamentos!$J:$J,Fluxo_de_Caixa_Semanal!$A155)</f>
        <v>0</v>
      </c>
      <c r="DD155" s="121">
        <f>-SUMIFS(Lancamentos!$Y:$Y,Lancamentos!$AF:$AF,Fluxo_de_Caixa_Semanal!DD$8,Lancamentos!$F:$F,"Orçado",Lancamentos!$J:$J,Fluxo_de_Caixa_Semanal!$A155)</f>
        <v>0</v>
      </c>
      <c r="DE155" s="122">
        <f>-SUMIFS(Lancamentos!$Y:$Y,Lancamentos!$AF:$AF,Fluxo_de_Caixa_Semanal!DE$8,Lancamentos!$F:$F,"Orçado",Lancamentos!$J:$J,Fluxo_de_Caixa_Semanal!$A155)</f>
        <v>0</v>
      </c>
      <c r="DF155" s="123">
        <f>-SUMIFS(Lancamentos!$Y:$Y,Lancamentos!$AF:$AF,Fluxo_de_Caixa_Semanal!DF$8,Lancamentos!$F:$F,"Orçado",Lancamentos!$J:$J,Fluxo_de_Caixa_Semanal!$A155)</f>
        <v>0</v>
      </c>
      <c r="DG155" s="121">
        <f>-SUMIFS(Lancamentos!$Y:$Y,Lancamentos!$AF:$AF,Fluxo_de_Caixa_Semanal!DG$8,Lancamentos!$F:$F,"Orçado",Lancamentos!$J:$J,Fluxo_de_Caixa_Semanal!$A155)</f>
        <v>0</v>
      </c>
      <c r="DH155" s="122">
        <f>-SUMIFS(Lancamentos!$Y:$Y,Lancamentos!$AF:$AF,Fluxo_de_Caixa_Semanal!DH$8,Lancamentos!$F:$F,"Orçado",Lancamentos!$J:$J,Fluxo_de_Caixa_Semanal!$A155)</f>
        <v>0</v>
      </c>
      <c r="DI155" s="123">
        <f>-SUMIFS(Lancamentos!$Y:$Y,Lancamentos!$AF:$AF,Fluxo_de_Caixa_Semanal!DI$8,Lancamentos!$F:$F,"Orçado",Lancamentos!$J:$J,Fluxo_de_Caixa_Semanal!$A155)</f>
        <v>0</v>
      </c>
      <c r="DJ155" s="121">
        <f>-SUMIFS(Lancamentos!$Y:$Y,Lancamentos!$AF:$AF,Fluxo_de_Caixa_Semanal!DJ$8,Lancamentos!$F:$F,"Orçado",Lancamentos!$J:$J,Fluxo_de_Caixa_Semanal!$A155)</f>
        <v>0</v>
      </c>
      <c r="DK155" s="122">
        <f>-SUMIFS(Lancamentos!$Y:$Y,Lancamentos!$AF:$AF,Fluxo_de_Caixa_Semanal!DK$8,Lancamentos!$F:$F,"Orçado",Lancamentos!$J:$J,Fluxo_de_Caixa_Semanal!$A155)</f>
        <v>0</v>
      </c>
      <c r="DL155" s="123">
        <f>-SUMIFS(Lancamentos!$Y:$Y,Lancamentos!$AF:$AF,Fluxo_de_Caixa_Semanal!DL$8,Lancamentos!$F:$F,"Orçado",Lancamentos!$J:$J,Fluxo_de_Caixa_Semanal!$A155)</f>
        <v>0</v>
      </c>
      <c r="DM155" s="121">
        <f>-SUMIFS(Lancamentos!$Y:$Y,Lancamentos!$AF:$AF,Fluxo_de_Caixa_Semanal!DM$8,Lancamentos!$F:$F,"Orçado",Lancamentos!$J:$J,Fluxo_de_Caixa_Semanal!$A155)</f>
        <v>0</v>
      </c>
      <c r="DN155" s="122">
        <f>-SUMIFS(Lancamentos!$Y:$Y,Lancamentos!$AF:$AF,Fluxo_de_Caixa_Semanal!DN$8,Lancamentos!$F:$F,"Orçado",Lancamentos!$J:$J,Fluxo_de_Caixa_Semanal!$A155)</f>
        <v>0</v>
      </c>
      <c r="DO155" s="123">
        <f>-SUMIFS(Lancamentos!$Y:$Y,Lancamentos!$AF:$AF,Fluxo_de_Caixa_Semanal!DO$8,Lancamentos!$F:$F,"Orçado",Lancamentos!$J:$J,Fluxo_de_Caixa_Semanal!$A155)</f>
        <v>0</v>
      </c>
      <c r="DP155" s="121">
        <f>-SUMIFS(Lancamentos!$Y:$Y,Lancamentos!$AF:$AF,Fluxo_de_Caixa_Semanal!DP$8,Lancamentos!$F:$F,"Orçado",Lancamentos!$J:$J,Fluxo_de_Caixa_Semanal!$A155)</f>
        <v>0</v>
      </c>
      <c r="DQ155" s="122">
        <f>-SUMIFS(Lancamentos!$Y:$Y,Lancamentos!$AF:$AF,Fluxo_de_Caixa_Semanal!DQ$8,Lancamentos!$F:$F,"Orçado",Lancamentos!$J:$J,Fluxo_de_Caixa_Semanal!$A155)</f>
        <v>0</v>
      </c>
      <c r="DR155" s="123">
        <f>-SUMIFS(Lancamentos!$Y:$Y,Lancamentos!$AF:$AF,Fluxo_de_Caixa_Semanal!DR$8,Lancamentos!$F:$F,"Orçado",Lancamentos!$J:$J,Fluxo_de_Caixa_Semanal!$A155)</f>
        <v>0</v>
      </c>
      <c r="DS155" s="121">
        <f>-SUMIFS(Lancamentos!$Y:$Y,Lancamentos!$AF:$AF,Fluxo_de_Caixa_Semanal!DS$8,Lancamentos!$F:$F,"Orçado",Lancamentos!$J:$J,Fluxo_de_Caixa_Semanal!$A155)</f>
        <v>0</v>
      </c>
      <c r="DT155" s="122">
        <f>-SUMIFS(Lancamentos!$Y:$Y,Lancamentos!$AF:$AF,Fluxo_de_Caixa_Semanal!DT$8,Lancamentos!$F:$F,"Orçado",Lancamentos!$J:$J,Fluxo_de_Caixa_Semanal!$A155)</f>
        <v>0</v>
      </c>
      <c r="DU155" s="123">
        <f>-SUMIFS(Lancamentos!$Y:$Y,Lancamentos!$AF:$AF,Fluxo_de_Caixa_Semanal!DU$8,Lancamentos!$F:$F,"Orçado",Lancamentos!$J:$J,Fluxo_de_Caixa_Semanal!$A155)</f>
        <v>0</v>
      </c>
      <c r="DV155" s="121">
        <f>-SUMIFS(Lancamentos!$Y:$Y,Lancamentos!$AF:$AF,Fluxo_de_Caixa_Semanal!DV$8,Lancamentos!$F:$F,"Orçado",Lancamentos!$J:$J,Fluxo_de_Caixa_Semanal!$A155)</f>
        <v>0</v>
      </c>
      <c r="DW155" s="122">
        <f>-SUMIFS(Lancamentos!$Y:$Y,Lancamentos!$AF:$AF,Fluxo_de_Caixa_Semanal!DW$8,Lancamentos!$F:$F,"Orçado",Lancamentos!$J:$J,Fluxo_de_Caixa_Semanal!$A155)</f>
        <v>0</v>
      </c>
      <c r="DX155" s="123">
        <f>-SUMIFS(Lancamentos!$Y:$Y,Lancamentos!$AF:$AF,Fluxo_de_Caixa_Semanal!DX$8,Lancamentos!$F:$F,"Orçado",Lancamentos!$J:$J,Fluxo_de_Caixa_Semanal!$A155)</f>
        <v>0</v>
      </c>
      <c r="DY155" s="121">
        <f>-SUMIFS(Lancamentos!$Y:$Y,Lancamentos!$AF:$AF,Fluxo_de_Caixa_Semanal!DY$8,Lancamentos!$F:$F,"Orçado",Lancamentos!$J:$J,Fluxo_de_Caixa_Semanal!$A155)</f>
        <v>0</v>
      </c>
      <c r="DZ155" s="122">
        <f>-SUMIFS(Lancamentos!$Y:$Y,Lancamentos!$AF:$AF,Fluxo_de_Caixa_Semanal!DZ$8,Lancamentos!$F:$F,"Orçado",Lancamentos!$J:$J,Fluxo_de_Caixa_Semanal!$A155)</f>
        <v>0</v>
      </c>
      <c r="EA155" s="123">
        <f>-SUMIFS(Lancamentos!$Y:$Y,Lancamentos!$AF:$AF,Fluxo_de_Caixa_Semanal!EA$8,Lancamentos!$F:$F,"Orçado",Lancamentos!$J:$J,Fluxo_de_Caixa_Semanal!$A155)</f>
        <v>0</v>
      </c>
      <c r="EB155" s="121">
        <f>-SUMIFS(Lancamentos!$Y:$Y,Lancamentos!$AF:$AF,Fluxo_de_Caixa_Semanal!EB$8,Lancamentos!$F:$F,"Orçado",Lancamentos!$J:$J,Fluxo_de_Caixa_Semanal!$A155)</f>
        <v>0</v>
      </c>
      <c r="EC155" s="122">
        <f>-SUMIFS(Lancamentos!$Y:$Y,Lancamentos!$AF:$AF,Fluxo_de_Caixa_Semanal!EC$8,Lancamentos!$F:$F,"Orçado",Lancamentos!$J:$J,Fluxo_de_Caixa_Semanal!$A155)</f>
        <v>0</v>
      </c>
      <c r="ED155" s="123">
        <f>-SUMIFS(Lancamentos!$Y:$Y,Lancamentos!$AF:$AF,Fluxo_de_Caixa_Semanal!ED$8,Lancamentos!$F:$F,"Orçado",Lancamentos!$J:$J,Fluxo_de_Caixa_Semanal!$A155)</f>
        <v>0</v>
      </c>
      <c r="EE155" s="121">
        <f>-SUMIFS(Lancamentos!$Y:$Y,Lancamentos!$AF:$AF,Fluxo_de_Caixa_Semanal!EE$8,Lancamentos!$F:$F,"Orçado",Lancamentos!$J:$J,Fluxo_de_Caixa_Semanal!$A155)</f>
        <v>0</v>
      </c>
      <c r="EF155" s="122">
        <f>-SUMIFS(Lancamentos!$Y:$Y,Lancamentos!$AF:$AF,Fluxo_de_Caixa_Semanal!EF$8,Lancamentos!$F:$F,"Orçado",Lancamentos!$J:$J,Fluxo_de_Caixa_Semanal!$A155)</f>
        <v>0</v>
      </c>
      <c r="EG155" s="123">
        <f>-SUMIFS(Lancamentos!$Y:$Y,Lancamentos!$AF:$AF,Fluxo_de_Caixa_Semanal!EG$8,Lancamentos!$F:$F,"Orçado",Lancamentos!$J:$J,Fluxo_de_Caixa_Semanal!$A155)</f>
        <v>0</v>
      </c>
      <c r="EH155" s="121">
        <f>-SUMIFS(Lancamentos!$Y:$Y,Lancamentos!$AF:$AF,Fluxo_de_Caixa_Semanal!EH$8,Lancamentos!$F:$F,"Orçado",Lancamentos!$J:$J,Fluxo_de_Caixa_Semanal!$A155)</f>
        <v>0</v>
      </c>
      <c r="EI155" s="122">
        <f>-SUMIFS(Lancamentos!$Y:$Y,Lancamentos!$AF:$AF,Fluxo_de_Caixa_Semanal!EI$8,Lancamentos!$F:$F,"Orçado",Lancamentos!$J:$J,Fluxo_de_Caixa_Semanal!$A155)</f>
        <v>0</v>
      </c>
      <c r="EJ155" s="123">
        <f>-SUMIFS(Lancamentos!$Y:$Y,Lancamentos!$AF:$AF,Fluxo_de_Caixa_Semanal!EJ$8,Lancamentos!$F:$F,"Orçado",Lancamentos!$J:$J,Fluxo_de_Caixa_Semanal!$A155)</f>
        <v>0</v>
      </c>
      <c r="EK155" s="121">
        <f>-SUMIFS(Lancamentos!$Y:$Y,Lancamentos!$AF:$AF,Fluxo_de_Caixa_Semanal!EK$8,Lancamentos!$F:$F,"Orçado",Lancamentos!$J:$J,Fluxo_de_Caixa_Semanal!$A155)</f>
        <v>0</v>
      </c>
      <c r="EL155" s="122">
        <f>-SUMIFS(Lancamentos!$Y:$Y,Lancamentos!$AF:$AF,Fluxo_de_Caixa_Semanal!EL$8,Lancamentos!$F:$F,"Orçado",Lancamentos!$J:$J,Fluxo_de_Caixa_Semanal!$A155)</f>
        <v>0</v>
      </c>
      <c r="EM155" s="123">
        <f>-SUMIFS(Lancamentos!$Y:$Y,Lancamentos!$AF:$AF,Fluxo_de_Caixa_Semanal!EM$8,Lancamentos!$F:$F,"Orçado",Lancamentos!$J:$J,Fluxo_de_Caixa_Semanal!$A155)</f>
        <v>0</v>
      </c>
      <c r="EN155" s="121">
        <f>-SUMIFS(Lancamentos!$Y:$Y,Lancamentos!$AF:$AF,Fluxo_de_Caixa_Semanal!EN$8,Lancamentos!$F:$F,"Orçado",Lancamentos!$J:$J,Fluxo_de_Caixa_Semanal!$A155)</f>
        <v>0</v>
      </c>
      <c r="EO155" s="122">
        <f>-SUMIFS(Lancamentos!$Y:$Y,Lancamentos!$AF:$AF,Fluxo_de_Caixa_Semanal!EO$8,Lancamentos!$F:$F,"Orçado",Lancamentos!$J:$J,Fluxo_de_Caixa_Semanal!$A155)</f>
        <v>0</v>
      </c>
      <c r="EP155" s="123">
        <f>-SUMIFS(Lancamentos!$Y:$Y,Lancamentos!$AF:$AF,Fluxo_de_Caixa_Semanal!EP$8,Lancamentos!$F:$F,"Orçado",Lancamentos!$J:$J,Fluxo_de_Caixa_Semanal!$A155)</f>
        <v>0</v>
      </c>
      <c r="EQ155" s="121">
        <f>-SUMIFS(Lancamentos!$Y:$Y,Lancamentos!$AF:$AF,Fluxo_de_Caixa_Semanal!EQ$8,Lancamentos!$F:$F,"Orçado",Lancamentos!$J:$J,Fluxo_de_Caixa_Semanal!$A155)</f>
        <v>0</v>
      </c>
      <c r="ER155" s="122">
        <f>-SUMIFS(Lancamentos!$Y:$Y,Lancamentos!$AF:$AF,Fluxo_de_Caixa_Semanal!ER$8,Lancamentos!$F:$F,"Orçado",Lancamentos!$J:$J,Fluxo_de_Caixa_Semanal!$A155)</f>
        <v>0</v>
      </c>
      <c r="ES155" s="123">
        <f>-SUMIFS(Lancamentos!$Y:$Y,Lancamentos!$AF:$AF,Fluxo_de_Caixa_Semanal!ES$8,Lancamentos!$F:$F,"Orçado",Lancamentos!$J:$J,Fluxo_de_Caixa_Semanal!$A155)</f>
        <v>0</v>
      </c>
    </row>
    <row r="156" spans="1:149" s="2" customFormat="1" outlineLevel="1" x14ac:dyDescent="0.25">
      <c r="A156" t="s">
        <v>113</v>
      </c>
      <c r="B156" t="s">
        <v>114</v>
      </c>
      <c r="C156" s="165">
        <f>-SUMIFS(Lancamentos!$Y:$Y,Lancamentos!$AF:$AF,Fluxo_de_Caixa_Semanal!C$8,Lancamentos!$F:$F,"Realizado",Lancamentos!$J:$J,Fluxo_de_Caixa_Semanal!$A156)</f>
        <v>0</v>
      </c>
      <c r="D156" s="165">
        <f>-SUMIFS(Lancamentos!$Y:$Y,Lancamentos!$AF:$AF,Fluxo_de_Caixa_Semanal!D$8,Lancamentos!$F:$F,"Realizado",Lancamentos!$J:$J,Fluxo_de_Caixa_Semanal!$A156)</f>
        <v>0</v>
      </c>
      <c r="E156" s="166">
        <f>-SUMIFS(Lancamentos!$Y:$Y,Lancamentos!$AF:$AF,Fluxo_de_Caixa_Semanal!E$8,Lancamentos!$F:$F,"Realizado",Lancamentos!$J:$J,Fluxo_de_Caixa_Semanal!$A156)</f>
        <v>0</v>
      </c>
      <c r="F156" s="167">
        <f>-SUMIFS(Lancamentos!$Y:$Y,Lancamentos!$AF:$AF,Fluxo_de_Caixa_Semanal!F$8,Lancamentos!$F:$F,"Realizado",Lancamentos!$J:$J,Fluxo_de_Caixa_Semanal!$A156)</f>
        <v>0</v>
      </c>
      <c r="G156" s="165">
        <f>-SUMIFS(Lancamentos!$Y:$Y,Lancamentos!$AF:$AF,Fluxo_de_Caixa_Semanal!G$8,Lancamentos!$F:$F,"Realizado",Lancamentos!$J:$J,Fluxo_de_Caixa_Semanal!$A156)</f>
        <v>0</v>
      </c>
      <c r="H156" s="166">
        <f>-SUMIFS(Lancamentos!$Y:$Y,Lancamentos!$AF:$AF,Fluxo_de_Caixa_Semanal!H$8,Lancamentos!$F:$F,"Realizado",Lancamentos!$J:$J,Fluxo_de_Caixa_Semanal!$A156)</f>
        <v>0</v>
      </c>
      <c r="I156" s="167">
        <f>-SUMIFS(Lancamentos!$Y:$Y,Lancamentos!$AF:$AF,Fluxo_de_Caixa_Semanal!I$8,Lancamentos!$F:$F,"Realizado",Lancamentos!$J:$J,Fluxo_de_Caixa_Semanal!$A156)</f>
        <v>0</v>
      </c>
      <c r="J156" s="165">
        <f>-SUMIFS(Lancamentos!$Y:$Y,Lancamentos!$AF:$AF,Fluxo_de_Caixa_Semanal!J$8,Lancamentos!$F:$F,"Realizado",Lancamentos!$J:$J,Fluxo_de_Caixa_Semanal!$A156)</f>
        <v>0</v>
      </c>
      <c r="K156" s="166">
        <f>-SUMIFS(Lancamentos!$Y:$Y,Lancamentos!$AF:$AF,Fluxo_de_Caixa_Semanal!K$8,Lancamentos!$F:$F,"Realizado",Lancamentos!$J:$J,Fluxo_de_Caixa_Semanal!$A156)</f>
        <v>0</v>
      </c>
      <c r="L156" s="167">
        <f>-SUMIFS(Lancamentos!$Y:$Y,Lancamentos!$AF:$AF,Fluxo_de_Caixa_Semanal!L$8,Lancamentos!$F:$F,"Realizado",Lancamentos!$J:$J,Fluxo_de_Caixa_Semanal!$A156)</f>
        <v>0</v>
      </c>
      <c r="M156" s="165">
        <f>-SUMIFS(Lancamentos!$Y:$Y,Lancamentos!$AF:$AF,Fluxo_de_Caixa_Semanal!M$8,Lancamentos!$F:$F,"Realizado",Lancamentos!$J:$J,Fluxo_de_Caixa_Semanal!$A156)</f>
        <v>0</v>
      </c>
      <c r="N156" s="166">
        <f>-SUMIFS(Lancamentos!$Y:$Y,Lancamentos!$AF:$AF,Fluxo_de_Caixa_Semanal!N$8,Lancamentos!$F:$F,"Realizado",Lancamentos!$J:$J,Fluxo_de_Caixa_Semanal!$A156)</f>
        <v>0</v>
      </c>
      <c r="O156" s="167">
        <f>-SUMIFS(Lancamentos!$Y:$Y,Lancamentos!$AF:$AF,Fluxo_de_Caixa_Semanal!O$8,Lancamentos!$F:$F,"Realizado",Lancamentos!$J:$J,Fluxo_de_Caixa_Semanal!$A156)</f>
        <v>0</v>
      </c>
      <c r="P156" s="165">
        <f>-SUMIFS(Lancamentos!$Y:$Y,Lancamentos!$AF:$AF,Fluxo_de_Caixa_Semanal!P$8,Lancamentos!$F:$F,"Realizado",Lancamentos!$J:$J,Fluxo_de_Caixa_Semanal!$A156)</f>
        <v>0</v>
      </c>
      <c r="Q156" s="166">
        <f>-SUMIFS(Lancamentos!$Y:$Y,Lancamentos!$AF:$AF,Fluxo_de_Caixa_Semanal!Q$8,Lancamentos!$F:$F,"Realizado",Lancamentos!$J:$J,Fluxo_de_Caixa_Semanal!$A156)</f>
        <v>0</v>
      </c>
      <c r="R156" s="167">
        <f>-SUMIFS(Lancamentos!$Y:$Y,Lancamentos!$AF:$AF,Fluxo_de_Caixa_Semanal!R$8,Lancamentos!$F:$F,"Realizado",Lancamentos!$J:$J,Fluxo_de_Caixa_Semanal!$A156)</f>
        <v>0</v>
      </c>
      <c r="S156" s="165">
        <f>-SUMIFS(Lancamentos!$Y:$Y,Lancamentos!$AF:$AF,Fluxo_de_Caixa_Semanal!S$8,Lancamentos!$F:$F,"Realizado",Lancamentos!$J:$J,Fluxo_de_Caixa_Semanal!$A156)</f>
        <v>0</v>
      </c>
      <c r="T156" s="166">
        <f>-SUMIFS(Lancamentos!$Y:$Y,Lancamentos!$AF:$AF,Fluxo_de_Caixa_Semanal!T$8,Lancamentos!$F:$F,"Realizado",Lancamentos!$J:$J,Fluxo_de_Caixa_Semanal!$A156)</f>
        <v>0</v>
      </c>
      <c r="U156" s="167">
        <f>-SUMIFS(Lancamentos!$Y:$Y,Lancamentos!$AF:$AF,Fluxo_de_Caixa_Semanal!U$8,Lancamentos!$F:$F,"Realizado",Lancamentos!$J:$J,Fluxo_de_Caixa_Semanal!$A156)</f>
        <v>0</v>
      </c>
      <c r="V156" s="165">
        <f>-SUMIFS(Lancamentos!$Y:$Y,Lancamentos!$AF:$AF,Fluxo_de_Caixa_Semanal!V$8,Lancamentos!$F:$F,"Realizado",Lancamentos!$J:$J,Fluxo_de_Caixa_Semanal!$A156)</f>
        <v>0</v>
      </c>
      <c r="W156" s="166">
        <f>-SUMIFS(Lancamentos!$Y:$Y,Lancamentos!$AF:$AF,Fluxo_de_Caixa_Semanal!W$8,Lancamentos!$F:$F,"Realizado",Lancamentos!$J:$J,Fluxo_de_Caixa_Semanal!$A156)</f>
        <v>0</v>
      </c>
      <c r="X156" s="121">
        <f>-SUMIFS(Lancamentos!$Y:$Y,Lancamentos!$AF:$AF,Fluxo_de_Caixa_Semanal!X$8,Lancamentos!$F:$F,"Orçado",Lancamentos!$J:$J,Fluxo_de_Caixa_Semanal!$A156)</f>
        <v>0</v>
      </c>
      <c r="Y156" s="122">
        <f>-SUMIFS(Lancamentos!$Y:$Y,Lancamentos!$AF:$AF,Fluxo_de_Caixa_Semanal!Y$8,Lancamentos!$F:$F,"Orçado",Lancamentos!$J:$J,Fluxo_de_Caixa_Semanal!$A156)</f>
        <v>0</v>
      </c>
      <c r="Z156" s="123">
        <f>-SUMIFS(Lancamentos!$Y:$Y,Lancamentos!$AF:$AF,Fluxo_de_Caixa_Semanal!Z$8,Lancamentos!$F:$F,"Orçado",Lancamentos!$J:$J,Fluxo_de_Caixa_Semanal!$A156)</f>
        <v>0</v>
      </c>
      <c r="AA156" s="121">
        <f>-SUMIFS(Lancamentos!$Y:$Y,Lancamentos!$AF:$AF,Fluxo_de_Caixa_Semanal!AA$8,Lancamentos!$F:$F,"Orçado",Lancamentos!$J:$J,Fluxo_de_Caixa_Semanal!$A156)</f>
        <v>0</v>
      </c>
      <c r="AB156" s="122">
        <f>-SUMIFS(Lancamentos!$Y:$Y,Lancamentos!$AF:$AF,Fluxo_de_Caixa_Semanal!AB$8,Lancamentos!$F:$F,"Orçado",Lancamentos!$J:$J,Fluxo_de_Caixa_Semanal!$A156)</f>
        <v>0</v>
      </c>
      <c r="AC156" s="123">
        <f>-SUMIFS(Lancamentos!$Y:$Y,Lancamentos!$AF:$AF,Fluxo_de_Caixa_Semanal!AC$8,Lancamentos!$F:$F,"Orçado",Lancamentos!$J:$J,Fluxo_de_Caixa_Semanal!$A156)</f>
        <v>0</v>
      </c>
      <c r="AD156" s="121">
        <f>-SUMIFS(Lancamentos!$Y:$Y,Lancamentos!$AF:$AF,Fluxo_de_Caixa_Semanal!AD$8,Lancamentos!$F:$F,"Orçado",Lancamentos!$J:$J,Fluxo_de_Caixa_Semanal!$A156)</f>
        <v>0</v>
      </c>
      <c r="AE156" s="122">
        <f>-SUMIFS(Lancamentos!$Y:$Y,Lancamentos!$AF:$AF,Fluxo_de_Caixa_Semanal!AE$8,Lancamentos!$F:$F,"Orçado",Lancamentos!$J:$J,Fluxo_de_Caixa_Semanal!$A156)</f>
        <v>0</v>
      </c>
      <c r="AF156" s="123">
        <f>-SUMIFS(Lancamentos!$Y:$Y,Lancamentos!$AF:$AF,Fluxo_de_Caixa_Semanal!AF$8,Lancamentos!$F:$F,"Orçado",Lancamentos!$J:$J,Fluxo_de_Caixa_Semanal!$A156)</f>
        <v>0</v>
      </c>
      <c r="AG156" s="121">
        <f>-SUMIFS(Lancamentos!$Y:$Y,Lancamentos!$AF:$AF,Fluxo_de_Caixa_Semanal!AG$8,Lancamentos!$F:$F,"Orçado",Lancamentos!$J:$J,Fluxo_de_Caixa_Semanal!$A156)</f>
        <v>0</v>
      </c>
      <c r="AH156" s="122">
        <f>-SUMIFS(Lancamentos!$Y:$Y,Lancamentos!$AF:$AF,Fluxo_de_Caixa_Semanal!AH$8,Lancamentos!$F:$F,"Orçado",Lancamentos!$J:$J,Fluxo_de_Caixa_Semanal!$A156)</f>
        <v>0</v>
      </c>
      <c r="AI156" s="123">
        <f>-SUMIFS(Lancamentos!$Y:$Y,Lancamentos!$AF:$AF,Fluxo_de_Caixa_Semanal!AI$8,Lancamentos!$F:$F,"Orçado",Lancamentos!$J:$J,Fluxo_de_Caixa_Semanal!$A156)</f>
        <v>0</v>
      </c>
      <c r="AJ156" s="121">
        <f>-SUMIFS(Lancamentos!$Y:$Y,Lancamentos!$AF:$AF,Fluxo_de_Caixa_Semanal!AJ$8,Lancamentos!$F:$F,"Orçado",Lancamentos!$J:$J,Fluxo_de_Caixa_Semanal!$A156)</f>
        <v>0</v>
      </c>
      <c r="AK156" s="122">
        <f>-SUMIFS(Lancamentos!$Y:$Y,Lancamentos!$AF:$AF,Fluxo_de_Caixa_Semanal!AK$8,Lancamentos!$F:$F,"Orçado",Lancamentos!$J:$J,Fluxo_de_Caixa_Semanal!$A156)</f>
        <v>0</v>
      </c>
      <c r="AL156" s="123">
        <f>-SUMIFS(Lancamentos!$Y:$Y,Lancamentos!$AF:$AF,Fluxo_de_Caixa_Semanal!AL$8,Lancamentos!$F:$F,"Orçado",Lancamentos!$J:$J,Fluxo_de_Caixa_Semanal!$A156)</f>
        <v>0</v>
      </c>
      <c r="AM156" s="121">
        <f>-SUMIFS(Lancamentos!$Y:$Y,Lancamentos!$AF:$AF,Fluxo_de_Caixa_Semanal!AM$8,Lancamentos!$F:$F,"Orçado",Lancamentos!$J:$J,Fluxo_de_Caixa_Semanal!$A156)</f>
        <v>0</v>
      </c>
      <c r="AN156" s="122">
        <f>-SUMIFS(Lancamentos!$Y:$Y,Lancamentos!$AF:$AF,Fluxo_de_Caixa_Semanal!AN$8,Lancamentos!$F:$F,"Orçado",Lancamentos!$J:$J,Fluxo_de_Caixa_Semanal!$A156)</f>
        <v>0</v>
      </c>
      <c r="AO156" s="123">
        <f>-SUMIFS(Lancamentos!$Y:$Y,Lancamentos!$AF:$AF,Fluxo_de_Caixa_Semanal!AO$8,Lancamentos!$F:$F,"Orçado",Lancamentos!$J:$J,Fluxo_de_Caixa_Semanal!$A156)</f>
        <v>0</v>
      </c>
      <c r="AP156" s="121">
        <f>-SUMIFS(Lancamentos!$Y:$Y,Lancamentos!$AF:$AF,Fluxo_de_Caixa_Semanal!AP$8,Lancamentos!$F:$F,"Orçado",Lancamentos!$J:$J,Fluxo_de_Caixa_Semanal!$A156)</f>
        <v>0</v>
      </c>
      <c r="AQ156" s="122">
        <f>-SUMIFS(Lancamentos!$Y:$Y,Lancamentos!$AF:$AF,Fluxo_de_Caixa_Semanal!AQ$8,Lancamentos!$F:$F,"Orçado",Lancamentos!$J:$J,Fluxo_de_Caixa_Semanal!$A156)</f>
        <v>0</v>
      </c>
      <c r="AR156" s="123">
        <f>-SUMIFS(Lancamentos!$Y:$Y,Lancamentos!$AF:$AF,Fluxo_de_Caixa_Semanal!AR$8,Lancamentos!$F:$F,"Orçado",Lancamentos!$J:$J,Fluxo_de_Caixa_Semanal!$A156)</f>
        <v>0</v>
      </c>
      <c r="AS156" s="121">
        <f>-SUMIFS(Lancamentos!$Y:$Y,Lancamentos!$AF:$AF,Fluxo_de_Caixa_Semanal!AS$8,Lancamentos!$F:$F,"Orçado",Lancamentos!$J:$J,Fluxo_de_Caixa_Semanal!$A156)</f>
        <v>0</v>
      </c>
      <c r="AT156" s="122">
        <f>-SUMIFS(Lancamentos!$Y:$Y,Lancamentos!$AF:$AF,Fluxo_de_Caixa_Semanal!AT$8,Lancamentos!$F:$F,"Orçado",Lancamentos!$J:$J,Fluxo_de_Caixa_Semanal!$A156)</f>
        <v>0</v>
      </c>
      <c r="AU156" s="123">
        <f>-SUMIFS(Lancamentos!$Y:$Y,Lancamentos!$AF:$AF,Fluxo_de_Caixa_Semanal!AU$8,Lancamentos!$F:$F,"Orçado",Lancamentos!$J:$J,Fluxo_de_Caixa_Semanal!$A156)</f>
        <v>0</v>
      </c>
      <c r="AV156" s="121">
        <f>-SUMIFS(Lancamentos!$Y:$Y,Lancamentos!$AF:$AF,Fluxo_de_Caixa_Semanal!AV$8,Lancamentos!$F:$F,"Orçado",Lancamentos!$J:$J,Fluxo_de_Caixa_Semanal!$A156)</f>
        <v>0</v>
      </c>
      <c r="AW156" s="122">
        <f>-SUMIFS(Lancamentos!$Y:$Y,Lancamentos!$AF:$AF,Fluxo_de_Caixa_Semanal!AW$8,Lancamentos!$F:$F,"Orçado",Lancamentos!$J:$J,Fluxo_de_Caixa_Semanal!$A156)</f>
        <v>0</v>
      </c>
      <c r="AX156" s="123">
        <f>-SUMIFS(Lancamentos!$Y:$Y,Lancamentos!$AF:$AF,Fluxo_de_Caixa_Semanal!AX$8,Lancamentos!$F:$F,"Orçado",Lancamentos!$J:$J,Fluxo_de_Caixa_Semanal!$A156)</f>
        <v>0</v>
      </c>
      <c r="AY156" s="121">
        <f>-SUMIFS(Lancamentos!$Y:$Y,Lancamentos!$AF:$AF,Fluxo_de_Caixa_Semanal!AY$8,Lancamentos!$F:$F,"Orçado",Lancamentos!$J:$J,Fluxo_de_Caixa_Semanal!$A156)</f>
        <v>0</v>
      </c>
      <c r="AZ156" s="122">
        <f>-SUMIFS(Lancamentos!$Y:$Y,Lancamentos!$AF:$AF,Fluxo_de_Caixa_Semanal!AZ$8,Lancamentos!$F:$F,"Orçado",Lancamentos!$J:$J,Fluxo_de_Caixa_Semanal!$A156)</f>
        <v>0</v>
      </c>
      <c r="BA156" s="123">
        <f>-SUMIFS(Lancamentos!$Y:$Y,Lancamentos!$AF:$AF,Fluxo_de_Caixa_Semanal!BA$8,Lancamentos!$F:$F,"Orçado",Lancamentos!$J:$J,Fluxo_de_Caixa_Semanal!$A156)</f>
        <v>0</v>
      </c>
      <c r="BB156" s="121">
        <f>-SUMIFS(Lancamentos!$Y:$Y,Lancamentos!$AF:$AF,Fluxo_de_Caixa_Semanal!BB$8,Lancamentos!$F:$F,"Orçado",Lancamentos!$J:$J,Fluxo_de_Caixa_Semanal!$A156)</f>
        <v>0</v>
      </c>
      <c r="BC156" s="122">
        <f>-SUMIFS(Lancamentos!$Y:$Y,Lancamentos!$AF:$AF,Fluxo_de_Caixa_Semanal!BC$8,Lancamentos!$F:$F,"Orçado",Lancamentos!$J:$J,Fluxo_de_Caixa_Semanal!$A156)</f>
        <v>0</v>
      </c>
      <c r="BD156" s="123">
        <f>-SUMIFS(Lancamentos!$Y:$Y,Lancamentos!$AF:$AF,Fluxo_de_Caixa_Semanal!BD$8,Lancamentos!$F:$F,"Orçado",Lancamentos!$J:$J,Fluxo_de_Caixa_Semanal!$A156)</f>
        <v>0</v>
      </c>
      <c r="BE156" s="121">
        <f>-SUMIFS(Lancamentos!$Y:$Y,Lancamentos!$AF:$AF,Fluxo_de_Caixa_Semanal!BE$8,Lancamentos!$F:$F,"Orçado",Lancamentos!$J:$J,Fluxo_de_Caixa_Semanal!$A156)</f>
        <v>0</v>
      </c>
      <c r="BF156" s="122">
        <f>-SUMIFS(Lancamentos!$Y:$Y,Lancamentos!$AF:$AF,Fluxo_de_Caixa_Semanal!BF$8,Lancamentos!$F:$F,"Orçado",Lancamentos!$J:$J,Fluxo_de_Caixa_Semanal!$A156)</f>
        <v>0</v>
      </c>
      <c r="BG156" s="123">
        <f>-SUMIFS(Lancamentos!$Y:$Y,Lancamentos!$AF:$AF,Fluxo_de_Caixa_Semanal!BG$8,Lancamentos!$F:$F,"Orçado",Lancamentos!$J:$J,Fluxo_de_Caixa_Semanal!$A156)</f>
        <v>0</v>
      </c>
      <c r="BH156" s="121">
        <f>-SUMIFS(Lancamentos!$Y:$Y,Lancamentos!$AF:$AF,Fluxo_de_Caixa_Semanal!BH$8,Lancamentos!$F:$F,"Orçado",Lancamentos!$J:$J,Fluxo_de_Caixa_Semanal!$A156)</f>
        <v>0</v>
      </c>
      <c r="BI156" s="122">
        <f>-SUMIFS(Lancamentos!$Y:$Y,Lancamentos!$AF:$AF,Fluxo_de_Caixa_Semanal!BI$8,Lancamentos!$F:$F,"Orçado",Lancamentos!$J:$J,Fluxo_de_Caixa_Semanal!$A156)</f>
        <v>0</v>
      </c>
      <c r="BJ156" s="123">
        <f>-SUMIFS(Lancamentos!$Y:$Y,Lancamentos!$AF:$AF,Fluxo_de_Caixa_Semanal!BJ$8,Lancamentos!$F:$F,"Orçado",Lancamentos!$J:$J,Fluxo_de_Caixa_Semanal!$A156)</f>
        <v>0</v>
      </c>
      <c r="BK156" s="121">
        <f>-SUMIFS(Lancamentos!$Y:$Y,Lancamentos!$AF:$AF,Fluxo_de_Caixa_Semanal!BK$8,Lancamentos!$F:$F,"Orçado",Lancamentos!$J:$J,Fluxo_de_Caixa_Semanal!$A156)</f>
        <v>0</v>
      </c>
      <c r="BL156" s="122">
        <f>-SUMIFS(Lancamentos!$Y:$Y,Lancamentos!$AF:$AF,Fluxo_de_Caixa_Semanal!BL$8,Lancamentos!$F:$F,"Orçado",Lancamentos!$J:$J,Fluxo_de_Caixa_Semanal!$A156)</f>
        <v>0</v>
      </c>
      <c r="BM156" s="123">
        <f>-SUMIFS(Lancamentos!$Y:$Y,Lancamentos!$AF:$AF,Fluxo_de_Caixa_Semanal!BM$8,Lancamentos!$F:$F,"Orçado",Lancamentos!$J:$J,Fluxo_de_Caixa_Semanal!$A156)</f>
        <v>0</v>
      </c>
      <c r="BN156" s="121">
        <f>-SUMIFS(Lancamentos!$Y:$Y,Lancamentos!$AF:$AF,Fluxo_de_Caixa_Semanal!BN$8,Lancamentos!$F:$F,"Orçado",Lancamentos!$J:$J,Fluxo_de_Caixa_Semanal!$A156)</f>
        <v>0</v>
      </c>
      <c r="BO156" s="122">
        <f>-SUMIFS(Lancamentos!$Y:$Y,Lancamentos!$AF:$AF,Fluxo_de_Caixa_Semanal!BO$8,Lancamentos!$F:$F,"Orçado",Lancamentos!$J:$J,Fluxo_de_Caixa_Semanal!$A156)</f>
        <v>0</v>
      </c>
      <c r="BP156" s="123">
        <f>-SUMIFS(Lancamentos!$Y:$Y,Lancamentos!$AF:$AF,Fluxo_de_Caixa_Semanal!BP$8,Lancamentos!$F:$F,"Orçado",Lancamentos!$J:$J,Fluxo_de_Caixa_Semanal!$A156)</f>
        <v>0</v>
      </c>
      <c r="BQ156" s="121">
        <f>-SUMIFS(Lancamentos!$Y:$Y,Lancamentos!$AF:$AF,Fluxo_de_Caixa_Semanal!BQ$8,Lancamentos!$F:$F,"Orçado",Lancamentos!$J:$J,Fluxo_de_Caixa_Semanal!$A156)</f>
        <v>0</v>
      </c>
      <c r="BR156" s="122">
        <f>-SUMIFS(Lancamentos!$Y:$Y,Lancamentos!$AF:$AF,Fluxo_de_Caixa_Semanal!BR$8,Lancamentos!$F:$F,"Orçado",Lancamentos!$J:$J,Fluxo_de_Caixa_Semanal!$A156)</f>
        <v>0</v>
      </c>
      <c r="BS156" s="123">
        <f>-SUMIFS(Lancamentos!$Y:$Y,Lancamentos!$AF:$AF,Fluxo_de_Caixa_Semanal!BS$8,Lancamentos!$F:$F,"Orçado",Lancamentos!$J:$J,Fluxo_de_Caixa_Semanal!$A156)</f>
        <v>0</v>
      </c>
      <c r="BT156" s="121">
        <f>-SUMIFS(Lancamentos!$Y:$Y,Lancamentos!$AF:$AF,Fluxo_de_Caixa_Semanal!BT$8,Lancamentos!$F:$F,"Orçado",Lancamentos!$J:$J,Fluxo_de_Caixa_Semanal!$A156)</f>
        <v>0</v>
      </c>
      <c r="BU156" s="122">
        <f>-SUMIFS(Lancamentos!$Y:$Y,Lancamentos!$AF:$AF,Fluxo_de_Caixa_Semanal!BU$8,Lancamentos!$F:$F,"Orçado",Lancamentos!$J:$J,Fluxo_de_Caixa_Semanal!$A156)</f>
        <v>0</v>
      </c>
      <c r="BV156" s="123">
        <f>-SUMIFS(Lancamentos!$Y:$Y,Lancamentos!$AF:$AF,Fluxo_de_Caixa_Semanal!BV$8,Lancamentos!$F:$F,"Orçado",Lancamentos!$J:$J,Fluxo_de_Caixa_Semanal!$A156)</f>
        <v>0</v>
      </c>
      <c r="BW156" s="121">
        <f>-SUMIFS(Lancamentos!$Y:$Y,Lancamentos!$AF:$AF,Fluxo_de_Caixa_Semanal!BW$8,Lancamentos!$F:$F,"Orçado",Lancamentos!$J:$J,Fluxo_de_Caixa_Semanal!$A156)</f>
        <v>0</v>
      </c>
      <c r="BX156" s="122">
        <f>-SUMIFS(Lancamentos!$Y:$Y,Lancamentos!$AF:$AF,Fluxo_de_Caixa_Semanal!BX$8,Lancamentos!$F:$F,"Orçado",Lancamentos!$J:$J,Fluxo_de_Caixa_Semanal!$A156)</f>
        <v>0</v>
      </c>
      <c r="BY156" s="123">
        <f>-SUMIFS(Lancamentos!$Y:$Y,Lancamentos!$AF:$AF,Fluxo_de_Caixa_Semanal!BY$8,Lancamentos!$F:$F,"Orçado",Lancamentos!$J:$J,Fluxo_de_Caixa_Semanal!$A156)</f>
        <v>0</v>
      </c>
      <c r="BZ156" s="121">
        <f>-SUMIFS(Lancamentos!$Y:$Y,Lancamentos!$AF:$AF,Fluxo_de_Caixa_Semanal!BZ$8,Lancamentos!$F:$F,"Orçado",Lancamentos!$J:$J,Fluxo_de_Caixa_Semanal!$A156)</f>
        <v>0</v>
      </c>
      <c r="CA156" s="122">
        <f>-SUMIFS(Lancamentos!$Y:$Y,Lancamentos!$AF:$AF,Fluxo_de_Caixa_Semanal!CA$8,Lancamentos!$F:$F,"Orçado",Lancamentos!$J:$J,Fluxo_de_Caixa_Semanal!$A156)</f>
        <v>0</v>
      </c>
      <c r="CB156" s="123">
        <f>-SUMIFS(Lancamentos!$Y:$Y,Lancamentos!$AF:$AF,Fluxo_de_Caixa_Semanal!CB$8,Lancamentos!$F:$F,"Orçado",Lancamentos!$J:$J,Fluxo_de_Caixa_Semanal!$A156)</f>
        <v>0</v>
      </c>
      <c r="CC156" s="121">
        <f>-SUMIFS(Lancamentos!$Y:$Y,Lancamentos!$AF:$AF,Fluxo_de_Caixa_Semanal!CC$8,Lancamentos!$F:$F,"Orçado",Lancamentos!$J:$J,Fluxo_de_Caixa_Semanal!$A156)</f>
        <v>0</v>
      </c>
      <c r="CD156" s="122">
        <f>-SUMIFS(Lancamentos!$Y:$Y,Lancamentos!$AF:$AF,Fluxo_de_Caixa_Semanal!CD$8,Lancamentos!$F:$F,"Orçado",Lancamentos!$J:$J,Fluxo_de_Caixa_Semanal!$A156)</f>
        <v>0</v>
      </c>
      <c r="CE156" s="123">
        <f>-SUMIFS(Lancamentos!$Y:$Y,Lancamentos!$AF:$AF,Fluxo_de_Caixa_Semanal!CE$8,Lancamentos!$F:$F,"Orçado",Lancamentos!$J:$J,Fluxo_de_Caixa_Semanal!$A156)</f>
        <v>0</v>
      </c>
      <c r="CF156" s="121">
        <f>-SUMIFS(Lancamentos!$Y:$Y,Lancamentos!$AF:$AF,Fluxo_de_Caixa_Semanal!CF$8,Lancamentos!$F:$F,"Orçado",Lancamentos!$J:$J,Fluxo_de_Caixa_Semanal!$A156)</f>
        <v>0</v>
      </c>
      <c r="CG156" s="122">
        <f>-SUMIFS(Lancamentos!$Y:$Y,Lancamentos!$AF:$AF,Fluxo_de_Caixa_Semanal!CG$8,Lancamentos!$F:$F,"Orçado",Lancamentos!$J:$J,Fluxo_de_Caixa_Semanal!$A156)</f>
        <v>0</v>
      </c>
      <c r="CH156" s="123">
        <f>-SUMIFS(Lancamentos!$Y:$Y,Lancamentos!$AF:$AF,Fluxo_de_Caixa_Semanal!CH$8,Lancamentos!$F:$F,"Orçado",Lancamentos!$J:$J,Fluxo_de_Caixa_Semanal!$A156)</f>
        <v>0</v>
      </c>
      <c r="CI156" s="121">
        <f>-SUMIFS(Lancamentos!$Y:$Y,Lancamentos!$AF:$AF,Fluxo_de_Caixa_Semanal!CI$8,Lancamentos!$F:$F,"Orçado",Lancamentos!$J:$J,Fluxo_de_Caixa_Semanal!$A156)</f>
        <v>0</v>
      </c>
      <c r="CJ156" s="122">
        <f>-SUMIFS(Lancamentos!$Y:$Y,Lancamentos!$AF:$AF,Fluxo_de_Caixa_Semanal!CJ$8,Lancamentos!$F:$F,"Orçado",Lancamentos!$J:$J,Fluxo_de_Caixa_Semanal!$A156)</f>
        <v>0</v>
      </c>
      <c r="CK156" s="123">
        <f>-SUMIFS(Lancamentos!$Y:$Y,Lancamentos!$AF:$AF,Fluxo_de_Caixa_Semanal!CK$8,Lancamentos!$F:$F,"Orçado",Lancamentos!$J:$J,Fluxo_de_Caixa_Semanal!$A156)</f>
        <v>0</v>
      </c>
      <c r="CL156" s="121">
        <f>-SUMIFS(Lancamentos!$Y:$Y,Lancamentos!$AF:$AF,Fluxo_de_Caixa_Semanal!CL$8,Lancamentos!$F:$F,"Orçado",Lancamentos!$J:$J,Fluxo_de_Caixa_Semanal!$A156)</f>
        <v>0</v>
      </c>
      <c r="CM156" s="122">
        <f>-SUMIFS(Lancamentos!$Y:$Y,Lancamentos!$AF:$AF,Fluxo_de_Caixa_Semanal!CM$8,Lancamentos!$F:$F,"Orçado",Lancamentos!$J:$J,Fluxo_de_Caixa_Semanal!$A156)</f>
        <v>0</v>
      </c>
      <c r="CN156" s="123">
        <f>-SUMIFS(Lancamentos!$Y:$Y,Lancamentos!$AF:$AF,Fluxo_de_Caixa_Semanal!CN$8,Lancamentos!$F:$F,"Orçado",Lancamentos!$J:$J,Fluxo_de_Caixa_Semanal!$A156)</f>
        <v>0</v>
      </c>
      <c r="CO156" s="121">
        <f>-SUMIFS(Lancamentos!$Y:$Y,Lancamentos!$AF:$AF,Fluxo_de_Caixa_Semanal!CO$8,Lancamentos!$F:$F,"Orçado",Lancamentos!$J:$J,Fluxo_de_Caixa_Semanal!$A156)</f>
        <v>0</v>
      </c>
      <c r="CP156" s="122">
        <f>-SUMIFS(Lancamentos!$Y:$Y,Lancamentos!$AF:$AF,Fluxo_de_Caixa_Semanal!CP$8,Lancamentos!$F:$F,"Orçado",Lancamentos!$J:$J,Fluxo_de_Caixa_Semanal!$A156)</f>
        <v>0</v>
      </c>
      <c r="CQ156" s="123">
        <f>-SUMIFS(Lancamentos!$Y:$Y,Lancamentos!$AF:$AF,Fluxo_de_Caixa_Semanal!CQ$8,Lancamentos!$F:$F,"Orçado",Lancamentos!$J:$J,Fluxo_de_Caixa_Semanal!$A156)</f>
        <v>0</v>
      </c>
      <c r="CR156" s="121">
        <f>-SUMIFS(Lancamentos!$Y:$Y,Lancamentos!$AF:$AF,Fluxo_de_Caixa_Semanal!CR$8,Lancamentos!$F:$F,"Orçado",Lancamentos!$J:$J,Fluxo_de_Caixa_Semanal!$A156)</f>
        <v>0</v>
      </c>
      <c r="CS156" s="122">
        <f>-SUMIFS(Lancamentos!$Y:$Y,Lancamentos!$AF:$AF,Fluxo_de_Caixa_Semanal!CS$8,Lancamentos!$F:$F,"Orçado",Lancamentos!$J:$J,Fluxo_de_Caixa_Semanal!$A156)</f>
        <v>0</v>
      </c>
      <c r="CT156" s="123">
        <f>-SUMIFS(Lancamentos!$Y:$Y,Lancamentos!$AF:$AF,Fluxo_de_Caixa_Semanal!CT$8,Lancamentos!$F:$F,"Orçado",Lancamentos!$J:$J,Fluxo_de_Caixa_Semanal!$A156)</f>
        <v>0</v>
      </c>
      <c r="CU156" s="121">
        <f>-SUMIFS(Lancamentos!$Y:$Y,Lancamentos!$AF:$AF,Fluxo_de_Caixa_Semanal!CU$8,Lancamentos!$F:$F,"Orçado",Lancamentos!$J:$J,Fluxo_de_Caixa_Semanal!$A156)</f>
        <v>0</v>
      </c>
      <c r="CV156" s="122">
        <f>-SUMIFS(Lancamentos!$Y:$Y,Lancamentos!$AF:$AF,Fluxo_de_Caixa_Semanal!CV$8,Lancamentos!$F:$F,"Orçado",Lancamentos!$J:$J,Fluxo_de_Caixa_Semanal!$A156)</f>
        <v>0</v>
      </c>
      <c r="CW156" s="123">
        <f>-SUMIFS(Lancamentos!$Y:$Y,Lancamentos!$AF:$AF,Fluxo_de_Caixa_Semanal!CW$8,Lancamentos!$F:$F,"Orçado",Lancamentos!$J:$J,Fluxo_de_Caixa_Semanal!$A156)</f>
        <v>0</v>
      </c>
      <c r="CX156" s="121">
        <f>-SUMIFS(Lancamentos!$Y:$Y,Lancamentos!$AF:$AF,Fluxo_de_Caixa_Semanal!CX$8,Lancamentos!$F:$F,"Orçado",Lancamentos!$J:$J,Fluxo_de_Caixa_Semanal!$A156)</f>
        <v>0</v>
      </c>
      <c r="CY156" s="122">
        <f>-SUMIFS(Lancamentos!$Y:$Y,Lancamentos!$AF:$AF,Fluxo_de_Caixa_Semanal!CY$8,Lancamentos!$F:$F,"Orçado",Lancamentos!$J:$J,Fluxo_de_Caixa_Semanal!$A156)</f>
        <v>0</v>
      </c>
      <c r="CZ156" s="123">
        <f>-SUMIFS(Lancamentos!$Y:$Y,Lancamentos!$AF:$AF,Fluxo_de_Caixa_Semanal!CZ$8,Lancamentos!$F:$F,"Orçado",Lancamentos!$J:$J,Fluxo_de_Caixa_Semanal!$A156)</f>
        <v>0</v>
      </c>
      <c r="DA156" s="121">
        <f>-SUMIFS(Lancamentos!$Y:$Y,Lancamentos!$AF:$AF,Fluxo_de_Caixa_Semanal!DA$8,Lancamentos!$F:$F,"Orçado",Lancamentos!$J:$J,Fluxo_de_Caixa_Semanal!$A156)</f>
        <v>0</v>
      </c>
      <c r="DB156" s="122">
        <f>-SUMIFS(Lancamentos!$Y:$Y,Lancamentos!$AF:$AF,Fluxo_de_Caixa_Semanal!DB$8,Lancamentos!$F:$F,"Orçado",Lancamentos!$J:$J,Fluxo_de_Caixa_Semanal!$A156)</f>
        <v>0</v>
      </c>
      <c r="DC156" s="123">
        <f>-SUMIFS(Lancamentos!$Y:$Y,Lancamentos!$AF:$AF,Fluxo_de_Caixa_Semanal!DC$8,Lancamentos!$F:$F,"Orçado",Lancamentos!$J:$J,Fluxo_de_Caixa_Semanal!$A156)</f>
        <v>0</v>
      </c>
      <c r="DD156" s="121">
        <f>-SUMIFS(Lancamentos!$Y:$Y,Lancamentos!$AF:$AF,Fluxo_de_Caixa_Semanal!DD$8,Lancamentos!$F:$F,"Orçado",Lancamentos!$J:$J,Fluxo_de_Caixa_Semanal!$A156)</f>
        <v>0</v>
      </c>
      <c r="DE156" s="122">
        <f>-SUMIFS(Lancamentos!$Y:$Y,Lancamentos!$AF:$AF,Fluxo_de_Caixa_Semanal!DE$8,Lancamentos!$F:$F,"Orçado",Lancamentos!$J:$J,Fluxo_de_Caixa_Semanal!$A156)</f>
        <v>0</v>
      </c>
      <c r="DF156" s="123">
        <f>-SUMIFS(Lancamentos!$Y:$Y,Lancamentos!$AF:$AF,Fluxo_de_Caixa_Semanal!DF$8,Lancamentos!$F:$F,"Orçado",Lancamentos!$J:$J,Fluxo_de_Caixa_Semanal!$A156)</f>
        <v>0</v>
      </c>
      <c r="DG156" s="121">
        <f>-SUMIFS(Lancamentos!$Y:$Y,Lancamentos!$AF:$AF,Fluxo_de_Caixa_Semanal!DG$8,Lancamentos!$F:$F,"Orçado",Lancamentos!$J:$J,Fluxo_de_Caixa_Semanal!$A156)</f>
        <v>0</v>
      </c>
      <c r="DH156" s="122">
        <f>-SUMIFS(Lancamentos!$Y:$Y,Lancamentos!$AF:$AF,Fluxo_de_Caixa_Semanal!DH$8,Lancamentos!$F:$F,"Orçado",Lancamentos!$J:$J,Fluxo_de_Caixa_Semanal!$A156)</f>
        <v>0</v>
      </c>
      <c r="DI156" s="123">
        <f>-SUMIFS(Lancamentos!$Y:$Y,Lancamentos!$AF:$AF,Fluxo_de_Caixa_Semanal!DI$8,Lancamentos!$F:$F,"Orçado",Lancamentos!$J:$J,Fluxo_de_Caixa_Semanal!$A156)</f>
        <v>0</v>
      </c>
      <c r="DJ156" s="121">
        <f>-SUMIFS(Lancamentos!$Y:$Y,Lancamentos!$AF:$AF,Fluxo_de_Caixa_Semanal!DJ$8,Lancamentos!$F:$F,"Orçado",Lancamentos!$J:$J,Fluxo_de_Caixa_Semanal!$A156)</f>
        <v>0</v>
      </c>
      <c r="DK156" s="122">
        <f>-SUMIFS(Lancamentos!$Y:$Y,Lancamentos!$AF:$AF,Fluxo_de_Caixa_Semanal!DK$8,Lancamentos!$F:$F,"Orçado",Lancamentos!$J:$J,Fluxo_de_Caixa_Semanal!$A156)</f>
        <v>0</v>
      </c>
      <c r="DL156" s="123">
        <f>-SUMIFS(Lancamentos!$Y:$Y,Lancamentos!$AF:$AF,Fluxo_de_Caixa_Semanal!DL$8,Lancamentos!$F:$F,"Orçado",Lancamentos!$J:$J,Fluxo_de_Caixa_Semanal!$A156)</f>
        <v>0</v>
      </c>
      <c r="DM156" s="121">
        <f>-SUMIFS(Lancamentos!$Y:$Y,Lancamentos!$AF:$AF,Fluxo_de_Caixa_Semanal!DM$8,Lancamentos!$F:$F,"Orçado",Lancamentos!$J:$J,Fluxo_de_Caixa_Semanal!$A156)</f>
        <v>0</v>
      </c>
      <c r="DN156" s="122">
        <f>-SUMIFS(Lancamentos!$Y:$Y,Lancamentos!$AF:$AF,Fluxo_de_Caixa_Semanal!DN$8,Lancamentos!$F:$F,"Orçado",Lancamentos!$J:$J,Fluxo_de_Caixa_Semanal!$A156)</f>
        <v>0</v>
      </c>
      <c r="DO156" s="123">
        <f>-SUMIFS(Lancamentos!$Y:$Y,Lancamentos!$AF:$AF,Fluxo_de_Caixa_Semanal!DO$8,Lancamentos!$F:$F,"Orçado",Lancamentos!$J:$J,Fluxo_de_Caixa_Semanal!$A156)</f>
        <v>0</v>
      </c>
      <c r="DP156" s="121">
        <f>-SUMIFS(Lancamentos!$Y:$Y,Lancamentos!$AF:$AF,Fluxo_de_Caixa_Semanal!DP$8,Lancamentos!$F:$F,"Orçado",Lancamentos!$J:$J,Fluxo_de_Caixa_Semanal!$A156)</f>
        <v>0</v>
      </c>
      <c r="DQ156" s="122">
        <f>-SUMIFS(Lancamentos!$Y:$Y,Lancamentos!$AF:$AF,Fluxo_de_Caixa_Semanal!DQ$8,Lancamentos!$F:$F,"Orçado",Lancamentos!$J:$J,Fluxo_de_Caixa_Semanal!$A156)</f>
        <v>0</v>
      </c>
      <c r="DR156" s="123">
        <f>-SUMIFS(Lancamentos!$Y:$Y,Lancamentos!$AF:$AF,Fluxo_de_Caixa_Semanal!DR$8,Lancamentos!$F:$F,"Orçado",Lancamentos!$J:$J,Fluxo_de_Caixa_Semanal!$A156)</f>
        <v>0</v>
      </c>
      <c r="DS156" s="121">
        <f>-SUMIFS(Lancamentos!$Y:$Y,Lancamentos!$AF:$AF,Fluxo_de_Caixa_Semanal!DS$8,Lancamentos!$F:$F,"Orçado",Lancamentos!$J:$J,Fluxo_de_Caixa_Semanal!$A156)</f>
        <v>0</v>
      </c>
      <c r="DT156" s="122">
        <f>-SUMIFS(Lancamentos!$Y:$Y,Lancamentos!$AF:$AF,Fluxo_de_Caixa_Semanal!DT$8,Lancamentos!$F:$F,"Orçado",Lancamentos!$J:$J,Fluxo_de_Caixa_Semanal!$A156)</f>
        <v>0</v>
      </c>
      <c r="DU156" s="123">
        <f>-SUMIFS(Lancamentos!$Y:$Y,Lancamentos!$AF:$AF,Fluxo_de_Caixa_Semanal!DU$8,Lancamentos!$F:$F,"Orçado",Lancamentos!$J:$J,Fluxo_de_Caixa_Semanal!$A156)</f>
        <v>0</v>
      </c>
      <c r="DV156" s="121">
        <f>-SUMIFS(Lancamentos!$Y:$Y,Lancamentos!$AF:$AF,Fluxo_de_Caixa_Semanal!DV$8,Lancamentos!$F:$F,"Orçado",Lancamentos!$J:$J,Fluxo_de_Caixa_Semanal!$A156)</f>
        <v>0</v>
      </c>
      <c r="DW156" s="122">
        <f>-SUMIFS(Lancamentos!$Y:$Y,Lancamentos!$AF:$AF,Fluxo_de_Caixa_Semanal!DW$8,Lancamentos!$F:$F,"Orçado",Lancamentos!$J:$J,Fluxo_de_Caixa_Semanal!$A156)</f>
        <v>0</v>
      </c>
      <c r="DX156" s="123">
        <f>-SUMIFS(Lancamentos!$Y:$Y,Lancamentos!$AF:$AF,Fluxo_de_Caixa_Semanal!DX$8,Lancamentos!$F:$F,"Orçado",Lancamentos!$J:$J,Fluxo_de_Caixa_Semanal!$A156)</f>
        <v>0</v>
      </c>
      <c r="DY156" s="121">
        <f>-SUMIFS(Lancamentos!$Y:$Y,Lancamentos!$AF:$AF,Fluxo_de_Caixa_Semanal!DY$8,Lancamentos!$F:$F,"Orçado",Lancamentos!$J:$J,Fluxo_de_Caixa_Semanal!$A156)</f>
        <v>0</v>
      </c>
      <c r="DZ156" s="122">
        <f>-SUMIFS(Lancamentos!$Y:$Y,Lancamentos!$AF:$AF,Fluxo_de_Caixa_Semanal!DZ$8,Lancamentos!$F:$F,"Orçado",Lancamentos!$J:$J,Fluxo_de_Caixa_Semanal!$A156)</f>
        <v>0</v>
      </c>
      <c r="EA156" s="123">
        <f>-SUMIFS(Lancamentos!$Y:$Y,Lancamentos!$AF:$AF,Fluxo_de_Caixa_Semanal!EA$8,Lancamentos!$F:$F,"Orçado",Lancamentos!$J:$J,Fluxo_de_Caixa_Semanal!$A156)</f>
        <v>0</v>
      </c>
      <c r="EB156" s="121">
        <f>-SUMIFS(Lancamentos!$Y:$Y,Lancamentos!$AF:$AF,Fluxo_de_Caixa_Semanal!EB$8,Lancamentos!$F:$F,"Orçado",Lancamentos!$J:$J,Fluxo_de_Caixa_Semanal!$A156)</f>
        <v>0</v>
      </c>
      <c r="EC156" s="122">
        <f>-SUMIFS(Lancamentos!$Y:$Y,Lancamentos!$AF:$AF,Fluxo_de_Caixa_Semanal!EC$8,Lancamentos!$F:$F,"Orçado",Lancamentos!$J:$J,Fluxo_de_Caixa_Semanal!$A156)</f>
        <v>0</v>
      </c>
      <c r="ED156" s="123">
        <f>-SUMIFS(Lancamentos!$Y:$Y,Lancamentos!$AF:$AF,Fluxo_de_Caixa_Semanal!ED$8,Lancamentos!$F:$F,"Orçado",Lancamentos!$J:$J,Fluxo_de_Caixa_Semanal!$A156)</f>
        <v>0</v>
      </c>
      <c r="EE156" s="121">
        <f>-SUMIFS(Lancamentos!$Y:$Y,Lancamentos!$AF:$AF,Fluxo_de_Caixa_Semanal!EE$8,Lancamentos!$F:$F,"Orçado",Lancamentos!$J:$J,Fluxo_de_Caixa_Semanal!$A156)</f>
        <v>0</v>
      </c>
      <c r="EF156" s="122">
        <f>-SUMIFS(Lancamentos!$Y:$Y,Lancamentos!$AF:$AF,Fluxo_de_Caixa_Semanal!EF$8,Lancamentos!$F:$F,"Orçado",Lancamentos!$J:$J,Fluxo_de_Caixa_Semanal!$A156)</f>
        <v>0</v>
      </c>
      <c r="EG156" s="123">
        <f>-SUMIFS(Lancamentos!$Y:$Y,Lancamentos!$AF:$AF,Fluxo_de_Caixa_Semanal!EG$8,Lancamentos!$F:$F,"Orçado",Lancamentos!$J:$J,Fluxo_de_Caixa_Semanal!$A156)</f>
        <v>0</v>
      </c>
      <c r="EH156" s="121">
        <f>-SUMIFS(Lancamentos!$Y:$Y,Lancamentos!$AF:$AF,Fluxo_de_Caixa_Semanal!EH$8,Lancamentos!$F:$F,"Orçado",Lancamentos!$J:$J,Fluxo_de_Caixa_Semanal!$A156)</f>
        <v>0</v>
      </c>
      <c r="EI156" s="122">
        <f>-SUMIFS(Lancamentos!$Y:$Y,Lancamentos!$AF:$AF,Fluxo_de_Caixa_Semanal!EI$8,Lancamentos!$F:$F,"Orçado",Lancamentos!$J:$J,Fluxo_de_Caixa_Semanal!$A156)</f>
        <v>0</v>
      </c>
      <c r="EJ156" s="123">
        <f>-SUMIFS(Lancamentos!$Y:$Y,Lancamentos!$AF:$AF,Fluxo_de_Caixa_Semanal!EJ$8,Lancamentos!$F:$F,"Orçado",Lancamentos!$J:$J,Fluxo_de_Caixa_Semanal!$A156)</f>
        <v>0</v>
      </c>
      <c r="EK156" s="121">
        <f>-SUMIFS(Lancamentos!$Y:$Y,Lancamentos!$AF:$AF,Fluxo_de_Caixa_Semanal!EK$8,Lancamentos!$F:$F,"Orçado",Lancamentos!$J:$J,Fluxo_de_Caixa_Semanal!$A156)</f>
        <v>0</v>
      </c>
      <c r="EL156" s="122">
        <f>-SUMIFS(Lancamentos!$Y:$Y,Lancamentos!$AF:$AF,Fluxo_de_Caixa_Semanal!EL$8,Lancamentos!$F:$F,"Orçado",Lancamentos!$J:$J,Fluxo_de_Caixa_Semanal!$A156)</f>
        <v>0</v>
      </c>
      <c r="EM156" s="123">
        <f>-SUMIFS(Lancamentos!$Y:$Y,Lancamentos!$AF:$AF,Fluxo_de_Caixa_Semanal!EM$8,Lancamentos!$F:$F,"Orçado",Lancamentos!$J:$J,Fluxo_de_Caixa_Semanal!$A156)</f>
        <v>0</v>
      </c>
      <c r="EN156" s="121">
        <f>-SUMIFS(Lancamentos!$Y:$Y,Lancamentos!$AF:$AF,Fluxo_de_Caixa_Semanal!EN$8,Lancamentos!$F:$F,"Orçado",Lancamentos!$J:$J,Fluxo_de_Caixa_Semanal!$A156)</f>
        <v>0</v>
      </c>
      <c r="EO156" s="122">
        <f>-SUMIFS(Lancamentos!$Y:$Y,Lancamentos!$AF:$AF,Fluxo_de_Caixa_Semanal!EO$8,Lancamentos!$F:$F,"Orçado",Lancamentos!$J:$J,Fluxo_de_Caixa_Semanal!$A156)</f>
        <v>0</v>
      </c>
      <c r="EP156" s="123">
        <f>-SUMIFS(Lancamentos!$Y:$Y,Lancamentos!$AF:$AF,Fluxo_de_Caixa_Semanal!EP$8,Lancamentos!$F:$F,"Orçado",Lancamentos!$J:$J,Fluxo_de_Caixa_Semanal!$A156)</f>
        <v>0</v>
      </c>
      <c r="EQ156" s="121">
        <f>-SUMIFS(Lancamentos!$Y:$Y,Lancamentos!$AF:$AF,Fluxo_de_Caixa_Semanal!EQ$8,Lancamentos!$F:$F,"Orçado",Lancamentos!$J:$J,Fluxo_de_Caixa_Semanal!$A156)</f>
        <v>0</v>
      </c>
      <c r="ER156" s="122">
        <f>-SUMIFS(Lancamentos!$Y:$Y,Lancamentos!$AF:$AF,Fluxo_de_Caixa_Semanal!ER$8,Lancamentos!$F:$F,"Orçado",Lancamentos!$J:$J,Fluxo_de_Caixa_Semanal!$A156)</f>
        <v>0</v>
      </c>
      <c r="ES156" s="123">
        <f>-SUMIFS(Lancamentos!$Y:$Y,Lancamentos!$AF:$AF,Fluxo_de_Caixa_Semanal!ES$8,Lancamentos!$F:$F,"Orçado",Lancamentos!$J:$J,Fluxo_de_Caixa_Semanal!$A156)</f>
        <v>0</v>
      </c>
    </row>
    <row r="157" spans="1:149" s="2" customFormat="1" outlineLevel="1" x14ac:dyDescent="0.25">
      <c r="A157" t="s">
        <v>115</v>
      </c>
      <c r="B157" t="s">
        <v>116</v>
      </c>
      <c r="C157" s="165">
        <f>-SUMIFS(Lancamentos!$Y:$Y,Lancamentos!$AF:$AF,Fluxo_de_Caixa_Semanal!C$8,Lancamentos!$F:$F,"Realizado",Lancamentos!$J:$J,Fluxo_de_Caixa_Semanal!$A157)</f>
        <v>0</v>
      </c>
      <c r="D157" s="165">
        <f>-SUMIFS(Lancamentos!$Y:$Y,Lancamentos!$AF:$AF,Fluxo_de_Caixa_Semanal!D$8,Lancamentos!$F:$F,"Realizado",Lancamentos!$J:$J,Fluxo_de_Caixa_Semanal!$A157)</f>
        <v>0</v>
      </c>
      <c r="E157" s="166">
        <f>-SUMIFS(Lancamentos!$Y:$Y,Lancamentos!$AF:$AF,Fluxo_de_Caixa_Semanal!E$8,Lancamentos!$F:$F,"Realizado",Lancamentos!$J:$J,Fluxo_de_Caixa_Semanal!$A157)</f>
        <v>0</v>
      </c>
      <c r="F157" s="167">
        <f>-SUMIFS(Lancamentos!$Y:$Y,Lancamentos!$AF:$AF,Fluxo_de_Caixa_Semanal!F$8,Lancamentos!$F:$F,"Realizado",Lancamentos!$J:$J,Fluxo_de_Caixa_Semanal!$A157)</f>
        <v>0</v>
      </c>
      <c r="G157" s="165">
        <f>-SUMIFS(Lancamentos!$Y:$Y,Lancamentos!$AF:$AF,Fluxo_de_Caixa_Semanal!G$8,Lancamentos!$F:$F,"Realizado",Lancamentos!$J:$J,Fluxo_de_Caixa_Semanal!$A157)</f>
        <v>0</v>
      </c>
      <c r="H157" s="166">
        <f>-SUMIFS(Lancamentos!$Y:$Y,Lancamentos!$AF:$AF,Fluxo_de_Caixa_Semanal!H$8,Lancamentos!$F:$F,"Realizado",Lancamentos!$J:$J,Fluxo_de_Caixa_Semanal!$A157)</f>
        <v>0</v>
      </c>
      <c r="I157" s="167">
        <f>-SUMIFS(Lancamentos!$Y:$Y,Lancamentos!$AF:$AF,Fluxo_de_Caixa_Semanal!I$8,Lancamentos!$F:$F,"Realizado",Lancamentos!$J:$J,Fluxo_de_Caixa_Semanal!$A157)</f>
        <v>0</v>
      </c>
      <c r="J157" s="165">
        <f>-SUMIFS(Lancamentos!$Y:$Y,Lancamentos!$AF:$AF,Fluxo_de_Caixa_Semanal!J$8,Lancamentos!$F:$F,"Realizado",Lancamentos!$J:$J,Fluxo_de_Caixa_Semanal!$A157)</f>
        <v>0</v>
      </c>
      <c r="K157" s="166">
        <f>-SUMIFS(Lancamentos!$Y:$Y,Lancamentos!$AF:$AF,Fluxo_de_Caixa_Semanal!K$8,Lancamentos!$F:$F,"Realizado",Lancamentos!$J:$J,Fluxo_de_Caixa_Semanal!$A157)</f>
        <v>0</v>
      </c>
      <c r="L157" s="167">
        <f>-SUMIFS(Lancamentos!$Y:$Y,Lancamentos!$AF:$AF,Fluxo_de_Caixa_Semanal!L$8,Lancamentos!$F:$F,"Realizado",Lancamentos!$J:$J,Fluxo_de_Caixa_Semanal!$A157)</f>
        <v>0</v>
      </c>
      <c r="M157" s="165">
        <f>-SUMIFS(Lancamentos!$Y:$Y,Lancamentos!$AF:$AF,Fluxo_de_Caixa_Semanal!M$8,Lancamentos!$F:$F,"Realizado",Lancamentos!$J:$J,Fluxo_de_Caixa_Semanal!$A157)</f>
        <v>0</v>
      </c>
      <c r="N157" s="166">
        <f>-SUMIFS(Lancamentos!$Y:$Y,Lancamentos!$AF:$AF,Fluxo_de_Caixa_Semanal!N$8,Lancamentos!$F:$F,"Realizado",Lancamentos!$J:$J,Fluxo_de_Caixa_Semanal!$A157)</f>
        <v>0</v>
      </c>
      <c r="O157" s="167">
        <f>-SUMIFS(Lancamentos!$Y:$Y,Lancamentos!$AF:$AF,Fluxo_de_Caixa_Semanal!O$8,Lancamentos!$F:$F,"Realizado",Lancamentos!$J:$J,Fluxo_de_Caixa_Semanal!$A157)</f>
        <v>0</v>
      </c>
      <c r="P157" s="165">
        <f>-SUMIFS(Lancamentos!$Y:$Y,Lancamentos!$AF:$AF,Fluxo_de_Caixa_Semanal!P$8,Lancamentos!$F:$F,"Realizado",Lancamentos!$J:$J,Fluxo_de_Caixa_Semanal!$A157)</f>
        <v>0</v>
      </c>
      <c r="Q157" s="166">
        <f>-SUMIFS(Lancamentos!$Y:$Y,Lancamentos!$AF:$AF,Fluxo_de_Caixa_Semanal!Q$8,Lancamentos!$F:$F,"Realizado",Lancamentos!$J:$J,Fluxo_de_Caixa_Semanal!$A157)</f>
        <v>0</v>
      </c>
      <c r="R157" s="167">
        <f>-SUMIFS(Lancamentos!$Y:$Y,Lancamentos!$AF:$AF,Fluxo_de_Caixa_Semanal!R$8,Lancamentos!$F:$F,"Realizado",Lancamentos!$J:$J,Fluxo_de_Caixa_Semanal!$A157)</f>
        <v>0</v>
      </c>
      <c r="S157" s="165">
        <f>-SUMIFS(Lancamentos!$Y:$Y,Lancamentos!$AF:$AF,Fluxo_de_Caixa_Semanal!S$8,Lancamentos!$F:$F,"Realizado",Lancamentos!$J:$J,Fluxo_de_Caixa_Semanal!$A157)</f>
        <v>0</v>
      </c>
      <c r="T157" s="166">
        <f>-SUMIFS(Lancamentos!$Y:$Y,Lancamentos!$AF:$AF,Fluxo_de_Caixa_Semanal!T$8,Lancamentos!$F:$F,"Realizado",Lancamentos!$J:$J,Fluxo_de_Caixa_Semanal!$A157)</f>
        <v>0</v>
      </c>
      <c r="U157" s="167">
        <f>-SUMIFS(Lancamentos!$Y:$Y,Lancamentos!$AF:$AF,Fluxo_de_Caixa_Semanal!U$8,Lancamentos!$F:$F,"Realizado",Lancamentos!$J:$J,Fluxo_de_Caixa_Semanal!$A157)</f>
        <v>0</v>
      </c>
      <c r="V157" s="165">
        <f>-SUMIFS(Lancamentos!$Y:$Y,Lancamentos!$AF:$AF,Fluxo_de_Caixa_Semanal!V$8,Lancamentos!$F:$F,"Realizado",Lancamentos!$J:$J,Fluxo_de_Caixa_Semanal!$A157)</f>
        <v>0</v>
      </c>
      <c r="W157" s="166">
        <f>-SUMIFS(Lancamentos!$Y:$Y,Lancamentos!$AF:$AF,Fluxo_de_Caixa_Semanal!W$8,Lancamentos!$F:$F,"Realizado",Lancamentos!$J:$J,Fluxo_de_Caixa_Semanal!$A157)</f>
        <v>0</v>
      </c>
      <c r="X157" s="121">
        <f>-SUMIFS(Lancamentos!$Y:$Y,Lancamentos!$AF:$AF,Fluxo_de_Caixa_Semanal!X$8,Lancamentos!$F:$F,"Orçado",Lancamentos!$J:$J,Fluxo_de_Caixa_Semanal!$A157)</f>
        <v>0</v>
      </c>
      <c r="Y157" s="122">
        <f>-SUMIFS(Lancamentos!$Y:$Y,Lancamentos!$AF:$AF,Fluxo_de_Caixa_Semanal!Y$8,Lancamentos!$F:$F,"Orçado",Lancamentos!$J:$J,Fluxo_de_Caixa_Semanal!$A157)</f>
        <v>0</v>
      </c>
      <c r="Z157" s="123">
        <f>-SUMIFS(Lancamentos!$Y:$Y,Lancamentos!$AF:$AF,Fluxo_de_Caixa_Semanal!Z$8,Lancamentos!$F:$F,"Orçado",Lancamentos!$J:$J,Fluxo_de_Caixa_Semanal!$A157)</f>
        <v>0</v>
      </c>
      <c r="AA157" s="121">
        <f>-SUMIFS(Lancamentos!$Y:$Y,Lancamentos!$AF:$AF,Fluxo_de_Caixa_Semanal!AA$8,Lancamentos!$F:$F,"Orçado",Lancamentos!$J:$J,Fluxo_de_Caixa_Semanal!$A157)</f>
        <v>0</v>
      </c>
      <c r="AB157" s="122">
        <f>-SUMIFS(Lancamentos!$Y:$Y,Lancamentos!$AF:$AF,Fluxo_de_Caixa_Semanal!AB$8,Lancamentos!$F:$F,"Orçado",Lancamentos!$J:$J,Fluxo_de_Caixa_Semanal!$A157)</f>
        <v>0</v>
      </c>
      <c r="AC157" s="123">
        <f>-SUMIFS(Lancamentos!$Y:$Y,Lancamentos!$AF:$AF,Fluxo_de_Caixa_Semanal!AC$8,Lancamentos!$F:$F,"Orçado",Lancamentos!$J:$J,Fluxo_de_Caixa_Semanal!$A157)</f>
        <v>0</v>
      </c>
      <c r="AD157" s="121">
        <f>-SUMIFS(Lancamentos!$Y:$Y,Lancamentos!$AF:$AF,Fluxo_de_Caixa_Semanal!AD$8,Lancamentos!$F:$F,"Orçado",Lancamentos!$J:$J,Fluxo_de_Caixa_Semanal!$A157)</f>
        <v>0</v>
      </c>
      <c r="AE157" s="122">
        <f>-SUMIFS(Lancamentos!$Y:$Y,Lancamentos!$AF:$AF,Fluxo_de_Caixa_Semanal!AE$8,Lancamentos!$F:$F,"Orçado",Lancamentos!$J:$J,Fluxo_de_Caixa_Semanal!$A157)</f>
        <v>0</v>
      </c>
      <c r="AF157" s="123">
        <f>-SUMIFS(Lancamentos!$Y:$Y,Lancamentos!$AF:$AF,Fluxo_de_Caixa_Semanal!AF$8,Lancamentos!$F:$F,"Orçado",Lancamentos!$J:$J,Fluxo_de_Caixa_Semanal!$A157)</f>
        <v>0</v>
      </c>
      <c r="AG157" s="121">
        <f>-SUMIFS(Lancamentos!$Y:$Y,Lancamentos!$AF:$AF,Fluxo_de_Caixa_Semanal!AG$8,Lancamentos!$F:$F,"Orçado",Lancamentos!$J:$J,Fluxo_de_Caixa_Semanal!$A157)</f>
        <v>0</v>
      </c>
      <c r="AH157" s="122">
        <f>-SUMIFS(Lancamentos!$Y:$Y,Lancamentos!$AF:$AF,Fluxo_de_Caixa_Semanal!AH$8,Lancamentos!$F:$F,"Orçado",Lancamentos!$J:$J,Fluxo_de_Caixa_Semanal!$A157)</f>
        <v>0</v>
      </c>
      <c r="AI157" s="123">
        <f>-SUMIFS(Lancamentos!$Y:$Y,Lancamentos!$AF:$AF,Fluxo_de_Caixa_Semanal!AI$8,Lancamentos!$F:$F,"Orçado",Lancamentos!$J:$J,Fluxo_de_Caixa_Semanal!$A157)</f>
        <v>0</v>
      </c>
      <c r="AJ157" s="121">
        <f>-SUMIFS(Lancamentos!$Y:$Y,Lancamentos!$AF:$AF,Fluxo_de_Caixa_Semanal!AJ$8,Lancamentos!$F:$F,"Orçado",Lancamentos!$J:$J,Fluxo_de_Caixa_Semanal!$A157)</f>
        <v>0</v>
      </c>
      <c r="AK157" s="122">
        <f>-SUMIFS(Lancamentos!$Y:$Y,Lancamentos!$AF:$AF,Fluxo_de_Caixa_Semanal!AK$8,Lancamentos!$F:$F,"Orçado",Lancamentos!$J:$J,Fluxo_de_Caixa_Semanal!$A157)</f>
        <v>0</v>
      </c>
      <c r="AL157" s="123">
        <f>-SUMIFS(Lancamentos!$Y:$Y,Lancamentos!$AF:$AF,Fluxo_de_Caixa_Semanal!AL$8,Lancamentos!$F:$F,"Orçado",Lancamentos!$J:$J,Fluxo_de_Caixa_Semanal!$A157)</f>
        <v>0</v>
      </c>
      <c r="AM157" s="121">
        <f>-SUMIFS(Lancamentos!$Y:$Y,Lancamentos!$AF:$AF,Fluxo_de_Caixa_Semanal!AM$8,Lancamentos!$F:$F,"Orçado",Lancamentos!$J:$J,Fluxo_de_Caixa_Semanal!$A157)</f>
        <v>0</v>
      </c>
      <c r="AN157" s="122">
        <f>-SUMIFS(Lancamentos!$Y:$Y,Lancamentos!$AF:$AF,Fluxo_de_Caixa_Semanal!AN$8,Lancamentos!$F:$F,"Orçado",Lancamentos!$J:$J,Fluxo_de_Caixa_Semanal!$A157)</f>
        <v>0</v>
      </c>
      <c r="AO157" s="123">
        <f>-SUMIFS(Lancamentos!$Y:$Y,Lancamentos!$AF:$AF,Fluxo_de_Caixa_Semanal!AO$8,Lancamentos!$F:$F,"Orçado",Lancamentos!$J:$J,Fluxo_de_Caixa_Semanal!$A157)</f>
        <v>0</v>
      </c>
      <c r="AP157" s="121">
        <f>-SUMIFS(Lancamentos!$Y:$Y,Lancamentos!$AF:$AF,Fluxo_de_Caixa_Semanal!AP$8,Lancamentos!$F:$F,"Orçado",Lancamentos!$J:$J,Fluxo_de_Caixa_Semanal!$A157)</f>
        <v>0</v>
      </c>
      <c r="AQ157" s="122">
        <f>-SUMIFS(Lancamentos!$Y:$Y,Lancamentos!$AF:$AF,Fluxo_de_Caixa_Semanal!AQ$8,Lancamentos!$F:$F,"Orçado",Lancamentos!$J:$J,Fluxo_de_Caixa_Semanal!$A157)</f>
        <v>0</v>
      </c>
      <c r="AR157" s="123">
        <f>-SUMIFS(Lancamentos!$Y:$Y,Lancamentos!$AF:$AF,Fluxo_de_Caixa_Semanal!AR$8,Lancamentos!$F:$F,"Orçado",Lancamentos!$J:$J,Fluxo_de_Caixa_Semanal!$A157)</f>
        <v>0</v>
      </c>
      <c r="AS157" s="121">
        <f>-SUMIFS(Lancamentos!$Y:$Y,Lancamentos!$AF:$AF,Fluxo_de_Caixa_Semanal!AS$8,Lancamentos!$F:$F,"Orçado",Lancamentos!$J:$J,Fluxo_de_Caixa_Semanal!$A157)</f>
        <v>0</v>
      </c>
      <c r="AT157" s="122">
        <f>-SUMIFS(Lancamentos!$Y:$Y,Lancamentos!$AF:$AF,Fluxo_de_Caixa_Semanal!AT$8,Lancamentos!$F:$F,"Orçado",Lancamentos!$J:$J,Fluxo_de_Caixa_Semanal!$A157)</f>
        <v>0</v>
      </c>
      <c r="AU157" s="123">
        <f>-SUMIFS(Lancamentos!$Y:$Y,Lancamentos!$AF:$AF,Fluxo_de_Caixa_Semanal!AU$8,Lancamentos!$F:$F,"Orçado",Lancamentos!$J:$J,Fluxo_de_Caixa_Semanal!$A157)</f>
        <v>0</v>
      </c>
      <c r="AV157" s="121">
        <f>-SUMIFS(Lancamentos!$Y:$Y,Lancamentos!$AF:$AF,Fluxo_de_Caixa_Semanal!AV$8,Lancamentos!$F:$F,"Orçado",Lancamentos!$J:$J,Fluxo_de_Caixa_Semanal!$A157)</f>
        <v>0</v>
      </c>
      <c r="AW157" s="122">
        <f>-SUMIFS(Lancamentos!$Y:$Y,Lancamentos!$AF:$AF,Fluxo_de_Caixa_Semanal!AW$8,Lancamentos!$F:$F,"Orçado",Lancamentos!$J:$J,Fluxo_de_Caixa_Semanal!$A157)</f>
        <v>0</v>
      </c>
      <c r="AX157" s="123">
        <f>-SUMIFS(Lancamentos!$Y:$Y,Lancamentos!$AF:$AF,Fluxo_de_Caixa_Semanal!AX$8,Lancamentos!$F:$F,"Orçado",Lancamentos!$J:$J,Fluxo_de_Caixa_Semanal!$A157)</f>
        <v>0</v>
      </c>
      <c r="AY157" s="121">
        <f>-SUMIFS(Lancamentos!$Y:$Y,Lancamentos!$AF:$AF,Fluxo_de_Caixa_Semanal!AY$8,Lancamentos!$F:$F,"Orçado",Lancamentos!$J:$J,Fluxo_de_Caixa_Semanal!$A157)</f>
        <v>0</v>
      </c>
      <c r="AZ157" s="122">
        <f>-SUMIFS(Lancamentos!$Y:$Y,Lancamentos!$AF:$AF,Fluxo_de_Caixa_Semanal!AZ$8,Lancamentos!$F:$F,"Orçado",Lancamentos!$J:$J,Fluxo_de_Caixa_Semanal!$A157)</f>
        <v>0</v>
      </c>
      <c r="BA157" s="123">
        <f>-SUMIFS(Lancamentos!$Y:$Y,Lancamentos!$AF:$AF,Fluxo_de_Caixa_Semanal!BA$8,Lancamentos!$F:$F,"Orçado",Lancamentos!$J:$J,Fluxo_de_Caixa_Semanal!$A157)</f>
        <v>0</v>
      </c>
      <c r="BB157" s="121">
        <f>-SUMIFS(Lancamentos!$Y:$Y,Lancamentos!$AF:$AF,Fluxo_de_Caixa_Semanal!BB$8,Lancamentos!$F:$F,"Orçado",Lancamentos!$J:$J,Fluxo_de_Caixa_Semanal!$A157)</f>
        <v>0</v>
      </c>
      <c r="BC157" s="122">
        <f>-SUMIFS(Lancamentos!$Y:$Y,Lancamentos!$AF:$AF,Fluxo_de_Caixa_Semanal!BC$8,Lancamentos!$F:$F,"Orçado",Lancamentos!$J:$J,Fluxo_de_Caixa_Semanal!$A157)</f>
        <v>0</v>
      </c>
      <c r="BD157" s="123">
        <f>-SUMIFS(Lancamentos!$Y:$Y,Lancamentos!$AF:$AF,Fluxo_de_Caixa_Semanal!BD$8,Lancamentos!$F:$F,"Orçado",Lancamentos!$J:$J,Fluxo_de_Caixa_Semanal!$A157)</f>
        <v>0</v>
      </c>
      <c r="BE157" s="121">
        <f>-SUMIFS(Lancamentos!$Y:$Y,Lancamentos!$AF:$AF,Fluxo_de_Caixa_Semanal!BE$8,Lancamentos!$F:$F,"Orçado",Lancamentos!$J:$J,Fluxo_de_Caixa_Semanal!$A157)</f>
        <v>0</v>
      </c>
      <c r="BF157" s="122">
        <f>-SUMIFS(Lancamentos!$Y:$Y,Lancamentos!$AF:$AF,Fluxo_de_Caixa_Semanal!BF$8,Lancamentos!$F:$F,"Orçado",Lancamentos!$J:$J,Fluxo_de_Caixa_Semanal!$A157)</f>
        <v>0</v>
      </c>
      <c r="BG157" s="123">
        <f>-SUMIFS(Lancamentos!$Y:$Y,Lancamentos!$AF:$AF,Fluxo_de_Caixa_Semanal!BG$8,Lancamentos!$F:$F,"Orçado",Lancamentos!$J:$J,Fluxo_de_Caixa_Semanal!$A157)</f>
        <v>0</v>
      </c>
      <c r="BH157" s="121">
        <f>-SUMIFS(Lancamentos!$Y:$Y,Lancamentos!$AF:$AF,Fluxo_de_Caixa_Semanal!BH$8,Lancamentos!$F:$F,"Orçado",Lancamentos!$J:$J,Fluxo_de_Caixa_Semanal!$A157)</f>
        <v>0</v>
      </c>
      <c r="BI157" s="122">
        <f>-SUMIFS(Lancamentos!$Y:$Y,Lancamentos!$AF:$AF,Fluxo_de_Caixa_Semanal!BI$8,Lancamentos!$F:$F,"Orçado",Lancamentos!$J:$J,Fluxo_de_Caixa_Semanal!$A157)</f>
        <v>0</v>
      </c>
      <c r="BJ157" s="123">
        <f>-SUMIFS(Lancamentos!$Y:$Y,Lancamentos!$AF:$AF,Fluxo_de_Caixa_Semanal!BJ$8,Lancamentos!$F:$F,"Orçado",Lancamentos!$J:$J,Fluxo_de_Caixa_Semanal!$A157)</f>
        <v>0</v>
      </c>
      <c r="BK157" s="121">
        <f>-SUMIFS(Lancamentos!$Y:$Y,Lancamentos!$AF:$AF,Fluxo_de_Caixa_Semanal!BK$8,Lancamentos!$F:$F,"Orçado",Lancamentos!$J:$J,Fluxo_de_Caixa_Semanal!$A157)</f>
        <v>0</v>
      </c>
      <c r="BL157" s="122">
        <f>-SUMIFS(Lancamentos!$Y:$Y,Lancamentos!$AF:$AF,Fluxo_de_Caixa_Semanal!BL$8,Lancamentos!$F:$F,"Orçado",Lancamentos!$J:$J,Fluxo_de_Caixa_Semanal!$A157)</f>
        <v>0</v>
      </c>
      <c r="BM157" s="123">
        <f>-SUMIFS(Lancamentos!$Y:$Y,Lancamentos!$AF:$AF,Fluxo_de_Caixa_Semanal!BM$8,Lancamentos!$F:$F,"Orçado",Lancamentos!$J:$J,Fluxo_de_Caixa_Semanal!$A157)</f>
        <v>0</v>
      </c>
      <c r="BN157" s="121">
        <f>-SUMIFS(Lancamentos!$Y:$Y,Lancamentos!$AF:$AF,Fluxo_de_Caixa_Semanal!BN$8,Lancamentos!$F:$F,"Orçado",Lancamentos!$J:$J,Fluxo_de_Caixa_Semanal!$A157)</f>
        <v>0</v>
      </c>
      <c r="BO157" s="122">
        <f>-SUMIFS(Lancamentos!$Y:$Y,Lancamentos!$AF:$AF,Fluxo_de_Caixa_Semanal!BO$8,Lancamentos!$F:$F,"Orçado",Lancamentos!$J:$J,Fluxo_de_Caixa_Semanal!$A157)</f>
        <v>0</v>
      </c>
      <c r="BP157" s="123">
        <f>-SUMIFS(Lancamentos!$Y:$Y,Lancamentos!$AF:$AF,Fluxo_de_Caixa_Semanal!BP$8,Lancamentos!$F:$F,"Orçado",Lancamentos!$J:$J,Fluxo_de_Caixa_Semanal!$A157)</f>
        <v>0</v>
      </c>
      <c r="BQ157" s="121">
        <f>-SUMIFS(Lancamentos!$Y:$Y,Lancamentos!$AF:$AF,Fluxo_de_Caixa_Semanal!BQ$8,Lancamentos!$F:$F,"Orçado",Lancamentos!$J:$J,Fluxo_de_Caixa_Semanal!$A157)</f>
        <v>0</v>
      </c>
      <c r="BR157" s="122">
        <f>-SUMIFS(Lancamentos!$Y:$Y,Lancamentos!$AF:$AF,Fluxo_de_Caixa_Semanal!BR$8,Lancamentos!$F:$F,"Orçado",Lancamentos!$J:$J,Fluxo_de_Caixa_Semanal!$A157)</f>
        <v>0</v>
      </c>
      <c r="BS157" s="123">
        <f>-SUMIFS(Lancamentos!$Y:$Y,Lancamentos!$AF:$AF,Fluxo_de_Caixa_Semanal!BS$8,Lancamentos!$F:$F,"Orçado",Lancamentos!$J:$J,Fluxo_de_Caixa_Semanal!$A157)</f>
        <v>0</v>
      </c>
      <c r="BT157" s="121">
        <f>-SUMIFS(Lancamentos!$Y:$Y,Lancamentos!$AF:$AF,Fluxo_de_Caixa_Semanal!BT$8,Lancamentos!$F:$F,"Orçado",Lancamentos!$J:$J,Fluxo_de_Caixa_Semanal!$A157)</f>
        <v>0</v>
      </c>
      <c r="BU157" s="122">
        <f>-SUMIFS(Lancamentos!$Y:$Y,Lancamentos!$AF:$AF,Fluxo_de_Caixa_Semanal!BU$8,Lancamentos!$F:$F,"Orçado",Lancamentos!$J:$J,Fluxo_de_Caixa_Semanal!$A157)</f>
        <v>0</v>
      </c>
      <c r="BV157" s="123">
        <f>-SUMIFS(Lancamentos!$Y:$Y,Lancamentos!$AF:$AF,Fluxo_de_Caixa_Semanal!BV$8,Lancamentos!$F:$F,"Orçado",Lancamentos!$J:$J,Fluxo_de_Caixa_Semanal!$A157)</f>
        <v>0</v>
      </c>
      <c r="BW157" s="121">
        <f>-SUMIFS(Lancamentos!$Y:$Y,Lancamentos!$AF:$AF,Fluxo_de_Caixa_Semanal!BW$8,Lancamentos!$F:$F,"Orçado",Lancamentos!$J:$J,Fluxo_de_Caixa_Semanal!$A157)</f>
        <v>0</v>
      </c>
      <c r="BX157" s="122">
        <f>-SUMIFS(Lancamentos!$Y:$Y,Lancamentos!$AF:$AF,Fluxo_de_Caixa_Semanal!BX$8,Lancamentos!$F:$F,"Orçado",Lancamentos!$J:$J,Fluxo_de_Caixa_Semanal!$A157)</f>
        <v>0</v>
      </c>
      <c r="BY157" s="123">
        <f>-SUMIFS(Lancamentos!$Y:$Y,Lancamentos!$AF:$AF,Fluxo_de_Caixa_Semanal!BY$8,Lancamentos!$F:$F,"Orçado",Lancamentos!$J:$J,Fluxo_de_Caixa_Semanal!$A157)</f>
        <v>0</v>
      </c>
      <c r="BZ157" s="121">
        <f>-SUMIFS(Lancamentos!$Y:$Y,Lancamentos!$AF:$AF,Fluxo_de_Caixa_Semanal!BZ$8,Lancamentos!$F:$F,"Orçado",Lancamentos!$J:$J,Fluxo_de_Caixa_Semanal!$A157)</f>
        <v>0</v>
      </c>
      <c r="CA157" s="122">
        <f>-SUMIFS(Lancamentos!$Y:$Y,Lancamentos!$AF:$AF,Fluxo_de_Caixa_Semanal!CA$8,Lancamentos!$F:$F,"Orçado",Lancamentos!$J:$J,Fluxo_de_Caixa_Semanal!$A157)</f>
        <v>0</v>
      </c>
      <c r="CB157" s="123">
        <f>-SUMIFS(Lancamentos!$Y:$Y,Lancamentos!$AF:$AF,Fluxo_de_Caixa_Semanal!CB$8,Lancamentos!$F:$F,"Orçado",Lancamentos!$J:$J,Fluxo_de_Caixa_Semanal!$A157)</f>
        <v>0</v>
      </c>
      <c r="CC157" s="121">
        <f>-SUMIFS(Lancamentos!$Y:$Y,Lancamentos!$AF:$AF,Fluxo_de_Caixa_Semanal!CC$8,Lancamentos!$F:$F,"Orçado",Lancamentos!$J:$J,Fluxo_de_Caixa_Semanal!$A157)</f>
        <v>0</v>
      </c>
      <c r="CD157" s="122">
        <f>-SUMIFS(Lancamentos!$Y:$Y,Lancamentos!$AF:$AF,Fluxo_de_Caixa_Semanal!CD$8,Lancamentos!$F:$F,"Orçado",Lancamentos!$J:$J,Fluxo_de_Caixa_Semanal!$A157)</f>
        <v>0</v>
      </c>
      <c r="CE157" s="123">
        <f>-SUMIFS(Lancamentos!$Y:$Y,Lancamentos!$AF:$AF,Fluxo_de_Caixa_Semanal!CE$8,Lancamentos!$F:$F,"Orçado",Lancamentos!$J:$J,Fluxo_de_Caixa_Semanal!$A157)</f>
        <v>0</v>
      </c>
      <c r="CF157" s="121">
        <f>-SUMIFS(Lancamentos!$Y:$Y,Lancamentos!$AF:$AF,Fluxo_de_Caixa_Semanal!CF$8,Lancamentos!$F:$F,"Orçado",Lancamentos!$J:$J,Fluxo_de_Caixa_Semanal!$A157)</f>
        <v>0</v>
      </c>
      <c r="CG157" s="122">
        <f>-SUMIFS(Lancamentos!$Y:$Y,Lancamentos!$AF:$AF,Fluxo_de_Caixa_Semanal!CG$8,Lancamentos!$F:$F,"Orçado",Lancamentos!$J:$J,Fluxo_de_Caixa_Semanal!$A157)</f>
        <v>0</v>
      </c>
      <c r="CH157" s="123">
        <f>-SUMIFS(Lancamentos!$Y:$Y,Lancamentos!$AF:$AF,Fluxo_de_Caixa_Semanal!CH$8,Lancamentos!$F:$F,"Orçado",Lancamentos!$J:$J,Fluxo_de_Caixa_Semanal!$A157)</f>
        <v>0</v>
      </c>
      <c r="CI157" s="121">
        <f>-SUMIFS(Lancamentos!$Y:$Y,Lancamentos!$AF:$AF,Fluxo_de_Caixa_Semanal!CI$8,Lancamentos!$F:$F,"Orçado",Lancamentos!$J:$J,Fluxo_de_Caixa_Semanal!$A157)</f>
        <v>0</v>
      </c>
      <c r="CJ157" s="122">
        <f>-SUMIFS(Lancamentos!$Y:$Y,Lancamentos!$AF:$AF,Fluxo_de_Caixa_Semanal!CJ$8,Lancamentos!$F:$F,"Orçado",Lancamentos!$J:$J,Fluxo_de_Caixa_Semanal!$A157)</f>
        <v>0</v>
      </c>
      <c r="CK157" s="123">
        <f>-SUMIFS(Lancamentos!$Y:$Y,Lancamentos!$AF:$AF,Fluxo_de_Caixa_Semanal!CK$8,Lancamentos!$F:$F,"Orçado",Lancamentos!$J:$J,Fluxo_de_Caixa_Semanal!$A157)</f>
        <v>0</v>
      </c>
      <c r="CL157" s="121">
        <f>-SUMIFS(Lancamentos!$Y:$Y,Lancamentos!$AF:$AF,Fluxo_de_Caixa_Semanal!CL$8,Lancamentos!$F:$F,"Orçado",Lancamentos!$J:$J,Fluxo_de_Caixa_Semanal!$A157)</f>
        <v>0</v>
      </c>
      <c r="CM157" s="122">
        <f>-SUMIFS(Lancamentos!$Y:$Y,Lancamentos!$AF:$AF,Fluxo_de_Caixa_Semanal!CM$8,Lancamentos!$F:$F,"Orçado",Lancamentos!$J:$J,Fluxo_de_Caixa_Semanal!$A157)</f>
        <v>0</v>
      </c>
      <c r="CN157" s="123">
        <f>-SUMIFS(Lancamentos!$Y:$Y,Lancamentos!$AF:$AF,Fluxo_de_Caixa_Semanal!CN$8,Lancamentos!$F:$F,"Orçado",Lancamentos!$J:$J,Fluxo_de_Caixa_Semanal!$A157)</f>
        <v>0</v>
      </c>
      <c r="CO157" s="121">
        <f>-SUMIFS(Lancamentos!$Y:$Y,Lancamentos!$AF:$AF,Fluxo_de_Caixa_Semanal!CO$8,Lancamentos!$F:$F,"Orçado",Lancamentos!$J:$J,Fluxo_de_Caixa_Semanal!$A157)</f>
        <v>0</v>
      </c>
      <c r="CP157" s="122">
        <f>-SUMIFS(Lancamentos!$Y:$Y,Lancamentos!$AF:$AF,Fluxo_de_Caixa_Semanal!CP$8,Lancamentos!$F:$F,"Orçado",Lancamentos!$J:$J,Fluxo_de_Caixa_Semanal!$A157)</f>
        <v>0</v>
      </c>
      <c r="CQ157" s="123">
        <f>-SUMIFS(Lancamentos!$Y:$Y,Lancamentos!$AF:$AF,Fluxo_de_Caixa_Semanal!CQ$8,Lancamentos!$F:$F,"Orçado",Lancamentos!$J:$J,Fluxo_de_Caixa_Semanal!$A157)</f>
        <v>0</v>
      </c>
      <c r="CR157" s="121">
        <f>-SUMIFS(Lancamentos!$Y:$Y,Lancamentos!$AF:$AF,Fluxo_de_Caixa_Semanal!CR$8,Lancamentos!$F:$F,"Orçado",Lancamentos!$J:$J,Fluxo_de_Caixa_Semanal!$A157)</f>
        <v>0</v>
      </c>
      <c r="CS157" s="122">
        <f>-SUMIFS(Lancamentos!$Y:$Y,Lancamentos!$AF:$AF,Fluxo_de_Caixa_Semanal!CS$8,Lancamentos!$F:$F,"Orçado",Lancamentos!$J:$J,Fluxo_de_Caixa_Semanal!$A157)</f>
        <v>0</v>
      </c>
      <c r="CT157" s="123">
        <f>-SUMIFS(Lancamentos!$Y:$Y,Lancamentos!$AF:$AF,Fluxo_de_Caixa_Semanal!CT$8,Lancamentos!$F:$F,"Orçado",Lancamentos!$J:$J,Fluxo_de_Caixa_Semanal!$A157)</f>
        <v>0</v>
      </c>
      <c r="CU157" s="121">
        <f>-SUMIFS(Lancamentos!$Y:$Y,Lancamentos!$AF:$AF,Fluxo_de_Caixa_Semanal!CU$8,Lancamentos!$F:$F,"Orçado",Lancamentos!$J:$J,Fluxo_de_Caixa_Semanal!$A157)</f>
        <v>0</v>
      </c>
      <c r="CV157" s="122">
        <f>-SUMIFS(Lancamentos!$Y:$Y,Lancamentos!$AF:$AF,Fluxo_de_Caixa_Semanal!CV$8,Lancamentos!$F:$F,"Orçado",Lancamentos!$J:$J,Fluxo_de_Caixa_Semanal!$A157)</f>
        <v>0</v>
      </c>
      <c r="CW157" s="123">
        <f>-SUMIFS(Lancamentos!$Y:$Y,Lancamentos!$AF:$AF,Fluxo_de_Caixa_Semanal!CW$8,Lancamentos!$F:$F,"Orçado",Lancamentos!$J:$J,Fluxo_de_Caixa_Semanal!$A157)</f>
        <v>0</v>
      </c>
      <c r="CX157" s="121">
        <f>-SUMIFS(Lancamentos!$Y:$Y,Lancamentos!$AF:$AF,Fluxo_de_Caixa_Semanal!CX$8,Lancamentos!$F:$F,"Orçado",Lancamentos!$J:$J,Fluxo_de_Caixa_Semanal!$A157)</f>
        <v>0</v>
      </c>
      <c r="CY157" s="122">
        <f>-SUMIFS(Lancamentos!$Y:$Y,Lancamentos!$AF:$AF,Fluxo_de_Caixa_Semanal!CY$8,Lancamentos!$F:$F,"Orçado",Lancamentos!$J:$J,Fluxo_de_Caixa_Semanal!$A157)</f>
        <v>0</v>
      </c>
      <c r="CZ157" s="123">
        <f>-SUMIFS(Lancamentos!$Y:$Y,Lancamentos!$AF:$AF,Fluxo_de_Caixa_Semanal!CZ$8,Lancamentos!$F:$F,"Orçado",Lancamentos!$J:$J,Fluxo_de_Caixa_Semanal!$A157)</f>
        <v>0</v>
      </c>
      <c r="DA157" s="121">
        <f>-SUMIFS(Lancamentos!$Y:$Y,Lancamentos!$AF:$AF,Fluxo_de_Caixa_Semanal!DA$8,Lancamentos!$F:$F,"Orçado",Lancamentos!$J:$J,Fluxo_de_Caixa_Semanal!$A157)</f>
        <v>0</v>
      </c>
      <c r="DB157" s="122">
        <f>-SUMIFS(Lancamentos!$Y:$Y,Lancamentos!$AF:$AF,Fluxo_de_Caixa_Semanal!DB$8,Lancamentos!$F:$F,"Orçado",Lancamentos!$J:$J,Fluxo_de_Caixa_Semanal!$A157)</f>
        <v>0</v>
      </c>
      <c r="DC157" s="123">
        <f>-SUMIFS(Lancamentos!$Y:$Y,Lancamentos!$AF:$AF,Fluxo_de_Caixa_Semanal!DC$8,Lancamentos!$F:$F,"Orçado",Lancamentos!$J:$J,Fluxo_de_Caixa_Semanal!$A157)</f>
        <v>0</v>
      </c>
      <c r="DD157" s="121">
        <f>-SUMIFS(Lancamentos!$Y:$Y,Lancamentos!$AF:$AF,Fluxo_de_Caixa_Semanal!DD$8,Lancamentos!$F:$F,"Orçado",Lancamentos!$J:$J,Fluxo_de_Caixa_Semanal!$A157)</f>
        <v>0</v>
      </c>
      <c r="DE157" s="122">
        <f>-SUMIFS(Lancamentos!$Y:$Y,Lancamentos!$AF:$AF,Fluxo_de_Caixa_Semanal!DE$8,Lancamentos!$F:$F,"Orçado",Lancamentos!$J:$J,Fluxo_de_Caixa_Semanal!$A157)</f>
        <v>0</v>
      </c>
      <c r="DF157" s="123">
        <f>-SUMIFS(Lancamentos!$Y:$Y,Lancamentos!$AF:$AF,Fluxo_de_Caixa_Semanal!DF$8,Lancamentos!$F:$F,"Orçado",Lancamentos!$J:$J,Fluxo_de_Caixa_Semanal!$A157)</f>
        <v>0</v>
      </c>
      <c r="DG157" s="121">
        <f>-SUMIFS(Lancamentos!$Y:$Y,Lancamentos!$AF:$AF,Fluxo_de_Caixa_Semanal!DG$8,Lancamentos!$F:$F,"Orçado",Lancamentos!$J:$J,Fluxo_de_Caixa_Semanal!$A157)</f>
        <v>0</v>
      </c>
      <c r="DH157" s="122">
        <f>-SUMIFS(Lancamentos!$Y:$Y,Lancamentos!$AF:$AF,Fluxo_de_Caixa_Semanal!DH$8,Lancamentos!$F:$F,"Orçado",Lancamentos!$J:$J,Fluxo_de_Caixa_Semanal!$A157)</f>
        <v>0</v>
      </c>
      <c r="DI157" s="123">
        <f>-SUMIFS(Lancamentos!$Y:$Y,Lancamentos!$AF:$AF,Fluxo_de_Caixa_Semanal!DI$8,Lancamentos!$F:$F,"Orçado",Lancamentos!$J:$J,Fluxo_de_Caixa_Semanal!$A157)</f>
        <v>0</v>
      </c>
      <c r="DJ157" s="121">
        <f>-SUMIFS(Lancamentos!$Y:$Y,Lancamentos!$AF:$AF,Fluxo_de_Caixa_Semanal!DJ$8,Lancamentos!$F:$F,"Orçado",Lancamentos!$J:$J,Fluxo_de_Caixa_Semanal!$A157)</f>
        <v>0</v>
      </c>
      <c r="DK157" s="122">
        <f>-SUMIFS(Lancamentos!$Y:$Y,Lancamentos!$AF:$AF,Fluxo_de_Caixa_Semanal!DK$8,Lancamentos!$F:$F,"Orçado",Lancamentos!$J:$J,Fluxo_de_Caixa_Semanal!$A157)</f>
        <v>0</v>
      </c>
      <c r="DL157" s="123">
        <f>-SUMIFS(Lancamentos!$Y:$Y,Lancamentos!$AF:$AF,Fluxo_de_Caixa_Semanal!DL$8,Lancamentos!$F:$F,"Orçado",Lancamentos!$J:$J,Fluxo_de_Caixa_Semanal!$A157)</f>
        <v>0</v>
      </c>
      <c r="DM157" s="121">
        <f>-SUMIFS(Lancamentos!$Y:$Y,Lancamentos!$AF:$AF,Fluxo_de_Caixa_Semanal!DM$8,Lancamentos!$F:$F,"Orçado",Lancamentos!$J:$J,Fluxo_de_Caixa_Semanal!$A157)</f>
        <v>0</v>
      </c>
      <c r="DN157" s="122">
        <f>-SUMIFS(Lancamentos!$Y:$Y,Lancamentos!$AF:$AF,Fluxo_de_Caixa_Semanal!DN$8,Lancamentos!$F:$F,"Orçado",Lancamentos!$J:$J,Fluxo_de_Caixa_Semanal!$A157)</f>
        <v>0</v>
      </c>
      <c r="DO157" s="123">
        <f>-SUMIFS(Lancamentos!$Y:$Y,Lancamentos!$AF:$AF,Fluxo_de_Caixa_Semanal!DO$8,Lancamentos!$F:$F,"Orçado",Lancamentos!$J:$J,Fluxo_de_Caixa_Semanal!$A157)</f>
        <v>0</v>
      </c>
      <c r="DP157" s="121">
        <f>-SUMIFS(Lancamentos!$Y:$Y,Lancamentos!$AF:$AF,Fluxo_de_Caixa_Semanal!DP$8,Lancamentos!$F:$F,"Orçado",Lancamentos!$J:$J,Fluxo_de_Caixa_Semanal!$A157)</f>
        <v>0</v>
      </c>
      <c r="DQ157" s="122">
        <f>-SUMIFS(Lancamentos!$Y:$Y,Lancamentos!$AF:$AF,Fluxo_de_Caixa_Semanal!DQ$8,Lancamentos!$F:$F,"Orçado",Lancamentos!$J:$J,Fluxo_de_Caixa_Semanal!$A157)</f>
        <v>0</v>
      </c>
      <c r="DR157" s="123">
        <f>-SUMIFS(Lancamentos!$Y:$Y,Lancamentos!$AF:$AF,Fluxo_de_Caixa_Semanal!DR$8,Lancamentos!$F:$F,"Orçado",Lancamentos!$J:$J,Fluxo_de_Caixa_Semanal!$A157)</f>
        <v>0</v>
      </c>
      <c r="DS157" s="121">
        <f>-SUMIFS(Lancamentos!$Y:$Y,Lancamentos!$AF:$AF,Fluxo_de_Caixa_Semanal!DS$8,Lancamentos!$F:$F,"Orçado",Lancamentos!$J:$J,Fluxo_de_Caixa_Semanal!$A157)</f>
        <v>0</v>
      </c>
      <c r="DT157" s="122">
        <f>-SUMIFS(Lancamentos!$Y:$Y,Lancamentos!$AF:$AF,Fluxo_de_Caixa_Semanal!DT$8,Lancamentos!$F:$F,"Orçado",Lancamentos!$J:$J,Fluxo_de_Caixa_Semanal!$A157)</f>
        <v>0</v>
      </c>
      <c r="DU157" s="123">
        <f>-SUMIFS(Lancamentos!$Y:$Y,Lancamentos!$AF:$AF,Fluxo_de_Caixa_Semanal!DU$8,Lancamentos!$F:$F,"Orçado",Lancamentos!$J:$J,Fluxo_de_Caixa_Semanal!$A157)</f>
        <v>0</v>
      </c>
      <c r="DV157" s="121">
        <f>-SUMIFS(Lancamentos!$Y:$Y,Lancamentos!$AF:$AF,Fluxo_de_Caixa_Semanal!DV$8,Lancamentos!$F:$F,"Orçado",Lancamentos!$J:$J,Fluxo_de_Caixa_Semanal!$A157)</f>
        <v>0</v>
      </c>
      <c r="DW157" s="122">
        <f>-SUMIFS(Lancamentos!$Y:$Y,Lancamentos!$AF:$AF,Fluxo_de_Caixa_Semanal!DW$8,Lancamentos!$F:$F,"Orçado",Lancamentos!$J:$J,Fluxo_de_Caixa_Semanal!$A157)</f>
        <v>0</v>
      </c>
      <c r="DX157" s="123">
        <f>-SUMIFS(Lancamentos!$Y:$Y,Lancamentos!$AF:$AF,Fluxo_de_Caixa_Semanal!DX$8,Lancamentos!$F:$F,"Orçado",Lancamentos!$J:$J,Fluxo_de_Caixa_Semanal!$A157)</f>
        <v>0</v>
      </c>
      <c r="DY157" s="121">
        <f>-SUMIFS(Lancamentos!$Y:$Y,Lancamentos!$AF:$AF,Fluxo_de_Caixa_Semanal!DY$8,Lancamentos!$F:$F,"Orçado",Lancamentos!$J:$J,Fluxo_de_Caixa_Semanal!$A157)</f>
        <v>0</v>
      </c>
      <c r="DZ157" s="122">
        <f>-SUMIFS(Lancamentos!$Y:$Y,Lancamentos!$AF:$AF,Fluxo_de_Caixa_Semanal!DZ$8,Lancamentos!$F:$F,"Orçado",Lancamentos!$J:$J,Fluxo_de_Caixa_Semanal!$A157)</f>
        <v>0</v>
      </c>
      <c r="EA157" s="123">
        <f>-SUMIFS(Lancamentos!$Y:$Y,Lancamentos!$AF:$AF,Fluxo_de_Caixa_Semanal!EA$8,Lancamentos!$F:$F,"Orçado",Lancamentos!$J:$J,Fluxo_de_Caixa_Semanal!$A157)</f>
        <v>0</v>
      </c>
      <c r="EB157" s="121">
        <f>-SUMIFS(Lancamentos!$Y:$Y,Lancamentos!$AF:$AF,Fluxo_de_Caixa_Semanal!EB$8,Lancamentos!$F:$F,"Orçado",Lancamentos!$J:$J,Fluxo_de_Caixa_Semanal!$A157)</f>
        <v>0</v>
      </c>
      <c r="EC157" s="122">
        <f>-SUMIFS(Lancamentos!$Y:$Y,Lancamentos!$AF:$AF,Fluxo_de_Caixa_Semanal!EC$8,Lancamentos!$F:$F,"Orçado",Lancamentos!$J:$J,Fluxo_de_Caixa_Semanal!$A157)</f>
        <v>0</v>
      </c>
      <c r="ED157" s="123">
        <f>-SUMIFS(Lancamentos!$Y:$Y,Lancamentos!$AF:$AF,Fluxo_de_Caixa_Semanal!ED$8,Lancamentos!$F:$F,"Orçado",Lancamentos!$J:$J,Fluxo_de_Caixa_Semanal!$A157)</f>
        <v>0</v>
      </c>
      <c r="EE157" s="121">
        <f>-SUMIFS(Lancamentos!$Y:$Y,Lancamentos!$AF:$AF,Fluxo_de_Caixa_Semanal!EE$8,Lancamentos!$F:$F,"Orçado",Lancamentos!$J:$J,Fluxo_de_Caixa_Semanal!$A157)</f>
        <v>0</v>
      </c>
      <c r="EF157" s="122">
        <f>-SUMIFS(Lancamentos!$Y:$Y,Lancamentos!$AF:$AF,Fluxo_de_Caixa_Semanal!EF$8,Lancamentos!$F:$F,"Orçado",Lancamentos!$J:$J,Fluxo_de_Caixa_Semanal!$A157)</f>
        <v>0</v>
      </c>
      <c r="EG157" s="123">
        <f>-SUMIFS(Lancamentos!$Y:$Y,Lancamentos!$AF:$AF,Fluxo_de_Caixa_Semanal!EG$8,Lancamentos!$F:$F,"Orçado",Lancamentos!$J:$J,Fluxo_de_Caixa_Semanal!$A157)</f>
        <v>0</v>
      </c>
      <c r="EH157" s="121">
        <f>-SUMIFS(Lancamentos!$Y:$Y,Lancamentos!$AF:$AF,Fluxo_de_Caixa_Semanal!EH$8,Lancamentos!$F:$F,"Orçado",Lancamentos!$J:$J,Fluxo_de_Caixa_Semanal!$A157)</f>
        <v>0</v>
      </c>
      <c r="EI157" s="122">
        <f>-SUMIFS(Lancamentos!$Y:$Y,Lancamentos!$AF:$AF,Fluxo_de_Caixa_Semanal!EI$8,Lancamentos!$F:$F,"Orçado",Lancamentos!$J:$J,Fluxo_de_Caixa_Semanal!$A157)</f>
        <v>0</v>
      </c>
      <c r="EJ157" s="123">
        <f>-SUMIFS(Lancamentos!$Y:$Y,Lancamentos!$AF:$AF,Fluxo_de_Caixa_Semanal!EJ$8,Lancamentos!$F:$F,"Orçado",Lancamentos!$J:$J,Fluxo_de_Caixa_Semanal!$A157)</f>
        <v>0</v>
      </c>
      <c r="EK157" s="121">
        <f>-SUMIFS(Lancamentos!$Y:$Y,Lancamentos!$AF:$AF,Fluxo_de_Caixa_Semanal!EK$8,Lancamentos!$F:$F,"Orçado",Lancamentos!$J:$J,Fluxo_de_Caixa_Semanal!$A157)</f>
        <v>0</v>
      </c>
      <c r="EL157" s="122">
        <f>-SUMIFS(Lancamentos!$Y:$Y,Lancamentos!$AF:$AF,Fluxo_de_Caixa_Semanal!EL$8,Lancamentos!$F:$F,"Orçado",Lancamentos!$J:$J,Fluxo_de_Caixa_Semanal!$A157)</f>
        <v>0</v>
      </c>
      <c r="EM157" s="123">
        <f>-SUMIFS(Lancamentos!$Y:$Y,Lancamentos!$AF:$AF,Fluxo_de_Caixa_Semanal!EM$8,Lancamentos!$F:$F,"Orçado",Lancamentos!$J:$J,Fluxo_de_Caixa_Semanal!$A157)</f>
        <v>0</v>
      </c>
      <c r="EN157" s="121">
        <f>-SUMIFS(Lancamentos!$Y:$Y,Lancamentos!$AF:$AF,Fluxo_de_Caixa_Semanal!EN$8,Lancamentos!$F:$F,"Orçado",Lancamentos!$J:$J,Fluxo_de_Caixa_Semanal!$A157)</f>
        <v>0</v>
      </c>
      <c r="EO157" s="122">
        <f>-SUMIFS(Lancamentos!$Y:$Y,Lancamentos!$AF:$AF,Fluxo_de_Caixa_Semanal!EO$8,Lancamentos!$F:$F,"Orçado",Lancamentos!$J:$J,Fluxo_de_Caixa_Semanal!$A157)</f>
        <v>0</v>
      </c>
      <c r="EP157" s="123">
        <f>-SUMIFS(Lancamentos!$Y:$Y,Lancamentos!$AF:$AF,Fluxo_de_Caixa_Semanal!EP$8,Lancamentos!$F:$F,"Orçado",Lancamentos!$J:$J,Fluxo_de_Caixa_Semanal!$A157)</f>
        <v>0</v>
      </c>
      <c r="EQ157" s="121">
        <f>-SUMIFS(Lancamentos!$Y:$Y,Lancamentos!$AF:$AF,Fluxo_de_Caixa_Semanal!EQ$8,Lancamentos!$F:$F,"Orçado",Lancamentos!$J:$J,Fluxo_de_Caixa_Semanal!$A157)</f>
        <v>0</v>
      </c>
      <c r="ER157" s="122">
        <f>-SUMIFS(Lancamentos!$Y:$Y,Lancamentos!$AF:$AF,Fluxo_de_Caixa_Semanal!ER$8,Lancamentos!$F:$F,"Orçado",Lancamentos!$J:$J,Fluxo_de_Caixa_Semanal!$A157)</f>
        <v>0</v>
      </c>
      <c r="ES157" s="123">
        <f>-SUMIFS(Lancamentos!$Y:$Y,Lancamentos!$AF:$AF,Fluxo_de_Caixa_Semanal!ES$8,Lancamentos!$F:$F,"Orçado",Lancamentos!$J:$J,Fluxo_de_Caixa_Semanal!$A157)</f>
        <v>0</v>
      </c>
    </row>
    <row r="158" spans="1:149" s="2" customFormat="1" outlineLevel="1" x14ac:dyDescent="0.25">
      <c r="A158" t="s">
        <v>117</v>
      </c>
      <c r="B158" t="s">
        <v>118</v>
      </c>
      <c r="C158" s="165">
        <f>-SUMIFS(Lancamentos!$Y:$Y,Lancamentos!$AF:$AF,Fluxo_de_Caixa_Semanal!C$8,Lancamentos!$F:$F,"Realizado",Lancamentos!$J:$J,Fluxo_de_Caixa_Semanal!$A158)</f>
        <v>0</v>
      </c>
      <c r="D158" s="165">
        <f>-SUMIFS(Lancamentos!$Y:$Y,Lancamentos!$AF:$AF,Fluxo_de_Caixa_Semanal!D$8,Lancamentos!$F:$F,"Realizado",Lancamentos!$J:$J,Fluxo_de_Caixa_Semanal!$A158)</f>
        <v>0</v>
      </c>
      <c r="E158" s="166">
        <f>-SUMIFS(Lancamentos!$Y:$Y,Lancamentos!$AF:$AF,Fluxo_de_Caixa_Semanal!E$8,Lancamentos!$F:$F,"Realizado",Lancamentos!$J:$J,Fluxo_de_Caixa_Semanal!$A158)</f>
        <v>0</v>
      </c>
      <c r="F158" s="167">
        <f>-SUMIFS(Lancamentos!$Y:$Y,Lancamentos!$AF:$AF,Fluxo_de_Caixa_Semanal!F$8,Lancamentos!$F:$F,"Realizado",Lancamentos!$J:$J,Fluxo_de_Caixa_Semanal!$A158)</f>
        <v>0</v>
      </c>
      <c r="G158" s="165">
        <f>-SUMIFS(Lancamentos!$Y:$Y,Lancamentos!$AF:$AF,Fluxo_de_Caixa_Semanal!G$8,Lancamentos!$F:$F,"Realizado",Lancamentos!$J:$J,Fluxo_de_Caixa_Semanal!$A158)</f>
        <v>0</v>
      </c>
      <c r="H158" s="166">
        <f>-SUMIFS(Lancamentos!$Y:$Y,Lancamentos!$AF:$AF,Fluxo_de_Caixa_Semanal!H$8,Lancamentos!$F:$F,"Realizado",Lancamentos!$J:$J,Fluxo_de_Caixa_Semanal!$A158)</f>
        <v>0</v>
      </c>
      <c r="I158" s="167">
        <f>-SUMIFS(Lancamentos!$Y:$Y,Lancamentos!$AF:$AF,Fluxo_de_Caixa_Semanal!I$8,Lancamentos!$F:$F,"Realizado",Lancamentos!$J:$J,Fluxo_de_Caixa_Semanal!$A158)</f>
        <v>0</v>
      </c>
      <c r="J158" s="165">
        <f>-SUMIFS(Lancamentos!$Y:$Y,Lancamentos!$AF:$AF,Fluxo_de_Caixa_Semanal!J$8,Lancamentos!$F:$F,"Realizado",Lancamentos!$J:$J,Fluxo_de_Caixa_Semanal!$A158)</f>
        <v>0</v>
      </c>
      <c r="K158" s="166">
        <f>-SUMIFS(Lancamentos!$Y:$Y,Lancamentos!$AF:$AF,Fluxo_de_Caixa_Semanal!K$8,Lancamentos!$F:$F,"Realizado",Lancamentos!$J:$J,Fluxo_de_Caixa_Semanal!$A158)</f>
        <v>0</v>
      </c>
      <c r="L158" s="167">
        <f>-SUMIFS(Lancamentos!$Y:$Y,Lancamentos!$AF:$AF,Fluxo_de_Caixa_Semanal!L$8,Lancamentos!$F:$F,"Realizado",Lancamentos!$J:$J,Fluxo_de_Caixa_Semanal!$A158)</f>
        <v>0</v>
      </c>
      <c r="M158" s="165">
        <f>-SUMIFS(Lancamentos!$Y:$Y,Lancamentos!$AF:$AF,Fluxo_de_Caixa_Semanal!M$8,Lancamentos!$F:$F,"Realizado",Lancamentos!$J:$J,Fluxo_de_Caixa_Semanal!$A158)</f>
        <v>0</v>
      </c>
      <c r="N158" s="166">
        <f>-SUMIFS(Lancamentos!$Y:$Y,Lancamentos!$AF:$AF,Fluxo_de_Caixa_Semanal!N$8,Lancamentos!$F:$F,"Realizado",Lancamentos!$J:$J,Fluxo_de_Caixa_Semanal!$A158)</f>
        <v>0</v>
      </c>
      <c r="O158" s="167">
        <f>-SUMIFS(Lancamentos!$Y:$Y,Lancamentos!$AF:$AF,Fluxo_de_Caixa_Semanal!O$8,Lancamentos!$F:$F,"Realizado",Lancamentos!$J:$J,Fluxo_de_Caixa_Semanal!$A158)</f>
        <v>0</v>
      </c>
      <c r="P158" s="165">
        <f>-SUMIFS(Lancamentos!$Y:$Y,Lancamentos!$AF:$AF,Fluxo_de_Caixa_Semanal!P$8,Lancamentos!$F:$F,"Realizado",Lancamentos!$J:$J,Fluxo_de_Caixa_Semanal!$A158)</f>
        <v>0</v>
      </c>
      <c r="Q158" s="166">
        <f>-SUMIFS(Lancamentos!$Y:$Y,Lancamentos!$AF:$AF,Fluxo_de_Caixa_Semanal!Q$8,Lancamentos!$F:$F,"Realizado",Lancamentos!$J:$J,Fluxo_de_Caixa_Semanal!$A158)</f>
        <v>0</v>
      </c>
      <c r="R158" s="167">
        <f>-SUMIFS(Lancamentos!$Y:$Y,Lancamentos!$AF:$AF,Fluxo_de_Caixa_Semanal!R$8,Lancamentos!$F:$F,"Realizado",Lancamentos!$J:$J,Fluxo_de_Caixa_Semanal!$A158)</f>
        <v>0</v>
      </c>
      <c r="S158" s="165">
        <f>-SUMIFS(Lancamentos!$Y:$Y,Lancamentos!$AF:$AF,Fluxo_de_Caixa_Semanal!S$8,Lancamentos!$F:$F,"Realizado",Lancamentos!$J:$J,Fluxo_de_Caixa_Semanal!$A158)</f>
        <v>0</v>
      </c>
      <c r="T158" s="166">
        <f>-SUMIFS(Lancamentos!$Y:$Y,Lancamentos!$AF:$AF,Fluxo_de_Caixa_Semanal!T$8,Lancamentos!$F:$F,"Realizado",Lancamentos!$J:$J,Fluxo_de_Caixa_Semanal!$A158)</f>
        <v>0</v>
      </c>
      <c r="U158" s="167">
        <f>-SUMIFS(Lancamentos!$Y:$Y,Lancamentos!$AF:$AF,Fluxo_de_Caixa_Semanal!U$8,Lancamentos!$F:$F,"Realizado",Lancamentos!$J:$J,Fluxo_de_Caixa_Semanal!$A158)</f>
        <v>0</v>
      </c>
      <c r="V158" s="165">
        <f>-SUMIFS(Lancamentos!$Y:$Y,Lancamentos!$AF:$AF,Fluxo_de_Caixa_Semanal!V$8,Lancamentos!$F:$F,"Realizado",Lancamentos!$J:$J,Fluxo_de_Caixa_Semanal!$A158)</f>
        <v>0</v>
      </c>
      <c r="W158" s="166">
        <f>-SUMIFS(Lancamentos!$Y:$Y,Lancamentos!$AF:$AF,Fluxo_de_Caixa_Semanal!W$8,Lancamentos!$F:$F,"Realizado",Lancamentos!$J:$J,Fluxo_de_Caixa_Semanal!$A158)</f>
        <v>0</v>
      </c>
      <c r="X158" s="121">
        <f>-SUMIFS(Lancamentos!$Y:$Y,Lancamentos!$AF:$AF,Fluxo_de_Caixa_Semanal!X$8,Lancamentos!$F:$F,"Orçado",Lancamentos!$J:$J,Fluxo_de_Caixa_Semanal!$A158)</f>
        <v>0</v>
      </c>
      <c r="Y158" s="122">
        <f>-SUMIFS(Lancamentos!$Y:$Y,Lancamentos!$AF:$AF,Fluxo_de_Caixa_Semanal!Y$8,Lancamentos!$F:$F,"Orçado",Lancamentos!$J:$J,Fluxo_de_Caixa_Semanal!$A158)</f>
        <v>0</v>
      </c>
      <c r="Z158" s="123">
        <f>-SUMIFS(Lancamentos!$Y:$Y,Lancamentos!$AF:$AF,Fluxo_de_Caixa_Semanal!Z$8,Lancamentos!$F:$F,"Orçado",Lancamentos!$J:$J,Fluxo_de_Caixa_Semanal!$A158)</f>
        <v>0</v>
      </c>
      <c r="AA158" s="121">
        <f>-SUMIFS(Lancamentos!$Y:$Y,Lancamentos!$AF:$AF,Fluxo_de_Caixa_Semanal!AA$8,Lancamentos!$F:$F,"Orçado",Lancamentos!$J:$J,Fluxo_de_Caixa_Semanal!$A158)</f>
        <v>0</v>
      </c>
      <c r="AB158" s="122">
        <f>-SUMIFS(Lancamentos!$Y:$Y,Lancamentos!$AF:$AF,Fluxo_de_Caixa_Semanal!AB$8,Lancamentos!$F:$F,"Orçado",Lancamentos!$J:$J,Fluxo_de_Caixa_Semanal!$A158)</f>
        <v>0</v>
      </c>
      <c r="AC158" s="123">
        <f>-SUMIFS(Lancamentos!$Y:$Y,Lancamentos!$AF:$AF,Fluxo_de_Caixa_Semanal!AC$8,Lancamentos!$F:$F,"Orçado",Lancamentos!$J:$J,Fluxo_de_Caixa_Semanal!$A158)</f>
        <v>0</v>
      </c>
      <c r="AD158" s="121">
        <f>-SUMIFS(Lancamentos!$Y:$Y,Lancamentos!$AF:$AF,Fluxo_de_Caixa_Semanal!AD$8,Lancamentos!$F:$F,"Orçado",Lancamentos!$J:$J,Fluxo_de_Caixa_Semanal!$A158)</f>
        <v>0</v>
      </c>
      <c r="AE158" s="122">
        <f>-SUMIFS(Lancamentos!$Y:$Y,Lancamentos!$AF:$AF,Fluxo_de_Caixa_Semanal!AE$8,Lancamentos!$F:$F,"Orçado",Lancamentos!$J:$J,Fluxo_de_Caixa_Semanal!$A158)</f>
        <v>0</v>
      </c>
      <c r="AF158" s="123">
        <f>-SUMIFS(Lancamentos!$Y:$Y,Lancamentos!$AF:$AF,Fluxo_de_Caixa_Semanal!AF$8,Lancamentos!$F:$F,"Orçado",Lancamentos!$J:$J,Fluxo_de_Caixa_Semanal!$A158)</f>
        <v>0</v>
      </c>
      <c r="AG158" s="121">
        <f>-SUMIFS(Lancamentos!$Y:$Y,Lancamentos!$AF:$AF,Fluxo_de_Caixa_Semanal!AG$8,Lancamentos!$F:$F,"Orçado",Lancamentos!$J:$J,Fluxo_de_Caixa_Semanal!$A158)</f>
        <v>0</v>
      </c>
      <c r="AH158" s="122">
        <f>-SUMIFS(Lancamentos!$Y:$Y,Lancamentos!$AF:$AF,Fluxo_de_Caixa_Semanal!AH$8,Lancamentos!$F:$F,"Orçado",Lancamentos!$J:$J,Fluxo_de_Caixa_Semanal!$A158)</f>
        <v>0</v>
      </c>
      <c r="AI158" s="123">
        <f>-SUMIFS(Lancamentos!$Y:$Y,Lancamentos!$AF:$AF,Fluxo_de_Caixa_Semanal!AI$8,Lancamentos!$F:$F,"Orçado",Lancamentos!$J:$J,Fluxo_de_Caixa_Semanal!$A158)</f>
        <v>0</v>
      </c>
      <c r="AJ158" s="121">
        <f>-SUMIFS(Lancamentos!$Y:$Y,Lancamentos!$AF:$AF,Fluxo_de_Caixa_Semanal!AJ$8,Lancamentos!$F:$F,"Orçado",Lancamentos!$J:$J,Fluxo_de_Caixa_Semanal!$A158)</f>
        <v>0</v>
      </c>
      <c r="AK158" s="122">
        <f>-SUMIFS(Lancamentos!$Y:$Y,Lancamentos!$AF:$AF,Fluxo_de_Caixa_Semanal!AK$8,Lancamentos!$F:$F,"Orçado",Lancamentos!$J:$J,Fluxo_de_Caixa_Semanal!$A158)</f>
        <v>0</v>
      </c>
      <c r="AL158" s="123">
        <f>-SUMIFS(Lancamentos!$Y:$Y,Lancamentos!$AF:$AF,Fluxo_de_Caixa_Semanal!AL$8,Lancamentos!$F:$F,"Orçado",Lancamentos!$J:$J,Fluxo_de_Caixa_Semanal!$A158)</f>
        <v>0</v>
      </c>
      <c r="AM158" s="121">
        <f>-SUMIFS(Lancamentos!$Y:$Y,Lancamentos!$AF:$AF,Fluxo_de_Caixa_Semanal!AM$8,Lancamentos!$F:$F,"Orçado",Lancamentos!$J:$J,Fluxo_de_Caixa_Semanal!$A158)</f>
        <v>0</v>
      </c>
      <c r="AN158" s="122">
        <f>-SUMIFS(Lancamentos!$Y:$Y,Lancamentos!$AF:$AF,Fluxo_de_Caixa_Semanal!AN$8,Lancamentos!$F:$F,"Orçado",Lancamentos!$J:$J,Fluxo_de_Caixa_Semanal!$A158)</f>
        <v>0</v>
      </c>
      <c r="AO158" s="123">
        <f>-SUMIFS(Lancamentos!$Y:$Y,Lancamentos!$AF:$AF,Fluxo_de_Caixa_Semanal!AO$8,Lancamentos!$F:$F,"Orçado",Lancamentos!$J:$J,Fluxo_de_Caixa_Semanal!$A158)</f>
        <v>0</v>
      </c>
      <c r="AP158" s="121">
        <f>-SUMIFS(Lancamentos!$Y:$Y,Lancamentos!$AF:$AF,Fluxo_de_Caixa_Semanal!AP$8,Lancamentos!$F:$F,"Orçado",Lancamentos!$J:$J,Fluxo_de_Caixa_Semanal!$A158)</f>
        <v>0</v>
      </c>
      <c r="AQ158" s="122">
        <f>-SUMIFS(Lancamentos!$Y:$Y,Lancamentos!$AF:$AF,Fluxo_de_Caixa_Semanal!AQ$8,Lancamentos!$F:$F,"Orçado",Lancamentos!$J:$J,Fluxo_de_Caixa_Semanal!$A158)</f>
        <v>0</v>
      </c>
      <c r="AR158" s="123">
        <f>-SUMIFS(Lancamentos!$Y:$Y,Lancamentos!$AF:$AF,Fluxo_de_Caixa_Semanal!AR$8,Lancamentos!$F:$F,"Orçado",Lancamentos!$J:$J,Fluxo_de_Caixa_Semanal!$A158)</f>
        <v>0</v>
      </c>
      <c r="AS158" s="121">
        <f>-SUMIFS(Lancamentos!$Y:$Y,Lancamentos!$AF:$AF,Fluxo_de_Caixa_Semanal!AS$8,Lancamentos!$F:$F,"Orçado",Lancamentos!$J:$J,Fluxo_de_Caixa_Semanal!$A158)</f>
        <v>0</v>
      </c>
      <c r="AT158" s="122">
        <f>-SUMIFS(Lancamentos!$Y:$Y,Lancamentos!$AF:$AF,Fluxo_de_Caixa_Semanal!AT$8,Lancamentos!$F:$F,"Orçado",Lancamentos!$J:$J,Fluxo_de_Caixa_Semanal!$A158)</f>
        <v>0</v>
      </c>
      <c r="AU158" s="123">
        <f>-SUMIFS(Lancamentos!$Y:$Y,Lancamentos!$AF:$AF,Fluxo_de_Caixa_Semanal!AU$8,Lancamentos!$F:$F,"Orçado",Lancamentos!$J:$J,Fluxo_de_Caixa_Semanal!$A158)</f>
        <v>0</v>
      </c>
      <c r="AV158" s="121">
        <f>-SUMIFS(Lancamentos!$Y:$Y,Lancamentos!$AF:$AF,Fluxo_de_Caixa_Semanal!AV$8,Lancamentos!$F:$F,"Orçado",Lancamentos!$J:$J,Fluxo_de_Caixa_Semanal!$A158)</f>
        <v>0</v>
      </c>
      <c r="AW158" s="122">
        <f>-SUMIFS(Lancamentos!$Y:$Y,Lancamentos!$AF:$AF,Fluxo_de_Caixa_Semanal!AW$8,Lancamentos!$F:$F,"Orçado",Lancamentos!$J:$J,Fluxo_de_Caixa_Semanal!$A158)</f>
        <v>0</v>
      </c>
      <c r="AX158" s="123">
        <f>-SUMIFS(Lancamentos!$Y:$Y,Lancamentos!$AF:$AF,Fluxo_de_Caixa_Semanal!AX$8,Lancamentos!$F:$F,"Orçado",Lancamentos!$J:$J,Fluxo_de_Caixa_Semanal!$A158)</f>
        <v>0</v>
      </c>
      <c r="AY158" s="121">
        <f>-SUMIFS(Lancamentos!$Y:$Y,Lancamentos!$AF:$AF,Fluxo_de_Caixa_Semanal!AY$8,Lancamentos!$F:$F,"Orçado",Lancamentos!$J:$J,Fluxo_de_Caixa_Semanal!$A158)</f>
        <v>0</v>
      </c>
      <c r="AZ158" s="122">
        <f>-SUMIFS(Lancamentos!$Y:$Y,Lancamentos!$AF:$AF,Fluxo_de_Caixa_Semanal!AZ$8,Lancamentos!$F:$F,"Orçado",Lancamentos!$J:$J,Fluxo_de_Caixa_Semanal!$A158)</f>
        <v>0</v>
      </c>
      <c r="BA158" s="123">
        <f>-SUMIFS(Lancamentos!$Y:$Y,Lancamentos!$AF:$AF,Fluxo_de_Caixa_Semanal!BA$8,Lancamentos!$F:$F,"Orçado",Lancamentos!$J:$J,Fluxo_de_Caixa_Semanal!$A158)</f>
        <v>0</v>
      </c>
      <c r="BB158" s="121">
        <f>-SUMIFS(Lancamentos!$Y:$Y,Lancamentos!$AF:$AF,Fluxo_de_Caixa_Semanal!BB$8,Lancamentos!$F:$F,"Orçado",Lancamentos!$J:$J,Fluxo_de_Caixa_Semanal!$A158)</f>
        <v>0</v>
      </c>
      <c r="BC158" s="122">
        <f>-SUMIFS(Lancamentos!$Y:$Y,Lancamentos!$AF:$AF,Fluxo_de_Caixa_Semanal!BC$8,Lancamentos!$F:$F,"Orçado",Lancamentos!$J:$J,Fluxo_de_Caixa_Semanal!$A158)</f>
        <v>0</v>
      </c>
      <c r="BD158" s="123">
        <f>-SUMIFS(Lancamentos!$Y:$Y,Lancamentos!$AF:$AF,Fluxo_de_Caixa_Semanal!BD$8,Lancamentos!$F:$F,"Orçado",Lancamentos!$J:$J,Fluxo_de_Caixa_Semanal!$A158)</f>
        <v>0</v>
      </c>
      <c r="BE158" s="121">
        <f>-SUMIFS(Lancamentos!$Y:$Y,Lancamentos!$AF:$AF,Fluxo_de_Caixa_Semanal!BE$8,Lancamentos!$F:$F,"Orçado",Lancamentos!$J:$J,Fluxo_de_Caixa_Semanal!$A158)</f>
        <v>0</v>
      </c>
      <c r="BF158" s="122">
        <f>-SUMIFS(Lancamentos!$Y:$Y,Lancamentos!$AF:$AF,Fluxo_de_Caixa_Semanal!BF$8,Lancamentos!$F:$F,"Orçado",Lancamentos!$J:$J,Fluxo_de_Caixa_Semanal!$A158)</f>
        <v>0</v>
      </c>
      <c r="BG158" s="123">
        <f>-SUMIFS(Lancamentos!$Y:$Y,Lancamentos!$AF:$AF,Fluxo_de_Caixa_Semanal!BG$8,Lancamentos!$F:$F,"Orçado",Lancamentos!$J:$J,Fluxo_de_Caixa_Semanal!$A158)</f>
        <v>0</v>
      </c>
      <c r="BH158" s="121">
        <f>-SUMIFS(Lancamentos!$Y:$Y,Lancamentos!$AF:$AF,Fluxo_de_Caixa_Semanal!BH$8,Lancamentos!$F:$F,"Orçado",Lancamentos!$J:$J,Fluxo_de_Caixa_Semanal!$A158)</f>
        <v>0</v>
      </c>
      <c r="BI158" s="122">
        <f>-SUMIFS(Lancamentos!$Y:$Y,Lancamentos!$AF:$AF,Fluxo_de_Caixa_Semanal!BI$8,Lancamentos!$F:$F,"Orçado",Lancamentos!$J:$J,Fluxo_de_Caixa_Semanal!$A158)</f>
        <v>0</v>
      </c>
      <c r="BJ158" s="123">
        <f>-SUMIFS(Lancamentos!$Y:$Y,Lancamentos!$AF:$AF,Fluxo_de_Caixa_Semanal!BJ$8,Lancamentos!$F:$F,"Orçado",Lancamentos!$J:$J,Fluxo_de_Caixa_Semanal!$A158)</f>
        <v>0</v>
      </c>
      <c r="BK158" s="121">
        <f>-SUMIFS(Lancamentos!$Y:$Y,Lancamentos!$AF:$AF,Fluxo_de_Caixa_Semanal!BK$8,Lancamentos!$F:$F,"Orçado",Lancamentos!$J:$J,Fluxo_de_Caixa_Semanal!$A158)</f>
        <v>0</v>
      </c>
      <c r="BL158" s="122">
        <f>-SUMIFS(Lancamentos!$Y:$Y,Lancamentos!$AF:$AF,Fluxo_de_Caixa_Semanal!BL$8,Lancamentos!$F:$F,"Orçado",Lancamentos!$J:$J,Fluxo_de_Caixa_Semanal!$A158)</f>
        <v>0</v>
      </c>
      <c r="BM158" s="123">
        <f>-SUMIFS(Lancamentos!$Y:$Y,Lancamentos!$AF:$AF,Fluxo_de_Caixa_Semanal!BM$8,Lancamentos!$F:$F,"Orçado",Lancamentos!$J:$J,Fluxo_de_Caixa_Semanal!$A158)</f>
        <v>0</v>
      </c>
      <c r="BN158" s="121">
        <f>-SUMIFS(Lancamentos!$Y:$Y,Lancamentos!$AF:$AF,Fluxo_de_Caixa_Semanal!BN$8,Lancamentos!$F:$F,"Orçado",Lancamentos!$J:$J,Fluxo_de_Caixa_Semanal!$A158)</f>
        <v>0</v>
      </c>
      <c r="BO158" s="122">
        <f>-SUMIFS(Lancamentos!$Y:$Y,Lancamentos!$AF:$AF,Fluxo_de_Caixa_Semanal!BO$8,Lancamentos!$F:$F,"Orçado",Lancamentos!$J:$J,Fluxo_de_Caixa_Semanal!$A158)</f>
        <v>0</v>
      </c>
      <c r="BP158" s="123">
        <f>-SUMIFS(Lancamentos!$Y:$Y,Lancamentos!$AF:$AF,Fluxo_de_Caixa_Semanal!BP$8,Lancamentos!$F:$F,"Orçado",Lancamentos!$J:$J,Fluxo_de_Caixa_Semanal!$A158)</f>
        <v>0</v>
      </c>
      <c r="BQ158" s="121">
        <f>-SUMIFS(Lancamentos!$Y:$Y,Lancamentos!$AF:$AF,Fluxo_de_Caixa_Semanal!BQ$8,Lancamentos!$F:$F,"Orçado",Lancamentos!$J:$J,Fluxo_de_Caixa_Semanal!$A158)</f>
        <v>0</v>
      </c>
      <c r="BR158" s="122">
        <f>-SUMIFS(Lancamentos!$Y:$Y,Lancamentos!$AF:$AF,Fluxo_de_Caixa_Semanal!BR$8,Lancamentos!$F:$F,"Orçado",Lancamentos!$J:$J,Fluxo_de_Caixa_Semanal!$A158)</f>
        <v>0</v>
      </c>
      <c r="BS158" s="123">
        <f>-SUMIFS(Lancamentos!$Y:$Y,Lancamentos!$AF:$AF,Fluxo_de_Caixa_Semanal!BS$8,Lancamentos!$F:$F,"Orçado",Lancamentos!$J:$J,Fluxo_de_Caixa_Semanal!$A158)</f>
        <v>0</v>
      </c>
      <c r="BT158" s="121">
        <f>-SUMIFS(Lancamentos!$Y:$Y,Lancamentos!$AF:$AF,Fluxo_de_Caixa_Semanal!BT$8,Lancamentos!$F:$F,"Orçado",Lancamentos!$J:$J,Fluxo_de_Caixa_Semanal!$A158)</f>
        <v>0</v>
      </c>
      <c r="BU158" s="122">
        <f>-SUMIFS(Lancamentos!$Y:$Y,Lancamentos!$AF:$AF,Fluxo_de_Caixa_Semanal!BU$8,Lancamentos!$F:$F,"Orçado",Lancamentos!$J:$J,Fluxo_de_Caixa_Semanal!$A158)</f>
        <v>0</v>
      </c>
      <c r="BV158" s="123">
        <f>-SUMIFS(Lancamentos!$Y:$Y,Lancamentos!$AF:$AF,Fluxo_de_Caixa_Semanal!BV$8,Lancamentos!$F:$F,"Orçado",Lancamentos!$J:$J,Fluxo_de_Caixa_Semanal!$A158)</f>
        <v>0</v>
      </c>
      <c r="BW158" s="121">
        <f>-SUMIFS(Lancamentos!$Y:$Y,Lancamentos!$AF:$AF,Fluxo_de_Caixa_Semanal!BW$8,Lancamentos!$F:$F,"Orçado",Lancamentos!$J:$J,Fluxo_de_Caixa_Semanal!$A158)</f>
        <v>0</v>
      </c>
      <c r="BX158" s="122">
        <f>-SUMIFS(Lancamentos!$Y:$Y,Lancamentos!$AF:$AF,Fluxo_de_Caixa_Semanal!BX$8,Lancamentos!$F:$F,"Orçado",Lancamentos!$J:$J,Fluxo_de_Caixa_Semanal!$A158)</f>
        <v>0</v>
      </c>
      <c r="BY158" s="123">
        <f>-SUMIFS(Lancamentos!$Y:$Y,Lancamentos!$AF:$AF,Fluxo_de_Caixa_Semanal!BY$8,Lancamentos!$F:$F,"Orçado",Lancamentos!$J:$J,Fluxo_de_Caixa_Semanal!$A158)</f>
        <v>0</v>
      </c>
      <c r="BZ158" s="121">
        <f>-SUMIFS(Lancamentos!$Y:$Y,Lancamentos!$AF:$AF,Fluxo_de_Caixa_Semanal!BZ$8,Lancamentos!$F:$F,"Orçado",Lancamentos!$J:$J,Fluxo_de_Caixa_Semanal!$A158)</f>
        <v>0</v>
      </c>
      <c r="CA158" s="122">
        <f>-SUMIFS(Lancamentos!$Y:$Y,Lancamentos!$AF:$AF,Fluxo_de_Caixa_Semanal!CA$8,Lancamentos!$F:$F,"Orçado",Lancamentos!$J:$J,Fluxo_de_Caixa_Semanal!$A158)</f>
        <v>0</v>
      </c>
      <c r="CB158" s="123">
        <f>-SUMIFS(Lancamentos!$Y:$Y,Lancamentos!$AF:$AF,Fluxo_de_Caixa_Semanal!CB$8,Lancamentos!$F:$F,"Orçado",Lancamentos!$J:$J,Fluxo_de_Caixa_Semanal!$A158)</f>
        <v>0</v>
      </c>
      <c r="CC158" s="121">
        <f>-SUMIFS(Lancamentos!$Y:$Y,Lancamentos!$AF:$AF,Fluxo_de_Caixa_Semanal!CC$8,Lancamentos!$F:$F,"Orçado",Lancamentos!$J:$J,Fluxo_de_Caixa_Semanal!$A158)</f>
        <v>0</v>
      </c>
      <c r="CD158" s="122">
        <f>-SUMIFS(Lancamentos!$Y:$Y,Lancamentos!$AF:$AF,Fluxo_de_Caixa_Semanal!CD$8,Lancamentos!$F:$F,"Orçado",Lancamentos!$J:$J,Fluxo_de_Caixa_Semanal!$A158)</f>
        <v>0</v>
      </c>
      <c r="CE158" s="123">
        <f>-SUMIFS(Lancamentos!$Y:$Y,Lancamentos!$AF:$AF,Fluxo_de_Caixa_Semanal!CE$8,Lancamentos!$F:$F,"Orçado",Lancamentos!$J:$J,Fluxo_de_Caixa_Semanal!$A158)</f>
        <v>0</v>
      </c>
      <c r="CF158" s="121">
        <f>-SUMIFS(Lancamentos!$Y:$Y,Lancamentos!$AF:$AF,Fluxo_de_Caixa_Semanal!CF$8,Lancamentos!$F:$F,"Orçado",Lancamentos!$J:$J,Fluxo_de_Caixa_Semanal!$A158)</f>
        <v>0</v>
      </c>
      <c r="CG158" s="122">
        <f>-SUMIFS(Lancamentos!$Y:$Y,Lancamentos!$AF:$AF,Fluxo_de_Caixa_Semanal!CG$8,Lancamentos!$F:$F,"Orçado",Lancamentos!$J:$J,Fluxo_de_Caixa_Semanal!$A158)</f>
        <v>0</v>
      </c>
      <c r="CH158" s="123">
        <f>-SUMIFS(Lancamentos!$Y:$Y,Lancamentos!$AF:$AF,Fluxo_de_Caixa_Semanal!CH$8,Lancamentos!$F:$F,"Orçado",Lancamentos!$J:$J,Fluxo_de_Caixa_Semanal!$A158)</f>
        <v>0</v>
      </c>
      <c r="CI158" s="121">
        <f>-SUMIFS(Lancamentos!$Y:$Y,Lancamentos!$AF:$AF,Fluxo_de_Caixa_Semanal!CI$8,Lancamentos!$F:$F,"Orçado",Lancamentos!$J:$J,Fluxo_de_Caixa_Semanal!$A158)</f>
        <v>0</v>
      </c>
      <c r="CJ158" s="122">
        <f>-SUMIFS(Lancamentos!$Y:$Y,Lancamentos!$AF:$AF,Fluxo_de_Caixa_Semanal!CJ$8,Lancamentos!$F:$F,"Orçado",Lancamentos!$J:$J,Fluxo_de_Caixa_Semanal!$A158)</f>
        <v>0</v>
      </c>
      <c r="CK158" s="123">
        <f>-SUMIFS(Lancamentos!$Y:$Y,Lancamentos!$AF:$AF,Fluxo_de_Caixa_Semanal!CK$8,Lancamentos!$F:$F,"Orçado",Lancamentos!$J:$J,Fluxo_de_Caixa_Semanal!$A158)</f>
        <v>0</v>
      </c>
      <c r="CL158" s="121">
        <f>-SUMIFS(Lancamentos!$Y:$Y,Lancamentos!$AF:$AF,Fluxo_de_Caixa_Semanal!CL$8,Lancamentos!$F:$F,"Orçado",Lancamentos!$J:$J,Fluxo_de_Caixa_Semanal!$A158)</f>
        <v>0</v>
      </c>
      <c r="CM158" s="122">
        <f>-SUMIFS(Lancamentos!$Y:$Y,Lancamentos!$AF:$AF,Fluxo_de_Caixa_Semanal!CM$8,Lancamentos!$F:$F,"Orçado",Lancamentos!$J:$J,Fluxo_de_Caixa_Semanal!$A158)</f>
        <v>0</v>
      </c>
      <c r="CN158" s="123">
        <f>-SUMIFS(Lancamentos!$Y:$Y,Lancamentos!$AF:$AF,Fluxo_de_Caixa_Semanal!CN$8,Lancamentos!$F:$F,"Orçado",Lancamentos!$J:$J,Fluxo_de_Caixa_Semanal!$A158)</f>
        <v>0</v>
      </c>
      <c r="CO158" s="121">
        <f>-SUMIFS(Lancamentos!$Y:$Y,Lancamentos!$AF:$AF,Fluxo_de_Caixa_Semanal!CO$8,Lancamentos!$F:$F,"Orçado",Lancamentos!$J:$J,Fluxo_de_Caixa_Semanal!$A158)</f>
        <v>0</v>
      </c>
      <c r="CP158" s="122">
        <f>-SUMIFS(Lancamentos!$Y:$Y,Lancamentos!$AF:$AF,Fluxo_de_Caixa_Semanal!CP$8,Lancamentos!$F:$F,"Orçado",Lancamentos!$J:$J,Fluxo_de_Caixa_Semanal!$A158)</f>
        <v>0</v>
      </c>
      <c r="CQ158" s="123">
        <f>-SUMIFS(Lancamentos!$Y:$Y,Lancamentos!$AF:$AF,Fluxo_de_Caixa_Semanal!CQ$8,Lancamentos!$F:$F,"Orçado",Lancamentos!$J:$J,Fluxo_de_Caixa_Semanal!$A158)</f>
        <v>0</v>
      </c>
      <c r="CR158" s="121">
        <f>-SUMIFS(Lancamentos!$Y:$Y,Lancamentos!$AF:$AF,Fluxo_de_Caixa_Semanal!CR$8,Lancamentos!$F:$F,"Orçado",Lancamentos!$J:$J,Fluxo_de_Caixa_Semanal!$A158)</f>
        <v>0</v>
      </c>
      <c r="CS158" s="122">
        <f>-SUMIFS(Lancamentos!$Y:$Y,Lancamentos!$AF:$AF,Fluxo_de_Caixa_Semanal!CS$8,Lancamentos!$F:$F,"Orçado",Lancamentos!$J:$J,Fluxo_de_Caixa_Semanal!$A158)</f>
        <v>0</v>
      </c>
      <c r="CT158" s="123">
        <f>-SUMIFS(Lancamentos!$Y:$Y,Lancamentos!$AF:$AF,Fluxo_de_Caixa_Semanal!CT$8,Lancamentos!$F:$F,"Orçado",Lancamentos!$J:$J,Fluxo_de_Caixa_Semanal!$A158)</f>
        <v>0</v>
      </c>
      <c r="CU158" s="121">
        <f>-SUMIFS(Lancamentos!$Y:$Y,Lancamentos!$AF:$AF,Fluxo_de_Caixa_Semanal!CU$8,Lancamentos!$F:$F,"Orçado",Lancamentos!$J:$J,Fluxo_de_Caixa_Semanal!$A158)</f>
        <v>0</v>
      </c>
      <c r="CV158" s="122">
        <f>-SUMIFS(Lancamentos!$Y:$Y,Lancamentos!$AF:$AF,Fluxo_de_Caixa_Semanal!CV$8,Lancamentos!$F:$F,"Orçado",Lancamentos!$J:$J,Fluxo_de_Caixa_Semanal!$A158)</f>
        <v>0</v>
      </c>
      <c r="CW158" s="123">
        <f>-SUMIFS(Lancamentos!$Y:$Y,Lancamentos!$AF:$AF,Fluxo_de_Caixa_Semanal!CW$8,Lancamentos!$F:$F,"Orçado",Lancamentos!$J:$J,Fluxo_de_Caixa_Semanal!$A158)</f>
        <v>0</v>
      </c>
      <c r="CX158" s="121">
        <f>-SUMIFS(Lancamentos!$Y:$Y,Lancamentos!$AF:$AF,Fluxo_de_Caixa_Semanal!CX$8,Lancamentos!$F:$F,"Orçado",Lancamentos!$J:$J,Fluxo_de_Caixa_Semanal!$A158)</f>
        <v>0</v>
      </c>
      <c r="CY158" s="122">
        <f>-SUMIFS(Lancamentos!$Y:$Y,Lancamentos!$AF:$AF,Fluxo_de_Caixa_Semanal!CY$8,Lancamentos!$F:$F,"Orçado",Lancamentos!$J:$J,Fluxo_de_Caixa_Semanal!$A158)</f>
        <v>0</v>
      </c>
      <c r="CZ158" s="123">
        <f>-SUMIFS(Lancamentos!$Y:$Y,Lancamentos!$AF:$AF,Fluxo_de_Caixa_Semanal!CZ$8,Lancamentos!$F:$F,"Orçado",Lancamentos!$J:$J,Fluxo_de_Caixa_Semanal!$A158)</f>
        <v>0</v>
      </c>
      <c r="DA158" s="121">
        <f>-SUMIFS(Lancamentos!$Y:$Y,Lancamentos!$AF:$AF,Fluxo_de_Caixa_Semanal!DA$8,Lancamentos!$F:$F,"Orçado",Lancamentos!$J:$J,Fluxo_de_Caixa_Semanal!$A158)</f>
        <v>0</v>
      </c>
      <c r="DB158" s="122">
        <f>-SUMIFS(Lancamentos!$Y:$Y,Lancamentos!$AF:$AF,Fluxo_de_Caixa_Semanal!DB$8,Lancamentos!$F:$F,"Orçado",Lancamentos!$J:$J,Fluxo_de_Caixa_Semanal!$A158)</f>
        <v>0</v>
      </c>
      <c r="DC158" s="123">
        <f>-SUMIFS(Lancamentos!$Y:$Y,Lancamentos!$AF:$AF,Fluxo_de_Caixa_Semanal!DC$8,Lancamentos!$F:$F,"Orçado",Lancamentos!$J:$J,Fluxo_de_Caixa_Semanal!$A158)</f>
        <v>0</v>
      </c>
      <c r="DD158" s="121">
        <f>-SUMIFS(Lancamentos!$Y:$Y,Lancamentos!$AF:$AF,Fluxo_de_Caixa_Semanal!DD$8,Lancamentos!$F:$F,"Orçado",Lancamentos!$J:$J,Fluxo_de_Caixa_Semanal!$A158)</f>
        <v>0</v>
      </c>
      <c r="DE158" s="122">
        <f>-SUMIFS(Lancamentos!$Y:$Y,Lancamentos!$AF:$AF,Fluxo_de_Caixa_Semanal!DE$8,Lancamentos!$F:$F,"Orçado",Lancamentos!$J:$J,Fluxo_de_Caixa_Semanal!$A158)</f>
        <v>0</v>
      </c>
      <c r="DF158" s="123">
        <f>-SUMIFS(Lancamentos!$Y:$Y,Lancamentos!$AF:$AF,Fluxo_de_Caixa_Semanal!DF$8,Lancamentos!$F:$F,"Orçado",Lancamentos!$J:$J,Fluxo_de_Caixa_Semanal!$A158)</f>
        <v>0</v>
      </c>
      <c r="DG158" s="121">
        <f>-SUMIFS(Lancamentos!$Y:$Y,Lancamentos!$AF:$AF,Fluxo_de_Caixa_Semanal!DG$8,Lancamentos!$F:$F,"Orçado",Lancamentos!$J:$J,Fluxo_de_Caixa_Semanal!$A158)</f>
        <v>0</v>
      </c>
      <c r="DH158" s="122">
        <f>-SUMIFS(Lancamentos!$Y:$Y,Lancamentos!$AF:$AF,Fluxo_de_Caixa_Semanal!DH$8,Lancamentos!$F:$F,"Orçado",Lancamentos!$J:$J,Fluxo_de_Caixa_Semanal!$A158)</f>
        <v>0</v>
      </c>
      <c r="DI158" s="123">
        <f>-SUMIFS(Lancamentos!$Y:$Y,Lancamentos!$AF:$AF,Fluxo_de_Caixa_Semanal!DI$8,Lancamentos!$F:$F,"Orçado",Lancamentos!$J:$J,Fluxo_de_Caixa_Semanal!$A158)</f>
        <v>0</v>
      </c>
      <c r="DJ158" s="121">
        <f>-SUMIFS(Lancamentos!$Y:$Y,Lancamentos!$AF:$AF,Fluxo_de_Caixa_Semanal!DJ$8,Lancamentos!$F:$F,"Orçado",Lancamentos!$J:$J,Fluxo_de_Caixa_Semanal!$A158)</f>
        <v>0</v>
      </c>
      <c r="DK158" s="122">
        <f>-SUMIFS(Lancamentos!$Y:$Y,Lancamentos!$AF:$AF,Fluxo_de_Caixa_Semanal!DK$8,Lancamentos!$F:$F,"Orçado",Lancamentos!$J:$J,Fluxo_de_Caixa_Semanal!$A158)</f>
        <v>0</v>
      </c>
      <c r="DL158" s="123">
        <f>-SUMIFS(Lancamentos!$Y:$Y,Lancamentos!$AF:$AF,Fluxo_de_Caixa_Semanal!DL$8,Lancamentos!$F:$F,"Orçado",Lancamentos!$J:$J,Fluxo_de_Caixa_Semanal!$A158)</f>
        <v>0</v>
      </c>
      <c r="DM158" s="121">
        <f>-SUMIFS(Lancamentos!$Y:$Y,Lancamentos!$AF:$AF,Fluxo_de_Caixa_Semanal!DM$8,Lancamentos!$F:$F,"Orçado",Lancamentos!$J:$J,Fluxo_de_Caixa_Semanal!$A158)</f>
        <v>0</v>
      </c>
      <c r="DN158" s="122">
        <f>-SUMIFS(Lancamentos!$Y:$Y,Lancamentos!$AF:$AF,Fluxo_de_Caixa_Semanal!DN$8,Lancamentos!$F:$F,"Orçado",Lancamentos!$J:$J,Fluxo_de_Caixa_Semanal!$A158)</f>
        <v>0</v>
      </c>
      <c r="DO158" s="123">
        <f>-SUMIFS(Lancamentos!$Y:$Y,Lancamentos!$AF:$AF,Fluxo_de_Caixa_Semanal!DO$8,Lancamentos!$F:$F,"Orçado",Lancamentos!$J:$J,Fluxo_de_Caixa_Semanal!$A158)</f>
        <v>0</v>
      </c>
      <c r="DP158" s="121">
        <f>-SUMIFS(Lancamentos!$Y:$Y,Lancamentos!$AF:$AF,Fluxo_de_Caixa_Semanal!DP$8,Lancamentos!$F:$F,"Orçado",Lancamentos!$J:$J,Fluxo_de_Caixa_Semanal!$A158)</f>
        <v>0</v>
      </c>
      <c r="DQ158" s="122">
        <f>-SUMIFS(Lancamentos!$Y:$Y,Lancamentos!$AF:$AF,Fluxo_de_Caixa_Semanal!DQ$8,Lancamentos!$F:$F,"Orçado",Lancamentos!$J:$J,Fluxo_de_Caixa_Semanal!$A158)</f>
        <v>0</v>
      </c>
      <c r="DR158" s="123">
        <f>-SUMIFS(Lancamentos!$Y:$Y,Lancamentos!$AF:$AF,Fluxo_de_Caixa_Semanal!DR$8,Lancamentos!$F:$F,"Orçado",Lancamentos!$J:$J,Fluxo_de_Caixa_Semanal!$A158)</f>
        <v>0</v>
      </c>
      <c r="DS158" s="121">
        <f>-SUMIFS(Lancamentos!$Y:$Y,Lancamentos!$AF:$AF,Fluxo_de_Caixa_Semanal!DS$8,Lancamentos!$F:$F,"Orçado",Lancamentos!$J:$J,Fluxo_de_Caixa_Semanal!$A158)</f>
        <v>0</v>
      </c>
      <c r="DT158" s="122">
        <f>-SUMIFS(Lancamentos!$Y:$Y,Lancamentos!$AF:$AF,Fluxo_de_Caixa_Semanal!DT$8,Lancamentos!$F:$F,"Orçado",Lancamentos!$J:$J,Fluxo_de_Caixa_Semanal!$A158)</f>
        <v>0</v>
      </c>
      <c r="DU158" s="123">
        <f>-SUMIFS(Lancamentos!$Y:$Y,Lancamentos!$AF:$AF,Fluxo_de_Caixa_Semanal!DU$8,Lancamentos!$F:$F,"Orçado",Lancamentos!$J:$J,Fluxo_de_Caixa_Semanal!$A158)</f>
        <v>0</v>
      </c>
      <c r="DV158" s="121">
        <f>-SUMIFS(Lancamentos!$Y:$Y,Lancamentos!$AF:$AF,Fluxo_de_Caixa_Semanal!DV$8,Lancamentos!$F:$F,"Orçado",Lancamentos!$J:$J,Fluxo_de_Caixa_Semanal!$A158)</f>
        <v>0</v>
      </c>
      <c r="DW158" s="122">
        <f>-SUMIFS(Lancamentos!$Y:$Y,Lancamentos!$AF:$AF,Fluxo_de_Caixa_Semanal!DW$8,Lancamentos!$F:$F,"Orçado",Lancamentos!$J:$J,Fluxo_de_Caixa_Semanal!$A158)</f>
        <v>0</v>
      </c>
      <c r="DX158" s="123">
        <f>-SUMIFS(Lancamentos!$Y:$Y,Lancamentos!$AF:$AF,Fluxo_de_Caixa_Semanal!DX$8,Lancamentos!$F:$F,"Orçado",Lancamentos!$J:$J,Fluxo_de_Caixa_Semanal!$A158)</f>
        <v>0</v>
      </c>
      <c r="DY158" s="121">
        <f>-SUMIFS(Lancamentos!$Y:$Y,Lancamentos!$AF:$AF,Fluxo_de_Caixa_Semanal!DY$8,Lancamentos!$F:$F,"Orçado",Lancamentos!$J:$J,Fluxo_de_Caixa_Semanal!$A158)</f>
        <v>0</v>
      </c>
      <c r="DZ158" s="122">
        <f>-SUMIFS(Lancamentos!$Y:$Y,Lancamentos!$AF:$AF,Fluxo_de_Caixa_Semanal!DZ$8,Lancamentos!$F:$F,"Orçado",Lancamentos!$J:$J,Fluxo_de_Caixa_Semanal!$A158)</f>
        <v>0</v>
      </c>
      <c r="EA158" s="123">
        <f>-SUMIFS(Lancamentos!$Y:$Y,Lancamentos!$AF:$AF,Fluxo_de_Caixa_Semanal!EA$8,Lancamentos!$F:$F,"Orçado",Lancamentos!$J:$J,Fluxo_de_Caixa_Semanal!$A158)</f>
        <v>0</v>
      </c>
      <c r="EB158" s="121">
        <f>-SUMIFS(Lancamentos!$Y:$Y,Lancamentos!$AF:$AF,Fluxo_de_Caixa_Semanal!EB$8,Lancamentos!$F:$F,"Orçado",Lancamentos!$J:$J,Fluxo_de_Caixa_Semanal!$A158)</f>
        <v>0</v>
      </c>
      <c r="EC158" s="122">
        <f>-SUMIFS(Lancamentos!$Y:$Y,Lancamentos!$AF:$AF,Fluxo_de_Caixa_Semanal!EC$8,Lancamentos!$F:$F,"Orçado",Lancamentos!$J:$J,Fluxo_de_Caixa_Semanal!$A158)</f>
        <v>0</v>
      </c>
      <c r="ED158" s="123">
        <f>-SUMIFS(Lancamentos!$Y:$Y,Lancamentos!$AF:$AF,Fluxo_de_Caixa_Semanal!ED$8,Lancamentos!$F:$F,"Orçado",Lancamentos!$J:$J,Fluxo_de_Caixa_Semanal!$A158)</f>
        <v>0</v>
      </c>
      <c r="EE158" s="121">
        <f>-SUMIFS(Lancamentos!$Y:$Y,Lancamentos!$AF:$AF,Fluxo_de_Caixa_Semanal!EE$8,Lancamentos!$F:$F,"Orçado",Lancamentos!$J:$J,Fluxo_de_Caixa_Semanal!$A158)</f>
        <v>0</v>
      </c>
      <c r="EF158" s="122">
        <f>-SUMIFS(Lancamentos!$Y:$Y,Lancamentos!$AF:$AF,Fluxo_de_Caixa_Semanal!EF$8,Lancamentos!$F:$F,"Orçado",Lancamentos!$J:$J,Fluxo_de_Caixa_Semanal!$A158)</f>
        <v>0</v>
      </c>
      <c r="EG158" s="123">
        <f>-SUMIFS(Lancamentos!$Y:$Y,Lancamentos!$AF:$AF,Fluxo_de_Caixa_Semanal!EG$8,Lancamentos!$F:$F,"Orçado",Lancamentos!$J:$J,Fluxo_de_Caixa_Semanal!$A158)</f>
        <v>0</v>
      </c>
      <c r="EH158" s="121">
        <f>-SUMIFS(Lancamentos!$Y:$Y,Lancamentos!$AF:$AF,Fluxo_de_Caixa_Semanal!EH$8,Lancamentos!$F:$F,"Orçado",Lancamentos!$J:$J,Fluxo_de_Caixa_Semanal!$A158)</f>
        <v>0</v>
      </c>
      <c r="EI158" s="122">
        <f>-SUMIFS(Lancamentos!$Y:$Y,Lancamentos!$AF:$AF,Fluxo_de_Caixa_Semanal!EI$8,Lancamentos!$F:$F,"Orçado",Lancamentos!$J:$J,Fluxo_de_Caixa_Semanal!$A158)</f>
        <v>0</v>
      </c>
      <c r="EJ158" s="123">
        <f>-SUMIFS(Lancamentos!$Y:$Y,Lancamentos!$AF:$AF,Fluxo_de_Caixa_Semanal!EJ$8,Lancamentos!$F:$F,"Orçado",Lancamentos!$J:$J,Fluxo_de_Caixa_Semanal!$A158)</f>
        <v>0</v>
      </c>
      <c r="EK158" s="121">
        <f>-SUMIFS(Lancamentos!$Y:$Y,Lancamentos!$AF:$AF,Fluxo_de_Caixa_Semanal!EK$8,Lancamentos!$F:$F,"Orçado",Lancamentos!$J:$J,Fluxo_de_Caixa_Semanal!$A158)</f>
        <v>0</v>
      </c>
      <c r="EL158" s="122">
        <f>-SUMIFS(Lancamentos!$Y:$Y,Lancamentos!$AF:$AF,Fluxo_de_Caixa_Semanal!EL$8,Lancamentos!$F:$F,"Orçado",Lancamentos!$J:$J,Fluxo_de_Caixa_Semanal!$A158)</f>
        <v>0</v>
      </c>
      <c r="EM158" s="123">
        <f>-SUMIFS(Lancamentos!$Y:$Y,Lancamentos!$AF:$AF,Fluxo_de_Caixa_Semanal!EM$8,Lancamentos!$F:$F,"Orçado",Lancamentos!$J:$J,Fluxo_de_Caixa_Semanal!$A158)</f>
        <v>0</v>
      </c>
      <c r="EN158" s="121">
        <f>-SUMIFS(Lancamentos!$Y:$Y,Lancamentos!$AF:$AF,Fluxo_de_Caixa_Semanal!EN$8,Lancamentos!$F:$F,"Orçado",Lancamentos!$J:$J,Fluxo_de_Caixa_Semanal!$A158)</f>
        <v>0</v>
      </c>
      <c r="EO158" s="122">
        <f>-SUMIFS(Lancamentos!$Y:$Y,Lancamentos!$AF:$AF,Fluxo_de_Caixa_Semanal!EO$8,Lancamentos!$F:$F,"Orçado",Lancamentos!$J:$J,Fluxo_de_Caixa_Semanal!$A158)</f>
        <v>0</v>
      </c>
      <c r="EP158" s="123">
        <f>-SUMIFS(Lancamentos!$Y:$Y,Lancamentos!$AF:$AF,Fluxo_de_Caixa_Semanal!EP$8,Lancamentos!$F:$F,"Orçado",Lancamentos!$J:$J,Fluxo_de_Caixa_Semanal!$A158)</f>
        <v>0</v>
      </c>
      <c r="EQ158" s="121">
        <f>-SUMIFS(Lancamentos!$Y:$Y,Lancamentos!$AF:$AF,Fluxo_de_Caixa_Semanal!EQ$8,Lancamentos!$F:$F,"Orçado",Lancamentos!$J:$J,Fluxo_de_Caixa_Semanal!$A158)</f>
        <v>0</v>
      </c>
      <c r="ER158" s="122">
        <f>-SUMIFS(Lancamentos!$Y:$Y,Lancamentos!$AF:$AF,Fluxo_de_Caixa_Semanal!ER$8,Lancamentos!$F:$F,"Orçado",Lancamentos!$J:$J,Fluxo_de_Caixa_Semanal!$A158)</f>
        <v>0</v>
      </c>
      <c r="ES158" s="123">
        <f>-SUMIFS(Lancamentos!$Y:$Y,Lancamentos!$AF:$AF,Fluxo_de_Caixa_Semanal!ES$8,Lancamentos!$F:$F,"Orçado",Lancamentos!$J:$J,Fluxo_de_Caixa_Semanal!$A158)</f>
        <v>0</v>
      </c>
    </row>
    <row r="159" spans="1:149" s="2" customFormat="1" outlineLevel="1" x14ac:dyDescent="0.25">
      <c r="A159" t="s">
        <v>119</v>
      </c>
      <c r="B159" t="s">
        <v>120</v>
      </c>
      <c r="C159" s="165">
        <f>-SUMIFS(Lancamentos!$Y:$Y,Lancamentos!$AF:$AF,Fluxo_de_Caixa_Semanal!C$8,Lancamentos!$F:$F,"Realizado",Lancamentos!$J:$J,Fluxo_de_Caixa_Semanal!$A159)</f>
        <v>0</v>
      </c>
      <c r="D159" s="165">
        <f>-SUMIFS(Lancamentos!$Y:$Y,Lancamentos!$AF:$AF,Fluxo_de_Caixa_Semanal!D$8,Lancamentos!$F:$F,"Realizado",Lancamentos!$J:$J,Fluxo_de_Caixa_Semanal!$A159)</f>
        <v>0</v>
      </c>
      <c r="E159" s="166">
        <f>-SUMIFS(Lancamentos!$Y:$Y,Lancamentos!$AF:$AF,Fluxo_de_Caixa_Semanal!E$8,Lancamentos!$F:$F,"Realizado",Lancamentos!$J:$J,Fluxo_de_Caixa_Semanal!$A159)</f>
        <v>0</v>
      </c>
      <c r="F159" s="167">
        <f>-SUMIFS(Lancamentos!$Y:$Y,Lancamentos!$AF:$AF,Fluxo_de_Caixa_Semanal!F$8,Lancamentos!$F:$F,"Realizado",Lancamentos!$J:$J,Fluxo_de_Caixa_Semanal!$A159)</f>
        <v>0</v>
      </c>
      <c r="G159" s="165">
        <f>-SUMIFS(Lancamentos!$Y:$Y,Lancamentos!$AF:$AF,Fluxo_de_Caixa_Semanal!G$8,Lancamentos!$F:$F,"Realizado",Lancamentos!$J:$J,Fluxo_de_Caixa_Semanal!$A159)</f>
        <v>0</v>
      </c>
      <c r="H159" s="166">
        <f>-SUMIFS(Lancamentos!$Y:$Y,Lancamentos!$AF:$AF,Fluxo_de_Caixa_Semanal!H$8,Lancamentos!$F:$F,"Realizado",Lancamentos!$J:$J,Fluxo_de_Caixa_Semanal!$A159)</f>
        <v>0</v>
      </c>
      <c r="I159" s="167">
        <f>-SUMIFS(Lancamentos!$Y:$Y,Lancamentos!$AF:$AF,Fluxo_de_Caixa_Semanal!I$8,Lancamentos!$F:$F,"Realizado",Lancamentos!$J:$J,Fluxo_de_Caixa_Semanal!$A159)</f>
        <v>0</v>
      </c>
      <c r="J159" s="165">
        <f>-SUMIFS(Lancamentos!$Y:$Y,Lancamentos!$AF:$AF,Fluxo_de_Caixa_Semanal!J$8,Lancamentos!$F:$F,"Realizado",Lancamentos!$J:$J,Fluxo_de_Caixa_Semanal!$A159)</f>
        <v>0</v>
      </c>
      <c r="K159" s="166">
        <f>-SUMIFS(Lancamentos!$Y:$Y,Lancamentos!$AF:$AF,Fluxo_de_Caixa_Semanal!K$8,Lancamentos!$F:$F,"Realizado",Lancamentos!$J:$J,Fluxo_de_Caixa_Semanal!$A159)</f>
        <v>0</v>
      </c>
      <c r="L159" s="167">
        <f>-SUMIFS(Lancamentos!$Y:$Y,Lancamentos!$AF:$AF,Fluxo_de_Caixa_Semanal!L$8,Lancamentos!$F:$F,"Realizado",Lancamentos!$J:$J,Fluxo_de_Caixa_Semanal!$A159)</f>
        <v>0</v>
      </c>
      <c r="M159" s="165">
        <f>-SUMIFS(Lancamentos!$Y:$Y,Lancamentos!$AF:$AF,Fluxo_de_Caixa_Semanal!M$8,Lancamentos!$F:$F,"Realizado",Lancamentos!$J:$J,Fluxo_de_Caixa_Semanal!$A159)</f>
        <v>0</v>
      </c>
      <c r="N159" s="166">
        <f>-SUMIFS(Lancamentos!$Y:$Y,Lancamentos!$AF:$AF,Fluxo_de_Caixa_Semanal!N$8,Lancamentos!$F:$F,"Realizado",Lancamentos!$J:$J,Fluxo_de_Caixa_Semanal!$A159)</f>
        <v>0</v>
      </c>
      <c r="O159" s="167">
        <f>-SUMIFS(Lancamentos!$Y:$Y,Lancamentos!$AF:$AF,Fluxo_de_Caixa_Semanal!O$8,Lancamentos!$F:$F,"Realizado",Lancamentos!$J:$J,Fluxo_de_Caixa_Semanal!$A159)</f>
        <v>0</v>
      </c>
      <c r="P159" s="165">
        <f>-SUMIFS(Lancamentos!$Y:$Y,Lancamentos!$AF:$AF,Fluxo_de_Caixa_Semanal!P$8,Lancamentos!$F:$F,"Realizado",Lancamentos!$J:$J,Fluxo_de_Caixa_Semanal!$A159)</f>
        <v>0</v>
      </c>
      <c r="Q159" s="166">
        <f>-SUMIFS(Lancamentos!$Y:$Y,Lancamentos!$AF:$AF,Fluxo_de_Caixa_Semanal!Q$8,Lancamentos!$F:$F,"Realizado",Lancamentos!$J:$J,Fluxo_de_Caixa_Semanal!$A159)</f>
        <v>0</v>
      </c>
      <c r="R159" s="167">
        <f>-SUMIFS(Lancamentos!$Y:$Y,Lancamentos!$AF:$AF,Fluxo_de_Caixa_Semanal!R$8,Lancamentos!$F:$F,"Realizado",Lancamentos!$J:$J,Fluxo_de_Caixa_Semanal!$A159)</f>
        <v>0</v>
      </c>
      <c r="S159" s="165">
        <f>-SUMIFS(Lancamentos!$Y:$Y,Lancamentos!$AF:$AF,Fluxo_de_Caixa_Semanal!S$8,Lancamentos!$F:$F,"Realizado",Lancamentos!$J:$J,Fluxo_de_Caixa_Semanal!$A159)</f>
        <v>0</v>
      </c>
      <c r="T159" s="166">
        <f>-SUMIFS(Lancamentos!$Y:$Y,Lancamentos!$AF:$AF,Fluxo_de_Caixa_Semanal!T$8,Lancamentos!$F:$F,"Realizado",Lancamentos!$J:$J,Fluxo_de_Caixa_Semanal!$A159)</f>
        <v>0</v>
      </c>
      <c r="U159" s="167">
        <f>-SUMIFS(Lancamentos!$Y:$Y,Lancamentos!$AF:$AF,Fluxo_de_Caixa_Semanal!U$8,Lancamentos!$F:$F,"Realizado",Lancamentos!$J:$J,Fluxo_de_Caixa_Semanal!$A159)</f>
        <v>0</v>
      </c>
      <c r="V159" s="165">
        <f>-SUMIFS(Lancamentos!$Y:$Y,Lancamentos!$AF:$AF,Fluxo_de_Caixa_Semanal!V$8,Lancamentos!$F:$F,"Realizado",Lancamentos!$J:$J,Fluxo_de_Caixa_Semanal!$A159)</f>
        <v>0</v>
      </c>
      <c r="W159" s="166">
        <f>-SUMIFS(Lancamentos!$Y:$Y,Lancamentos!$AF:$AF,Fluxo_de_Caixa_Semanal!W$8,Lancamentos!$F:$F,"Realizado",Lancamentos!$J:$J,Fluxo_de_Caixa_Semanal!$A159)</f>
        <v>0</v>
      </c>
      <c r="X159" s="121">
        <f>-SUMIFS(Lancamentos!$Y:$Y,Lancamentos!$AF:$AF,Fluxo_de_Caixa_Semanal!X$8,Lancamentos!$F:$F,"Orçado",Lancamentos!$J:$J,Fluxo_de_Caixa_Semanal!$A159)</f>
        <v>0</v>
      </c>
      <c r="Y159" s="122">
        <f>-SUMIFS(Lancamentos!$Y:$Y,Lancamentos!$AF:$AF,Fluxo_de_Caixa_Semanal!Y$8,Lancamentos!$F:$F,"Orçado",Lancamentos!$J:$J,Fluxo_de_Caixa_Semanal!$A159)</f>
        <v>0</v>
      </c>
      <c r="Z159" s="123">
        <f>-SUMIFS(Lancamentos!$Y:$Y,Lancamentos!$AF:$AF,Fluxo_de_Caixa_Semanal!Z$8,Lancamentos!$F:$F,"Orçado",Lancamentos!$J:$J,Fluxo_de_Caixa_Semanal!$A159)</f>
        <v>0</v>
      </c>
      <c r="AA159" s="121">
        <f>-SUMIFS(Lancamentos!$Y:$Y,Lancamentos!$AF:$AF,Fluxo_de_Caixa_Semanal!AA$8,Lancamentos!$F:$F,"Orçado",Lancamentos!$J:$J,Fluxo_de_Caixa_Semanal!$A159)</f>
        <v>0</v>
      </c>
      <c r="AB159" s="122">
        <f>-SUMIFS(Lancamentos!$Y:$Y,Lancamentos!$AF:$AF,Fluxo_de_Caixa_Semanal!AB$8,Lancamentos!$F:$F,"Orçado",Lancamentos!$J:$J,Fluxo_de_Caixa_Semanal!$A159)</f>
        <v>0</v>
      </c>
      <c r="AC159" s="123">
        <f>-SUMIFS(Lancamentos!$Y:$Y,Lancamentos!$AF:$AF,Fluxo_de_Caixa_Semanal!AC$8,Lancamentos!$F:$F,"Orçado",Lancamentos!$J:$J,Fluxo_de_Caixa_Semanal!$A159)</f>
        <v>0</v>
      </c>
      <c r="AD159" s="121">
        <f>-SUMIFS(Lancamentos!$Y:$Y,Lancamentos!$AF:$AF,Fluxo_de_Caixa_Semanal!AD$8,Lancamentos!$F:$F,"Orçado",Lancamentos!$J:$J,Fluxo_de_Caixa_Semanal!$A159)</f>
        <v>0</v>
      </c>
      <c r="AE159" s="122">
        <f>-SUMIFS(Lancamentos!$Y:$Y,Lancamentos!$AF:$AF,Fluxo_de_Caixa_Semanal!AE$8,Lancamentos!$F:$F,"Orçado",Lancamentos!$J:$J,Fluxo_de_Caixa_Semanal!$A159)</f>
        <v>0</v>
      </c>
      <c r="AF159" s="123">
        <f>-SUMIFS(Lancamentos!$Y:$Y,Lancamentos!$AF:$AF,Fluxo_de_Caixa_Semanal!AF$8,Lancamentos!$F:$F,"Orçado",Lancamentos!$J:$J,Fluxo_de_Caixa_Semanal!$A159)</f>
        <v>0</v>
      </c>
      <c r="AG159" s="121">
        <f>-SUMIFS(Lancamentos!$Y:$Y,Lancamentos!$AF:$AF,Fluxo_de_Caixa_Semanal!AG$8,Lancamentos!$F:$F,"Orçado",Lancamentos!$J:$J,Fluxo_de_Caixa_Semanal!$A159)</f>
        <v>0</v>
      </c>
      <c r="AH159" s="122">
        <f>-SUMIFS(Lancamentos!$Y:$Y,Lancamentos!$AF:$AF,Fluxo_de_Caixa_Semanal!AH$8,Lancamentos!$F:$F,"Orçado",Lancamentos!$J:$J,Fluxo_de_Caixa_Semanal!$A159)</f>
        <v>0</v>
      </c>
      <c r="AI159" s="123">
        <f>-SUMIFS(Lancamentos!$Y:$Y,Lancamentos!$AF:$AF,Fluxo_de_Caixa_Semanal!AI$8,Lancamentos!$F:$F,"Orçado",Lancamentos!$J:$J,Fluxo_de_Caixa_Semanal!$A159)</f>
        <v>0</v>
      </c>
      <c r="AJ159" s="121">
        <f>-SUMIFS(Lancamentos!$Y:$Y,Lancamentos!$AF:$AF,Fluxo_de_Caixa_Semanal!AJ$8,Lancamentos!$F:$F,"Orçado",Lancamentos!$J:$J,Fluxo_de_Caixa_Semanal!$A159)</f>
        <v>0</v>
      </c>
      <c r="AK159" s="122">
        <f>-SUMIFS(Lancamentos!$Y:$Y,Lancamentos!$AF:$AF,Fluxo_de_Caixa_Semanal!AK$8,Lancamentos!$F:$F,"Orçado",Lancamentos!$J:$J,Fluxo_de_Caixa_Semanal!$A159)</f>
        <v>0</v>
      </c>
      <c r="AL159" s="123">
        <f>-SUMIFS(Lancamentos!$Y:$Y,Lancamentos!$AF:$AF,Fluxo_de_Caixa_Semanal!AL$8,Lancamentos!$F:$F,"Orçado",Lancamentos!$J:$J,Fluxo_de_Caixa_Semanal!$A159)</f>
        <v>0</v>
      </c>
      <c r="AM159" s="121">
        <f>-SUMIFS(Lancamentos!$Y:$Y,Lancamentos!$AF:$AF,Fluxo_de_Caixa_Semanal!AM$8,Lancamentos!$F:$F,"Orçado",Lancamentos!$J:$J,Fluxo_de_Caixa_Semanal!$A159)</f>
        <v>0</v>
      </c>
      <c r="AN159" s="122">
        <f>-SUMIFS(Lancamentos!$Y:$Y,Lancamentos!$AF:$AF,Fluxo_de_Caixa_Semanal!AN$8,Lancamentos!$F:$F,"Orçado",Lancamentos!$J:$J,Fluxo_de_Caixa_Semanal!$A159)</f>
        <v>0</v>
      </c>
      <c r="AO159" s="123">
        <f>-SUMIFS(Lancamentos!$Y:$Y,Lancamentos!$AF:$AF,Fluxo_de_Caixa_Semanal!AO$8,Lancamentos!$F:$F,"Orçado",Lancamentos!$J:$J,Fluxo_de_Caixa_Semanal!$A159)</f>
        <v>0</v>
      </c>
      <c r="AP159" s="121">
        <f>-SUMIFS(Lancamentos!$Y:$Y,Lancamentos!$AF:$AF,Fluxo_de_Caixa_Semanal!AP$8,Lancamentos!$F:$F,"Orçado",Lancamentos!$J:$J,Fluxo_de_Caixa_Semanal!$A159)</f>
        <v>0</v>
      </c>
      <c r="AQ159" s="122">
        <f>-SUMIFS(Lancamentos!$Y:$Y,Lancamentos!$AF:$AF,Fluxo_de_Caixa_Semanal!AQ$8,Lancamentos!$F:$F,"Orçado",Lancamentos!$J:$J,Fluxo_de_Caixa_Semanal!$A159)</f>
        <v>0</v>
      </c>
      <c r="AR159" s="123">
        <f>-SUMIFS(Lancamentos!$Y:$Y,Lancamentos!$AF:$AF,Fluxo_de_Caixa_Semanal!AR$8,Lancamentos!$F:$F,"Orçado",Lancamentos!$J:$J,Fluxo_de_Caixa_Semanal!$A159)</f>
        <v>0</v>
      </c>
      <c r="AS159" s="121">
        <f>-SUMIFS(Lancamentos!$Y:$Y,Lancamentos!$AF:$AF,Fluxo_de_Caixa_Semanal!AS$8,Lancamentos!$F:$F,"Orçado",Lancamentos!$J:$J,Fluxo_de_Caixa_Semanal!$A159)</f>
        <v>0</v>
      </c>
      <c r="AT159" s="122">
        <f>-SUMIFS(Lancamentos!$Y:$Y,Lancamentos!$AF:$AF,Fluxo_de_Caixa_Semanal!AT$8,Lancamentos!$F:$F,"Orçado",Lancamentos!$J:$J,Fluxo_de_Caixa_Semanal!$A159)</f>
        <v>0</v>
      </c>
      <c r="AU159" s="123">
        <f>-SUMIFS(Lancamentos!$Y:$Y,Lancamentos!$AF:$AF,Fluxo_de_Caixa_Semanal!AU$8,Lancamentos!$F:$F,"Orçado",Lancamentos!$J:$J,Fluxo_de_Caixa_Semanal!$A159)</f>
        <v>0</v>
      </c>
      <c r="AV159" s="121">
        <f>-SUMIFS(Lancamentos!$Y:$Y,Lancamentos!$AF:$AF,Fluxo_de_Caixa_Semanal!AV$8,Lancamentos!$F:$F,"Orçado",Lancamentos!$J:$J,Fluxo_de_Caixa_Semanal!$A159)</f>
        <v>0</v>
      </c>
      <c r="AW159" s="122">
        <f>-SUMIFS(Lancamentos!$Y:$Y,Lancamentos!$AF:$AF,Fluxo_de_Caixa_Semanal!AW$8,Lancamentos!$F:$F,"Orçado",Lancamentos!$J:$J,Fluxo_de_Caixa_Semanal!$A159)</f>
        <v>0</v>
      </c>
      <c r="AX159" s="123">
        <f>-SUMIFS(Lancamentos!$Y:$Y,Lancamentos!$AF:$AF,Fluxo_de_Caixa_Semanal!AX$8,Lancamentos!$F:$F,"Orçado",Lancamentos!$J:$J,Fluxo_de_Caixa_Semanal!$A159)</f>
        <v>0</v>
      </c>
      <c r="AY159" s="121">
        <f>-SUMIFS(Lancamentos!$Y:$Y,Lancamentos!$AF:$AF,Fluxo_de_Caixa_Semanal!AY$8,Lancamentos!$F:$F,"Orçado",Lancamentos!$J:$J,Fluxo_de_Caixa_Semanal!$A159)</f>
        <v>0</v>
      </c>
      <c r="AZ159" s="122">
        <f>-SUMIFS(Lancamentos!$Y:$Y,Lancamentos!$AF:$AF,Fluxo_de_Caixa_Semanal!AZ$8,Lancamentos!$F:$F,"Orçado",Lancamentos!$J:$J,Fluxo_de_Caixa_Semanal!$A159)</f>
        <v>0</v>
      </c>
      <c r="BA159" s="123">
        <f>-SUMIFS(Lancamentos!$Y:$Y,Lancamentos!$AF:$AF,Fluxo_de_Caixa_Semanal!BA$8,Lancamentos!$F:$F,"Orçado",Lancamentos!$J:$J,Fluxo_de_Caixa_Semanal!$A159)</f>
        <v>0</v>
      </c>
      <c r="BB159" s="121">
        <f>-SUMIFS(Lancamentos!$Y:$Y,Lancamentos!$AF:$AF,Fluxo_de_Caixa_Semanal!BB$8,Lancamentos!$F:$F,"Orçado",Lancamentos!$J:$J,Fluxo_de_Caixa_Semanal!$A159)</f>
        <v>0</v>
      </c>
      <c r="BC159" s="122">
        <f>-SUMIFS(Lancamentos!$Y:$Y,Lancamentos!$AF:$AF,Fluxo_de_Caixa_Semanal!BC$8,Lancamentos!$F:$F,"Orçado",Lancamentos!$J:$J,Fluxo_de_Caixa_Semanal!$A159)</f>
        <v>0</v>
      </c>
      <c r="BD159" s="123">
        <f>-SUMIFS(Lancamentos!$Y:$Y,Lancamentos!$AF:$AF,Fluxo_de_Caixa_Semanal!BD$8,Lancamentos!$F:$F,"Orçado",Lancamentos!$J:$J,Fluxo_de_Caixa_Semanal!$A159)</f>
        <v>0</v>
      </c>
      <c r="BE159" s="121">
        <f>-SUMIFS(Lancamentos!$Y:$Y,Lancamentos!$AF:$AF,Fluxo_de_Caixa_Semanal!BE$8,Lancamentos!$F:$F,"Orçado",Lancamentos!$J:$J,Fluxo_de_Caixa_Semanal!$A159)</f>
        <v>0</v>
      </c>
      <c r="BF159" s="122">
        <f>-SUMIFS(Lancamentos!$Y:$Y,Lancamentos!$AF:$AF,Fluxo_de_Caixa_Semanal!BF$8,Lancamentos!$F:$F,"Orçado",Lancamentos!$J:$J,Fluxo_de_Caixa_Semanal!$A159)</f>
        <v>0</v>
      </c>
      <c r="BG159" s="123">
        <f>-SUMIFS(Lancamentos!$Y:$Y,Lancamentos!$AF:$AF,Fluxo_de_Caixa_Semanal!BG$8,Lancamentos!$F:$F,"Orçado",Lancamentos!$J:$J,Fluxo_de_Caixa_Semanal!$A159)</f>
        <v>0</v>
      </c>
      <c r="BH159" s="121">
        <f>-SUMIFS(Lancamentos!$Y:$Y,Lancamentos!$AF:$AF,Fluxo_de_Caixa_Semanal!BH$8,Lancamentos!$F:$F,"Orçado",Lancamentos!$J:$J,Fluxo_de_Caixa_Semanal!$A159)</f>
        <v>0</v>
      </c>
      <c r="BI159" s="122">
        <f>-SUMIFS(Lancamentos!$Y:$Y,Lancamentos!$AF:$AF,Fluxo_de_Caixa_Semanal!BI$8,Lancamentos!$F:$F,"Orçado",Lancamentos!$J:$J,Fluxo_de_Caixa_Semanal!$A159)</f>
        <v>0</v>
      </c>
      <c r="BJ159" s="123">
        <f>-SUMIFS(Lancamentos!$Y:$Y,Lancamentos!$AF:$AF,Fluxo_de_Caixa_Semanal!BJ$8,Lancamentos!$F:$F,"Orçado",Lancamentos!$J:$J,Fluxo_de_Caixa_Semanal!$A159)</f>
        <v>0</v>
      </c>
      <c r="BK159" s="121">
        <f>-SUMIFS(Lancamentos!$Y:$Y,Lancamentos!$AF:$AF,Fluxo_de_Caixa_Semanal!BK$8,Lancamentos!$F:$F,"Orçado",Lancamentos!$J:$J,Fluxo_de_Caixa_Semanal!$A159)</f>
        <v>0</v>
      </c>
      <c r="BL159" s="122">
        <f>-SUMIFS(Lancamentos!$Y:$Y,Lancamentos!$AF:$AF,Fluxo_de_Caixa_Semanal!BL$8,Lancamentos!$F:$F,"Orçado",Lancamentos!$J:$J,Fluxo_de_Caixa_Semanal!$A159)</f>
        <v>0</v>
      </c>
      <c r="BM159" s="123">
        <f>-SUMIFS(Lancamentos!$Y:$Y,Lancamentos!$AF:$AF,Fluxo_de_Caixa_Semanal!BM$8,Lancamentos!$F:$F,"Orçado",Lancamentos!$J:$J,Fluxo_de_Caixa_Semanal!$A159)</f>
        <v>0</v>
      </c>
      <c r="BN159" s="121">
        <f>-SUMIFS(Lancamentos!$Y:$Y,Lancamentos!$AF:$AF,Fluxo_de_Caixa_Semanal!BN$8,Lancamentos!$F:$F,"Orçado",Lancamentos!$J:$J,Fluxo_de_Caixa_Semanal!$A159)</f>
        <v>0</v>
      </c>
      <c r="BO159" s="122">
        <f>-SUMIFS(Lancamentos!$Y:$Y,Lancamentos!$AF:$AF,Fluxo_de_Caixa_Semanal!BO$8,Lancamentos!$F:$F,"Orçado",Lancamentos!$J:$J,Fluxo_de_Caixa_Semanal!$A159)</f>
        <v>0</v>
      </c>
      <c r="BP159" s="123">
        <f>-SUMIFS(Lancamentos!$Y:$Y,Lancamentos!$AF:$AF,Fluxo_de_Caixa_Semanal!BP$8,Lancamentos!$F:$F,"Orçado",Lancamentos!$J:$J,Fluxo_de_Caixa_Semanal!$A159)</f>
        <v>0</v>
      </c>
      <c r="BQ159" s="121">
        <f>-SUMIFS(Lancamentos!$Y:$Y,Lancamentos!$AF:$AF,Fluxo_de_Caixa_Semanal!BQ$8,Lancamentos!$F:$F,"Orçado",Lancamentos!$J:$J,Fluxo_de_Caixa_Semanal!$A159)</f>
        <v>0</v>
      </c>
      <c r="BR159" s="122">
        <f>-SUMIFS(Lancamentos!$Y:$Y,Lancamentos!$AF:$AF,Fluxo_de_Caixa_Semanal!BR$8,Lancamentos!$F:$F,"Orçado",Lancamentos!$J:$J,Fluxo_de_Caixa_Semanal!$A159)</f>
        <v>0</v>
      </c>
      <c r="BS159" s="123">
        <f>-SUMIFS(Lancamentos!$Y:$Y,Lancamentos!$AF:$AF,Fluxo_de_Caixa_Semanal!BS$8,Lancamentos!$F:$F,"Orçado",Lancamentos!$J:$J,Fluxo_de_Caixa_Semanal!$A159)</f>
        <v>0</v>
      </c>
      <c r="BT159" s="121">
        <f>-SUMIFS(Lancamentos!$Y:$Y,Lancamentos!$AF:$AF,Fluxo_de_Caixa_Semanal!BT$8,Lancamentos!$F:$F,"Orçado",Lancamentos!$J:$J,Fluxo_de_Caixa_Semanal!$A159)</f>
        <v>0</v>
      </c>
      <c r="BU159" s="122">
        <f>-SUMIFS(Lancamentos!$Y:$Y,Lancamentos!$AF:$AF,Fluxo_de_Caixa_Semanal!BU$8,Lancamentos!$F:$F,"Orçado",Lancamentos!$J:$J,Fluxo_de_Caixa_Semanal!$A159)</f>
        <v>0</v>
      </c>
      <c r="BV159" s="123">
        <f>-SUMIFS(Lancamentos!$Y:$Y,Lancamentos!$AF:$AF,Fluxo_de_Caixa_Semanal!BV$8,Lancamentos!$F:$F,"Orçado",Lancamentos!$J:$J,Fluxo_de_Caixa_Semanal!$A159)</f>
        <v>0</v>
      </c>
      <c r="BW159" s="121">
        <f>-SUMIFS(Lancamentos!$Y:$Y,Lancamentos!$AF:$AF,Fluxo_de_Caixa_Semanal!BW$8,Lancamentos!$F:$F,"Orçado",Lancamentos!$J:$J,Fluxo_de_Caixa_Semanal!$A159)</f>
        <v>0</v>
      </c>
      <c r="BX159" s="122">
        <f>-SUMIFS(Lancamentos!$Y:$Y,Lancamentos!$AF:$AF,Fluxo_de_Caixa_Semanal!BX$8,Lancamentos!$F:$F,"Orçado",Lancamentos!$J:$J,Fluxo_de_Caixa_Semanal!$A159)</f>
        <v>0</v>
      </c>
      <c r="BY159" s="123">
        <f>-SUMIFS(Lancamentos!$Y:$Y,Lancamentos!$AF:$AF,Fluxo_de_Caixa_Semanal!BY$8,Lancamentos!$F:$F,"Orçado",Lancamentos!$J:$J,Fluxo_de_Caixa_Semanal!$A159)</f>
        <v>0</v>
      </c>
      <c r="BZ159" s="121">
        <f>-SUMIFS(Lancamentos!$Y:$Y,Lancamentos!$AF:$AF,Fluxo_de_Caixa_Semanal!BZ$8,Lancamentos!$F:$F,"Orçado",Lancamentos!$J:$J,Fluxo_de_Caixa_Semanal!$A159)</f>
        <v>0</v>
      </c>
      <c r="CA159" s="122">
        <f>-SUMIFS(Lancamentos!$Y:$Y,Lancamentos!$AF:$AF,Fluxo_de_Caixa_Semanal!CA$8,Lancamentos!$F:$F,"Orçado",Lancamentos!$J:$J,Fluxo_de_Caixa_Semanal!$A159)</f>
        <v>0</v>
      </c>
      <c r="CB159" s="123">
        <f>-SUMIFS(Lancamentos!$Y:$Y,Lancamentos!$AF:$AF,Fluxo_de_Caixa_Semanal!CB$8,Lancamentos!$F:$F,"Orçado",Lancamentos!$J:$J,Fluxo_de_Caixa_Semanal!$A159)</f>
        <v>0</v>
      </c>
      <c r="CC159" s="121">
        <f>-SUMIFS(Lancamentos!$Y:$Y,Lancamentos!$AF:$AF,Fluxo_de_Caixa_Semanal!CC$8,Lancamentos!$F:$F,"Orçado",Lancamentos!$J:$J,Fluxo_de_Caixa_Semanal!$A159)</f>
        <v>0</v>
      </c>
      <c r="CD159" s="122">
        <f>-SUMIFS(Lancamentos!$Y:$Y,Lancamentos!$AF:$AF,Fluxo_de_Caixa_Semanal!CD$8,Lancamentos!$F:$F,"Orçado",Lancamentos!$J:$J,Fluxo_de_Caixa_Semanal!$A159)</f>
        <v>0</v>
      </c>
      <c r="CE159" s="123">
        <f>-SUMIFS(Lancamentos!$Y:$Y,Lancamentos!$AF:$AF,Fluxo_de_Caixa_Semanal!CE$8,Lancamentos!$F:$F,"Orçado",Lancamentos!$J:$J,Fluxo_de_Caixa_Semanal!$A159)</f>
        <v>0</v>
      </c>
      <c r="CF159" s="121">
        <f>-SUMIFS(Lancamentos!$Y:$Y,Lancamentos!$AF:$AF,Fluxo_de_Caixa_Semanal!CF$8,Lancamentos!$F:$F,"Orçado",Lancamentos!$J:$J,Fluxo_de_Caixa_Semanal!$A159)</f>
        <v>0</v>
      </c>
      <c r="CG159" s="122">
        <f>-SUMIFS(Lancamentos!$Y:$Y,Lancamentos!$AF:$AF,Fluxo_de_Caixa_Semanal!CG$8,Lancamentos!$F:$F,"Orçado",Lancamentos!$J:$J,Fluxo_de_Caixa_Semanal!$A159)</f>
        <v>0</v>
      </c>
      <c r="CH159" s="123">
        <f>-SUMIFS(Lancamentos!$Y:$Y,Lancamentos!$AF:$AF,Fluxo_de_Caixa_Semanal!CH$8,Lancamentos!$F:$F,"Orçado",Lancamentos!$J:$J,Fluxo_de_Caixa_Semanal!$A159)</f>
        <v>0</v>
      </c>
      <c r="CI159" s="121">
        <f>-SUMIFS(Lancamentos!$Y:$Y,Lancamentos!$AF:$AF,Fluxo_de_Caixa_Semanal!CI$8,Lancamentos!$F:$F,"Orçado",Lancamentos!$J:$J,Fluxo_de_Caixa_Semanal!$A159)</f>
        <v>0</v>
      </c>
      <c r="CJ159" s="122">
        <f>-SUMIFS(Lancamentos!$Y:$Y,Lancamentos!$AF:$AF,Fluxo_de_Caixa_Semanal!CJ$8,Lancamentos!$F:$F,"Orçado",Lancamentos!$J:$J,Fluxo_de_Caixa_Semanal!$A159)</f>
        <v>0</v>
      </c>
      <c r="CK159" s="123">
        <f>-SUMIFS(Lancamentos!$Y:$Y,Lancamentos!$AF:$AF,Fluxo_de_Caixa_Semanal!CK$8,Lancamentos!$F:$F,"Orçado",Lancamentos!$J:$J,Fluxo_de_Caixa_Semanal!$A159)</f>
        <v>0</v>
      </c>
      <c r="CL159" s="121">
        <f>-SUMIFS(Lancamentos!$Y:$Y,Lancamentos!$AF:$AF,Fluxo_de_Caixa_Semanal!CL$8,Lancamentos!$F:$F,"Orçado",Lancamentos!$J:$J,Fluxo_de_Caixa_Semanal!$A159)</f>
        <v>0</v>
      </c>
      <c r="CM159" s="122">
        <f>-SUMIFS(Lancamentos!$Y:$Y,Lancamentos!$AF:$AF,Fluxo_de_Caixa_Semanal!CM$8,Lancamentos!$F:$F,"Orçado",Lancamentos!$J:$J,Fluxo_de_Caixa_Semanal!$A159)</f>
        <v>0</v>
      </c>
      <c r="CN159" s="123">
        <f>-SUMIFS(Lancamentos!$Y:$Y,Lancamentos!$AF:$AF,Fluxo_de_Caixa_Semanal!CN$8,Lancamentos!$F:$F,"Orçado",Lancamentos!$J:$J,Fluxo_de_Caixa_Semanal!$A159)</f>
        <v>0</v>
      </c>
      <c r="CO159" s="121">
        <f>-SUMIFS(Lancamentos!$Y:$Y,Lancamentos!$AF:$AF,Fluxo_de_Caixa_Semanal!CO$8,Lancamentos!$F:$F,"Orçado",Lancamentos!$J:$J,Fluxo_de_Caixa_Semanal!$A159)</f>
        <v>0</v>
      </c>
      <c r="CP159" s="122">
        <f>-SUMIFS(Lancamentos!$Y:$Y,Lancamentos!$AF:$AF,Fluxo_de_Caixa_Semanal!CP$8,Lancamentos!$F:$F,"Orçado",Lancamentos!$J:$J,Fluxo_de_Caixa_Semanal!$A159)</f>
        <v>0</v>
      </c>
      <c r="CQ159" s="123">
        <f>-SUMIFS(Lancamentos!$Y:$Y,Lancamentos!$AF:$AF,Fluxo_de_Caixa_Semanal!CQ$8,Lancamentos!$F:$F,"Orçado",Lancamentos!$J:$J,Fluxo_de_Caixa_Semanal!$A159)</f>
        <v>0</v>
      </c>
      <c r="CR159" s="121">
        <f>-SUMIFS(Lancamentos!$Y:$Y,Lancamentos!$AF:$AF,Fluxo_de_Caixa_Semanal!CR$8,Lancamentos!$F:$F,"Orçado",Lancamentos!$J:$J,Fluxo_de_Caixa_Semanal!$A159)</f>
        <v>0</v>
      </c>
      <c r="CS159" s="122">
        <f>-SUMIFS(Lancamentos!$Y:$Y,Lancamentos!$AF:$AF,Fluxo_de_Caixa_Semanal!CS$8,Lancamentos!$F:$F,"Orçado",Lancamentos!$J:$J,Fluxo_de_Caixa_Semanal!$A159)</f>
        <v>0</v>
      </c>
      <c r="CT159" s="123">
        <f>-SUMIFS(Lancamentos!$Y:$Y,Lancamentos!$AF:$AF,Fluxo_de_Caixa_Semanal!CT$8,Lancamentos!$F:$F,"Orçado",Lancamentos!$J:$J,Fluxo_de_Caixa_Semanal!$A159)</f>
        <v>0</v>
      </c>
      <c r="CU159" s="121">
        <f>-SUMIFS(Lancamentos!$Y:$Y,Lancamentos!$AF:$AF,Fluxo_de_Caixa_Semanal!CU$8,Lancamentos!$F:$F,"Orçado",Lancamentos!$J:$J,Fluxo_de_Caixa_Semanal!$A159)</f>
        <v>0</v>
      </c>
      <c r="CV159" s="122">
        <f>-SUMIFS(Lancamentos!$Y:$Y,Lancamentos!$AF:$AF,Fluxo_de_Caixa_Semanal!CV$8,Lancamentos!$F:$F,"Orçado",Lancamentos!$J:$J,Fluxo_de_Caixa_Semanal!$A159)</f>
        <v>0</v>
      </c>
      <c r="CW159" s="123">
        <f>-SUMIFS(Lancamentos!$Y:$Y,Lancamentos!$AF:$AF,Fluxo_de_Caixa_Semanal!CW$8,Lancamentos!$F:$F,"Orçado",Lancamentos!$J:$J,Fluxo_de_Caixa_Semanal!$A159)</f>
        <v>0</v>
      </c>
      <c r="CX159" s="121">
        <f>-SUMIFS(Lancamentos!$Y:$Y,Lancamentos!$AF:$AF,Fluxo_de_Caixa_Semanal!CX$8,Lancamentos!$F:$F,"Orçado",Lancamentos!$J:$J,Fluxo_de_Caixa_Semanal!$A159)</f>
        <v>0</v>
      </c>
      <c r="CY159" s="122">
        <f>-SUMIFS(Lancamentos!$Y:$Y,Lancamentos!$AF:$AF,Fluxo_de_Caixa_Semanal!CY$8,Lancamentos!$F:$F,"Orçado",Lancamentos!$J:$J,Fluxo_de_Caixa_Semanal!$A159)</f>
        <v>0</v>
      </c>
      <c r="CZ159" s="123">
        <f>-SUMIFS(Lancamentos!$Y:$Y,Lancamentos!$AF:$AF,Fluxo_de_Caixa_Semanal!CZ$8,Lancamentos!$F:$F,"Orçado",Lancamentos!$J:$J,Fluxo_de_Caixa_Semanal!$A159)</f>
        <v>0</v>
      </c>
      <c r="DA159" s="121">
        <f>-SUMIFS(Lancamentos!$Y:$Y,Lancamentos!$AF:$AF,Fluxo_de_Caixa_Semanal!DA$8,Lancamentos!$F:$F,"Orçado",Lancamentos!$J:$J,Fluxo_de_Caixa_Semanal!$A159)</f>
        <v>0</v>
      </c>
      <c r="DB159" s="122">
        <f>-SUMIFS(Lancamentos!$Y:$Y,Lancamentos!$AF:$AF,Fluxo_de_Caixa_Semanal!DB$8,Lancamentos!$F:$F,"Orçado",Lancamentos!$J:$J,Fluxo_de_Caixa_Semanal!$A159)</f>
        <v>0</v>
      </c>
      <c r="DC159" s="123">
        <f>-SUMIFS(Lancamentos!$Y:$Y,Lancamentos!$AF:$AF,Fluxo_de_Caixa_Semanal!DC$8,Lancamentos!$F:$F,"Orçado",Lancamentos!$J:$J,Fluxo_de_Caixa_Semanal!$A159)</f>
        <v>0</v>
      </c>
      <c r="DD159" s="121">
        <f>-SUMIFS(Lancamentos!$Y:$Y,Lancamentos!$AF:$AF,Fluxo_de_Caixa_Semanal!DD$8,Lancamentos!$F:$F,"Orçado",Lancamentos!$J:$J,Fluxo_de_Caixa_Semanal!$A159)</f>
        <v>0</v>
      </c>
      <c r="DE159" s="122">
        <f>-SUMIFS(Lancamentos!$Y:$Y,Lancamentos!$AF:$AF,Fluxo_de_Caixa_Semanal!DE$8,Lancamentos!$F:$F,"Orçado",Lancamentos!$J:$J,Fluxo_de_Caixa_Semanal!$A159)</f>
        <v>0</v>
      </c>
      <c r="DF159" s="123">
        <f>-SUMIFS(Lancamentos!$Y:$Y,Lancamentos!$AF:$AF,Fluxo_de_Caixa_Semanal!DF$8,Lancamentos!$F:$F,"Orçado",Lancamentos!$J:$J,Fluxo_de_Caixa_Semanal!$A159)</f>
        <v>0</v>
      </c>
      <c r="DG159" s="121">
        <f>-SUMIFS(Lancamentos!$Y:$Y,Lancamentos!$AF:$AF,Fluxo_de_Caixa_Semanal!DG$8,Lancamentos!$F:$F,"Orçado",Lancamentos!$J:$J,Fluxo_de_Caixa_Semanal!$A159)</f>
        <v>0</v>
      </c>
      <c r="DH159" s="122">
        <f>-SUMIFS(Lancamentos!$Y:$Y,Lancamentos!$AF:$AF,Fluxo_de_Caixa_Semanal!DH$8,Lancamentos!$F:$F,"Orçado",Lancamentos!$J:$J,Fluxo_de_Caixa_Semanal!$A159)</f>
        <v>0</v>
      </c>
      <c r="DI159" s="123">
        <f>-SUMIFS(Lancamentos!$Y:$Y,Lancamentos!$AF:$AF,Fluxo_de_Caixa_Semanal!DI$8,Lancamentos!$F:$F,"Orçado",Lancamentos!$J:$J,Fluxo_de_Caixa_Semanal!$A159)</f>
        <v>0</v>
      </c>
      <c r="DJ159" s="121">
        <f>-SUMIFS(Lancamentos!$Y:$Y,Lancamentos!$AF:$AF,Fluxo_de_Caixa_Semanal!DJ$8,Lancamentos!$F:$F,"Orçado",Lancamentos!$J:$J,Fluxo_de_Caixa_Semanal!$A159)</f>
        <v>0</v>
      </c>
      <c r="DK159" s="122">
        <f>-SUMIFS(Lancamentos!$Y:$Y,Lancamentos!$AF:$AF,Fluxo_de_Caixa_Semanal!DK$8,Lancamentos!$F:$F,"Orçado",Lancamentos!$J:$J,Fluxo_de_Caixa_Semanal!$A159)</f>
        <v>0</v>
      </c>
      <c r="DL159" s="123">
        <f>-SUMIFS(Lancamentos!$Y:$Y,Lancamentos!$AF:$AF,Fluxo_de_Caixa_Semanal!DL$8,Lancamentos!$F:$F,"Orçado",Lancamentos!$J:$J,Fluxo_de_Caixa_Semanal!$A159)</f>
        <v>0</v>
      </c>
      <c r="DM159" s="121">
        <f>-SUMIFS(Lancamentos!$Y:$Y,Lancamentos!$AF:$AF,Fluxo_de_Caixa_Semanal!DM$8,Lancamentos!$F:$F,"Orçado",Lancamentos!$J:$J,Fluxo_de_Caixa_Semanal!$A159)</f>
        <v>0</v>
      </c>
      <c r="DN159" s="122">
        <f>-SUMIFS(Lancamentos!$Y:$Y,Lancamentos!$AF:$AF,Fluxo_de_Caixa_Semanal!DN$8,Lancamentos!$F:$F,"Orçado",Lancamentos!$J:$J,Fluxo_de_Caixa_Semanal!$A159)</f>
        <v>0</v>
      </c>
      <c r="DO159" s="123">
        <f>-SUMIFS(Lancamentos!$Y:$Y,Lancamentos!$AF:$AF,Fluxo_de_Caixa_Semanal!DO$8,Lancamentos!$F:$F,"Orçado",Lancamentos!$J:$J,Fluxo_de_Caixa_Semanal!$A159)</f>
        <v>0</v>
      </c>
      <c r="DP159" s="121">
        <f>-SUMIFS(Lancamentos!$Y:$Y,Lancamentos!$AF:$AF,Fluxo_de_Caixa_Semanal!DP$8,Lancamentos!$F:$F,"Orçado",Lancamentos!$J:$J,Fluxo_de_Caixa_Semanal!$A159)</f>
        <v>0</v>
      </c>
      <c r="DQ159" s="122">
        <f>-SUMIFS(Lancamentos!$Y:$Y,Lancamentos!$AF:$AF,Fluxo_de_Caixa_Semanal!DQ$8,Lancamentos!$F:$F,"Orçado",Lancamentos!$J:$J,Fluxo_de_Caixa_Semanal!$A159)</f>
        <v>0</v>
      </c>
      <c r="DR159" s="123">
        <f>-SUMIFS(Lancamentos!$Y:$Y,Lancamentos!$AF:$AF,Fluxo_de_Caixa_Semanal!DR$8,Lancamentos!$F:$F,"Orçado",Lancamentos!$J:$J,Fluxo_de_Caixa_Semanal!$A159)</f>
        <v>0</v>
      </c>
      <c r="DS159" s="121">
        <f>-SUMIFS(Lancamentos!$Y:$Y,Lancamentos!$AF:$AF,Fluxo_de_Caixa_Semanal!DS$8,Lancamentos!$F:$F,"Orçado",Lancamentos!$J:$J,Fluxo_de_Caixa_Semanal!$A159)</f>
        <v>0</v>
      </c>
      <c r="DT159" s="122">
        <f>-SUMIFS(Lancamentos!$Y:$Y,Lancamentos!$AF:$AF,Fluxo_de_Caixa_Semanal!DT$8,Lancamentos!$F:$F,"Orçado",Lancamentos!$J:$J,Fluxo_de_Caixa_Semanal!$A159)</f>
        <v>0</v>
      </c>
      <c r="DU159" s="123">
        <f>-SUMIFS(Lancamentos!$Y:$Y,Lancamentos!$AF:$AF,Fluxo_de_Caixa_Semanal!DU$8,Lancamentos!$F:$F,"Orçado",Lancamentos!$J:$J,Fluxo_de_Caixa_Semanal!$A159)</f>
        <v>0</v>
      </c>
      <c r="DV159" s="121">
        <f>-SUMIFS(Lancamentos!$Y:$Y,Lancamentos!$AF:$AF,Fluxo_de_Caixa_Semanal!DV$8,Lancamentos!$F:$F,"Orçado",Lancamentos!$J:$J,Fluxo_de_Caixa_Semanal!$A159)</f>
        <v>0</v>
      </c>
      <c r="DW159" s="122">
        <f>-SUMIFS(Lancamentos!$Y:$Y,Lancamentos!$AF:$AF,Fluxo_de_Caixa_Semanal!DW$8,Lancamentos!$F:$F,"Orçado",Lancamentos!$J:$J,Fluxo_de_Caixa_Semanal!$A159)</f>
        <v>0</v>
      </c>
      <c r="DX159" s="123">
        <f>-SUMIFS(Lancamentos!$Y:$Y,Lancamentos!$AF:$AF,Fluxo_de_Caixa_Semanal!DX$8,Lancamentos!$F:$F,"Orçado",Lancamentos!$J:$J,Fluxo_de_Caixa_Semanal!$A159)</f>
        <v>0</v>
      </c>
      <c r="DY159" s="121">
        <f>-SUMIFS(Lancamentos!$Y:$Y,Lancamentos!$AF:$AF,Fluxo_de_Caixa_Semanal!DY$8,Lancamentos!$F:$F,"Orçado",Lancamentos!$J:$J,Fluxo_de_Caixa_Semanal!$A159)</f>
        <v>0</v>
      </c>
      <c r="DZ159" s="122">
        <f>-SUMIFS(Lancamentos!$Y:$Y,Lancamentos!$AF:$AF,Fluxo_de_Caixa_Semanal!DZ$8,Lancamentos!$F:$F,"Orçado",Lancamentos!$J:$J,Fluxo_de_Caixa_Semanal!$A159)</f>
        <v>0</v>
      </c>
      <c r="EA159" s="123">
        <f>-SUMIFS(Lancamentos!$Y:$Y,Lancamentos!$AF:$AF,Fluxo_de_Caixa_Semanal!EA$8,Lancamentos!$F:$F,"Orçado",Lancamentos!$J:$J,Fluxo_de_Caixa_Semanal!$A159)</f>
        <v>0</v>
      </c>
      <c r="EB159" s="121">
        <f>-SUMIFS(Lancamentos!$Y:$Y,Lancamentos!$AF:$AF,Fluxo_de_Caixa_Semanal!EB$8,Lancamentos!$F:$F,"Orçado",Lancamentos!$J:$J,Fluxo_de_Caixa_Semanal!$A159)</f>
        <v>0</v>
      </c>
      <c r="EC159" s="122">
        <f>-SUMIFS(Lancamentos!$Y:$Y,Lancamentos!$AF:$AF,Fluxo_de_Caixa_Semanal!EC$8,Lancamentos!$F:$F,"Orçado",Lancamentos!$J:$J,Fluxo_de_Caixa_Semanal!$A159)</f>
        <v>0</v>
      </c>
      <c r="ED159" s="123">
        <f>-SUMIFS(Lancamentos!$Y:$Y,Lancamentos!$AF:$AF,Fluxo_de_Caixa_Semanal!ED$8,Lancamentos!$F:$F,"Orçado",Lancamentos!$J:$J,Fluxo_de_Caixa_Semanal!$A159)</f>
        <v>0</v>
      </c>
      <c r="EE159" s="121">
        <f>-SUMIFS(Lancamentos!$Y:$Y,Lancamentos!$AF:$AF,Fluxo_de_Caixa_Semanal!EE$8,Lancamentos!$F:$F,"Orçado",Lancamentos!$J:$J,Fluxo_de_Caixa_Semanal!$A159)</f>
        <v>0</v>
      </c>
      <c r="EF159" s="122">
        <f>-SUMIFS(Lancamentos!$Y:$Y,Lancamentos!$AF:$AF,Fluxo_de_Caixa_Semanal!EF$8,Lancamentos!$F:$F,"Orçado",Lancamentos!$J:$J,Fluxo_de_Caixa_Semanal!$A159)</f>
        <v>0</v>
      </c>
      <c r="EG159" s="123">
        <f>-SUMIFS(Lancamentos!$Y:$Y,Lancamentos!$AF:$AF,Fluxo_de_Caixa_Semanal!EG$8,Lancamentos!$F:$F,"Orçado",Lancamentos!$J:$J,Fluxo_de_Caixa_Semanal!$A159)</f>
        <v>0</v>
      </c>
      <c r="EH159" s="121">
        <f>-SUMIFS(Lancamentos!$Y:$Y,Lancamentos!$AF:$AF,Fluxo_de_Caixa_Semanal!EH$8,Lancamentos!$F:$F,"Orçado",Lancamentos!$J:$J,Fluxo_de_Caixa_Semanal!$A159)</f>
        <v>0</v>
      </c>
      <c r="EI159" s="122">
        <f>-SUMIFS(Lancamentos!$Y:$Y,Lancamentos!$AF:$AF,Fluxo_de_Caixa_Semanal!EI$8,Lancamentos!$F:$F,"Orçado",Lancamentos!$J:$J,Fluxo_de_Caixa_Semanal!$A159)</f>
        <v>0</v>
      </c>
      <c r="EJ159" s="123">
        <f>-SUMIFS(Lancamentos!$Y:$Y,Lancamentos!$AF:$AF,Fluxo_de_Caixa_Semanal!EJ$8,Lancamentos!$F:$F,"Orçado",Lancamentos!$J:$J,Fluxo_de_Caixa_Semanal!$A159)</f>
        <v>0</v>
      </c>
      <c r="EK159" s="121">
        <f>-SUMIFS(Lancamentos!$Y:$Y,Lancamentos!$AF:$AF,Fluxo_de_Caixa_Semanal!EK$8,Lancamentos!$F:$F,"Orçado",Lancamentos!$J:$J,Fluxo_de_Caixa_Semanal!$A159)</f>
        <v>0</v>
      </c>
      <c r="EL159" s="122">
        <f>-SUMIFS(Lancamentos!$Y:$Y,Lancamentos!$AF:$AF,Fluxo_de_Caixa_Semanal!EL$8,Lancamentos!$F:$F,"Orçado",Lancamentos!$J:$J,Fluxo_de_Caixa_Semanal!$A159)</f>
        <v>0</v>
      </c>
      <c r="EM159" s="123">
        <f>-SUMIFS(Lancamentos!$Y:$Y,Lancamentos!$AF:$AF,Fluxo_de_Caixa_Semanal!EM$8,Lancamentos!$F:$F,"Orçado",Lancamentos!$J:$J,Fluxo_de_Caixa_Semanal!$A159)</f>
        <v>0</v>
      </c>
      <c r="EN159" s="121">
        <f>-SUMIFS(Lancamentos!$Y:$Y,Lancamentos!$AF:$AF,Fluxo_de_Caixa_Semanal!EN$8,Lancamentos!$F:$F,"Orçado",Lancamentos!$J:$J,Fluxo_de_Caixa_Semanal!$A159)</f>
        <v>0</v>
      </c>
      <c r="EO159" s="122">
        <f>-SUMIFS(Lancamentos!$Y:$Y,Lancamentos!$AF:$AF,Fluxo_de_Caixa_Semanal!EO$8,Lancamentos!$F:$F,"Orçado",Lancamentos!$J:$J,Fluxo_de_Caixa_Semanal!$A159)</f>
        <v>0</v>
      </c>
      <c r="EP159" s="123">
        <f>-SUMIFS(Lancamentos!$Y:$Y,Lancamentos!$AF:$AF,Fluxo_de_Caixa_Semanal!EP$8,Lancamentos!$F:$F,"Orçado",Lancamentos!$J:$J,Fluxo_de_Caixa_Semanal!$A159)</f>
        <v>0</v>
      </c>
      <c r="EQ159" s="121">
        <f>-SUMIFS(Lancamentos!$Y:$Y,Lancamentos!$AF:$AF,Fluxo_de_Caixa_Semanal!EQ$8,Lancamentos!$F:$F,"Orçado",Lancamentos!$J:$J,Fluxo_de_Caixa_Semanal!$A159)</f>
        <v>0</v>
      </c>
      <c r="ER159" s="122">
        <f>-SUMIFS(Lancamentos!$Y:$Y,Lancamentos!$AF:$AF,Fluxo_de_Caixa_Semanal!ER$8,Lancamentos!$F:$F,"Orçado",Lancamentos!$J:$J,Fluxo_de_Caixa_Semanal!$A159)</f>
        <v>0</v>
      </c>
      <c r="ES159" s="123">
        <f>-SUMIFS(Lancamentos!$Y:$Y,Lancamentos!$AF:$AF,Fluxo_de_Caixa_Semanal!ES$8,Lancamentos!$F:$F,"Orçado",Lancamentos!$J:$J,Fluxo_de_Caixa_Semanal!$A159)</f>
        <v>0</v>
      </c>
    </row>
    <row r="160" spans="1:149" s="2" customFormat="1" outlineLevel="1" x14ac:dyDescent="0.25">
      <c r="A160" t="s">
        <v>121</v>
      </c>
      <c r="B160" t="s">
        <v>122</v>
      </c>
      <c r="C160" s="165">
        <f>-SUMIFS(Lancamentos!$Y:$Y,Lancamentos!$AF:$AF,Fluxo_de_Caixa_Semanal!C$8,Lancamentos!$F:$F,"Realizado",Lancamentos!$J:$J,Fluxo_de_Caixa_Semanal!$A160)</f>
        <v>0</v>
      </c>
      <c r="D160" s="165">
        <f>-SUMIFS(Lancamentos!$Y:$Y,Lancamentos!$AF:$AF,Fluxo_de_Caixa_Semanal!D$8,Lancamentos!$F:$F,"Realizado",Lancamentos!$J:$J,Fluxo_de_Caixa_Semanal!$A160)</f>
        <v>0</v>
      </c>
      <c r="E160" s="166">
        <f>-SUMIFS(Lancamentos!$Y:$Y,Lancamentos!$AF:$AF,Fluxo_de_Caixa_Semanal!E$8,Lancamentos!$F:$F,"Realizado",Lancamentos!$J:$J,Fluxo_de_Caixa_Semanal!$A160)</f>
        <v>0</v>
      </c>
      <c r="F160" s="167">
        <f>-SUMIFS(Lancamentos!$Y:$Y,Lancamentos!$AF:$AF,Fluxo_de_Caixa_Semanal!F$8,Lancamentos!$F:$F,"Realizado",Lancamentos!$J:$J,Fluxo_de_Caixa_Semanal!$A160)</f>
        <v>0</v>
      </c>
      <c r="G160" s="165">
        <f>-SUMIFS(Lancamentos!$Y:$Y,Lancamentos!$AF:$AF,Fluxo_de_Caixa_Semanal!G$8,Lancamentos!$F:$F,"Realizado",Lancamentos!$J:$J,Fluxo_de_Caixa_Semanal!$A160)</f>
        <v>0</v>
      </c>
      <c r="H160" s="166">
        <f>-SUMIFS(Lancamentos!$Y:$Y,Lancamentos!$AF:$AF,Fluxo_de_Caixa_Semanal!H$8,Lancamentos!$F:$F,"Realizado",Lancamentos!$J:$J,Fluxo_de_Caixa_Semanal!$A160)</f>
        <v>0</v>
      </c>
      <c r="I160" s="167">
        <f>-SUMIFS(Lancamentos!$Y:$Y,Lancamentos!$AF:$AF,Fluxo_de_Caixa_Semanal!I$8,Lancamentos!$F:$F,"Realizado",Lancamentos!$J:$J,Fluxo_de_Caixa_Semanal!$A160)</f>
        <v>0</v>
      </c>
      <c r="J160" s="165">
        <f>-SUMIFS(Lancamentos!$Y:$Y,Lancamentos!$AF:$AF,Fluxo_de_Caixa_Semanal!J$8,Lancamentos!$F:$F,"Realizado",Lancamentos!$J:$J,Fluxo_de_Caixa_Semanal!$A160)</f>
        <v>0</v>
      </c>
      <c r="K160" s="166">
        <f>-SUMIFS(Lancamentos!$Y:$Y,Lancamentos!$AF:$AF,Fluxo_de_Caixa_Semanal!K$8,Lancamentos!$F:$F,"Realizado",Lancamentos!$J:$J,Fluxo_de_Caixa_Semanal!$A160)</f>
        <v>0</v>
      </c>
      <c r="L160" s="167">
        <f>-SUMIFS(Lancamentos!$Y:$Y,Lancamentos!$AF:$AF,Fluxo_de_Caixa_Semanal!L$8,Lancamentos!$F:$F,"Realizado",Lancamentos!$J:$J,Fluxo_de_Caixa_Semanal!$A160)</f>
        <v>0</v>
      </c>
      <c r="M160" s="165">
        <f>-SUMIFS(Lancamentos!$Y:$Y,Lancamentos!$AF:$AF,Fluxo_de_Caixa_Semanal!M$8,Lancamentos!$F:$F,"Realizado",Lancamentos!$J:$J,Fluxo_de_Caixa_Semanal!$A160)</f>
        <v>0</v>
      </c>
      <c r="N160" s="166">
        <f>-SUMIFS(Lancamentos!$Y:$Y,Lancamentos!$AF:$AF,Fluxo_de_Caixa_Semanal!N$8,Lancamentos!$F:$F,"Realizado",Lancamentos!$J:$J,Fluxo_de_Caixa_Semanal!$A160)</f>
        <v>0</v>
      </c>
      <c r="O160" s="167">
        <f>-SUMIFS(Lancamentos!$Y:$Y,Lancamentos!$AF:$AF,Fluxo_de_Caixa_Semanal!O$8,Lancamentos!$F:$F,"Realizado",Lancamentos!$J:$J,Fluxo_de_Caixa_Semanal!$A160)</f>
        <v>0</v>
      </c>
      <c r="P160" s="165">
        <f>-SUMIFS(Lancamentos!$Y:$Y,Lancamentos!$AF:$AF,Fluxo_de_Caixa_Semanal!P$8,Lancamentos!$F:$F,"Realizado",Lancamentos!$J:$J,Fluxo_de_Caixa_Semanal!$A160)</f>
        <v>0</v>
      </c>
      <c r="Q160" s="166">
        <f>-SUMIFS(Lancamentos!$Y:$Y,Lancamentos!$AF:$AF,Fluxo_de_Caixa_Semanal!Q$8,Lancamentos!$F:$F,"Realizado",Lancamentos!$J:$J,Fluxo_de_Caixa_Semanal!$A160)</f>
        <v>0</v>
      </c>
      <c r="R160" s="167">
        <f>-SUMIFS(Lancamentos!$Y:$Y,Lancamentos!$AF:$AF,Fluxo_de_Caixa_Semanal!R$8,Lancamentos!$F:$F,"Realizado",Lancamentos!$J:$J,Fluxo_de_Caixa_Semanal!$A160)</f>
        <v>0</v>
      </c>
      <c r="S160" s="165">
        <f>-SUMIFS(Lancamentos!$Y:$Y,Lancamentos!$AF:$AF,Fluxo_de_Caixa_Semanal!S$8,Lancamentos!$F:$F,"Realizado",Lancamentos!$J:$J,Fluxo_de_Caixa_Semanal!$A160)</f>
        <v>0</v>
      </c>
      <c r="T160" s="166">
        <f>-SUMIFS(Lancamentos!$Y:$Y,Lancamentos!$AF:$AF,Fluxo_de_Caixa_Semanal!T$8,Lancamentos!$F:$F,"Realizado",Lancamentos!$J:$J,Fluxo_de_Caixa_Semanal!$A160)</f>
        <v>0</v>
      </c>
      <c r="U160" s="167">
        <f>-SUMIFS(Lancamentos!$Y:$Y,Lancamentos!$AF:$AF,Fluxo_de_Caixa_Semanal!U$8,Lancamentos!$F:$F,"Realizado",Lancamentos!$J:$J,Fluxo_de_Caixa_Semanal!$A160)</f>
        <v>0</v>
      </c>
      <c r="V160" s="165">
        <f>-SUMIFS(Lancamentos!$Y:$Y,Lancamentos!$AF:$AF,Fluxo_de_Caixa_Semanal!V$8,Lancamentos!$F:$F,"Realizado",Lancamentos!$J:$J,Fluxo_de_Caixa_Semanal!$A160)</f>
        <v>0</v>
      </c>
      <c r="W160" s="166">
        <f>-SUMIFS(Lancamentos!$Y:$Y,Lancamentos!$AF:$AF,Fluxo_de_Caixa_Semanal!W$8,Lancamentos!$F:$F,"Realizado",Lancamentos!$J:$J,Fluxo_de_Caixa_Semanal!$A160)</f>
        <v>0</v>
      </c>
      <c r="X160" s="121">
        <f>-SUMIFS(Lancamentos!$Y:$Y,Lancamentos!$AF:$AF,Fluxo_de_Caixa_Semanal!X$8,Lancamentos!$F:$F,"Orçado",Lancamentos!$J:$J,Fluxo_de_Caixa_Semanal!$A160)</f>
        <v>0</v>
      </c>
      <c r="Y160" s="122">
        <f>-SUMIFS(Lancamentos!$Y:$Y,Lancamentos!$AF:$AF,Fluxo_de_Caixa_Semanal!Y$8,Lancamentos!$F:$F,"Orçado",Lancamentos!$J:$J,Fluxo_de_Caixa_Semanal!$A160)</f>
        <v>0</v>
      </c>
      <c r="Z160" s="123">
        <f>-SUMIFS(Lancamentos!$Y:$Y,Lancamentos!$AF:$AF,Fluxo_de_Caixa_Semanal!Z$8,Lancamentos!$F:$F,"Orçado",Lancamentos!$J:$J,Fluxo_de_Caixa_Semanal!$A160)</f>
        <v>0</v>
      </c>
      <c r="AA160" s="121">
        <f>-SUMIFS(Lancamentos!$Y:$Y,Lancamentos!$AF:$AF,Fluxo_de_Caixa_Semanal!AA$8,Lancamentos!$F:$F,"Orçado",Lancamentos!$J:$J,Fluxo_de_Caixa_Semanal!$A160)</f>
        <v>0</v>
      </c>
      <c r="AB160" s="122">
        <f>-SUMIFS(Lancamentos!$Y:$Y,Lancamentos!$AF:$AF,Fluxo_de_Caixa_Semanal!AB$8,Lancamentos!$F:$F,"Orçado",Lancamentos!$J:$J,Fluxo_de_Caixa_Semanal!$A160)</f>
        <v>0</v>
      </c>
      <c r="AC160" s="123">
        <f>-SUMIFS(Lancamentos!$Y:$Y,Lancamentos!$AF:$AF,Fluxo_de_Caixa_Semanal!AC$8,Lancamentos!$F:$F,"Orçado",Lancamentos!$J:$J,Fluxo_de_Caixa_Semanal!$A160)</f>
        <v>0</v>
      </c>
      <c r="AD160" s="121">
        <f>-SUMIFS(Lancamentos!$Y:$Y,Lancamentos!$AF:$AF,Fluxo_de_Caixa_Semanal!AD$8,Lancamentos!$F:$F,"Orçado",Lancamentos!$J:$J,Fluxo_de_Caixa_Semanal!$A160)</f>
        <v>0</v>
      </c>
      <c r="AE160" s="122">
        <f>-SUMIFS(Lancamentos!$Y:$Y,Lancamentos!$AF:$AF,Fluxo_de_Caixa_Semanal!AE$8,Lancamentos!$F:$F,"Orçado",Lancamentos!$J:$J,Fluxo_de_Caixa_Semanal!$A160)</f>
        <v>0</v>
      </c>
      <c r="AF160" s="123">
        <f>-SUMIFS(Lancamentos!$Y:$Y,Lancamentos!$AF:$AF,Fluxo_de_Caixa_Semanal!AF$8,Lancamentos!$F:$F,"Orçado",Lancamentos!$J:$J,Fluxo_de_Caixa_Semanal!$A160)</f>
        <v>0</v>
      </c>
      <c r="AG160" s="121">
        <f>-SUMIFS(Lancamentos!$Y:$Y,Lancamentos!$AF:$AF,Fluxo_de_Caixa_Semanal!AG$8,Lancamentos!$F:$F,"Orçado",Lancamentos!$J:$J,Fluxo_de_Caixa_Semanal!$A160)</f>
        <v>0</v>
      </c>
      <c r="AH160" s="122">
        <f>-SUMIFS(Lancamentos!$Y:$Y,Lancamentos!$AF:$AF,Fluxo_de_Caixa_Semanal!AH$8,Lancamentos!$F:$F,"Orçado",Lancamentos!$J:$J,Fluxo_de_Caixa_Semanal!$A160)</f>
        <v>0</v>
      </c>
      <c r="AI160" s="123">
        <f>-SUMIFS(Lancamentos!$Y:$Y,Lancamentos!$AF:$AF,Fluxo_de_Caixa_Semanal!AI$8,Lancamentos!$F:$F,"Orçado",Lancamentos!$J:$J,Fluxo_de_Caixa_Semanal!$A160)</f>
        <v>0</v>
      </c>
      <c r="AJ160" s="121">
        <f>-SUMIFS(Lancamentos!$Y:$Y,Lancamentos!$AF:$AF,Fluxo_de_Caixa_Semanal!AJ$8,Lancamentos!$F:$F,"Orçado",Lancamentos!$J:$J,Fluxo_de_Caixa_Semanal!$A160)</f>
        <v>0</v>
      </c>
      <c r="AK160" s="122">
        <f>-SUMIFS(Lancamentos!$Y:$Y,Lancamentos!$AF:$AF,Fluxo_de_Caixa_Semanal!AK$8,Lancamentos!$F:$F,"Orçado",Lancamentos!$J:$J,Fluxo_de_Caixa_Semanal!$A160)</f>
        <v>0</v>
      </c>
      <c r="AL160" s="123">
        <f>-SUMIFS(Lancamentos!$Y:$Y,Lancamentos!$AF:$AF,Fluxo_de_Caixa_Semanal!AL$8,Lancamentos!$F:$F,"Orçado",Lancamentos!$J:$J,Fluxo_de_Caixa_Semanal!$A160)</f>
        <v>0</v>
      </c>
      <c r="AM160" s="121">
        <f>-SUMIFS(Lancamentos!$Y:$Y,Lancamentos!$AF:$AF,Fluxo_de_Caixa_Semanal!AM$8,Lancamentos!$F:$F,"Orçado",Lancamentos!$J:$J,Fluxo_de_Caixa_Semanal!$A160)</f>
        <v>0</v>
      </c>
      <c r="AN160" s="122">
        <f>-SUMIFS(Lancamentos!$Y:$Y,Lancamentos!$AF:$AF,Fluxo_de_Caixa_Semanal!AN$8,Lancamentos!$F:$F,"Orçado",Lancamentos!$J:$J,Fluxo_de_Caixa_Semanal!$A160)</f>
        <v>0</v>
      </c>
      <c r="AO160" s="123">
        <f>-SUMIFS(Lancamentos!$Y:$Y,Lancamentos!$AF:$AF,Fluxo_de_Caixa_Semanal!AO$8,Lancamentos!$F:$F,"Orçado",Lancamentos!$J:$J,Fluxo_de_Caixa_Semanal!$A160)</f>
        <v>0</v>
      </c>
      <c r="AP160" s="121">
        <f>-SUMIFS(Lancamentos!$Y:$Y,Lancamentos!$AF:$AF,Fluxo_de_Caixa_Semanal!AP$8,Lancamentos!$F:$F,"Orçado",Lancamentos!$J:$J,Fluxo_de_Caixa_Semanal!$A160)</f>
        <v>0</v>
      </c>
      <c r="AQ160" s="122">
        <f>-SUMIFS(Lancamentos!$Y:$Y,Lancamentos!$AF:$AF,Fluxo_de_Caixa_Semanal!AQ$8,Lancamentos!$F:$F,"Orçado",Lancamentos!$J:$J,Fluxo_de_Caixa_Semanal!$A160)</f>
        <v>0</v>
      </c>
      <c r="AR160" s="123">
        <f>-SUMIFS(Lancamentos!$Y:$Y,Lancamentos!$AF:$AF,Fluxo_de_Caixa_Semanal!AR$8,Lancamentos!$F:$F,"Orçado",Lancamentos!$J:$J,Fluxo_de_Caixa_Semanal!$A160)</f>
        <v>0</v>
      </c>
      <c r="AS160" s="121">
        <f>-SUMIFS(Lancamentos!$Y:$Y,Lancamentos!$AF:$AF,Fluxo_de_Caixa_Semanal!AS$8,Lancamentos!$F:$F,"Orçado",Lancamentos!$J:$J,Fluxo_de_Caixa_Semanal!$A160)</f>
        <v>0</v>
      </c>
      <c r="AT160" s="122">
        <f>-SUMIFS(Lancamentos!$Y:$Y,Lancamentos!$AF:$AF,Fluxo_de_Caixa_Semanal!AT$8,Lancamentos!$F:$F,"Orçado",Lancamentos!$J:$J,Fluxo_de_Caixa_Semanal!$A160)</f>
        <v>0</v>
      </c>
      <c r="AU160" s="123">
        <f>-SUMIFS(Lancamentos!$Y:$Y,Lancamentos!$AF:$AF,Fluxo_de_Caixa_Semanal!AU$8,Lancamentos!$F:$F,"Orçado",Lancamentos!$J:$J,Fluxo_de_Caixa_Semanal!$A160)</f>
        <v>0</v>
      </c>
      <c r="AV160" s="121">
        <f>-SUMIFS(Lancamentos!$Y:$Y,Lancamentos!$AF:$AF,Fluxo_de_Caixa_Semanal!AV$8,Lancamentos!$F:$F,"Orçado",Lancamentos!$J:$J,Fluxo_de_Caixa_Semanal!$A160)</f>
        <v>0</v>
      </c>
      <c r="AW160" s="122">
        <f>-SUMIFS(Lancamentos!$Y:$Y,Lancamentos!$AF:$AF,Fluxo_de_Caixa_Semanal!AW$8,Lancamentos!$F:$F,"Orçado",Lancamentos!$J:$J,Fluxo_de_Caixa_Semanal!$A160)</f>
        <v>0</v>
      </c>
      <c r="AX160" s="123">
        <f>-SUMIFS(Lancamentos!$Y:$Y,Lancamentos!$AF:$AF,Fluxo_de_Caixa_Semanal!AX$8,Lancamentos!$F:$F,"Orçado",Lancamentos!$J:$J,Fluxo_de_Caixa_Semanal!$A160)</f>
        <v>0</v>
      </c>
      <c r="AY160" s="121">
        <f>-SUMIFS(Lancamentos!$Y:$Y,Lancamentos!$AF:$AF,Fluxo_de_Caixa_Semanal!AY$8,Lancamentos!$F:$F,"Orçado",Lancamentos!$J:$J,Fluxo_de_Caixa_Semanal!$A160)</f>
        <v>0</v>
      </c>
      <c r="AZ160" s="122">
        <f>-SUMIFS(Lancamentos!$Y:$Y,Lancamentos!$AF:$AF,Fluxo_de_Caixa_Semanal!AZ$8,Lancamentos!$F:$F,"Orçado",Lancamentos!$J:$J,Fluxo_de_Caixa_Semanal!$A160)</f>
        <v>0</v>
      </c>
      <c r="BA160" s="123">
        <f>-SUMIFS(Lancamentos!$Y:$Y,Lancamentos!$AF:$AF,Fluxo_de_Caixa_Semanal!BA$8,Lancamentos!$F:$F,"Orçado",Lancamentos!$J:$J,Fluxo_de_Caixa_Semanal!$A160)</f>
        <v>0</v>
      </c>
      <c r="BB160" s="121">
        <f>-SUMIFS(Lancamentos!$Y:$Y,Lancamentos!$AF:$AF,Fluxo_de_Caixa_Semanal!BB$8,Lancamentos!$F:$F,"Orçado",Lancamentos!$J:$J,Fluxo_de_Caixa_Semanal!$A160)</f>
        <v>0</v>
      </c>
      <c r="BC160" s="122">
        <f>-SUMIFS(Lancamentos!$Y:$Y,Lancamentos!$AF:$AF,Fluxo_de_Caixa_Semanal!BC$8,Lancamentos!$F:$F,"Orçado",Lancamentos!$J:$J,Fluxo_de_Caixa_Semanal!$A160)</f>
        <v>0</v>
      </c>
      <c r="BD160" s="123">
        <f>-SUMIFS(Lancamentos!$Y:$Y,Lancamentos!$AF:$AF,Fluxo_de_Caixa_Semanal!BD$8,Lancamentos!$F:$F,"Orçado",Lancamentos!$J:$J,Fluxo_de_Caixa_Semanal!$A160)</f>
        <v>0</v>
      </c>
      <c r="BE160" s="121">
        <f>-SUMIFS(Lancamentos!$Y:$Y,Lancamentos!$AF:$AF,Fluxo_de_Caixa_Semanal!BE$8,Lancamentos!$F:$F,"Orçado",Lancamentos!$J:$J,Fluxo_de_Caixa_Semanal!$A160)</f>
        <v>0</v>
      </c>
      <c r="BF160" s="122">
        <f>-SUMIFS(Lancamentos!$Y:$Y,Lancamentos!$AF:$AF,Fluxo_de_Caixa_Semanal!BF$8,Lancamentos!$F:$F,"Orçado",Lancamentos!$J:$J,Fluxo_de_Caixa_Semanal!$A160)</f>
        <v>0</v>
      </c>
      <c r="BG160" s="123">
        <f>-SUMIFS(Lancamentos!$Y:$Y,Lancamentos!$AF:$AF,Fluxo_de_Caixa_Semanal!BG$8,Lancamentos!$F:$F,"Orçado",Lancamentos!$J:$J,Fluxo_de_Caixa_Semanal!$A160)</f>
        <v>0</v>
      </c>
      <c r="BH160" s="121">
        <f>-SUMIFS(Lancamentos!$Y:$Y,Lancamentos!$AF:$AF,Fluxo_de_Caixa_Semanal!BH$8,Lancamentos!$F:$F,"Orçado",Lancamentos!$J:$J,Fluxo_de_Caixa_Semanal!$A160)</f>
        <v>0</v>
      </c>
      <c r="BI160" s="122">
        <f>-SUMIFS(Lancamentos!$Y:$Y,Lancamentos!$AF:$AF,Fluxo_de_Caixa_Semanal!BI$8,Lancamentos!$F:$F,"Orçado",Lancamentos!$J:$J,Fluxo_de_Caixa_Semanal!$A160)</f>
        <v>0</v>
      </c>
      <c r="BJ160" s="123">
        <f>-SUMIFS(Lancamentos!$Y:$Y,Lancamentos!$AF:$AF,Fluxo_de_Caixa_Semanal!BJ$8,Lancamentos!$F:$F,"Orçado",Lancamentos!$J:$J,Fluxo_de_Caixa_Semanal!$A160)</f>
        <v>0</v>
      </c>
      <c r="BK160" s="121">
        <f>-SUMIFS(Lancamentos!$Y:$Y,Lancamentos!$AF:$AF,Fluxo_de_Caixa_Semanal!BK$8,Lancamentos!$F:$F,"Orçado",Lancamentos!$J:$J,Fluxo_de_Caixa_Semanal!$A160)</f>
        <v>0</v>
      </c>
      <c r="BL160" s="122">
        <f>-SUMIFS(Lancamentos!$Y:$Y,Lancamentos!$AF:$AF,Fluxo_de_Caixa_Semanal!BL$8,Lancamentos!$F:$F,"Orçado",Lancamentos!$J:$J,Fluxo_de_Caixa_Semanal!$A160)</f>
        <v>0</v>
      </c>
      <c r="BM160" s="123">
        <f>-SUMIFS(Lancamentos!$Y:$Y,Lancamentos!$AF:$AF,Fluxo_de_Caixa_Semanal!BM$8,Lancamentos!$F:$F,"Orçado",Lancamentos!$J:$J,Fluxo_de_Caixa_Semanal!$A160)</f>
        <v>0</v>
      </c>
      <c r="BN160" s="121">
        <f>-SUMIFS(Lancamentos!$Y:$Y,Lancamentos!$AF:$AF,Fluxo_de_Caixa_Semanal!BN$8,Lancamentos!$F:$F,"Orçado",Lancamentos!$J:$J,Fluxo_de_Caixa_Semanal!$A160)</f>
        <v>0</v>
      </c>
      <c r="BO160" s="122">
        <f>-SUMIFS(Lancamentos!$Y:$Y,Lancamentos!$AF:$AF,Fluxo_de_Caixa_Semanal!BO$8,Lancamentos!$F:$F,"Orçado",Lancamentos!$J:$J,Fluxo_de_Caixa_Semanal!$A160)</f>
        <v>0</v>
      </c>
      <c r="BP160" s="123">
        <f>-SUMIFS(Lancamentos!$Y:$Y,Lancamentos!$AF:$AF,Fluxo_de_Caixa_Semanal!BP$8,Lancamentos!$F:$F,"Orçado",Lancamentos!$J:$J,Fluxo_de_Caixa_Semanal!$A160)</f>
        <v>0</v>
      </c>
      <c r="BQ160" s="121">
        <f>-SUMIFS(Lancamentos!$Y:$Y,Lancamentos!$AF:$AF,Fluxo_de_Caixa_Semanal!BQ$8,Lancamentos!$F:$F,"Orçado",Lancamentos!$J:$J,Fluxo_de_Caixa_Semanal!$A160)</f>
        <v>0</v>
      </c>
      <c r="BR160" s="122">
        <f>-SUMIFS(Lancamentos!$Y:$Y,Lancamentos!$AF:$AF,Fluxo_de_Caixa_Semanal!BR$8,Lancamentos!$F:$F,"Orçado",Lancamentos!$J:$J,Fluxo_de_Caixa_Semanal!$A160)</f>
        <v>0</v>
      </c>
      <c r="BS160" s="123">
        <f>-SUMIFS(Lancamentos!$Y:$Y,Lancamentos!$AF:$AF,Fluxo_de_Caixa_Semanal!BS$8,Lancamentos!$F:$F,"Orçado",Lancamentos!$J:$J,Fluxo_de_Caixa_Semanal!$A160)</f>
        <v>0</v>
      </c>
      <c r="BT160" s="121">
        <f>-SUMIFS(Lancamentos!$Y:$Y,Lancamentos!$AF:$AF,Fluxo_de_Caixa_Semanal!BT$8,Lancamentos!$F:$F,"Orçado",Lancamentos!$J:$J,Fluxo_de_Caixa_Semanal!$A160)</f>
        <v>0</v>
      </c>
      <c r="BU160" s="122">
        <f>-SUMIFS(Lancamentos!$Y:$Y,Lancamentos!$AF:$AF,Fluxo_de_Caixa_Semanal!BU$8,Lancamentos!$F:$F,"Orçado",Lancamentos!$J:$J,Fluxo_de_Caixa_Semanal!$A160)</f>
        <v>0</v>
      </c>
      <c r="BV160" s="123">
        <f>-SUMIFS(Lancamentos!$Y:$Y,Lancamentos!$AF:$AF,Fluxo_de_Caixa_Semanal!BV$8,Lancamentos!$F:$F,"Orçado",Lancamentos!$J:$J,Fluxo_de_Caixa_Semanal!$A160)</f>
        <v>0</v>
      </c>
      <c r="BW160" s="121">
        <f>-SUMIFS(Lancamentos!$Y:$Y,Lancamentos!$AF:$AF,Fluxo_de_Caixa_Semanal!BW$8,Lancamentos!$F:$F,"Orçado",Lancamentos!$J:$J,Fluxo_de_Caixa_Semanal!$A160)</f>
        <v>0</v>
      </c>
      <c r="BX160" s="122">
        <f>-SUMIFS(Lancamentos!$Y:$Y,Lancamentos!$AF:$AF,Fluxo_de_Caixa_Semanal!BX$8,Lancamentos!$F:$F,"Orçado",Lancamentos!$J:$J,Fluxo_de_Caixa_Semanal!$A160)</f>
        <v>0</v>
      </c>
      <c r="BY160" s="123">
        <f>-SUMIFS(Lancamentos!$Y:$Y,Lancamentos!$AF:$AF,Fluxo_de_Caixa_Semanal!BY$8,Lancamentos!$F:$F,"Orçado",Lancamentos!$J:$J,Fluxo_de_Caixa_Semanal!$A160)</f>
        <v>0</v>
      </c>
      <c r="BZ160" s="121">
        <f>-SUMIFS(Lancamentos!$Y:$Y,Lancamentos!$AF:$AF,Fluxo_de_Caixa_Semanal!BZ$8,Lancamentos!$F:$F,"Orçado",Lancamentos!$J:$J,Fluxo_de_Caixa_Semanal!$A160)</f>
        <v>0</v>
      </c>
      <c r="CA160" s="122">
        <f>-SUMIFS(Lancamentos!$Y:$Y,Lancamentos!$AF:$AF,Fluxo_de_Caixa_Semanal!CA$8,Lancamentos!$F:$F,"Orçado",Lancamentos!$J:$J,Fluxo_de_Caixa_Semanal!$A160)</f>
        <v>0</v>
      </c>
      <c r="CB160" s="123">
        <f>-SUMIFS(Lancamentos!$Y:$Y,Lancamentos!$AF:$AF,Fluxo_de_Caixa_Semanal!CB$8,Lancamentos!$F:$F,"Orçado",Lancamentos!$J:$J,Fluxo_de_Caixa_Semanal!$A160)</f>
        <v>0</v>
      </c>
      <c r="CC160" s="121">
        <f>-SUMIFS(Lancamentos!$Y:$Y,Lancamentos!$AF:$AF,Fluxo_de_Caixa_Semanal!CC$8,Lancamentos!$F:$F,"Orçado",Lancamentos!$J:$J,Fluxo_de_Caixa_Semanal!$A160)</f>
        <v>0</v>
      </c>
      <c r="CD160" s="122">
        <f>-SUMIFS(Lancamentos!$Y:$Y,Lancamentos!$AF:$AF,Fluxo_de_Caixa_Semanal!CD$8,Lancamentos!$F:$F,"Orçado",Lancamentos!$J:$J,Fluxo_de_Caixa_Semanal!$A160)</f>
        <v>0</v>
      </c>
      <c r="CE160" s="123">
        <f>-SUMIFS(Lancamentos!$Y:$Y,Lancamentos!$AF:$AF,Fluxo_de_Caixa_Semanal!CE$8,Lancamentos!$F:$F,"Orçado",Lancamentos!$J:$J,Fluxo_de_Caixa_Semanal!$A160)</f>
        <v>0</v>
      </c>
      <c r="CF160" s="121">
        <f>-SUMIFS(Lancamentos!$Y:$Y,Lancamentos!$AF:$AF,Fluxo_de_Caixa_Semanal!CF$8,Lancamentos!$F:$F,"Orçado",Lancamentos!$J:$J,Fluxo_de_Caixa_Semanal!$A160)</f>
        <v>0</v>
      </c>
      <c r="CG160" s="122">
        <f>-SUMIFS(Lancamentos!$Y:$Y,Lancamentos!$AF:$AF,Fluxo_de_Caixa_Semanal!CG$8,Lancamentos!$F:$F,"Orçado",Lancamentos!$J:$J,Fluxo_de_Caixa_Semanal!$A160)</f>
        <v>0</v>
      </c>
      <c r="CH160" s="123">
        <f>-SUMIFS(Lancamentos!$Y:$Y,Lancamentos!$AF:$AF,Fluxo_de_Caixa_Semanal!CH$8,Lancamentos!$F:$F,"Orçado",Lancamentos!$J:$J,Fluxo_de_Caixa_Semanal!$A160)</f>
        <v>0</v>
      </c>
      <c r="CI160" s="121">
        <f>-SUMIFS(Lancamentos!$Y:$Y,Lancamentos!$AF:$AF,Fluxo_de_Caixa_Semanal!CI$8,Lancamentos!$F:$F,"Orçado",Lancamentos!$J:$J,Fluxo_de_Caixa_Semanal!$A160)</f>
        <v>0</v>
      </c>
      <c r="CJ160" s="122">
        <f>-SUMIFS(Lancamentos!$Y:$Y,Lancamentos!$AF:$AF,Fluxo_de_Caixa_Semanal!CJ$8,Lancamentos!$F:$F,"Orçado",Lancamentos!$J:$J,Fluxo_de_Caixa_Semanal!$A160)</f>
        <v>0</v>
      </c>
      <c r="CK160" s="123">
        <f>-SUMIFS(Lancamentos!$Y:$Y,Lancamentos!$AF:$AF,Fluxo_de_Caixa_Semanal!CK$8,Lancamentos!$F:$F,"Orçado",Lancamentos!$J:$J,Fluxo_de_Caixa_Semanal!$A160)</f>
        <v>0</v>
      </c>
      <c r="CL160" s="121">
        <f>-SUMIFS(Lancamentos!$Y:$Y,Lancamentos!$AF:$AF,Fluxo_de_Caixa_Semanal!CL$8,Lancamentos!$F:$F,"Orçado",Lancamentos!$J:$J,Fluxo_de_Caixa_Semanal!$A160)</f>
        <v>0</v>
      </c>
      <c r="CM160" s="122">
        <f>-SUMIFS(Lancamentos!$Y:$Y,Lancamentos!$AF:$AF,Fluxo_de_Caixa_Semanal!CM$8,Lancamentos!$F:$F,"Orçado",Lancamentos!$J:$J,Fluxo_de_Caixa_Semanal!$A160)</f>
        <v>0</v>
      </c>
      <c r="CN160" s="123">
        <f>-SUMIFS(Lancamentos!$Y:$Y,Lancamentos!$AF:$AF,Fluxo_de_Caixa_Semanal!CN$8,Lancamentos!$F:$F,"Orçado",Lancamentos!$J:$J,Fluxo_de_Caixa_Semanal!$A160)</f>
        <v>0</v>
      </c>
      <c r="CO160" s="121">
        <f>-SUMIFS(Lancamentos!$Y:$Y,Lancamentos!$AF:$AF,Fluxo_de_Caixa_Semanal!CO$8,Lancamentos!$F:$F,"Orçado",Lancamentos!$J:$J,Fluxo_de_Caixa_Semanal!$A160)</f>
        <v>0</v>
      </c>
      <c r="CP160" s="122">
        <f>-SUMIFS(Lancamentos!$Y:$Y,Lancamentos!$AF:$AF,Fluxo_de_Caixa_Semanal!CP$8,Lancamentos!$F:$F,"Orçado",Lancamentos!$J:$J,Fluxo_de_Caixa_Semanal!$A160)</f>
        <v>0</v>
      </c>
      <c r="CQ160" s="123">
        <f>-SUMIFS(Lancamentos!$Y:$Y,Lancamentos!$AF:$AF,Fluxo_de_Caixa_Semanal!CQ$8,Lancamentos!$F:$F,"Orçado",Lancamentos!$J:$J,Fluxo_de_Caixa_Semanal!$A160)</f>
        <v>0</v>
      </c>
      <c r="CR160" s="121">
        <f>-SUMIFS(Lancamentos!$Y:$Y,Lancamentos!$AF:$AF,Fluxo_de_Caixa_Semanal!CR$8,Lancamentos!$F:$F,"Orçado",Lancamentos!$J:$J,Fluxo_de_Caixa_Semanal!$A160)</f>
        <v>0</v>
      </c>
      <c r="CS160" s="122">
        <f>-SUMIFS(Lancamentos!$Y:$Y,Lancamentos!$AF:$AF,Fluxo_de_Caixa_Semanal!CS$8,Lancamentos!$F:$F,"Orçado",Lancamentos!$J:$J,Fluxo_de_Caixa_Semanal!$A160)</f>
        <v>0</v>
      </c>
      <c r="CT160" s="123">
        <f>-SUMIFS(Lancamentos!$Y:$Y,Lancamentos!$AF:$AF,Fluxo_de_Caixa_Semanal!CT$8,Lancamentos!$F:$F,"Orçado",Lancamentos!$J:$J,Fluxo_de_Caixa_Semanal!$A160)</f>
        <v>0</v>
      </c>
      <c r="CU160" s="121">
        <f>-SUMIFS(Lancamentos!$Y:$Y,Lancamentos!$AF:$AF,Fluxo_de_Caixa_Semanal!CU$8,Lancamentos!$F:$F,"Orçado",Lancamentos!$J:$J,Fluxo_de_Caixa_Semanal!$A160)</f>
        <v>0</v>
      </c>
      <c r="CV160" s="122">
        <f>-SUMIFS(Lancamentos!$Y:$Y,Lancamentos!$AF:$AF,Fluxo_de_Caixa_Semanal!CV$8,Lancamentos!$F:$F,"Orçado",Lancamentos!$J:$J,Fluxo_de_Caixa_Semanal!$A160)</f>
        <v>0</v>
      </c>
      <c r="CW160" s="123">
        <f>-SUMIFS(Lancamentos!$Y:$Y,Lancamentos!$AF:$AF,Fluxo_de_Caixa_Semanal!CW$8,Lancamentos!$F:$F,"Orçado",Lancamentos!$J:$J,Fluxo_de_Caixa_Semanal!$A160)</f>
        <v>0</v>
      </c>
      <c r="CX160" s="121">
        <f>-SUMIFS(Lancamentos!$Y:$Y,Lancamentos!$AF:$AF,Fluxo_de_Caixa_Semanal!CX$8,Lancamentos!$F:$F,"Orçado",Lancamentos!$J:$J,Fluxo_de_Caixa_Semanal!$A160)</f>
        <v>0</v>
      </c>
      <c r="CY160" s="122">
        <f>-SUMIFS(Lancamentos!$Y:$Y,Lancamentos!$AF:$AF,Fluxo_de_Caixa_Semanal!CY$8,Lancamentos!$F:$F,"Orçado",Lancamentos!$J:$J,Fluxo_de_Caixa_Semanal!$A160)</f>
        <v>0</v>
      </c>
      <c r="CZ160" s="123">
        <f>-SUMIFS(Lancamentos!$Y:$Y,Lancamentos!$AF:$AF,Fluxo_de_Caixa_Semanal!CZ$8,Lancamentos!$F:$F,"Orçado",Lancamentos!$J:$J,Fluxo_de_Caixa_Semanal!$A160)</f>
        <v>0</v>
      </c>
      <c r="DA160" s="121">
        <f>-SUMIFS(Lancamentos!$Y:$Y,Lancamentos!$AF:$AF,Fluxo_de_Caixa_Semanal!DA$8,Lancamentos!$F:$F,"Orçado",Lancamentos!$J:$J,Fluxo_de_Caixa_Semanal!$A160)</f>
        <v>0</v>
      </c>
      <c r="DB160" s="122">
        <f>-SUMIFS(Lancamentos!$Y:$Y,Lancamentos!$AF:$AF,Fluxo_de_Caixa_Semanal!DB$8,Lancamentos!$F:$F,"Orçado",Lancamentos!$J:$J,Fluxo_de_Caixa_Semanal!$A160)</f>
        <v>0</v>
      </c>
      <c r="DC160" s="123">
        <f>-SUMIFS(Lancamentos!$Y:$Y,Lancamentos!$AF:$AF,Fluxo_de_Caixa_Semanal!DC$8,Lancamentos!$F:$F,"Orçado",Lancamentos!$J:$J,Fluxo_de_Caixa_Semanal!$A160)</f>
        <v>0</v>
      </c>
      <c r="DD160" s="121">
        <f>-SUMIFS(Lancamentos!$Y:$Y,Lancamentos!$AF:$AF,Fluxo_de_Caixa_Semanal!DD$8,Lancamentos!$F:$F,"Orçado",Lancamentos!$J:$J,Fluxo_de_Caixa_Semanal!$A160)</f>
        <v>0</v>
      </c>
      <c r="DE160" s="122">
        <f>-SUMIFS(Lancamentos!$Y:$Y,Lancamentos!$AF:$AF,Fluxo_de_Caixa_Semanal!DE$8,Lancamentos!$F:$F,"Orçado",Lancamentos!$J:$J,Fluxo_de_Caixa_Semanal!$A160)</f>
        <v>0</v>
      </c>
      <c r="DF160" s="123">
        <f>-SUMIFS(Lancamentos!$Y:$Y,Lancamentos!$AF:$AF,Fluxo_de_Caixa_Semanal!DF$8,Lancamentos!$F:$F,"Orçado",Lancamentos!$J:$J,Fluxo_de_Caixa_Semanal!$A160)</f>
        <v>0</v>
      </c>
      <c r="DG160" s="121">
        <f>-SUMIFS(Lancamentos!$Y:$Y,Lancamentos!$AF:$AF,Fluxo_de_Caixa_Semanal!DG$8,Lancamentos!$F:$F,"Orçado",Lancamentos!$J:$J,Fluxo_de_Caixa_Semanal!$A160)</f>
        <v>0</v>
      </c>
      <c r="DH160" s="122">
        <f>-SUMIFS(Lancamentos!$Y:$Y,Lancamentos!$AF:$AF,Fluxo_de_Caixa_Semanal!DH$8,Lancamentos!$F:$F,"Orçado",Lancamentos!$J:$J,Fluxo_de_Caixa_Semanal!$A160)</f>
        <v>0</v>
      </c>
      <c r="DI160" s="123">
        <f>-SUMIFS(Lancamentos!$Y:$Y,Lancamentos!$AF:$AF,Fluxo_de_Caixa_Semanal!DI$8,Lancamentos!$F:$F,"Orçado",Lancamentos!$J:$J,Fluxo_de_Caixa_Semanal!$A160)</f>
        <v>0</v>
      </c>
      <c r="DJ160" s="121">
        <f>-SUMIFS(Lancamentos!$Y:$Y,Lancamentos!$AF:$AF,Fluxo_de_Caixa_Semanal!DJ$8,Lancamentos!$F:$F,"Orçado",Lancamentos!$J:$J,Fluxo_de_Caixa_Semanal!$A160)</f>
        <v>0</v>
      </c>
      <c r="DK160" s="122">
        <f>-SUMIFS(Lancamentos!$Y:$Y,Lancamentos!$AF:$AF,Fluxo_de_Caixa_Semanal!DK$8,Lancamentos!$F:$F,"Orçado",Lancamentos!$J:$J,Fluxo_de_Caixa_Semanal!$A160)</f>
        <v>0</v>
      </c>
      <c r="DL160" s="123">
        <f>-SUMIFS(Lancamentos!$Y:$Y,Lancamentos!$AF:$AF,Fluxo_de_Caixa_Semanal!DL$8,Lancamentos!$F:$F,"Orçado",Lancamentos!$J:$J,Fluxo_de_Caixa_Semanal!$A160)</f>
        <v>0</v>
      </c>
      <c r="DM160" s="121">
        <f>-SUMIFS(Lancamentos!$Y:$Y,Lancamentos!$AF:$AF,Fluxo_de_Caixa_Semanal!DM$8,Lancamentos!$F:$F,"Orçado",Lancamentos!$J:$J,Fluxo_de_Caixa_Semanal!$A160)</f>
        <v>0</v>
      </c>
      <c r="DN160" s="122">
        <f>-SUMIFS(Lancamentos!$Y:$Y,Lancamentos!$AF:$AF,Fluxo_de_Caixa_Semanal!DN$8,Lancamentos!$F:$F,"Orçado",Lancamentos!$J:$J,Fluxo_de_Caixa_Semanal!$A160)</f>
        <v>0</v>
      </c>
      <c r="DO160" s="123">
        <f>-SUMIFS(Lancamentos!$Y:$Y,Lancamentos!$AF:$AF,Fluxo_de_Caixa_Semanal!DO$8,Lancamentos!$F:$F,"Orçado",Lancamentos!$J:$J,Fluxo_de_Caixa_Semanal!$A160)</f>
        <v>0</v>
      </c>
      <c r="DP160" s="121">
        <f>-SUMIFS(Lancamentos!$Y:$Y,Lancamentos!$AF:$AF,Fluxo_de_Caixa_Semanal!DP$8,Lancamentos!$F:$F,"Orçado",Lancamentos!$J:$J,Fluxo_de_Caixa_Semanal!$A160)</f>
        <v>0</v>
      </c>
      <c r="DQ160" s="122">
        <f>-SUMIFS(Lancamentos!$Y:$Y,Lancamentos!$AF:$AF,Fluxo_de_Caixa_Semanal!DQ$8,Lancamentos!$F:$F,"Orçado",Lancamentos!$J:$J,Fluxo_de_Caixa_Semanal!$A160)</f>
        <v>0</v>
      </c>
      <c r="DR160" s="123">
        <f>-SUMIFS(Lancamentos!$Y:$Y,Lancamentos!$AF:$AF,Fluxo_de_Caixa_Semanal!DR$8,Lancamentos!$F:$F,"Orçado",Lancamentos!$J:$J,Fluxo_de_Caixa_Semanal!$A160)</f>
        <v>0</v>
      </c>
      <c r="DS160" s="121">
        <f>-SUMIFS(Lancamentos!$Y:$Y,Lancamentos!$AF:$AF,Fluxo_de_Caixa_Semanal!DS$8,Lancamentos!$F:$F,"Orçado",Lancamentos!$J:$J,Fluxo_de_Caixa_Semanal!$A160)</f>
        <v>0</v>
      </c>
      <c r="DT160" s="122">
        <f>-SUMIFS(Lancamentos!$Y:$Y,Lancamentos!$AF:$AF,Fluxo_de_Caixa_Semanal!DT$8,Lancamentos!$F:$F,"Orçado",Lancamentos!$J:$J,Fluxo_de_Caixa_Semanal!$A160)</f>
        <v>0</v>
      </c>
      <c r="DU160" s="123">
        <f>-SUMIFS(Lancamentos!$Y:$Y,Lancamentos!$AF:$AF,Fluxo_de_Caixa_Semanal!DU$8,Lancamentos!$F:$F,"Orçado",Lancamentos!$J:$J,Fluxo_de_Caixa_Semanal!$A160)</f>
        <v>0</v>
      </c>
      <c r="DV160" s="121">
        <f>-SUMIFS(Lancamentos!$Y:$Y,Lancamentos!$AF:$AF,Fluxo_de_Caixa_Semanal!DV$8,Lancamentos!$F:$F,"Orçado",Lancamentos!$J:$J,Fluxo_de_Caixa_Semanal!$A160)</f>
        <v>0</v>
      </c>
      <c r="DW160" s="122">
        <f>-SUMIFS(Lancamentos!$Y:$Y,Lancamentos!$AF:$AF,Fluxo_de_Caixa_Semanal!DW$8,Lancamentos!$F:$F,"Orçado",Lancamentos!$J:$J,Fluxo_de_Caixa_Semanal!$A160)</f>
        <v>0</v>
      </c>
      <c r="DX160" s="123">
        <f>-SUMIFS(Lancamentos!$Y:$Y,Lancamentos!$AF:$AF,Fluxo_de_Caixa_Semanal!DX$8,Lancamentos!$F:$F,"Orçado",Lancamentos!$J:$J,Fluxo_de_Caixa_Semanal!$A160)</f>
        <v>0</v>
      </c>
      <c r="DY160" s="121">
        <f>-SUMIFS(Lancamentos!$Y:$Y,Lancamentos!$AF:$AF,Fluxo_de_Caixa_Semanal!DY$8,Lancamentos!$F:$F,"Orçado",Lancamentos!$J:$J,Fluxo_de_Caixa_Semanal!$A160)</f>
        <v>0</v>
      </c>
      <c r="DZ160" s="122">
        <f>-SUMIFS(Lancamentos!$Y:$Y,Lancamentos!$AF:$AF,Fluxo_de_Caixa_Semanal!DZ$8,Lancamentos!$F:$F,"Orçado",Lancamentos!$J:$J,Fluxo_de_Caixa_Semanal!$A160)</f>
        <v>0</v>
      </c>
      <c r="EA160" s="123">
        <f>-SUMIFS(Lancamentos!$Y:$Y,Lancamentos!$AF:$AF,Fluxo_de_Caixa_Semanal!EA$8,Lancamentos!$F:$F,"Orçado",Lancamentos!$J:$J,Fluxo_de_Caixa_Semanal!$A160)</f>
        <v>0</v>
      </c>
      <c r="EB160" s="121">
        <f>-SUMIFS(Lancamentos!$Y:$Y,Lancamentos!$AF:$AF,Fluxo_de_Caixa_Semanal!EB$8,Lancamentos!$F:$F,"Orçado",Lancamentos!$J:$J,Fluxo_de_Caixa_Semanal!$A160)</f>
        <v>0</v>
      </c>
      <c r="EC160" s="122">
        <f>-SUMIFS(Lancamentos!$Y:$Y,Lancamentos!$AF:$AF,Fluxo_de_Caixa_Semanal!EC$8,Lancamentos!$F:$F,"Orçado",Lancamentos!$J:$J,Fluxo_de_Caixa_Semanal!$A160)</f>
        <v>0</v>
      </c>
      <c r="ED160" s="123">
        <f>-SUMIFS(Lancamentos!$Y:$Y,Lancamentos!$AF:$AF,Fluxo_de_Caixa_Semanal!ED$8,Lancamentos!$F:$F,"Orçado",Lancamentos!$J:$J,Fluxo_de_Caixa_Semanal!$A160)</f>
        <v>0</v>
      </c>
      <c r="EE160" s="121">
        <f>-SUMIFS(Lancamentos!$Y:$Y,Lancamentos!$AF:$AF,Fluxo_de_Caixa_Semanal!EE$8,Lancamentos!$F:$F,"Orçado",Lancamentos!$J:$J,Fluxo_de_Caixa_Semanal!$A160)</f>
        <v>0</v>
      </c>
      <c r="EF160" s="122">
        <f>-SUMIFS(Lancamentos!$Y:$Y,Lancamentos!$AF:$AF,Fluxo_de_Caixa_Semanal!EF$8,Lancamentos!$F:$F,"Orçado",Lancamentos!$J:$J,Fluxo_de_Caixa_Semanal!$A160)</f>
        <v>0</v>
      </c>
      <c r="EG160" s="123">
        <f>-SUMIFS(Lancamentos!$Y:$Y,Lancamentos!$AF:$AF,Fluxo_de_Caixa_Semanal!EG$8,Lancamentos!$F:$F,"Orçado",Lancamentos!$J:$J,Fluxo_de_Caixa_Semanal!$A160)</f>
        <v>0</v>
      </c>
      <c r="EH160" s="121">
        <f>-SUMIFS(Lancamentos!$Y:$Y,Lancamentos!$AF:$AF,Fluxo_de_Caixa_Semanal!EH$8,Lancamentos!$F:$F,"Orçado",Lancamentos!$J:$J,Fluxo_de_Caixa_Semanal!$A160)</f>
        <v>0</v>
      </c>
      <c r="EI160" s="122">
        <f>-SUMIFS(Lancamentos!$Y:$Y,Lancamentos!$AF:$AF,Fluxo_de_Caixa_Semanal!EI$8,Lancamentos!$F:$F,"Orçado",Lancamentos!$J:$J,Fluxo_de_Caixa_Semanal!$A160)</f>
        <v>0</v>
      </c>
      <c r="EJ160" s="123">
        <f>-SUMIFS(Lancamentos!$Y:$Y,Lancamentos!$AF:$AF,Fluxo_de_Caixa_Semanal!EJ$8,Lancamentos!$F:$F,"Orçado",Lancamentos!$J:$J,Fluxo_de_Caixa_Semanal!$A160)</f>
        <v>0</v>
      </c>
      <c r="EK160" s="121">
        <f>-SUMIFS(Lancamentos!$Y:$Y,Lancamentos!$AF:$AF,Fluxo_de_Caixa_Semanal!EK$8,Lancamentos!$F:$F,"Orçado",Lancamentos!$J:$J,Fluxo_de_Caixa_Semanal!$A160)</f>
        <v>0</v>
      </c>
      <c r="EL160" s="122">
        <f>-SUMIFS(Lancamentos!$Y:$Y,Lancamentos!$AF:$AF,Fluxo_de_Caixa_Semanal!EL$8,Lancamentos!$F:$F,"Orçado",Lancamentos!$J:$J,Fluxo_de_Caixa_Semanal!$A160)</f>
        <v>0</v>
      </c>
      <c r="EM160" s="123">
        <f>-SUMIFS(Lancamentos!$Y:$Y,Lancamentos!$AF:$AF,Fluxo_de_Caixa_Semanal!EM$8,Lancamentos!$F:$F,"Orçado",Lancamentos!$J:$J,Fluxo_de_Caixa_Semanal!$A160)</f>
        <v>0</v>
      </c>
      <c r="EN160" s="121">
        <f>-SUMIFS(Lancamentos!$Y:$Y,Lancamentos!$AF:$AF,Fluxo_de_Caixa_Semanal!EN$8,Lancamentos!$F:$F,"Orçado",Lancamentos!$J:$J,Fluxo_de_Caixa_Semanal!$A160)</f>
        <v>0</v>
      </c>
      <c r="EO160" s="122">
        <f>-SUMIFS(Lancamentos!$Y:$Y,Lancamentos!$AF:$AF,Fluxo_de_Caixa_Semanal!EO$8,Lancamentos!$F:$F,"Orçado",Lancamentos!$J:$J,Fluxo_de_Caixa_Semanal!$A160)</f>
        <v>0</v>
      </c>
      <c r="EP160" s="123">
        <f>-SUMIFS(Lancamentos!$Y:$Y,Lancamentos!$AF:$AF,Fluxo_de_Caixa_Semanal!EP$8,Lancamentos!$F:$F,"Orçado",Lancamentos!$J:$J,Fluxo_de_Caixa_Semanal!$A160)</f>
        <v>0</v>
      </c>
      <c r="EQ160" s="121">
        <f>-SUMIFS(Lancamentos!$Y:$Y,Lancamentos!$AF:$AF,Fluxo_de_Caixa_Semanal!EQ$8,Lancamentos!$F:$F,"Orçado",Lancamentos!$J:$J,Fluxo_de_Caixa_Semanal!$A160)</f>
        <v>0</v>
      </c>
      <c r="ER160" s="122">
        <f>-SUMIFS(Lancamentos!$Y:$Y,Lancamentos!$AF:$AF,Fluxo_de_Caixa_Semanal!ER$8,Lancamentos!$F:$F,"Orçado",Lancamentos!$J:$J,Fluxo_de_Caixa_Semanal!$A160)</f>
        <v>0</v>
      </c>
      <c r="ES160" s="123">
        <f>-SUMIFS(Lancamentos!$Y:$Y,Lancamentos!$AF:$AF,Fluxo_de_Caixa_Semanal!ES$8,Lancamentos!$F:$F,"Orçado",Lancamentos!$J:$J,Fluxo_de_Caixa_Semanal!$A160)</f>
        <v>0</v>
      </c>
    </row>
    <row r="161" spans="1:149" s="2" customFormat="1" outlineLevel="1" x14ac:dyDescent="0.25">
      <c r="A161" t="s">
        <v>123</v>
      </c>
      <c r="B161" t="s">
        <v>124</v>
      </c>
      <c r="C161" s="165">
        <f>-SUMIFS(Lancamentos!$Y:$Y,Lancamentos!$AF:$AF,Fluxo_de_Caixa_Semanal!C$8,Lancamentos!$F:$F,"Realizado",Lancamentos!$J:$J,Fluxo_de_Caixa_Semanal!$A161)</f>
        <v>0</v>
      </c>
      <c r="D161" s="165">
        <f>-SUMIFS(Lancamentos!$Y:$Y,Lancamentos!$AF:$AF,Fluxo_de_Caixa_Semanal!D$8,Lancamentos!$F:$F,"Realizado",Lancamentos!$J:$J,Fluxo_de_Caixa_Semanal!$A161)</f>
        <v>0</v>
      </c>
      <c r="E161" s="166">
        <f>-SUMIFS(Lancamentos!$Y:$Y,Lancamentos!$AF:$AF,Fluxo_de_Caixa_Semanal!E$8,Lancamentos!$F:$F,"Realizado",Lancamentos!$J:$J,Fluxo_de_Caixa_Semanal!$A161)</f>
        <v>0</v>
      </c>
      <c r="F161" s="167">
        <f>-SUMIFS(Lancamentos!$Y:$Y,Lancamentos!$AF:$AF,Fluxo_de_Caixa_Semanal!F$8,Lancamentos!$F:$F,"Realizado",Lancamentos!$J:$J,Fluxo_de_Caixa_Semanal!$A161)</f>
        <v>0</v>
      </c>
      <c r="G161" s="165">
        <f>-SUMIFS(Lancamentos!$Y:$Y,Lancamentos!$AF:$AF,Fluxo_de_Caixa_Semanal!G$8,Lancamentos!$F:$F,"Realizado",Lancamentos!$J:$J,Fluxo_de_Caixa_Semanal!$A161)</f>
        <v>0</v>
      </c>
      <c r="H161" s="166">
        <f>-SUMIFS(Lancamentos!$Y:$Y,Lancamentos!$AF:$AF,Fluxo_de_Caixa_Semanal!H$8,Lancamentos!$F:$F,"Realizado",Lancamentos!$J:$J,Fluxo_de_Caixa_Semanal!$A161)</f>
        <v>0</v>
      </c>
      <c r="I161" s="167">
        <f>-SUMIFS(Lancamentos!$Y:$Y,Lancamentos!$AF:$AF,Fluxo_de_Caixa_Semanal!I$8,Lancamentos!$F:$F,"Realizado",Lancamentos!$J:$J,Fluxo_de_Caixa_Semanal!$A161)</f>
        <v>0</v>
      </c>
      <c r="J161" s="165">
        <f>-SUMIFS(Lancamentos!$Y:$Y,Lancamentos!$AF:$AF,Fluxo_de_Caixa_Semanal!J$8,Lancamentos!$F:$F,"Realizado",Lancamentos!$J:$J,Fluxo_de_Caixa_Semanal!$A161)</f>
        <v>0</v>
      </c>
      <c r="K161" s="166">
        <f>-SUMIFS(Lancamentos!$Y:$Y,Lancamentos!$AF:$AF,Fluxo_de_Caixa_Semanal!K$8,Lancamentos!$F:$F,"Realizado",Lancamentos!$J:$J,Fluxo_de_Caixa_Semanal!$A161)</f>
        <v>0</v>
      </c>
      <c r="L161" s="167">
        <f>-SUMIFS(Lancamentos!$Y:$Y,Lancamentos!$AF:$AF,Fluxo_de_Caixa_Semanal!L$8,Lancamentos!$F:$F,"Realizado",Lancamentos!$J:$J,Fluxo_de_Caixa_Semanal!$A161)</f>
        <v>0</v>
      </c>
      <c r="M161" s="165">
        <f>-SUMIFS(Lancamentos!$Y:$Y,Lancamentos!$AF:$AF,Fluxo_de_Caixa_Semanal!M$8,Lancamentos!$F:$F,"Realizado",Lancamentos!$J:$J,Fluxo_de_Caixa_Semanal!$A161)</f>
        <v>0</v>
      </c>
      <c r="N161" s="166">
        <f>-SUMIFS(Lancamentos!$Y:$Y,Lancamentos!$AF:$AF,Fluxo_de_Caixa_Semanal!N$8,Lancamentos!$F:$F,"Realizado",Lancamentos!$J:$J,Fluxo_de_Caixa_Semanal!$A161)</f>
        <v>0</v>
      </c>
      <c r="O161" s="167">
        <f>-SUMIFS(Lancamentos!$Y:$Y,Lancamentos!$AF:$AF,Fluxo_de_Caixa_Semanal!O$8,Lancamentos!$F:$F,"Realizado",Lancamentos!$J:$J,Fluxo_de_Caixa_Semanal!$A161)</f>
        <v>0</v>
      </c>
      <c r="P161" s="165">
        <f>-SUMIFS(Lancamentos!$Y:$Y,Lancamentos!$AF:$AF,Fluxo_de_Caixa_Semanal!P$8,Lancamentos!$F:$F,"Realizado",Lancamentos!$J:$J,Fluxo_de_Caixa_Semanal!$A161)</f>
        <v>0</v>
      </c>
      <c r="Q161" s="166">
        <f>-SUMIFS(Lancamentos!$Y:$Y,Lancamentos!$AF:$AF,Fluxo_de_Caixa_Semanal!Q$8,Lancamentos!$F:$F,"Realizado",Lancamentos!$J:$J,Fluxo_de_Caixa_Semanal!$A161)</f>
        <v>0</v>
      </c>
      <c r="R161" s="167">
        <f>-SUMIFS(Lancamentos!$Y:$Y,Lancamentos!$AF:$AF,Fluxo_de_Caixa_Semanal!R$8,Lancamentos!$F:$F,"Realizado",Lancamentos!$J:$J,Fluxo_de_Caixa_Semanal!$A161)</f>
        <v>0</v>
      </c>
      <c r="S161" s="165">
        <f>-SUMIFS(Lancamentos!$Y:$Y,Lancamentos!$AF:$AF,Fluxo_de_Caixa_Semanal!S$8,Lancamentos!$F:$F,"Realizado",Lancamentos!$J:$J,Fluxo_de_Caixa_Semanal!$A161)</f>
        <v>0</v>
      </c>
      <c r="T161" s="166">
        <f>-SUMIFS(Lancamentos!$Y:$Y,Lancamentos!$AF:$AF,Fluxo_de_Caixa_Semanal!T$8,Lancamentos!$F:$F,"Realizado",Lancamentos!$J:$J,Fluxo_de_Caixa_Semanal!$A161)</f>
        <v>0</v>
      </c>
      <c r="U161" s="167">
        <f>-SUMIFS(Lancamentos!$Y:$Y,Lancamentos!$AF:$AF,Fluxo_de_Caixa_Semanal!U$8,Lancamentos!$F:$F,"Realizado",Lancamentos!$J:$J,Fluxo_de_Caixa_Semanal!$A161)</f>
        <v>0</v>
      </c>
      <c r="V161" s="165">
        <f>-SUMIFS(Lancamentos!$Y:$Y,Lancamentos!$AF:$AF,Fluxo_de_Caixa_Semanal!V$8,Lancamentos!$F:$F,"Realizado",Lancamentos!$J:$J,Fluxo_de_Caixa_Semanal!$A161)</f>
        <v>0</v>
      </c>
      <c r="W161" s="166">
        <f>-SUMIFS(Lancamentos!$Y:$Y,Lancamentos!$AF:$AF,Fluxo_de_Caixa_Semanal!W$8,Lancamentos!$F:$F,"Realizado",Lancamentos!$J:$J,Fluxo_de_Caixa_Semanal!$A161)</f>
        <v>0</v>
      </c>
      <c r="X161" s="121">
        <f>-SUMIFS(Lancamentos!$Y:$Y,Lancamentos!$AF:$AF,Fluxo_de_Caixa_Semanal!X$8,Lancamentos!$F:$F,"Orçado",Lancamentos!$J:$J,Fluxo_de_Caixa_Semanal!$A161)</f>
        <v>0</v>
      </c>
      <c r="Y161" s="122">
        <f>-SUMIFS(Lancamentos!$Y:$Y,Lancamentos!$AF:$AF,Fluxo_de_Caixa_Semanal!Y$8,Lancamentos!$F:$F,"Orçado",Lancamentos!$J:$J,Fluxo_de_Caixa_Semanal!$A161)</f>
        <v>0</v>
      </c>
      <c r="Z161" s="123">
        <f>-SUMIFS(Lancamentos!$Y:$Y,Lancamentos!$AF:$AF,Fluxo_de_Caixa_Semanal!Z$8,Lancamentos!$F:$F,"Orçado",Lancamentos!$J:$J,Fluxo_de_Caixa_Semanal!$A161)</f>
        <v>0</v>
      </c>
      <c r="AA161" s="121">
        <f>-SUMIFS(Lancamentos!$Y:$Y,Lancamentos!$AF:$AF,Fluxo_de_Caixa_Semanal!AA$8,Lancamentos!$F:$F,"Orçado",Lancamentos!$J:$J,Fluxo_de_Caixa_Semanal!$A161)</f>
        <v>0</v>
      </c>
      <c r="AB161" s="122">
        <f>-SUMIFS(Lancamentos!$Y:$Y,Lancamentos!$AF:$AF,Fluxo_de_Caixa_Semanal!AB$8,Lancamentos!$F:$F,"Orçado",Lancamentos!$J:$J,Fluxo_de_Caixa_Semanal!$A161)</f>
        <v>0</v>
      </c>
      <c r="AC161" s="123">
        <f>-SUMIFS(Lancamentos!$Y:$Y,Lancamentos!$AF:$AF,Fluxo_de_Caixa_Semanal!AC$8,Lancamentos!$F:$F,"Orçado",Lancamentos!$J:$J,Fluxo_de_Caixa_Semanal!$A161)</f>
        <v>0</v>
      </c>
      <c r="AD161" s="121">
        <f>-SUMIFS(Lancamentos!$Y:$Y,Lancamentos!$AF:$AF,Fluxo_de_Caixa_Semanal!AD$8,Lancamentos!$F:$F,"Orçado",Lancamentos!$J:$J,Fluxo_de_Caixa_Semanal!$A161)</f>
        <v>0</v>
      </c>
      <c r="AE161" s="122">
        <f>-SUMIFS(Lancamentos!$Y:$Y,Lancamentos!$AF:$AF,Fluxo_de_Caixa_Semanal!AE$8,Lancamentos!$F:$F,"Orçado",Lancamentos!$J:$J,Fluxo_de_Caixa_Semanal!$A161)</f>
        <v>0</v>
      </c>
      <c r="AF161" s="123">
        <f>-SUMIFS(Lancamentos!$Y:$Y,Lancamentos!$AF:$AF,Fluxo_de_Caixa_Semanal!AF$8,Lancamentos!$F:$F,"Orçado",Lancamentos!$J:$J,Fluxo_de_Caixa_Semanal!$A161)</f>
        <v>0</v>
      </c>
      <c r="AG161" s="121">
        <f>-SUMIFS(Lancamentos!$Y:$Y,Lancamentos!$AF:$AF,Fluxo_de_Caixa_Semanal!AG$8,Lancamentos!$F:$F,"Orçado",Lancamentos!$J:$J,Fluxo_de_Caixa_Semanal!$A161)</f>
        <v>0</v>
      </c>
      <c r="AH161" s="122">
        <f>-SUMIFS(Lancamentos!$Y:$Y,Lancamentos!$AF:$AF,Fluxo_de_Caixa_Semanal!AH$8,Lancamentos!$F:$F,"Orçado",Lancamentos!$J:$J,Fluxo_de_Caixa_Semanal!$A161)</f>
        <v>0</v>
      </c>
      <c r="AI161" s="123">
        <f>-SUMIFS(Lancamentos!$Y:$Y,Lancamentos!$AF:$AF,Fluxo_de_Caixa_Semanal!AI$8,Lancamentos!$F:$F,"Orçado",Lancamentos!$J:$J,Fluxo_de_Caixa_Semanal!$A161)</f>
        <v>0</v>
      </c>
      <c r="AJ161" s="121">
        <f>-SUMIFS(Lancamentos!$Y:$Y,Lancamentos!$AF:$AF,Fluxo_de_Caixa_Semanal!AJ$8,Lancamentos!$F:$F,"Orçado",Lancamentos!$J:$J,Fluxo_de_Caixa_Semanal!$A161)</f>
        <v>0</v>
      </c>
      <c r="AK161" s="122">
        <f>-SUMIFS(Lancamentos!$Y:$Y,Lancamentos!$AF:$AF,Fluxo_de_Caixa_Semanal!AK$8,Lancamentos!$F:$F,"Orçado",Lancamentos!$J:$J,Fluxo_de_Caixa_Semanal!$A161)</f>
        <v>0</v>
      </c>
      <c r="AL161" s="123">
        <f>-SUMIFS(Lancamentos!$Y:$Y,Lancamentos!$AF:$AF,Fluxo_de_Caixa_Semanal!AL$8,Lancamentos!$F:$F,"Orçado",Lancamentos!$J:$J,Fluxo_de_Caixa_Semanal!$A161)</f>
        <v>0</v>
      </c>
      <c r="AM161" s="121">
        <f>-SUMIFS(Lancamentos!$Y:$Y,Lancamentos!$AF:$AF,Fluxo_de_Caixa_Semanal!AM$8,Lancamentos!$F:$F,"Orçado",Lancamentos!$J:$J,Fluxo_de_Caixa_Semanal!$A161)</f>
        <v>0</v>
      </c>
      <c r="AN161" s="122">
        <f>-SUMIFS(Lancamentos!$Y:$Y,Lancamentos!$AF:$AF,Fluxo_de_Caixa_Semanal!AN$8,Lancamentos!$F:$F,"Orçado",Lancamentos!$J:$J,Fluxo_de_Caixa_Semanal!$A161)</f>
        <v>0</v>
      </c>
      <c r="AO161" s="123">
        <f>-SUMIFS(Lancamentos!$Y:$Y,Lancamentos!$AF:$AF,Fluxo_de_Caixa_Semanal!AO$8,Lancamentos!$F:$F,"Orçado",Lancamentos!$J:$J,Fluxo_de_Caixa_Semanal!$A161)</f>
        <v>0</v>
      </c>
      <c r="AP161" s="121">
        <f>-SUMIFS(Lancamentos!$Y:$Y,Lancamentos!$AF:$AF,Fluxo_de_Caixa_Semanal!AP$8,Lancamentos!$F:$F,"Orçado",Lancamentos!$J:$J,Fluxo_de_Caixa_Semanal!$A161)</f>
        <v>0</v>
      </c>
      <c r="AQ161" s="122">
        <f>-SUMIFS(Lancamentos!$Y:$Y,Lancamentos!$AF:$AF,Fluxo_de_Caixa_Semanal!AQ$8,Lancamentos!$F:$F,"Orçado",Lancamentos!$J:$J,Fluxo_de_Caixa_Semanal!$A161)</f>
        <v>0</v>
      </c>
      <c r="AR161" s="123">
        <f>-SUMIFS(Lancamentos!$Y:$Y,Lancamentos!$AF:$AF,Fluxo_de_Caixa_Semanal!AR$8,Lancamentos!$F:$F,"Orçado",Lancamentos!$J:$J,Fluxo_de_Caixa_Semanal!$A161)</f>
        <v>0</v>
      </c>
      <c r="AS161" s="121">
        <f>-SUMIFS(Lancamentos!$Y:$Y,Lancamentos!$AF:$AF,Fluxo_de_Caixa_Semanal!AS$8,Lancamentos!$F:$F,"Orçado",Lancamentos!$J:$J,Fluxo_de_Caixa_Semanal!$A161)</f>
        <v>0</v>
      </c>
      <c r="AT161" s="122">
        <f>-SUMIFS(Lancamentos!$Y:$Y,Lancamentos!$AF:$AF,Fluxo_de_Caixa_Semanal!AT$8,Lancamentos!$F:$F,"Orçado",Lancamentos!$J:$J,Fluxo_de_Caixa_Semanal!$A161)</f>
        <v>0</v>
      </c>
      <c r="AU161" s="123">
        <f>-SUMIFS(Lancamentos!$Y:$Y,Lancamentos!$AF:$AF,Fluxo_de_Caixa_Semanal!AU$8,Lancamentos!$F:$F,"Orçado",Lancamentos!$J:$J,Fluxo_de_Caixa_Semanal!$A161)</f>
        <v>0</v>
      </c>
      <c r="AV161" s="121">
        <f>-SUMIFS(Lancamentos!$Y:$Y,Lancamentos!$AF:$AF,Fluxo_de_Caixa_Semanal!AV$8,Lancamentos!$F:$F,"Orçado",Lancamentos!$J:$J,Fluxo_de_Caixa_Semanal!$A161)</f>
        <v>0</v>
      </c>
      <c r="AW161" s="122">
        <f>-SUMIFS(Lancamentos!$Y:$Y,Lancamentos!$AF:$AF,Fluxo_de_Caixa_Semanal!AW$8,Lancamentos!$F:$F,"Orçado",Lancamentos!$J:$J,Fluxo_de_Caixa_Semanal!$A161)</f>
        <v>0</v>
      </c>
      <c r="AX161" s="123">
        <f>-SUMIFS(Lancamentos!$Y:$Y,Lancamentos!$AF:$AF,Fluxo_de_Caixa_Semanal!AX$8,Lancamentos!$F:$F,"Orçado",Lancamentos!$J:$J,Fluxo_de_Caixa_Semanal!$A161)</f>
        <v>0</v>
      </c>
      <c r="AY161" s="121">
        <f>-SUMIFS(Lancamentos!$Y:$Y,Lancamentos!$AF:$AF,Fluxo_de_Caixa_Semanal!AY$8,Lancamentos!$F:$F,"Orçado",Lancamentos!$J:$J,Fluxo_de_Caixa_Semanal!$A161)</f>
        <v>0</v>
      </c>
      <c r="AZ161" s="122">
        <f>-SUMIFS(Lancamentos!$Y:$Y,Lancamentos!$AF:$AF,Fluxo_de_Caixa_Semanal!AZ$8,Lancamentos!$F:$F,"Orçado",Lancamentos!$J:$J,Fluxo_de_Caixa_Semanal!$A161)</f>
        <v>0</v>
      </c>
      <c r="BA161" s="123">
        <f>-SUMIFS(Lancamentos!$Y:$Y,Lancamentos!$AF:$AF,Fluxo_de_Caixa_Semanal!BA$8,Lancamentos!$F:$F,"Orçado",Lancamentos!$J:$J,Fluxo_de_Caixa_Semanal!$A161)</f>
        <v>0</v>
      </c>
      <c r="BB161" s="121">
        <f>-SUMIFS(Lancamentos!$Y:$Y,Lancamentos!$AF:$AF,Fluxo_de_Caixa_Semanal!BB$8,Lancamentos!$F:$F,"Orçado",Lancamentos!$J:$J,Fluxo_de_Caixa_Semanal!$A161)</f>
        <v>0</v>
      </c>
      <c r="BC161" s="122">
        <f>-SUMIFS(Lancamentos!$Y:$Y,Lancamentos!$AF:$AF,Fluxo_de_Caixa_Semanal!BC$8,Lancamentos!$F:$F,"Orçado",Lancamentos!$J:$J,Fluxo_de_Caixa_Semanal!$A161)</f>
        <v>0</v>
      </c>
      <c r="BD161" s="123">
        <f>-SUMIFS(Lancamentos!$Y:$Y,Lancamentos!$AF:$AF,Fluxo_de_Caixa_Semanal!BD$8,Lancamentos!$F:$F,"Orçado",Lancamentos!$J:$J,Fluxo_de_Caixa_Semanal!$A161)</f>
        <v>0</v>
      </c>
      <c r="BE161" s="121">
        <f>-SUMIFS(Lancamentos!$Y:$Y,Lancamentos!$AF:$AF,Fluxo_de_Caixa_Semanal!BE$8,Lancamentos!$F:$F,"Orçado",Lancamentos!$J:$J,Fluxo_de_Caixa_Semanal!$A161)</f>
        <v>0</v>
      </c>
      <c r="BF161" s="122">
        <f>-SUMIFS(Lancamentos!$Y:$Y,Lancamentos!$AF:$AF,Fluxo_de_Caixa_Semanal!BF$8,Lancamentos!$F:$F,"Orçado",Lancamentos!$J:$J,Fluxo_de_Caixa_Semanal!$A161)</f>
        <v>0</v>
      </c>
      <c r="BG161" s="123">
        <f>-SUMIFS(Lancamentos!$Y:$Y,Lancamentos!$AF:$AF,Fluxo_de_Caixa_Semanal!BG$8,Lancamentos!$F:$F,"Orçado",Lancamentos!$J:$J,Fluxo_de_Caixa_Semanal!$A161)</f>
        <v>0</v>
      </c>
      <c r="BH161" s="121">
        <f>-SUMIFS(Lancamentos!$Y:$Y,Lancamentos!$AF:$AF,Fluxo_de_Caixa_Semanal!BH$8,Lancamentos!$F:$F,"Orçado",Lancamentos!$J:$J,Fluxo_de_Caixa_Semanal!$A161)</f>
        <v>0</v>
      </c>
      <c r="BI161" s="122">
        <f>-SUMIFS(Lancamentos!$Y:$Y,Lancamentos!$AF:$AF,Fluxo_de_Caixa_Semanal!BI$8,Lancamentos!$F:$F,"Orçado",Lancamentos!$J:$J,Fluxo_de_Caixa_Semanal!$A161)</f>
        <v>0</v>
      </c>
      <c r="BJ161" s="123">
        <f>-SUMIFS(Lancamentos!$Y:$Y,Lancamentos!$AF:$AF,Fluxo_de_Caixa_Semanal!BJ$8,Lancamentos!$F:$F,"Orçado",Lancamentos!$J:$J,Fluxo_de_Caixa_Semanal!$A161)</f>
        <v>0</v>
      </c>
      <c r="BK161" s="121">
        <f>-SUMIFS(Lancamentos!$Y:$Y,Lancamentos!$AF:$AF,Fluxo_de_Caixa_Semanal!BK$8,Lancamentos!$F:$F,"Orçado",Lancamentos!$J:$J,Fluxo_de_Caixa_Semanal!$A161)</f>
        <v>0</v>
      </c>
      <c r="BL161" s="122">
        <f>-SUMIFS(Lancamentos!$Y:$Y,Lancamentos!$AF:$AF,Fluxo_de_Caixa_Semanal!BL$8,Lancamentos!$F:$F,"Orçado",Lancamentos!$J:$J,Fluxo_de_Caixa_Semanal!$A161)</f>
        <v>0</v>
      </c>
      <c r="BM161" s="123">
        <f>-SUMIFS(Lancamentos!$Y:$Y,Lancamentos!$AF:$AF,Fluxo_de_Caixa_Semanal!BM$8,Lancamentos!$F:$F,"Orçado",Lancamentos!$J:$J,Fluxo_de_Caixa_Semanal!$A161)</f>
        <v>0</v>
      </c>
      <c r="BN161" s="121">
        <f>-SUMIFS(Lancamentos!$Y:$Y,Lancamentos!$AF:$AF,Fluxo_de_Caixa_Semanal!BN$8,Lancamentos!$F:$F,"Orçado",Lancamentos!$J:$J,Fluxo_de_Caixa_Semanal!$A161)</f>
        <v>0</v>
      </c>
      <c r="BO161" s="122">
        <f>-SUMIFS(Lancamentos!$Y:$Y,Lancamentos!$AF:$AF,Fluxo_de_Caixa_Semanal!BO$8,Lancamentos!$F:$F,"Orçado",Lancamentos!$J:$J,Fluxo_de_Caixa_Semanal!$A161)</f>
        <v>0</v>
      </c>
      <c r="BP161" s="123">
        <f>-SUMIFS(Lancamentos!$Y:$Y,Lancamentos!$AF:$AF,Fluxo_de_Caixa_Semanal!BP$8,Lancamentos!$F:$F,"Orçado",Lancamentos!$J:$J,Fluxo_de_Caixa_Semanal!$A161)</f>
        <v>0</v>
      </c>
      <c r="BQ161" s="121">
        <f>-SUMIFS(Lancamentos!$Y:$Y,Lancamentos!$AF:$AF,Fluxo_de_Caixa_Semanal!BQ$8,Lancamentos!$F:$F,"Orçado",Lancamentos!$J:$J,Fluxo_de_Caixa_Semanal!$A161)</f>
        <v>0</v>
      </c>
      <c r="BR161" s="122">
        <f>-SUMIFS(Lancamentos!$Y:$Y,Lancamentos!$AF:$AF,Fluxo_de_Caixa_Semanal!BR$8,Lancamentos!$F:$F,"Orçado",Lancamentos!$J:$J,Fluxo_de_Caixa_Semanal!$A161)</f>
        <v>0</v>
      </c>
      <c r="BS161" s="123">
        <f>-SUMIFS(Lancamentos!$Y:$Y,Lancamentos!$AF:$AF,Fluxo_de_Caixa_Semanal!BS$8,Lancamentos!$F:$F,"Orçado",Lancamentos!$J:$J,Fluxo_de_Caixa_Semanal!$A161)</f>
        <v>0</v>
      </c>
      <c r="BT161" s="121">
        <f>-SUMIFS(Lancamentos!$Y:$Y,Lancamentos!$AF:$AF,Fluxo_de_Caixa_Semanal!BT$8,Lancamentos!$F:$F,"Orçado",Lancamentos!$J:$J,Fluxo_de_Caixa_Semanal!$A161)</f>
        <v>0</v>
      </c>
      <c r="BU161" s="122">
        <f>-SUMIFS(Lancamentos!$Y:$Y,Lancamentos!$AF:$AF,Fluxo_de_Caixa_Semanal!BU$8,Lancamentos!$F:$F,"Orçado",Lancamentos!$J:$J,Fluxo_de_Caixa_Semanal!$A161)</f>
        <v>0</v>
      </c>
      <c r="BV161" s="123">
        <f>-SUMIFS(Lancamentos!$Y:$Y,Lancamentos!$AF:$AF,Fluxo_de_Caixa_Semanal!BV$8,Lancamentos!$F:$F,"Orçado",Lancamentos!$J:$J,Fluxo_de_Caixa_Semanal!$A161)</f>
        <v>0</v>
      </c>
      <c r="BW161" s="121">
        <f>-SUMIFS(Lancamentos!$Y:$Y,Lancamentos!$AF:$AF,Fluxo_de_Caixa_Semanal!BW$8,Lancamentos!$F:$F,"Orçado",Lancamentos!$J:$J,Fluxo_de_Caixa_Semanal!$A161)</f>
        <v>0</v>
      </c>
      <c r="BX161" s="122">
        <f>-SUMIFS(Lancamentos!$Y:$Y,Lancamentos!$AF:$AF,Fluxo_de_Caixa_Semanal!BX$8,Lancamentos!$F:$F,"Orçado",Lancamentos!$J:$J,Fluxo_de_Caixa_Semanal!$A161)</f>
        <v>0</v>
      </c>
      <c r="BY161" s="123">
        <f>-SUMIFS(Lancamentos!$Y:$Y,Lancamentos!$AF:$AF,Fluxo_de_Caixa_Semanal!BY$8,Lancamentos!$F:$F,"Orçado",Lancamentos!$J:$J,Fluxo_de_Caixa_Semanal!$A161)</f>
        <v>0</v>
      </c>
      <c r="BZ161" s="121">
        <f>-SUMIFS(Lancamentos!$Y:$Y,Lancamentos!$AF:$AF,Fluxo_de_Caixa_Semanal!BZ$8,Lancamentos!$F:$F,"Orçado",Lancamentos!$J:$J,Fluxo_de_Caixa_Semanal!$A161)</f>
        <v>0</v>
      </c>
      <c r="CA161" s="122">
        <f>-SUMIFS(Lancamentos!$Y:$Y,Lancamentos!$AF:$AF,Fluxo_de_Caixa_Semanal!CA$8,Lancamentos!$F:$F,"Orçado",Lancamentos!$J:$J,Fluxo_de_Caixa_Semanal!$A161)</f>
        <v>0</v>
      </c>
      <c r="CB161" s="123">
        <f>-SUMIFS(Lancamentos!$Y:$Y,Lancamentos!$AF:$AF,Fluxo_de_Caixa_Semanal!CB$8,Lancamentos!$F:$F,"Orçado",Lancamentos!$J:$J,Fluxo_de_Caixa_Semanal!$A161)</f>
        <v>0</v>
      </c>
      <c r="CC161" s="121">
        <f>-SUMIFS(Lancamentos!$Y:$Y,Lancamentos!$AF:$AF,Fluxo_de_Caixa_Semanal!CC$8,Lancamentos!$F:$F,"Orçado",Lancamentos!$J:$J,Fluxo_de_Caixa_Semanal!$A161)</f>
        <v>0</v>
      </c>
      <c r="CD161" s="122">
        <f>-SUMIFS(Lancamentos!$Y:$Y,Lancamentos!$AF:$AF,Fluxo_de_Caixa_Semanal!CD$8,Lancamentos!$F:$F,"Orçado",Lancamentos!$J:$J,Fluxo_de_Caixa_Semanal!$A161)</f>
        <v>0</v>
      </c>
      <c r="CE161" s="123">
        <f>-SUMIFS(Lancamentos!$Y:$Y,Lancamentos!$AF:$AF,Fluxo_de_Caixa_Semanal!CE$8,Lancamentos!$F:$F,"Orçado",Lancamentos!$J:$J,Fluxo_de_Caixa_Semanal!$A161)</f>
        <v>0</v>
      </c>
      <c r="CF161" s="121">
        <f>-SUMIFS(Lancamentos!$Y:$Y,Lancamentos!$AF:$AF,Fluxo_de_Caixa_Semanal!CF$8,Lancamentos!$F:$F,"Orçado",Lancamentos!$J:$J,Fluxo_de_Caixa_Semanal!$A161)</f>
        <v>0</v>
      </c>
      <c r="CG161" s="122">
        <f>-SUMIFS(Lancamentos!$Y:$Y,Lancamentos!$AF:$AF,Fluxo_de_Caixa_Semanal!CG$8,Lancamentos!$F:$F,"Orçado",Lancamentos!$J:$J,Fluxo_de_Caixa_Semanal!$A161)</f>
        <v>0</v>
      </c>
      <c r="CH161" s="123">
        <f>-SUMIFS(Lancamentos!$Y:$Y,Lancamentos!$AF:$AF,Fluxo_de_Caixa_Semanal!CH$8,Lancamentos!$F:$F,"Orçado",Lancamentos!$J:$J,Fluxo_de_Caixa_Semanal!$A161)</f>
        <v>0</v>
      </c>
      <c r="CI161" s="121">
        <f>-SUMIFS(Lancamentos!$Y:$Y,Lancamentos!$AF:$AF,Fluxo_de_Caixa_Semanal!CI$8,Lancamentos!$F:$F,"Orçado",Lancamentos!$J:$J,Fluxo_de_Caixa_Semanal!$A161)</f>
        <v>0</v>
      </c>
      <c r="CJ161" s="122">
        <f>-SUMIFS(Lancamentos!$Y:$Y,Lancamentos!$AF:$AF,Fluxo_de_Caixa_Semanal!CJ$8,Lancamentos!$F:$F,"Orçado",Lancamentos!$J:$J,Fluxo_de_Caixa_Semanal!$A161)</f>
        <v>0</v>
      </c>
      <c r="CK161" s="123">
        <f>-SUMIFS(Lancamentos!$Y:$Y,Lancamentos!$AF:$AF,Fluxo_de_Caixa_Semanal!CK$8,Lancamentos!$F:$F,"Orçado",Lancamentos!$J:$J,Fluxo_de_Caixa_Semanal!$A161)</f>
        <v>0</v>
      </c>
      <c r="CL161" s="121">
        <f>-SUMIFS(Lancamentos!$Y:$Y,Lancamentos!$AF:$AF,Fluxo_de_Caixa_Semanal!CL$8,Lancamentos!$F:$F,"Orçado",Lancamentos!$J:$J,Fluxo_de_Caixa_Semanal!$A161)</f>
        <v>0</v>
      </c>
      <c r="CM161" s="122">
        <f>-SUMIFS(Lancamentos!$Y:$Y,Lancamentos!$AF:$AF,Fluxo_de_Caixa_Semanal!CM$8,Lancamentos!$F:$F,"Orçado",Lancamentos!$J:$J,Fluxo_de_Caixa_Semanal!$A161)</f>
        <v>0</v>
      </c>
      <c r="CN161" s="123">
        <f>-SUMIFS(Lancamentos!$Y:$Y,Lancamentos!$AF:$AF,Fluxo_de_Caixa_Semanal!CN$8,Lancamentos!$F:$F,"Orçado",Lancamentos!$J:$J,Fluxo_de_Caixa_Semanal!$A161)</f>
        <v>0</v>
      </c>
      <c r="CO161" s="121">
        <f>-SUMIFS(Lancamentos!$Y:$Y,Lancamentos!$AF:$AF,Fluxo_de_Caixa_Semanal!CO$8,Lancamentos!$F:$F,"Orçado",Lancamentos!$J:$J,Fluxo_de_Caixa_Semanal!$A161)</f>
        <v>0</v>
      </c>
      <c r="CP161" s="122">
        <f>-SUMIFS(Lancamentos!$Y:$Y,Lancamentos!$AF:$AF,Fluxo_de_Caixa_Semanal!CP$8,Lancamentos!$F:$F,"Orçado",Lancamentos!$J:$J,Fluxo_de_Caixa_Semanal!$A161)</f>
        <v>0</v>
      </c>
      <c r="CQ161" s="123">
        <f>-SUMIFS(Lancamentos!$Y:$Y,Lancamentos!$AF:$AF,Fluxo_de_Caixa_Semanal!CQ$8,Lancamentos!$F:$F,"Orçado",Lancamentos!$J:$J,Fluxo_de_Caixa_Semanal!$A161)</f>
        <v>0</v>
      </c>
      <c r="CR161" s="121">
        <f>-SUMIFS(Lancamentos!$Y:$Y,Lancamentos!$AF:$AF,Fluxo_de_Caixa_Semanal!CR$8,Lancamentos!$F:$F,"Orçado",Lancamentos!$J:$J,Fluxo_de_Caixa_Semanal!$A161)</f>
        <v>0</v>
      </c>
      <c r="CS161" s="122">
        <f>-SUMIFS(Lancamentos!$Y:$Y,Lancamentos!$AF:$AF,Fluxo_de_Caixa_Semanal!CS$8,Lancamentos!$F:$F,"Orçado",Lancamentos!$J:$J,Fluxo_de_Caixa_Semanal!$A161)</f>
        <v>0</v>
      </c>
      <c r="CT161" s="123">
        <f>-SUMIFS(Lancamentos!$Y:$Y,Lancamentos!$AF:$AF,Fluxo_de_Caixa_Semanal!CT$8,Lancamentos!$F:$F,"Orçado",Lancamentos!$J:$J,Fluxo_de_Caixa_Semanal!$A161)</f>
        <v>0</v>
      </c>
      <c r="CU161" s="121">
        <f>-SUMIFS(Lancamentos!$Y:$Y,Lancamentos!$AF:$AF,Fluxo_de_Caixa_Semanal!CU$8,Lancamentos!$F:$F,"Orçado",Lancamentos!$J:$J,Fluxo_de_Caixa_Semanal!$A161)</f>
        <v>0</v>
      </c>
      <c r="CV161" s="122">
        <f>-SUMIFS(Lancamentos!$Y:$Y,Lancamentos!$AF:$AF,Fluxo_de_Caixa_Semanal!CV$8,Lancamentos!$F:$F,"Orçado",Lancamentos!$J:$J,Fluxo_de_Caixa_Semanal!$A161)</f>
        <v>0</v>
      </c>
      <c r="CW161" s="123">
        <f>-SUMIFS(Lancamentos!$Y:$Y,Lancamentos!$AF:$AF,Fluxo_de_Caixa_Semanal!CW$8,Lancamentos!$F:$F,"Orçado",Lancamentos!$J:$J,Fluxo_de_Caixa_Semanal!$A161)</f>
        <v>0</v>
      </c>
      <c r="CX161" s="121">
        <f>-SUMIFS(Lancamentos!$Y:$Y,Lancamentos!$AF:$AF,Fluxo_de_Caixa_Semanal!CX$8,Lancamentos!$F:$F,"Orçado",Lancamentos!$J:$J,Fluxo_de_Caixa_Semanal!$A161)</f>
        <v>0</v>
      </c>
      <c r="CY161" s="122">
        <f>-SUMIFS(Lancamentos!$Y:$Y,Lancamentos!$AF:$AF,Fluxo_de_Caixa_Semanal!CY$8,Lancamentos!$F:$F,"Orçado",Lancamentos!$J:$J,Fluxo_de_Caixa_Semanal!$A161)</f>
        <v>0</v>
      </c>
      <c r="CZ161" s="123">
        <f>-SUMIFS(Lancamentos!$Y:$Y,Lancamentos!$AF:$AF,Fluxo_de_Caixa_Semanal!CZ$8,Lancamentos!$F:$F,"Orçado",Lancamentos!$J:$J,Fluxo_de_Caixa_Semanal!$A161)</f>
        <v>0</v>
      </c>
      <c r="DA161" s="121">
        <f>-SUMIFS(Lancamentos!$Y:$Y,Lancamentos!$AF:$AF,Fluxo_de_Caixa_Semanal!DA$8,Lancamentos!$F:$F,"Orçado",Lancamentos!$J:$J,Fluxo_de_Caixa_Semanal!$A161)</f>
        <v>0</v>
      </c>
      <c r="DB161" s="122">
        <f>-SUMIFS(Lancamentos!$Y:$Y,Lancamentos!$AF:$AF,Fluxo_de_Caixa_Semanal!DB$8,Lancamentos!$F:$F,"Orçado",Lancamentos!$J:$J,Fluxo_de_Caixa_Semanal!$A161)</f>
        <v>0</v>
      </c>
      <c r="DC161" s="123">
        <f>-SUMIFS(Lancamentos!$Y:$Y,Lancamentos!$AF:$AF,Fluxo_de_Caixa_Semanal!DC$8,Lancamentos!$F:$F,"Orçado",Lancamentos!$J:$J,Fluxo_de_Caixa_Semanal!$A161)</f>
        <v>0</v>
      </c>
      <c r="DD161" s="121">
        <f>-SUMIFS(Lancamentos!$Y:$Y,Lancamentos!$AF:$AF,Fluxo_de_Caixa_Semanal!DD$8,Lancamentos!$F:$F,"Orçado",Lancamentos!$J:$J,Fluxo_de_Caixa_Semanal!$A161)</f>
        <v>0</v>
      </c>
      <c r="DE161" s="122">
        <f>-SUMIFS(Lancamentos!$Y:$Y,Lancamentos!$AF:$AF,Fluxo_de_Caixa_Semanal!DE$8,Lancamentos!$F:$F,"Orçado",Lancamentos!$J:$J,Fluxo_de_Caixa_Semanal!$A161)</f>
        <v>0</v>
      </c>
      <c r="DF161" s="123">
        <f>-SUMIFS(Lancamentos!$Y:$Y,Lancamentos!$AF:$AF,Fluxo_de_Caixa_Semanal!DF$8,Lancamentos!$F:$F,"Orçado",Lancamentos!$J:$J,Fluxo_de_Caixa_Semanal!$A161)</f>
        <v>0</v>
      </c>
      <c r="DG161" s="121">
        <f>-SUMIFS(Lancamentos!$Y:$Y,Lancamentos!$AF:$AF,Fluxo_de_Caixa_Semanal!DG$8,Lancamentos!$F:$F,"Orçado",Lancamentos!$J:$J,Fluxo_de_Caixa_Semanal!$A161)</f>
        <v>0</v>
      </c>
      <c r="DH161" s="122">
        <f>-SUMIFS(Lancamentos!$Y:$Y,Lancamentos!$AF:$AF,Fluxo_de_Caixa_Semanal!DH$8,Lancamentos!$F:$F,"Orçado",Lancamentos!$J:$J,Fluxo_de_Caixa_Semanal!$A161)</f>
        <v>0</v>
      </c>
      <c r="DI161" s="123">
        <f>-SUMIFS(Lancamentos!$Y:$Y,Lancamentos!$AF:$AF,Fluxo_de_Caixa_Semanal!DI$8,Lancamentos!$F:$F,"Orçado",Lancamentos!$J:$J,Fluxo_de_Caixa_Semanal!$A161)</f>
        <v>0</v>
      </c>
      <c r="DJ161" s="121">
        <f>-SUMIFS(Lancamentos!$Y:$Y,Lancamentos!$AF:$AF,Fluxo_de_Caixa_Semanal!DJ$8,Lancamentos!$F:$F,"Orçado",Lancamentos!$J:$J,Fluxo_de_Caixa_Semanal!$A161)</f>
        <v>0</v>
      </c>
      <c r="DK161" s="122">
        <f>-SUMIFS(Lancamentos!$Y:$Y,Lancamentos!$AF:$AF,Fluxo_de_Caixa_Semanal!DK$8,Lancamentos!$F:$F,"Orçado",Lancamentos!$J:$J,Fluxo_de_Caixa_Semanal!$A161)</f>
        <v>0</v>
      </c>
      <c r="DL161" s="123">
        <f>-SUMIFS(Lancamentos!$Y:$Y,Lancamentos!$AF:$AF,Fluxo_de_Caixa_Semanal!DL$8,Lancamentos!$F:$F,"Orçado",Lancamentos!$J:$J,Fluxo_de_Caixa_Semanal!$A161)</f>
        <v>0</v>
      </c>
      <c r="DM161" s="121">
        <f>-SUMIFS(Lancamentos!$Y:$Y,Lancamentos!$AF:$AF,Fluxo_de_Caixa_Semanal!DM$8,Lancamentos!$F:$F,"Orçado",Lancamentos!$J:$J,Fluxo_de_Caixa_Semanal!$A161)</f>
        <v>0</v>
      </c>
      <c r="DN161" s="122">
        <f>-SUMIFS(Lancamentos!$Y:$Y,Lancamentos!$AF:$AF,Fluxo_de_Caixa_Semanal!DN$8,Lancamentos!$F:$F,"Orçado",Lancamentos!$J:$J,Fluxo_de_Caixa_Semanal!$A161)</f>
        <v>0</v>
      </c>
      <c r="DO161" s="123">
        <f>-SUMIFS(Lancamentos!$Y:$Y,Lancamentos!$AF:$AF,Fluxo_de_Caixa_Semanal!DO$8,Lancamentos!$F:$F,"Orçado",Lancamentos!$J:$J,Fluxo_de_Caixa_Semanal!$A161)</f>
        <v>0</v>
      </c>
      <c r="DP161" s="121">
        <f>-SUMIFS(Lancamentos!$Y:$Y,Lancamentos!$AF:$AF,Fluxo_de_Caixa_Semanal!DP$8,Lancamentos!$F:$F,"Orçado",Lancamentos!$J:$J,Fluxo_de_Caixa_Semanal!$A161)</f>
        <v>0</v>
      </c>
      <c r="DQ161" s="122">
        <f>-SUMIFS(Lancamentos!$Y:$Y,Lancamentos!$AF:$AF,Fluxo_de_Caixa_Semanal!DQ$8,Lancamentos!$F:$F,"Orçado",Lancamentos!$J:$J,Fluxo_de_Caixa_Semanal!$A161)</f>
        <v>0</v>
      </c>
      <c r="DR161" s="123">
        <f>-SUMIFS(Lancamentos!$Y:$Y,Lancamentos!$AF:$AF,Fluxo_de_Caixa_Semanal!DR$8,Lancamentos!$F:$F,"Orçado",Lancamentos!$J:$J,Fluxo_de_Caixa_Semanal!$A161)</f>
        <v>0</v>
      </c>
      <c r="DS161" s="121">
        <f>-SUMIFS(Lancamentos!$Y:$Y,Lancamentos!$AF:$AF,Fluxo_de_Caixa_Semanal!DS$8,Lancamentos!$F:$F,"Orçado",Lancamentos!$J:$J,Fluxo_de_Caixa_Semanal!$A161)</f>
        <v>0</v>
      </c>
      <c r="DT161" s="122">
        <f>-SUMIFS(Lancamentos!$Y:$Y,Lancamentos!$AF:$AF,Fluxo_de_Caixa_Semanal!DT$8,Lancamentos!$F:$F,"Orçado",Lancamentos!$J:$J,Fluxo_de_Caixa_Semanal!$A161)</f>
        <v>0</v>
      </c>
      <c r="DU161" s="123">
        <f>-SUMIFS(Lancamentos!$Y:$Y,Lancamentos!$AF:$AF,Fluxo_de_Caixa_Semanal!DU$8,Lancamentos!$F:$F,"Orçado",Lancamentos!$J:$J,Fluxo_de_Caixa_Semanal!$A161)</f>
        <v>0</v>
      </c>
      <c r="DV161" s="121">
        <f>-SUMIFS(Lancamentos!$Y:$Y,Lancamentos!$AF:$AF,Fluxo_de_Caixa_Semanal!DV$8,Lancamentos!$F:$F,"Orçado",Lancamentos!$J:$J,Fluxo_de_Caixa_Semanal!$A161)</f>
        <v>0</v>
      </c>
      <c r="DW161" s="122">
        <f>-SUMIFS(Lancamentos!$Y:$Y,Lancamentos!$AF:$AF,Fluxo_de_Caixa_Semanal!DW$8,Lancamentos!$F:$F,"Orçado",Lancamentos!$J:$J,Fluxo_de_Caixa_Semanal!$A161)</f>
        <v>0</v>
      </c>
      <c r="DX161" s="123">
        <f>-SUMIFS(Lancamentos!$Y:$Y,Lancamentos!$AF:$AF,Fluxo_de_Caixa_Semanal!DX$8,Lancamentos!$F:$F,"Orçado",Lancamentos!$J:$J,Fluxo_de_Caixa_Semanal!$A161)</f>
        <v>0</v>
      </c>
      <c r="DY161" s="121">
        <f>-SUMIFS(Lancamentos!$Y:$Y,Lancamentos!$AF:$AF,Fluxo_de_Caixa_Semanal!DY$8,Lancamentos!$F:$F,"Orçado",Lancamentos!$J:$J,Fluxo_de_Caixa_Semanal!$A161)</f>
        <v>0</v>
      </c>
      <c r="DZ161" s="122">
        <f>-SUMIFS(Lancamentos!$Y:$Y,Lancamentos!$AF:$AF,Fluxo_de_Caixa_Semanal!DZ$8,Lancamentos!$F:$F,"Orçado",Lancamentos!$J:$J,Fluxo_de_Caixa_Semanal!$A161)</f>
        <v>0</v>
      </c>
      <c r="EA161" s="123">
        <f>-SUMIFS(Lancamentos!$Y:$Y,Lancamentos!$AF:$AF,Fluxo_de_Caixa_Semanal!EA$8,Lancamentos!$F:$F,"Orçado",Lancamentos!$J:$J,Fluxo_de_Caixa_Semanal!$A161)</f>
        <v>0</v>
      </c>
      <c r="EB161" s="121">
        <f>-SUMIFS(Lancamentos!$Y:$Y,Lancamentos!$AF:$AF,Fluxo_de_Caixa_Semanal!EB$8,Lancamentos!$F:$F,"Orçado",Lancamentos!$J:$J,Fluxo_de_Caixa_Semanal!$A161)</f>
        <v>0</v>
      </c>
      <c r="EC161" s="122">
        <f>-SUMIFS(Lancamentos!$Y:$Y,Lancamentos!$AF:$AF,Fluxo_de_Caixa_Semanal!EC$8,Lancamentos!$F:$F,"Orçado",Lancamentos!$J:$J,Fluxo_de_Caixa_Semanal!$A161)</f>
        <v>0</v>
      </c>
      <c r="ED161" s="123">
        <f>-SUMIFS(Lancamentos!$Y:$Y,Lancamentos!$AF:$AF,Fluxo_de_Caixa_Semanal!ED$8,Lancamentos!$F:$F,"Orçado",Lancamentos!$J:$J,Fluxo_de_Caixa_Semanal!$A161)</f>
        <v>0</v>
      </c>
      <c r="EE161" s="121">
        <f>-SUMIFS(Lancamentos!$Y:$Y,Lancamentos!$AF:$AF,Fluxo_de_Caixa_Semanal!EE$8,Lancamentos!$F:$F,"Orçado",Lancamentos!$J:$J,Fluxo_de_Caixa_Semanal!$A161)</f>
        <v>0</v>
      </c>
      <c r="EF161" s="122">
        <f>-SUMIFS(Lancamentos!$Y:$Y,Lancamentos!$AF:$AF,Fluxo_de_Caixa_Semanal!EF$8,Lancamentos!$F:$F,"Orçado",Lancamentos!$J:$J,Fluxo_de_Caixa_Semanal!$A161)</f>
        <v>0</v>
      </c>
      <c r="EG161" s="123">
        <f>-SUMIFS(Lancamentos!$Y:$Y,Lancamentos!$AF:$AF,Fluxo_de_Caixa_Semanal!EG$8,Lancamentos!$F:$F,"Orçado",Lancamentos!$J:$J,Fluxo_de_Caixa_Semanal!$A161)</f>
        <v>0</v>
      </c>
      <c r="EH161" s="121">
        <f>-SUMIFS(Lancamentos!$Y:$Y,Lancamentos!$AF:$AF,Fluxo_de_Caixa_Semanal!EH$8,Lancamentos!$F:$F,"Orçado",Lancamentos!$J:$J,Fluxo_de_Caixa_Semanal!$A161)</f>
        <v>0</v>
      </c>
      <c r="EI161" s="122">
        <f>-SUMIFS(Lancamentos!$Y:$Y,Lancamentos!$AF:$AF,Fluxo_de_Caixa_Semanal!EI$8,Lancamentos!$F:$F,"Orçado",Lancamentos!$J:$J,Fluxo_de_Caixa_Semanal!$A161)</f>
        <v>0</v>
      </c>
      <c r="EJ161" s="123">
        <f>-SUMIFS(Lancamentos!$Y:$Y,Lancamentos!$AF:$AF,Fluxo_de_Caixa_Semanal!EJ$8,Lancamentos!$F:$F,"Orçado",Lancamentos!$J:$J,Fluxo_de_Caixa_Semanal!$A161)</f>
        <v>0</v>
      </c>
      <c r="EK161" s="121">
        <f>-SUMIFS(Lancamentos!$Y:$Y,Lancamentos!$AF:$AF,Fluxo_de_Caixa_Semanal!EK$8,Lancamentos!$F:$F,"Orçado",Lancamentos!$J:$J,Fluxo_de_Caixa_Semanal!$A161)</f>
        <v>0</v>
      </c>
      <c r="EL161" s="122">
        <f>-SUMIFS(Lancamentos!$Y:$Y,Lancamentos!$AF:$AF,Fluxo_de_Caixa_Semanal!EL$8,Lancamentos!$F:$F,"Orçado",Lancamentos!$J:$J,Fluxo_de_Caixa_Semanal!$A161)</f>
        <v>0</v>
      </c>
      <c r="EM161" s="123">
        <f>-SUMIFS(Lancamentos!$Y:$Y,Lancamentos!$AF:$AF,Fluxo_de_Caixa_Semanal!EM$8,Lancamentos!$F:$F,"Orçado",Lancamentos!$J:$J,Fluxo_de_Caixa_Semanal!$A161)</f>
        <v>0</v>
      </c>
      <c r="EN161" s="121">
        <f>-SUMIFS(Lancamentos!$Y:$Y,Lancamentos!$AF:$AF,Fluxo_de_Caixa_Semanal!EN$8,Lancamentos!$F:$F,"Orçado",Lancamentos!$J:$J,Fluxo_de_Caixa_Semanal!$A161)</f>
        <v>0</v>
      </c>
      <c r="EO161" s="122">
        <f>-SUMIFS(Lancamentos!$Y:$Y,Lancamentos!$AF:$AF,Fluxo_de_Caixa_Semanal!EO$8,Lancamentos!$F:$F,"Orçado",Lancamentos!$J:$J,Fluxo_de_Caixa_Semanal!$A161)</f>
        <v>0</v>
      </c>
      <c r="EP161" s="123">
        <f>-SUMIFS(Lancamentos!$Y:$Y,Lancamentos!$AF:$AF,Fluxo_de_Caixa_Semanal!EP$8,Lancamentos!$F:$F,"Orçado",Lancamentos!$J:$J,Fluxo_de_Caixa_Semanal!$A161)</f>
        <v>0</v>
      </c>
      <c r="EQ161" s="121">
        <f>-SUMIFS(Lancamentos!$Y:$Y,Lancamentos!$AF:$AF,Fluxo_de_Caixa_Semanal!EQ$8,Lancamentos!$F:$F,"Orçado",Lancamentos!$J:$J,Fluxo_de_Caixa_Semanal!$A161)</f>
        <v>0</v>
      </c>
      <c r="ER161" s="122">
        <f>-SUMIFS(Lancamentos!$Y:$Y,Lancamentos!$AF:$AF,Fluxo_de_Caixa_Semanal!ER$8,Lancamentos!$F:$F,"Orçado",Lancamentos!$J:$J,Fluxo_de_Caixa_Semanal!$A161)</f>
        <v>0</v>
      </c>
      <c r="ES161" s="123">
        <f>-SUMIFS(Lancamentos!$Y:$Y,Lancamentos!$AF:$AF,Fluxo_de_Caixa_Semanal!ES$8,Lancamentos!$F:$F,"Orçado",Lancamentos!$J:$J,Fluxo_de_Caixa_Semanal!$A161)</f>
        <v>0</v>
      </c>
    </row>
    <row r="162" spans="1:149" s="2" customFormat="1" outlineLevel="1" x14ac:dyDescent="0.25">
      <c r="A162" t="s">
        <v>125</v>
      </c>
      <c r="B162" t="s">
        <v>126</v>
      </c>
      <c r="C162" s="165">
        <f>-SUMIFS(Lancamentos!$Y:$Y,Lancamentos!$AF:$AF,Fluxo_de_Caixa_Semanal!C$8,Lancamentos!$F:$F,"Realizado",Lancamentos!$J:$J,Fluxo_de_Caixa_Semanal!$A162)</f>
        <v>0</v>
      </c>
      <c r="D162" s="165">
        <f>-SUMIFS(Lancamentos!$Y:$Y,Lancamentos!$AF:$AF,Fluxo_de_Caixa_Semanal!D$8,Lancamentos!$F:$F,"Realizado",Lancamentos!$J:$J,Fluxo_de_Caixa_Semanal!$A162)</f>
        <v>0</v>
      </c>
      <c r="E162" s="166">
        <f>-SUMIFS(Lancamentos!$Y:$Y,Lancamentos!$AF:$AF,Fluxo_de_Caixa_Semanal!E$8,Lancamentos!$F:$F,"Realizado",Lancamentos!$J:$J,Fluxo_de_Caixa_Semanal!$A162)</f>
        <v>0</v>
      </c>
      <c r="F162" s="167">
        <f>-SUMIFS(Lancamentos!$Y:$Y,Lancamentos!$AF:$AF,Fluxo_de_Caixa_Semanal!F$8,Lancamentos!$F:$F,"Realizado",Lancamentos!$J:$J,Fluxo_de_Caixa_Semanal!$A162)</f>
        <v>0</v>
      </c>
      <c r="G162" s="165">
        <f>-SUMIFS(Lancamentos!$Y:$Y,Lancamentos!$AF:$AF,Fluxo_de_Caixa_Semanal!G$8,Lancamentos!$F:$F,"Realizado",Lancamentos!$J:$J,Fluxo_de_Caixa_Semanal!$A162)</f>
        <v>0</v>
      </c>
      <c r="H162" s="166">
        <f>-SUMIFS(Lancamentos!$Y:$Y,Lancamentos!$AF:$AF,Fluxo_de_Caixa_Semanal!H$8,Lancamentos!$F:$F,"Realizado",Lancamentos!$J:$J,Fluxo_de_Caixa_Semanal!$A162)</f>
        <v>0</v>
      </c>
      <c r="I162" s="167">
        <f>-SUMIFS(Lancamentos!$Y:$Y,Lancamentos!$AF:$AF,Fluxo_de_Caixa_Semanal!I$8,Lancamentos!$F:$F,"Realizado",Lancamentos!$J:$J,Fluxo_de_Caixa_Semanal!$A162)</f>
        <v>0</v>
      </c>
      <c r="J162" s="165">
        <f>-SUMIFS(Lancamentos!$Y:$Y,Lancamentos!$AF:$AF,Fluxo_de_Caixa_Semanal!J$8,Lancamentos!$F:$F,"Realizado",Lancamentos!$J:$J,Fluxo_de_Caixa_Semanal!$A162)</f>
        <v>0</v>
      </c>
      <c r="K162" s="166">
        <f>-SUMIFS(Lancamentos!$Y:$Y,Lancamentos!$AF:$AF,Fluxo_de_Caixa_Semanal!K$8,Lancamentos!$F:$F,"Realizado",Lancamentos!$J:$J,Fluxo_de_Caixa_Semanal!$A162)</f>
        <v>0</v>
      </c>
      <c r="L162" s="167">
        <f>-SUMIFS(Lancamentos!$Y:$Y,Lancamentos!$AF:$AF,Fluxo_de_Caixa_Semanal!L$8,Lancamentos!$F:$F,"Realizado",Lancamentos!$J:$J,Fluxo_de_Caixa_Semanal!$A162)</f>
        <v>0</v>
      </c>
      <c r="M162" s="165">
        <f>-SUMIFS(Lancamentos!$Y:$Y,Lancamentos!$AF:$AF,Fluxo_de_Caixa_Semanal!M$8,Lancamentos!$F:$F,"Realizado",Lancamentos!$J:$J,Fluxo_de_Caixa_Semanal!$A162)</f>
        <v>0</v>
      </c>
      <c r="N162" s="166">
        <f>-SUMIFS(Lancamentos!$Y:$Y,Lancamentos!$AF:$AF,Fluxo_de_Caixa_Semanal!N$8,Lancamentos!$F:$F,"Realizado",Lancamentos!$J:$J,Fluxo_de_Caixa_Semanal!$A162)</f>
        <v>0</v>
      </c>
      <c r="O162" s="167">
        <f>-SUMIFS(Lancamentos!$Y:$Y,Lancamentos!$AF:$AF,Fluxo_de_Caixa_Semanal!O$8,Lancamentos!$F:$F,"Realizado",Lancamentos!$J:$J,Fluxo_de_Caixa_Semanal!$A162)</f>
        <v>0</v>
      </c>
      <c r="P162" s="165">
        <f>-SUMIFS(Lancamentos!$Y:$Y,Lancamentos!$AF:$AF,Fluxo_de_Caixa_Semanal!P$8,Lancamentos!$F:$F,"Realizado",Lancamentos!$J:$J,Fluxo_de_Caixa_Semanal!$A162)</f>
        <v>0</v>
      </c>
      <c r="Q162" s="166">
        <f>-SUMIFS(Lancamentos!$Y:$Y,Lancamentos!$AF:$AF,Fluxo_de_Caixa_Semanal!Q$8,Lancamentos!$F:$F,"Realizado",Lancamentos!$J:$J,Fluxo_de_Caixa_Semanal!$A162)</f>
        <v>0</v>
      </c>
      <c r="R162" s="167">
        <f>-SUMIFS(Lancamentos!$Y:$Y,Lancamentos!$AF:$AF,Fluxo_de_Caixa_Semanal!R$8,Lancamentos!$F:$F,"Realizado",Lancamentos!$J:$J,Fluxo_de_Caixa_Semanal!$A162)</f>
        <v>0</v>
      </c>
      <c r="S162" s="165">
        <f>-SUMIFS(Lancamentos!$Y:$Y,Lancamentos!$AF:$AF,Fluxo_de_Caixa_Semanal!S$8,Lancamentos!$F:$F,"Realizado",Lancamentos!$J:$J,Fluxo_de_Caixa_Semanal!$A162)</f>
        <v>0</v>
      </c>
      <c r="T162" s="166">
        <f>-SUMIFS(Lancamentos!$Y:$Y,Lancamentos!$AF:$AF,Fluxo_de_Caixa_Semanal!T$8,Lancamentos!$F:$F,"Realizado",Lancamentos!$J:$J,Fluxo_de_Caixa_Semanal!$A162)</f>
        <v>0</v>
      </c>
      <c r="U162" s="167">
        <f>-SUMIFS(Lancamentos!$Y:$Y,Lancamentos!$AF:$AF,Fluxo_de_Caixa_Semanal!U$8,Lancamentos!$F:$F,"Realizado",Lancamentos!$J:$J,Fluxo_de_Caixa_Semanal!$A162)</f>
        <v>0</v>
      </c>
      <c r="V162" s="165">
        <f>-SUMIFS(Lancamentos!$Y:$Y,Lancamentos!$AF:$AF,Fluxo_de_Caixa_Semanal!V$8,Lancamentos!$F:$F,"Realizado",Lancamentos!$J:$J,Fluxo_de_Caixa_Semanal!$A162)</f>
        <v>0</v>
      </c>
      <c r="W162" s="166">
        <f>-SUMIFS(Lancamentos!$Y:$Y,Lancamentos!$AF:$AF,Fluxo_de_Caixa_Semanal!W$8,Lancamentos!$F:$F,"Realizado",Lancamentos!$J:$J,Fluxo_de_Caixa_Semanal!$A162)</f>
        <v>0</v>
      </c>
      <c r="X162" s="121">
        <f>-SUMIFS(Lancamentos!$Y:$Y,Lancamentos!$AF:$AF,Fluxo_de_Caixa_Semanal!X$8,Lancamentos!$F:$F,"Orçado",Lancamentos!$J:$J,Fluxo_de_Caixa_Semanal!$A162)</f>
        <v>0</v>
      </c>
      <c r="Y162" s="122">
        <f>-SUMIFS(Lancamentos!$Y:$Y,Lancamentos!$AF:$AF,Fluxo_de_Caixa_Semanal!Y$8,Lancamentos!$F:$F,"Orçado",Lancamentos!$J:$J,Fluxo_de_Caixa_Semanal!$A162)</f>
        <v>0</v>
      </c>
      <c r="Z162" s="123">
        <f>-SUMIFS(Lancamentos!$Y:$Y,Lancamentos!$AF:$AF,Fluxo_de_Caixa_Semanal!Z$8,Lancamentos!$F:$F,"Orçado",Lancamentos!$J:$J,Fluxo_de_Caixa_Semanal!$A162)</f>
        <v>0</v>
      </c>
      <c r="AA162" s="121">
        <f>-SUMIFS(Lancamentos!$Y:$Y,Lancamentos!$AF:$AF,Fluxo_de_Caixa_Semanal!AA$8,Lancamentos!$F:$F,"Orçado",Lancamentos!$J:$J,Fluxo_de_Caixa_Semanal!$A162)</f>
        <v>0</v>
      </c>
      <c r="AB162" s="122">
        <f>-SUMIFS(Lancamentos!$Y:$Y,Lancamentos!$AF:$AF,Fluxo_de_Caixa_Semanal!AB$8,Lancamentos!$F:$F,"Orçado",Lancamentos!$J:$J,Fluxo_de_Caixa_Semanal!$A162)</f>
        <v>0</v>
      </c>
      <c r="AC162" s="123">
        <f>-SUMIFS(Lancamentos!$Y:$Y,Lancamentos!$AF:$AF,Fluxo_de_Caixa_Semanal!AC$8,Lancamentos!$F:$F,"Orçado",Lancamentos!$J:$J,Fluxo_de_Caixa_Semanal!$A162)</f>
        <v>0</v>
      </c>
      <c r="AD162" s="121">
        <f>-SUMIFS(Lancamentos!$Y:$Y,Lancamentos!$AF:$AF,Fluxo_de_Caixa_Semanal!AD$8,Lancamentos!$F:$F,"Orçado",Lancamentos!$J:$J,Fluxo_de_Caixa_Semanal!$A162)</f>
        <v>0</v>
      </c>
      <c r="AE162" s="122">
        <f>-SUMIFS(Lancamentos!$Y:$Y,Lancamentos!$AF:$AF,Fluxo_de_Caixa_Semanal!AE$8,Lancamentos!$F:$F,"Orçado",Lancamentos!$J:$J,Fluxo_de_Caixa_Semanal!$A162)</f>
        <v>0</v>
      </c>
      <c r="AF162" s="123">
        <f>-SUMIFS(Lancamentos!$Y:$Y,Lancamentos!$AF:$AF,Fluxo_de_Caixa_Semanal!AF$8,Lancamentos!$F:$F,"Orçado",Lancamentos!$J:$J,Fluxo_de_Caixa_Semanal!$A162)</f>
        <v>0</v>
      </c>
      <c r="AG162" s="121">
        <f>-SUMIFS(Lancamentos!$Y:$Y,Lancamentos!$AF:$AF,Fluxo_de_Caixa_Semanal!AG$8,Lancamentos!$F:$F,"Orçado",Lancamentos!$J:$J,Fluxo_de_Caixa_Semanal!$A162)</f>
        <v>0</v>
      </c>
      <c r="AH162" s="122">
        <f>-SUMIFS(Lancamentos!$Y:$Y,Lancamentos!$AF:$AF,Fluxo_de_Caixa_Semanal!AH$8,Lancamentos!$F:$F,"Orçado",Lancamentos!$J:$J,Fluxo_de_Caixa_Semanal!$A162)</f>
        <v>0</v>
      </c>
      <c r="AI162" s="123">
        <f>-SUMIFS(Lancamentos!$Y:$Y,Lancamentos!$AF:$AF,Fluxo_de_Caixa_Semanal!AI$8,Lancamentos!$F:$F,"Orçado",Lancamentos!$J:$J,Fluxo_de_Caixa_Semanal!$A162)</f>
        <v>0</v>
      </c>
      <c r="AJ162" s="121">
        <f>-SUMIFS(Lancamentos!$Y:$Y,Lancamentos!$AF:$AF,Fluxo_de_Caixa_Semanal!AJ$8,Lancamentos!$F:$F,"Orçado",Lancamentos!$J:$J,Fluxo_de_Caixa_Semanal!$A162)</f>
        <v>0</v>
      </c>
      <c r="AK162" s="122">
        <f>-SUMIFS(Lancamentos!$Y:$Y,Lancamentos!$AF:$AF,Fluxo_de_Caixa_Semanal!AK$8,Lancamentos!$F:$F,"Orçado",Lancamentos!$J:$J,Fluxo_de_Caixa_Semanal!$A162)</f>
        <v>0</v>
      </c>
      <c r="AL162" s="123">
        <f>-SUMIFS(Lancamentos!$Y:$Y,Lancamentos!$AF:$AF,Fluxo_de_Caixa_Semanal!AL$8,Lancamentos!$F:$F,"Orçado",Lancamentos!$J:$J,Fluxo_de_Caixa_Semanal!$A162)</f>
        <v>0</v>
      </c>
      <c r="AM162" s="121">
        <f>-SUMIFS(Lancamentos!$Y:$Y,Lancamentos!$AF:$AF,Fluxo_de_Caixa_Semanal!AM$8,Lancamentos!$F:$F,"Orçado",Lancamentos!$J:$J,Fluxo_de_Caixa_Semanal!$A162)</f>
        <v>0</v>
      </c>
      <c r="AN162" s="122">
        <f>-SUMIFS(Lancamentos!$Y:$Y,Lancamentos!$AF:$AF,Fluxo_de_Caixa_Semanal!AN$8,Lancamentos!$F:$F,"Orçado",Lancamentos!$J:$J,Fluxo_de_Caixa_Semanal!$A162)</f>
        <v>0</v>
      </c>
      <c r="AO162" s="123">
        <f>-SUMIFS(Lancamentos!$Y:$Y,Lancamentos!$AF:$AF,Fluxo_de_Caixa_Semanal!AO$8,Lancamentos!$F:$F,"Orçado",Lancamentos!$J:$J,Fluxo_de_Caixa_Semanal!$A162)</f>
        <v>0</v>
      </c>
      <c r="AP162" s="121">
        <f>-SUMIFS(Lancamentos!$Y:$Y,Lancamentos!$AF:$AF,Fluxo_de_Caixa_Semanal!AP$8,Lancamentos!$F:$F,"Orçado",Lancamentos!$J:$J,Fluxo_de_Caixa_Semanal!$A162)</f>
        <v>0</v>
      </c>
      <c r="AQ162" s="122">
        <f>-SUMIFS(Lancamentos!$Y:$Y,Lancamentos!$AF:$AF,Fluxo_de_Caixa_Semanal!AQ$8,Lancamentos!$F:$F,"Orçado",Lancamentos!$J:$J,Fluxo_de_Caixa_Semanal!$A162)</f>
        <v>0</v>
      </c>
      <c r="AR162" s="123">
        <f>-SUMIFS(Lancamentos!$Y:$Y,Lancamentos!$AF:$AF,Fluxo_de_Caixa_Semanal!AR$8,Lancamentos!$F:$F,"Orçado",Lancamentos!$J:$J,Fluxo_de_Caixa_Semanal!$A162)</f>
        <v>0</v>
      </c>
      <c r="AS162" s="121">
        <f>-SUMIFS(Lancamentos!$Y:$Y,Lancamentos!$AF:$AF,Fluxo_de_Caixa_Semanal!AS$8,Lancamentos!$F:$F,"Orçado",Lancamentos!$J:$J,Fluxo_de_Caixa_Semanal!$A162)</f>
        <v>0</v>
      </c>
      <c r="AT162" s="122">
        <f>-SUMIFS(Lancamentos!$Y:$Y,Lancamentos!$AF:$AF,Fluxo_de_Caixa_Semanal!AT$8,Lancamentos!$F:$F,"Orçado",Lancamentos!$J:$J,Fluxo_de_Caixa_Semanal!$A162)</f>
        <v>0</v>
      </c>
      <c r="AU162" s="123">
        <f>-SUMIFS(Lancamentos!$Y:$Y,Lancamentos!$AF:$AF,Fluxo_de_Caixa_Semanal!AU$8,Lancamentos!$F:$F,"Orçado",Lancamentos!$J:$J,Fluxo_de_Caixa_Semanal!$A162)</f>
        <v>0</v>
      </c>
      <c r="AV162" s="121">
        <f>-SUMIFS(Lancamentos!$Y:$Y,Lancamentos!$AF:$AF,Fluxo_de_Caixa_Semanal!AV$8,Lancamentos!$F:$F,"Orçado",Lancamentos!$J:$J,Fluxo_de_Caixa_Semanal!$A162)</f>
        <v>0</v>
      </c>
      <c r="AW162" s="122">
        <f>-SUMIFS(Lancamentos!$Y:$Y,Lancamentos!$AF:$AF,Fluxo_de_Caixa_Semanal!AW$8,Lancamentos!$F:$F,"Orçado",Lancamentos!$J:$J,Fluxo_de_Caixa_Semanal!$A162)</f>
        <v>0</v>
      </c>
      <c r="AX162" s="123">
        <f>-SUMIFS(Lancamentos!$Y:$Y,Lancamentos!$AF:$AF,Fluxo_de_Caixa_Semanal!AX$8,Lancamentos!$F:$F,"Orçado",Lancamentos!$J:$J,Fluxo_de_Caixa_Semanal!$A162)</f>
        <v>0</v>
      </c>
      <c r="AY162" s="121">
        <f>-SUMIFS(Lancamentos!$Y:$Y,Lancamentos!$AF:$AF,Fluxo_de_Caixa_Semanal!AY$8,Lancamentos!$F:$F,"Orçado",Lancamentos!$J:$J,Fluxo_de_Caixa_Semanal!$A162)</f>
        <v>0</v>
      </c>
      <c r="AZ162" s="122">
        <f>-SUMIFS(Lancamentos!$Y:$Y,Lancamentos!$AF:$AF,Fluxo_de_Caixa_Semanal!AZ$8,Lancamentos!$F:$F,"Orçado",Lancamentos!$J:$J,Fluxo_de_Caixa_Semanal!$A162)</f>
        <v>0</v>
      </c>
      <c r="BA162" s="123">
        <f>-SUMIFS(Lancamentos!$Y:$Y,Lancamentos!$AF:$AF,Fluxo_de_Caixa_Semanal!BA$8,Lancamentos!$F:$F,"Orçado",Lancamentos!$J:$J,Fluxo_de_Caixa_Semanal!$A162)</f>
        <v>0</v>
      </c>
      <c r="BB162" s="121">
        <f>-SUMIFS(Lancamentos!$Y:$Y,Lancamentos!$AF:$AF,Fluxo_de_Caixa_Semanal!BB$8,Lancamentos!$F:$F,"Orçado",Lancamentos!$J:$J,Fluxo_de_Caixa_Semanal!$A162)</f>
        <v>0</v>
      </c>
      <c r="BC162" s="122">
        <f>-SUMIFS(Lancamentos!$Y:$Y,Lancamentos!$AF:$AF,Fluxo_de_Caixa_Semanal!BC$8,Lancamentos!$F:$F,"Orçado",Lancamentos!$J:$J,Fluxo_de_Caixa_Semanal!$A162)</f>
        <v>0</v>
      </c>
      <c r="BD162" s="123">
        <f>-SUMIFS(Lancamentos!$Y:$Y,Lancamentos!$AF:$AF,Fluxo_de_Caixa_Semanal!BD$8,Lancamentos!$F:$F,"Orçado",Lancamentos!$J:$J,Fluxo_de_Caixa_Semanal!$A162)</f>
        <v>0</v>
      </c>
      <c r="BE162" s="121">
        <f>-SUMIFS(Lancamentos!$Y:$Y,Lancamentos!$AF:$AF,Fluxo_de_Caixa_Semanal!BE$8,Lancamentos!$F:$F,"Orçado",Lancamentos!$J:$J,Fluxo_de_Caixa_Semanal!$A162)</f>
        <v>0</v>
      </c>
      <c r="BF162" s="122">
        <f>-SUMIFS(Lancamentos!$Y:$Y,Lancamentos!$AF:$AF,Fluxo_de_Caixa_Semanal!BF$8,Lancamentos!$F:$F,"Orçado",Lancamentos!$J:$J,Fluxo_de_Caixa_Semanal!$A162)</f>
        <v>0</v>
      </c>
      <c r="BG162" s="123">
        <f>-SUMIFS(Lancamentos!$Y:$Y,Lancamentos!$AF:$AF,Fluxo_de_Caixa_Semanal!BG$8,Lancamentos!$F:$F,"Orçado",Lancamentos!$J:$J,Fluxo_de_Caixa_Semanal!$A162)</f>
        <v>0</v>
      </c>
      <c r="BH162" s="121">
        <f>-SUMIFS(Lancamentos!$Y:$Y,Lancamentos!$AF:$AF,Fluxo_de_Caixa_Semanal!BH$8,Lancamentos!$F:$F,"Orçado",Lancamentos!$J:$J,Fluxo_de_Caixa_Semanal!$A162)</f>
        <v>0</v>
      </c>
      <c r="BI162" s="122">
        <f>-SUMIFS(Lancamentos!$Y:$Y,Lancamentos!$AF:$AF,Fluxo_de_Caixa_Semanal!BI$8,Lancamentos!$F:$F,"Orçado",Lancamentos!$J:$J,Fluxo_de_Caixa_Semanal!$A162)</f>
        <v>0</v>
      </c>
      <c r="BJ162" s="123">
        <f>-SUMIFS(Lancamentos!$Y:$Y,Lancamentos!$AF:$AF,Fluxo_de_Caixa_Semanal!BJ$8,Lancamentos!$F:$F,"Orçado",Lancamentos!$J:$J,Fluxo_de_Caixa_Semanal!$A162)</f>
        <v>0</v>
      </c>
      <c r="BK162" s="121">
        <f>-SUMIFS(Lancamentos!$Y:$Y,Lancamentos!$AF:$AF,Fluxo_de_Caixa_Semanal!BK$8,Lancamentos!$F:$F,"Orçado",Lancamentos!$J:$J,Fluxo_de_Caixa_Semanal!$A162)</f>
        <v>0</v>
      </c>
      <c r="BL162" s="122">
        <f>-SUMIFS(Lancamentos!$Y:$Y,Lancamentos!$AF:$AF,Fluxo_de_Caixa_Semanal!BL$8,Lancamentos!$F:$F,"Orçado",Lancamentos!$J:$J,Fluxo_de_Caixa_Semanal!$A162)</f>
        <v>0</v>
      </c>
      <c r="BM162" s="123">
        <f>-SUMIFS(Lancamentos!$Y:$Y,Lancamentos!$AF:$AF,Fluxo_de_Caixa_Semanal!BM$8,Lancamentos!$F:$F,"Orçado",Lancamentos!$J:$J,Fluxo_de_Caixa_Semanal!$A162)</f>
        <v>0</v>
      </c>
      <c r="BN162" s="121">
        <f>-SUMIFS(Lancamentos!$Y:$Y,Lancamentos!$AF:$AF,Fluxo_de_Caixa_Semanal!BN$8,Lancamentos!$F:$F,"Orçado",Lancamentos!$J:$J,Fluxo_de_Caixa_Semanal!$A162)</f>
        <v>0</v>
      </c>
      <c r="BO162" s="122">
        <f>-SUMIFS(Lancamentos!$Y:$Y,Lancamentos!$AF:$AF,Fluxo_de_Caixa_Semanal!BO$8,Lancamentos!$F:$F,"Orçado",Lancamentos!$J:$J,Fluxo_de_Caixa_Semanal!$A162)</f>
        <v>0</v>
      </c>
      <c r="BP162" s="123">
        <f>-SUMIFS(Lancamentos!$Y:$Y,Lancamentos!$AF:$AF,Fluxo_de_Caixa_Semanal!BP$8,Lancamentos!$F:$F,"Orçado",Lancamentos!$J:$J,Fluxo_de_Caixa_Semanal!$A162)</f>
        <v>0</v>
      </c>
      <c r="BQ162" s="121">
        <f>-SUMIFS(Lancamentos!$Y:$Y,Lancamentos!$AF:$AF,Fluxo_de_Caixa_Semanal!BQ$8,Lancamentos!$F:$F,"Orçado",Lancamentos!$J:$J,Fluxo_de_Caixa_Semanal!$A162)</f>
        <v>0</v>
      </c>
      <c r="BR162" s="122">
        <f>-SUMIFS(Lancamentos!$Y:$Y,Lancamentos!$AF:$AF,Fluxo_de_Caixa_Semanal!BR$8,Lancamentos!$F:$F,"Orçado",Lancamentos!$J:$J,Fluxo_de_Caixa_Semanal!$A162)</f>
        <v>0</v>
      </c>
      <c r="BS162" s="123">
        <f>-SUMIFS(Lancamentos!$Y:$Y,Lancamentos!$AF:$AF,Fluxo_de_Caixa_Semanal!BS$8,Lancamentos!$F:$F,"Orçado",Lancamentos!$J:$J,Fluxo_de_Caixa_Semanal!$A162)</f>
        <v>0</v>
      </c>
      <c r="BT162" s="121">
        <f>-SUMIFS(Lancamentos!$Y:$Y,Lancamentos!$AF:$AF,Fluxo_de_Caixa_Semanal!BT$8,Lancamentos!$F:$F,"Orçado",Lancamentos!$J:$J,Fluxo_de_Caixa_Semanal!$A162)</f>
        <v>0</v>
      </c>
      <c r="BU162" s="122">
        <f>-SUMIFS(Lancamentos!$Y:$Y,Lancamentos!$AF:$AF,Fluxo_de_Caixa_Semanal!BU$8,Lancamentos!$F:$F,"Orçado",Lancamentos!$J:$J,Fluxo_de_Caixa_Semanal!$A162)</f>
        <v>0</v>
      </c>
      <c r="BV162" s="123">
        <f>-SUMIFS(Lancamentos!$Y:$Y,Lancamentos!$AF:$AF,Fluxo_de_Caixa_Semanal!BV$8,Lancamentos!$F:$F,"Orçado",Lancamentos!$J:$J,Fluxo_de_Caixa_Semanal!$A162)</f>
        <v>0</v>
      </c>
      <c r="BW162" s="121">
        <f>-SUMIFS(Lancamentos!$Y:$Y,Lancamentos!$AF:$AF,Fluxo_de_Caixa_Semanal!BW$8,Lancamentos!$F:$F,"Orçado",Lancamentos!$J:$J,Fluxo_de_Caixa_Semanal!$A162)</f>
        <v>0</v>
      </c>
      <c r="BX162" s="122">
        <f>-SUMIFS(Lancamentos!$Y:$Y,Lancamentos!$AF:$AF,Fluxo_de_Caixa_Semanal!BX$8,Lancamentos!$F:$F,"Orçado",Lancamentos!$J:$J,Fluxo_de_Caixa_Semanal!$A162)</f>
        <v>0</v>
      </c>
      <c r="BY162" s="123">
        <f>-SUMIFS(Lancamentos!$Y:$Y,Lancamentos!$AF:$AF,Fluxo_de_Caixa_Semanal!BY$8,Lancamentos!$F:$F,"Orçado",Lancamentos!$J:$J,Fluxo_de_Caixa_Semanal!$A162)</f>
        <v>0</v>
      </c>
      <c r="BZ162" s="121">
        <f>-SUMIFS(Lancamentos!$Y:$Y,Lancamentos!$AF:$AF,Fluxo_de_Caixa_Semanal!BZ$8,Lancamentos!$F:$F,"Orçado",Lancamentos!$J:$J,Fluxo_de_Caixa_Semanal!$A162)</f>
        <v>0</v>
      </c>
      <c r="CA162" s="122">
        <f>-SUMIFS(Lancamentos!$Y:$Y,Lancamentos!$AF:$AF,Fluxo_de_Caixa_Semanal!CA$8,Lancamentos!$F:$F,"Orçado",Lancamentos!$J:$J,Fluxo_de_Caixa_Semanal!$A162)</f>
        <v>0</v>
      </c>
      <c r="CB162" s="123">
        <f>-SUMIFS(Lancamentos!$Y:$Y,Lancamentos!$AF:$AF,Fluxo_de_Caixa_Semanal!CB$8,Lancamentos!$F:$F,"Orçado",Lancamentos!$J:$J,Fluxo_de_Caixa_Semanal!$A162)</f>
        <v>0</v>
      </c>
      <c r="CC162" s="121">
        <f>-SUMIFS(Lancamentos!$Y:$Y,Lancamentos!$AF:$AF,Fluxo_de_Caixa_Semanal!CC$8,Lancamentos!$F:$F,"Orçado",Lancamentos!$J:$J,Fluxo_de_Caixa_Semanal!$A162)</f>
        <v>0</v>
      </c>
      <c r="CD162" s="122">
        <f>-SUMIFS(Lancamentos!$Y:$Y,Lancamentos!$AF:$AF,Fluxo_de_Caixa_Semanal!CD$8,Lancamentos!$F:$F,"Orçado",Lancamentos!$J:$J,Fluxo_de_Caixa_Semanal!$A162)</f>
        <v>0</v>
      </c>
      <c r="CE162" s="123">
        <f>-SUMIFS(Lancamentos!$Y:$Y,Lancamentos!$AF:$AF,Fluxo_de_Caixa_Semanal!CE$8,Lancamentos!$F:$F,"Orçado",Lancamentos!$J:$J,Fluxo_de_Caixa_Semanal!$A162)</f>
        <v>0</v>
      </c>
      <c r="CF162" s="121">
        <f>-SUMIFS(Lancamentos!$Y:$Y,Lancamentos!$AF:$AF,Fluxo_de_Caixa_Semanal!CF$8,Lancamentos!$F:$F,"Orçado",Lancamentos!$J:$J,Fluxo_de_Caixa_Semanal!$A162)</f>
        <v>0</v>
      </c>
      <c r="CG162" s="122">
        <f>-SUMIFS(Lancamentos!$Y:$Y,Lancamentos!$AF:$AF,Fluxo_de_Caixa_Semanal!CG$8,Lancamentos!$F:$F,"Orçado",Lancamentos!$J:$J,Fluxo_de_Caixa_Semanal!$A162)</f>
        <v>0</v>
      </c>
      <c r="CH162" s="123">
        <f>-SUMIFS(Lancamentos!$Y:$Y,Lancamentos!$AF:$AF,Fluxo_de_Caixa_Semanal!CH$8,Lancamentos!$F:$F,"Orçado",Lancamentos!$J:$J,Fluxo_de_Caixa_Semanal!$A162)</f>
        <v>0</v>
      </c>
      <c r="CI162" s="121">
        <f>-SUMIFS(Lancamentos!$Y:$Y,Lancamentos!$AF:$AF,Fluxo_de_Caixa_Semanal!CI$8,Lancamentos!$F:$F,"Orçado",Lancamentos!$J:$J,Fluxo_de_Caixa_Semanal!$A162)</f>
        <v>0</v>
      </c>
      <c r="CJ162" s="122">
        <f>-SUMIFS(Lancamentos!$Y:$Y,Lancamentos!$AF:$AF,Fluxo_de_Caixa_Semanal!CJ$8,Lancamentos!$F:$F,"Orçado",Lancamentos!$J:$J,Fluxo_de_Caixa_Semanal!$A162)</f>
        <v>0</v>
      </c>
      <c r="CK162" s="123">
        <f>-SUMIFS(Lancamentos!$Y:$Y,Lancamentos!$AF:$AF,Fluxo_de_Caixa_Semanal!CK$8,Lancamentos!$F:$F,"Orçado",Lancamentos!$J:$J,Fluxo_de_Caixa_Semanal!$A162)</f>
        <v>0</v>
      </c>
      <c r="CL162" s="121">
        <f>-SUMIFS(Lancamentos!$Y:$Y,Lancamentos!$AF:$AF,Fluxo_de_Caixa_Semanal!CL$8,Lancamentos!$F:$F,"Orçado",Lancamentos!$J:$J,Fluxo_de_Caixa_Semanal!$A162)</f>
        <v>0</v>
      </c>
      <c r="CM162" s="122">
        <f>-SUMIFS(Lancamentos!$Y:$Y,Lancamentos!$AF:$AF,Fluxo_de_Caixa_Semanal!CM$8,Lancamentos!$F:$F,"Orçado",Lancamentos!$J:$J,Fluxo_de_Caixa_Semanal!$A162)</f>
        <v>0</v>
      </c>
      <c r="CN162" s="123">
        <f>-SUMIFS(Lancamentos!$Y:$Y,Lancamentos!$AF:$AF,Fluxo_de_Caixa_Semanal!CN$8,Lancamentos!$F:$F,"Orçado",Lancamentos!$J:$J,Fluxo_de_Caixa_Semanal!$A162)</f>
        <v>0</v>
      </c>
      <c r="CO162" s="121">
        <f>-SUMIFS(Lancamentos!$Y:$Y,Lancamentos!$AF:$AF,Fluxo_de_Caixa_Semanal!CO$8,Lancamentos!$F:$F,"Orçado",Lancamentos!$J:$J,Fluxo_de_Caixa_Semanal!$A162)</f>
        <v>0</v>
      </c>
      <c r="CP162" s="122">
        <f>-SUMIFS(Lancamentos!$Y:$Y,Lancamentos!$AF:$AF,Fluxo_de_Caixa_Semanal!CP$8,Lancamentos!$F:$F,"Orçado",Lancamentos!$J:$J,Fluxo_de_Caixa_Semanal!$A162)</f>
        <v>0</v>
      </c>
      <c r="CQ162" s="123">
        <f>-SUMIFS(Lancamentos!$Y:$Y,Lancamentos!$AF:$AF,Fluxo_de_Caixa_Semanal!CQ$8,Lancamentos!$F:$F,"Orçado",Lancamentos!$J:$J,Fluxo_de_Caixa_Semanal!$A162)</f>
        <v>0</v>
      </c>
      <c r="CR162" s="121">
        <f>-SUMIFS(Lancamentos!$Y:$Y,Lancamentos!$AF:$AF,Fluxo_de_Caixa_Semanal!CR$8,Lancamentos!$F:$F,"Orçado",Lancamentos!$J:$J,Fluxo_de_Caixa_Semanal!$A162)</f>
        <v>0</v>
      </c>
      <c r="CS162" s="122">
        <f>-SUMIFS(Lancamentos!$Y:$Y,Lancamentos!$AF:$AF,Fluxo_de_Caixa_Semanal!CS$8,Lancamentos!$F:$F,"Orçado",Lancamentos!$J:$J,Fluxo_de_Caixa_Semanal!$A162)</f>
        <v>0</v>
      </c>
      <c r="CT162" s="123">
        <f>-SUMIFS(Lancamentos!$Y:$Y,Lancamentos!$AF:$AF,Fluxo_de_Caixa_Semanal!CT$8,Lancamentos!$F:$F,"Orçado",Lancamentos!$J:$J,Fluxo_de_Caixa_Semanal!$A162)</f>
        <v>0</v>
      </c>
      <c r="CU162" s="121">
        <f>-SUMIFS(Lancamentos!$Y:$Y,Lancamentos!$AF:$AF,Fluxo_de_Caixa_Semanal!CU$8,Lancamentos!$F:$F,"Orçado",Lancamentos!$J:$J,Fluxo_de_Caixa_Semanal!$A162)</f>
        <v>0</v>
      </c>
      <c r="CV162" s="122">
        <f>-SUMIFS(Lancamentos!$Y:$Y,Lancamentos!$AF:$AF,Fluxo_de_Caixa_Semanal!CV$8,Lancamentos!$F:$F,"Orçado",Lancamentos!$J:$J,Fluxo_de_Caixa_Semanal!$A162)</f>
        <v>0</v>
      </c>
      <c r="CW162" s="123">
        <f>-SUMIFS(Lancamentos!$Y:$Y,Lancamentos!$AF:$AF,Fluxo_de_Caixa_Semanal!CW$8,Lancamentos!$F:$F,"Orçado",Lancamentos!$J:$J,Fluxo_de_Caixa_Semanal!$A162)</f>
        <v>0</v>
      </c>
      <c r="CX162" s="121">
        <f>-SUMIFS(Lancamentos!$Y:$Y,Lancamentos!$AF:$AF,Fluxo_de_Caixa_Semanal!CX$8,Lancamentos!$F:$F,"Orçado",Lancamentos!$J:$J,Fluxo_de_Caixa_Semanal!$A162)</f>
        <v>0</v>
      </c>
      <c r="CY162" s="122">
        <f>-SUMIFS(Lancamentos!$Y:$Y,Lancamentos!$AF:$AF,Fluxo_de_Caixa_Semanal!CY$8,Lancamentos!$F:$F,"Orçado",Lancamentos!$J:$J,Fluxo_de_Caixa_Semanal!$A162)</f>
        <v>0</v>
      </c>
      <c r="CZ162" s="123">
        <f>-SUMIFS(Lancamentos!$Y:$Y,Lancamentos!$AF:$AF,Fluxo_de_Caixa_Semanal!CZ$8,Lancamentos!$F:$F,"Orçado",Lancamentos!$J:$J,Fluxo_de_Caixa_Semanal!$A162)</f>
        <v>0</v>
      </c>
      <c r="DA162" s="121">
        <f>-SUMIFS(Lancamentos!$Y:$Y,Lancamentos!$AF:$AF,Fluxo_de_Caixa_Semanal!DA$8,Lancamentos!$F:$F,"Orçado",Lancamentos!$J:$J,Fluxo_de_Caixa_Semanal!$A162)</f>
        <v>0</v>
      </c>
      <c r="DB162" s="122">
        <f>-SUMIFS(Lancamentos!$Y:$Y,Lancamentos!$AF:$AF,Fluxo_de_Caixa_Semanal!DB$8,Lancamentos!$F:$F,"Orçado",Lancamentos!$J:$J,Fluxo_de_Caixa_Semanal!$A162)</f>
        <v>0</v>
      </c>
      <c r="DC162" s="123">
        <f>-SUMIFS(Lancamentos!$Y:$Y,Lancamentos!$AF:$AF,Fluxo_de_Caixa_Semanal!DC$8,Lancamentos!$F:$F,"Orçado",Lancamentos!$J:$J,Fluxo_de_Caixa_Semanal!$A162)</f>
        <v>0</v>
      </c>
      <c r="DD162" s="121">
        <f>-SUMIFS(Lancamentos!$Y:$Y,Lancamentos!$AF:$AF,Fluxo_de_Caixa_Semanal!DD$8,Lancamentos!$F:$F,"Orçado",Lancamentos!$J:$J,Fluxo_de_Caixa_Semanal!$A162)</f>
        <v>0</v>
      </c>
      <c r="DE162" s="122">
        <f>-SUMIFS(Lancamentos!$Y:$Y,Lancamentos!$AF:$AF,Fluxo_de_Caixa_Semanal!DE$8,Lancamentos!$F:$F,"Orçado",Lancamentos!$J:$J,Fluxo_de_Caixa_Semanal!$A162)</f>
        <v>0</v>
      </c>
      <c r="DF162" s="123">
        <f>-SUMIFS(Lancamentos!$Y:$Y,Lancamentos!$AF:$AF,Fluxo_de_Caixa_Semanal!DF$8,Lancamentos!$F:$F,"Orçado",Lancamentos!$J:$J,Fluxo_de_Caixa_Semanal!$A162)</f>
        <v>0</v>
      </c>
      <c r="DG162" s="121">
        <f>-SUMIFS(Lancamentos!$Y:$Y,Lancamentos!$AF:$AF,Fluxo_de_Caixa_Semanal!DG$8,Lancamentos!$F:$F,"Orçado",Lancamentos!$J:$J,Fluxo_de_Caixa_Semanal!$A162)</f>
        <v>0</v>
      </c>
      <c r="DH162" s="122">
        <f>-SUMIFS(Lancamentos!$Y:$Y,Lancamentos!$AF:$AF,Fluxo_de_Caixa_Semanal!DH$8,Lancamentos!$F:$F,"Orçado",Lancamentos!$J:$J,Fluxo_de_Caixa_Semanal!$A162)</f>
        <v>0</v>
      </c>
      <c r="DI162" s="123">
        <f>-SUMIFS(Lancamentos!$Y:$Y,Lancamentos!$AF:$AF,Fluxo_de_Caixa_Semanal!DI$8,Lancamentos!$F:$F,"Orçado",Lancamentos!$J:$J,Fluxo_de_Caixa_Semanal!$A162)</f>
        <v>0</v>
      </c>
      <c r="DJ162" s="121">
        <f>-SUMIFS(Lancamentos!$Y:$Y,Lancamentos!$AF:$AF,Fluxo_de_Caixa_Semanal!DJ$8,Lancamentos!$F:$F,"Orçado",Lancamentos!$J:$J,Fluxo_de_Caixa_Semanal!$A162)</f>
        <v>0</v>
      </c>
      <c r="DK162" s="122">
        <f>-SUMIFS(Lancamentos!$Y:$Y,Lancamentos!$AF:$AF,Fluxo_de_Caixa_Semanal!DK$8,Lancamentos!$F:$F,"Orçado",Lancamentos!$J:$J,Fluxo_de_Caixa_Semanal!$A162)</f>
        <v>0</v>
      </c>
      <c r="DL162" s="123">
        <f>-SUMIFS(Lancamentos!$Y:$Y,Lancamentos!$AF:$AF,Fluxo_de_Caixa_Semanal!DL$8,Lancamentos!$F:$F,"Orçado",Lancamentos!$J:$J,Fluxo_de_Caixa_Semanal!$A162)</f>
        <v>0</v>
      </c>
      <c r="DM162" s="121">
        <f>-SUMIFS(Lancamentos!$Y:$Y,Lancamentos!$AF:$AF,Fluxo_de_Caixa_Semanal!DM$8,Lancamentos!$F:$F,"Orçado",Lancamentos!$J:$J,Fluxo_de_Caixa_Semanal!$A162)</f>
        <v>0</v>
      </c>
      <c r="DN162" s="122">
        <f>-SUMIFS(Lancamentos!$Y:$Y,Lancamentos!$AF:$AF,Fluxo_de_Caixa_Semanal!DN$8,Lancamentos!$F:$F,"Orçado",Lancamentos!$J:$J,Fluxo_de_Caixa_Semanal!$A162)</f>
        <v>0</v>
      </c>
      <c r="DO162" s="123">
        <f>-SUMIFS(Lancamentos!$Y:$Y,Lancamentos!$AF:$AF,Fluxo_de_Caixa_Semanal!DO$8,Lancamentos!$F:$F,"Orçado",Lancamentos!$J:$J,Fluxo_de_Caixa_Semanal!$A162)</f>
        <v>0</v>
      </c>
      <c r="DP162" s="121">
        <f>-SUMIFS(Lancamentos!$Y:$Y,Lancamentos!$AF:$AF,Fluxo_de_Caixa_Semanal!DP$8,Lancamentos!$F:$F,"Orçado",Lancamentos!$J:$J,Fluxo_de_Caixa_Semanal!$A162)</f>
        <v>0</v>
      </c>
      <c r="DQ162" s="122">
        <f>-SUMIFS(Lancamentos!$Y:$Y,Lancamentos!$AF:$AF,Fluxo_de_Caixa_Semanal!DQ$8,Lancamentos!$F:$F,"Orçado",Lancamentos!$J:$J,Fluxo_de_Caixa_Semanal!$A162)</f>
        <v>0</v>
      </c>
      <c r="DR162" s="123">
        <f>-SUMIFS(Lancamentos!$Y:$Y,Lancamentos!$AF:$AF,Fluxo_de_Caixa_Semanal!DR$8,Lancamentos!$F:$F,"Orçado",Lancamentos!$J:$J,Fluxo_de_Caixa_Semanal!$A162)</f>
        <v>0</v>
      </c>
      <c r="DS162" s="121">
        <f>-SUMIFS(Lancamentos!$Y:$Y,Lancamentos!$AF:$AF,Fluxo_de_Caixa_Semanal!DS$8,Lancamentos!$F:$F,"Orçado",Lancamentos!$J:$J,Fluxo_de_Caixa_Semanal!$A162)</f>
        <v>0</v>
      </c>
      <c r="DT162" s="122">
        <f>-SUMIFS(Lancamentos!$Y:$Y,Lancamentos!$AF:$AF,Fluxo_de_Caixa_Semanal!DT$8,Lancamentos!$F:$F,"Orçado",Lancamentos!$J:$J,Fluxo_de_Caixa_Semanal!$A162)</f>
        <v>0</v>
      </c>
      <c r="DU162" s="123">
        <f>-SUMIFS(Lancamentos!$Y:$Y,Lancamentos!$AF:$AF,Fluxo_de_Caixa_Semanal!DU$8,Lancamentos!$F:$F,"Orçado",Lancamentos!$J:$J,Fluxo_de_Caixa_Semanal!$A162)</f>
        <v>0</v>
      </c>
      <c r="DV162" s="121">
        <f>-SUMIFS(Lancamentos!$Y:$Y,Lancamentos!$AF:$AF,Fluxo_de_Caixa_Semanal!DV$8,Lancamentos!$F:$F,"Orçado",Lancamentos!$J:$J,Fluxo_de_Caixa_Semanal!$A162)</f>
        <v>0</v>
      </c>
      <c r="DW162" s="122">
        <f>-SUMIFS(Lancamentos!$Y:$Y,Lancamentos!$AF:$AF,Fluxo_de_Caixa_Semanal!DW$8,Lancamentos!$F:$F,"Orçado",Lancamentos!$J:$J,Fluxo_de_Caixa_Semanal!$A162)</f>
        <v>0</v>
      </c>
      <c r="DX162" s="123">
        <f>-SUMIFS(Lancamentos!$Y:$Y,Lancamentos!$AF:$AF,Fluxo_de_Caixa_Semanal!DX$8,Lancamentos!$F:$F,"Orçado",Lancamentos!$J:$J,Fluxo_de_Caixa_Semanal!$A162)</f>
        <v>0</v>
      </c>
      <c r="DY162" s="121">
        <f>-SUMIFS(Lancamentos!$Y:$Y,Lancamentos!$AF:$AF,Fluxo_de_Caixa_Semanal!DY$8,Lancamentos!$F:$F,"Orçado",Lancamentos!$J:$J,Fluxo_de_Caixa_Semanal!$A162)</f>
        <v>0</v>
      </c>
      <c r="DZ162" s="122">
        <f>-SUMIFS(Lancamentos!$Y:$Y,Lancamentos!$AF:$AF,Fluxo_de_Caixa_Semanal!DZ$8,Lancamentos!$F:$F,"Orçado",Lancamentos!$J:$J,Fluxo_de_Caixa_Semanal!$A162)</f>
        <v>0</v>
      </c>
      <c r="EA162" s="123">
        <f>-SUMIFS(Lancamentos!$Y:$Y,Lancamentos!$AF:$AF,Fluxo_de_Caixa_Semanal!EA$8,Lancamentos!$F:$F,"Orçado",Lancamentos!$J:$J,Fluxo_de_Caixa_Semanal!$A162)</f>
        <v>0</v>
      </c>
      <c r="EB162" s="121">
        <f>-SUMIFS(Lancamentos!$Y:$Y,Lancamentos!$AF:$AF,Fluxo_de_Caixa_Semanal!EB$8,Lancamentos!$F:$F,"Orçado",Lancamentos!$J:$J,Fluxo_de_Caixa_Semanal!$A162)</f>
        <v>0</v>
      </c>
      <c r="EC162" s="122">
        <f>-SUMIFS(Lancamentos!$Y:$Y,Lancamentos!$AF:$AF,Fluxo_de_Caixa_Semanal!EC$8,Lancamentos!$F:$F,"Orçado",Lancamentos!$J:$J,Fluxo_de_Caixa_Semanal!$A162)</f>
        <v>0</v>
      </c>
      <c r="ED162" s="123">
        <f>-SUMIFS(Lancamentos!$Y:$Y,Lancamentos!$AF:$AF,Fluxo_de_Caixa_Semanal!ED$8,Lancamentos!$F:$F,"Orçado",Lancamentos!$J:$J,Fluxo_de_Caixa_Semanal!$A162)</f>
        <v>0</v>
      </c>
      <c r="EE162" s="121">
        <f>-SUMIFS(Lancamentos!$Y:$Y,Lancamentos!$AF:$AF,Fluxo_de_Caixa_Semanal!EE$8,Lancamentos!$F:$F,"Orçado",Lancamentos!$J:$J,Fluxo_de_Caixa_Semanal!$A162)</f>
        <v>0</v>
      </c>
      <c r="EF162" s="122">
        <f>-SUMIFS(Lancamentos!$Y:$Y,Lancamentos!$AF:$AF,Fluxo_de_Caixa_Semanal!EF$8,Lancamentos!$F:$F,"Orçado",Lancamentos!$J:$J,Fluxo_de_Caixa_Semanal!$A162)</f>
        <v>0</v>
      </c>
      <c r="EG162" s="123">
        <f>-SUMIFS(Lancamentos!$Y:$Y,Lancamentos!$AF:$AF,Fluxo_de_Caixa_Semanal!EG$8,Lancamentos!$F:$F,"Orçado",Lancamentos!$J:$J,Fluxo_de_Caixa_Semanal!$A162)</f>
        <v>0</v>
      </c>
      <c r="EH162" s="121">
        <f>-SUMIFS(Lancamentos!$Y:$Y,Lancamentos!$AF:$AF,Fluxo_de_Caixa_Semanal!EH$8,Lancamentos!$F:$F,"Orçado",Lancamentos!$J:$J,Fluxo_de_Caixa_Semanal!$A162)</f>
        <v>0</v>
      </c>
      <c r="EI162" s="122">
        <f>-SUMIFS(Lancamentos!$Y:$Y,Lancamentos!$AF:$AF,Fluxo_de_Caixa_Semanal!EI$8,Lancamentos!$F:$F,"Orçado",Lancamentos!$J:$J,Fluxo_de_Caixa_Semanal!$A162)</f>
        <v>0</v>
      </c>
      <c r="EJ162" s="123">
        <f>-SUMIFS(Lancamentos!$Y:$Y,Lancamentos!$AF:$AF,Fluxo_de_Caixa_Semanal!EJ$8,Lancamentos!$F:$F,"Orçado",Lancamentos!$J:$J,Fluxo_de_Caixa_Semanal!$A162)</f>
        <v>0</v>
      </c>
      <c r="EK162" s="121">
        <f>-SUMIFS(Lancamentos!$Y:$Y,Lancamentos!$AF:$AF,Fluxo_de_Caixa_Semanal!EK$8,Lancamentos!$F:$F,"Orçado",Lancamentos!$J:$J,Fluxo_de_Caixa_Semanal!$A162)</f>
        <v>0</v>
      </c>
      <c r="EL162" s="122">
        <f>-SUMIFS(Lancamentos!$Y:$Y,Lancamentos!$AF:$AF,Fluxo_de_Caixa_Semanal!EL$8,Lancamentos!$F:$F,"Orçado",Lancamentos!$J:$J,Fluxo_de_Caixa_Semanal!$A162)</f>
        <v>0</v>
      </c>
      <c r="EM162" s="123">
        <f>-SUMIFS(Lancamentos!$Y:$Y,Lancamentos!$AF:$AF,Fluxo_de_Caixa_Semanal!EM$8,Lancamentos!$F:$F,"Orçado",Lancamentos!$J:$J,Fluxo_de_Caixa_Semanal!$A162)</f>
        <v>0</v>
      </c>
      <c r="EN162" s="121">
        <f>-SUMIFS(Lancamentos!$Y:$Y,Lancamentos!$AF:$AF,Fluxo_de_Caixa_Semanal!EN$8,Lancamentos!$F:$F,"Orçado",Lancamentos!$J:$J,Fluxo_de_Caixa_Semanal!$A162)</f>
        <v>0</v>
      </c>
      <c r="EO162" s="122">
        <f>-SUMIFS(Lancamentos!$Y:$Y,Lancamentos!$AF:$AF,Fluxo_de_Caixa_Semanal!EO$8,Lancamentos!$F:$F,"Orçado",Lancamentos!$J:$J,Fluxo_de_Caixa_Semanal!$A162)</f>
        <v>0</v>
      </c>
      <c r="EP162" s="123">
        <f>-SUMIFS(Lancamentos!$Y:$Y,Lancamentos!$AF:$AF,Fluxo_de_Caixa_Semanal!EP$8,Lancamentos!$F:$F,"Orçado",Lancamentos!$J:$J,Fluxo_de_Caixa_Semanal!$A162)</f>
        <v>0</v>
      </c>
      <c r="EQ162" s="121">
        <f>-SUMIFS(Lancamentos!$Y:$Y,Lancamentos!$AF:$AF,Fluxo_de_Caixa_Semanal!EQ$8,Lancamentos!$F:$F,"Orçado",Lancamentos!$J:$J,Fluxo_de_Caixa_Semanal!$A162)</f>
        <v>0</v>
      </c>
      <c r="ER162" s="122">
        <f>-SUMIFS(Lancamentos!$Y:$Y,Lancamentos!$AF:$AF,Fluxo_de_Caixa_Semanal!ER$8,Lancamentos!$F:$F,"Orçado",Lancamentos!$J:$J,Fluxo_de_Caixa_Semanal!$A162)</f>
        <v>0</v>
      </c>
      <c r="ES162" s="123">
        <f>-SUMIFS(Lancamentos!$Y:$Y,Lancamentos!$AF:$AF,Fluxo_de_Caixa_Semanal!ES$8,Lancamentos!$F:$F,"Orçado",Lancamentos!$J:$J,Fluxo_de_Caixa_Semanal!$A162)</f>
        <v>0</v>
      </c>
    </row>
    <row r="163" spans="1:149" s="2" customFormat="1" outlineLevel="1" x14ac:dyDescent="0.25">
      <c r="A163" t="s">
        <v>127</v>
      </c>
      <c r="B163" t="s">
        <v>128</v>
      </c>
      <c r="C163" s="165">
        <f>-SUMIFS(Lancamentos!$Y:$Y,Lancamentos!$AF:$AF,Fluxo_de_Caixa_Semanal!C$8,Lancamentos!$F:$F,"Realizado",Lancamentos!$J:$J,Fluxo_de_Caixa_Semanal!$A163)</f>
        <v>0</v>
      </c>
      <c r="D163" s="165">
        <f>-SUMIFS(Lancamentos!$Y:$Y,Lancamentos!$AF:$AF,Fluxo_de_Caixa_Semanal!D$8,Lancamentos!$F:$F,"Realizado",Lancamentos!$J:$J,Fluxo_de_Caixa_Semanal!$A163)</f>
        <v>0</v>
      </c>
      <c r="E163" s="166">
        <f>-SUMIFS(Lancamentos!$Y:$Y,Lancamentos!$AF:$AF,Fluxo_de_Caixa_Semanal!E$8,Lancamentos!$F:$F,"Realizado",Lancamentos!$J:$J,Fluxo_de_Caixa_Semanal!$A163)</f>
        <v>0</v>
      </c>
      <c r="F163" s="167">
        <f>-SUMIFS(Lancamentos!$Y:$Y,Lancamentos!$AF:$AF,Fluxo_de_Caixa_Semanal!F$8,Lancamentos!$F:$F,"Realizado",Lancamentos!$J:$J,Fluxo_de_Caixa_Semanal!$A163)</f>
        <v>0</v>
      </c>
      <c r="G163" s="165">
        <f>-SUMIFS(Lancamentos!$Y:$Y,Lancamentos!$AF:$AF,Fluxo_de_Caixa_Semanal!G$8,Lancamentos!$F:$F,"Realizado",Lancamentos!$J:$J,Fluxo_de_Caixa_Semanal!$A163)</f>
        <v>0</v>
      </c>
      <c r="H163" s="166">
        <f>-SUMIFS(Lancamentos!$Y:$Y,Lancamentos!$AF:$AF,Fluxo_de_Caixa_Semanal!H$8,Lancamentos!$F:$F,"Realizado",Lancamentos!$J:$J,Fluxo_de_Caixa_Semanal!$A163)</f>
        <v>0</v>
      </c>
      <c r="I163" s="167">
        <f>-SUMIFS(Lancamentos!$Y:$Y,Lancamentos!$AF:$AF,Fluxo_de_Caixa_Semanal!I$8,Lancamentos!$F:$F,"Realizado",Lancamentos!$J:$J,Fluxo_de_Caixa_Semanal!$A163)</f>
        <v>0</v>
      </c>
      <c r="J163" s="165">
        <f>-SUMIFS(Lancamentos!$Y:$Y,Lancamentos!$AF:$AF,Fluxo_de_Caixa_Semanal!J$8,Lancamentos!$F:$F,"Realizado",Lancamentos!$J:$J,Fluxo_de_Caixa_Semanal!$A163)</f>
        <v>0</v>
      </c>
      <c r="K163" s="166">
        <f>-SUMIFS(Lancamentos!$Y:$Y,Lancamentos!$AF:$AF,Fluxo_de_Caixa_Semanal!K$8,Lancamentos!$F:$F,"Realizado",Lancamentos!$J:$J,Fluxo_de_Caixa_Semanal!$A163)</f>
        <v>0</v>
      </c>
      <c r="L163" s="167">
        <f>-SUMIFS(Lancamentos!$Y:$Y,Lancamentos!$AF:$AF,Fluxo_de_Caixa_Semanal!L$8,Lancamentos!$F:$F,"Realizado",Lancamentos!$J:$J,Fluxo_de_Caixa_Semanal!$A163)</f>
        <v>0</v>
      </c>
      <c r="M163" s="165">
        <f>-SUMIFS(Lancamentos!$Y:$Y,Lancamentos!$AF:$AF,Fluxo_de_Caixa_Semanal!M$8,Lancamentos!$F:$F,"Realizado",Lancamentos!$J:$J,Fluxo_de_Caixa_Semanal!$A163)</f>
        <v>0</v>
      </c>
      <c r="N163" s="166">
        <f>-SUMIFS(Lancamentos!$Y:$Y,Lancamentos!$AF:$AF,Fluxo_de_Caixa_Semanal!N$8,Lancamentos!$F:$F,"Realizado",Lancamentos!$J:$J,Fluxo_de_Caixa_Semanal!$A163)</f>
        <v>0</v>
      </c>
      <c r="O163" s="167">
        <f>-SUMIFS(Lancamentos!$Y:$Y,Lancamentos!$AF:$AF,Fluxo_de_Caixa_Semanal!O$8,Lancamentos!$F:$F,"Realizado",Lancamentos!$J:$J,Fluxo_de_Caixa_Semanal!$A163)</f>
        <v>0</v>
      </c>
      <c r="P163" s="165">
        <f>-SUMIFS(Lancamentos!$Y:$Y,Lancamentos!$AF:$AF,Fluxo_de_Caixa_Semanal!P$8,Lancamentos!$F:$F,"Realizado",Lancamentos!$J:$J,Fluxo_de_Caixa_Semanal!$A163)</f>
        <v>0</v>
      </c>
      <c r="Q163" s="166">
        <f>-SUMIFS(Lancamentos!$Y:$Y,Lancamentos!$AF:$AF,Fluxo_de_Caixa_Semanal!Q$8,Lancamentos!$F:$F,"Realizado",Lancamentos!$J:$J,Fluxo_de_Caixa_Semanal!$A163)</f>
        <v>0</v>
      </c>
      <c r="R163" s="167">
        <f>-SUMIFS(Lancamentos!$Y:$Y,Lancamentos!$AF:$AF,Fluxo_de_Caixa_Semanal!R$8,Lancamentos!$F:$F,"Realizado",Lancamentos!$J:$J,Fluxo_de_Caixa_Semanal!$A163)</f>
        <v>0</v>
      </c>
      <c r="S163" s="165">
        <f>-SUMIFS(Lancamentos!$Y:$Y,Lancamentos!$AF:$AF,Fluxo_de_Caixa_Semanal!S$8,Lancamentos!$F:$F,"Realizado",Lancamentos!$J:$J,Fluxo_de_Caixa_Semanal!$A163)</f>
        <v>0</v>
      </c>
      <c r="T163" s="166">
        <f>-SUMIFS(Lancamentos!$Y:$Y,Lancamentos!$AF:$AF,Fluxo_de_Caixa_Semanal!T$8,Lancamentos!$F:$F,"Realizado",Lancamentos!$J:$J,Fluxo_de_Caixa_Semanal!$A163)</f>
        <v>0</v>
      </c>
      <c r="U163" s="167">
        <f>-SUMIFS(Lancamentos!$Y:$Y,Lancamentos!$AF:$AF,Fluxo_de_Caixa_Semanal!U$8,Lancamentos!$F:$F,"Realizado",Lancamentos!$J:$J,Fluxo_de_Caixa_Semanal!$A163)</f>
        <v>0</v>
      </c>
      <c r="V163" s="165">
        <f>-SUMIFS(Lancamentos!$Y:$Y,Lancamentos!$AF:$AF,Fluxo_de_Caixa_Semanal!V$8,Lancamentos!$F:$F,"Realizado",Lancamentos!$J:$J,Fluxo_de_Caixa_Semanal!$A163)</f>
        <v>0</v>
      </c>
      <c r="W163" s="166">
        <f>-SUMIFS(Lancamentos!$Y:$Y,Lancamentos!$AF:$AF,Fluxo_de_Caixa_Semanal!W$8,Lancamentos!$F:$F,"Realizado",Lancamentos!$J:$J,Fluxo_de_Caixa_Semanal!$A163)</f>
        <v>0</v>
      </c>
      <c r="X163" s="121">
        <f>-SUMIFS(Lancamentos!$Y:$Y,Lancamentos!$AF:$AF,Fluxo_de_Caixa_Semanal!X$8,Lancamentos!$F:$F,"Orçado",Lancamentos!$J:$J,Fluxo_de_Caixa_Semanal!$A163)</f>
        <v>0</v>
      </c>
      <c r="Y163" s="122">
        <f>-SUMIFS(Lancamentos!$Y:$Y,Lancamentos!$AF:$AF,Fluxo_de_Caixa_Semanal!Y$8,Lancamentos!$F:$F,"Orçado",Lancamentos!$J:$J,Fluxo_de_Caixa_Semanal!$A163)</f>
        <v>0</v>
      </c>
      <c r="Z163" s="123">
        <f>-SUMIFS(Lancamentos!$Y:$Y,Lancamentos!$AF:$AF,Fluxo_de_Caixa_Semanal!Z$8,Lancamentos!$F:$F,"Orçado",Lancamentos!$J:$J,Fluxo_de_Caixa_Semanal!$A163)</f>
        <v>0</v>
      </c>
      <c r="AA163" s="121">
        <f>-SUMIFS(Lancamentos!$Y:$Y,Lancamentos!$AF:$AF,Fluxo_de_Caixa_Semanal!AA$8,Lancamentos!$F:$F,"Orçado",Lancamentos!$J:$J,Fluxo_de_Caixa_Semanal!$A163)</f>
        <v>0</v>
      </c>
      <c r="AB163" s="122">
        <f>-SUMIFS(Lancamentos!$Y:$Y,Lancamentos!$AF:$AF,Fluxo_de_Caixa_Semanal!AB$8,Lancamentos!$F:$F,"Orçado",Lancamentos!$J:$J,Fluxo_de_Caixa_Semanal!$A163)</f>
        <v>0</v>
      </c>
      <c r="AC163" s="123">
        <f>-SUMIFS(Lancamentos!$Y:$Y,Lancamentos!$AF:$AF,Fluxo_de_Caixa_Semanal!AC$8,Lancamentos!$F:$F,"Orçado",Lancamentos!$J:$J,Fluxo_de_Caixa_Semanal!$A163)</f>
        <v>0</v>
      </c>
      <c r="AD163" s="121">
        <f>-SUMIFS(Lancamentos!$Y:$Y,Lancamentos!$AF:$AF,Fluxo_de_Caixa_Semanal!AD$8,Lancamentos!$F:$F,"Orçado",Lancamentos!$J:$J,Fluxo_de_Caixa_Semanal!$A163)</f>
        <v>0</v>
      </c>
      <c r="AE163" s="122">
        <f>-SUMIFS(Lancamentos!$Y:$Y,Lancamentos!$AF:$AF,Fluxo_de_Caixa_Semanal!AE$8,Lancamentos!$F:$F,"Orçado",Lancamentos!$J:$J,Fluxo_de_Caixa_Semanal!$A163)</f>
        <v>0</v>
      </c>
      <c r="AF163" s="123">
        <f>-SUMIFS(Lancamentos!$Y:$Y,Lancamentos!$AF:$AF,Fluxo_de_Caixa_Semanal!AF$8,Lancamentos!$F:$F,"Orçado",Lancamentos!$J:$J,Fluxo_de_Caixa_Semanal!$A163)</f>
        <v>0</v>
      </c>
      <c r="AG163" s="121">
        <f>-SUMIFS(Lancamentos!$Y:$Y,Lancamentos!$AF:$AF,Fluxo_de_Caixa_Semanal!AG$8,Lancamentos!$F:$F,"Orçado",Lancamentos!$J:$J,Fluxo_de_Caixa_Semanal!$A163)</f>
        <v>0</v>
      </c>
      <c r="AH163" s="122">
        <f>-SUMIFS(Lancamentos!$Y:$Y,Lancamentos!$AF:$AF,Fluxo_de_Caixa_Semanal!AH$8,Lancamentos!$F:$F,"Orçado",Lancamentos!$J:$J,Fluxo_de_Caixa_Semanal!$A163)</f>
        <v>0</v>
      </c>
      <c r="AI163" s="123">
        <f>-SUMIFS(Lancamentos!$Y:$Y,Lancamentos!$AF:$AF,Fluxo_de_Caixa_Semanal!AI$8,Lancamentos!$F:$F,"Orçado",Lancamentos!$J:$J,Fluxo_de_Caixa_Semanal!$A163)</f>
        <v>0</v>
      </c>
      <c r="AJ163" s="121">
        <f>-SUMIFS(Lancamentos!$Y:$Y,Lancamentos!$AF:$AF,Fluxo_de_Caixa_Semanal!AJ$8,Lancamentos!$F:$F,"Orçado",Lancamentos!$J:$J,Fluxo_de_Caixa_Semanal!$A163)</f>
        <v>0</v>
      </c>
      <c r="AK163" s="122">
        <f>-SUMIFS(Lancamentos!$Y:$Y,Lancamentos!$AF:$AF,Fluxo_de_Caixa_Semanal!AK$8,Lancamentos!$F:$F,"Orçado",Lancamentos!$J:$J,Fluxo_de_Caixa_Semanal!$A163)</f>
        <v>0</v>
      </c>
      <c r="AL163" s="123">
        <f>-SUMIFS(Lancamentos!$Y:$Y,Lancamentos!$AF:$AF,Fluxo_de_Caixa_Semanal!AL$8,Lancamentos!$F:$F,"Orçado",Lancamentos!$J:$J,Fluxo_de_Caixa_Semanal!$A163)</f>
        <v>0</v>
      </c>
      <c r="AM163" s="121">
        <f>-SUMIFS(Lancamentos!$Y:$Y,Lancamentos!$AF:$AF,Fluxo_de_Caixa_Semanal!AM$8,Lancamentos!$F:$F,"Orçado",Lancamentos!$J:$J,Fluxo_de_Caixa_Semanal!$A163)</f>
        <v>0</v>
      </c>
      <c r="AN163" s="122">
        <f>-SUMIFS(Lancamentos!$Y:$Y,Lancamentos!$AF:$AF,Fluxo_de_Caixa_Semanal!AN$8,Lancamentos!$F:$F,"Orçado",Lancamentos!$J:$J,Fluxo_de_Caixa_Semanal!$A163)</f>
        <v>0</v>
      </c>
      <c r="AO163" s="123">
        <f>-SUMIFS(Lancamentos!$Y:$Y,Lancamentos!$AF:$AF,Fluxo_de_Caixa_Semanal!AO$8,Lancamentos!$F:$F,"Orçado",Lancamentos!$J:$J,Fluxo_de_Caixa_Semanal!$A163)</f>
        <v>0</v>
      </c>
      <c r="AP163" s="121">
        <f>-SUMIFS(Lancamentos!$Y:$Y,Lancamentos!$AF:$AF,Fluxo_de_Caixa_Semanal!AP$8,Lancamentos!$F:$F,"Orçado",Lancamentos!$J:$J,Fluxo_de_Caixa_Semanal!$A163)</f>
        <v>0</v>
      </c>
      <c r="AQ163" s="122">
        <f>-SUMIFS(Lancamentos!$Y:$Y,Lancamentos!$AF:$AF,Fluxo_de_Caixa_Semanal!AQ$8,Lancamentos!$F:$F,"Orçado",Lancamentos!$J:$J,Fluxo_de_Caixa_Semanal!$A163)</f>
        <v>0</v>
      </c>
      <c r="AR163" s="123">
        <f>-SUMIFS(Lancamentos!$Y:$Y,Lancamentos!$AF:$AF,Fluxo_de_Caixa_Semanal!AR$8,Lancamentos!$F:$F,"Orçado",Lancamentos!$J:$J,Fluxo_de_Caixa_Semanal!$A163)</f>
        <v>0</v>
      </c>
      <c r="AS163" s="121">
        <f>-SUMIFS(Lancamentos!$Y:$Y,Lancamentos!$AF:$AF,Fluxo_de_Caixa_Semanal!AS$8,Lancamentos!$F:$F,"Orçado",Lancamentos!$J:$J,Fluxo_de_Caixa_Semanal!$A163)</f>
        <v>0</v>
      </c>
      <c r="AT163" s="122">
        <f>-SUMIFS(Lancamentos!$Y:$Y,Lancamentos!$AF:$AF,Fluxo_de_Caixa_Semanal!AT$8,Lancamentos!$F:$F,"Orçado",Lancamentos!$J:$J,Fluxo_de_Caixa_Semanal!$A163)</f>
        <v>0</v>
      </c>
      <c r="AU163" s="123">
        <f>-SUMIFS(Lancamentos!$Y:$Y,Lancamentos!$AF:$AF,Fluxo_de_Caixa_Semanal!AU$8,Lancamentos!$F:$F,"Orçado",Lancamentos!$J:$J,Fluxo_de_Caixa_Semanal!$A163)</f>
        <v>0</v>
      </c>
      <c r="AV163" s="121">
        <f>-SUMIFS(Lancamentos!$Y:$Y,Lancamentos!$AF:$AF,Fluxo_de_Caixa_Semanal!AV$8,Lancamentos!$F:$F,"Orçado",Lancamentos!$J:$J,Fluxo_de_Caixa_Semanal!$A163)</f>
        <v>0</v>
      </c>
      <c r="AW163" s="122">
        <f>-SUMIFS(Lancamentos!$Y:$Y,Lancamentos!$AF:$AF,Fluxo_de_Caixa_Semanal!AW$8,Lancamentos!$F:$F,"Orçado",Lancamentos!$J:$J,Fluxo_de_Caixa_Semanal!$A163)</f>
        <v>0</v>
      </c>
      <c r="AX163" s="123">
        <f>-SUMIFS(Lancamentos!$Y:$Y,Lancamentos!$AF:$AF,Fluxo_de_Caixa_Semanal!AX$8,Lancamentos!$F:$F,"Orçado",Lancamentos!$J:$J,Fluxo_de_Caixa_Semanal!$A163)</f>
        <v>0</v>
      </c>
      <c r="AY163" s="121">
        <f>-SUMIFS(Lancamentos!$Y:$Y,Lancamentos!$AF:$AF,Fluxo_de_Caixa_Semanal!AY$8,Lancamentos!$F:$F,"Orçado",Lancamentos!$J:$J,Fluxo_de_Caixa_Semanal!$A163)</f>
        <v>0</v>
      </c>
      <c r="AZ163" s="122">
        <f>-SUMIFS(Lancamentos!$Y:$Y,Lancamentos!$AF:$AF,Fluxo_de_Caixa_Semanal!AZ$8,Lancamentos!$F:$F,"Orçado",Lancamentos!$J:$J,Fluxo_de_Caixa_Semanal!$A163)</f>
        <v>0</v>
      </c>
      <c r="BA163" s="123">
        <f>-SUMIFS(Lancamentos!$Y:$Y,Lancamentos!$AF:$AF,Fluxo_de_Caixa_Semanal!BA$8,Lancamentos!$F:$F,"Orçado",Lancamentos!$J:$J,Fluxo_de_Caixa_Semanal!$A163)</f>
        <v>0</v>
      </c>
      <c r="BB163" s="121">
        <f>-SUMIFS(Lancamentos!$Y:$Y,Lancamentos!$AF:$AF,Fluxo_de_Caixa_Semanal!BB$8,Lancamentos!$F:$F,"Orçado",Lancamentos!$J:$J,Fluxo_de_Caixa_Semanal!$A163)</f>
        <v>0</v>
      </c>
      <c r="BC163" s="122">
        <f>-SUMIFS(Lancamentos!$Y:$Y,Lancamentos!$AF:$AF,Fluxo_de_Caixa_Semanal!BC$8,Lancamentos!$F:$F,"Orçado",Lancamentos!$J:$J,Fluxo_de_Caixa_Semanal!$A163)</f>
        <v>0</v>
      </c>
      <c r="BD163" s="123">
        <f>-SUMIFS(Lancamentos!$Y:$Y,Lancamentos!$AF:$AF,Fluxo_de_Caixa_Semanal!BD$8,Lancamentos!$F:$F,"Orçado",Lancamentos!$J:$J,Fluxo_de_Caixa_Semanal!$A163)</f>
        <v>0</v>
      </c>
      <c r="BE163" s="121">
        <f>-SUMIFS(Lancamentos!$Y:$Y,Lancamentos!$AF:$AF,Fluxo_de_Caixa_Semanal!BE$8,Lancamentos!$F:$F,"Orçado",Lancamentos!$J:$J,Fluxo_de_Caixa_Semanal!$A163)</f>
        <v>0</v>
      </c>
      <c r="BF163" s="122">
        <f>-SUMIFS(Lancamentos!$Y:$Y,Lancamentos!$AF:$AF,Fluxo_de_Caixa_Semanal!BF$8,Lancamentos!$F:$F,"Orçado",Lancamentos!$J:$J,Fluxo_de_Caixa_Semanal!$A163)</f>
        <v>0</v>
      </c>
      <c r="BG163" s="123">
        <f>-SUMIFS(Lancamentos!$Y:$Y,Lancamentos!$AF:$AF,Fluxo_de_Caixa_Semanal!BG$8,Lancamentos!$F:$F,"Orçado",Lancamentos!$J:$J,Fluxo_de_Caixa_Semanal!$A163)</f>
        <v>0</v>
      </c>
      <c r="BH163" s="121">
        <f>-SUMIFS(Lancamentos!$Y:$Y,Lancamentos!$AF:$AF,Fluxo_de_Caixa_Semanal!BH$8,Lancamentos!$F:$F,"Orçado",Lancamentos!$J:$J,Fluxo_de_Caixa_Semanal!$A163)</f>
        <v>0</v>
      </c>
      <c r="BI163" s="122">
        <f>-SUMIFS(Lancamentos!$Y:$Y,Lancamentos!$AF:$AF,Fluxo_de_Caixa_Semanal!BI$8,Lancamentos!$F:$F,"Orçado",Lancamentos!$J:$J,Fluxo_de_Caixa_Semanal!$A163)</f>
        <v>0</v>
      </c>
      <c r="BJ163" s="123">
        <f>-SUMIFS(Lancamentos!$Y:$Y,Lancamentos!$AF:$AF,Fluxo_de_Caixa_Semanal!BJ$8,Lancamentos!$F:$F,"Orçado",Lancamentos!$J:$J,Fluxo_de_Caixa_Semanal!$A163)</f>
        <v>0</v>
      </c>
      <c r="BK163" s="121">
        <f>-SUMIFS(Lancamentos!$Y:$Y,Lancamentos!$AF:$AF,Fluxo_de_Caixa_Semanal!BK$8,Lancamentos!$F:$F,"Orçado",Lancamentos!$J:$J,Fluxo_de_Caixa_Semanal!$A163)</f>
        <v>0</v>
      </c>
      <c r="BL163" s="122">
        <f>-SUMIFS(Lancamentos!$Y:$Y,Lancamentos!$AF:$AF,Fluxo_de_Caixa_Semanal!BL$8,Lancamentos!$F:$F,"Orçado",Lancamentos!$J:$J,Fluxo_de_Caixa_Semanal!$A163)</f>
        <v>0</v>
      </c>
      <c r="BM163" s="123">
        <f>-SUMIFS(Lancamentos!$Y:$Y,Lancamentos!$AF:$AF,Fluxo_de_Caixa_Semanal!BM$8,Lancamentos!$F:$F,"Orçado",Lancamentos!$J:$J,Fluxo_de_Caixa_Semanal!$A163)</f>
        <v>0</v>
      </c>
      <c r="BN163" s="121">
        <f>-SUMIFS(Lancamentos!$Y:$Y,Lancamentos!$AF:$AF,Fluxo_de_Caixa_Semanal!BN$8,Lancamentos!$F:$F,"Orçado",Lancamentos!$J:$J,Fluxo_de_Caixa_Semanal!$A163)</f>
        <v>0</v>
      </c>
      <c r="BO163" s="122">
        <f>-SUMIFS(Lancamentos!$Y:$Y,Lancamentos!$AF:$AF,Fluxo_de_Caixa_Semanal!BO$8,Lancamentos!$F:$F,"Orçado",Lancamentos!$J:$J,Fluxo_de_Caixa_Semanal!$A163)</f>
        <v>0</v>
      </c>
      <c r="BP163" s="123">
        <f>-SUMIFS(Lancamentos!$Y:$Y,Lancamentos!$AF:$AF,Fluxo_de_Caixa_Semanal!BP$8,Lancamentos!$F:$F,"Orçado",Lancamentos!$J:$J,Fluxo_de_Caixa_Semanal!$A163)</f>
        <v>0</v>
      </c>
      <c r="BQ163" s="121">
        <f>-SUMIFS(Lancamentos!$Y:$Y,Lancamentos!$AF:$AF,Fluxo_de_Caixa_Semanal!BQ$8,Lancamentos!$F:$F,"Orçado",Lancamentos!$J:$J,Fluxo_de_Caixa_Semanal!$A163)</f>
        <v>0</v>
      </c>
      <c r="BR163" s="122">
        <f>-SUMIFS(Lancamentos!$Y:$Y,Lancamentos!$AF:$AF,Fluxo_de_Caixa_Semanal!BR$8,Lancamentos!$F:$F,"Orçado",Lancamentos!$J:$J,Fluxo_de_Caixa_Semanal!$A163)</f>
        <v>0</v>
      </c>
      <c r="BS163" s="123">
        <f>-SUMIFS(Lancamentos!$Y:$Y,Lancamentos!$AF:$AF,Fluxo_de_Caixa_Semanal!BS$8,Lancamentos!$F:$F,"Orçado",Lancamentos!$J:$J,Fluxo_de_Caixa_Semanal!$A163)</f>
        <v>0</v>
      </c>
      <c r="BT163" s="121">
        <f>-SUMIFS(Lancamentos!$Y:$Y,Lancamentos!$AF:$AF,Fluxo_de_Caixa_Semanal!BT$8,Lancamentos!$F:$F,"Orçado",Lancamentos!$J:$J,Fluxo_de_Caixa_Semanal!$A163)</f>
        <v>0</v>
      </c>
      <c r="BU163" s="122">
        <f>-SUMIFS(Lancamentos!$Y:$Y,Lancamentos!$AF:$AF,Fluxo_de_Caixa_Semanal!BU$8,Lancamentos!$F:$F,"Orçado",Lancamentos!$J:$J,Fluxo_de_Caixa_Semanal!$A163)</f>
        <v>0</v>
      </c>
      <c r="BV163" s="123">
        <f>-SUMIFS(Lancamentos!$Y:$Y,Lancamentos!$AF:$AF,Fluxo_de_Caixa_Semanal!BV$8,Lancamentos!$F:$F,"Orçado",Lancamentos!$J:$J,Fluxo_de_Caixa_Semanal!$A163)</f>
        <v>0</v>
      </c>
      <c r="BW163" s="121">
        <f>-SUMIFS(Lancamentos!$Y:$Y,Lancamentos!$AF:$AF,Fluxo_de_Caixa_Semanal!BW$8,Lancamentos!$F:$F,"Orçado",Lancamentos!$J:$J,Fluxo_de_Caixa_Semanal!$A163)</f>
        <v>0</v>
      </c>
      <c r="BX163" s="122">
        <f>-SUMIFS(Lancamentos!$Y:$Y,Lancamentos!$AF:$AF,Fluxo_de_Caixa_Semanal!BX$8,Lancamentos!$F:$F,"Orçado",Lancamentos!$J:$J,Fluxo_de_Caixa_Semanal!$A163)</f>
        <v>0</v>
      </c>
      <c r="BY163" s="123">
        <f>-SUMIFS(Lancamentos!$Y:$Y,Lancamentos!$AF:$AF,Fluxo_de_Caixa_Semanal!BY$8,Lancamentos!$F:$F,"Orçado",Lancamentos!$J:$J,Fluxo_de_Caixa_Semanal!$A163)</f>
        <v>0</v>
      </c>
      <c r="BZ163" s="121">
        <f>-SUMIFS(Lancamentos!$Y:$Y,Lancamentos!$AF:$AF,Fluxo_de_Caixa_Semanal!BZ$8,Lancamentos!$F:$F,"Orçado",Lancamentos!$J:$J,Fluxo_de_Caixa_Semanal!$A163)</f>
        <v>0</v>
      </c>
      <c r="CA163" s="122">
        <f>-SUMIFS(Lancamentos!$Y:$Y,Lancamentos!$AF:$AF,Fluxo_de_Caixa_Semanal!CA$8,Lancamentos!$F:$F,"Orçado",Lancamentos!$J:$J,Fluxo_de_Caixa_Semanal!$A163)</f>
        <v>0</v>
      </c>
      <c r="CB163" s="123">
        <f>-SUMIFS(Lancamentos!$Y:$Y,Lancamentos!$AF:$AF,Fluxo_de_Caixa_Semanal!CB$8,Lancamentos!$F:$F,"Orçado",Lancamentos!$J:$J,Fluxo_de_Caixa_Semanal!$A163)</f>
        <v>0</v>
      </c>
      <c r="CC163" s="121">
        <f>-SUMIFS(Lancamentos!$Y:$Y,Lancamentos!$AF:$AF,Fluxo_de_Caixa_Semanal!CC$8,Lancamentos!$F:$F,"Orçado",Lancamentos!$J:$J,Fluxo_de_Caixa_Semanal!$A163)</f>
        <v>0</v>
      </c>
      <c r="CD163" s="122">
        <f>-SUMIFS(Lancamentos!$Y:$Y,Lancamentos!$AF:$AF,Fluxo_de_Caixa_Semanal!CD$8,Lancamentos!$F:$F,"Orçado",Lancamentos!$J:$J,Fluxo_de_Caixa_Semanal!$A163)</f>
        <v>0</v>
      </c>
      <c r="CE163" s="123">
        <f>-SUMIFS(Lancamentos!$Y:$Y,Lancamentos!$AF:$AF,Fluxo_de_Caixa_Semanal!CE$8,Lancamentos!$F:$F,"Orçado",Lancamentos!$J:$J,Fluxo_de_Caixa_Semanal!$A163)</f>
        <v>0</v>
      </c>
      <c r="CF163" s="121">
        <f>-SUMIFS(Lancamentos!$Y:$Y,Lancamentos!$AF:$AF,Fluxo_de_Caixa_Semanal!CF$8,Lancamentos!$F:$F,"Orçado",Lancamentos!$J:$J,Fluxo_de_Caixa_Semanal!$A163)</f>
        <v>0</v>
      </c>
      <c r="CG163" s="122">
        <f>-SUMIFS(Lancamentos!$Y:$Y,Lancamentos!$AF:$AF,Fluxo_de_Caixa_Semanal!CG$8,Lancamentos!$F:$F,"Orçado",Lancamentos!$J:$J,Fluxo_de_Caixa_Semanal!$A163)</f>
        <v>0</v>
      </c>
      <c r="CH163" s="123">
        <f>-SUMIFS(Lancamentos!$Y:$Y,Lancamentos!$AF:$AF,Fluxo_de_Caixa_Semanal!CH$8,Lancamentos!$F:$F,"Orçado",Lancamentos!$J:$J,Fluxo_de_Caixa_Semanal!$A163)</f>
        <v>0</v>
      </c>
      <c r="CI163" s="121">
        <f>-SUMIFS(Lancamentos!$Y:$Y,Lancamentos!$AF:$AF,Fluxo_de_Caixa_Semanal!CI$8,Lancamentos!$F:$F,"Orçado",Lancamentos!$J:$J,Fluxo_de_Caixa_Semanal!$A163)</f>
        <v>0</v>
      </c>
      <c r="CJ163" s="122">
        <f>-SUMIFS(Lancamentos!$Y:$Y,Lancamentos!$AF:$AF,Fluxo_de_Caixa_Semanal!CJ$8,Lancamentos!$F:$F,"Orçado",Lancamentos!$J:$J,Fluxo_de_Caixa_Semanal!$A163)</f>
        <v>0</v>
      </c>
      <c r="CK163" s="123">
        <f>-SUMIFS(Lancamentos!$Y:$Y,Lancamentos!$AF:$AF,Fluxo_de_Caixa_Semanal!CK$8,Lancamentos!$F:$F,"Orçado",Lancamentos!$J:$J,Fluxo_de_Caixa_Semanal!$A163)</f>
        <v>0</v>
      </c>
      <c r="CL163" s="121">
        <f>-SUMIFS(Lancamentos!$Y:$Y,Lancamentos!$AF:$AF,Fluxo_de_Caixa_Semanal!CL$8,Lancamentos!$F:$F,"Orçado",Lancamentos!$J:$J,Fluxo_de_Caixa_Semanal!$A163)</f>
        <v>0</v>
      </c>
      <c r="CM163" s="122">
        <f>-SUMIFS(Lancamentos!$Y:$Y,Lancamentos!$AF:$AF,Fluxo_de_Caixa_Semanal!CM$8,Lancamentos!$F:$F,"Orçado",Lancamentos!$J:$J,Fluxo_de_Caixa_Semanal!$A163)</f>
        <v>0</v>
      </c>
      <c r="CN163" s="123">
        <f>-SUMIFS(Lancamentos!$Y:$Y,Lancamentos!$AF:$AF,Fluxo_de_Caixa_Semanal!CN$8,Lancamentos!$F:$F,"Orçado",Lancamentos!$J:$J,Fluxo_de_Caixa_Semanal!$A163)</f>
        <v>0</v>
      </c>
      <c r="CO163" s="121">
        <f>-SUMIFS(Lancamentos!$Y:$Y,Lancamentos!$AF:$AF,Fluxo_de_Caixa_Semanal!CO$8,Lancamentos!$F:$F,"Orçado",Lancamentos!$J:$J,Fluxo_de_Caixa_Semanal!$A163)</f>
        <v>0</v>
      </c>
      <c r="CP163" s="122">
        <f>-SUMIFS(Lancamentos!$Y:$Y,Lancamentos!$AF:$AF,Fluxo_de_Caixa_Semanal!CP$8,Lancamentos!$F:$F,"Orçado",Lancamentos!$J:$J,Fluxo_de_Caixa_Semanal!$A163)</f>
        <v>0</v>
      </c>
      <c r="CQ163" s="123">
        <f>-SUMIFS(Lancamentos!$Y:$Y,Lancamentos!$AF:$AF,Fluxo_de_Caixa_Semanal!CQ$8,Lancamentos!$F:$F,"Orçado",Lancamentos!$J:$J,Fluxo_de_Caixa_Semanal!$A163)</f>
        <v>0</v>
      </c>
      <c r="CR163" s="121">
        <f>-SUMIFS(Lancamentos!$Y:$Y,Lancamentos!$AF:$AF,Fluxo_de_Caixa_Semanal!CR$8,Lancamentos!$F:$F,"Orçado",Lancamentos!$J:$J,Fluxo_de_Caixa_Semanal!$A163)</f>
        <v>0</v>
      </c>
      <c r="CS163" s="122">
        <f>-SUMIFS(Lancamentos!$Y:$Y,Lancamentos!$AF:$AF,Fluxo_de_Caixa_Semanal!CS$8,Lancamentos!$F:$F,"Orçado",Lancamentos!$J:$J,Fluxo_de_Caixa_Semanal!$A163)</f>
        <v>0</v>
      </c>
      <c r="CT163" s="123">
        <f>-SUMIFS(Lancamentos!$Y:$Y,Lancamentos!$AF:$AF,Fluxo_de_Caixa_Semanal!CT$8,Lancamentos!$F:$F,"Orçado",Lancamentos!$J:$J,Fluxo_de_Caixa_Semanal!$A163)</f>
        <v>0</v>
      </c>
      <c r="CU163" s="121">
        <f>-SUMIFS(Lancamentos!$Y:$Y,Lancamentos!$AF:$AF,Fluxo_de_Caixa_Semanal!CU$8,Lancamentos!$F:$F,"Orçado",Lancamentos!$J:$J,Fluxo_de_Caixa_Semanal!$A163)</f>
        <v>0</v>
      </c>
      <c r="CV163" s="122">
        <f>-SUMIFS(Lancamentos!$Y:$Y,Lancamentos!$AF:$AF,Fluxo_de_Caixa_Semanal!CV$8,Lancamentos!$F:$F,"Orçado",Lancamentos!$J:$J,Fluxo_de_Caixa_Semanal!$A163)</f>
        <v>0</v>
      </c>
      <c r="CW163" s="123">
        <f>-SUMIFS(Lancamentos!$Y:$Y,Lancamentos!$AF:$AF,Fluxo_de_Caixa_Semanal!CW$8,Lancamentos!$F:$F,"Orçado",Lancamentos!$J:$J,Fluxo_de_Caixa_Semanal!$A163)</f>
        <v>0</v>
      </c>
      <c r="CX163" s="121">
        <f>-SUMIFS(Lancamentos!$Y:$Y,Lancamentos!$AF:$AF,Fluxo_de_Caixa_Semanal!CX$8,Lancamentos!$F:$F,"Orçado",Lancamentos!$J:$J,Fluxo_de_Caixa_Semanal!$A163)</f>
        <v>0</v>
      </c>
      <c r="CY163" s="122">
        <f>-SUMIFS(Lancamentos!$Y:$Y,Lancamentos!$AF:$AF,Fluxo_de_Caixa_Semanal!CY$8,Lancamentos!$F:$F,"Orçado",Lancamentos!$J:$J,Fluxo_de_Caixa_Semanal!$A163)</f>
        <v>0</v>
      </c>
      <c r="CZ163" s="123">
        <f>-SUMIFS(Lancamentos!$Y:$Y,Lancamentos!$AF:$AF,Fluxo_de_Caixa_Semanal!CZ$8,Lancamentos!$F:$F,"Orçado",Lancamentos!$J:$J,Fluxo_de_Caixa_Semanal!$A163)</f>
        <v>0</v>
      </c>
      <c r="DA163" s="121">
        <f>-SUMIFS(Lancamentos!$Y:$Y,Lancamentos!$AF:$AF,Fluxo_de_Caixa_Semanal!DA$8,Lancamentos!$F:$F,"Orçado",Lancamentos!$J:$J,Fluxo_de_Caixa_Semanal!$A163)</f>
        <v>0</v>
      </c>
      <c r="DB163" s="122">
        <f>-SUMIFS(Lancamentos!$Y:$Y,Lancamentos!$AF:$AF,Fluxo_de_Caixa_Semanal!DB$8,Lancamentos!$F:$F,"Orçado",Lancamentos!$J:$J,Fluxo_de_Caixa_Semanal!$A163)</f>
        <v>0</v>
      </c>
      <c r="DC163" s="123">
        <f>-SUMIFS(Lancamentos!$Y:$Y,Lancamentos!$AF:$AF,Fluxo_de_Caixa_Semanal!DC$8,Lancamentos!$F:$F,"Orçado",Lancamentos!$J:$J,Fluxo_de_Caixa_Semanal!$A163)</f>
        <v>0</v>
      </c>
      <c r="DD163" s="121">
        <f>-SUMIFS(Lancamentos!$Y:$Y,Lancamentos!$AF:$AF,Fluxo_de_Caixa_Semanal!DD$8,Lancamentos!$F:$F,"Orçado",Lancamentos!$J:$J,Fluxo_de_Caixa_Semanal!$A163)</f>
        <v>0</v>
      </c>
      <c r="DE163" s="122">
        <f>-SUMIFS(Lancamentos!$Y:$Y,Lancamentos!$AF:$AF,Fluxo_de_Caixa_Semanal!DE$8,Lancamentos!$F:$F,"Orçado",Lancamentos!$J:$J,Fluxo_de_Caixa_Semanal!$A163)</f>
        <v>0</v>
      </c>
      <c r="DF163" s="123">
        <f>-SUMIFS(Lancamentos!$Y:$Y,Lancamentos!$AF:$AF,Fluxo_de_Caixa_Semanal!DF$8,Lancamentos!$F:$F,"Orçado",Lancamentos!$J:$J,Fluxo_de_Caixa_Semanal!$A163)</f>
        <v>0</v>
      </c>
      <c r="DG163" s="121">
        <f>-SUMIFS(Lancamentos!$Y:$Y,Lancamentos!$AF:$AF,Fluxo_de_Caixa_Semanal!DG$8,Lancamentos!$F:$F,"Orçado",Lancamentos!$J:$J,Fluxo_de_Caixa_Semanal!$A163)</f>
        <v>0</v>
      </c>
      <c r="DH163" s="122">
        <f>-SUMIFS(Lancamentos!$Y:$Y,Lancamentos!$AF:$AF,Fluxo_de_Caixa_Semanal!DH$8,Lancamentos!$F:$F,"Orçado",Lancamentos!$J:$J,Fluxo_de_Caixa_Semanal!$A163)</f>
        <v>0</v>
      </c>
      <c r="DI163" s="123">
        <f>-SUMIFS(Lancamentos!$Y:$Y,Lancamentos!$AF:$AF,Fluxo_de_Caixa_Semanal!DI$8,Lancamentos!$F:$F,"Orçado",Lancamentos!$J:$J,Fluxo_de_Caixa_Semanal!$A163)</f>
        <v>0</v>
      </c>
      <c r="DJ163" s="121">
        <f>-SUMIFS(Lancamentos!$Y:$Y,Lancamentos!$AF:$AF,Fluxo_de_Caixa_Semanal!DJ$8,Lancamentos!$F:$F,"Orçado",Lancamentos!$J:$J,Fluxo_de_Caixa_Semanal!$A163)</f>
        <v>0</v>
      </c>
      <c r="DK163" s="122">
        <f>-SUMIFS(Lancamentos!$Y:$Y,Lancamentos!$AF:$AF,Fluxo_de_Caixa_Semanal!DK$8,Lancamentos!$F:$F,"Orçado",Lancamentos!$J:$J,Fluxo_de_Caixa_Semanal!$A163)</f>
        <v>0</v>
      </c>
      <c r="DL163" s="123">
        <f>-SUMIFS(Lancamentos!$Y:$Y,Lancamentos!$AF:$AF,Fluxo_de_Caixa_Semanal!DL$8,Lancamentos!$F:$F,"Orçado",Lancamentos!$J:$J,Fluxo_de_Caixa_Semanal!$A163)</f>
        <v>0</v>
      </c>
      <c r="DM163" s="121">
        <f>-SUMIFS(Lancamentos!$Y:$Y,Lancamentos!$AF:$AF,Fluxo_de_Caixa_Semanal!DM$8,Lancamentos!$F:$F,"Orçado",Lancamentos!$J:$J,Fluxo_de_Caixa_Semanal!$A163)</f>
        <v>0</v>
      </c>
      <c r="DN163" s="122">
        <f>-SUMIFS(Lancamentos!$Y:$Y,Lancamentos!$AF:$AF,Fluxo_de_Caixa_Semanal!DN$8,Lancamentos!$F:$F,"Orçado",Lancamentos!$J:$J,Fluxo_de_Caixa_Semanal!$A163)</f>
        <v>0</v>
      </c>
      <c r="DO163" s="123">
        <f>-SUMIFS(Lancamentos!$Y:$Y,Lancamentos!$AF:$AF,Fluxo_de_Caixa_Semanal!DO$8,Lancamentos!$F:$F,"Orçado",Lancamentos!$J:$J,Fluxo_de_Caixa_Semanal!$A163)</f>
        <v>0</v>
      </c>
      <c r="DP163" s="121">
        <f>-SUMIFS(Lancamentos!$Y:$Y,Lancamentos!$AF:$AF,Fluxo_de_Caixa_Semanal!DP$8,Lancamentos!$F:$F,"Orçado",Lancamentos!$J:$J,Fluxo_de_Caixa_Semanal!$A163)</f>
        <v>0</v>
      </c>
      <c r="DQ163" s="122">
        <f>-SUMIFS(Lancamentos!$Y:$Y,Lancamentos!$AF:$AF,Fluxo_de_Caixa_Semanal!DQ$8,Lancamentos!$F:$F,"Orçado",Lancamentos!$J:$J,Fluxo_de_Caixa_Semanal!$A163)</f>
        <v>0</v>
      </c>
      <c r="DR163" s="123">
        <f>-SUMIFS(Lancamentos!$Y:$Y,Lancamentos!$AF:$AF,Fluxo_de_Caixa_Semanal!DR$8,Lancamentos!$F:$F,"Orçado",Lancamentos!$J:$J,Fluxo_de_Caixa_Semanal!$A163)</f>
        <v>0</v>
      </c>
      <c r="DS163" s="121">
        <f>-SUMIFS(Lancamentos!$Y:$Y,Lancamentos!$AF:$AF,Fluxo_de_Caixa_Semanal!DS$8,Lancamentos!$F:$F,"Orçado",Lancamentos!$J:$J,Fluxo_de_Caixa_Semanal!$A163)</f>
        <v>0</v>
      </c>
      <c r="DT163" s="122">
        <f>-SUMIFS(Lancamentos!$Y:$Y,Lancamentos!$AF:$AF,Fluxo_de_Caixa_Semanal!DT$8,Lancamentos!$F:$F,"Orçado",Lancamentos!$J:$J,Fluxo_de_Caixa_Semanal!$A163)</f>
        <v>0</v>
      </c>
      <c r="DU163" s="123">
        <f>-SUMIFS(Lancamentos!$Y:$Y,Lancamentos!$AF:$AF,Fluxo_de_Caixa_Semanal!DU$8,Lancamentos!$F:$F,"Orçado",Lancamentos!$J:$J,Fluxo_de_Caixa_Semanal!$A163)</f>
        <v>0</v>
      </c>
      <c r="DV163" s="121">
        <f>-SUMIFS(Lancamentos!$Y:$Y,Lancamentos!$AF:$AF,Fluxo_de_Caixa_Semanal!DV$8,Lancamentos!$F:$F,"Orçado",Lancamentos!$J:$J,Fluxo_de_Caixa_Semanal!$A163)</f>
        <v>0</v>
      </c>
      <c r="DW163" s="122">
        <f>-SUMIFS(Lancamentos!$Y:$Y,Lancamentos!$AF:$AF,Fluxo_de_Caixa_Semanal!DW$8,Lancamentos!$F:$F,"Orçado",Lancamentos!$J:$J,Fluxo_de_Caixa_Semanal!$A163)</f>
        <v>0</v>
      </c>
      <c r="DX163" s="123">
        <f>-SUMIFS(Lancamentos!$Y:$Y,Lancamentos!$AF:$AF,Fluxo_de_Caixa_Semanal!DX$8,Lancamentos!$F:$F,"Orçado",Lancamentos!$J:$J,Fluxo_de_Caixa_Semanal!$A163)</f>
        <v>0</v>
      </c>
      <c r="DY163" s="121">
        <f>-SUMIFS(Lancamentos!$Y:$Y,Lancamentos!$AF:$AF,Fluxo_de_Caixa_Semanal!DY$8,Lancamentos!$F:$F,"Orçado",Lancamentos!$J:$J,Fluxo_de_Caixa_Semanal!$A163)</f>
        <v>0</v>
      </c>
      <c r="DZ163" s="122">
        <f>-SUMIFS(Lancamentos!$Y:$Y,Lancamentos!$AF:$AF,Fluxo_de_Caixa_Semanal!DZ$8,Lancamentos!$F:$F,"Orçado",Lancamentos!$J:$J,Fluxo_de_Caixa_Semanal!$A163)</f>
        <v>0</v>
      </c>
      <c r="EA163" s="123">
        <f>-SUMIFS(Lancamentos!$Y:$Y,Lancamentos!$AF:$AF,Fluxo_de_Caixa_Semanal!EA$8,Lancamentos!$F:$F,"Orçado",Lancamentos!$J:$J,Fluxo_de_Caixa_Semanal!$A163)</f>
        <v>0</v>
      </c>
      <c r="EB163" s="121">
        <f>-SUMIFS(Lancamentos!$Y:$Y,Lancamentos!$AF:$AF,Fluxo_de_Caixa_Semanal!EB$8,Lancamentos!$F:$F,"Orçado",Lancamentos!$J:$J,Fluxo_de_Caixa_Semanal!$A163)</f>
        <v>0</v>
      </c>
      <c r="EC163" s="122">
        <f>-SUMIFS(Lancamentos!$Y:$Y,Lancamentos!$AF:$AF,Fluxo_de_Caixa_Semanal!EC$8,Lancamentos!$F:$F,"Orçado",Lancamentos!$J:$J,Fluxo_de_Caixa_Semanal!$A163)</f>
        <v>0</v>
      </c>
      <c r="ED163" s="123">
        <f>-SUMIFS(Lancamentos!$Y:$Y,Lancamentos!$AF:$AF,Fluxo_de_Caixa_Semanal!ED$8,Lancamentos!$F:$F,"Orçado",Lancamentos!$J:$J,Fluxo_de_Caixa_Semanal!$A163)</f>
        <v>0</v>
      </c>
      <c r="EE163" s="121">
        <f>-SUMIFS(Lancamentos!$Y:$Y,Lancamentos!$AF:$AF,Fluxo_de_Caixa_Semanal!EE$8,Lancamentos!$F:$F,"Orçado",Lancamentos!$J:$J,Fluxo_de_Caixa_Semanal!$A163)</f>
        <v>0</v>
      </c>
      <c r="EF163" s="122">
        <f>-SUMIFS(Lancamentos!$Y:$Y,Lancamentos!$AF:$AF,Fluxo_de_Caixa_Semanal!EF$8,Lancamentos!$F:$F,"Orçado",Lancamentos!$J:$J,Fluxo_de_Caixa_Semanal!$A163)</f>
        <v>0</v>
      </c>
      <c r="EG163" s="123">
        <f>-SUMIFS(Lancamentos!$Y:$Y,Lancamentos!$AF:$AF,Fluxo_de_Caixa_Semanal!EG$8,Lancamentos!$F:$F,"Orçado",Lancamentos!$J:$J,Fluxo_de_Caixa_Semanal!$A163)</f>
        <v>0</v>
      </c>
      <c r="EH163" s="121">
        <f>-SUMIFS(Lancamentos!$Y:$Y,Lancamentos!$AF:$AF,Fluxo_de_Caixa_Semanal!EH$8,Lancamentos!$F:$F,"Orçado",Lancamentos!$J:$J,Fluxo_de_Caixa_Semanal!$A163)</f>
        <v>0</v>
      </c>
      <c r="EI163" s="122">
        <f>-SUMIFS(Lancamentos!$Y:$Y,Lancamentos!$AF:$AF,Fluxo_de_Caixa_Semanal!EI$8,Lancamentos!$F:$F,"Orçado",Lancamentos!$J:$J,Fluxo_de_Caixa_Semanal!$A163)</f>
        <v>0</v>
      </c>
      <c r="EJ163" s="123">
        <f>-SUMIFS(Lancamentos!$Y:$Y,Lancamentos!$AF:$AF,Fluxo_de_Caixa_Semanal!EJ$8,Lancamentos!$F:$F,"Orçado",Lancamentos!$J:$J,Fluxo_de_Caixa_Semanal!$A163)</f>
        <v>0</v>
      </c>
      <c r="EK163" s="121">
        <f>-SUMIFS(Lancamentos!$Y:$Y,Lancamentos!$AF:$AF,Fluxo_de_Caixa_Semanal!EK$8,Lancamentos!$F:$F,"Orçado",Lancamentos!$J:$J,Fluxo_de_Caixa_Semanal!$A163)</f>
        <v>0</v>
      </c>
      <c r="EL163" s="122">
        <f>-SUMIFS(Lancamentos!$Y:$Y,Lancamentos!$AF:$AF,Fluxo_de_Caixa_Semanal!EL$8,Lancamentos!$F:$F,"Orçado",Lancamentos!$J:$J,Fluxo_de_Caixa_Semanal!$A163)</f>
        <v>0</v>
      </c>
      <c r="EM163" s="123">
        <f>-SUMIFS(Lancamentos!$Y:$Y,Lancamentos!$AF:$AF,Fluxo_de_Caixa_Semanal!EM$8,Lancamentos!$F:$F,"Orçado",Lancamentos!$J:$J,Fluxo_de_Caixa_Semanal!$A163)</f>
        <v>0</v>
      </c>
      <c r="EN163" s="121">
        <f>-SUMIFS(Lancamentos!$Y:$Y,Lancamentos!$AF:$AF,Fluxo_de_Caixa_Semanal!EN$8,Lancamentos!$F:$F,"Orçado",Lancamentos!$J:$J,Fluxo_de_Caixa_Semanal!$A163)</f>
        <v>0</v>
      </c>
      <c r="EO163" s="122">
        <f>-SUMIFS(Lancamentos!$Y:$Y,Lancamentos!$AF:$AF,Fluxo_de_Caixa_Semanal!EO$8,Lancamentos!$F:$F,"Orçado",Lancamentos!$J:$J,Fluxo_de_Caixa_Semanal!$A163)</f>
        <v>0</v>
      </c>
      <c r="EP163" s="123">
        <f>-SUMIFS(Lancamentos!$Y:$Y,Lancamentos!$AF:$AF,Fluxo_de_Caixa_Semanal!EP$8,Lancamentos!$F:$F,"Orçado",Lancamentos!$J:$J,Fluxo_de_Caixa_Semanal!$A163)</f>
        <v>0</v>
      </c>
      <c r="EQ163" s="121">
        <f>-SUMIFS(Lancamentos!$Y:$Y,Lancamentos!$AF:$AF,Fluxo_de_Caixa_Semanal!EQ$8,Lancamentos!$F:$F,"Orçado",Lancamentos!$J:$J,Fluxo_de_Caixa_Semanal!$A163)</f>
        <v>0</v>
      </c>
      <c r="ER163" s="122">
        <f>-SUMIFS(Lancamentos!$Y:$Y,Lancamentos!$AF:$AF,Fluxo_de_Caixa_Semanal!ER$8,Lancamentos!$F:$F,"Orçado",Lancamentos!$J:$J,Fluxo_de_Caixa_Semanal!$A163)</f>
        <v>0</v>
      </c>
      <c r="ES163" s="123">
        <f>-SUMIFS(Lancamentos!$Y:$Y,Lancamentos!$AF:$AF,Fluxo_de_Caixa_Semanal!ES$8,Lancamentos!$F:$F,"Orçado",Lancamentos!$J:$J,Fluxo_de_Caixa_Semanal!$A163)</f>
        <v>0</v>
      </c>
    </row>
    <row r="164" spans="1:149" s="2" customFormat="1" x14ac:dyDescent="0.25">
      <c r="A164"/>
      <c r="B164"/>
      <c r="C164" s="165"/>
      <c r="D164" s="165"/>
      <c r="E164" s="166"/>
      <c r="F164" s="167"/>
      <c r="G164" s="165"/>
      <c r="H164" s="166"/>
      <c r="I164" s="165"/>
      <c r="J164" s="165"/>
      <c r="K164" s="166"/>
      <c r="L164" s="165"/>
      <c r="M164" s="165"/>
      <c r="N164" s="166"/>
      <c r="O164" s="165"/>
      <c r="P164" s="165"/>
      <c r="Q164" s="166"/>
      <c r="R164" s="165"/>
      <c r="S164" s="165"/>
      <c r="T164" s="166"/>
      <c r="U164" s="165"/>
      <c r="V164" s="165"/>
      <c r="W164" s="166"/>
      <c r="X164" s="121"/>
      <c r="Y164" s="122"/>
      <c r="Z164" s="123"/>
      <c r="AA164" s="121"/>
      <c r="AB164" s="122"/>
      <c r="AC164" s="123"/>
      <c r="AD164" s="121"/>
      <c r="AE164" s="122"/>
      <c r="AF164" s="123"/>
      <c r="AG164" s="121"/>
      <c r="AH164" s="122"/>
      <c r="AI164" s="123"/>
      <c r="AJ164" s="121"/>
      <c r="AK164" s="122"/>
      <c r="AL164" s="123"/>
      <c r="AM164" s="121"/>
      <c r="AN164" s="122"/>
      <c r="AO164" s="123"/>
      <c r="AP164" s="121"/>
      <c r="AQ164" s="122"/>
      <c r="AR164" s="123"/>
      <c r="AS164" s="121"/>
      <c r="AT164" s="122"/>
      <c r="AU164" s="123"/>
      <c r="AV164" s="121"/>
      <c r="AW164" s="122"/>
      <c r="AX164" s="123"/>
      <c r="AY164" s="121"/>
      <c r="AZ164" s="122"/>
      <c r="BA164" s="123"/>
      <c r="BB164" s="121"/>
      <c r="BC164" s="122"/>
      <c r="BD164" s="123"/>
      <c r="BE164" s="121"/>
      <c r="BF164" s="122"/>
      <c r="BG164" s="123"/>
      <c r="BH164" s="121"/>
      <c r="BI164" s="122"/>
      <c r="BJ164" s="123"/>
      <c r="BK164" s="121"/>
      <c r="BL164" s="122"/>
      <c r="BM164" s="123"/>
      <c r="BN164" s="121"/>
      <c r="BO164" s="122"/>
      <c r="BP164" s="128"/>
      <c r="BQ164" s="127"/>
      <c r="BS164" s="128"/>
      <c r="BT164" s="127"/>
      <c r="BV164" s="128"/>
      <c r="BW164" s="127"/>
      <c r="BY164" s="128"/>
      <c r="BZ164" s="127"/>
      <c r="CB164" s="128"/>
      <c r="CC164" s="127"/>
      <c r="CE164" s="128"/>
      <c r="CF164" s="127"/>
      <c r="CH164" s="128"/>
      <c r="CI164" s="127"/>
      <c r="CK164" s="128"/>
      <c r="CL164" s="127"/>
      <c r="CN164" s="128"/>
      <c r="CO164" s="127"/>
      <c r="CQ164" s="128"/>
      <c r="CR164" s="127"/>
      <c r="CT164" s="128"/>
      <c r="CU164" s="127"/>
      <c r="CW164" s="128"/>
      <c r="CX164" s="127"/>
      <c r="CZ164" s="128"/>
      <c r="DA164" s="127"/>
      <c r="DC164" s="128"/>
      <c r="DD164" s="127"/>
      <c r="DF164" s="128"/>
      <c r="DG164" s="127"/>
      <c r="DI164" s="128"/>
      <c r="DJ164" s="127"/>
      <c r="DL164" s="128"/>
      <c r="DM164" s="127"/>
      <c r="DO164" s="128"/>
      <c r="DP164" s="127"/>
      <c r="DR164" s="128"/>
      <c r="DS164" s="127"/>
      <c r="DU164" s="128"/>
      <c r="DV164" s="127"/>
      <c r="DX164" s="128"/>
      <c r="DY164" s="127"/>
      <c r="EA164" s="128"/>
      <c r="EB164" s="127"/>
      <c r="ED164" s="128"/>
      <c r="EE164" s="127"/>
      <c r="EG164" s="128"/>
      <c r="EH164" s="127"/>
      <c r="EJ164" s="128"/>
      <c r="EK164" s="127"/>
      <c r="EM164" s="128"/>
      <c r="EN164" s="127"/>
      <c r="EP164" s="128"/>
      <c r="EQ164" s="127"/>
      <c r="ES164" s="128"/>
    </row>
    <row r="165" spans="1:149" s="20" customFormat="1" x14ac:dyDescent="0.25">
      <c r="A165" s="88"/>
      <c r="B165" s="88" t="s">
        <v>53</v>
      </c>
      <c r="C165" s="125">
        <f>SUM(C166:C190)</f>
        <v>0</v>
      </c>
      <c r="D165" s="125">
        <f t="shared" ref="D165:AG165" si="162">SUM(D166:D190)</f>
        <v>0</v>
      </c>
      <c r="E165" s="126">
        <f t="shared" si="162"/>
        <v>0</v>
      </c>
      <c r="F165" s="124">
        <f t="shared" ref="F165:H165" si="163">SUM(F166:F190)</f>
        <v>0</v>
      </c>
      <c r="G165" s="125">
        <f t="shared" si="163"/>
        <v>0</v>
      </c>
      <c r="H165" s="126">
        <f t="shared" si="163"/>
        <v>0</v>
      </c>
      <c r="I165" s="125">
        <f t="shared" si="162"/>
        <v>0</v>
      </c>
      <c r="J165" s="125">
        <f t="shared" si="162"/>
        <v>0</v>
      </c>
      <c r="K165" s="126">
        <f t="shared" si="162"/>
        <v>0</v>
      </c>
      <c r="L165" s="125">
        <f t="shared" ref="L165:M165" si="164">SUM(L166:L190)</f>
        <v>0</v>
      </c>
      <c r="M165" s="125">
        <f t="shared" si="164"/>
        <v>0</v>
      </c>
      <c r="N165" s="126">
        <f t="shared" si="162"/>
        <v>0</v>
      </c>
      <c r="O165" s="125">
        <f t="shared" si="162"/>
        <v>0</v>
      </c>
      <c r="P165" s="125">
        <f t="shared" si="162"/>
        <v>0</v>
      </c>
      <c r="Q165" s="126">
        <f t="shared" ref="Q165:S165" si="165">SUM(Q166:Q190)</f>
        <v>0</v>
      </c>
      <c r="R165" s="125">
        <f t="shared" si="165"/>
        <v>0</v>
      </c>
      <c r="S165" s="125">
        <f t="shared" si="165"/>
        <v>0</v>
      </c>
      <c r="T165" s="126">
        <f t="shared" ref="T165:V165" si="166">SUM(T166:T190)</f>
        <v>0</v>
      </c>
      <c r="U165" s="125">
        <f t="shared" si="166"/>
        <v>0</v>
      </c>
      <c r="V165" s="125">
        <f t="shared" si="166"/>
        <v>0</v>
      </c>
      <c r="W165" s="126">
        <f t="shared" ref="W165" si="167">SUM(W166:W190)</f>
        <v>0</v>
      </c>
      <c r="X165" s="124">
        <f t="shared" si="162"/>
        <v>0</v>
      </c>
      <c r="Y165" s="125">
        <f t="shared" si="162"/>
        <v>0</v>
      </c>
      <c r="Z165" s="126">
        <f t="shared" si="162"/>
        <v>0</v>
      </c>
      <c r="AA165" s="124">
        <f t="shared" si="162"/>
        <v>0</v>
      </c>
      <c r="AB165" s="125">
        <f t="shared" si="162"/>
        <v>0</v>
      </c>
      <c r="AC165" s="126">
        <f t="shared" si="162"/>
        <v>0</v>
      </c>
      <c r="AD165" s="124">
        <f t="shared" si="162"/>
        <v>0</v>
      </c>
      <c r="AE165" s="125">
        <f t="shared" si="162"/>
        <v>0</v>
      </c>
      <c r="AF165" s="126">
        <f t="shared" si="162"/>
        <v>0</v>
      </c>
      <c r="AG165" s="124">
        <f t="shared" si="162"/>
        <v>0</v>
      </c>
      <c r="AH165" s="125">
        <f t="shared" ref="AH165:BI165" si="168">SUM(AH166:AH190)</f>
        <v>0</v>
      </c>
      <c r="AI165" s="126">
        <f t="shared" si="168"/>
        <v>0</v>
      </c>
      <c r="AJ165" s="124">
        <f t="shared" si="168"/>
        <v>0</v>
      </c>
      <c r="AK165" s="125">
        <f t="shared" si="168"/>
        <v>0</v>
      </c>
      <c r="AL165" s="126">
        <f t="shared" si="168"/>
        <v>0</v>
      </c>
      <c r="AM165" s="124">
        <f t="shared" si="168"/>
        <v>0</v>
      </c>
      <c r="AN165" s="125">
        <f t="shared" si="168"/>
        <v>0</v>
      </c>
      <c r="AO165" s="126">
        <f t="shared" si="168"/>
        <v>0</v>
      </c>
      <c r="AP165" s="124">
        <f t="shared" si="168"/>
        <v>0</v>
      </c>
      <c r="AQ165" s="125">
        <f t="shared" si="168"/>
        <v>0</v>
      </c>
      <c r="AR165" s="126">
        <f t="shared" si="168"/>
        <v>0</v>
      </c>
      <c r="AS165" s="124">
        <f t="shared" si="168"/>
        <v>0</v>
      </c>
      <c r="AT165" s="125">
        <f t="shared" si="168"/>
        <v>0</v>
      </c>
      <c r="AU165" s="126">
        <f t="shared" si="168"/>
        <v>0</v>
      </c>
      <c r="AV165" s="124">
        <f t="shared" si="168"/>
        <v>0</v>
      </c>
      <c r="AW165" s="125">
        <f t="shared" si="168"/>
        <v>0</v>
      </c>
      <c r="AX165" s="126">
        <f t="shared" si="168"/>
        <v>0</v>
      </c>
      <c r="AY165" s="124">
        <f t="shared" si="168"/>
        <v>0</v>
      </c>
      <c r="AZ165" s="125">
        <f t="shared" si="168"/>
        <v>0</v>
      </c>
      <c r="BA165" s="126">
        <f t="shared" si="168"/>
        <v>0</v>
      </c>
      <c r="BB165" s="124">
        <f t="shared" si="168"/>
        <v>0</v>
      </c>
      <c r="BC165" s="125">
        <f t="shared" si="168"/>
        <v>0</v>
      </c>
      <c r="BD165" s="126">
        <f t="shared" si="168"/>
        <v>0</v>
      </c>
      <c r="BE165" s="124">
        <f t="shared" si="168"/>
        <v>0</v>
      </c>
      <c r="BF165" s="125">
        <f t="shared" si="168"/>
        <v>0</v>
      </c>
      <c r="BG165" s="126">
        <f t="shared" si="168"/>
        <v>0</v>
      </c>
      <c r="BH165" s="124">
        <f t="shared" si="168"/>
        <v>0</v>
      </c>
      <c r="BI165" s="125">
        <f t="shared" si="168"/>
        <v>0</v>
      </c>
      <c r="BJ165" s="126">
        <f t="shared" ref="BJ165:CN165" si="169">SUM(BJ166:BJ190)</f>
        <v>0</v>
      </c>
      <c r="BK165" s="124">
        <f t="shared" si="169"/>
        <v>0</v>
      </c>
      <c r="BL165" s="125">
        <f t="shared" si="169"/>
        <v>0</v>
      </c>
      <c r="BM165" s="126">
        <f t="shared" si="169"/>
        <v>0</v>
      </c>
      <c r="BN165" s="124">
        <f t="shared" si="169"/>
        <v>0</v>
      </c>
      <c r="BO165" s="125">
        <f t="shared" si="169"/>
        <v>0</v>
      </c>
      <c r="BP165" s="126">
        <f t="shared" si="169"/>
        <v>0</v>
      </c>
      <c r="BQ165" s="124">
        <f t="shared" si="169"/>
        <v>0</v>
      </c>
      <c r="BR165" s="125">
        <f t="shared" si="169"/>
        <v>0</v>
      </c>
      <c r="BS165" s="126">
        <f t="shared" si="169"/>
        <v>0</v>
      </c>
      <c r="BT165" s="124">
        <f t="shared" si="169"/>
        <v>0</v>
      </c>
      <c r="BU165" s="125">
        <f t="shared" si="169"/>
        <v>0</v>
      </c>
      <c r="BV165" s="126">
        <f t="shared" si="169"/>
        <v>0</v>
      </c>
      <c r="BW165" s="124">
        <f t="shared" si="169"/>
        <v>0</v>
      </c>
      <c r="BX165" s="125">
        <f t="shared" si="169"/>
        <v>0</v>
      </c>
      <c r="BY165" s="126">
        <f t="shared" si="169"/>
        <v>0</v>
      </c>
      <c r="BZ165" s="124">
        <f t="shared" si="169"/>
        <v>0</v>
      </c>
      <c r="CA165" s="125">
        <f t="shared" si="169"/>
        <v>0</v>
      </c>
      <c r="CB165" s="126">
        <f t="shared" si="169"/>
        <v>0</v>
      </c>
      <c r="CC165" s="124">
        <f t="shared" si="169"/>
        <v>0</v>
      </c>
      <c r="CD165" s="125">
        <f t="shared" si="169"/>
        <v>0</v>
      </c>
      <c r="CE165" s="126">
        <f t="shared" si="169"/>
        <v>0</v>
      </c>
      <c r="CF165" s="124">
        <f t="shared" si="169"/>
        <v>0</v>
      </c>
      <c r="CG165" s="125">
        <f t="shared" si="169"/>
        <v>0</v>
      </c>
      <c r="CH165" s="126">
        <f t="shared" si="169"/>
        <v>0</v>
      </c>
      <c r="CI165" s="124">
        <f t="shared" si="169"/>
        <v>0</v>
      </c>
      <c r="CJ165" s="125">
        <f t="shared" si="169"/>
        <v>0</v>
      </c>
      <c r="CK165" s="126">
        <f t="shared" si="169"/>
        <v>0</v>
      </c>
      <c r="CL165" s="124">
        <f t="shared" si="169"/>
        <v>0</v>
      </c>
      <c r="CM165" s="125">
        <f t="shared" si="169"/>
        <v>0</v>
      </c>
      <c r="CN165" s="126">
        <f t="shared" si="169"/>
        <v>0</v>
      </c>
      <c r="CO165" s="124">
        <f>SUM(CO166:CO190)</f>
        <v>0</v>
      </c>
      <c r="CP165" s="125">
        <f t="shared" ref="CP165:DT165" si="170">SUM(CP166:CP190)</f>
        <v>0</v>
      </c>
      <c r="CQ165" s="126">
        <f t="shared" si="170"/>
        <v>0</v>
      </c>
      <c r="CR165" s="124">
        <f t="shared" si="170"/>
        <v>0</v>
      </c>
      <c r="CS165" s="125">
        <f t="shared" si="170"/>
        <v>0</v>
      </c>
      <c r="CT165" s="126">
        <f t="shared" si="170"/>
        <v>0</v>
      </c>
      <c r="CU165" s="124">
        <f t="shared" si="170"/>
        <v>0</v>
      </c>
      <c r="CV165" s="125">
        <f t="shared" si="170"/>
        <v>0</v>
      </c>
      <c r="CW165" s="126">
        <f t="shared" si="170"/>
        <v>0</v>
      </c>
      <c r="CX165" s="124">
        <f t="shared" si="170"/>
        <v>0</v>
      </c>
      <c r="CY165" s="125">
        <f t="shared" si="170"/>
        <v>0</v>
      </c>
      <c r="CZ165" s="126">
        <f t="shared" si="170"/>
        <v>0</v>
      </c>
      <c r="DA165" s="124">
        <f t="shared" si="170"/>
        <v>0</v>
      </c>
      <c r="DB165" s="125">
        <f t="shared" si="170"/>
        <v>0</v>
      </c>
      <c r="DC165" s="126">
        <f t="shared" si="170"/>
        <v>0</v>
      </c>
      <c r="DD165" s="124">
        <f t="shared" si="170"/>
        <v>0</v>
      </c>
      <c r="DE165" s="125">
        <f t="shared" si="170"/>
        <v>0</v>
      </c>
      <c r="DF165" s="126">
        <f t="shared" si="170"/>
        <v>0</v>
      </c>
      <c r="DG165" s="124">
        <f t="shared" si="170"/>
        <v>0</v>
      </c>
      <c r="DH165" s="125">
        <f t="shared" si="170"/>
        <v>0</v>
      </c>
      <c r="DI165" s="126">
        <f t="shared" si="170"/>
        <v>0</v>
      </c>
      <c r="DJ165" s="124">
        <f t="shared" si="170"/>
        <v>0</v>
      </c>
      <c r="DK165" s="125">
        <f t="shared" si="170"/>
        <v>0</v>
      </c>
      <c r="DL165" s="126">
        <f t="shared" si="170"/>
        <v>0</v>
      </c>
      <c r="DM165" s="124">
        <f t="shared" si="170"/>
        <v>0</v>
      </c>
      <c r="DN165" s="125">
        <f t="shared" si="170"/>
        <v>0</v>
      </c>
      <c r="DO165" s="126">
        <f t="shared" si="170"/>
        <v>0</v>
      </c>
      <c r="DP165" s="124">
        <f t="shared" si="170"/>
        <v>0</v>
      </c>
      <c r="DQ165" s="125">
        <f t="shared" si="170"/>
        <v>0</v>
      </c>
      <c r="DR165" s="126">
        <f t="shared" si="170"/>
        <v>0</v>
      </c>
      <c r="DS165" s="124">
        <f t="shared" si="170"/>
        <v>0</v>
      </c>
      <c r="DT165" s="125">
        <f t="shared" si="170"/>
        <v>0</v>
      </c>
      <c r="DU165" s="126">
        <f t="shared" ref="DU165:ES165" si="171">SUM(DU166:DU190)</f>
        <v>0</v>
      </c>
      <c r="DV165" s="124">
        <f t="shared" si="171"/>
        <v>0</v>
      </c>
      <c r="DW165" s="125">
        <f t="shared" si="171"/>
        <v>0</v>
      </c>
      <c r="DX165" s="126">
        <f t="shared" si="171"/>
        <v>0</v>
      </c>
      <c r="DY165" s="124">
        <f t="shared" si="171"/>
        <v>0</v>
      </c>
      <c r="DZ165" s="125">
        <f t="shared" si="171"/>
        <v>0</v>
      </c>
      <c r="EA165" s="126">
        <f t="shared" si="171"/>
        <v>0</v>
      </c>
      <c r="EB165" s="124">
        <f t="shared" si="171"/>
        <v>0</v>
      </c>
      <c r="EC165" s="125">
        <f t="shared" si="171"/>
        <v>0</v>
      </c>
      <c r="ED165" s="126">
        <f t="shared" si="171"/>
        <v>0</v>
      </c>
      <c r="EE165" s="124">
        <f t="shared" si="171"/>
        <v>0</v>
      </c>
      <c r="EF165" s="125">
        <f t="shared" si="171"/>
        <v>0</v>
      </c>
      <c r="EG165" s="126">
        <f t="shared" si="171"/>
        <v>0</v>
      </c>
      <c r="EH165" s="124">
        <f t="shared" si="171"/>
        <v>0</v>
      </c>
      <c r="EI165" s="125">
        <f t="shared" si="171"/>
        <v>0</v>
      </c>
      <c r="EJ165" s="126">
        <f t="shared" si="171"/>
        <v>0</v>
      </c>
      <c r="EK165" s="124">
        <f t="shared" si="171"/>
        <v>0</v>
      </c>
      <c r="EL165" s="125">
        <f t="shared" si="171"/>
        <v>0</v>
      </c>
      <c r="EM165" s="126">
        <f t="shared" si="171"/>
        <v>0</v>
      </c>
      <c r="EN165" s="124">
        <f t="shared" si="171"/>
        <v>0</v>
      </c>
      <c r="EO165" s="125">
        <f t="shared" si="171"/>
        <v>0</v>
      </c>
      <c r="EP165" s="126">
        <f t="shared" si="171"/>
        <v>0</v>
      </c>
      <c r="EQ165" s="124">
        <f t="shared" si="171"/>
        <v>0</v>
      </c>
      <c r="ER165" s="125">
        <f t="shared" si="171"/>
        <v>0</v>
      </c>
      <c r="ES165" s="126">
        <f t="shared" si="171"/>
        <v>0</v>
      </c>
    </row>
    <row r="166" spans="1:149" s="2" customFormat="1" outlineLevel="1" x14ac:dyDescent="0.25">
      <c r="A166" t="s">
        <v>129</v>
      </c>
      <c r="B166" t="s">
        <v>130</v>
      </c>
      <c r="C166" s="165">
        <f>-SUMIFS(Lancamentos!$Y:$Y,Lancamentos!$AF:$AF,Fluxo_de_Caixa_Semanal!C$8,Lancamentos!$F:$F,"Realizado",Lancamentos!$J:$J,Fluxo_de_Caixa_Semanal!$A166)</f>
        <v>0</v>
      </c>
      <c r="D166" s="165">
        <f>-SUMIFS(Lancamentos!$Y:$Y,Lancamentos!$AF:$AF,Fluxo_de_Caixa_Semanal!D$8,Lancamentos!$F:$F,"Realizado",Lancamentos!$J:$J,Fluxo_de_Caixa_Semanal!$A166)</f>
        <v>0</v>
      </c>
      <c r="E166" s="166">
        <f>-SUMIFS(Lancamentos!$Y:$Y,Lancamentos!$AF:$AF,Fluxo_de_Caixa_Semanal!E$8,Lancamentos!$F:$F,"Realizado",Lancamentos!$J:$J,Fluxo_de_Caixa_Semanal!$A166)</f>
        <v>0</v>
      </c>
      <c r="F166" s="167">
        <f>-SUMIFS(Lancamentos!$Y:$Y,Lancamentos!$AF:$AF,Fluxo_de_Caixa_Semanal!F$8,Lancamentos!$F:$F,"Realizado",Lancamentos!$J:$J,Fluxo_de_Caixa_Semanal!$A166)</f>
        <v>0</v>
      </c>
      <c r="G166" s="165">
        <f>-SUMIFS(Lancamentos!$Y:$Y,Lancamentos!$AF:$AF,Fluxo_de_Caixa_Semanal!G$8,Lancamentos!$F:$F,"Realizado",Lancamentos!$J:$J,Fluxo_de_Caixa_Semanal!$A166)</f>
        <v>0</v>
      </c>
      <c r="H166" s="166">
        <f>-SUMIFS(Lancamentos!$Y:$Y,Lancamentos!$AF:$AF,Fluxo_de_Caixa_Semanal!H$8,Lancamentos!$F:$F,"Realizado",Lancamentos!$J:$J,Fluxo_de_Caixa_Semanal!$A166)</f>
        <v>0</v>
      </c>
      <c r="I166" s="167">
        <f>-SUMIFS(Lancamentos!$Y:$Y,Lancamentos!$AF:$AF,Fluxo_de_Caixa_Semanal!I$8,Lancamentos!$F:$F,"Realizado",Lancamentos!$J:$J,Fluxo_de_Caixa_Semanal!$A166)</f>
        <v>0</v>
      </c>
      <c r="J166" s="165">
        <f>-SUMIFS(Lancamentos!$Y:$Y,Lancamentos!$AF:$AF,Fluxo_de_Caixa_Semanal!J$8,Lancamentos!$F:$F,"Realizado",Lancamentos!$J:$J,Fluxo_de_Caixa_Semanal!$A166)</f>
        <v>0</v>
      </c>
      <c r="K166" s="166">
        <f>-SUMIFS(Lancamentos!$Y:$Y,Lancamentos!$AF:$AF,Fluxo_de_Caixa_Semanal!K$8,Lancamentos!$F:$F,"Realizado",Lancamentos!$J:$J,Fluxo_de_Caixa_Semanal!$A166)</f>
        <v>0</v>
      </c>
      <c r="L166" s="167">
        <f>-SUMIFS(Lancamentos!$Y:$Y,Lancamentos!$AF:$AF,Fluxo_de_Caixa_Semanal!L$8,Lancamentos!$F:$F,"Realizado",Lancamentos!$J:$J,Fluxo_de_Caixa_Semanal!$A166)</f>
        <v>0</v>
      </c>
      <c r="M166" s="165">
        <f>-SUMIFS(Lancamentos!$Y:$Y,Lancamentos!$AF:$AF,Fluxo_de_Caixa_Semanal!M$8,Lancamentos!$F:$F,"Realizado",Lancamentos!$J:$J,Fluxo_de_Caixa_Semanal!$A166)</f>
        <v>0</v>
      </c>
      <c r="N166" s="166">
        <f>-SUMIFS(Lancamentos!$Y:$Y,Lancamentos!$AF:$AF,Fluxo_de_Caixa_Semanal!N$8,Lancamentos!$F:$F,"Realizado",Lancamentos!$J:$J,Fluxo_de_Caixa_Semanal!$A166)</f>
        <v>0</v>
      </c>
      <c r="O166" s="167">
        <f>-SUMIFS(Lancamentos!$Y:$Y,Lancamentos!$AF:$AF,Fluxo_de_Caixa_Semanal!O$8,Lancamentos!$F:$F,"Realizado",Lancamentos!$J:$J,Fluxo_de_Caixa_Semanal!$A166)</f>
        <v>0</v>
      </c>
      <c r="P166" s="165">
        <f>-SUMIFS(Lancamentos!$Y:$Y,Lancamentos!$AF:$AF,Fluxo_de_Caixa_Semanal!P$8,Lancamentos!$F:$F,"Realizado",Lancamentos!$J:$J,Fluxo_de_Caixa_Semanal!$A166)</f>
        <v>0</v>
      </c>
      <c r="Q166" s="166">
        <f>-SUMIFS(Lancamentos!$Y:$Y,Lancamentos!$AF:$AF,Fluxo_de_Caixa_Semanal!Q$8,Lancamentos!$F:$F,"Realizado",Lancamentos!$J:$J,Fluxo_de_Caixa_Semanal!$A166)</f>
        <v>0</v>
      </c>
      <c r="R166" s="167">
        <f>-SUMIFS(Lancamentos!$Y:$Y,Lancamentos!$AF:$AF,Fluxo_de_Caixa_Semanal!R$8,Lancamentos!$F:$F,"Realizado",Lancamentos!$J:$J,Fluxo_de_Caixa_Semanal!$A166)</f>
        <v>0</v>
      </c>
      <c r="S166" s="165">
        <f>-SUMIFS(Lancamentos!$Y:$Y,Lancamentos!$AF:$AF,Fluxo_de_Caixa_Semanal!S$8,Lancamentos!$F:$F,"Realizado",Lancamentos!$J:$J,Fluxo_de_Caixa_Semanal!$A166)</f>
        <v>0</v>
      </c>
      <c r="T166" s="166">
        <f>-SUMIFS(Lancamentos!$Y:$Y,Lancamentos!$AF:$AF,Fluxo_de_Caixa_Semanal!T$8,Lancamentos!$F:$F,"Realizado",Lancamentos!$J:$J,Fluxo_de_Caixa_Semanal!$A166)</f>
        <v>0</v>
      </c>
      <c r="U166" s="167">
        <f>-SUMIFS(Lancamentos!$Y:$Y,Lancamentos!$AF:$AF,Fluxo_de_Caixa_Semanal!U$8,Lancamentos!$F:$F,"Realizado",Lancamentos!$J:$J,Fluxo_de_Caixa_Semanal!$A166)</f>
        <v>0</v>
      </c>
      <c r="V166" s="165">
        <f>-SUMIFS(Lancamentos!$Y:$Y,Lancamentos!$AF:$AF,Fluxo_de_Caixa_Semanal!V$8,Lancamentos!$F:$F,"Realizado",Lancamentos!$J:$J,Fluxo_de_Caixa_Semanal!$A166)</f>
        <v>0</v>
      </c>
      <c r="W166" s="166">
        <f>-SUMIFS(Lancamentos!$Y:$Y,Lancamentos!$AF:$AF,Fluxo_de_Caixa_Semanal!W$8,Lancamentos!$F:$F,"Realizado",Lancamentos!$J:$J,Fluxo_de_Caixa_Semanal!$A166)</f>
        <v>0</v>
      </c>
      <c r="X166" s="121">
        <f>-SUMIFS(Lancamentos!$Y:$Y,Lancamentos!$AF:$AF,Fluxo_de_Caixa_Semanal!X$8,Lancamentos!$F:$F,"Orçado",Lancamentos!$J:$J,Fluxo_de_Caixa_Semanal!$A166)</f>
        <v>0</v>
      </c>
      <c r="Y166" s="122">
        <f>-SUMIFS(Lancamentos!$Y:$Y,Lancamentos!$AF:$AF,Fluxo_de_Caixa_Semanal!Y$8,Lancamentos!$F:$F,"Orçado",Lancamentos!$J:$J,Fluxo_de_Caixa_Semanal!$A166)</f>
        <v>0</v>
      </c>
      <c r="Z166" s="123">
        <f>-SUMIFS(Lancamentos!$Y:$Y,Lancamentos!$AF:$AF,Fluxo_de_Caixa_Semanal!Z$8,Lancamentos!$F:$F,"Orçado",Lancamentos!$J:$J,Fluxo_de_Caixa_Semanal!$A166)</f>
        <v>0</v>
      </c>
      <c r="AA166" s="121">
        <f>-SUMIFS(Lancamentos!$Y:$Y,Lancamentos!$AF:$AF,Fluxo_de_Caixa_Semanal!AA$8,Lancamentos!$F:$F,"Orçado",Lancamentos!$J:$J,Fluxo_de_Caixa_Semanal!$A166)</f>
        <v>0</v>
      </c>
      <c r="AB166" s="122">
        <f>-SUMIFS(Lancamentos!$Y:$Y,Lancamentos!$AF:$AF,Fluxo_de_Caixa_Semanal!AB$8,Lancamentos!$F:$F,"Orçado",Lancamentos!$J:$J,Fluxo_de_Caixa_Semanal!$A166)</f>
        <v>0</v>
      </c>
      <c r="AC166" s="123">
        <f>-SUMIFS(Lancamentos!$Y:$Y,Lancamentos!$AF:$AF,Fluxo_de_Caixa_Semanal!AC$8,Lancamentos!$F:$F,"Orçado",Lancamentos!$J:$J,Fluxo_de_Caixa_Semanal!$A166)</f>
        <v>0</v>
      </c>
      <c r="AD166" s="121">
        <f>-SUMIFS(Lancamentos!$Y:$Y,Lancamentos!$AF:$AF,Fluxo_de_Caixa_Semanal!AD$8,Lancamentos!$F:$F,"Orçado",Lancamentos!$J:$J,Fluxo_de_Caixa_Semanal!$A166)</f>
        <v>0</v>
      </c>
      <c r="AE166" s="122">
        <f>-SUMIFS(Lancamentos!$Y:$Y,Lancamentos!$AF:$AF,Fluxo_de_Caixa_Semanal!AE$8,Lancamentos!$F:$F,"Orçado",Lancamentos!$J:$J,Fluxo_de_Caixa_Semanal!$A166)</f>
        <v>0</v>
      </c>
      <c r="AF166" s="123">
        <f>-SUMIFS(Lancamentos!$Y:$Y,Lancamentos!$AF:$AF,Fluxo_de_Caixa_Semanal!AF$8,Lancamentos!$F:$F,"Orçado",Lancamentos!$J:$J,Fluxo_de_Caixa_Semanal!$A166)</f>
        <v>0</v>
      </c>
      <c r="AG166" s="121">
        <f>-SUMIFS(Lancamentos!$Y:$Y,Lancamentos!$AF:$AF,Fluxo_de_Caixa_Semanal!AG$8,Lancamentos!$F:$F,"Orçado",Lancamentos!$J:$J,Fluxo_de_Caixa_Semanal!$A166)</f>
        <v>0</v>
      </c>
      <c r="AH166" s="122">
        <f>-SUMIFS(Lancamentos!$Y:$Y,Lancamentos!$AF:$AF,Fluxo_de_Caixa_Semanal!AH$8,Lancamentos!$F:$F,"Orçado",Lancamentos!$J:$J,Fluxo_de_Caixa_Semanal!$A166)</f>
        <v>0</v>
      </c>
      <c r="AI166" s="123">
        <f>-SUMIFS(Lancamentos!$Y:$Y,Lancamentos!$AF:$AF,Fluxo_de_Caixa_Semanal!AI$8,Lancamentos!$F:$F,"Orçado",Lancamentos!$J:$J,Fluxo_de_Caixa_Semanal!$A166)</f>
        <v>0</v>
      </c>
      <c r="AJ166" s="121">
        <f>-SUMIFS(Lancamentos!$Y:$Y,Lancamentos!$AF:$AF,Fluxo_de_Caixa_Semanal!AJ$8,Lancamentos!$F:$F,"Orçado",Lancamentos!$J:$J,Fluxo_de_Caixa_Semanal!$A166)</f>
        <v>0</v>
      </c>
      <c r="AK166" s="122">
        <f>-SUMIFS(Lancamentos!$Y:$Y,Lancamentos!$AF:$AF,Fluxo_de_Caixa_Semanal!AK$8,Lancamentos!$F:$F,"Orçado",Lancamentos!$J:$J,Fluxo_de_Caixa_Semanal!$A166)</f>
        <v>0</v>
      </c>
      <c r="AL166" s="123">
        <f>-SUMIFS(Lancamentos!$Y:$Y,Lancamentos!$AF:$AF,Fluxo_de_Caixa_Semanal!AL$8,Lancamentos!$F:$F,"Orçado",Lancamentos!$J:$J,Fluxo_de_Caixa_Semanal!$A166)</f>
        <v>0</v>
      </c>
      <c r="AM166" s="121">
        <f>-SUMIFS(Lancamentos!$Y:$Y,Lancamentos!$AF:$AF,Fluxo_de_Caixa_Semanal!AM$8,Lancamentos!$F:$F,"Orçado",Lancamentos!$J:$J,Fluxo_de_Caixa_Semanal!$A166)</f>
        <v>0</v>
      </c>
      <c r="AN166" s="122">
        <f>-SUMIFS(Lancamentos!$Y:$Y,Lancamentos!$AF:$AF,Fluxo_de_Caixa_Semanal!AN$8,Lancamentos!$F:$F,"Orçado",Lancamentos!$J:$J,Fluxo_de_Caixa_Semanal!$A166)</f>
        <v>0</v>
      </c>
      <c r="AO166" s="123">
        <f>-SUMIFS(Lancamentos!$Y:$Y,Lancamentos!$AF:$AF,Fluxo_de_Caixa_Semanal!AO$8,Lancamentos!$F:$F,"Orçado",Lancamentos!$J:$J,Fluxo_de_Caixa_Semanal!$A166)</f>
        <v>0</v>
      </c>
      <c r="AP166" s="121">
        <f>-SUMIFS(Lancamentos!$Y:$Y,Lancamentos!$AF:$AF,Fluxo_de_Caixa_Semanal!AP$8,Lancamentos!$F:$F,"Orçado",Lancamentos!$J:$J,Fluxo_de_Caixa_Semanal!$A166)</f>
        <v>0</v>
      </c>
      <c r="AQ166" s="122">
        <f>-SUMIFS(Lancamentos!$Y:$Y,Lancamentos!$AF:$AF,Fluxo_de_Caixa_Semanal!AQ$8,Lancamentos!$F:$F,"Orçado",Lancamentos!$J:$J,Fluxo_de_Caixa_Semanal!$A166)</f>
        <v>0</v>
      </c>
      <c r="AR166" s="123">
        <f>-SUMIFS(Lancamentos!$Y:$Y,Lancamentos!$AF:$AF,Fluxo_de_Caixa_Semanal!AR$8,Lancamentos!$F:$F,"Orçado",Lancamentos!$J:$J,Fluxo_de_Caixa_Semanal!$A166)</f>
        <v>0</v>
      </c>
      <c r="AS166" s="121">
        <f>-SUMIFS(Lancamentos!$Y:$Y,Lancamentos!$AF:$AF,Fluxo_de_Caixa_Semanal!AS$8,Lancamentos!$F:$F,"Orçado",Lancamentos!$J:$J,Fluxo_de_Caixa_Semanal!$A166)</f>
        <v>0</v>
      </c>
      <c r="AT166" s="122">
        <f>-SUMIFS(Lancamentos!$Y:$Y,Lancamentos!$AF:$AF,Fluxo_de_Caixa_Semanal!AT$8,Lancamentos!$F:$F,"Orçado",Lancamentos!$J:$J,Fluxo_de_Caixa_Semanal!$A166)</f>
        <v>0</v>
      </c>
      <c r="AU166" s="123">
        <f>-SUMIFS(Lancamentos!$Y:$Y,Lancamentos!$AF:$AF,Fluxo_de_Caixa_Semanal!AU$8,Lancamentos!$F:$F,"Orçado",Lancamentos!$J:$J,Fluxo_de_Caixa_Semanal!$A166)</f>
        <v>0</v>
      </c>
      <c r="AV166" s="121">
        <f>-SUMIFS(Lancamentos!$Y:$Y,Lancamentos!$AF:$AF,Fluxo_de_Caixa_Semanal!AV$8,Lancamentos!$F:$F,"Orçado",Lancamentos!$J:$J,Fluxo_de_Caixa_Semanal!$A166)</f>
        <v>0</v>
      </c>
      <c r="AW166" s="122">
        <f>-SUMIFS(Lancamentos!$Y:$Y,Lancamentos!$AF:$AF,Fluxo_de_Caixa_Semanal!AW$8,Lancamentos!$F:$F,"Orçado",Lancamentos!$J:$J,Fluxo_de_Caixa_Semanal!$A166)</f>
        <v>0</v>
      </c>
      <c r="AX166" s="123">
        <f>-SUMIFS(Lancamentos!$Y:$Y,Lancamentos!$AF:$AF,Fluxo_de_Caixa_Semanal!AX$8,Lancamentos!$F:$F,"Orçado",Lancamentos!$J:$J,Fluxo_de_Caixa_Semanal!$A166)</f>
        <v>0</v>
      </c>
      <c r="AY166" s="121">
        <f>-SUMIFS(Lancamentos!$Y:$Y,Lancamentos!$AF:$AF,Fluxo_de_Caixa_Semanal!AY$8,Lancamentos!$F:$F,"Orçado",Lancamentos!$J:$J,Fluxo_de_Caixa_Semanal!$A166)</f>
        <v>0</v>
      </c>
      <c r="AZ166" s="122">
        <f>-SUMIFS(Lancamentos!$Y:$Y,Lancamentos!$AF:$AF,Fluxo_de_Caixa_Semanal!AZ$8,Lancamentos!$F:$F,"Orçado",Lancamentos!$J:$J,Fluxo_de_Caixa_Semanal!$A166)</f>
        <v>0</v>
      </c>
      <c r="BA166" s="123">
        <f>-SUMIFS(Lancamentos!$Y:$Y,Lancamentos!$AF:$AF,Fluxo_de_Caixa_Semanal!BA$8,Lancamentos!$F:$F,"Orçado",Lancamentos!$J:$J,Fluxo_de_Caixa_Semanal!$A166)</f>
        <v>0</v>
      </c>
      <c r="BB166" s="121">
        <f>-SUMIFS(Lancamentos!$Y:$Y,Lancamentos!$AF:$AF,Fluxo_de_Caixa_Semanal!BB$8,Lancamentos!$F:$F,"Orçado",Lancamentos!$J:$J,Fluxo_de_Caixa_Semanal!$A166)</f>
        <v>0</v>
      </c>
      <c r="BC166" s="122">
        <f>-SUMIFS(Lancamentos!$Y:$Y,Lancamentos!$AF:$AF,Fluxo_de_Caixa_Semanal!BC$8,Lancamentos!$F:$F,"Orçado",Lancamentos!$J:$J,Fluxo_de_Caixa_Semanal!$A166)</f>
        <v>0</v>
      </c>
      <c r="BD166" s="123">
        <f>-SUMIFS(Lancamentos!$Y:$Y,Lancamentos!$AF:$AF,Fluxo_de_Caixa_Semanal!BD$8,Lancamentos!$F:$F,"Orçado",Lancamentos!$J:$J,Fluxo_de_Caixa_Semanal!$A166)</f>
        <v>0</v>
      </c>
      <c r="BE166" s="121">
        <f>-SUMIFS(Lancamentos!$Y:$Y,Lancamentos!$AF:$AF,Fluxo_de_Caixa_Semanal!BE$8,Lancamentos!$F:$F,"Orçado",Lancamentos!$J:$J,Fluxo_de_Caixa_Semanal!$A166)</f>
        <v>0</v>
      </c>
      <c r="BF166" s="122">
        <f>-SUMIFS(Lancamentos!$Y:$Y,Lancamentos!$AF:$AF,Fluxo_de_Caixa_Semanal!BF$8,Lancamentos!$F:$F,"Orçado",Lancamentos!$J:$J,Fluxo_de_Caixa_Semanal!$A166)</f>
        <v>0</v>
      </c>
      <c r="BG166" s="123">
        <f>-SUMIFS(Lancamentos!$Y:$Y,Lancamentos!$AF:$AF,Fluxo_de_Caixa_Semanal!BG$8,Lancamentos!$F:$F,"Orçado",Lancamentos!$J:$J,Fluxo_de_Caixa_Semanal!$A166)</f>
        <v>0</v>
      </c>
      <c r="BH166" s="121">
        <f>-SUMIFS(Lancamentos!$Y:$Y,Lancamentos!$AF:$AF,Fluxo_de_Caixa_Semanal!BH$8,Lancamentos!$F:$F,"Orçado",Lancamentos!$J:$J,Fluxo_de_Caixa_Semanal!$A166)</f>
        <v>0</v>
      </c>
      <c r="BI166" s="122">
        <f>-SUMIFS(Lancamentos!$Y:$Y,Lancamentos!$AF:$AF,Fluxo_de_Caixa_Semanal!BI$8,Lancamentos!$F:$F,"Orçado",Lancamentos!$J:$J,Fluxo_de_Caixa_Semanal!$A166)</f>
        <v>0</v>
      </c>
      <c r="BJ166" s="123">
        <f>-SUMIFS(Lancamentos!$Y:$Y,Lancamentos!$AF:$AF,Fluxo_de_Caixa_Semanal!BJ$8,Lancamentos!$F:$F,"Orçado",Lancamentos!$J:$J,Fluxo_de_Caixa_Semanal!$A166)</f>
        <v>0</v>
      </c>
      <c r="BK166" s="121">
        <f>-SUMIFS(Lancamentos!$Y:$Y,Lancamentos!$AF:$AF,Fluxo_de_Caixa_Semanal!BK$8,Lancamentos!$F:$F,"Orçado",Lancamentos!$J:$J,Fluxo_de_Caixa_Semanal!$A166)</f>
        <v>0</v>
      </c>
      <c r="BL166" s="122">
        <f>-SUMIFS(Lancamentos!$Y:$Y,Lancamentos!$AF:$AF,Fluxo_de_Caixa_Semanal!BL$8,Lancamentos!$F:$F,"Orçado",Lancamentos!$J:$J,Fluxo_de_Caixa_Semanal!$A166)</f>
        <v>0</v>
      </c>
      <c r="BM166" s="123">
        <f>-SUMIFS(Lancamentos!$Y:$Y,Lancamentos!$AF:$AF,Fluxo_de_Caixa_Semanal!BM$8,Lancamentos!$F:$F,"Orçado",Lancamentos!$J:$J,Fluxo_de_Caixa_Semanal!$A166)</f>
        <v>0</v>
      </c>
      <c r="BN166" s="121">
        <f>-SUMIFS(Lancamentos!$Y:$Y,Lancamentos!$AF:$AF,Fluxo_de_Caixa_Semanal!BN$8,Lancamentos!$F:$F,"Orçado",Lancamentos!$J:$J,Fluxo_de_Caixa_Semanal!$A166)</f>
        <v>0</v>
      </c>
      <c r="BO166" s="122">
        <f>-SUMIFS(Lancamentos!$Y:$Y,Lancamentos!$AF:$AF,Fluxo_de_Caixa_Semanal!BO$8,Lancamentos!$F:$F,"Orçado",Lancamentos!$J:$J,Fluxo_de_Caixa_Semanal!$A166)</f>
        <v>0</v>
      </c>
      <c r="BP166" s="123">
        <f>-SUMIFS(Lancamentos!$Y:$Y,Lancamentos!$AF:$AF,Fluxo_de_Caixa_Semanal!BP$8,Lancamentos!$F:$F,"Orçado",Lancamentos!$J:$J,Fluxo_de_Caixa_Semanal!$A166)</f>
        <v>0</v>
      </c>
      <c r="BQ166" s="121">
        <f>-SUMIFS(Lancamentos!$Y:$Y,Lancamentos!$AF:$AF,Fluxo_de_Caixa_Semanal!BQ$8,Lancamentos!$F:$F,"Orçado",Lancamentos!$J:$J,Fluxo_de_Caixa_Semanal!$A166)</f>
        <v>0</v>
      </c>
      <c r="BR166" s="122">
        <f>-SUMIFS(Lancamentos!$Y:$Y,Lancamentos!$AF:$AF,Fluxo_de_Caixa_Semanal!BR$8,Lancamentos!$F:$F,"Orçado",Lancamentos!$J:$J,Fluxo_de_Caixa_Semanal!$A166)</f>
        <v>0</v>
      </c>
      <c r="BS166" s="123">
        <f>-SUMIFS(Lancamentos!$Y:$Y,Lancamentos!$AF:$AF,Fluxo_de_Caixa_Semanal!BS$8,Lancamentos!$F:$F,"Orçado",Lancamentos!$J:$J,Fluxo_de_Caixa_Semanal!$A166)</f>
        <v>0</v>
      </c>
      <c r="BT166" s="121">
        <f>-SUMIFS(Lancamentos!$Y:$Y,Lancamentos!$AF:$AF,Fluxo_de_Caixa_Semanal!BT$8,Lancamentos!$F:$F,"Orçado",Lancamentos!$J:$J,Fluxo_de_Caixa_Semanal!$A166)</f>
        <v>0</v>
      </c>
      <c r="BU166" s="122">
        <f>-SUMIFS(Lancamentos!$Y:$Y,Lancamentos!$AF:$AF,Fluxo_de_Caixa_Semanal!BU$8,Lancamentos!$F:$F,"Orçado",Lancamentos!$J:$J,Fluxo_de_Caixa_Semanal!$A166)</f>
        <v>0</v>
      </c>
      <c r="BV166" s="123">
        <f>-SUMIFS(Lancamentos!$Y:$Y,Lancamentos!$AF:$AF,Fluxo_de_Caixa_Semanal!BV$8,Lancamentos!$F:$F,"Orçado",Lancamentos!$J:$J,Fluxo_de_Caixa_Semanal!$A166)</f>
        <v>0</v>
      </c>
      <c r="BW166" s="121">
        <f>-SUMIFS(Lancamentos!$Y:$Y,Lancamentos!$AF:$AF,Fluxo_de_Caixa_Semanal!BW$8,Lancamentos!$F:$F,"Orçado",Lancamentos!$J:$J,Fluxo_de_Caixa_Semanal!$A166)</f>
        <v>0</v>
      </c>
      <c r="BX166" s="122">
        <f>-SUMIFS(Lancamentos!$Y:$Y,Lancamentos!$AF:$AF,Fluxo_de_Caixa_Semanal!BX$8,Lancamentos!$F:$F,"Orçado",Lancamentos!$J:$J,Fluxo_de_Caixa_Semanal!$A166)</f>
        <v>0</v>
      </c>
      <c r="BY166" s="123">
        <f>-SUMIFS(Lancamentos!$Y:$Y,Lancamentos!$AF:$AF,Fluxo_de_Caixa_Semanal!BY$8,Lancamentos!$F:$F,"Orçado",Lancamentos!$J:$J,Fluxo_de_Caixa_Semanal!$A166)</f>
        <v>0</v>
      </c>
      <c r="BZ166" s="121">
        <f>-SUMIFS(Lancamentos!$Y:$Y,Lancamentos!$AF:$AF,Fluxo_de_Caixa_Semanal!BZ$8,Lancamentos!$F:$F,"Orçado",Lancamentos!$J:$J,Fluxo_de_Caixa_Semanal!$A166)</f>
        <v>0</v>
      </c>
      <c r="CA166" s="122">
        <f>-SUMIFS(Lancamentos!$Y:$Y,Lancamentos!$AF:$AF,Fluxo_de_Caixa_Semanal!CA$8,Lancamentos!$F:$F,"Orçado",Lancamentos!$J:$J,Fluxo_de_Caixa_Semanal!$A166)</f>
        <v>0</v>
      </c>
      <c r="CB166" s="123">
        <f>-SUMIFS(Lancamentos!$Y:$Y,Lancamentos!$AF:$AF,Fluxo_de_Caixa_Semanal!CB$8,Lancamentos!$F:$F,"Orçado",Lancamentos!$J:$J,Fluxo_de_Caixa_Semanal!$A166)</f>
        <v>0</v>
      </c>
      <c r="CC166" s="121">
        <f>-SUMIFS(Lancamentos!$Y:$Y,Lancamentos!$AF:$AF,Fluxo_de_Caixa_Semanal!CC$8,Lancamentos!$F:$F,"Orçado",Lancamentos!$J:$J,Fluxo_de_Caixa_Semanal!$A166)</f>
        <v>0</v>
      </c>
      <c r="CD166" s="122">
        <f>-SUMIFS(Lancamentos!$Y:$Y,Lancamentos!$AF:$AF,Fluxo_de_Caixa_Semanal!CD$8,Lancamentos!$F:$F,"Orçado",Lancamentos!$J:$J,Fluxo_de_Caixa_Semanal!$A166)</f>
        <v>0</v>
      </c>
      <c r="CE166" s="123">
        <f>-SUMIFS(Lancamentos!$Y:$Y,Lancamentos!$AF:$AF,Fluxo_de_Caixa_Semanal!CE$8,Lancamentos!$F:$F,"Orçado",Lancamentos!$J:$J,Fluxo_de_Caixa_Semanal!$A166)</f>
        <v>0</v>
      </c>
      <c r="CF166" s="121">
        <f>-SUMIFS(Lancamentos!$Y:$Y,Lancamentos!$AF:$AF,Fluxo_de_Caixa_Semanal!CF$8,Lancamentos!$F:$F,"Orçado",Lancamentos!$J:$J,Fluxo_de_Caixa_Semanal!$A166)</f>
        <v>0</v>
      </c>
      <c r="CG166" s="122">
        <f>-SUMIFS(Lancamentos!$Y:$Y,Lancamentos!$AF:$AF,Fluxo_de_Caixa_Semanal!CG$8,Lancamentos!$F:$F,"Orçado",Lancamentos!$J:$J,Fluxo_de_Caixa_Semanal!$A166)</f>
        <v>0</v>
      </c>
      <c r="CH166" s="123">
        <f>-SUMIFS(Lancamentos!$Y:$Y,Lancamentos!$AF:$AF,Fluxo_de_Caixa_Semanal!CH$8,Lancamentos!$F:$F,"Orçado",Lancamentos!$J:$J,Fluxo_de_Caixa_Semanal!$A166)</f>
        <v>0</v>
      </c>
      <c r="CI166" s="121">
        <f>-SUMIFS(Lancamentos!$Y:$Y,Lancamentos!$AF:$AF,Fluxo_de_Caixa_Semanal!CI$8,Lancamentos!$F:$F,"Orçado",Lancamentos!$J:$J,Fluxo_de_Caixa_Semanal!$A166)</f>
        <v>0</v>
      </c>
      <c r="CJ166" s="122">
        <f>-SUMIFS(Lancamentos!$Y:$Y,Lancamentos!$AF:$AF,Fluxo_de_Caixa_Semanal!CJ$8,Lancamentos!$F:$F,"Orçado",Lancamentos!$J:$J,Fluxo_de_Caixa_Semanal!$A166)</f>
        <v>0</v>
      </c>
      <c r="CK166" s="123">
        <f>-SUMIFS(Lancamentos!$Y:$Y,Lancamentos!$AF:$AF,Fluxo_de_Caixa_Semanal!CK$8,Lancamentos!$F:$F,"Orçado",Lancamentos!$J:$J,Fluxo_de_Caixa_Semanal!$A166)</f>
        <v>0</v>
      </c>
      <c r="CL166" s="121">
        <f>-SUMIFS(Lancamentos!$Y:$Y,Lancamentos!$AF:$AF,Fluxo_de_Caixa_Semanal!CL$8,Lancamentos!$F:$F,"Orçado",Lancamentos!$J:$J,Fluxo_de_Caixa_Semanal!$A166)</f>
        <v>0</v>
      </c>
      <c r="CM166" s="122">
        <f>-SUMIFS(Lancamentos!$Y:$Y,Lancamentos!$AF:$AF,Fluxo_de_Caixa_Semanal!CM$8,Lancamentos!$F:$F,"Orçado",Lancamentos!$J:$J,Fluxo_de_Caixa_Semanal!$A166)</f>
        <v>0</v>
      </c>
      <c r="CN166" s="123">
        <f>-SUMIFS(Lancamentos!$Y:$Y,Lancamentos!$AF:$AF,Fluxo_de_Caixa_Semanal!CN$8,Lancamentos!$F:$F,"Orçado",Lancamentos!$J:$J,Fluxo_de_Caixa_Semanal!$A166)</f>
        <v>0</v>
      </c>
      <c r="CO166" s="121">
        <f>-SUMIFS(Lancamentos!$Y:$Y,Lancamentos!$AF:$AF,Fluxo_de_Caixa_Semanal!CO$8,Lancamentos!$F:$F,"Orçado",Lancamentos!$J:$J,Fluxo_de_Caixa_Semanal!$A166)</f>
        <v>0</v>
      </c>
      <c r="CP166" s="122">
        <f>-SUMIFS(Lancamentos!$Y:$Y,Lancamentos!$AF:$AF,Fluxo_de_Caixa_Semanal!CP$8,Lancamentos!$F:$F,"Orçado",Lancamentos!$J:$J,Fluxo_de_Caixa_Semanal!$A166)</f>
        <v>0</v>
      </c>
      <c r="CQ166" s="123">
        <f>-SUMIFS(Lancamentos!$Y:$Y,Lancamentos!$AF:$AF,Fluxo_de_Caixa_Semanal!CQ$8,Lancamentos!$F:$F,"Orçado",Lancamentos!$J:$J,Fluxo_de_Caixa_Semanal!$A166)</f>
        <v>0</v>
      </c>
      <c r="CR166" s="121">
        <f>-SUMIFS(Lancamentos!$Y:$Y,Lancamentos!$AF:$AF,Fluxo_de_Caixa_Semanal!CR$8,Lancamentos!$F:$F,"Orçado",Lancamentos!$J:$J,Fluxo_de_Caixa_Semanal!$A166)</f>
        <v>0</v>
      </c>
      <c r="CS166" s="122">
        <f>-SUMIFS(Lancamentos!$Y:$Y,Lancamentos!$AF:$AF,Fluxo_de_Caixa_Semanal!CS$8,Lancamentos!$F:$F,"Orçado",Lancamentos!$J:$J,Fluxo_de_Caixa_Semanal!$A166)</f>
        <v>0</v>
      </c>
      <c r="CT166" s="123">
        <f>-SUMIFS(Lancamentos!$Y:$Y,Lancamentos!$AF:$AF,Fluxo_de_Caixa_Semanal!CT$8,Lancamentos!$F:$F,"Orçado",Lancamentos!$J:$J,Fluxo_de_Caixa_Semanal!$A166)</f>
        <v>0</v>
      </c>
      <c r="CU166" s="121">
        <f>-SUMIFS(Lancamentos!$Y:$Y,Lancamentos!$AF:$AF,Fluxo_de_Caixa_Semanal!CU$8,Lancamentos!$F:$F,"Orçado",Lancamentos!$J:$J,Fluxo_de_Caixa_Semanal!$A166)</f>
        <v>0</v>
      </c>
      <c r="CV166" s="122">
        <f>-SUMIFS(Lancamentos!$Y:$Y,Lancamentos!$AF:$AF,Fluxo_de_Caixa_Semanal!CV$8,Lancamentos!$F:$F,"Orçado",Lancamentos!$J:$J,Fluxo_de_Caixa_Semanal!$A166)</f>
        <v>0</v>
      </c>
      <c r="CW166" s="123">
        <f>-SUMIFS(Lancamentos!$Y:$Y,Lancamentos!$AF:$AF,Fluxo_de_Caixa_Semanal!CW$8,Lancamentos!$F:$F,"Orçado",Lancamentos!$J:$J,Fluxo_de_Caixa_Semanal!$A166)</f>
        <v>0</v>
      </c>
      <c r="CX166" s="121">
        <f>-SUMIFS(Lancamentos!$Y:$Y,Lancamentos!$AF:$AF,Fluxo_de_Caixa_Semanal!CX$8,Lancamentos!$F:$F,"Orçado",Lancamentos!$J:$J,Fluxo_de_Caixa_Semanal!$A166)</f>
        <v>0</v>
      </c>
      <c r="CY166" s="122">
        <f>-SUMIFS(Lancamentos!$Y:$Y,Lancamentos!$AF:$AF,Fluxo_de_Caixa_Semanal!CY$8,Lancamentos!$F:$F,"Orçado",Lancamentos!$J:$J,Fluxo_de_Caixa_Semanal!$A166)</f>
        <v>0</v>
      </c>
      <c r="CZ166" s="123">
        <f>-SUMIFS(Lancamentos!$Y:$Y,Lancamentos!$AF:$AF,Fluxo_de_Caixa_Semanal!CZ$8,Lancamentos!$F:$F,"Orçado",Lancamentos!$J:$J,Fluxo_de_Caixa_Semanal!$A166)</f>
        <v>0</v>
      </c>
      <c r="DA166" s="121">
        <f>-SUMIFS(Lancamentos!$Y:$Y,Lancamentos!$AF:$AF,Fluxo_de_Caixa_Semanal!DA$8,Lancamentos!$F:$F,"Orçado",Lancamentos!$J:$J,Fluxo_de_Caixa_Semanal!$A166)</f>
        <v>0</v>
      </c>
      <c r="DB166" s="122">
        <f>-SUMIFS(Lancamentos!$Y:$Y,Lancamentos!$AF:$AF,Fluxo_de_Caixa_Semanal!DB$8,Lancamentos!$F:$F,"Orçado",Lancamentos!$J:$J,Fluxo_de_Caixa_Semanal!$A166)</f>
        <v>0</v>
      </c>
      <c r="DC166" s="123">
        <f>-SUMIFS(Lancamentos!$Y:$Y,Lancamentos!$AF:$AF,Fluxo_de_Caixa_Semanal!DC$8,Lancamentos!$F:$F,"Orçado",Lancamentos!$J:$J,Fluxo_de_Caixa_Semanal!$A166)</f>
        <v>0</v>
      </c>
      <c r="DD166" s="121">
        <f>-SUMIFS(Lancamentos!$Y:$Y,Lancamentos!$AF:$AF,Fluxo_de_Caixa_Semanal!DD$8,Lancamentos!$F:$F,"Orçado",Lancamentos!$J:$J,Fluxo_de_Caixa_Semanal!$A166)</f>
        <v>0</v>
      </c>
      <c r="DE166" s="122">
        <f>-SUMIFS(Lancamentos!$Y:$Y,Lancamentos!$AF:$AF,Fluxo_de_Caixa_Semanal!DE$8,Lancamentos!$F:$F,"Orçado",Lancamentos!$J:$J,Fluxo_de_Caixa_Semanal!$A166)</f>
        <v>0</v>
      </c>
      <c r="DF166" s="123">
        <f>-SUMIFS(Lancamentos!$Y:$Y,Lancamentos!$AF:$AF,Fluxo_de_Caixa_Semanal!DF$8,Lancamentos!$F:$F,"Orçado",Lancamentos!$J:$J,Fluxo_de_Caixa_Semanal!$A166)</f>
        <v>0</v>
      </c>
      <c r="DG166" s="121">
        <f>-SUMIFS(Lancamentos!$Y:$Y,Lancamentos!$AF:$AF,Fluxo_de_Caixa_Semanal!DG$8,Lancamentos!$F:$F,"Orçado",Lancamentos!$J:$J,Fluxo_de_Caixa_Semanal!$A166)</f>
        <v>0</v>
      </c>
      <c r="DH166" s="122">
        <f>-SUMIFS(Lancamentos!$Y:$Y,Lancamentos!$AF:$AF,Fluxo_de_Caixa_Semanal!DH$8,Lancamentos!$F:$F,"Orçado",Lancamentos!$J:$J,Fluxo_de_Caixa_Semanal!$A166)</f>
        <v>0</v>
      </c>
      <c r="DI166" s="123">
        <f>-SUMIFS(Lancamentos!$Y:$Y,Lancamentos!$AF:$AF,Fluxo_de_Caixa_Semanal!DI$8,Lancamentos!$F:$F,"Orçado",Lancamentos!$J:$J,Fluxo_de_Caixa_Semanal!$A166)</f>
        <v>0</v>
      </c>
      <c r="DJ166" s="121">
        <f>-SUMIFS(Lancamentos!$Y:$Y,Lancamentos!$AF:$AF,Fluxo_de_Caixa_Semanal!DJ$8,Lancamentos!$F:$F,"Orçado",Lancamentos!$J:$J,Fluxo_de_Caixa_Semanal!$A166)</f>
        <v>0</v>
      </c>
      <c r="DK166" s="122">
        <f>-SUMIFS(Lancamentos!$Y:$Y,Lancamentos!$AF:$AF,Fluxo_de_Caixa_Semanal!DK$8,Lancamentos!$F:$F,"Orçado",Lancamentos!$J:$J,Fluxo_de_Caixa_Semanal!$A166)</f>
        <v>0</v>
      </c>
      <c r="DL166" s="123">
        <f>-SUMIFS(Lancamentos!$Y:$Y,Lancamentos!$AF:$AF,Fluxo_de_Caixa_Semanal!DL$8,Lancamentos!$F:$F,"Orçado",Lancamentos!$J:$J,Fluxo_de_Caixa_Semanal!$A166)</f>
        <v>0</v>
      </c>
      <c r="DM166" s="121">
        <f>-SUMIFS(Lancamentos!$Y:$Y,Lancamentos!$AF:$AF,Fluxo_de_Caixa_Semanal!DM$8,Lancamentos!$F:$F,"Orçado",Lancamentos!$J:$J,Fluxo_de_Caixa_Semanal!$A166)</f>
        <v>0</v>
      </c>
      <c r="DN166" s="122">
        <f>-SUMIFS(Lancamentos!$Y:$Y,Lancamentos!$AF:$AF,Fluxo_de_Caixa_Semanal!DN$8,Lancamentos!$F:$F,"Orçado",Lancamentos!$J:$J,Fluxo_de_Caixa_Semanal!$A166)</f>
        <v>0</v>
      </c>
      <c r="DO166" s="123">
        <f>-SUMIFS(Lancamentos!$Y:$Y,Lancamentos!$AF:$AF,Fluxo_de_Caixa_Semanal!DO$8,Lancamentos!$F:$F,"Orçado",Lancamentos!$J:$J,Fluxo_de_Caixa_Semanal!$A166)</f>
        <v>0</v>
      </c>
      <c r="DP166" s="121">
        <f>-SUMIFS(Lancamentos!$Y:$Y,Lancamentos!$AF:$AF,Fluxo_de_Caixa_Semanal!DP$8,Lancamentos!$F:$F,"Orçado",Lancamentos!$J:$J,Fluxo_de_Caixa_Semanal!$A166)</f>
        <v>0</v>
      </c>
      <c r="DQ166" s="122">
        <f>-SUMIFS(Lancamentos!$Y:$Y,Lancamentos!$AF:$AF,Fluxo_de_Caixa_Semanal!DQ$8,Lancamentos!$F:$F,"Orçado",Lancamentos!$J:$J,Fluxo_de_Caixa_Semanal!$A166)</f>
        <v>0</v>
      </c>
      <c r="DR166" s="123">
        <f>-SUMIFS(Lancamentos!$Y:$Y,Lancamentos!$AF:$AF,Fluxo_de_Caixa_Semanal!DR$8,Lancamentos!$F:$F,"Orçado",Lancamentos!$J:$J,Fluxo_de_Caixa_Semanal!$A166)</f>
        <v>0</v>
      </c>
      <c r="DS166" s="121">
        <f>-SUMIFS(Lancamentos!$Y:$Y,Lancamentos!$AF:$AF,Fluxo_de_Caixa_Semanal!DS$8,Lancamentos!$F:$F,"Orçado",Lancamentos!$J:$J,Fluxo_de_Caixa_Semanal!$A166)</f>
        <v>0</v>
      </c>
      <c r="DT166" s="122">
        <f>-SUMIFS(Lancamentos!$Y:$Y,Lancamentos!$AF:$AF,Fluxo_de_Caixa_Semanal!DT$8,Lancamentos!$F:$F,"Orçado",Lancamentos!$J:$J,Fluxo_de_Caixa_Semanal!$A166)</f>
        <v>0</v>
      </c>
      <c r="DU166" s="123">
        <f>-SUMIFS(Lancamentos!$Y:$Y,Lancamentos!$AF:$AF,Fluxo_de_Caixa_Semanal!DU$8,Lancamentos!$F:$F,"Orçado",Lancamentos!$J:$J,Fluxo_de_Caixa_Semanal!$A166)</f>
        <v>0</v>
      </c>
      <c r="DV166" s="121">
        <f>-SUMIFS(Lancamentos!$Y:$Y,Lancamentos!$AF:$AF,Fluxo_de_Caixa_Semanal!DV$8,Lancamentos!$F:$F,"Orçado",Lancamentos!$J:$J,Fluxo_de_Caixa_Semanal!$A166)</f>
        <v>0</v>
      </c>
      <c r="DW166" s="122">
        <f>-SUMIFS(Lancamentos!$Y:$Y,Lancamentos!$AF:$AF,Fluxo_de_Caixa_Semanal!DW$8,Lancamentos!$F:$F,"Orçado",Lancamentos!$J:$J,Fluxo_de_Caixa_Semanal!$A166)</f>
        <v>0</v>
      </c>
      <c r="DX166" s="123">
        <f>-SUMIFS(Lancamentos!$Y:$Y,Lancamentos!$AF:$AF,Fluxo_de_Caixa_Semanal!DX$8,Lancamentos!$F:$F,"Orçado",Lancamentos!$J:$J,Fluxo_de_Caixa_Semanal!$A166)</f>
        <v>0</v>
      </c>
      <c r="DY166" s="121">
        <f>-SUMIFS(Lancamentos!$Y:$Y,Lancamentos!$AF:$AF,Fluxo_de_Caixa_Semanal!DY$8,Lancamentos!$F:$F,"Orçado",Lancamentos!$J:$J,Fluxo_de_Caixa_Semanal!$A166)</f>
        <v>0</v>
      </c>
      <c r="DZ166" s="122">
        <f>-SUMIFS(Lancamentos!$Y:$Y,Lancamentos!$AF:$AF,Fluxo_de_Caixa_Semanal!DZ$8,Lancamentos!$F:$F,"Orçado",Lancamentos!$J:$J,Fluxo_de_Caixa_Semanal!$A166)</f>
        <v>0</v>
      </c>
      <c r="EA166" s="123">
        <f>-SUMIFS(Lancamentos!$Y:$Y,Lancamentos!$AF:$AF,Fluxo_de_Caixa_Semanal!EA$8,Lancamentos!$F:$F,"Orçado",Lancamentos!$J:$J,Fluxo_de_Caixa_Semanal!$A166)</f>
        <v>0</v>
      </c>
      <c r="EB166" s="121">
        <f>-SUMIFS(Lancamentos!$Y:$Y,Lancamentos!$AF:$AF,Fluxo_de_Caixa_Semanal!EB$8,Lancamentos!$F:$F,"Orçado",Lancamentos!$J:$J,Fluxo_de_Caixa_Semanal!$A166)</f>
        <v>0</v>
      </c>
      <c r="EC166" s="122">
        <f>-SUMIFS(Lancamentos!$Y:$Y,Lancamentos!$AF:$AF,Fluxo_de_Caixa_Semanal!EC$8,Lancamentos!$F:$F,"Orçado",Lancamentos!$J:$J,Fluxo_de_Caixa_Semanal!$A166)</f>
        <v>0</v>
      </c>
      <c r="ED166" s="123">
        <f>-SUMIFS(Lancamentos!$Y:$Y,Lancamentos!$AF:$AF,Fluxo_de_Caixa_Semanal!ED$8,Lancamentos!$F:$F,"Orçado",Lancamentos!$J:$J,Fluxo_de_Caixa_Semanal!$A166)</f>
        <v>0</v>
      </c>
      <c r="EE166" s="121">
        <f>-SUMIFS(Lancamentos!$Y:$Y,Lancamentos!$AF:$AF,Fluxo_de_Caixa_Semanal!EE$8,Lancamentos!$F:$F,"Orçado",Lancamentos!$J:$J,Fluxo_de_Caixa_Semanal!$A166)</f>
        <v>0</v>
      </c>
      <c r="EF166" s="122">
        <f>-SUMIFS(Lancamentos!$Y:$Y,Lancamentos!$AF:$AF,Fluxo_de_Caixa_Semanal!EF$8,Lancamentos!$F:$F,"Orçado",Lancamentos!$J:$J,Fluxo_de_Caixa_Semanal!$A166)</f>
        <v>0</v>
      </c>
      <c r="EG166" s="123">
        <f>-SUMIFS(Lancamentos!$Y:$Y,Lancamentos!$AF:$AF,Fluxo_de_Caixa_Semanal!EG$8,Lancamentos!$F:$F,"Orçado",Lancamentos!$J:$J,Fluxo_de_Caixa_Semanal!$A166)</f>
        <v>0</v>
      </c>
      <c r="EH166" s="121">
        <f>-SUMIFS(Lancamentos!$Y:$Y,Lancamentos!$AF:$AF,Fluxo_de_Caixa_Semanal!EH$8,Lancamentos!$F:$F,"Orçado",Lancamentos!$J:$J,Fluxo_de_Caixa_Semanal!$A166)</f>
        <v>0</v>
      </c>
      <c r="EI166" s="122">
        <f>-SUMIFS(Lancamentos!$Y:$Y,Lancamentos!$AF:$AF,Fluxo_de_Caixa_Semanal!EI$8,Lancamentos!$F:$F,"Orçado",Lancamentos!$J:$J,Fluxo_de_Caixa_Semanal!$A166)</f>
        <v>0</v>
      </c>
      <c r="EJ166" s="123">
        <f>-SUMIFS(Lancamentos!$Y:$Y,Lancamentos!$AF:$AF,Fluxo_de_Caixa_Semanal!EJ$8,Lancamentos!$F:$F,"Orçado",Lancamentos!$J:$J,Fluxo_de_Caixa_Semanal!$A166)</f>
        <v>0</v>
      </c>
      <c r="EK166" s="121">
        <f>-SUMIFS(Lancamentos!$Y:$Y,Lancamentos!$AF:$AF,Fluxo_de_Caixa_Semanal!EK$8,Lancamentos!$F:$F,"Orçado",Lancamentos!$J:$J,Fluxo_de_Caixa_Semanal!$A166)</f>
        <v>0</v>
      </c>
      <c r="EL166" s="122">
        <f>-SUMIFS(Lancamentos!$Y:$Y,Lancamentos!$AF:$AF,Fluxo_de_Caixa_Semanal!EL$8,Lancamentos!$F:$F,"Orçado",Lancamentos!$J:$J,Fluxo_de_Caixa_Semanal!$A166)</f>
        <v>0</v>
      </c>
      <c r="EM166" s="123">
        <f>-SUMIFS(Lancamentos!$Y:$Y,Lancamentos!$AF:$AF,Fluxo_de_Caixa_Semanal!EM$8,Lancamentos!$F:$F,"Orçado",Lancamentos!$J:$J,Fluxo_de_Caixa_Semanal!$A166)</f>
        <v>0</v>
      </c>
      <c r="EN166" s="121">
        <f>-SUMIFS(Lancamentos!$Y:$Y,Lancamentos!$AF:$AF,Fluxo_de_Caixa_Semanal!EN$8,Lancamentos!$F:$F,"Orçado",Lancamentos!$J:$J,Fluxo_de_Caixa_Semanal!$A166)</f>
        <v>0</v>
      </c>
      <c r="EO166" s="122">
        <f>-SUMIFS(Lancamentos!$Y:$Y,Lancamentos!$AF:$AF,Fluxo_de_Caixa_Semanal!EO$8,Lancamentos!$F:$F,"Orçado",Lancamentos!$J:$J,Fluxo_de_Caixa_Semanal!$A166)</f>
        <v>0</v>
      </c>
      <c r="EP166" s="123">
        <f>-SUMIFS(Lancamentos!$Y:$Y,Lancamentos!$AF:$AF,Fluxo_de_Caixa_Semanal!EP$8,Lancamentos!$F:$F,"Orçado",Lancamentos!$J:$J,Fluxo_de_Caixa_Semanal!$A166)</f>
        <v>0</v>
      </c>
      <c r="EQ166" s="121">
        <f>-SUMIFS(Lancamentos!$Y:$Y,Lancamentos!$AF:$AF,Fluxo_de_Caixa_Semanal!EQ$8,Lancamentos!$F:$F,"Orçado",Lancamentos!$J:$J,Fluxo_de_Caixa_Semanal!$A166)</f>
        <v>0</v>
      </c>
      <c r="ER166" s="122">
        <f>-SUMIFS(Lancamentos!$Y:$Y,Lancamentos!$AF:$AF,Fluxo_de_Caixa_Semanal!ER$8,Lancamentos!$F:$F,"Orçado",Lancamentos!$J:$J,Fluxo_de_Caixa_Semanal!$A166)</f>
        <v>0</v>
      </c>
      <c r="ES166" s="123">
        <f>-SUMIFS(Lancamentos!$Y:$Y,Lancamentos!$AF:$AF,Fluxo_de_Caixa_Semanal!ES$8,Lancamentos!$F:$F,"Orçado",Lancamentos!$J:$J,Fluxo_de_Caixa_Semanal!$A166)</f>
        <v>0</v>
      </c>
    </row>
    <row r="167" spans="1:149" s="2" customFormat="1" outlineLevel="1" x14ac:dyDescent="0.25">
      <c r="A167" t="s">
        <v>131</v>
      </c>
      <c r="B167" t="s">
        <v>132</v>
      </c>
      <c r="C167" s="165">
        <f>-SUMIFS(Lancamentos!$Y:$Y,Lancamentos!$AF:$AF,Fluxo_de_Caixa_Semanal!C$8,Lancamentos!$F:$F,"Realizado",Lancamentos!$J:$J,Fluxo_de_Caixa_Semanal!$A167)</f>
        <v>0</v>
      </c>
      <c r="D167" s="165">
        <f>-SUMIFS(Lancamentos!$Y:$Y,Lancamentos!$AF:$AF,Fluxo_de_Caixa_Semanal!D$8,Lancamentos!$F:$F,"Realizado",Lancamentos!$J:$J,Fluxo_de_Caixa_Semanal!$A167)</f>
        <v>0</v>
      </c>
      <c r="E167" s="166">
        <f>-SUMIFS(Lancamentos!$Y:$Y,Lancamentos!$AF:$AF,Fluxo_de_Caixa_Semanal!E$8,Lancamentos!$F:$F,"Realizado",Lancamentos!$J:$J,Fluxo_de_Caixa_Semanal!$A167)</f>
        <v>0</v>
      </c>
      <c r="F167" s="167">
        <f>-SUMIFS(Lancamentos!$Y:$Y,Lancamentos!$AF:$AF,Fluxo_de_Caixa_Semanal!F$8,Lancamentos!$F:$F,"Realizado",Lancamentos!$J:$J,Fluxo_de_Caixa_Semanal!$A167)</f>
        <v>0</v>
      </c>
      <c r="G167" s="165">
        <f>-SUMIFS(Lancamentos!$Y:$Y,Lancamentos!$AF:$AF,Fluxo_de_Caixa_Semanal!G$8,Lancamentos!$F:$F,"Realizado",Lancamentos!$J:$J,Fluxo_de_Caixa_Semanal!$A167)</f>
        <v>0</v>
      </c>
      <c r="H167" s="166">
        <f>-SUMIFS(Lancamentos!$Y:$Y,Lancamentos!$AF:$AF,Fluxo_de_Caixa_Semanal!H$8,Lancamentos!$F:$F,"Realizado",Lancamentos!$J:$J,Fluxo_de_Caixa_Semanal!$A167)</f>
        <v>0</v>
      </c>
      <c r="I167" s="167">
        <f>-SUMIFS(Lancamentos!$Y:$Y,Lancamentos!$AF:$AF,Fluxo_de_Caixa_Semanal!I$8,Lancamentos!$F:$F,"Realizado",Lancamentos!$J:$J,Fluxo_de_Caixa_Semanal!$A167)</f>
        <v>0</v>
      </c>
      <c r="J167" s="165">
        <f>-SUMIFS(Lancamentos!$Y:$Y,Lancamentos!$AF:$AF,Fluxo_de_Caixa_Semanal!J$8,Lancamentos!$F:$F,"Realizado",Lancamentos!$J:$J,Fluxo_de_Caixa_Semanal!$A167)</f>
        <v>0</v>
      </c>
      <c r="K167" s="166">
        <f>-SUMIFS(Lancamentos!$Y:$Y,Lancamentos!$AF:$AF,Fluxo_de_Caixa_Semanal!K$8,Lancamentos!$F:$F,"Realizado",Lancamentos!$J:$J,Fluxo_de_Caixa_Semanal!$A167)</f>
        <v>0</v>
      </c>
      <c r="L167" s="167">
        <f>-SUMIFS(Lancamentos!$Y:$Y,Lancamentos!$AF:$AF,Fluxo_de_Caixa_Semanal!L$8,Lancamentos!$F:$F,"Realizado",Lancamentos!$J:$J,Fluxo_de_Caixa_Semanal!$A167)</f>
        <v>0</v>
      </c>
      <c r="M167" s="165">
        <f>-SUMIFS(Lancamentos!$Y:$Y,Lancamentos!$AF:$AF,Fluxo_de_Caixa_Semanal!M$8,Lancamentos!$F:$F,"Realizado",Lancamentos!$J:$J,Fluxo_de_Caixa_Semanal!$A167)</f>
        <v>0</v>
      </c>
      <c r="N167" s="166">
        <f>-SUMIFS(Lancamentos!$Y:$Y,Lancamentos!$AF:$AF,Fluxo_de_Caixa_Semanal!N$8,Lancamentos!$F:$F,"Realizado",Lancamentos!$J:$J,Fluxo_de_Caixa_Semanal!$A167)</f>
        <v>0</v>
      </c>
      <c r="O167" s="167">
        <f>-SUMIFS(Lancamentos!$Y:$Y,Lancamentos!$AF:$AF,Fluxo_de_Caixa_Semanal!O$8,Lancamentos!$F:$F,"Realizado",Lancamentos!$J:$J,Fluxo_de_Caixa_Semanal!$A167)</f>
        <v>0</v>
      </c>
      <c r="P167" s="165">
        <f>-SUMIFS(Lancamentos!$Y:$Y,Lancamentos!$AF:$AF,Fluxo_de_Caixa_Semanal!P$8,Lancamentos!$F:$F,"Realizado",Lancamentos!$J:$J,Fluxo_de_Caixa_Semanal!$A167)</f>
        <v>0</v>
      </c>
      <c r="Q167" s="166">
        <f>-SUMIFS(Lancamentos!$Y:$Y,Lancamentos!$AF:$AF,Fluxo_de_Caixa_Semanal!Q$8,Lancamentos!$F:$F,"Realizado",Lancamentos!$J:$J,Fluxo_de_Caixa_Semanal!$A167)</f>
        <v>0</v>
      </c>
      <c r="R167" s="167">
        <f>-SUMIFS(Lancamentos!$Y:$Y,Lancamentos!$AF:$AF,Fluxo_de_Caixa_Semanal!R$8,Lancamentos!$F:$F,"Realizado",Lancamentos!$J:$J,Fluxo_de_Caixa_Semanal!$A167)</f>
        <v>0</v>
      </c>
      <c r="S167" s="165">
        <f>-SUMIFS(Lancamentos!$Y:$Y,Lancamentos!$AF:$AF,Fluxo_de_Caixa_Semanal!S$8,Lancamentos!$F:$F,"Realizado",Lancamentos!$J:$J,Fluxo_de_Caixa_Semanal!$A167)</f>
        <v>0</v>
      </c>
      <c r="T167" s="166">
        <f>-SUMIFS(Lancamentos!$Y:$Y,Lancamentos!$AF:$AF,Fluxo_de_Caixa_Semanal!T$8,Lancamentos!$F:$F,"Realizado",Lancamentos!$J:$J,Fluxo_de_Caixa_Semanal!$A167)</f>
        <v>0</v>
      </c>
      <c r="U167" s="167">
        <f>-SUMIFS(Lancamentos!$Y:$Y,Lancamentos!$AF:$AF,Fluxo_de_Caixa_Semanal!U$8,Lancamentos!$F:$F,"Realizado",Lancamentos!$J:$J,Fluxo_de_Caixa_Semanal!$A167)</f>
        <v>0</v>
      </c>
      <c r="V167" s="165">
        <f>-SUMIFS(Lancamentos!$Y:$Y,Lancamentos!$AF:$AF,Fluxo_de_Caixa_Semanal!V$8,Lancamentos!$F:$F,"Realizado",Lancamentos!$J:$J,Fluxo_de_Caixa_Semanal!$A167)</f>
        <v>0</v>
      </c>
      <c r="W167" s="166">
        <f>-SUMIFS(Lancamentos!$Y:$Y,Lancamentos!$AF:$AF,Fluxo_de_Caixa_Semanal!W$8,Lancamentos!$F:$F,"Realizado",Lancamentos!$J:$J,Fluxo_de_Caixa_Semanal!$A167)</f>
        <v>0</v>
      </c>
      <c r="X167" s="121">
        <f>-SUMIFS(Lancamentos!$Y:$Y,Lancamentos!$AF:$AF,Fluxo_de_Caixa_Semanal!X$8,Lancamentos!$F:$F,"Orçado",Lancamentos!$J:$J,Fluxo_de_Caixa_Semanal!$A167)</f>
        <v>0</v>
      </c>
      <c r="Y167" s="122">
        <f>-SUMIFS(Lancamentos!$Y:$Y,Lancamentos!$AF:$AF,Fluxo_de_Caixa_Semanal!Y$8,Lancamentos!$F:$F,"Orçado",Lancamentos!$J:$J,Fluxo_de_Caixa_Semanal!$A167)</f>
        <v>0</v>
      </c>
      <c r="Z167" s="123">
        <f>-SUMIFS(Lancamentos!$Y:$Y,Lancamentos!$AF:$AF,Fluxo_de_Caixa_Semanal!Z$8,Lancamentos!$F:$F,"Orçado",Lancamentos!$J:$J,Fluxo_de_Caixa_Semanal!$A167)</f>
        <v>0</v>
      </c>
      <c r="AA167" s="121">
        <f>-SUMIFS(Lancamentos!$Y:$Y,Lancamentos!$AF:$AF,Fluxo_de_Caixa_Semanal!AA$8,Lancamentos!$F:$F,"Orçado",Lancamentos!$J:$J,Fluxo_de_Caixa_Semanal!$A167)</f>
        <v>0</v>
      </c>
      <c r="AB167" s="122">
        <f>-SUMIFS(Lancamentos!$Y:$Y,Lancamentos!$AF:$AF,Fluxo_de_Caixa_Semanal!AB$8,Lancamentos!$F:$F,"Orçado",Lancamentos!$J:$J,Fluxo_de_Caixa_Semanal!$A167)</f>
        <v>0</v>
      </c>
      <c r="AC167" s="123">
        <f>-SUMIFS(Lancamentos!$Y:$Y,Lancamentos!$AF:$AF,Fluxo_de_Caixa_Semanal!AC$8,Lancamentos!$F:$F,"Orçado",Lancamentos!$J:$J,Fluxo_de_Caixa_Semanal!$A167)</f>
        <v>0</v>
      </c>
      <c r="AD167" s="121">
        <f>-SUMIFS(Lancamentos!$Y:$Y,Lancamentos!$AF:$AF,Fluxo_de_Caixa_Semanal!AD$8,Lancamentos!$F:$F,"Orçado",Lancamentos!$J:$J,Fluxo_de_Caixa_Semanal!$A167)</f>
        <v>0</v>
      </c>
      <c r="AE167" s="122">
        <f>-SUMIFS(Lancamentos!$Y:$Y,Lancamentos!$AF:$AF,Fluxo_de_Caixa_Semanal!AE$8,Lancamentos!$F:$F,"Orçado",Lancamentos!$J:$J,Fluxo_de_Caixa_Semanal!$A167)</f>
        <v>0</v>
      </c>
      <c r="AF167" s="123">
        <f>-SUMIFS(Lancamentos!$Y:$Y,Lancamentos!$AF:$AF,Fluxo_de_Caixa_Semanal!AF$8,Lancamentos!$F:$F,"Orçado",Lancamentos!$J:$J,Fluxo_de_Caixa_Semanal!$A167)</f>
        <v>0</v>
      </c>
      <c r="AG167" s="121">
        <f>-SUMIFS(Lancamentos!$Y:$Y,Lancamentos!$AF:$AF,Fluxo_de_Caixa_Semanal!AG$8,Lancamentos!$F:$F,"Orçado",Lancamentos!$J:$J,Fluxo_de_Caixa_Semanal!$A167)</f>
        <v>0</v>
      </c>
      <c r="AH167" s="122">
        <f>-SUMIFS(Lancamentos!$Y:$Y,Lancamentos!$AF:$AF,Fluxo_de_Caixa_Semanal!AH$8,Lancamentos!$F:$F,"Orçado",Lancamentos!$J:$J,Fluxo_de_Caixa_Semanal!$A167)</f>
        <v>0</v>
      </c>
      <c r="AI167" s="123">
        <f>-SUMIFS(Lancamentos!$Y:$Y,Lancamentos!$AF:$AF,Fluxo_de_Caixa_Semanal!AI$8,Lancamentos!$F:$F,"Orçado",Lancamentos!$J:$J,Fluxo_de_Caixa_Semanal!$A167)</f>
        <v>0</v>
      </c>
      <c r="AJ167" s="121">
        <f>-SUMIFS(Lancamentos!$Y:$Y,Lancamentos!$AF:$AF,Fluxo_de_Caixa_Semanal!AJ$8,Lancamentos!$F:$F,"Orçado",Lancamentos!$J:$J,Fluxo_de_Caixa_Semanal!$A167)</f>
        <v>0</v>
      </c>
      <c r="AK167" s="122">
        <f>-SUMIFS(Lancamentos!$Y:$Y,Lancamentos!$AF:$AF,Fluxo_de_Caixa_Semanal!AK$8,Lancamentos!$F:$F,"Orçado",Lancamentos!$J:$J,Fluxo_de_Caixa_Semanal!$A167)</f>
        <v>0</v>
      </c>
      <c r="AL167" s="123">
        <f>-SUMIFS(Lancamentos!$Y:$Y,Lancamentos!$AF:$AF,Fluxo_de_Caixa_Semanal!AL$8,Lancamentos!$F:$F,"Orçado",Lancamentos!$J:$J,Fluxo_de_Caixa_Semanal!$A167)</f>
        <v>0</v>
      </c>
      <c r="AM167" s="121">
        <f>-SUMIFS(Lancamentos!$Y:$Y,Lancamentos!$AF:$AF,Fluxo_de_Caixa_Semanal!AM$8,Lancamentos!$F:$F,"Orçado",Lancamentos!$J:$J,Fluxo_de_Caixa_Semanal!$A167)</f>
        <v>0</v>
      </c>
      <c r="AN167" s="122">
        <f>-SUMIFS(Lancamentos!$Y:$Y,Lancamentos!$AF:$AF,Fluxo_de_Caixa_Semanal!AN$8,Lancamentos!$F:$F,"Orçado",Lancamentos!$J:$J,Fluxo_de_Caixa_Semanal!$A167)</f>
        <v>0</v>
      </c>
      <c r="AO167" s="123">
        <f>-SUMIFS(Lancamentos!$Y:$Y,Lancamentos!$AF:$AF,Fluxo_de_Caixa_Semanal!AO$8,Lancamentos!$F:$F,"Orçado",Lancamentos!$J:$J,Fluxo_de_Caixa_Semanal!$A167)</f>
        <v>0</v>
      </c>
      <c r="AP167" s="121">
        <f>-SUMIFS(Lancamentos!$Y:$Y,Lancamentos!$AF:$AF,Fluxo_de_Caixa_Semanal!AP$8,Lancamentos!$F:$F,"Orçado",Lancamentos!$J:$J,Fluxo_de_Caixa_Semanal!$A167)</f>
        <v>0</v>
      </c>
      <c r="AQ167" s="122">
        <f>-SUMIFS(Lancamentos!$Y:$Y,Lancamentos!$AF:$AF,Fluxo_de_Caixa_Semanal!AQ$8,Lancamentos!$F:$F,"Orçado",Lancamentos!$J:$J,Fluxo_de_Caixa_Semanal!$A167)</f>
        <v>0</v>
      </c>
      <c r="AR167" s="123">
        <f>-SUMIFS(Lancamentos!$Y:$Y,Lancamentos!$AF:$AF,Fluxo_de_Caixa_Semanal!AR$8,Lancamentos!$F:$F,"Orçado",Lancamentos!$J:$J,Fluxo_de_Caixa_Semanal!$A167)</f>
        <v>0</v>
      </c>
      <c r="AS167" s="121">
        <f>-SUMIFS(Lancamentos!$Y:$Y,Lancamentos!$AF:$AF,Fluxo_de_Caixa_Semanal!AS$8,Lancamentos!$F:$F,"Orçado",Lancamentos!$J:$J,Fluxo_de_Caixa_Semanal!$A167)</f>
        <v>0</v>
      </c>
      <c r="AT167" s="122">
        <f>-SUMIFS(Lancamentos!$Y:$Y,Lancamentos!$AF:$AF,Fluxo_de_Caixa_Semanal!AT$8,Lancamentos!$F:$F,"Orçado",Lancamentos!$J:$J,Fluxo_de_Caixa_Semanal!$A167)</f>
        <v>0</v>
      </c>
      <c r="AU167" s="123">
        <f>-SUMIFS(Lancamentos!$Y:$Y,Lancamentos!$AF:$AF,Fluxo_de_Caixa_Semanal!AU$8,Lancamentos!$F:$F,"Orçado",Lancamentos!$J:$J,Fluxo_de_Caixa_Semanal!$A167)</f>
        <v>0</v>
      </c>
      <c r="AV167" s="121">
        <f>-SUMIFS(Lancamentos!$Y:$Y,Lancamentos!$AF:$AF,Fluxo_de_Caixa_Semanal!AV$8,Lancamentos!$F:$F,"Orçado",Lancamentos!$J:$J,Fluxo_de_Caixa_Semanal!$A167)</f>
        <v>0</v>
      </c>
      <c r="AW167" s="122">
        <f>-SUMIFS(Lancamentos!$Y:$Y,Lancamentos!$AF:$AF,Fluxo_de_Caixa_Semanal!AW$8,Lancamentos!$F:$F,"Orçado",Lancamentos!$J:$J,Fluxo_de_Caixa_Semanal!$A167)</f>
        <v>0</v>
      </c>
      <c r="AX167" s="123">
        <f>-SUMIFS(Lancamentos!$Y:$Y,Lancamentos!$AF:$AF,Fluxo_de_Caixa_Semanal!AX$8,Lancamentos!$F:$F,"Orçado",Lancamentos!$J:$J,Fluxo_de_Caixa_Semanal!$A167)</f>
        <v>0</v>
      </c>
      <c r="AY167" s="121">
        <f>-SUMIFS(Lancamentos!$Y:$Y,Lancamentos!$AF:$AF,Fluxo_de_Caixa_Semanal!AY$8,Lancamentos!$F:$F,"Orçado",Lancamentos!$J:$J,Fluxo_de_Caixa_Semanal!$A167)</f>
        <v>0</v>
      </c>
      <c r="AZ167" s="122">
        <f>-SUMIFS(Lancamentos!$Y:$Y,Lancamentos!$AF:$AF,Fluxo_de_Caixa_Semanal!AZ$8,Lancamentos!$F:$F,"Orçado",Lancamentos!$J:$J,Fluxo_de_Caixa_Semanal!$A167)</f>
        <v>0</v>
      </c>
      <c r="BA167" s="123">
        <f>-SUMIFS(Lancamentos!$Y:$Y,Lancamentos!$AF:$AF,Fluxo_de_Caixa_Semanal!BA$8,Lancamentos!$F:$F,"Orçado",Lancamentos!$J:$J,Fluxo_de_Caixa_Semanal!$A167)</f>
        <v>0</v>
      </c>
      <c r="BB167" s="121">
        <f>-SUMIFS(Lancamentos!$Y:$Y,Lancamentos!$AF:$AF,Fluxo_de_Caixa_Semanal!BB$8,Lancamentos!$F:$F,"Orçado",Lancamentos!$J:$J,Fluxo_de_Caixa_Semanal!$A167)</f>
        <v>0</v>
      </c>
      <c r="BC167" s="122">
        <f>-SUMIFS(Lancamentos!$Y:$Y,Lancamentos!$AF:$AF,Fluxo_de_Caixa_Semanal!BC$8,Lancamentos!$F:$F,"Orçado",Lancamentos!$J:$J,Fluxo_de_Caixa_Semanal!$A167)</f>
        <v>0</v>
      </c>
      <c r="BD167" s="123">
        <f>-SUMIFS(Lancamentos!$Y:$Y,Lancamentos!$AF:$AF,Fluxo_de_Caixa_Semanal!BD$8,Lancamentos!$F:$F,"Orçado",Lancamentos!$J:$J,Fluxo_de_Caixa_Semanal!$A167)</f>
        <v>0</v>
      </c>
      <c r="BE167" s="121">
        <f>-SUMIFS(Lancamentos!$Y:$Y,Lancamentos!$AF:$AF,Fluxo_de_Caixa_Semanal!BE$8,Lancamentos!$F:$F,"Orçado",Lancamentos!$J:$J,Fluxo_de_Caixa_Semanal!$A167)</f>
        <v>0</v>
      </c>
      <c r="BF167" s="122">
        <f>-SUMIFS(Lancamentos!$Y:$Y,Lancamentos!$AF:$AF,Fluxo_de_Caixa_Semanal!BF$8,Lancamentos!$F:$F,"Orçado",Lancamentos!$J:$J,Fluxo_de_Caixa_Semanal!$A167)</f>
        <v>0</v>
      </c>
      <c r="BG167" s="123">
        <f>-SUMIFS(Lancamentos!$Y:$Y,Lancamentos!$AF:$AF,Fluxo_de_Caixa_Semanal!BG$8,Lancamentos!$F:$F,"Orçado",Lancamentos!$J:$J,Fluxo_de_Caixa_Semanal!$A167)</f>
        <v>0</v>
      </c>
      <c r="BH167" s="121">
        <f>-SUMIFS(Lancamentos!$Y:$Y,Lancamentos!$AF:$AF,Fluxo_de_Caixa_Semanal!BH$8,Lancamentos!$F:$F,"Orçado",Lancamentos!$J:$J,Fluxo_de_Caixa_Semanal!$A167)</f>
        <v>0</v>
      </c>
      <c r="BI167" s="122">
        <f>-SUMIFS(Lancamentos!$Y:$Y,Lancamentos!$AF:$AF,Fluxo_de_Caixa_Semanal!BI$8,Lancamentos!$F:$F,"Orçado",Lancamentos!$J:$J,Fluxo_de_Caixa_Semanal!$A167)</f>
        <v>0</v>
      </c>
      <c r="BJ167" s="123">
        <f>-SUMIFS(Lancamentos!$Y:$Y,Lancamentos!$AF:$AF,Fluxo_de_Caixa_Semanal!BJ$8,Lancamentos!$F:$F,"Orçado",Lancamentos!$J:$J,Fluxo_de_Caixa_Semanal!$A167)</f>
        <v>0</v>
      </c>
      <c r="BK167" s="121">
        <f>-SUMIFS(Lancamentos!$Y:$Y,Lancamentos!$AF:$AF,Fluxo_de_Caixa_Semanal!BK$8,Lancamentos!$F:$F,"Orçado",Lancamentos!$J:$J,Fluxo_de_Caixa_Semanal!$A167)</f>
        <v>0</v>
      </c>
      <c r="BL167" s="122">
        <f>-SUMIFS(Lancamentos!$Y:$Y,Lancamentos!$AF:$AF,Fluxo_de_Caixa_Semanal!BL$8,Lancamentos!$F:$F,"Orçado",Lancamentos!$J:$J,Fluxo_de_Caixa_Semanal!$A167)</f>
        <v>0</v>
      </c>
      <c r="BM167" s="123">
        <f>-SUMIFS(Lancamentos!$Y:$Y,Lancamentos!$AF:$AF,Fluxo_de_Caixa_Semanal!BM$8,Lancamentos!$F:$F,"Orçado",Lancamentos!$J:$J,Fluxo_de_Caixa_Semanal!$A167)</f>
        <v>0</v>
      </c>
      <c r="BN167" s="121">
        <f>-SUMIFS(Lancamentos!$Y:$Y,Lancamentos!$AF:$AF,Fluxo_de_Caixa_Semanal!BN$8,Lancamentos!$F:$F,"Orçado",Lancamentos!$J:$J,Fluxo_de_Caixa_Semanal!$A167)</f>
        <v>0</v>
      </c>
      <c r="BO167" s="122">
        <f>-SUMIFS(Lancamentos!$Y:$Y,Lancamentos!$AF:$AF,Fluxo_de_Caixa_Semanal!BO$8,Lancamentos!$F:$F,"Orçado",Lancamentos!$J:$J,Fluxo_de_Caixa_Semanal!$A167)</f>
        <v>0</v>
      </c>
      <c r="BP167" s="123">
        <f>-SUMIFS(Lancamentos!$Y:$Y,Lancamentos!$AF:$AF,Fluxo_de_Caixa_Semanal!BP$8,Lancamentos!$F:$F,"Orçado",Lancamentos!$J:$J,Fluxo_de_Caixa_Semanal!$A167)</f>
        <v>0</v>
      </c>
      <c r="BQ167" s="121">
        <f>-SUMIFS(Lancamentos!$Y:$Y,Lancamentos!$AF:$AF,Fluxo_de_Caixa_Semanal!BQ$8,Lancamentos!$F:$F,"Orçado",Lancamentos!$J:$J,Fluxo_de_Caixa_Semanal!$A167)</f>
        <v>0</v>
      </c>
      <c r="BR167" s="122">
        <f>-SUMIFS(Lancamentos!$Y:$Y,Lancamentos!$AF:$AF,Fluxo_de_Caixa_Semanal!BR$8,Lancamentos!$F:$F,"Orçado",Lancamentos!$J:$J,Fluxo_de_Caixa_Semanal!$A167)</f>
        <v>0</v>
      </c>
      <c r="BS167" s="123">
        <f>-SUMIFS(Lancamentos!$Y:$Y,Lancamentos!$AF:$AF,Fluxo_de_Caixa_Semanal!BS$8,Lancamentos!$F:$F,"Orçado",Lancamentos!$J:$J,Fluxo_de_Caixa_Semanal!$A167)</f>
        <v>0</v>
      </c>
      <c r="BT167" s="121">
        <f>-SUMIFS(Lancamentos!$Y:$Y,Lancamentos!$AF:$AF,Fluxo_de_Caixa_Semanal!BT$8,Lancamentos!$F:$F,"Orçado",Lancamentos!$J:$J,Fluxo_de_Caixa_Semanal!$A167)</f>
        <v>0</v>
      </c>
      <c r="BU167" s="122">
        <f>-SUMIFS(Lancamentos!$Y:$Y,Lancamentos!$AF:$AF,Fluxo_de_Caixa_Semanal!BU$8,Lancamentos!$F:$F,"Orçado",Lancamentos!$J:$J,Fluxo_de_Caixa_Semanal!$A167)</f>
        <v>0</v>
      </c>
      <c r="BV167" s="123">
        <f>-SUMIFS(Lancamentos!$Y:$Y,Lancamentos!$AF:$AF,Fluxo_de_Caixa_Semanal!BV$8,Lancamentos!$F:$F,"Orçado",Lancamentos!$J:$J,Fluxo_de_Caixa_Semanal!$A167)</f>
        <v>0</v>
      </c>
      <c r="BW167" s="121">
        <f>-SUMIFS(Lancamentos!$Y:$Y,Lancamentos!$AF:$AF,Fluxo_de_Caixa_Semanal!BW$8,Lancamentos!$F:$F,"Orçado",Lancamentos!$J:$J,Fluxo_de_Caixa_Semanal!$A167)</f>
        <v>0</v>
      </c>
      <c r="BX167" s="122">
        <f>-SUMIFS(Lancamentos!$Y:$Y,Lancamentos!$AF:$AF,Fluxo_de_Caixa_Semanal!BX$8,Lancamentos!$F:$F,"Orçado",Lancamentos!$J:$J,Fluxo_de_Caixa_Semanal!$A167)</f>
        <v>0</v>
      </c>
      <c r="BY167" s="123">
        <f>-SUMIFS(Lancamentos!$Y:$Y,Lancamentos!$AF:$AF,Fluxo_de_Caixa_Semanal!BY$8,Lancamentos!$F:$F,"Orçado",Lancamentos!$J:$J,Fluxo_de_Caixa_Semanal!$A167)</f>
        <v>0</v>
      </c>
      <c r="BZ167" s="121">
        <f>-SUMIFS(Lancamentos!$Y:$Y,Lancamentos!$AF:$AF,Fluxo_de_Caixa_Semanal!BZ$8,Lancamentos!$F:$F,"Orçado",Lancamentos!$J:$J,Fluxo_de_Caixa_Semanal!$A167)</f>
        <v>0</v>
      </c>
      <c r="CA167" s="122">
        <f>-SUMIFS(Lancamentos!$Y:$Y,Lancamentos!$AF:$AF,Fluxo_de_Caixa_Semanal!CA$8,Lancamentos!$F:$F,"Orçado",Lancamentos!$J:$J,Fluxo_de_Caixa_Semanal!$A167)</f>
        <v>0</v>
      </c>
      <c r="CB167" s="123">
        <f>-SUMIFS(Lancamentos!$Y:$Y,Lancamentos!$AF:$AF,Fluxo_de_Caixa_Semanal!CB$8,Lancamentos!$F:$F,"Orçado",Lancamentos!$J:$J,Fluxo_de_Caixa_Semanal!$A167)</f>
        <v>0</v>
      </c>
      <c r="CC167" s="121">
        <f>-SUMIFS(Lancamentos!$Y:$Y,Lancamentos!$AF:$AF,Fluxo_de_Caixa_Semanal!CC$8,Lancamentos!$F:$F,"Orçado",Lancamentos!$J:$J,Fluxo_de_Caixa_Semanal!$A167)</f>
        <v>0</v>
      </c>
      <c r="CD167" s="122">
        <f>-SUMIFS(Lancamentos!$Y:$Y,Lancamentos!$AF:$AF,Fluxo_de_Caixa_Semanal!CD$8,Lancamentos!$F:$F,"Orçado",Lancamentos!$J:$J,Fluxo_de_Caixa_Semanal!$A167)</f>
        <v>0</v>
      </c>
      <c r="CE167" s="123">
        <f>-SUMIFS(Lancamentos!$Y:$Y,Lancamentos!$AF:$AF,Fluxo_de_Caixa_Semanal!CE$8,Lancamentos!$F:$F,"Orçado",Lancamentos!$J:$J,Fluxo_de_Caixa_Semanal!$A167)</f>
        <v>0</v>
      </c>
      <c r="CF167" s="121">
        <f>-SUMIFS(Lancamentos!$Y:$Y,Lancamentos!$AF:$AF,Fluxo_de_Caixa_Semanal!CF$8,Lancamentos!$F:$F,"Orçado",Lancamentos!$J:$J,Fluxo_de_Caixa_Semanal!$A167)</f>
        <v>0</v>
      </c>
      <c r="CG167" s="122">
        <f>-SUMIFS(Lancamentos!$Y:$Y,Lancamentos!$AF:$AF,Fluxo_de_Caixa_Semanal!CG$8,Lancamentos!$F:$F,"Orçado",Lancamentos!$J:$J,Fluxo_de_Caixa_Semanal!$A167)</f>
        <v>0</v>
      </c>
      <c r="CH167" s="123">
        <f>-SUMIFS(Lancamentos!$Y:$Y,Lancamentos!$AF:$AF,Fluxo_de_Caixa_Semanal!CH$8,Lancamentos!$F:$F,"Orçado",Lancamentos!$J:$J,Fluxo_de_Caixa_Semanal!$A167)</f>
        <v>0</v>
      </c>
      <c r="CI167" s="121">
        <f>-SUMIFS(Lancamentos!$Y:$Y,Lancamentos!$AF:$AF,Fluxo_de_Caixa_Semanal!CI$8,Lancamentos!$F:$F,"Orçado",Lancamentos!$J:$J,Fluxo_de_Caixa_Semanal!$A167)</f>
        <v>0</v>
      </c>
      <c r="CJ167" s="122">
        <f>-SUMIFS(Lancamentos!$Y:$Y,Lancamentos!$AF:$AF,Fluxo_de_Caixa_Semanal!CJ$8,Lancamentos!$F:$F,"Orçado",Lancamentos!$J:$J,Fluxo_de_Caixa_Semanal!$A167)</f>
        <v>0</v>
      </c>
      <c r="CK167" s="123">
        <f>-SUMIFS(Lancamentos!$Y:$Y,Lancamentos!$AF:$AF,Fluxo_de_Caixa_Semanal!CK$8,Lancamentos!$F:$F,"Orçado",Lancamentos!$J:$J,Fluxo_de_Caixa_Semanal!$A167)</f>
        <v>0</v>
      </c>
      <c r="CL167" s="121">
        <f>-SUMIFS(Lancamentos!$Y:$Y,Lancamentos!$AF:$AF,Fluxo_de_Caixa_Semanal!CL$8,Lancamentos!$F:$F,"Orçado",Lancamentos!$J:$J,Fluxo_de_Caixa_Semanal!$A167)</f>
        <v>0</v>
      </c>
      <c r="CM167" s="122">
        <f>-SUMIFS(Lancamentos!$Y:$Y,Lancamentos!$AF:$AF,Fluxo_de_Caixa_Semanal!CM$8,Lancamentos!$F:$F,"Orçado",Lancamentos!$J:$J,Fluxo_de_Caixa_Semanal!$A167)</f>
        <v>0</v>
      </c>
      <c r="CN167" s="123">
        <f>-SUMIFS(Lancamentos!$Y:$Y,Lancamentos!$AF:$AF,Fluxo_de_Caixa_Semanal!CN$8,Lancamentos!$F:$F,"Orçado",Lancamentos!$J:$J,Fluxo_de_Caixa_Semanal!$A167)</f>
        <v>0</v>
      </c>
      <c r="CO167" s="121">
        <f>-SUMIFS(Lancamentos!$Y:$Y,Lancamentos!$AF:$AF,Fluxo_de_Caixa_Semanal!CO$8,Lancamentos!$F:$F,"Orçado",Lancamentos!$J:$J,Fluxo_de_Caixa_Semanal!$A167)</f>
        <v>0</v>
      </c>
      <c r="CP167" s="122">
        <f>-SUMIFS(Lancamentos!$Y:$Y,Lancamentos!$AF:$AF,Fluxo_de_Caixa_Semanal!CP$8,Lancamentos!$F:$F,"Orçado",Lancamentos!$J:$J,Fluxo_de_Caixa_Semanal!$A167)</f>
        <v>0</v>
      </c>
      <c r="CQ167" s="123">
        <f>-SUMIFS(Lancamentos!$Y:$Y,Lancamentos!$AF:$AF,Fluxo_de_Caixa_Semanal!CQ$8,Lancamentos!$F:$F,"Orçado",Lancamentos!$J:$J,Fluxo_de_Caixa_Semanal!$A167)</f>
        <v>0</v>
      </c>
      <c r="CR167" s="121">
        <f>-SUMIFS(Lancamentos!$Y:$Y,Lancamentos!$AF:$AF,Fluxo_de_Caixa_Semanal!CR$8,Lancamentos!$F:$F,"Orçado",Lancamentos!$J:$J,Fluxo_de_Caixa_Semanal!$A167)</f>
        <v>0</v>
      </c>
      <c r="CS167" s="122">
        <f>-SUMIFS(Lancamentos!$Y:$Y,Lancamentos!$AF:$AF,Fluxo_de_Caixa_Semanal!CS$8,Lancamentos!$F:$F,"Orçado",Lancamentos!$J:$J,Fluxo_de_Caixa_Semanal!$A167)</f>
        <v>0</v>
      </c>
      <c r="CT167" s="123">
        <f>-SUMIFS(Lancamentos!$Y:$Y,Lancamentos!$AF:$AF,Fluxo_de_Caixa_Semanal!CT$8,Lancamentos!$F:$F,"Orçado",Lancamentos!$J:$J,Fluxo_de_Caixa_Semanal!$A167)</f>
        <v>0</v>
      </c>
      <c r="CU167" s="121">
        <f>-SUMIFS(Lancamentos!$Y:$Y,Lancamentos!$AF:$AF,Fluxo_de_Caixa_Semanal!CU$8,Lancamentos!$F:$F,"Orçado",Lancamentos!$J:$J,Fluxo_de_Caixa_Semanal!$A167)</f>
        <v>0</v>
      </c>
      <c r="CV167" s="122">
        <f>-SUMIFS(Lancamentos!$Y:$Y,Lancamentos!$AF:$AF,Fluxo_de_Caixa_Semanal!CV$8,Lancamentos!$F:$F,"Orçado",Lancamentos!$J:$J,Fluxo_de_Caixa_Semanal!$A167)</f>
        <v>0</v>
      </c>
      <c r="CW167" s="123">
        <f>-SUMIFS(Lancamentos!$Y:$Y,Lancamentos!$AF:$AF,Fluxo_de_Caixa_Semanal!CW$8,Lancamentos!$F:$F,"Orçado",Lancamentos!$J:$J,Fluxo_de_Caixa_Semanal!$A167)</f>
        <v>0</v>
      </c>
      <c r="CX167" s="121">
        <f>-SUMIFS(Lancamentos!$Y:$Y,Lancamentos!$AF:$AF,Fluxo_de_Caixa_Semanal!CX$8,Lancamentos!$F:$F,"Orçado",Lancamentos!$J:$J,Fluxo_de_Caixa_Semanal!$A167)</f>
        <v>0</v>
      </c>
      <c r="CY167" s="122">
        <f>-SUMIFS(Lancamentos!$Y:$Y,Lancamentos!$AF:$AF,Fluxo_de_Caixa_Semanal!CY$8,Lancamentos!$F:$F,"Orçado",Lancamentos!$J:$J,Fluxo_de_Caixa_Semanal!$A167)</f>
        <v>0</v>
      </c>
      <c r="CZ167" s="123">
        <f>-SUMIFS(Lancamentos!$Y:$Y,Lancamentos!$AF:$AF,Fluxo_de_Caixa_Semanal!CZ$8,Lancamentos!$F:$F,"Orçado",Lancamentos!$J:$J,Fluxo_de_Caixa_Semanal!$A167)</f>
        <v>0</v>
      </c>
      <c r="DA167" s="121">
        <f>-SUMIFS(Lancamentos!$Y:$Y,Lancamentos!$AF:$AF,Fluxo_de_Caixa_Semanal!DA$8,Lancamentos!$F:$F,"Orçado",Lancamentos!$J:$J,Fluxo_de_Caixa_Semanal!$A167)</f>
        <v>0</v>
      </c>
      <c r="DB167" s="122">
        <f>-SUMIFS(Lancamentos!$Y:$Y,Lancamentos!$AF:$AF,Fluxo_de_Caixa_Semanal!DB$8,Lancamentos!$F:$F,"Orçado",Lancamentos!$J:$J,Fluxo_de_Caixa_Semanal!$A167)</f>
        <v>0</v>
      </c>
      <c r="DC167" s="123">
        <f>-SUMIFS(Lancamentos!$Y:$Y,Lancamentos!$AF:$AF,Fluxo_de_Caixa_Semanal!DC$8,Lancamentos!$F:$F,"Orçado",Lancamentos!$J:$J,Fluxo_de_Caixa_Semanal!$A167)</f>
        <v>0</v>
      </c>
      <c r="DD167" s="121">
        <f>-SUMIFS(Lancamentos!$Y:$Y,Lancamentos!$AF:$AF,Fluxo_de_Caixa_Semanal!DD$8,Lancamentos!$F:$F,"Orçado",Lancamentos!$J:$J,Fluxo_de_Caixa_Semanal!$A167)</f>
        <v>0</v>
      </c>
      <c r="DE167" s="122">
        <f>-SUMIFS(Lancamentos!$Y:$Y,Lancamentos!$AF:$AF,Fluxo_de_Caixa_Semanal!DE$8,Lancamentos!$F:$F,"Orçado",Lancamentos!$J:$J,Fluxo_de_Caixa_Semanal!$A167)</f>
        <v>0</v>
      </c>
      <c r="DF167" s="123">
        <f>-SUMIFS(Lancamentos!$Y:$Y,Lancamentos!$AF:$AF,Fluxo_de_Caixa_Semanal!DF$8,Lancamentos!$F:$F,"Orçado",Lancamentos!$J:$J,Fluxo_de_Caixa_Semanal!$A167)</f>
        <v>0</v>
      </c>
      <c r="DG167" s="121">
        <f>-SUMIFS(Lancamentos!$Y:$Y,Lancamentos!$AF:$AF,Fluxo_de_Caixa_Semanal!DG$8,Lancamentos!$F:$F,"Orçado",Lancamentos!$J:$J,Fluxo_de_Caixa_Semanal!$A167)</f>
        <v>0</v>
      </c>
      <c r="DH167" s="122">
        <f>-SUMIFS(Lancamentos!$Y:$Y,Lancamentos!$AF:$AF,Fluxo_de_Caixa_Semanal!DH$8,Lancamentos!$F:$F,"Orçado",Lancamentos!$J:$J,Fluxo_de_Caixa_Semanal!$A167)</f>
        <v>0</v>
      </c>
      <c r="DI167" s="123">
        <f>-SUMIFS(Lancamentos!$Y:$Y,Lancamentos!$AF:$AF,Fluxo_de_Caixa_Semanal!DI$8,Lancamentos!$F:$F,"Orçado",Lancamentos!$J:$J,Fluxo_de_Caixa_Semanal!$A167)</f>
        <v>0</v>
      </c>
      <c r="DJ167" s="121">
        <f>-SUMIFS(Lancamentos!$Y:$Y,Lancamentos!$AF:$AF,Fluxo_de_Caixa_Semanal!DJ$8,Lancamentos!$F:$F,"Orçado",Lancamentos!$J:$J,Fluxo_de_Caixa_Semanal!$A167)</f>
        <v>0</v>
      </c>
      <c r="DK167" s="122">
        <f>-SUMIFS(Lancamentos!$Y:$Y,Lancamentos!$AF:$AF,Fluxo_de_Caixa_Semanal!DK$8,Lancamentos!$F:$F,"Orçado",Lancamentos!$J:$J,Fluxo_de_Caixa_Semanal!$A167)</f>
        <v>0</v>
      </c>
      <c r="DL167" s="123">
        <f>-SUMIFS(Lancamentos!$Y:$Y,Lancamentos!$AF:$AF,Fluxo_de_Caixa_Semanal!DL$8,Lancamentos!$F:$F,"Orçado",Lancamentos!$J:$J,Fluxo_de_Caixa_Semanal!$A167)</f>
        <v>0</v>
      </c>
      <c r="DM167" s="121">
        <f>-SUMIFS(Lancamentos!$Y:$Y,Lancamentos!$AF:$AF,Fluxo_de_Caixa_Semanal!DM$8,Lancamentos!$F:$F,"Orçado",Lancamentos!$J:$J,Fluxo_de_Caixa_Semanal!$A167)</f>
        <v>0</v>
      </c>
      <c r="DN167" s="122">
        <f>-SUMIFS(Lancamentos!$Y:$Y,Lancamentos!$AF:$AF,Fluxo_de_Caixa_Semanal!DN$8,Lancamentos!$F:$F,"Orçado",Lancamentos!$J:$J,Fluxo_de_Caixa_Semanal!$A167)</f>
        <v>0</v>
      </c>
      <c r="DO167" s="123">
        <f>-SUMIFS(Lancamentos!$Y:$Y,Lancamentos!$AF:$AF,Fluxo_de_Caixa_Semanal!DO$8,Lancamentos!$F:$F,"Orçado",Lancamentos!$J:$J,Fluxo_de_Caixa_Semanal!$A167)</f>
        <v>0</v>
      </c>
      <c r="DP167" s="121">
        <f>-SUMIFS(Lancamentos!$Y:$Y,Lancamentos!$AF:$AF,Fluxo_de_Caixa_Semanal!DP$8,Lancamentos!$F:$F,"Orçado",Lancamentos!$J:$J,Fluxo_de_Caixa_Semanal!$A167)</f>
        <v>0</v>
      </c>
      <c r="DQ167" s="122">
        <f>-SUMIFS(Lancamentos!$Y:$Y,Lancamentos!$AF:$AF,Fluxo_de_Caixa_Semanal!DQ$8,Lancamentos!$F:$F,"Orçado",Lancamentos!$J:$J,Fluxo_de_Caixa_Semanal!$A167)</f>
        <v>0</v>
      </c>
      <c r="DR167" s="123">
        <f>-SUMIFS(Lancamentos!$Y:$Y,Lancamentos!$AF:$AF,Fluxo_de_Caixa_Semanal!DR$8,Lancamentos!$F:$F,"Orçado",Lancamentos!$J:$J,Fluxo_de_Caixa_Semanal!$A167)</f>
        <v>0</v>
      </c>
      <c r="DS167" s="121">
        <f>-SUMIFS(Lancamentos!$Y:$Y,Lancamentos!$AF:$AF,Fluxo_de_Caixa_Semanal!DS$8,Lancamentos!$F:$F,"Orçado",Lancamentos!$J:$J,Fluxo_de_Caixa_Semanal!$A167)</f>
        <v>0</v>
      </c>
      <c r="DT167" s="122">
        <f>-SUMIFS(Lancamentos!$Y:$Y,Lancamentos!$AF:$AF,Fluxo_de_Caixa_Semanal!DT$8,Lancamentos!$F:$F,"Orçado",Lancamentos!$J:$J,Fluxo_de_Caixa_Semanal!$A167)</f>
        <v>0</v>
      </c>
      <c r="DU167" s="123">
        <f>-SUMIFS(Lancamentos!$Y:$Y,Lancamentos!$AF:$AF,Fluxo_de_Caixa_Semanal!DU$8,Lancamentos!$F:$F,"Orçado",Lancamentos!$J:$J,Fluxo_de_Caixa_Semanal!$A167)</f>
        <v>0</v>
      </c>
      <c r="DV167" s="121">
        <f>-SUMIFS(Lancamentos!$Y:$Y,Lancamentos!$AF:$AF,Fluxo_de_Caixa_Semanal!DV$8,Lancamentos!$F:$F,"Orçado",Lancamentos!$J:$J,Fluxo_de_Caixa_Semanal!$A167)</f>
        <v>0</v>
      </c>
      <c r="DW167" s="122">
        <f>-SUMIFS(Lancamentos!$Y:$Y,Lancamentos!$AF:$AF,Fluxo_de_Caixa_Semanal!DW$8,Lancamentos!$F:$F,"Orçado",Lancamentos!$J:$J,Fluxo_de_Caixa_Semanal!$A167)</f>
        <v>0</v>
      </c>
      <c r="DX167" s="123">
        <f>-SUMIFS(Lancamentos!$Y:$Y,Lancamentos!$AF:$AF,Fluxo_de_Caixa_Semanal!DX$8,Lancamentos!$F:$F,"Orçado",Lancamentos!$J:$J,Fluxo_de_Caixa_Semanal!$A167)</f>
        <v>0</v>
      </c>
      <c r="DY167" s="121">
        <f>-SUMIFS(Lancamentos!$Y:$Y,Lancamentos!$AF:$AF,Fluxo_de_Caixa_Semanal!DY$8,Lancamentos!$F:$F,"Orçado",Lancamentos!$J:$J,Fluxo_de_Caixa_Semanal!$A167)</f>
        <v>0</v>
      </c>
      <c r="DZ167" s="122">
        <f>-SUMIFS(Lancamentos!$Y:$Y,Lancamentos!$AF:$AF,Fluxo_de_Caixa_Semanal!DZ$8,Lancamentos!$F:$F,"Orçado",Lancamentos!$J:$J,Fluxo_de_Caixa_Semanal!$A167)</f>
        <v>0</v>
      </c>
      <c r="EA167" s="123">
        <f>-SUMIFS(Lancamentos!$Y:$Y,Lancamentos!$AF:$AF,Fluxo_de_Caixa_Semanal!EA$8,Lancamentos!$F:$F,"Orçado",Lancamentos!$J:$J,Fluxo_de_Caixa_Semanal!$A167)</f>
        <v>0</v>
      </c>
      <c r="EB167" s="121">
        <f>-SUMIFS(Lancamentos!$Y:$Y,Lancamentos!$AF:$AF,Fluxo_de_Caixa_Semanal!EB$8,Lancamentos!$F:$F,"Orçado",Lancamentos!$J:$J,Fluxo_de_Caixa_Semanal!$A167)</f>
        <v>0</v>
      </c>
      <c r="EC167" s="122">
        <f>-SUMIFS(Lancamentos!$Y:$Y,Lancamentos!$AF:$AF,Fluxo_de_Caixa_Semanal!EC$8,Lancamentos!$F:$F,"Orçado",Lancamentos!$J:$J,Fluxo_de_Caixa_Semanal!$A167)</f>
        <v>0</v>
      </c>
      <c r="ED167" s="123">
        <f>-SUMIFS(Lancamentos!$Y:$Y,Lancamentos!$AF:$AF,Fluxo_de_Caixa_Semanal!ED$8,Lancamentos!$F:$F,"Orçado",Lancamentos!$J:$J,Fluxo_de_Caixa_Semanal!$A167)</f>
        <v>0</v>
      </c>
      <c r="EE167" s="121">
        <f>-SUMIFS(Lancamentos!$Y:$Y,Lancamentos!$AF:$AF,Fluxo_de_Caixa_Semanal!EE$8,Lancamentos!$F:$F,"Orçado",Lancamentos!$J:$J,Fluxo_de_Caixa_Semanal!$A167)</f>
        <v>0</v>
      </c>
      <c r="EF167" s="122">
        <f>-SUMIFS(Lancamentos!$Y:$Y,Lancamentos!$AF:$AF,Fluxo_de_Caixa_Semanal!EF$8,Lancamentos!$F:$F,"Orçado",Lancamentos!$J:$J,Fluxo_de_Caixa_Semanal!$A167)</f>
        <v>0</v>
      </c>
      <c r="EG167" s="123">
        <f>-SUMIFS(Lancamentos!$Y:$Y,Lancamentos!$AF:$AF,Fluxo_de_Caixa_Semanal!EG$8,Lancamentos!$F:$F,"Orçado",Lancamentos!$J:$J,Fluxo_de_Caixa_Semanal!$A167)</f>
        <v>0</v>
      </c>
      <c r="EH167" s="121">
        <f>-SUMIFS(Lancamentos!$Y:$Y,Lancamentos!$AF:$AF,Fluxo_de_Caixa_Semanal!EH$8,Lancamentos!$F:$F,"Orçado",Lancamentos!$J:$J,Fluxo_de_Caixa_Semanal!$A167)</f>
        <v>0</v>
      </c>
      <c r="EI167" s="122">
        <f>-SUMIFS(Lancamentos!$Y:$Y,Lancamentos!$AF:$AF,Fluxo_de_Caixa_Semanal!EI$8,Lancamentos!$F:$F,"Orçado",Lancamentos!$J:$J,Fluxo_de_Caixa_Semanal!$A167)</f>
        <v>0</v>
      </c>
      <c r="EJ167" s="123">
        <f>-SUMIFS(Lancamentos!$Y:$Y,Lancamentos!$AF:$AF,Fluxo_de_Caixa_Semanal!EJ$8,Lancamentos!$F:$F,"Orçado",Lancamentos!$J:$J,Fluxo_de_Caixa_Semanal!$A167)</f>
        <v>0</v>
      </c>
      <c r="EK167" s="121">
        <f>-SUMIFS(Lancamentos!$Y:$Y,Lancamentos!$AF:$AF,Fluxo_de_Caixa_Semanal!EK$8,Lancamentos!$F:$F,"Orçado",Lancamentos!$J:$J,Fluxo_de_Caixa_Semanal!$A167)</f>
        <v>0</v>
      </c>
      <c r="EL167" s="122">
        <f>-SUMIFS(Lancamentos!$Y:$Y,Lancamentos!$AF:$AF,Fluxo_de_Caixa_Semanal!EL$8,Lancamentos!$F:$F,"Orçado",Lancamentos!$J:$J,Fluxo_de_Caixa_Semanal!$A167)</f>
        <v>0</v>
      </c>
      <c r="EM167" s="123">
        <f>-SUMIFS(Lancamentos!$Y:$Y,Lancamentos!$AF:$AF,Fluxo_de_Caixa_Semanal!EM$8,Lancamentos!$F:$F,"Orçado",Lancamentos!$J:$J,Fluxo_de_Caixa_Semanal!$A167)</f>
        <v>0</v>
      </c>
      <c r="EN167" s="121">
        <f>-SUMIFS(Lancamentos!$Y:$Y,Lancamentos!$AF:$AF,Fluxo_de_Caixa_Semanal!EN$8,Lancamentos!$F:$F,"Orçado",Lancamentos!$J:$J,Fluxo_de_Caixa_Semanal!$A167)</f>
        <v>0</v>
      </c>
      <c r="EO167" s="122">
        <f>-SUMIFS(Lancamentos!$Y:$Y,Lancamentos!$AF:$AF,Fluxo_de_Caixa_Semanal!EO$8,Lancamentos!$F:$F,"Orçado",Lancamentos!$J:$J,Fluxo_de_Caixa_Semanal!$A167)</f>
        <v>0</v>
      </c>
      <c r="EP167" s="123">
        <f>-SUMIFS(Lancamentos!$Y:$Y,Lancamentos!$AF:$AF,Fluxo_de_Caixa_Semanal!EP$8,Lancamentos!$F:$F,"Orçado",Lancamentos!$J:$J,Fluxo_de_Caixa_Semanal!$A167)</f>
        <v>0</v>
      </c>
      <c r="EQ167" s="121">
        <f>-SUMIFS(Lancamentos!$Y:$Y,Lancamentos!$AF:$AF,Fluxo_de_Caixa_Semanal!EQ$8,Lancamentos!$F:$F,"Orçado",Lancamentos!$J:$J,Fluxo_de_Caixa_Semanal!$A167)</f>
        <v>0</v>
      </c>
      <c r="ER167" s="122">
        <f>-SUMIFS(Lancamentos!$Y:$Y,Lancamentos!$AF:$AF,Fluxo_de_Caixa_Semanal!ER$8,Lancamentos!$F:$F,"Orçado",Lancamentos!$J:$J,Fluxo_de_Caixa_Semanal!$A167)</f>
        <v>0</v>
      </c>
      <c r="ES167" s="123">
        <f>-SUMIFS(Lancamentos!$Y:$Y,Lancamentos!$AF:$AF,Fluxo_de_Caixa_Semanal!ES$8,Lancamentos!$F:$F,"Orçado",Lancamentos!$J:$J,Fluxo_de_Caixa_Semanal!$A167)</f>
        <v>0</v>
      </c>
    </row>
    <row r="168" spans="1:149" s="2" customFormat="1" outlineLevel="1" x14ac:dyDescent="0.25">
      <c r="A168" t="s">
        <v>133</v>
      </c>
      <c r="B168" t="s">
        <v>134</v>
      </c>
      <c r="C168" s="165">
        <f>-SUMIFS(Lancamentos!$Y:$Y,Lancamentos!$AF:$AF,Fluxo_de_Caixa_Semanal!C$8,Lancamentos!$F:$F,"Realizado",Lancamentos!$J:$J,Fluxo_de_Caixa_Semanal!$A168)</f>
        <v>0</v>
      </c>
      <c r="D168" s="165">
        <f>-SUMIFS(Lancamentos!$Y:$Y,Lancamentos!$AF:$AF,Fluxo_de_Caixa_Semanal!D$8,Lancamentos!$F:$F,"Realizado",Lancamentos!$J:$J,Fluxo_de_Caixa_Semanal!$A168)</f>
        <v>0</v>
      </c>
      <c r="E168" s="166">
        <f>-SUMIFS(Lancamentos!$Y:$Y,Lancamentos!$AF:$AF,Fluxo_de_Caixa_Semanal!E$8,Lancamentos!$F:$F,"Realizado",Lancamentos!$J:$J,Fluxo_de_Caixa_Semanal!$A168)</f>
        <v>0</v>
      </c>
      <c r="F168" s="167">
        <f>-SUMIFS(Lancamentos!$Y:$Y,Lancamentos!$AF:$AF,Fluxo_de_Caixa_Semanal!F$8,Lancamentos!$F:$F,"Realizado",Lancamentos!$J:$J,Fluxo_de_Caixa_Semanal!$A168)</f>
        <v>0</v>
      </c>
      <c r="G168" s="165">
        <f>-SUMIFS(Lancamentos!$Y:$Y,Lancamentos!$AF:$AF,Fluxo_de_Caixa_Semanal!G$8,Lancamentos!$F:$F,"Realizado",Lancamentos!$J:$J,Fluxo_de_Caixa_Semanal!$A168)</f>
        <v>0</v>
      </c>
      <c r="H168" s="166">
        <f>-SUMIFS(Lancamentos!$Y:$Y,Lancamentos!$AF:$AF,Fluxo_de_Caixa_Semanal!H$8,Lancamentos!$F:$F,"Realizado",Lancamentos!$J:$J,Fluxo_de_Caixa_Semanal!$A168)</f>
        <v>0</v>
      </c>
      <c r="I168" s="167">
        <f>-SUMIFS(Lancamentos!$Y:$Y,Lancamentos!$AF:$AF,Fluxo_de_Caixa_Semanal!I$8,Lancamentos!$F:$F,"Realizado",Lancamentos!$J:$J,Fluxo_de_Caixa_Semanal!$A168)</f>
        <v>0</v>
      </c>
      <c r="J168" s="165">
        <f>-SUMIFS(Lancamentos!$Y:$Y,Lancamentos!$AF:$AF,Fluxo_de_Caixa_Semanal!J$8,Lancamentos!$F:$F,"Realizado",Lancamentos!$J:$J,Fluxo_de_Caixa_Semanal!$A168)</f>
        <v>0</v>
      </c>
      <c r="K168" s="166">
        <f>-SUMIFS(Lancamentos!$Y:$Y,Lancamentos!$AF:$AF,Fluxo_de_Caixa_Semanal!K$8,Lancamentos!$F:$F,"Realizado",Lancamentos!$J:$J,Fluxo_de_Caixa_Semanal!$A168)</f>
        <v>0</v>
      </c>
      <c r="L168" s="167">
        <f>-SUMIFS(Lancamentos!$Y:$Y,Lancamentos!$AF:$AF,Fluxo_de_Caixa_Semanal!L$8,Lancamentos!$F:$F,"Realizado",Lancamentos!$J:$J,Fluxo_de_Caixa_Semanal!$A168)</f>
        <v>0</v>
      </c>
      <c r="M168" s="165">
        <f>-SUMIFS(Lancamentos!$Y:$Y,Lancamentos!$AF:$AF,Fluxo_de_Caixa_Semanal!M$8,Lancamentos!$F:$F,"Realizado",Lancamentos!$J:$J,Fluxo_de_Caixa_Semanal!$A168)</f>
        <v>0</v>
      </c>
      <c r="N168" s="166">
        <f>-SUMIFS(Lancamentos!$Y:$Y,Lancamentos!$AF:$AF,Fluxo_de_Caixa_Semanal!N$8,Lancamentos!$F:$F,"Realizado",Lancamentos!$J:$J,Fluxo_de_Caixa_Semanal!$A168)</f>
        <v>0</v>
      </c>
      <c r="O168" s="167">
        <f>-SUMIFS(Lancamentos!$Y:$Y,Lancamentos!$AF:$AF,Fluxo_de_Caixa_Semanal!O$8,Lancamentos!$F:$F,"Realizado",Lancamentos!$J:$J,Fluxo_de_Caixa_Semanal!$A168)</f>
        <v>0</v>
      </c>
      <c r="P168" s="165">
        <f>-SUMIFS(Lancamentos!$Y:$Y,Lancamentos!$AF:$AF,Fluxo_de_Caixa_Semanal!P$8,Lancamentos!$F:$F,"Realizado",Lancamentos!$J:$J,Fluxo_de_Caixa_Semanal!$A168)</f>
        <v>0</v>
      </c>
      <c r="Q168" s="166">
        <f>-SUMIFS(Lancamentos!$Y:$Y,Lancamentos!$AF:$AF,Fluxo_de_Caixa_Semanal!Q$8,Lancamentos!$F:$F,"Realizado",Lancamentos!$J:$J,Fluxo_de_Caixa_Semanal!$A168)</f>
        <v>0</v>
      </c>
      <c r="R168" s="167">
        <f>-SUMIFS(Lancamentos!$Y:$Y,Lancamentos!$AF:$AF,Fluxo_de_Caixa_Semanal!R$8,Lancamentos!$F:$F,"Realizado",Lancamentos!$J:$J,Fluxo_de_Caixa_Semanal!$A168)</f>
        <v>0</v>
      </c>
      <c r="S168" s="165">
        <f>-SUMIFS(Lancamentos!$Y:$Y,Lancamentos!$AF:$AF,Fluxo_de_Caixa_Semanal!S$8,Lancamentos!$F:$F,"Realizado",Lancamentos!$J:$J,Fluxo_de_Caixa_Semanal!$A168)</f>
        <v>0</v>
      </c>
      <c r="T168" s="166">
        <f>-SUMIFS(Lancamentos!$Y:$Y,Lancamentos!$AF:$AF,Fluxo_de_Caixa_Semanal!T$8,Lancamentos!$F:$F,"Realizado",Lancamentos!$J:$J,Fluxo_de_Caixa_Semanal!$A168)</f>
        <v>0</v>
      </c>
      <c r="U168" s="167">
        <f>-SUMIFS(Lancamentos!$Y:$Y,Lancamentos!$AF:$AF,Fluxo_de_Caixa_Semanal!U$8,Lancamentos!$F:$F,"Realizado",Lancamentos!$J:$J,Fluxo_de_Caixa_Semanal!$A168)</f>
        <v>0</v>
      </c>
      <c r="V168" s="165">
        <f>-SUMIFS(Lancamentos!$Y:$Y,Lancamentos!$AF:$AF,Fluxo_de_Caixa_Semanal!V$8,Lancamentos!$F:$F,"Realizado",Lancamentos!$J:$J,Fluxo_de_Caixa_Semanal!$A168)</f>
        <v>0</v>
      </c>
      <c r="W168" s="166">
        <f>-SUMIFS(Lancamentos!$Y:$Y,Lancamentos!$AF:$AF,Fluxo_de_Caixa_Semanal!W$8,Lancamentos!$F:$F,"Realizado",Lancamentos!$J:$J,Fluxo_de_Caixa_Semanal!$A168)</f>
        <v>0</v>
      </c>
      <c r="X168" s="121">
        <f>-SUMIFS(Lancamentos!$Y:$Y,Lancamentos!$AF:$AF,Fluxo_de_Caixa_Semanal!X$8,Lancamentos!$F:$F,"Orçado",Lancamentos!$J:$J,Fluxo_de_Caixa_Semanal!$A168)</f>
        <v>0</v>
      </c>
      <c r="Y168" s="122">
        <f>-SUMIFS(Lancamentos!$Y:$Y,Lancamentos!$AF:$AF,Fluxo_de_Caixa_Semanal!Y$8,Lancamentos!$F:$F,"Orçado",Lancamentos!$J:$J,Fluxo_de_Caixa_Semanal!$A168)</f>
        <v>0</v>
      </c>
      <c r="Z168" s="123">
        <f>-SUMIFS(Lancamentos!$Y:$Y,Lancamentos!$AF:$AF,Fluxo_de_Caixa_Semanal!Z$8,Lancamentos!$F:$F,"Orçado",Lancamentos!$J:$J,Fluxo_de_Caixa_Semanal!$A168)</f>
        <v>0</v>
      </c>
      <c r="AA168" s="121">
        <f>-SUMIFS(Lancamentos!$Y:$Y,Lancamentos!$AF:$AF,Fluxo_de_Caixa_Semanal!AA$8,Lancamentos!$F:$F,"Orçado",Lancamentos!$J:$J,Fluxo_de_Caixa_Semanal!$A168)</f>
        <v>0</v>
      </c>
      <c r="AB168" s="122">
        <f>-SUMIFS(Lancamentos!$Y:$Y,Lancamentos!$AF:$AF,Fluxo_de_Caixa_Semanal!AB$8,Lancamentos!$F:$F,"Orçado",Lancamentos!$J:$J,Fluxo_de_Caixa_Semanal!$A168)</f>
        <v>0</v>
      </c>
      <c r="AC168" s="123">
        <f>-SUMIFS(Lancamentos!$Y:$Y,Lancamentos!$AF:$AF,Fluxo_de_Caixa_Semanal!AC$8,Lancamentos!$F:$F,"Orçado",Lancamentos!$J:$J,Fluxo_de_Caixa_Semanal!$A168)</f>
        <v>0</v>
      </c>
      <c r="AD168" s="121">
        <f>-SUMIFS(Lancamentos!$Y:$Y,Lancamentos!$AF:$AF,Fluxo_de_Caixa_Semanal!AD$8,Lancamentos!$F:$F,"Orçado",Lancamentos!$J:$J,Fluxo_de_Caixa_Semanal!$A168)</f>
        <v>0</v>
      </c>
      <c r="AE168" s="122">
        <f>-SUMIFS(Lancamentos!$Y:$Y,Lancamentos!$AF:$AF,Fluxo_de_Caixa_Semanal!AE$8,Lancamentos!$F:$F,"Orçado",Lancamentos!$J:$J,Fluxo_de_Caixa_Semanal!$A168)</f>
        <v>0</v>
      </c>
      <c r="AF168" s="123">
        <f>-SUMIFS(Lancamentos!$Y:$Y,Lancamentos!$AF:$AF,Fluxo_de_Caixa_Semanal!AF$8,Lancamentos!$F:$F,"Orçado",Lancamentos!$J:$J,Fluxo_de_Caixa_Semanal!$A168)</f>
        <v>0</v>
      </c>
      <c r="AG168" s="121">
        <f>-SUMIFS(Lancamentos!$Y:$Y,Lancamentos!$AF:$AF,Fluxo_de_Caixa_Semanal!AG$8,Lancamentos!$F:$F,"Orçado",Lancamentos!$J:$J,Fluxo_de_Caixa_Semanal!$A168)</f>
        <v>0</v>
      </c>
      <c r="AH168" s="122">
        <f>-SUMIFS(Lancamentos!$Y:$Y,Lancamentos!$AF:$AF,Fluxo_de_Caixa_Semanal!AH$8,Lancamentos!$F:$F,"Orçado",Lancamentos!$J:$J,Fluxo_de_Caixa_Semanal!$A168)</f>
        <v>0</v>
      </c>
      <c r="AI168" s="123">
        <f>-SUMIFS(Lancamentos!$Y:$Y,Lancamentos!$AF:$AF,Fluxo_de_Caixa_Semanal!AI$8,Lancamentos!$F:$F,"Orçado",Lancamentos!$J:$J,Fluxo_de_Caixa_Semanal!$A168)</f>
        <v>0</v>
      </c>
      <c r="AJ168" s="121">
        <f>-SUMIFS(Lancamentos!$Y:$Y,Lancamentos!$AF:$AF,Fluxo_de_Caixa_Semanal!AJ$8,Lancamentos!$F:$F,"Orçado",Lancamentos!$J:$J,Fluxo_de_Caixa_Semanal!$A168)</f>
        <v>0</v>
      </c>
      <c r="AK168" s="122">
        <f>-SUMIFS(Lancamentos!$Y:$Y,Lancamentos!$AF:$AF,Fluxo_de_Caixa_Semanal!AK$8,Lancamentos!$F:$F,"Orçado",Lancamentos!$J:$J,Fluxo_de_Caixa_Semanal!$A168)</f>
        <v>0</v>
      </c>
      <c r="AL168" s="123">
        <f>-SUMIFS(Lancamentos!$Y:$Y,Lancamentos!$AF:$AF,Fluxo_de_Caixa_Semanal!AL$8,Lancamentos!$F:$F,"Orçado",Lancamentos!$J:$J,Fluxo_de_Caixa_Semanal!$A168)</f>
        <v>0</v>
      </c>
      <c r="AM168" s="121">
        <f>-SUMIFS(Lancamentos!$Y:$Y,Lancamentos!$AF:$AF,Fluxo_de_Caixa_Semanal!AM$8,Lancamentos!$F:$F,"Orçado",Lancamentos!$J:$J,Fluxo_de_Caixa_Semanal!$A168)</f>
        <v>0</v>
      </c>
      <c r="AN168" s="122">
        <f>-SUMIFS(Lancamentos!$Y:$Y,Lancamentos!$AF:$AF,Fluxo_de_Caixa_Semanal!AN$8,Lancamentos!$F:$F,"Orçado",Lancamentos!$J:$J,Fluxo_de_Caixa_Semanal!$A168)</f>
        <v>0</v>
      </c>
      <c r="AO168" s="123">
        <f>-SUMIFS(Lancamentos!$Y:$Y,Lancamentos!$AF:$AF,Fluxo_de_Caixa_Semanal!AO$8,Lancamentos!$F:$F,"Orçado",Lancamentos!$J:$J,Fluxo_de_Caixa_Semanal!$A168)</f>
        <v>0</v>
      </c>
      <c r="AP168" s="121">
        <f>-SUMIFS(Lancamentos!$Y:$Y,Lancamentos!$AF:$AF,Fluxo_de_Caixa_Semanal!AP$8,Lancamentos!$F:$F,"Orçado",Lancamentos!$J:$J,Fluxo_de_Caixa_Semanal!$A168)</f>
        <v>0</v>
      </c>
      <c r="AQ168" s="122">
        <f>-SUMIFS(Lancamentos!$Y:$Y,Lancamentos!$AF:$AF,Fluxo_de_Caixa_Semanal!AQ$8,Lancamentos!$F:$F,"Orçado",Lancamentos!$J:$J,Fluxo_de_Caixa_Semanal!$A168)</f>
        <v>0</v>
      </c>
      <c r="AR168" s="123">
        <f>-SUMIFS(Lancamentos!$Y:$Y,Lancamentos!$AF:$AF,Fluxo_de_Caixa_Semanal!AR$8,Lancamentos!$F:$F,"Orçado",Lancamentos!$J:$J,Fluxo_de_Caixa_Semanal!$A168)</f>
        <v>0</v>
      </c>
      <c r="AS168" s="121">
        <f>-SUMIFS(Lancamentos!$Y:$Y,Lancamentos!$AF:$AF,Fluxo_de_Caixa_Semanal!AS$8,Lancamentos!$F:$F,"Orçado",Lancamentos!$J:$J,Fluxo_de_Caixa_Semanal!$A168)</f>
        <v>0</v>
      </c>
      <c r="AT168" s="122">
        <f>-SUMIFS(Lancamentos!$Y:$Y,Lancamentos!$AF:$AF,Fluxo_de_Caixa_Semanal!AT$8,Lancamentos!$F:$F,"Orçado",Lancamentos!$J:$J,Fluxo_de_Caixa_Semanal!$A168)</f>
        <v>0</v>
      </c>
      <c r="AU168" s="123">
        <f>-SUMIFS(Lancamentos!$Y:$Y,Lancamentos!$AF:$AF,Fluxo_de_Caixa_Semanal!AU$8,Lancamentos!$F:$F,"Orçado",Lancamentos!$J:$J,Fluxo_de_Caixa_Semanal!$A168)</f>
        <v>0</v>
      </c>
      <c r="AV168" s="121">
        <f>-SUMIFS(Lancamentos!$Y:$Y,Lancamentos!$AF:$AF,Fluxo_de_Caixa_Semanal!AV$8,Lancamentos!$F:$F,"Orçado",Lancamentos!$J:$J,Fluxo_de_Caixa_Semanal!$A168)</f>
        <v>0</v>
      </c>
      <c r="AW168" s="122">
        <f>-SUMIFS(Lancamentos!$Y:$Y,Lancamentos!$AF:$AF,Fluxo_de_Caixa_Semanal!AW$8,Lancamentos!$F:$F,"Orçado",Lancamentos!$J:$J,Fluxo_de_Caixa_Semanal!$A168)</f>
        <v>0</v>
      </c>
      <c r="AX168" s="123">
        <f>-SUMIFS(Lancamentos!$Y:$Y,Lancamentos!$AF:$AF,Fluxo_de_Caixa_Semanal!AX$8,Lancamentos!$F:$F,"Orçado",Lancamentos!$J:$J,Fluxo_de_Caixa_Semanal!$A168)</f>
        <v>0</v>
      </c>
      <c r="AY168" s="121">
        <f>-SUMIFS(Lancamentos!$Y:$Y,Lancamentos!$AF:$AF,Fluxo_de_Caixa_Semanal!AY$8,Lancamentos!$F:$F,"Orçado",Lancamentos!$J:$J,Fluxo_de_Caixa_Semanal!$A168)</f>
        <v>0</v>
      </c>
      <c r="AZ168" s="122">
        <f>-SUMIFS(Lancamentos!$Y:$Y,Lancamentos!$AF:$AF,Fluxo_de_Caixa_Semanal!AZ$8,Lancamentos!$F:$F,"Orçado",Lancamentos!$J:$J,Fluxo_de_Caixa_Semanal!$A168)</f>
        <v>0</v>
      </c>
      <c r="BA168" s="123">
        <f>-SUMIFS(Lancamentos!$Y:$Y,Lancamentos!$AF:$AF,Fluxo_de_Caixa_Semanal!BA$8,Lancamentos!$F:$F,"Orçado",Lancamentos!$J:$J,Fluxo_de_Caixa_Semanal!$A168)</f>
        <v>0</v>
      </c>
      <c r="BB168" s="121">
        <f>-SUMIFS(Lancamentos!$Y:$Y,Lancamentos!$AF:$AF,Fluxo_de_Caixa_Semanal!BB$8,Lancamentos!$F:$F,"Orçado",Lancamentos!$J:$J,Fluxo_de_Caixa_Semanal!$A168)</f>
        <v>0</v>
      </c>
      <c r="BC168" s="122">
        <f>-SUMIFS(Lancamentos!$Y:$Y,Lancamentos!$AF:$AF,Fluxo_de_Caixa_Semanal!BC$8,Lancamentos!$F:$F,"Orçado",Lancamentos!$J:$J,Fluxo_de_Caixa_Semanal!$A168)</f>
        <v>0</v>
      </c>
      <c r="BD168" s="123">
        <f>-SUMIFS(Lancamentos!$Y:$Y,Lancamentos!$AF:$AF,Fluxo_de_Caixa_Semanal!BD$8,Lancamentos!$F:$F,"Orçado",Lancamentos!$J:$J,Fluxo_de_Caixa_Semanal!$A168)</f>
        <v>0</v>
      </c>
      <c r="BE168" s="121">
        <f>-SUMIFS(Lancamentos!$Y:$Y,Lancamentos!$AF:$AF,Fluxo_de_Caixa_Semanal!BE$8,Lancamentos!$F:$F,"Orçado",Lancamentos!$J:$J,Fluxo_de_Caixa_Semanal!$A168)</f>
        <v>0</v>
      </c>
      <c r="BF168" s="122">
        <f>-SUMIFS(Lancamentos!$Y:$Y,Lancamentos!$AF:$AF,Fluxo_de_Caixa_Semanal!BF$8,Lancamentos!$F:$F,"Orçado",Lancamentos!$J:$J,Fluxo_de_Caixa_Semanal!$A168)</f>
        <v>0</v>
      </c>
      <c r="BG168" s="123">
        <f>-SUMIFS(Lancamentos!$Y:$Y,Lancamentos!$AF:$AF,Fluxo_de_Caixa_Semanal!BG$8,Lancamentos!$F:$F,"Orçado",Lancamentos!$J:$J,Fluxo_de_Caixa_Semanal!$A168)</f>
        <v>0</v>
      </c>
      <c r="BH168" s="121">
        <f>-SUMIFS(Lancamentos!$Y:$Y,Lancamentos!$AF:$AF,Fluxo_de_Caixa_Semanal!BH$8,Lancamentos!$F:$F,"Orçado",Lancamentos!$J:$J,Fluxo_de_Caixa_Semanal!$A168)</f>
        <v>0</v>
      </c>
      <c r="BI168" s="122">
        <f>-SUMIFS(Lancamentos!$Y:$Y,Lancamentos!$AF:$AF,Fluxo_de_Caixa_Semanal!BI$8,Lancamentos!$F:$F,"Orçado",Lancamentos!$J:$J,Fluxo_de_Caixa_Semanal!$A168)</f>
        <v>0</v>
      </c>
      <c r="BJ168" s="123">
        <f>-SUMIFS(Lancamentos!$Y:$Y,Lancamentos!$AF:$AF,Fluxo_de_Caixa_Semanal!BJ$8,Lancamentos!$F:$F,"Orçado",Lancamentos!$J:$J,Fluxo_de_Caixa_Semanal!$A168)</f>
        <v>0</v>
      </c>
      <c r="BK168" s="121">
        <f>-SUMIFS(Lancamentos!$Y:$Y,Lancamentos!$AF:$AF,Fluxo_de_Caixa_Semanal!BK$8,Lancamentos!$F:$F,"Orçado",Lancamentos!$J:$J,Fluxo_de_Caixa_Semanal!$A168)</f>
        <v>0</v>
      </c>
      <c r="BL168" s="122">
        <f>-SUMIFS(Lancamentos!$Y:$Y,Lancamentos!$AF:$AF,Fluxo_de_Caixa_Semanal!BL$8,Lancamentos!$F:$F,"Orçado",Lancamentos!$J:$J,Fluxo_de_Caixa_Semanal!$A168)</f>
        <v>0</v>
      </c>
      <c r="BM168" s="123">
        <f>-SUMIFS(Lancamentos!$Y:$Y,Lancamentos!$AF:$AF,Fluxo_de_Caixa_Semanal!BM$8,Lancamentos!$F:$F,"Orçado",Lancamentos!$J:$J,Fluxo_de_Caixa_Semanal!$A168)</f>
        <v>0</v>
      </c>
      <c r="BN168" s="121">
        <f>-SUMIFS(Lancamentos!$Y:$Y,Lancamentos!$AF:$AF,Fluxo_de_Caixa_Semanal!BN$8,Lancamentos!$F:$F,"Orçado",Lancamentos!$J:$J,Fluxo_de_Caixa_Semanal!$A168)</f>
        <v>0</v>
      </c>
      <c r="BO168" s="122">
        <f>-SUMIFS(Lancamentos!$Y:$Y,Lancamentos!$AF:$AF,Fluxo_de_Caixa_Semanal!BO$8,Lancamentos!$F:$F,"Orçado",Lancamentos!$J:$J,Fluxo_de_Caixa_Semanal!$A168)</f>
        <v>0</v>
      </c>
      <c r="BP168" s="123">
        <f>-SUMIFS(Lancamentos!$Y:$Y,Lancamentos!$AF:$AF,Fluxo_de_Caixa_Semanal!BP$8,Lancamentos!$F:$F,"Orçado",Lancamentos!$J:$J,Fluxo_de_Caixa_Semanal!$A168)</f>
        <v>0</v>
      </c>
      <c r="BQ168" s="121">
        <f>-SUMIFS(Lancamentos!$Y:$Y,Lancamentos!$AF:$AF,Fluxo_de_Caixa_Semanal!BQ$8,Lancamentos!$F:$F,"Orçado",Lancamentos!$J:$J,Fluxo_de_Caixa_Semanal!$A168)</f>
        <v>0</v>
      </c>
      <c r="BR168" s="122">
        <f>-SUMIFS(Lancamentos!$Y:$Y,Lancamentos!$AF:$AF,Fluxo_de_Caixa_Semanal!BR$8,Lancamentos!$F:$F,"Orçado",Lancamentos!$J:$J,Fluxo_de_Caixa_Semanal!$A168)</f>
        <v>0</v>
      </c>
      <c r="BS168" s="123">
        <f>-SUMIFS(Lancamentos!$Y:$Y,Lancamentos!$AF:$AF,Fluxo_de_Caixa_Semanal!BS$8,Lancamentos!$F:$F,"Orçado",Lancamentos!$J:$J,Fluxo_de_Caixa_Semanal!$A168)</f>
        <v>0</v>
      </c>
      <c r="BT168" s="121">
        <f>-SUMIFS(Lancamentos!$Y:$Y,Lancamentos!$AF:$AF,Fluxo_de_Caixa_Semanal!BT$8,Lancamentos!$F:$F,"Orçado",Lancamentos!$J:$J,Fluxo_de_Caixa_Semanal!$A168)</f>
        <v>0</v>
      </c>
      <c r="BU168" s="122">
        <f>-SUMIFS(Lancamentos!$Y:$Y,Lancamentos!$AF:$AF,Fluxo_de_Caixa_Semanal!BU$8,Lancamentos!$F:$F,"Orçado",Lancamentos!$J:$J,Fluxo_de_Caixa_Semanal!$A168)</f>
        <v>0</v>
      </c>
      <c r="BV168" s="123">
        <f>-SUMIFS(Lancamentos!$Y:$Y,Lancamentos!$AF:$AF,Fluxo_de_Caixa_Semanal!BV$8,Lancamentos!$F:$F,"Orçado",Lancamentos!$J:$J,Fluxo_de_Caixa_Semanal!$A168)</f>
        <v>0</v>
      </c>
      <c r="BW168" s="121">
        <f>-SUMIFS(Lancamentos!$Y:$Y,Lancamentos!$AF:$AF,Fluxo_de_Caixa_Semanal!BW$8,Lancamentos!$F:$F,"Orçado",Lancamentos!$J:$J,Fluxo_de_Caixa_Semanal!$A168)</f>
        <v>0</v>
      </c>
      <c r="BX168" s="122">
        <f>-SUMIFS(Lancamentos!$Y:$Y,Lancamentos!$AF:$AF,Fluxo_de_Caixa_Semanal!BX$8,Lancamentos!$F:$F,"Orçado",Lancamentos!$J:$J,Fluxo_de_Caixa_Semanal!$A168)</f>
        <v>0</v>
      </c>
      <c r="BY168" s="123">
        <f>-SUMIFS(Lancamentos!$Y:$Y,Lancamentos!$AF:$AF,Fluxo_de_Caixa_Semanal!BY$8,Lancamentos!$F:$F,"Orçado",Lancamentos!$J:$J,Fluxo_de_Caixa_Semanal!$A168)</f>
        <v>0</v>
      </c>
      <c r="BZ168" s="121">
        <f>-SUMIFS(Lancamentos!$Y:$Y,Lancamentos!$AF:$AF,Fluxo_de_Caixa_Semanal!BZ$8,Lancamentos!$F:$F,"Orçado",Lancamentos!$J:$J,Fluxo_de_Caixa_Semanal!$A168)</f>
        <v>0</v>
      </c>
      <c r="CA168" s="122">
        <f>-SUMIFS(Lancamentos!$Y:$Y,Lancamentos!$AF:$AF,Fluxo_de_Caixa_Semanal!CA$8,Lancamentos!$F:$F,"Orçado",Lancamentos!$J:$J,Fluxo_de_Caixa_Semanal!$A168)</f>
        <v>0</v>
      </c>
      <c r="CB168" s="123">
        <f>-SUMIFS(Lancamentos!$Y:$Y,Lancamentos!$AF:$AF,Fluxo_de_Caixa_Semanal!CB$8,Lancamentos!$F:$F,"Orçado",Lancamentos!$J:$J,Fluxo_de_Caixa_Semanal!$A168)</f>
        <v>0</v>
      </c>
      <c r="CC168" s="121">
        <f>-SUMIFS(Lancamentos!$Y:$Y,Lancamentos!$AF:$AF,Fluxo_de_Caixa_Semanal!CC$8,Lancamentos!$F:$F,"Orçado",Lancamentos!$J:$J,Fluxo_de_Caixa_Semanal!$A168)</f>
        <v>0</v>
      </c>
      <c r="CD168" s="122">
        <f>-SUMIFS(Lancamentos!$Y:$Y,Lancamentos!$AF:$AF,Fluxo_de_Caixa_Semanal!CD$8,Lancamentos!$F:$F,"Orçado",Lancamentos!$J:$J,Fluxo_de_Caixa_Semanal!$A168)</f>
        <v>0</v>
      </c>
      <c r="CE168" s="123">
        <f>-SUMIFS(Lancamentos!$Y:$Y,Lancamentos!$AF:$AF,Fluxo_de_Caixa_Semanal!CE$8,Lancamentos!$F:$F,"Orçado",Lancamentos!$J:$J,Fluxo_de_Caixa_Semanal!$A168)</f>
        <v>0</v>
      </c>
      <c r="CF168" s="121">
        <f>-SUMIFS(Lancamentos!$Y:$Y,Lancamentos!$AF:$AF,Fluxo_de_Caixa_Semanal!CF$8,Lancamentos!$F:$F,"Orçado",Lancamentos!$J:$J,Fluxo_de_Caixa_Semanal!$A168)</f>
        <v>0</v>
      </c>
      <c r="CG168" s="122">
        <f>-SUMIFS(Lancamentos!$Y:$Y,Lancamentos!$AF:$AF,Fluxo_de_Caixa_Semanal!CG$8,Lancamentos!$F:$F,"Orçado",Lancamentos!$J:$J,Fluxo_de_Caixa_Semanal!$A168)</f>
        <v>0</v>
      </c>
      <c r="CH168" s="123">
        <f>-SUMIFS(Lancamentos!$Y:$Y,Lancamentos!$AF:$AF,Fluxo_de_Caixa_Semanal!CH$8,Lancamentos!$F:$F,"Orçado",Lancamentos!$J:$J,Fluxo_de_Caixa_Semanal!$A168)</f>
        <v>0</v>
      </c>
      <c r="CI168" s="121">
        <f>-SUMIFS(Lancamentos!$Y:$Y,Lancamentos!$AF:$AF,Fluxo_de_Caixa_Semanal!CI$8,Lancamentos!$F:$F,"Orçado",Lancamentos!$J:$J,Fluxo_de_Caixa_Semanal!$A168)</f>
        <v>0</v>
      </c>
      <c r="CJ168" s="122">
        <f>-SUMIFS(Lancamentos!$Y:$Y,Lancamentos!$AF:$AF,Fluxo_de_Caixa_Semanal!CJ$8,Lancamentos!$F:$F,"Orçado",Lancamentos!$J:$J,Fluxo_de_Caixa_Semanal!$A168)</f>
        <v>0</v>
      </c>
      <c r="CK168" s="123">
        <f>-SUMIFS(Lancamentos!$Y:$Y,Lancamentos!$AF:$AF,Fluxo_de_Caixa_Semanal!CK$8,Lancamentos!$F:$F,"Orçado",Lancamentos!$J:$J,Fluxo_de_Caixa_Semanal!$A168)</f>
        <v>0</v>
      </c>
      <c r="CL168" s="121">
        <f>-SUMIFS(Lancamentos!$Y:$Y,Lancamentos!$AF:$AF,Fluxo_de_Caixa_Semanal!CL$8,Lancamentos!$F:$F,"Orçado",Lancamentos!$J:$J,Fluxo_de_Caixa_Semanal!$A168)</f>
        <v>0</v>
      </c>
      <c r="CM168" s="122">
        <f>-SUMIFS(Lancamentos!$Y:$Y,Lancamentos!$AF:$AF,Fluxo_de_Caixa_Semanal!CM$8,Lancamentos!$F:$F,"Orçado",Lancamentos!$J:$J,Fluxo_de_Caixa_Semanal!$A168)</f>
        <v>0</v>
      </c>
      <c r="CN168" s="123">
        <f>-SUMIFS(Lancamentos!$Y:$Y,Lancamentos!$AF:$AF,Fluxo_de_Caixa_Semanal!CN$8,Lancamentos!$F:$F,"Orçado",Lancamentos!$J:$J,Fluxo_de_Caixa_Semanal!$A168)</f>
        <v>0</v>
      </c>
      <c r="CO168" s="121">
        <f>-SUMIFS(Lancamentos!$Y:$Y,Lancamentos!$AF:$AF,Fluxo_de_Caixa_Semanal!CO$8,Lancamentos!$F:$F,"Orçado",Lancamentos!$J:$J,Fluxo_de_Caixa_Semanal!$A168)</f>
        <v>0</v>
      </c>
      <c r="CP168" s="122">
        <f>-SUMIFS(Lancamentos!$Y:$Y,Lancamentos!$AF:$AF,Fluxo_de_Caixa_Semanal!CP$8,Lancamentos!$F:$F,"Orçado",Lancamentos!$J:$J,Fluxo_de_Caixa_Semanal!$A168)</f>
        <v>0</v>
      </c>
      <c r="CQ168" s="123">
        <f>-SUMIFS(Lancamentos!$Y:$Y,Lancamentos!$AF:$AF,Fluxo_de_Caixa_Semanal!CQ$8,Lancamentos!$F:$F,"Orçado",Lancamentos!$J:$J,Fluxo_de_Caixa_Semanal!$A168)</f>
        <v>0</v>
      </c>
      <c r="CR168" s="121">
        <f>-SUMIFS(Lancamentos!$Y:$Y,Lancamentos!$AF:$AF,Fluxo_de_Caixa_Semanal!CR$8,Lancamentos!$F:$F,"Orçado",Lancamentos!$J:$J,Fluxo_de_Caixa_Semanal!$A168)</f>
        <v>0</v>
      </c>
      <c r="CS168" s="122">
        <f>-SUMIFS(Lancamentos!$Y:$Y,Lancamentos!$AF:$AF,Fluxo_de_Caixa_Semanal!CS$8,Lancamentos!$F:$F,"Orçado",Lancamentos!$J:$J,Fluxo_de_Caixa_Semanal!$A168)</f>
        <v>0</v>
      </c>
      <c r="CT168" s="123">
        <f>-SUMIFS(Lancamentos!$Y:$Y,Lancamentos!$AF:$AF,Fluxo_de_Caixa_Semanal!CT$8,Lancamentos!$F:$F,"Orçado",Lancamentos!$J:$J,Fluxo_de_Caixa_Semanal!$A168)</f>
        <v>0</v>
      </c>
      <c r="CU168" s="121">
        <f>-SUMIFS(Lancamentos!$Y:$Y,Lancamentos!$AF:$AF,Fluxo_de_Caixa_Semanal!CU$8,Lancamentos!$F:$F,"Orçado",Lancamentos!$J:$J,Fluxo_de_Caixa_Semanal!$A168)</f>
        <v>0</v>
      </c>
      <c r="CV168" s="122">
        <f>-SUMIFS(Lancamentos!$Y:$Y,Lancamentos!$AF:$AF,Fluxo_de_Caixa_Semanal!CV$8,Lancamentos!$F:$F,"Orçado",Lancamentos!$J:$J,Fluxo_de_Caixa_Semanal!$A168)</f>
        <v>0</v>
      </c>
      <c r="CW168" s="123">
        <f>-SUMIFS(Lancamentos!$Y:$Y,Lancamentos!$AF:$AF,Fluxo_de_Caixa_Semanal!CW$8,Lancamentos!$F:$F,"Orçado",Lancamentos!$J:$J,Fluxo_de_Caixa_Semanal!$A168)</f>
        <v>0</v>
      </c>
      <c r="CX168" s="121">
        <f>-SUMIFS(Lancamentos!$Y:$Y,Lancamentos!$AF:$AF,Fluxo_de_Caixa_Semanal!CX$8,Lancamentos!$F:$F,"Orçado",Lancamentos!$J:$J,Fluxo_de_Caixa_Semanal!$A168)</f>
        <v>0</v>
      </c>
      <c r="CY168" s="122">
        <f>-SUMIFS(Lancamentos!$Y:$Y,Lancamentos!$AF:$AF,Fluxo_de_Caixa_Semanal!CY$8,Lancamentos!$F:$F,"Orçado",Lancamentos!$J:$J,Fluxo_de_Caixa_Semanal!$A168)</f>
        <v>0</v>
      </c>
      <c r="CZ168" s="123">
        <f>-SUMIFS(Lancamentos!$Y:$Y,Lancamentos!$AF:$AF,Fluxo_de_Caixa_Semanal!CZ$8,Lancamentos!$F:$F,"Orçado",Lancamentos!$J:$J,Fluxo_de_Caixa_Semanal!$A168)</f>
        <v>0</v>
      </c>
      <c r="DA168" s="121">
        <f>-SUMIFS(Lancamentos!$Y:$Y,Lancamentos!$AF:$AF,Fluxo_de_Caixa_Semanal!DA$8,Lancamentos!$F:$F,"Orçado",Lancamentos!$J:$J,Fluxo_de_Caixa_Semanal!$A168)</f>
        <v>0</v>
      </c>
      <c r="DB168" s="122">
        <f>-SUMIFS(Lancamentos!$Y:$Y,Lancamentos!$AF:$AF,Fluxo_de_Caixa_Semanal!DB$8,Lancamentos!$F:$F,"Orçado",Lancamentos!$J:$J,Fluxo_de_Caixa_Semanal!$A168)</f>
        <v>0</v>
      </c>
      <c r="DC168" s="123">
        <f>-SUMIFS(Lancamentos!$Y:$Y,Lancamentos!$AF:$AF,Fluxo_de_Caixa_Semanal!DC$8,Lancamentos!$F:$F,"Orçado",Lancamentos!$J:$J,Fluxo_de_Caixa_Semanal!$A168)</f>
        <v>0</v>
      </c>
      <c r="DD168" s="121">
        <f>-SUMIFS(Lancamentos!$Y:$Y,Lancamentos!$AF:$AF,Fluxo_de_Caixa_Semanal!DD$8,Lancamentos!$F:$F,"Orçado",Lancamentos!$J:$J,Fluxo_de_Caixa_Semanal!$A168)</f>
        <v>0</v>
      </c>
      <c r="DE168" s="122">
        <f>-SUMIFS(Lancamentos!$Y:$Y,Lancamentos!$AF:$AF,Fluxo_de_Caixa_Semanal!DE$8,Lancamentos!$F:$F,"Orçado",Lancamentos!$J:$J,Fluxo_de_Caixa_Semanal!$A168)</f>
        <v>0</v>
      </c>
      <c r="DF168" s="123">
        <f>-SUMIFS(Lancamentos!$Y:$Y,Lancamentos!$AF:$AF,Fluxo_de_Caixa_Semanal!DF$8,Lancamentos!$F:$F,"Orçado",Lancamentos!$J:$J,Fluxo_de_Caixa_Semanal!$A168)</f>
        <v>0</v>
      </c>
      <c r="DG168" s="121">
        <f>-SUMIFS(Lancamentos!$Y:$Y,Lancamentos!$AF:$AF,Fluxo_de_Caixa_Semanal!DG$8,Lancamentos!$F:$F,"Orçado",Lancamentos!$J:$J,Fluxo_de_Caixa_Semanal!$A168)</f>
        <v>0</v>
      </c>
      <c r="DH168" s="122">
        <f>-SUMIFS(Lancamentos!$Y:$Y,Lancamentos!$AF:$AF,Fluxo_de_Caixa_Semanal!DH$8,Lancamentos!$F:$F,"Orçado",Lancamentos!$J:$J,Fluxo_de_Caixa_Semanal!$A168)</f>
        <v>0</v>
      </c>
      <c r="DI168" s="123">
        <f>-SUMIFS(Lancamentos!$Y:$Y,Lancamentos!$AF:$AF,Fluxo_de_Caixa_Semanal!DI$8,Lancamentos!$F:$F,"Orçado",Lancamentos!$J:$J,Fluxo_de_Caixa_Semanal!$A168)</f>
        <v>0</v>
      </c>
      <c r="DJ168" s="121">
        <f>-SUMIFS(Lancamentos!$Y:$Y,Lancamentos!$AF:$AF,Fluxo_de_Caixa_Semanal!DJ$8,Lancamentos!$F:$F,"Orçado",Lancamentos!$J:$J,Fluxo_de_Caixa_Semanal!$A168)</f>
        <v>0</v>
      </c>
      <c r="DK168" s="122">
        <f>-SUMIFS(Lancamentos!$Y:$Y,Lancamentos!$AF:$AF,Fluxo_de_Caixa_Semanal!DK$8,Lancamentos!$F:$F,"Orçado",Lancamentos!$J:$J,Fluxo_de_Caixa_Semanal!$A168)</f>
        <v>0</v>
      </c>
      <c r="DL168" s="123">
        <f>-SUMIFS(Lancamentos!$Y:$Y,Lancamentos!$AF:$AF,Fluxo_de_Caixa_Semanal!DL$8,Lancamentos!$F:$F,"Orçado",Lancamentos!$J:$J,Fluxo_de_Caixa_Semanal!$A168)</f>
        <v>0</v>
      </c>
      <c r="DM168" s="121">
        <f>-SUMIFS(Lancamentos!$Y:$Y,Lancamentos!$AF:$AF,Fluxo_de_Caixa_Semanal!DM$8,Lancamentos!$F:$F,"Orçado",Lancamentos!$J:$J,Fluxo_de_Caixa_Semanal!$A168)</f>
        <v>0</v>
      </c>
      <c r="DN168" s="122">
        <f>-SUMIFS(Lancamentos!$Y:$Y,Lancamentos!$AF:$AF,Fluxo_de_Caixa_Semanal!DN$8,Lancamentos!$F:$F,"Orçado",Lancamentos!$J:$J,Fluxo_de_Caixa_Semanal!$A168)</f>
        <v>0</v>
      </c>
      <c r="DO168" s="123">
        <f>-SUMIFS(Lancamentos!$Y:$Y,Lancamentos!$AF:$AF,Fluxo_de_Caixa_Semanal!DO$8,Lancamentos!$F:$F,"Orçado",Lancamentos!$J:$J,Fluxo_de_Caixa_Semanal!$A168)</f>
        <v>0</v>
      </c>
      <c r="DP168" s="121">
        <f>-SUMIFS(Lancamentos!$Y:$Y,Lancamentos!$AF:$AF,Fluxo_de_Caixa_Semanal!DP$8,Lancamentos!$F:$F,"Orçado",Lancamentos!$J:$J,Fluxo_de_Caixa_Semanal!$A168)</f>
        <v>0</v>
      </c>
      <c r="DQ168" s="122">
        <f>-SUMIFS(Lancamentos!$Y:$Y,Lancamentos!$AF:$AF,Fluxo_de_Caixa_Semanal!DQ$8,Lancamentos!$F:$F,"Orçado",Lancamentos!$J:$J,Fluxo_de_Caixa_Semanal!$A168)</f>
        <v>0</v>
      </c>
      <c r="DR168" s="123">
        <f>-SUMIFS(Lancamentos!$Y:$Y,Lancamentos!$AF:$AF,Fluxo_de_Caixa_Semanal!DR$8,Lancamentos!$F:$F,"Orçado",Lancamentos!$J:$J,Fluxo_de_Caixa_Semanal!$A168)</f>
        <v>0</v>
      </c>
      <c r="DS168" s="121">
        <f>-SUMIFS(Lancamentos!$Y:$Y,Lancamentos!$AF:$AF,Fluxo_de_Caixa_Semanal!DS$8,Lancamentos!$F:$F,"Orçado",Lancamentos!$J:$J,Fluxo_de_Caixa_Semanal!$A168)</f>
        <v>0</v>
      </c>
      <c r="DT168" s="122">
        <f>-SUMIFS(Lancamentos!$Y:$Y,Lancamentos!$AF:$AF,Fluxo_de_Caixa_Semanal!DT$8,Lancamentos!$F:$F,"Orçado",Lancamentos!$J:$J,Fluxo_de_Caixa_Semanal!$A168)</f>
        <v>0</v>
      </c>
      <c r="DU168" s="123">
        <f>-SUMIFS(Lancamentos!$Y:$Y,Lancamentos!$AF:$AF,Fluxo_de_Caixa_Semanal!DU$8,Lancamentos!$F:$F,"Orçado",Lancamentos!$J:$J,Fluxo_de_Caixa_Semanal!$A168)</f>
        <v>0</v>
      </c>
      <c r="DV168" s="121">
        <f>-SUMIFS(Lancamentos!$Y:$Y,Lancamentos!$AF:$AF,Fluxo_de_Caixa_Semanal!DV$8,Lancamentos!$F:$F,"Orçado",Lancamentos!$J:$J,Fluxo_de_Caixa_Semanal!$A168)</f>
        <v>0</v>
      </c>
      <c r="DW168" s="122">
        <f>-SUMIFS(Lancamentos!$Y:$Y,Lancamentos!$AF:$AF,Fluxo_de_Caixa_Semanal!DW$8,Lancamentos!$F:$F,"Orçado",Lancamentos!$J:$J,Fluxo_de_Caixa_Semanal!$A168)</f>
        <v>0</v>
      </c>
      <c r="DX168" s="123">
        <f>-SUMIFS(Lancamentos!$Y:$Y,Lancamentos!$AF:$AF,Fluxo_de_Caixa_Semanal!DX$8,Lancamentos!$F:$F,"Orçado",Lancamentos!$J:$J,Fluxo_de_Caixa_Semanal!$A168)</f>
        <v>0</v>
      </c>
      <c r="DY168" s="121">
        <f>-SUMIFS(Lancamentos!$Y:$Y,Lancamentos!$AF:$AF,Fluxo_de_Caixa_Semanal!DY$8,Lancamentos!$F:$F,"Orçado",Lancamentos!$J:$J,Fluxo_de_Caixa_Semanal!$A168)</f>
        <v>0</v>
      </c>
      <c r="DZ168" s="122">
        <f>-SUMIFS(Lancamentos!$Y:$Y,Lancamentos!$AF:$AF,Fluxo_de_Caixa_Semanal!DZ$8,Lancamentos!$F:$F,"Orçado",Lancamentos!$J:$J,Fluxo_de_Caixa_Semanal!$A168)</f>
        <v>0</v>
      </c>
      <c r="EA168" s="123">
        <f>-SUMIFS(Lancamentos!$Y:$Y,Lancamentos!$AF:$AF,Fluxo_de_Caixa_Semanal!EA$8,Lancamentos!$F:$F,"Orçado",Lancamentos!$J:$J,Fluxo_de_Caixa_Semanal!$A168)</f>
        <v>0</v>
      </c>
      <c r="EB168" s="121">
        <f>-SUMIFS(Lancamentos!$Y:$Y,Lancamentos!$AF:$AF,Fluxo_de_Caixa_Semanal!EB$8,Lancamentos!$F:$F,"Orçado",Lancamentos!$J:$J,Fluxo_de_Caixa_Semanal!$A168)</f>
        <v>0</v>
      </c>
      <c r="EC168" s="122">
        <f>-SUMIFS(Lancamentos!$Y:$Y,Lancamentos!$AF:$AF,Fluxo_de_Caixa_Semanal!EC$8,Lancamentos!$F:$F,"Orçado",Lancamentos!$J:$J,Fluxo_de_Caixa_Semanal!$A168)</f>
        <v>0</v>
      </c>
      <c r="ED168" s="123">
        <f>-SUMIFS(Lancamentos!$Y:$Y,Lancamentos!$AF:$AF,Fluxo_de_Caixa_Semanal!ED$8,Lancamentos!$F:$F,"Orçado",Lancamentos!$J:$J,Fluxo_de_Caixa_Semanal!$A168)</f>
        <v>0</v>
      </c>
      <c r="EE168" s="121">
        <f>-SUMIFS(Lancamentos!$Y:$Y,Lancamentos!$AF:$AF,Fluxo_de_Caixa_Semanal!EE$8,Lancamentos!$F:$F,"Orçado",Lancamentos!$J:$J,Fluxo_de_Caixa_Semanal!$A168)</f>
        <v>0</v>
      </c>
      <c r="EF168" s="122">
        <f>-SUMIFS(Lancamentos!$Y:$Y,Lancamentos!$AF:$AF,Fluxo_de_Caixa_Semanal!EF$8,Lancamentos!$F:$F,"Orçado",Lancamentos!$J:$J,Fluxo_de_Caixa_Semanal!$A168)</f>
        <v>0</v>
      </c>
      <c r="EG168" s="123">
        <f>-SUMIFS(Lancamentos!$Y:$Y,Lancamentos!$AF:$AF,Fluxo_de_Caixa_Semanal!EG$8,Lancamentos!$F:$F,"Orçado",Lancamentos!$J:$J,Fluxo_de_Caixa_Semanal!$A168)</f>
        <v>0</v>
      </c>
      <c r="EH168" s="121">
        <f>-SUMIFS(Lancamentos!$Y:$Y,Lancamentos!$AF:$AF,Fluxo_de_Caixa_Semanal!EH$8,Lancamentos!$F:$F,"Orçado",Lancamentos!$J:$J,Fluxo_de_Caixa_Semanal!$A168)</f>
        <v>0</v>
      </c>
      <c r="EI168" s="122">
        <f>-SUMIFS(Lancamentos!$Y:$Y,Lancamentos!$AF:$AF,Fluxo_de_Caixa_Semanal!EI$8,Lancamentos!$F:$F,"Orçado",Lancamentos!$J:$J,Fluxo_de_Caixa_Semanal!$A168)</f>
        <v>0</v>
      </c>
      <c r="EJ168" s="123">
        <f>-SUMIFS(Lancamentos!$Y:$Y,Lancamentos!$AF:$AF,Fluxo_de_Caixa_Semanal!EJ$8,Lancamentos!$F:$F,"Orçado",Lancamentos!$J:$J,Fluxo_de_Caixa_Semanal!$A168)</f>
        <v>0</v>
      </c>
      <c r="EK168" s="121">
        <f>-SUMIFS(Lancamentos!$Y:$Y,Lancamentos!$AF:$AF,Fluxo_de_Caixa_Semanal!EK$8,Lancamentos!$F:$F,"Orçado",Lancamentos!$J:$J,Fluxo_de_Caixa_Semanal!$A168)</f>
        <v>0</v>
      </c>
      <c r="EL168" s="122">
        <f>-SUMIFS(Lancamentos!$Y:$Y,Lancamentos!$AF:$AF,Fluxo_de_Caixa_Semanal!EL$8,Lancamentos!$F:$F,"Orçado",Lancamentos!$J:$J,Fluxo_de_Caixa_Semanal!$A168)</f>
        <v>0</v>
      </c>
      <c r="EM168" s="123">
        <f>-SUMIFS(Lancamentos!$Y:$Y,Lancamentos!$AF:$AF,Fluxo_de_Caixa_Semanal!EM$8,Lancamentos!$F:$F,"Orçado",Lancamentos!$J:$J,Fluxo_de_Caixa_Semanal!$A168)</f>
        <v>0</v>
      </c>
      <c r="EN168" s="121">
        <f>-SUMIFS(Lancamentos!$Y:$Y,Lancamentos!$AF:$AF,Fluxo_de_Caixa_Semanal!EN$8,Lancamentos!$F:$F,"Orçado",Lancamentos!$J:$J,Fluxo_de_Caixa_Semanal!$A168)</f>
        <v>0</v>
      </c>
      <c r="EO168" s="122">
        <f>-SUMIFS(Lancamentos!$Y:$Y,Lancamentos!$AF:$AF,Fluxo_de_Caixa_Semanal!EO$8,Lancamentos!$F:$F,"Orçado",Lancamentos!$J:$J,Fluxo_de_Caixa_Semanal!$A168)</f>
        <v>0</v>
      </c>
      <c r="EP168" s="123">
        <f>-SUMIFS(Lancamentos!$Y:$Y,Lancamentos!$AF:$AF,Fluxo_de_Caixa_Semanal!EP$8,Lancamentos!$F:$F,"Orçado",Lancamentos!$J:$J,Fluxo_de_Caixa_Semanal!$A168)</f>
        <v>0</v>
      </c>
      <c r="EQ168" s="121">
        <f>-SUMIFS(Lancamentos!$Y:$Y,Lancamentos!$AF:$AF,Fluxo_de_Caixa_Semanal!EQ$8,Lancamentos!$F:$F,"Orçado",Lancamentos!$J:$J,Fluxo_de_Caixa_Semanal!$A168)</f>
        <v>0</v>
      </c>
      <c r="ER168" s="122">
        <f>-SUMIFS(Lancamentos!$Y:$Y,Lancamentos!$AF:$AF,Fluxo_de_Caixa_Semanal!ER$8,Lancamentos!$F:$F,"Orçado",Lancamentos!$J:$J,Fluxo_de_Caixa_Semanal!$A168)</f>
        <v>0</v>
      </c>
      <c r="ES168" s="123">
        <f>-SUMIFS(Lancamentos!$Y:$Y,Lancamentos!$AF:$AF,Fluxo_de_Caixa_Semanal!ES$8,Lancamentos!$F:$F,"Orçado",Lancamentos!$J:$J,Fluxo_de_Caixa_Semanal!$A168)</f>
        <v>0</v>
      </c>
    </row>
    <row r="169" spans="1:149" s="2" customFormat="1" outlineLevel="1" x14ac:dyDescent="0.25">
      <c r="A169" t="s">
        <v>135</v>
      </c>
      <c r="B169" t="s">
        <v>136</v>
      </c>
      <c r="C169" s="165">
        <f>-SUMIFS(Lancamentos!$Y:$Y,Lancamentos!$AF:$AF,Fluxo_de_Caixa_Semanal!C$8,Lancamentos!$F:$F,"Realizado",Lancamentos!$J:$J,Fluxo_de_Caixa_Semanal!$A169)</f>
        <v>0</v>
      </c>
      <c r="D169" s="165">
        <f>-SUMIFS(Lancamentos!$Y:$Y,Lancamentos!$AF:$AF,Fluxo_de_Caixa_Semanal!D$8,Lancamentos!$F:$F,"Realizado",Lancamentos!$J:$J,Fluxo_de_Caixa_Semanal!$A169)</f>
        <v>0</v>
      </c>
      <c r="E169" s="166">
        <f>-SUMIFS(Lancamentos!$Y:$Y,Lancamentos!$AF:$AF,Fluxo_de_Caixa_Semanal!E$8,Lancamentos!$F:$F,"Realizado",Lancamentos!$J:$J,Fluxo_de_Caixa_Semanal!$A169)</f>
        <v>0</v>
      </c>
      <c r="F169" s="167">
        <f>-SUMIFS(Lancamentos!$Y:$Y,Lancamentos!$AF:$AF,Fluxo_de_Caixa_Semanal!F$8,Lancamentos!$F:$F,"Realizado",Lancamentos!$J:$J,Fluxo_de_Caixa_Semanal!$A169)</f>
        <v>0</v>
      </c>
      <c r="G169" s="165">
        <f>-SUMIFS(Lancamentos!$Y:$Y,Lancamentos!$AF:$AF,Fluxo_de_Caixa_Semanal!G$8,Lancamentos!$F:$F,"Realizado",Lancamentos!$J:$J,Fluxo_de_Caixa_Semanal!$A169)</f>
        <v>0</v>
      </c>
      <c r="H169" s="166">
        <f>-SUMIFS(Lancamentos!$Y:$Y,Lancamentos!$AF:$AF,Fluxo_de_Caixa_Semanal!H$8,Lancamentos!$F:$F,"Realizado",Lancamentos!$J:$J,Fluxo_de_Caixa_Semanal!$A169)</f>
        <v>0</v>
      </c>
      <c r="I169" s="167">
        <f>-SUMIFS(Lancamentos!$Y:$Y,Lancamentos!$AF:$AF,Fluxo_de_Caixa_Semanal!I$8,Lancamentos!$F:$F,"Realizado",Lancamentos!$J:$J,Fluxo_de_Caixa_Semanal!$A169)</f>
        <v>0</v>
      </c>
      <c r="J169" s="165">
        <f>-SUMIFS(Lancamentos!$Y:$Y,Lancamentos!$AF:$AF,Fluxo_de_Caixa_Semanal!J$8,Lancamentos!$F:$F,"Realizado",Lancamentos!$J:$J,Fluxo_de_Caixa_Semanal!$A169)</f>
        <v>0</v>
      </c>
      <c r="K169" s="166">
        <f>-SUMIFS(Lancamentos!$Y:$Y,Lancamentos!$AF:$AF,Fluxo_de_Caixa_Semanal!K$8,Lancamentos!$F:$F,"Realizado",Lancamentos!$J:$J,Fluxo_de_Caixa_Semanal!$A169)</f>
        <v>0</v>
      </c>
      <c r="L169" s="167">
        <f>-SUMIFS(Lancamentos!$Y:$Y,Lancamentos!$AF:$AF,Fluxo_de_Caixa_Semanal!L$8,Lancamentos!$F:$F,"Realizado",Lancamentos!$J:$J,Fluxo_de_Caixa_Semanal!$A169)</f>
        <v>0</v>
      </c>
      <c r="M169" s="165">
        <f>-SUMIFS(Lancamentos!$Y:$Y,Lancamentos!$AF:$AF,Fluxo_de_Caixa_Semanal!M$8,Lancamentos!$F:$F,"Realizado",Lancamentos!$J:$J,Fluxo_de_Caixa_Semanal!$A169)</f>
        <v>0</v>
      </c>
      <c r="N169" s="166">
        <f>-SUMIFS(Lancamentos!$Y:$Y,Lancamentos!$AF:$AF,Fluxo_de_Caixa_Semanal!N$8,Lancamentos!$F:$F,"Realizado",Lancamentos!$J:$J,Fluxo_de_Caixa_Semanal!$A169)</f>
        <v>0</v>
      </c>
      <c r="O169" s="167">
        <f>-SUMIFS(Lancamentos!$Y:$Y,Lancamentos!$AF:$AF,Fluxo_de_Caixa_Semanal!O$8,Lancamentos!$F:$F,"Realizado",Lancamentos!$J:$J,Fluxo_de_Caixa_Semanal!$A169)</f>
        <v>0</v>
      </c>
      <c r="P169" s="165">
        <f>-SUMIFS(Lancamentos!$Y:$Y,Lancamentos!$AF:$AF,Fluxo_de_Caixa_Semanal!P$8,Lancamentos!$F:$F,"Realizado",Lancamentos!$J:$J,Fluxo_de_Caixa_Semanal!$A169)</f>
        <v>0</v>
      </c>
      <c r="Q169" s="166">
        <f>-SUMIFS(Lancamentos!$Y:$Y,Lancamentos!$AF:$AF,Fluxo_de_Caixa_Semanal!Q$8,Lancamentos!$F:$F,"Realizado",Lancamentos!$J:$J,Fluxo_de_Caixa_Semanal!$A169)</f>
        <v>0</v>
      </c>
      <c r="R169" s="167">
        <f>-SUMIFS(Lancamentos!$Y:$Y,Lancamentos!$AF:$AF,Fluxo_de_Caixa_Semanal!R$8,Lancamentos!$F:$F,"Realizado",Lancamentos!$J:$J,Fluxo_de_Caixa_Semanal!$A169)</f>
        <v>0</v>
      </c>
      <c r="S169" s="165">
        <f>-SUMIFS(Lancamentos!$Y:$Y,Lancamentos!$AF:$AF,Fluxo_de_Caixa_Semanal!S$8,Lancamentos!$F:$F,"Realizado",Lancamentos!$J:$J,Fluxo_de_Caixa_Semanal!$A169)</f>
        <v>0</v>
      </c>
      <c r="T169" s="166">
        <f>-SUMIFS(Lancamentos!$Y:$Y,Lancamentos!$AF:$AF,Fluxo_de_Caixa_Semanal!T$8,Lancamentos!$F:$F,"Realizado",Lancamentos!$J:$J,Fluxo_de_Caixa_Semanal!$A169)</f>
        <v>0</v>
      </c>
      <c r="U169" s="167">
        <f>-SUMIFS(Lancamentos!$Y:$Y,Lancamentos!$AF:$AF,Fluxo_de_Caixa_Semanal!U$8,Lancamentos!$F:$F,"Realizado",Lancamentos!$J:$J,Fluxo_de_Caixa_Semanal!$A169)</f>
        <v>0</v>
      </c>
      <c r="V169" s="165">
        <f>-SUMIFS(Lancamentos!$Y:$Y,Lancamentos!$AF:$AF,Fluxo_de_Caixa_Semanal!V$8,Lancamentos!$F:$F,"Realizado",Lancamentos!$J:$J,Fluxo_de_Caixa_Semanal!$A169)</f>
        <v>0</v>
      </c>
      <c r="W169" s="166">
        <f>-SUMIFS(Lancamentos!$Y:$Y,Lancamentos!$AF:$AF,Fluxo_de_Caixa_Semanal!W$8,Lancamentos!$F:$F,"Realizado",Lancamentos!$J:$J,Fluxo_de_Caixa_Semanal!$A169)</f>
        <v>0</v>
      </c>
      <c r="X169" s="121">
        <f>-SUMIFS(Lancamentos!$Y:$Y,Lancamentos!$AF:$AF,Fluxo_de_Caixa_Semanal!X$8,Lancamentos!$F:$F,"Orçado",Lancamentos!$J:$J,Fluxo_de_Caixa_Semanal!$A169)</f>
        <v>0</v>
      </c>
      <c r="Y169" s="122">
        <f>-SUMIFS(Lancamentos!$Y:$Y,Lancamentos!$AF:$AF,Fluxo_de_Caixa_Semanal!Y$8,Lancamentos!$F:$F,"Orçado",Lancamentos!$J:$J,Fluxo_de_Caixa_Semanal!$A169)</f>
        <v>0</v>
      </c>
      <c r="Z169" s="123">
        <f>-SUMIFS(Lancamentos!$Y:$Y,Lancamentos!$AF:$AF,Fluxo_de_Caixa_Semanal!Z$8,Lancamentos!$F:$F,"Orçado",Lancamentos!$J:$J,Fluxo_de_Caixa_Semanal!$A169)</f>
        <v>0</v>
      </c>
      <c r="AA169" s="121">
        <f>-SUMIFS(Lancamentos!$Y:$Y,Lancamentos!$AF:$AF,Fluxo_de_Caixa_Semanal!AA$8,Lancamentos!$F:$F,"Orçado",Lancamentos!$J:$J,Fluxo_de_Caixa_Semanal!$A169)</f>
        <v>0</v>
      </c>
      <c r="AB169" s="122">
        <f>-SUMIFS(Lancamentos!$Y:$Y,Lancamentos!$AF:$AF,Fluxo_de_Caixa_Semanal!AB$8,Lancamentos!$F:$F,"Orçado",Lancamentos!$J:$J,Fluxo_de_Caixa_Semanal!$A169)</f>
        <v>0</v>
      </c>
      <c r="AC169" s="123">
        <f>-SUMIFS(Lancamentos!$Y:$Y,Lancamentos!$AF:$AF,Fluxo_de_Caixa_Semanal!AC$8,Lancamentos!$F:$F,"Orçado",Lancamentos!$J:$J,Fluxo_de_Caixa_Semanal!$A169)</f>
        <v>0</v>
      </c>
      <c r="AD169" s="121">
        <f>-SUMIFS(Lancamentos!$Y:$Y,Lancamentos!$AF:$AF,Fluxo_de_Caixa_Semanal!AD$8,Lancamentos!$F:$F,"Orçado",Lancamentos!$J:$J,Fluxo_de_Caixa_Semanal!$A169)</f>
        <v>0</v>
      </c>
      <c r="AE169" s="122">
        <f>-SUMIFS(Lancamentos!$Y:$Y,Lancamentos!$AF:$AF,Fluxo_de_Caixa_Semanal!AE$8,Lancamentos!$F:$F,"Orçado",Lancamentos!$J:$J,Fluxo_de_Caixa_Semanal!$A169)</f>
        <v>0</v>
      </c>
      <c r="AF169" s="123">
        <f>-SUMIFS(Lancamentos!$Y:$Y,Lancamentos!$AF:$AF,Fluxo_de_Caixa_Semanal!AF$8,Lancamentos!$F:$F,"Orçado",Lancamentos!$J:$J,Fluxo_de_Caixa_Semanal!$A169)</f>
        <v>0</v>
      </c>
      <c r="AG169" s="121">
        <f>-SUMIFS(Lancamentos!$Y:$Y,Lancamentos!$AF:$AF,Fluxo_de_Caixa_Semanal!AG$8,Lancamentos!$F:$F,"Orçado",Lancamentos!$J:$J,Fluxo_de_Caixa_Semanal!$A169)</f>
        <v>0</v>
      </c>
      <c r="AH169" s="122">
        <f>-SUMIFS(Lancamentos!$Y:$Y,Lancamentos!$AF:$AF,Fluxo_de_Caixa_Semanal!AH$8,Lancamentos!$F:$F,"Orçado",Lancamentos!$J:$J,Fluxo_de_Caixa_Semanal!$A169)</f>
        <v>0</v>
      </c>
      <c r="AI169" s="123">
        <f>-SUMIFS(Lancamentos!$Y:$Y,Lancamentos!$AF:$AF,Fluxo_de_Caixa_Semanal!AI$8,Lancamentos!$F:$F,"Orçado",Lancamentos!$J:$J,Fluxo_de_Caixa_Semanal!$A169)</f>
        <v>0</v>
      </c>
      <c r="AJ169" s="121">
        <f>-SUMIFS(Lancamentos!$Y:$Y,Lancamentos!$AF:$AF,Fluxo_de_Caixa_Semanal!AJ$8,Lancamentos!$F:$F,"Orçado",Lancamentos!$J:$J,Fluxo_de_Caixa_Semanal!$A169)</f>
        <v>0</v>
      </c>
      <c r="AK169" s="122">
        <f>-SUMIFS(Lancamentos!$Y:$Y,Lancamentos!$AF:$AF,Fluxo_de_Caixa_Semanal!AK$8,Lancamentos!$F:$F,"Orçado",Lancamentos!$J:$J,Fluxo_de_Caixa_Semanal!$A169)</f>
        <v>0</v>
      </c>
      <c r="AL169" s="123">
        <f>-SUMIFS(Lancamentos!$Y:$Y,Lancamentos!$AF:$AF,Fluxo_de_Caixa_Semanal!AL$8,Lancamentos!$F:$F,"Orçado",Lancamentos!$J:$J,Fluxo_de_Caixa_Semanal!$A169)</f>
        <v>0</v>
      </c>
      <c r="AM169" s="121">
        <f>-SUMIFS(Lancamentos!$Y:$Y,Lancamentos!$AF:$AF,Fluxo_de_Caixa_Semanal!AM$8,Lancamentos!$F:$F,"Orçado",Lancamentos!$J:$J,Fluxo_de_Caixa_Semanal!$A169)</f>
        <v>0</v>
      </c>
      <c r="AN169" s="122">
        <f>-SUMIFS(Lancamentos!$Y:$Y,Lancamentos!$AF:$AF,Fluxo_de_Caixa_Semanal!AN$8,Lancamentos!$F:$F,"Orçado",Lancamentos!$J:$J,Fluxo_de_Caixa_Semanal!$A169)</f>
        <v>0</v>
      </c>
      <c r="AO169" s="123">
        <f>-SUMIFS(Lancamentos!$Y:$Y,Lancamentos!$AF:$AF,Fluxo_de_Caixa_Semanal!AO$8,Lancamentos!$F:$F,"Orçado",Lancamentos!$J:$J,Fluxo_de_Caixa_Semanal!$A169)</f>
        <v>0</v>
      </c>
      <c r="AP169" s="121">
        <f>-SUMIFS(Lancamentos!$Y:$Y,Lancamentos!$AF:$AF,Fluxo_de_Caixa_Semanal!AP$8,Lancamentos!$F:$F,"Orçado",Lancamentos!$J:$J,Fluxo_de_Caixa_Semanal!$A169)</f>
        <v>0</v>
      </c>
      <c r="AQ169" s="122">
        <f>-SUMIFS(Lancamentos!$Y:$Y,Lancamentos!$AF:$AF,Fluxo_de_Caixa_Semanal!AQ$8,Lancamentos!$F:$F,"Orçado",Lancamentos!$J:$J,Fluxo_de_Caixa_Semanal!$A169)</f>
        <v>0</v>
      </c>
      <c r="AR169" s="123">
        <f>-SUMIFS(Lancamentos!$Y:$Y,Lancamentos!$AF:$AF,Fluxo_de_Caixa_Semanal!AR$8,Lancamentos!$F:$F,"Orçado",Lancamentos!$J:$J,Fluxo_de_Caixa_Semanal!$A169)</f>
        <v>0</v>
      </c>
      <c r="AS169" s="121">
        <f>-SUMIFS(Lancamentos!$Y:$Y,Lancamentos!$AF:$AF,Fluxo_de_Caixa_Semanal!AS$8,Lancamentos!$F:$F,"Orçado",Lancamentos!$J:$J,Fluxo_de_Caixa_Semanal!$A169)</f>
        <v>0</v>
      </c>
      <c r="AT169" s="122">
        <f>-SUMIFS(Lancamentos!$Y:$Y,Lancamentos!$AF:$AF,Fluxo_de_Caixa_Semanal!AT$8,Lancamentos!$F:$F,"Orçado",Lancamentos!$J:$J,Fluxo_de_Caixa_Semanal!$A169)</f>
        <v>0</v>
      </c>
      <c r="AU169" s="123">
        <f>-SUMIFS(Lancamentos!$Y:$Y,Lancamentos!$AF:$AF,Fluxo_de_Caixa_Semanal!AU$8,Lancamentos!$F:$F,"Orçado",Lancamentos!$J:$J,Fluxo_de_Caixa_Semanal!$A169)</f>
        <v>0</v>
      </c>
      <c r="AV169" s="121">
        <f>-SUMIFS(Lancamentos!$Y:$Y,Lancamentos!$AF:$AF,Fluxo_de_Caixa_Semanal!AV$8,Lancamentos!$F:$F,"Orçado",Lancamentos!$J:$J,Fluxo_de_Caixa_Semanal!$A169)</f>
        <v>0</v>
      </c>
      <c r="AW169" s="122">
        <f>-SUMIFS(Lancamentos!$Y:$Y,Lancamentos!$AF:$AF,Fluxo_de_Caixa_Semanal!AW$8,Lancamentos!$F:$F,"Orçado",Lancamentos!$J:$J,Fluxo_de_Caixa_Semanal!$A169)</f>
        <v>0</v>
      </c>
      <c r="AX169" s="123">
        <f>-SUMIFS(Lancamentos!$Y:$Y,Lancamentos!$AF:$AF,Fluxo_de_Caixa_Semanal!AX$8,Lancamentos!$F:$F,"Orçado",Lancamentos!$J:$J,Fluxo_de_Caixa_Semanal!$A169)</f>
        <v>0</v>
      </c>
      <c r="AY169" s="121">
        <f>-SUMIFS(Lancamentos!$Y:$Y,Lancamentos!$AF:$AF,Fluxo_de_Caixa_Semanal!AY$8,Lancamentos!$F:$F,"Orçado",Lancamentos!$J:$J,Fluxo_de_Caixa_Semanal!$A169)</f>
        <v>0</v>
      </c>
      <c r="AZ169" s="122">
        <f>-SUMIFS(Lancamentos!$Y:$Y,Lancamentos!$AF:$AF,Fluxo_de_Caixa_Semanal!AZ$8,Lancamentos!$F:$F,"Orçado",Lancamentos!$J:$J,Fluxo_de_Caixa_Semanal!$A169)</f>
        <v>0</v>
      </c>
      <c r="BA169" s="123">
        <f>-SUMIFS(Lancamentos!$Y:$Y,Lancamentos!$AF:$AF,Fluxo_de_Caixa_Semanal!BA$8,Lancamentos!$F:$F,"Orçado",Lancamentos!$J:$J,Fluxo_de_Caixa_Semanal!$A169)</f>
        <v>0</v>
      </c>
      <c r="BB169" s="121">
        <f>-SUMIFS(Lancamentos!$Y:$Y,Lancamentos!$AF:$AF,Fluxo_de_Caixa_Semanal!BB$8,Lancamentos!$F:$F,"Orçado",Lancamentos!$J:$J,Fluxo_de_Caixa_Semanal!$A169)</f>
        <v>0</v>
      </c>
      <c r="BC169" s="122">
        <f>-SUMIFS(Lancamentos!$Y:$Y,Lancamentos!$AF:$AF,Fluxo_de_Caixa_Semanal!BC$8,Lancamentos!$F:$F,"Orçado",Lancamentos!$J:$J,Fluxo_de_Caixa_Semanal!$A169)</f>
        <v>0</v>
      </c>
      <c r="BD169" s="123">
        <f>-SUMIFS(Lancamentos!$Y:$Y,Lancamentos!$AF:$AF,Fluxo_de_Caixa_Semanal!BD$8,Lancamentos!$F:$F,"Orçado",Lancamentos!$J:$J,Fluxo_de_Caixa_Semanal!$A169)</f>
        <v>0</v>
      </c>
      <c r="BE169" s="121">
        <f>-SUMIFS(Lancamentos!$Y:$Y,Lancamentos!$AF:$AF,Fluxo_de_Caixa_Semanal!BE$8,Lancamentos!$F:$F,"Orçado",Lancamentos!$J:$J,Fluxo_de_Caixa_Semanal!$A169)</f>
        <v>0</v>
      </c>
      <c r="BF169" s="122">
        <f>-SUMIFS(Lancamentos!$Y:$Y,Lancamentos!$AF:$AF,Fluxo_de_Caixa_Semanal!BF$8,Lancamentos!$F:$F,"Orçado",Lancamentos!$J:$J,Fluxo_de_Caixa_Semanal!$A169)</f>
        <v>0</v>
      </c>
      <c r="BG169" s="123">
        <f>-SUMIFS(Lancamentos!$Y:$Y,Lancamentos!$AF:$AF,Fluxo_de_Caixa_Semanal!BG$8,Lancamentos!$F:$F,"Orçado",Lancamentos!$J:$J,Fluxo_de_Caixa_Semanal!$A169)</f>
        <v>0</v>
      </c>
      <c r="BH169" s="121">
        <f>-SUMIFS(Lancamentos!$Y:$Y,Lancamentos!$AF:$AF,Fluxo_de_Caixa_Semanal!BH$8,Lancamentos!$F:$F,"Orçado",Lancamentos!$J:$J,Fluxo_de_Caixa_Semanal!$A169)</f>
        <v>0</v>
      </c>
      <c r="BI169" s="122">
        <f>-SUMIFS(Lancamentos!$Y:$Y,Lancamentos!$AF:$AF,Fluxo_de_Caixa_Semanal!BI$8,Lancamentos!$F:$F,"Orçado",Lancamentos!$J:$J,Fluxo_de_Caixa_Semanal!$A169)</f>
        <v>0</v>
      </c>
      <c r="BJ169" s="123">
        <f>-SUMIFS(Lancamentos!$Y:$Y,Lancamentos!$AF:$AF,Fluxo_de_Caixa_Semanal!BJ$8,Lancamentos!$F:$F,"Orçado",Lancamentos!$J:$J,Fluxo_de_Caixa_Semanal!$A169)</f>
        <v>0</v>
      </c>
      <c r="BK169" s="121">
        <f>-SUMIFS(Lancamentos!$Y:$Y,Lancamentos!$AF:$AF,Fluxo_de_Caixa_Semanal!BK$8,Lancamentos!$F:$F,"Orçado",Lancamentos!$J:$J,Fluxo_de_Caixa_Semanal!$A169)</f>
        <v>0</v>
      </c>
      <c r="BL169" s="122">
        <f>-SUMIFS(Lancamentos!$Y:$Y,Lancamentos!$AF:$AF,Fluxo_de_Caixa_Semanal!BL$8,Lancamentos!$F:$F,"Orçado",Lancamentos!$J:$J,Fluxo_de_Caixa_Semanal!$A169)</f>
        <v>0</v>
      </c>
      <c r="BM169" s="123">
        <f>-SUMIFS(Lancamentos!$Y:$Y,Lancamentos!$AF:$AF,Fluxo_de_Caixa_Semanal!BM$8,Lancamentos!$F:$F,"Orçado",Lancamentos!$J:$J,Fluxo_de_Caixa_Semanal!$A169)</f>
        <v>0</v>
      </c>
      <c r="BN169" s="121">
        <f>-SUMIFS(Lancamentos!$Y:$Y,Lancamentos!$AF:$AF,Fluxo_de_Caixa_Semanal!BN$8,Lancamentos!$F:$F,"Orçado",Lancamentos!$J:$J,Fluxo_de_Caixa_Semanal!$A169)</f>
        <v>0</v>
      </c>
      <c r="BO169" s="122">
        <f>-SUMIFS(Lancamentos!$Y:$Y,Lancamentos!$AF:$AF,Fluxo_de_Caixa_Semanal!BO$8,Lancamentos!$F:$F,"Orçado",Lancamentos!$J:$J,Fluxo_de_Caixa_Semanal!$A169)</f>
        <v>0</v>
      </c>
      <c r="BP169" s="123">
        <f>-SUMIFS(Lancamentos!$Y:$Y,Lancamentos!$AF:$AF,Fluxo_de_Caixa_Semanal!BP$8,Lancamentos!$F:$F,"Orçado",Lancamentos!$J:$J,Fluxo_de_Caixa_Semanal!$A169)</f>
        <v>0</v>
      </c>
      <c r="BQ169" s="121">
        <f>-SUMIFS(Lancamentos!$Y:$Y,Lancamentos!$AF:$AF,Fluxo_de_Caixa_Semanal!BQ$8,Lancamentos!$F:$F,"Orçado",Lancamentos!$J:$J,Fluxo_de_Caixa_Semanal!$A169)</f>
        <v>0</v>
      </c>
      <c r="BR169" s="122">
        <f>-SUMIFS(Lancamentos!$Y:$Y,Lancamentos!$AF:$AF,Fluxo_de_Caixa_Semanal!BR$8,Lancamentos!$F:$F,"Orçado",Lancamentos!$J:$J,Fluxo_de_Caixa_Semanal!$A169)</f>
        <v>0</v>
      </c>
      <c r="BS169" s="123">
        <f>-SUMIFS(Lancamentos!$Y:$Y,Lancamentos!$AF:$AF,Fluxo_de_Caixa_Semanal!BS$8,Lancamentos!$F:$F,"Orçado",Lancamentos!$J:$J,Fluxo_de_Caixa_Semanal!$A169)</f>
        <v>0</v>
      </c>
      <c r="BT169" s="121">
        <f>-SUMIFS(Lancamentos!$Y:$Y,Lancamentos!$AF:$AF,Fluxo_de_Caixa_Semanal!BT$8,Lancamentos!$F:$F,"Orçado",Lancamentos!$J:$J,Fluxo_de_Caixa_Semanal!$A169)</f>
        <v>0</v>
      </c>
      <c r="BU169" s="122">
        <f>-SUMIFS(Lancamentos!$Y:$Y,Lancamentos!$AF:$AF,Fluxo_de_Caixa_Semanal!BU$8,Lancamentos!$F:$F,"Orçado",Lancamentos!$J:$J,Fluxo_de_Caixa_Semanal!$A169)</f>
        <v>0</v>
      </c>
      <c r="BV169" s="123">
        <f>-SUMIFS(Lancamentos!$Y:$Y,Lancamentos!$AF:$AF,Fluxo_de_Caixa_Semanal!BV$8,Lancamentos!$F:$F,"Orçado",Lancamentos!$J:$J,Fluxo_de_Caixa_Semanal!$A169)</f>
        <v>0</v>
      </c>
      <c r="BW169" s="121">
        <f>-SUMIFS(Lancamentos!$Y:$Y,Lancamentos!$AF:$AF,Fluxo_de_Caixa_Semanal!BW$8,Lancamentos!$F:$F,"Orçado",Lancamentos!$J:$J,Fluxo_de_Caixa_Semanal!$A169)</f>
        <v>0</v>
      </c>
      <c r="BX169" s="122">
        <f>-SUMIFS(Lancamentos!$Y:$Y,Lancamentos!$AF:$AF,Fluxo_de_Caixa_Semanal!BX$8,Lancamentos!$F:$F,"Orçado",Lancamentos!$J:$J,Fluxo_de_Caixa_Semanal!$A169)</f>
        <v>0</v>
      </c>
      <c r="BY169" s="123">
        <f>-SUMIFS(Lancamentos!$Y:$Y,Lancamentos!$AF:$AF,Fluxo_de_Caixa_Semanal!BY$8,Lancamentos!$F:$F,"Orçado",Lancamentos!$J:$J,Fluxo_de_Caixa_Semanal!$A169)</f>
        <v>0</v>
      </c>
      <c r="BZ169" s="121">
        <f>-SUMIFS(Lancamentos!$Y:$Y,Lancamentos!$AF:$AF,Fluxo_de_Caixa_Semanal!BZ$8,Lancamentos!$F:$F,"Orçado",Lancamentos!$J:$J,Fluxo_de_Caixa_Semanal!$A169)</f>
        <v>0</v>
      </c>
      <c r="CA169" s="122">
        <f>-SUMIFS(Lancamentos!$Y:$Y,Lancamentos!$AF:$AF,Fluxo_de_Caixa_Semanal!CA$8,Lancamentos!$F:$F,"Orçado",Lancamentos!$J:$J,Fluxo_de_Caixa_Semanal!$A169)</f>
        <v>0</v>
      </c>
      <c r="CB169" s="123">
        <f>-SUMIFS(Lancamentos!$Y:$Y,Lancamentos!$AF:$AF,Fluxo_de_Caixa_Semanal!CB$8,Lancamentos!$F:$F,"Orçado",Lancamentos!$J:$J,Fluxo_de_Caixa_Semanal!$A169)</f>
        <v>0</v>
      </c>
      <c r="CC169" s="121">
        <f>-SUMIFS(Lancamentos!$Y:$Y,Lancamentos!$AF:$AF,Fluxo_de_Caixa_Semanal!CC$8,Lancamentos!$F:$F,"Orçado",Lancamentos!$J:$J,Fluxo_de_Caixa_Semanal!$A169)</f>
        <v>0</v>
      </c>
      <c r="CD169" s="122">
        <f>-SUMIFS(Lancamentos!$Y:$Y,Lancamentos!$AF:$AF,Fluxo_de_Caixa_Semanal!CD$8,Lancamentos!$F:$F,"Orçado",Lancamentos!$J:$J,Fluxo_de_Caixa_Semanal!$A169)</f>
        <v>0</v>
      </c>
      <c r="CE169" s="123">
        <f>-SUMIFS(Lancamentos!$Y:$Y,Lancamentos!$AF:$AF,Fluxo_de_Caixa_Semanal!CE$8,Lancamentos!$F:$F,"Orçado",Lancamentos!$J:$J,Fluxo_de_Caixa_Semanal!$A169)</f>
        <v>0</v>
      </c>
      <c r="CF169" s="121">
        <f>-SUMIFS(Lancamentos!$Y:$Y,Lancamentos!$AF:$AF,Fluxo_de_Caixa_Semanal!CF$8,Lancamentos!$F:$F,"Orçado",Lancamentos!$J:$J,Fluxo_de_Caixa_Semanal!$A169)</f>
        <v>0</v>
      </c>
      <c r="CG169" s="122">
        <f>-SUMIFS(Lancamentos!$Y:$Y,Lancamentos!$AF:$AF,Fluxo_de_Caixa_Semanal!CG$8,Lancamentos!$F:$F,"Orçado",Lancamentos!$J:$J,Fluxo_de_Caixa_Semanal!$A169)</f>
        <v>0</v>
      </c>
      <c r="CH169" s="123">
        <f>-SUMIFS(Lancamentos!$Y:$Y,Lancamentos!$AF:$AF,Fluxo_de_Caixa_Semanal!CH$8,Lancamentos!$F:$F,"Orçado",Lancamentos!$J:$J,Fluxo_de_Caixa_Semanal!$A169)</f>
        <v>0</v>
      </c>
      <c r="CI169" s="121">
        <f>-SUMIFS(Lancamentos!$Y:$Y,Lancamentos!$AF:$AF,Fluxo_de_Caixa_Semanal!CI$8,Lancamentos!$F:$F,"Orçado",Lancamentos!$J:$J,Fluxo_de_Caixa_Semanal!$A169)</f>
        <v>0</v>
      </c>
      <c r="CJ169" s="122">
        <f>-SUMIFS(Lancamentos!$Y:$Y,Lancamentos!$AF:$AF,Fluxo_de_Caixa_Semanal!CJ$8,Lancamentos!$F:$F,"Orçado",Lancamentos!$J:$J,Fluxo_de_Caixa_Semanal!$A169)</f>
        <v>0</v>
      </c>
      <c r="CK169" s="123">
        <f>-SUMIFS(Lancamentos!$Y:$Y,Lancamentos!$AF:$AF,Fluxo_de_Caixa_Semanal!CK$8,Lancamentos!$F:$F,"Orçado",Lancamentos!$J:$J,Fluxo_de_Caixa_Semanal!$A169)</f>
        <v>0</v>
      </c>
      <c r="CL169" s="121">
        <f>-SUMIFS(Lancamentos!$Y:$Y,Lancamentos!$AF:$AF,Fluxo_de_Caixa_Semanal!CL$8,Lancamentos!$F:$F,"Orçado",Lancamentos!$J:$J,Fluxo_de_Caixa_Semanal!$A169)</f>
        <v>0</v>
      </c>
      <c r="CM169" s="122">
        <f>-SUMIFS(Lancamentos!$Y:$Y,Lancamentos!$AF:$AF,Fluxo_de_Caixa_Semanal!CM$8,Lancamentos!$F:$F,"Orçado",Lancamentos!$J:$J,Fluxo_de_Caixa_Semanal!$A169)</f>
        <v>0</v>
      </c>
      <c r="CN169" s="123">
        <f>-SUMIFS(Lancamentos!$Y:$Y,Lancamentos!$AF:$AF,Fluxo_de_Caixa_Semanal!CN$8,Lancamentos!$F:$F,"Orçado",Lancamentos!$J:$J,Fluxo_de_Caixa_Semanal!$A169)</f>
        <v>0</v>
      </c>
      <c r="CO169" s="121">
        <f>-SUMIFS(Lancamentos!$Y:$Y,Lancamentos!$AF:$AF,Fluxo_de_Caixa_Semanal!CO$8,Lancamentos!$F:$F,"Orçado",Lancamentos!$J:$J,Fluxo_de_Caixa_Semanal!$A169)</f>
        <v>0</v>
      </c>
      <c r="CP169" s="122">
        <f>-SUMIFS(Lancamentos!$Y:$Y,Lancamentos!$AF:$AF,Fluxo_de_Caixa_Semanal!CP$8,Lancamentos!$F:$F,"Orçado",Lancamentos!$J:$J,Fluxo_de_Caixa_Semanal!$A169)</f>
        <v>0</v>
      </c>
      <c r="CQ169" s="123">
        <f>-SUMIFS(Lancamentos!$Y:$Y,Lancamentos!$AF:$AF,Fluxo_de_Caixa_Semanal!CQ$8,Lancamentos!$F:$F,"Orçado",Lancamentos!$J:$J,Fluxo_de_Caixa_Semanal!$A169)</f>
        <v>0</v>
      </c>
      <c r="CR169" s="121">
        <f>-SUMIFS(Lancamentos!$Y:$Y,Lancamentos!$AF:$AF,Fluxo_de_Caixa_Semanal!CR$8,Lancamentos!$F:$F,"Orçado",Lancamentos!$J:$J,Fluxo_de_Caixa_Semanal!$A169)</f>
        <v>0</v>
      </c>
      <c r="CS169" s="122">
        <f>-SUMIFS(Lancamentos!$Y:$Y,Lancamentos!$AF:$AF,Fluxo_de_Caixa_Semanal!CS$8,Lancamentos!$F:$F,"Orçado",Lancamentos!$J:$J,Fluxo_de_Caixa_Semanal!$A169)</f>
        <v>0</v>
      </c>
      <c r="CT169" s="123">
        <f>-SUMIFS(Lancamentos!$Y:$Y,Lancamentos!$AF:$AF,Fluxo_de_Caixa_Semanal!CT$8,Lancamentos!$F:$F,"Orçado",Lancamentos!$J:$J,Fluxo_de_Caixa_Semanal!$A169)</f>
        <v>0</v>
      </c>
      <c r="CU169" s="121">
        <f>-SUMIFS(Lancamentos!$Y:$Y,Lancamentos!$AF:$AF,Fluxo_de_Caixa_Semanal!CU$8,Lancamentos!$F:$F,"Orçado",Lancamentos!$J:$J,Fluxo_de_Caixa_Semanal!$A169)</f>
        <v>0</v>
      </c>
      <c r="CV169" s="122">
        <f>-SUMIFS(Lancamentos!$Y:$Y,Lancamentos!$AF:$AF,Fluxo_de_Caixa_Semanal!CV$8,Lancamentos!$F:$F,"Orçado",Lancamentos!$J:$J,Fluxo_de_Caixa_Semanal!$A169)</f>
        <v>0</v>
      </c>
      <c r="CW169" s="123">
        <f>-SUMIFS(Lancamentos!$Y:$Y,Lancamentos!$AF:$AF,Fluxo_de_Caixa_Semanal!CW$8,Lancamentos!$F:$F,"Orçado",Lancamentos!$J:$J,Fluxo_de_Caixa_Semanal!$A169)</f>
        <v>0</v>
      </c>
      <c r="CX169" s="121">
        <f>-SUMIFS(Lancamentos!$Y:$Y,Lancamentos!$AF:$AF,Fluxo_de_Caixa_Semanal!CX$8,Lancamentos!$F:$F,"Orçado",Lancamentos!$J:$J,Fluxo_de_Caixa_Semanal!$A169)</f>
        <v>0</v>
      </c>
      <c r="CY169" s="122">
        <f>-SUMIFS(Lancamentos!$Y:$Y,Lancamentos!$AF:$AF,Fluxo_de_Caixa_Semanal!CY$8,Lancamentos!$F:$F,"Orçado",Lancamentos!$J:$J,Fluxo_de_Caixa_Semanal!$A169)</f>
        <v>0</v>
      </c>
      <c r="CZ169" s="123">
        <f>-SUMIFS(Lancamentos!$Y:$Y,Lancamentos!$AF:$AF,Fluxo_de_Caixa_Semanal!CZ$8,Lancamentos!$F:$F,"Orçado",Lancamentos!$J:$J,Fluxo_de_Caixa_Semanal!$A169)</f>
        <v>0</v>
      </c>
      <c r="DA169" s="121">
        <f>-SUMIFS(Lancamentos!$Y:$Y,Lancamentos!$AF:$AF,Fluxo_de_Caixa_Semanal!DA$8,Lancamentos!$F:$F,"Orçado",Lancamentos!$J:$J,Fluxo_de_Caixa_Semanal!$A169)</f>
        <v>0</v>
      </c>
      <c r="DB169" s="122">
        <f>-SUMIFS(Lancamentos!$Y:$Y,Lancamentos!$AF:$AF,Fluxo_de_Caixa_Semanal!DB$8,Lancamentos!$F:$F,"Orçado",Lancamentos!$J:$J,Fluxo_de_Caixa_Semanal!$A169)</f>
        <v>0</v>
      </c>
      <c r="DC169" s="123">
        <f>-SUMIFS(Lancamentos!$Y:$Y,Lancamentos!$AF:$AF,Fluxo_de_Caixa_Semanal!DC$8,Lancamentos!$F:$F,"Orçado",Lancamentos!$J:$J,Fluxo_de_Caixa_Semanal!$A169)</f>
        <v>0</v>
      </c>
      <c r="DD169" s="121">
        <f>-SUMIFS(Lancamentos!$Y:$Y,Lancamentos!$AF:$AF,Fluxo_de_Caixa_Semanal!DD$8,Lancamentos!$F:$F,"Orçado",Lancamentos!$J:$J,Fluxo_de_Caixa_Semanal!$A169)</f>
        <v>0</v>
      </c>
      <c r="DE169" s="122">
        <f>-SUMIFS(Lancamentos!$Y:$Y,Lancamentos!$AF:$AF,Fluxo_de_Caixa_Semanal!DE$8,Lancamentos!$F:$F,"Orçado",Lancamentos!$J:$J,Fluxo_de_Caixa_Semanal!$A169)</f>
        <v>0</v>
      </c>
      <c r="DF169" s="123">
        <f>-SUMIFS(Lancamentos!$Y:$Y,Lancamentos!$AF:$AF,Fluxo_de_Caixa_Semanal!DF$8,Lancamentos!$F:$F,"Orçado",Lancamentos!$J:$J,Fluxo_de_Caixa_Semanal!$A169)</f>
        <v>0</v>
      </c>
      <c r="DG169" s="121">
        <f>-SUMIFS(Lancamentos!$Y:$Y,Lancamentos!$AF:$AF,Fluxo_de_Caixa_Semanal!DG$8,Lancamentos!$F:$F,"Orçado",Lancamentos!$J:$J,Fluxo_de_Caixa_Semanal!$A169)</f>
        <v>0</v>
      </c>
      <c r="DH169" s="122">
        <f>-SUMIFS(Lancamentos!$Y:$Y,Lancamentos!$AF:$AF,Fluxo_de_Caixa_Semanal!DH$8,Lancamentos!$F:$F,"Orçado",Lancamentos!$J:$J,Fluxo_de_Caixa_Semanal!$A169)</f>
        <v>0</v>
      </c>
      <c r="DI169" s="123">
        <f>-SUMIFS(Lancamentos!$Y:$Y,Lancamentos!$AF:$AF,Fluxo_de_Caixa_Semanal!DI$8,Lancamentos!$F:$F,"Orçado",Lancamentos!$J:$J,Fluxo_de_Caixa_Semanal!$A169)</f>
        <v>0</v>
      </c>
      <c r="DJ169" s="121">
        <f>-SUMIFS(Lancamentos!$Y:$Y,Lancamentos!$AF:$AF,Fluxo_de_Caixa_Semanal!DJ$8,Lancamentos!$F:$F,"Orçado",Lancamentos!$J:$J,Fluxo_de_Caixa_Semanal!$A169)</f>
        <v>0</v>
      </c>
      <c r="DK169" s="122">
        <f>-SUMIFS(Lancamentos!$Y:$Y,Lancamentos!$AF:$AF,Fluxo_de_Caixa_Semanal!DK$8,Lancamentos!$F:$F,"Orçado",Lancamentos!$J:$J,Fluxo_de_Caixa_Semanal!$A169)</f>
        <v>0</v>
      </c>
      <c r="DL169" s="123">
        <f>-SUMIFS(Lancamentos!$Y:$Y,Lancamentos!$AF:$AF,Fluxo_de_Caixa_Semanal!DL$8,Lancamentos!$F:$F,"Orçado",Lancamentos!$J:$J,Fluxo_de_Caixa_Semanal!$A169)</f>
        <v>0</v>
      </c>
      <c r="DM169" s="121">
        <f>-SUMIFS(Lancamentos!$Y:$Y,Lancamentos!$AF:$AF,Fluxo_de_Caixa_Semanal!DM$8,Lancamentos!$F:$F,"Orçado",Lancamentos!$J:$J,Fluxo_de_Caixa_Semanal!$A169)</f>
        <v>0</v>
      </c>
      <c r="DN169" s="122">
        <f>-SUMIFS(Lancamentos!$Y:$Y,Lancamentos!$AF:$AF,Fluxo_de_Caixa_Semanal!DN$8,Lancamentos!$F:$F,"Orçado",Lancamentos!$J:$J,Fluxo_de_Caixa_Semanal!$A169)</f>
        <v>0</v>
      </c>
      <c r="DO169" s="123">
        <f>-SUMIFS(Lancamentos!$Y:$Y,Lancamentos!$AF:$AF,Fluxo_de_Caixa_Semanal!DO$8,Lancamentos!$F:$F,"Orçado",Lancamentos!$J:$J,Fluxo_de_Caixa_Semanal!$A169)</f>
        <v>0</v>
      </c>
      <c r="DP169" s="121">
        <f>-SUMIFS(Lancamentos!$Y:$Y,Lancamentos!$AF:$AF,Fluxo_de_Caixa_Semanal!DP$8,Lancamentos!$F:$F,"Orçado",Lancamentos!$J:$J,Fluxo_de_Caixa_Semanal!$A169)</f>
        <v>0</v>
      </c>
      <c r="DQ169" s="122">
        <f>-SUMIFS(Lancamentos!$Y:$Y,Lancamentos!$AF:$AF,Fluxo_de_Caixa_Semanal!DQ$8,Lancamentos!$F:$F,"Orçado",Lancamentos!$J:$J,Fluxo_de_Caixa_Semanal!$A169)</f>
        <v>0</v>
      </c>
      <c r="DR169" s="123">
        <f>-SUMIFS(Lancamentos!$Y:$Y,Lancamentos!$AF:$AF,Fluxo_de_Caixa_Semanal!DR$8,Lancamentos!$F:$F,"Orçado",Lancamentos!$J:$J,Fluxo_de_Caixa_Semanal!$A169)</f>
        <v>0</v>
      </c>
      <c r="DS169" s="121">
        <f>-SUMIFS(Lancamentos!$Y:$Y,Lancamentos!$AF:$AF,Fluxo_de_Caixa_Semanal!DS$8,Lancamentos!$F:$F,"Orçado",Lancamentos!$J:$J,Fluxo_de_Caixa_Semanal!$A169)</f>
        <v>0</v>
      </c>
      <c r="DT169" s="122">
        <f>-SUMIFS(Lancamentos!$Y:$Y,Lancamentos!$AF:$AF,Fluxo_de_Caixa_Semanal!DT$8,Lancamentos!$F:$F,"Orçado",Lancamentos!$J:$J,Fluxo_de_Caixa_Semanal!$A169)</f>
        <v>0</v>
      </c>
      <c r="DU169" s="123">
        <f>-SUMIFS(Lancamentos!$Y:$Y,Lancamentos!$AF:$AF,Fluxo_de_Caixa_Semanal!DU$8,Lancamentos!$F:$F,"Orçado",Lancamentos!$J:$J,Fluxo_de_Caixa_Semanal!$A169)</f>
        <v>0</v>
      </c>
      <c r="DV169" s="121">
        <f>-SUMIFS(Lancamentos!$Y:$Y,Lancamentos!$AF:$AF,Fluxo_de_Caixa_Semanal!DV$8,Lancamentos!$F:$F,"Orçado",Lancamentos!$J:$J,Fluxo_de_Caixa_Semanal!$A169)</f>
        <v>0</v>
      </c>
      <c r="DW169" s="122">
        <f>-SUMIFS(Lancamentos!$Y:$Y,Lancamentos!$AF:$AF,Fluxo_de_Caixa_Semanal!DW$8,Lancamentos!$F:$F,"Orçado",Lancamentos!$J:$J,Fluxo_de_Caixa_Semanal!$A169)</f>
        <v>0</v>
      </c>
      <c r="DX169" s="123">
        <f>-SUMIFS(Lancamentos!$Y:$Y,Lancamentos!$AF:$AF,Fluxo_de_Caixa_Semanal!DX$8,Lancamentos!$F:$F,"Orçado",Lancamentos!$J:$J,Fluxo_de_Caixa_Semanal!$A169)</f>
        <v>0</v>
      </c>
      <c r="DY169" s="121">
        <f>-SUMIFS(Lancamentos!$Y:$Y,Lancamentos!$AF:$AF,Fluxo_de_Caixa_Semanal!DY$8,Lancamentos!$F:$F,"Orçado",Lancamentos!$J:$J,Fluxo_de_Caixa_Semanal!$A169)</f>
        <v>0</v>
      </c>
      <c r="DZ169" s="122">
        <f>-SUMIFS(Lancamentos!$Y:$Y,Lancamentos!$AF:$AF,Fluxo_de_Caixa_Semanal!DZ$8,Lancamentos!$F:$F,"Orçado",Lancamentos!$J:$J,Fluxo_de_Caixa_Semanal!$A169)</f>
        <v>0</v>
      </c>
      <c r="EA169" s="123">
        <f>-SUMIFS(Lancamentos!$Y:$Y,Lancamentos!$AF:$AF,Fluxo_de_Caixa_Semanal!EA$8,Lancamentos!$F:$F,"Orçado",Lancamentos!$J:$J,Fluxo_de_Caixa_Semanal!$A169)</f>
        <v>0</v>
      </c>
      <c r="EB169" s="121">
        <f>-SUMIFS(Lancamentos!$Y:$Y,Lancamentos!$AF:$AF,Fluxo_de_Caixa_Semanal!EB$8,Lancamentos!$F:$F,"Orçado",Lancamentos!$J:$J,Fluxo_de_Caixa_Semanal!$A169)</f>
        <v>0</v>
      </c>
      <c r="EC169" s="122">
        <f>-SUMIFS(Lancamentos!$Y:$Y,Lancamentos!$AF:$AF,Fluxo_de_Caixa_Semanal!EC$8,Lancamentos!$F:$F,"Orçado",Lancamentos!$J:$J,Fluxo_de_Caixa_Semanal!$A169)</f>
        <v>0</v>
      </c>
      <c r="ED169" s="123">
        <f>-SUMIFS(Lancamentos!$Y:$Y,Lancamentos!$AF:$AF,Fluxo_de_Caixa_Semanal!ED$8,Lancamentos!$F:$F,"Orçado",Lancamentos!$J:$J,Fluxo_de_Caixa_Semanal!$A169)</f>
        <v>0</v>
      </c>
      <c r="EE169" s="121">
        <f>-SUMIFS(Lancamentos!$Y:$Y,Lancamentos!$AF:$AF,Fluxo_de_Caixa_Semanal!EE$8,Lancamentos!$F:$F,"Orçado",Lancamentos!$J:$J,Fluxo_de_Caixa_Semanal!$A169)</f>
        <v>0</v>
      </c>
      <c r="EF169" s="122">
        <f>-SUMIFS(Lancamentos!$Y:$Y,Lancamentos!$AF:$AF,Fluxo_de_Caixa_Semanal!EF$8,Lancamentos!$F:$F,"Orçado",Lancamentos!$J:$J,Fluxo_de_Caixa_Semanal!$A169)</f>
        <v>0</v>
      </c>
      <c r="EG169" s="123">
        <f>-SUMIFS(Lancamentos!$Y:$Y,Lancamentos!$AF:$AF,Fluxo_de_Caixa_Semanal!EG$8,Lancamentos!$F:$F,"Orçado",Lancamentos!$J:$J,Fluxo_de_Caixa_Semanal!$A169)</f>
        <v>0</v>
      </c>
      <c r="EH169" s="121">
        <f>-SUMIFS(Lancamentos!$Y:$Y,Lancamentos!$AF:$AF,Fluxo_de_Caixa_Semanal!EH$8,Lancamentos!$F:$F,"Orçado",Lancamentos!$J:$J,Fluxo_de_Caixa_Semanal!$A169)</f>
        <v>0</v>
      </c>
      <c r="EI169" s="122">
        <f>-SUMIFS(Lancamentos!$Y:$Y,Lancamentos!$AF:$AF,Fluxo_de_Caixa_Semanal!EI$8,Lancamentos!$F:$F,"Orçado",Lancamentos!$J:$J,Fluxo_de_Caixa_Semanal!$A169)</f>
        <v>0</v>
      </c>
      <c r="EJ169" s="123">
        <f>-SUMIFS(Lancamentos!$Y:$Y,Lancamentos!$AF:$AF,Fluxo_de_Caixa_Semanal!EJ$8,Lancamentos!$F:$F,"Orçado",Lancamentos!$J:$J,Fluxo_de_Caixa_Semanal!$A169)</f>
        <v>0</v>
      </c>
      <c r="EK169" s="121">
        <f>-SUMIFS(Lancamentos!$Y:$Y,Lancamentos!$AF:$AF,Fluxo_de_Caixa_Semanal!EK$8,Lancamentos!$F:$F,"Orçado",Lancamentos!$J:$J,Fluxo_de_Caixa_Semanal!$A169)</f>
        <v>0</v>
      </c>
      <c r="EL169" s="122">
        <f>-SUMIFS(Lancamentos!$Y:$Y,Lancamentos!$AF:$AF,Fluxo_de_Caixa_Semanal!EL$8,Lancamentos!$F:$F,"Orçado",Lancamentos!$J:$J,Fluxo_de_Caixa_Semanal!$A169)</f>
        <v>0</v>
      </c>
      <c r="EM169" s="123">
        <f>-SUMIFS(Lancamentos!$Y:$Y,Lancamentos!$AF:$AF,Fluxo_de_Caixa_Semanal!EM$8,Lancamentos!$F:$F,"Orçado",Lancamentos!$J:$J,Fluxo_de_Caixa_Semanal!$A169)</f>
        <v>0</v>
      </c>
      <c r="EN169" s="121">
        <f>-SUMIFS(Lancamentos!$Y:$Y,Lancamentos!$AF:$AF,Fluxo_de_Caixa_Semanal!EN$8,Lancamentos!$F:$F,"Orçado",Lancamentos!$J:$J,Fluxo_de_Caixa_Semanal!$A169)</f>
        <v>0</v>
      </c>
      <c r="EO169" s="122">
        <f>-SUMIFS(Lancamentos!$Y:$Y,Lancamentos!$AF:$AF,Fluxo_de_Caixa_Semanal!EO$8,Lancamentos!$F:$F,"Orçado",Lancamentos!$J:$J,Fluxo_de_Caixa_Semanal!$A169)</f>
        <v>0</v>
      </c>
      <c r="EP169" s="123">
        <f>-SUMIFS(Lancamentos!$Y:$Y,Lancamentos!$AF:$AF,Fluxo_de_Caixa_Semanal!EP$8,Lancamentos!$F:$F,"Orçado",Lancamentos!$J:$J,Fluxo_de_Caixa_Semanal!$A169)</f>
        <v>0</v>
      </c>
      <c r="EQ169" s="121">
        <f>-SUMIFS(Lancamentos!$Y:$Y,Lancamentos!$AF:$AF,Fluxo_de_Caixa_Semanal!EQ$8,Lancamentos!$F:$F,"Orçado",Lancamentos!$J:$J,Fluxo_de_Caixa_Semanal!$A169)</f>
        <v>0</v>
      </c>
      <c r="ER169" s="122">
        <f>-SUMIFS(Lancamentos!$Y:$Y,Lancamentos!$AF:$AF,Fluxo_de_Caixa_Semanal!ER$8,Lancamentos!$F:$F,"Orçado",Lancamentos!$J:$J,Fluxo_de_Caixa_Semanal!$A169)</f>
        <v>0</v>
      </c>
      <c r="ES169" s="123">
        <f>-SUMIFS(Lancamentos!$Y:$Y,Lancamentos!$AF:$AF,Fluxo_de_Caixa_Semanal!ES$8,Lancamentos!$F:$F,"Orçado",Lancamentos!$J:$J,Fluxo_de_Caixa_Semanal!$A169)</f>
        <v>0</v>
      </c>
    </row>
    <row r="170" spans="1:149" s="2" customFormat="1" outlineLevel="1" x14ac:dyDescent="0.25">
      <c r="A170" t="s">
        <v>137</v>
      </c>
      <c r="B170" t="s">
        <v>138</v>
      </c>
      <c r="C170" s="165">
        <f>-SUMIFS(Lancamentos!$Y:$Y,Lancamentos!$AF:$AF,Fluxo_de_Caixa_Semanal!C$8,Lancamentos!$F:$F,"Realizado",Lancamentos!$J:$J,Fluxo_de_Caixa_Semanal!$A170)</f>
        <v>0</v>
      </c>
      <c r="D170" s="165">
        <f>-SUMIFS(Lancamentos!$Y:$Y,Lancamentos!$AF:$AF,Fluxo_de_Caixa_Semanal!D$8,Lancamentos!$F:$F,"Realizado",Lancamentos!$J:$J,Fluxo_de_Caixa_Semanal!$A170)</f>
        <v>0</v>
      </c>
      <c r="E170" s="166">
        <f>-SUMIFS(Lancamentos!$Y:$Y,Lancamentos!$AF:$AF,Fluxo_de_Caixa_Semanal!E$8,Lancamentos!$F:$F,"Realizado",Lancamentos!$J:$J,Fluxo_de_Caixa_Semanal!$A170)</f>
        <v>0</v>
      </c>
      <c r="F170" s="167">
        <f>-SUMIFS(Lancamentos!$Y:$Y,Lancamentos!$AF:$AF,Fluxo_de_Caixa_Semanal!F$8,Lancamentos!$F:$F,"Realizado",Lancamentos!$J:$J,Fluxo_de_Caixa_Semanal!$A170)</f>
        <v>0</v>
      </c>
      <c r="G170" s="165">
        <f>-SUMIFS(Lancamentos!$Y:$Y,Lancamentos!$AF:$AF,Fluxo_de_Caixa_Semanal!G$8,Lancamentos!$F:$F,"Realizado",Lancamentos!$J:$J,Fluxo_de_Caixa_Semanal!$A170)</f>
        <v>0</v>
      </c>
      <c r="H170" s="166">
        <f>-SUMIFS(Lancamentos!$Y:$Y,Lancamentos!$AF:$AF,Fluxo_de_Caixa_Semanal!H$8,Lancamentos!$F:$F,"Realizado",Lancamentos!$J:$J,Fluxo_de_Caixa_Semanal!$A170)</f>
        <v>0</v>
      </c>
      <c r="I170" s="167">
        <f>-SUMIFS(Lancamentos!$Y:$Y,Lancamentos!$AF:$AF,Fluxo_de_Caixa_Semanal!I$8,Lancamentos!$F:$F,"Realizado",Lancamentos!$J:$J,Fluxo_de_Caixa_Semanal!$A170)</f>
        <v>0</v>
      </c>
      <c r="J170" s="165">
        <f>-SUMIFS(Lancamentos!$Y:$Y,Lancamentos!$AF:$AF,Fluxo_de_Caixa_Semanal!J$8,Lancamentos!$F:$F,"Realizado",Lancamentos!$J:$J,Fluxo_de_Caixa_Semanal!$A170)</f>
        <v>0</v>
      </c>
      <c r="K170" s="166">
        <f>-SUMIFS(Lancamentos!$Y:$Y,Lancamentos!$AF:$AF,Fluxo_de_Caixa_Semanal!K$8,Lancamentos!$F:$F,"Realizado",Lancamentos!$J:$J,Fluxo_de_Caixa_Semanal!$A170)</f>
        <v>0</v>
      </c>
      <c r="L170" s="167">
        <f>-SUMIFS(Lancamentos!$Y:$Y,Lancamentos!$AF:$AF,Fluxo_de_Caixa_Semanal!L$8,Lancamentos!$F:$F,"Realizado",Lancamentos!$J:$J,Fluxo_de_Caixa_Semanal!$A170)</f>
        <v>0</v>
      </c>
      <c r="M170" s="165">
        <f>-SUMIFS(Lancamentos!$Y:$Y,Lancamentos!$AF:$AF,Fluxo_de_Caixa_Semanal!M$8,Lancamentos!$F:$F,"Realizado",Lancamentos!$J:$J,Fluxo_de_Caixa_Semanal!$A170)</f>
        <v>0</v>
      </c>
      <c r="N170" s="166">
        <f>-SUMIFS(Lancamentos!$Y:$Y,Lancamentos!$AF:$AF,Fluxo_de_Caixa_Semanal!N$8,Lancamentos!$F:$F,"Realizado",Lancamentos!$J:$J,Fluxo_de_Caixa_Semanal!$A170)</f>
        <v>0</v>
      </c>
      <c r="O170" s="167">
        <f>-SUMIFS(Lancamentos!$Y:$Y,Lancamentos!$AF:$AF,Fluxo_de_Caixa_Semanal!O$8,Lancamentos!$F:$F,"Realizado",Lancamentos!$J:$J,Fluxo_de_Caixa_Semanal!$A170)</f>
        <v>0</v>
      </c>
      <c r="P170" s="165">
        <f>-SUMIFS(Lancamentos!$Y:$Y,Lancamentos!$AF:$AF,Fluxo_de_Caixa_Semanal!P$8,Lancamentos!$F:$F,"Realizado",Lancamentos!$J:$J,Fluxo_de_Caixa_Semanal!$A170)</f>
        <v>0</v>
      </c>
      <c r="Q170" s="166">
        <f>-SUMIFS(Lancamentos!$Y:$Y,Lancamentos!$AF:$AF,Fluxo_de_Caixa_Semanal!Q$8,Lancamentos!$F:$F,"Realizado",Lancamentos!$J:$J,Fluxo_de_Caixa_Semanal!$A170)</f>
        <v>0</v>
      </c>
      <c r="R170" s="167">
        <f>-SUMIFS(Lancamentos!$Y:$Y,Lancamentos!$AF:$AF,Fluxo_de_Caixa_Semanal!R$8,Lancamentos!$F:$F,"Realizado",Lancamentos!$J:$J,Fluxo_de_Caixa_Semanal!$A170)</f>
        <v>0</v>
      </c>
      <c r="S170" s="165">
        <f>-SUMIFS(Lancamentos!$Y:$Y,Lancamentos!$AF:$AF,Fluxo_de_Caixa_Semanal!S$8,Lancamentos!$F:$F,"Realizado",Lancamentos!$J:$J,Fluxo_de_Caixa_Semanal!$A170)</f>
        <v>0</v>
      </c>
      <c r="T170" s="166">
        <f>-SUMIFS(Lancamentos!$Y:$Y,Lancamentos!$AF:$AF,Fluxo_de_Caixa_Semanal!T$8,Lancamentos!$F:$F,"Realizado",Lancamentos!$J:$J,Fluxo_de_Caixa_Semanal!$A170)</f>
        <v>0</v>
      </c>
      <c r="U170" s="167">
        <f>-SUMIFS(Lancamentos!$Y:$Y,Lancamentos!$AF:$AF,Fluxo_de_Caixa_Semanal!U$8,Lancamentos!$F:$F,"Realizado",Lancamentos!$J:$J,Fluxo_de_Caixa_Semanal!$A170)</f>
        <v>0</v>
      </c>
      <c r="V170" s="165">
        <f>-SUMIFS(Lancamentos!$Y:$Y,Lancamentos!$AF:$AF,Fluxo_de_Caixa_Semanal!V$8,Lancamentos!$F:$F,"Realizado",Lancamentos!$J:$J,Fluxo_de_Caixa_Semanal!$A170)</f>
        <v>0</v>
      </c>
      <c r="W170" s="166">
        <f>-SUMIFS(Lancamentos!$Y:$Y,Lancamentos!$AF:$AF,Fluxo_de_Caixa_Semanal!W$8,Lancamentos!$F:$F,"Realizado",Lancamentos!$J:$J,Fluxo_de_Caixa_Semanal!$A170)</f>
        <v>0</v>
      </c>
      <c r="X170" s="121">
        <f>-SUMIFS(Lancamentos!$Y:$Y,Lancamentos!$AF:$AF,Fluxo_de_Caixa_Semanal!X$8,Lancamentos!$F:$F,"Orçado",Lancamentos!$J:$J,Fluxo_de_Caixa_Semanal!$A170)</f>
        <v>0</v>
      </c>
      <c r="Y170" s="122">
        <f>-SUMIFS(Lancamentos!$Y:$Y,Lancamentos!$AF:$AF,Fluxo_de_Caixa_Semanal!Y$8,Lancamentos!$F:$F,"Orçado",Lancamentos!$J:$J,Fluxo_de_Caixa_Semanal!$A170)</f>
        <v>0</v>
      </c>
      <c r="Z170" s="123">
        <f>-SUMIFS(Lancamentos!$Y:$Y,Lancamentos!$AF:$AF,Fluxo_de_Caixa_Semanal!Z$8,Lancamentos!$F:$F,"Orçado",Lancamentos!$J:$J,Fluxo_de_Caixa_Semanal!$A170)</f>
        <v>0</v>
      </c>
      <c r="AA170" s="121">
        <f>-SUMIFS(Lancamentos!$Y:$Y,Lancamentos!$AF:$AF,Fluxo_de_Caixa_Semanal!AA$8,Lancamentos!$F:$F,"Orçado",Lancamentos!$J:$J,Fluxo_de_Caixa_Semanal!$A170)</f>
        <v>0</v>
      </c>
      <c r="AB170" s="122">
        <f>-SUMIFS(Lancamentos!$Y:$Y,Lancamentos!$AF:$AF,Fluxo_de_Caixa_Semanal!AB$8,Lancamentos!$F:$F,"Orçado",Lancamentos!$J:$J,Fluxo_de_Caixa_Semanal!$A170)</f>
        <v>0</v>
      </c>
      <c r="AC170" s="123">
        <f>-SUMIFS(Lancamentos!$Y:$Y,Lancamentos!$AF:$AF,Fluxo_de_Caixa_Semanal!AC$8,Lancamentos!$F:$F,"Orçado",Lancamentos!$J:$J,Fluxo_de_Caixa_Semanal!$A170)</f>
        <v>0</v>
      </c>
      <c r="AD170" s="121">
        <f>-SUMIFS(Lancamentos!$Y:$Y,Lancamentos!$AF:$AF,Fluxo_de_Caixa_Semanal!AD$8,Lancamentos!$F:$F,"Orçado",Lancamentos!$J:$J,Fluxo_de_Caixa_Semanal!$A170)</f>
        <v>0</v>
      </c>
      <c r="AE170" s="122">
        <f>-SUMIFS(Lancamentos!$Y:$Y,Lancamentos!$AF:$AF,Fluxo_de_Caixa_Semanal!AE$8,Lancamentos!$F:$F,"Orçado",Lancamentos!$J:$J,Fluxo_de_Caixa_Semanal!$A170)</f>
        <v>0</v>
      </c>
      <c r="AF170" s="123">
        <f>-SUMIFS(Lancamentos!$Y:$Y,Lancamentos!$AF:$AF,Fluxo_de_Caixa_Semanal!AF$8,Lancamentos!$F:$F,"Orçado",Lancamentos!$J:$J,Fluxo_de_Caixa_Semanal!$A170)</f>
        <v>0</v>
      </c>
      <c r="AG170" s="121">
        <f>-SUMIFS(Lancamentos!$Y:$Y,Lancamentos!$AF:$AF,Fluxo_de_Caixa_Semanal!AG$8,Lancamentos!$F:$F,"Orçado",Lancamentos!$J:$J,Fluxo_de_Caixa_Semanal!$A170)</f>
        <v>0</v>
      </c>
      <c r="AH170" s="122">
        <f>-SUMIFS(Lancamentos!$Y:$Y,Lancamentos!$AF:$AF,Fluxo_de_Caixa_Semanal!AH$8,Lancamentos!$F:$F,"Orçado",Lancamentos!$J:$J,Fluxo_de_Caixa_Semanal!$A170)</f>
        <v>0</v>
      </c>
      <c r="AI170" s="123">
        <f>-SUMIFS(Lancamentos!$Y:$Y,Lancamentos!$AF:$AF,Fluxo_de_Caixa_Semanal!AI$8,Lancamentos!$F:$F,"Orçado",Lancamentos!$J:$J,Fluxo_de_Caixa_Semanal!$A170)</f>
        <v>0</v>
      </c>
      <c r="AJ170" s="121">
        <f>-SUMIFS(Lancamentos!$Y:$Y,Lancamentos!$AF:$AF,Fluxo_de_Caixa_Semanal!AJ$8,Lancamentos!$F:$F,"Orçado",Lancamentos!$J:$J,Fluxo_de_Caixa_Semanal!$A170)</f>
        <v>0</v>
      </c>
      <c r="AK170" s="122">
        <f>-SUMIFS(Lancamentos!$Y:$Y,Lancamentos!$AF:$AF,Fluxo_de_Caixa_Semanal!AK$8,Lancamentos!$F:$F,"Orçado",Lancamentos!$J:$J,Fluxo_de_Caixa_Semanal!$A170)</f>
        <v>0</v>
      </c>
      <c r="AL170" s="123">
        <f>-SUMIFS(Lancamentos!$Y:$Y,Lancamentos!$AF:$AF,Fluxo_de_Caixa_Semanal!AL$8,Lancamentos!$F:$F,"Orçado",Lancamentos!$J:$J,Fluxo_de_Caixa_Semanal!$A170)</f>
        <v>0</v>
      </c>
      <c r="AM170" s="121">
        <f>-SUMIFS(Lancamentos!$Y:$Y,Lancamentos!$AF:$AF,Fluxo_de_Caixa_Semanal!AM$8,Lancamentos!$F:$F,"Orçado",Lancamentos!$J:$J,Fluxo_de_Caixa_Semanal!$A170)</f>
        <v>0</v>
      </c>
      <c r="AN170" s="122">
        <f>-SUMIFS(Lancamentos!$Y:$Y,Lancamentos!$AF:$AF,Fluxo_de_Caixa_Semanal!AN$8,Lancamentos!$F:$F,"Orçado",Lancamentos!$J:$J,Fluxo_de_Caixa_Semanal!$A170)</f>
        <v>0</v>
      </c>
      <c r="AO170" s="123">
        <f>-SUMIFS(Lancamentos!$Y:$Y,Lancamentos!$AF:$AF,Fluxo_de_Caixa_Semanal!AO$8,Lancamentos!$F:$F,"Orçado",Lancamentos!$J:$J,Fluxo_de_Caixa_Semanal!$A170)</f>
        <v>0</v>
      </c>
      <c r="AP170" s="121">
        <f>-SUMIFS(Lancamentos!$Y:$Y,Lancamentos!$AF:$AF,Fluxo_de_Caixa_Semanal!AP$8,Lancamentos!$F:$F,"Orçado",Lancamentos!$J:$J,Fluxo_de_Caixa_Semanal!$A170)</f>
        <v>0</v>
      </c>
      <c r="AQ170" s="122">
        <f>-SUMIFS(Lancamentos!$Y:$Y,Lancamentos!$AF:$AF,Fluxo_de_Caixa_Semanal!AQ$8,Lancamentos!$F:$F,"Orçado",Lancamentos!$J:$J,Fluxo_de_Caixa_Semanal!$A170)</f>
        <v>0</v>
      </c>
      <c r="AR170" s="123">
        <f>-SUMIFS(Lancamentos!$Y:$Y,Lancamentos!$AF:$AF,Fluxo_de_Caixa_Semanal!AR$8,Lancamentos!$F:$F,"Orçado",Lancamentos!$J:$J,Fluxo_de_Caixa_Semanal!$A170)</f>
        <v>0</v>
      </c>
      <c r="AS170" s="121">
        <f>-SUMIFS(Lancamentos!$Y:$Y,Lancamentos!$AF:$AF,Fluxo_de_Caixa_Semanal!AS$8,Lancamentos!$F:$F,"Orçado",Lancamentos!$J:$J,Fluxo_de_Caixa_Semanal!$A170)</f>
        <v>0</v>
      </c>
      <c r="AT170" s="122">
        <f>-SUMIFS(Lancamentos!$Y:$Y,Lancamentos!$AF:$AF,Fluxo_de_Caixa_Semanal!AT$8,Lancamentos!$F:$F,"Orçado",Lancamentos!$J:$J,Fluxo_de_Caixa_Semanal!$A170)</f>
        <v>0</v>
      </c>
      <c r="AU170" s="123">
        <f>-SUMIFS(Lancamentos!$Y:$Y,Lancamentos!$AF:$AF,Fluxo_de_Caixa_Semanal!AU$8,Lancamentos!$F:$F,"Orçado",Lancamentos!$J:$J,Fluxo_de_Caixa_Semanal!$A170)</f>
        <v>0</v>
      </c>
      <c r="AV170" s="121">
        <f>-SUMIFS(Lancamentos!$Y:$Y,Lancamentos!$AF:$AF,Fluxo_de_Caixa_Semanal!AV$8,Lancamentos!$F:$F,"Orçado",Lancamentos!$J:$J,Fluxo_de_Caixa_Semanal!$A170)</f>
        <v>0</v>
      </c>
      <c r="AW170" s="122">
        <f>-SUMIFS(Lancamentos!$Y:$Y,Lancamentos!$AF:$AF,Fluxo_de_Caixa_Semanal!AW$8,Lancamentos!$F:$F,"Orçado",Lancamentos!$J:$J,Fluxo_de_Caixa_Semanal!$A170)</f>
        <v>0</v>
      </c>
      <c r="AX170" s="123">
        <f>-SUMIFS(Lancamentos!$Y:$Y,Lancamentos!$AF:$AF,Fluxo_de_Caixa_Semanal!AX$8,Lancamentos!$F:$F,"Orçado",Lancamentos!$J:$J,Fluxo_de_Caixa_Semanal!$A170)</f>
        <v>0</v>
      </c>
      <c r="AY170" s="121">
        <f>-SUMIFS(Lancamentos!$Y:$Y,Lancamentos!$AF:$AF,Fluxo_de_Caixa_Semanal!AY$8,Lancamentos!$F:$F,"Orçado",Lancamentos!$J:$J,Fluxo_de_Caixa_Semanal!$A170)</f>
        <v>0</v>
      </c>
      <c r="AZ170" s="122">
        <f>-SUMIFS(Lancamentos!$Y:$Y,Lancamentos!$AF:$AF,Fluxo_de_Caixa_Semanal!AZ$8,Lancamentos!$F:$F,"Orçado",Lancamentos!$J:$J,Fluxo_de_Caixa_Semanal!$A170)</f>
        <v>0</v>
      </c>
      <c r="BA170" s="123">
        <f>-SUMIFS(Lancamentos!$Y:$Y,Lancamentos!$AF:$AF,Fluxo_de_Caixa_Semanal!BA$8,Lancamentos!$F:$F,"Orçado",Lancamentos!$J:$J,Fluxo_de_Caixa_Semanal!$A170)</f>
        <v>0</v>
      </c>
      <c r="BB170" s="121">
        <f>-SUMIFS(Lancamentos!$Y:$Y,Lancamentos!$AF:$AF,Fluxo_de_Caixa_Semanal!BB$8,Lancamentos!$F:$F,"Orçado",Lancamentos!$J:$J,Fluxo_de_Caixa_Semanal!$A170)</f>
        <v>0</v>
      </c>
      <c r="BC170" s="122">
        <f>-SUMIFS(Lancamentos!$Y:$Y,Lancamentos!$AF:$AF,Fluxo_de_Caixa_Semanal!BC$8,Lancamentos!$F:$F,"Orçado",Lancamentos!$J:$J,Fluxo_de_Caixa_Semanal!$A170)</f>
        <v>0</v>
      </c>
      <c r="BD170" s="123">
        <f>-SUMIFS(Lancamentos!$Y:$Y,Lancamentos!$AF:$AF,Fluxo_de_Caixa_Semanal!BD$8,Lancamentos!$F:$F,"Orçado",Lancamentos!$J:$J,Fluxo_de_Caixa_Semanal!$A170)</f>
        <v>0</v>
      </c>
      <c r="BE170" s="121">
        <f>-SUMIFS(Lancamentos!$Y:$Y,Lancamentos!$AF:$AF,Fluxo_de_Caixa_Semanal!BE$8,Lancamentos!$F:$F,"Orçado",Lancamentos!$J:$J,Fluxo_de_Caixa_Semanal!$A170)</f>
        <v>0</v>
      </c>
      <c r="BF170" s="122">
        <f>-SUMIFS(Lancamentos!$Y:$Y,Lancamentos!$AF:$AF,Fluxo_de_Caixa_Semanal!BF$8,Lancamentos!$F:$F,"Orçado",Lancamentos!$J:$J,Fluxo_de_Caixa_Semanal!$A170)</f>
        <v>0</v>
      </c>
      <c r="BG170" s="123">
        <f>-SUMIFS(Lancamentos!$Y:$Y,Lancamentos!$AF:$AF,Fluxo_de_Caixa_Semanal!BG$8,Lancamentos!$F:$F,"Orçado",Lancamentos!$J:$J,Fluxo_de_Caixa_Semanal!$A170)</f>
        <v>0</v>
      </c>
      <c r="BH170" s="121">
        <f>-SUMIFS(Lancamentos!$Y:$Y,Lancamentos!$AF:$AF,Fluxo_de_Caixa_Semanal!BH$8,Lancamentos!$F:$F,"Orçado",Lancamentos!$J:$J,Fluxo_de_Caixa_Semanal!$A170)</f>
        <v>0</v>
      </c>
      <c r="BI170" s="122">
        <f>-SUMIFS(Lancamentos!$Y:$Y,Lancamentos!$AF:$AF,Fluxo_de_Caixa_Semanal!BI$8,Lancamentos!$F:$F,"Orçado",Lancamentos!$J:$J,Fluxo_de_Caixa_Semanal!$A170)</f>
        <v>0</v>
      </c>
      <c r="BJ170" s="123">
        <f>-SUMIFS(Lancamentos!$Y:$Y,Lancamentos!$AF:$AF,Fluxo_de_Caixa_Semanal!BJ$8,Lancamentos!$F:$F,"Orçado",Lancamentos!$J:$J,Fluxo_de_Caixa_Semanal!$A170)</f>
        <v>0</v>
      </c>
      <c r="BK170" s="121">
        <f>-SUMIFS(Lancamentos!$Y:$Y,Lancamentos!$AF:$AF,Fluxo_de_Caixa_Semanal!BK$8,Lancamentos!$F:$F,"Orçado",Lancamentos!$J:$J,Fluxo_de_Caixa_Semanal!$A170)</f>
        <v>0</v>
      </c>
      <c r="BL170" s="122">
        <f>-SUMIFS(Lancamentos!$Y:$Y,Lancamentos!$AF:$AF,Fluxo_de_Caixa_Semanal!BL$8,Lancamentos!$F:$F,"Orçado",Lancamentos!$J:$J,Fluxo_de_Caixa_Semanal!$A170)</f>
        <v>0</v>
      </c>
      <c r="BM170" s="123">
        <f>-SUMIFS(Lancamentos!$Y:$Y,Lancamentos!$AF:$AF,Fluxo_de_Caixa_Semanal!BM$8,Lancamentos!$F:$F,"Orçado",Lancamentos!$J:$J,Fluxo_de_Caixa_Semanal!$A170)</f>
        <v>0</v>
      </c>
      <c r="BN170" s="121">
        <f>-SUMIFS(Lancamentos!$Y:$Y,Lancamentos!$AF:$AF,Fluxo_de_Caixa_Semanal!BN$8,Lancamentos!$F:$F,"Orçado",Lancamentos!$J:$J,Fluxo_de_Caixa_Semanal!$A170)</f>
        <v>0</v>
      </c>
      <c r="BO170" s="122">
        <f>-SUMIFS(Lancamentos!$Y:$Y,Lancamentos!$AF:$AF,Fluxo_de_Caixa_Semanal!BO$8,Lancamentos!$F:$F,"Orçado",Lancamentos!$J:$J,Fluxo_de_Caixa_Semanal!$A170)</f>
        <v>0</v>
      </c>
      <c r="BP170" s="123">
        <f>-SUMIFS(Lancamentos!$Y:$Y,Lancamentos!$AF:$AF,Fluxo_de_Caixa_Semanal!BP$8,Lancamentos!$F:$F,"Orçado",Lancamentos!$J:$J,Fluxo_de_Caixa_Semanal!$A170)</f>
        <v>0</v>
      </c>
      <c r="BQ170" s="121">
        <f>-SUMIFS(Lancamentos!$Y:$Y,Lancamentos!$AF:$AF,Fluxo_de_Caixa_Semanal!BQ$8,Lancamentos!$F:$F,"Orçado",Lancamentos!$J:$J,Fluxo_de_Caixa_Semanal!$A170)</f>
        <v>0</v>
      </c>
      <c r="BR170" s="122">
        <f>-SUMIFS(Lancamentos!$Y:$Y,Lancamentos!$AF:$AF,Fluxo_de_Caixa_Semanal!BR$8,Lancamentos!$F:$F,"Orçado",Lancamentos!$J:$J,Fluxo_de_Caixa_Semanal!$A170)</f>
        <v>0</v>
      </c>
      <c r="BS170" s="123">
        <f>-SUMIFS(Lancamentos!$Y:$Y,Lancamentos!$AF:$AF,Fluxo_de_Caixa_Semanal!BS$8,Lancamentos!$F:$F,"Orçado",Lancamentos!$J:$J,Fluxo_de_Caixa_Semanal!$A170)</f>
        <v>0</v>
      </c>
      <c r="BT170" s="121">
        <f>-SUMIFS(Lancamentos!$Y:$Y,Lancamentos!$AF:$AF,Fluxo_de_Caixa_Semanal!BT$8,Lancamentos!$F:$F,"Orçado",Lancamentos!$J:$J,Fluxo_de_Caixa_Semanal!$A170)</f>
        <v>0</v>
      </c>
      <c r="BU170" s="122">
        <f>-SUMIFS(Lancamentos!$Y:$Y,Lancamentos!$AF:$AF,Fluxo_de_Caixa_Semanal!BU$8,Lancamentos!$F:$F,"Orçado",Lancamentos!$J:$J,Fluxo_de_Caixa_Semanal!$A170)</f>
        <v>0</v>
      </c>
      <c r="BV170" s="123">
        <f>-SUMIFS(Lancamentos!$Y:$Y,Lancamentos!$AF:$AF,Fluxo_de_Caixa_Semanal!BV$8,Lancamentos!$F:$F,"Orçado",Lancamentos!$J:$J,Fluxo_de_Caixa_Semanal!$A170)</f>
        <v>0</v>
      </c>
      <c r="BW170" s="121">
        <f>-SUMIFS(Lancamentos!$Y:$Y,Lancamentos!$AF:$AF,Fluxo_de_Caixa_Semanal!BW$8,Lancamentos!$F:$F,"Orçado",Lancamentos!$J:$J,Fluxo_de_Caixa_Semanal!$A170)</f>
        <v>0</v>
      </c>
      <c r="BX170" s="122">
        <f>-SUMIFS(Lancamentos!$Y:$Y,Lancamentos!$AF:$AF,Fluxo_de_Caixa_Semanal!BX$8,Lancamentos!$F:$F,"Orçado",Lancamentos!$J:$J,Fluxo_de_Caixa_Semanal!$A170)</f>
        <v>0</v>
      </c>
      <c r="BY170" s="123">
        <f>-SUMIFS(Lancamentos!$Y:$Y,Lancamentos!$AF:$AF,Fluxo_de_Caixa_Semanal!BY$8,Lancamentos!$F:$F,"Orçado",Lancamentos!$J:$J,Fluxo_de_Caixa_Semanal!$A170)</f>
        <v>0</v>
      </c>
      <c r="BZ170" s="121">
        <f>-SUMIFS(Lancamentos!$Y:$Y,Lancamentos!$AF:$AF,Fluxo_de_Caixa_Semanal!BZ$8,Lancamentos!$F:$F,"Orçado",Lancamentos!$J:$J,Fluxo_de_Caixa_Semanal!$A170)</f>
        <v>0</v>
      </c>
      <c r="CA170" s="122">
        <f>-SUMIFS(Lancamentos!$Y:$Y,Lancamentos!$AF:$AF,Fluxo_de_Caixa_Semanal!CA$8,Lancamentos!$F:$F,"Orçado",Lancamentos!$J:$J,Fluxo_de_Caixa_Semanal!$A170)</f>
        <v>0</v>
      </c>
      <c r="CB170" s="123">
        <f>-SUMIFS(Lancamentos!$Y:$Y,Lancamentos!$AF:$AF,Fluxo_de_Caixa_Semanal!CB$8,Lancamentos!$F:$F,"Orçado",Lancamentos!$J:$J,Fluxo_de_Caixa_Semanal!$A170)</f>
        <v>0</v>
      </c>
      <c r="CC170" s="121">
        <f>-SUMIFS(Lancamentos!$Y:$Y,Lancamentos!$AF:$AF,Fluxo_de_Caixa_Semanal!CC$8,Lancamentos!$F:$F,"Orçado",Lancamentos!$J:$J,Fluxo_de_Caixa_Semanal!$A170)</f>
        <v>0</v>
      </c>
      <c r="CD170" s="122">
        <f>-SUMIFS(Lancamentos!$Y:$Y,Lancamentos!$AF:$AF,Fluxo_de_Caixa_Semanal!CD$8,Lancamentos!$F:$F,"Orçado",Lancamentos!$J:$J,Fluxo_de_Caixa_Semanal!$A170)</f>
        <v>0</v>
      </c>
      <c r="CE170" s="123">
        <f>-SUMIFS(Lancamentos!$Y:$Y,Lancamentos!$AF:$AF,Fluxo_de_Caixa_Semanal!CE$8,Lancamentos!$F:$F,"Orçado",Lancamentos!$J:$J,Fluxo_de_Caixa_Semanal!$A170)</f>
        <v>0</v>
      </c>
      <c r="CF170" s="121">
        <f>-SUMIFS(Lancamentos!$Y:$Y,Lancamentos!$AF:$AF,Fluxo_de_Caixa_Semanal!CF$8,Lancamentos!$F:$F,"Orçado",Lancamentos!$J:$J,Fluxo_de_Caixa_Semanal!$A170)</f>
        <v>0</v>
      </c>
      <c r="CG170" s="122">
        <f>-SUMIFS(Lancamentos!$Y:$Y,Lancamentos!$AF:$AF,Fluxo_de_Caixa_Semanal!CG$8,Lancamentos!$F:$F,"Orçado",Lancamentos!$J:$J,Fluxo_de_Caixa_Semanal!$A170)</f>
        <v>0</v>
      </c>
      <c r="CH170" s="123">
        <f>-SUMIFS(Lancamentos!$Y:$Y,Lancamentos!$AF:$AF,Fluxo_de_Caixa_Semanal!CH$8,Lancamentos!$F:$F,"Orçado",Lancamentos!$J:$J,Fluxo_de_Caixa_Semanal!$A170)</f>
        <v>0</v>
      </c>
      <c r="CI170" s="121">
        <f>-SUMIFS(Lancamentos!$Y:$Y,Lancamentos!$AF:$AF,Fluxo_de_Caixa_Semanal!CI$8,Lancamentos!$F:$F,"Orçado",Lancamentos!$J:$J,Fluxo_de_Caixa_Semanal!$A170)</f>
        <v>0</v>
      </c>
      <c r="CJ170" s="122">
        <f>-SUMIFS(Lancamentos!$Y:$Y,Lancamentos!$AF:$AF,Fluxo_de_Caixa_Semanal!CJ$8,Lancamentos!$F:$F,"Orçado",Lancamentos!$J:$J,Fluxo_de_Caixa_Semanal!$A170)</f>
        <v>0</v>
      </c>
      <c r="CK170" s="123">
        <f>-SUMIFS(Lancamentos!$Y:$Y,Lancamentos!$AF:$AF,Fluxo_de_Caixa_Semanal!CK$8,Lancamentos!$F:$F,"Orçado",Lancamentos!$J:$J,Fluxo_de_Caixa_Semanal!$A170)</f>
        <v>0</v>
      </c>
      <c r="CL170" s="121">
        <f>-SUMIFS(Lancamentos!$Y:$Y,Lancamentos!$AF:$AF,Fluxo_de_Caixa_Semanal!CL$8,Lancamentos!$F:$F,"Orçado",Lancamentos!$J:$J,Fluxo_de_Caixa_Semanal!$A170)</f>
        <v>0</v>
      </c>
      <c r="CM170" s="122">
        <f>-SUMIFS(Lancamentos!$Y:$Y,Lancamentos!$AF:$AF,Fluxo_de_Caixa_Semanal!CM$8,Lancamentos!$F:$F,"Orçado",Lancamentos!$J:$J,Fluxo_de_Caixa_Semanal!$A170)</f>
        <v>0</v>
      </c>
      <c r="CN170" s="123">
        <f>-SUMIFS(Lancamentos!$Y:$Y,Lancamentos!$AF:$AF,Fluxo_de_Caixa_Semanal!CN$8,Lancamentos!$F:$F,"Orçado",Lancamentos!$J:$J,Fluxo_de_Caixa_Semanal!$A170)</f>
        <v>0</v>
      </c>
      <c r="CO170" s="121">
        <f>-SUMIFS(Lancamentos!$Y:$Y,Lancamentos!$AF:$AF,Fluxo_de_Caixa_Semanal!CO$8,Lancamentos!$F:$F,"Orçado",Lancamentos!$J:$J,Fluxo_de_Caixa_Semanal!$A170)</f>
        <v>0</v>
      </c>
      <c r="CP170" s="122">
        <f>-SUMIFS(Lancamentos!$Y:$Y,Lancamentos!$AF:$AF,Fluxo_de_Caixa_Semanal!CP$8,Lancamentos!$F:$F,"Orçado",Lancamentos!$J:$J,Fluxo_de_Caixa_Semanal!$A170)</f>
        <v>0</v>
      </c>
      <c r="CQ170" s="123">
        <f>-SUMIFS(Lancamentos!$Y:$Y,Lancamentos!$AF:$AF,Fluxo_de_Caixa_Semanal!CQ$8,Lancamentos!$F:$F,"Orçado",Lancamentos!$J:$J,Fluxo_de_Caixa_Semanal!$A170)</f>
        <v>0</v>
      </c>
      <c r="CR170" s="121">
        <f>-SUMIFS(Lancamentos!$Y:$Y,Lancamentos!$AF:$AF,Fluxo_de_Caixa_Semanal!CR$8,Lancamentos!$F:$F,"Orçado",Lancamentos!$J:$J,Fluxo_de_Caixa_Semanal!$A170)</f>
        <v>0</v>
      </c>
      <c r="CS170" s="122">
        <f>-SUMIFS(Lancamentos!$Y:$Y,Lancamentos!$AF:$AF,Fluxo_de_Caixa_Semanal!CS$8,Lancamentos!$F:$F,"Orçado",Lancamentos!$J:$J,Fluxo_de_Caixa_Semanal!$A170)</f>
        <v>0</v>
      </c>
      <c r="CT170" s="123">
        <f>-SUMIFS(Lancamentos!$Y:$Y,Lancamentos!$AF:$AF,Fluxo_de_Caixa_Semanal!CT$8,Lancamentos!$F:$F,"Orçado",Lancamentos!$J:$J,Fluxo_de_Caixa_Semanal!$A170)</f>
        <v>0</v>
      </c>
      <c r="CU170" s="121">
        <f>-SUMIFS(Lancamentos!$Y:$Y,Lancamentos!$AF:$AF,Fluxo_de_Caixa_Semanal!CU$8,Lancamentos!$F:$F,"Orçado",Lancamentos!$J:$J,Fluxo_de_Caixa_Semanal!$A170)</f>
        <v>0</v>
      </c>
      <c r="CV170" s="122">
        <f>-SUMIFS(Lancamentos!$Y:$Y,Lancamentos!$AF:$AF,Fluxo_de_Caixa_Semanal!CV$8,Lancamentos!$F:$F,"Orçado",Lancamentos!$J:$J,Fluxo_de_Caixa_Semanal!$A170)</f>
        <v>0</v>
      </c>
      <c r="CW170" s="123">
        <f>-SUMIFS(Lancamentos!$Y:$Y,Lancamentos!$AF:$AF,Fluxo_de_Caixa_Semanal!CW$8,Lancamentos!$F:$F,"Orçado",Lancamentos!$J:$J,Fluxo_de_Caixa_Semanal!$A170)</f>
        <v>0</v>
      </c>
      <c r="CX170" s="121">
        <f>-SUMIFS(Lancamentos!$Y:$Y,Lancamentos!$AF:$AF,Fluxo_de_Caixa_Semanal!CX$8,Lancamentos!$F:$F,"Orçado",Lancamentos!$J:$J,Fluxo_de_Caixa_Semanal!$A170)</f>
        <v>0</v>
      </c>
      <c r="CY170" s="122">
        <f>-SUMIFS(Lancamentos!$Y:$Y,Lancamentos!$AF:$AF,Fluxo_de_Caixa_Semanal!CY$8,Lancamentos!$F:$F,"Orçado",Lancamentos!$J:$J,Fluxo_de_Caixa_Semanal!$A170)</f>
        <v>0</v>
      </c>
      <c r="CZ170" s="123">
        <f>-SUMIFS(Lancamentos!$Y:$Y,Lancamentos!$AF:$AF,Fluxo_de_Caixa_Semanal!CZ$8,Lancamentos!$F:$F,"Orçado",Lancamentos!$J:$J,Fluxo_de_Caixa_Semanal!$A170)</f>
        <v>0</v>
      </c>
      <c r="DA170" s="121">
        <f>-SUMIFS(Lancamentos!$Y:$Y,Lancamentos!$AF:$AF,Fluxo_de_Caixa_Semanal!DA$8,Lancamentos!$F:$F,"Orçado",Lancamentos!$J:$J,Fluxo_de_Caixa_Semanal!$A170)</f>
        <v>0</v>
      </c>
      <c r="DB170" s="122">
        <f>-SUMIFS(Lancamentos!$Y:$Y,Lancamentos!$AF:$AF,Fluxo_de_Caixa_Semanal!DB$8,Lancamentos!$F:$F,"Orçado",Lancamentos!$J:$J,Fluxo_de_Caixa_Semanal!$A170)</f>
        <v>0</v>
      </c>
      <c r="DC170" s="123">
        <f>-SUMIFS(Lancamentos!$Y:$Y,Lancamentos!$AF:$AF,Fluxo_de_Caixa_Semanal!DC$8,Lancamentos!$F:$F,"Orçado",Lancamentos!$J:$J,Fluxo_de_Caixa_Semanal!$A170)</f>
        <v>0</v>
      </c>
      <c r="DD170" s="121">
        <f>-SUMIFS(Lancamentos!$Y:$Y,Lancamentos!$AF:$AF,Fluxo_de_Caixa_Semanal!DD$8,Lancamentos!$F:$F,"Orçado",Lancamentos!$J:$J,Fluxo_de_Caixa_Semanal!$A170)</f>
        <v>0</v>
      </c>
      <c r="DE170" s="122">
        <f>-SUMIFS(Lancamentos!$Y:$Y,Lancamentos!$AF:$AF,Fluxo_de_Caixa_Semanal!DE$8,Lancamentos!$F:$F,"Orçado",Lancamentos!$J:$J,Fluxo_de_Caixa_Semanal!$A170)</f>
        <v>0</v>
      </c>
      <c r="DF170" s="123">
        <f>-SUMIFS(Lancamentos!$Y:$Y,Lancamentos!$AF:$AF,Fluxo_de_Caixa_Semanal!DF$8,Lancamentos!$F:$F,"Orçado",Lancamentos!$J:$J,Fluxo_de_Caixa_Semanal!$A170)</f>
        <v>0</v>
      </c>
      <c r="DG170" s="121">
        <f>-SUMIFS(Lancamentos!$Y:$Y,Lancamentos!$AF:$AF,Fluxo_de_Caixa_Semanal!DG$8,Lancamentos!$F:$F,"Orçado",Lancamentos!$J:$J,Fluxo_de_Caixa_Semanal!$A170)</f>
        <v>0</v>
      </c>
      <c r="DH170" s="122">
        <f>-SUMIFS(Lancamentos!$Y:$Y,Lancamentos!$AF:$AF,Fluxo_de_Caixa_Semanal!DH$8,Lancamentos!$F:$F,"Orçado",Lancamentos!$J:$J,Fluxo_de_Caixa_Semanal!$A170)</f>
        <v>0</v>
      </c>
      <c r="DI170" s="123">
        <f>-SUMIFS(Lancamentos!$Y:$Y,Lancamentos!$AF:$AF,Fluxo_de_Caixa_Semanal!DI$8,Lancamentos!$F:$F,"Orçado",Lancamentos!$J:$J,Fluxo_de_Caixa_Semanal!$A170)</f>
        <v>0</v>
      </c>
      <c r="DJ170" s="121">
        <f>-SUMIFS(Lancamentos!$Y:$Y,Lancamentos!$AF:$AF,Fluxo_de_Caixa_Semanal!DJ$8,Lancamentos!$F:$F,"Orçado",Lancamentos!$J:$J,Fluxo_de_Caixa_Semanal!$A170)</f>
        <v>0</v>
      </c>
      <c r="DK170" s="122">
        <f>-SUMIFS(Lancamentos!$Y:$Y,Lancamentos!$AF:$AF,Fluxo_de_Caixa_Semanal!DK$8,Lancamentos!$F:$F,"Orçado",Lancamentos!$J:$J,Fluxo_de_Caixa_Semanal!$A170)</f>
        <v>0</v>
      </c>
      <c r="DL170" s="123">
        <f>-SUMIFS(Lancamentos!$Y:$Y,Lancamentos!$AF:$AF,Fluxo_de_Caixa_Semanal!DL$8,Lancamentos!$F:$F,"Orçado",Lancamentos!$J:$J,Fluxo_de_Caixa_Semanal!$A170)</f>
        <v>0</v>
      </c>
      <c r="DM170" s="121">
        <f>-SUMIFS(Lancamentos!$Y:$Y,Lancamentos!$AF:$AF,Fluxo_de_Caixa_Semanal!DM$8,Lancamentos!$F:$F,"Orçado",Lancamentos!$J:$J,Fluxo_de_Caixa_Semanal!$A170)</f>
        <v>0</v>
      </c>
      <c r="DN170" s="122">
        <f>-SUMIFS(Lancamentos!$Y:$Y,Lancamentos!$AF:$AF,Fluxo_de_Caixa_Semanal!DN$8,Lancamentos!$F:$F,"Orçado",Lancamentos!$J:$J,Fluxo_de_Caixa_Semanal!$A170)</f>
        <v>0</v>
      </c>
      <c r="DO170" s="123">
        <f>-SUMIFS(Lancamentos!$Y:$Y,Lancamentos!$AF:$AF,Fluxo_de_Caixa_Semanal!DO$8,Lancamentos!$F:$F,"Orçado",Lancamentos!$J:$J,Fluxo_de_Caixa_Semanal!$A170)</f>
        <v>0</v>
      </c>
      <c r="DP170" s="121">
        <f>-SUMIFS(Lancamentos!$Y:$Y,Lancamentos!$AF:$AF,Fluxo_de_Caixa_Semanal!DP$8,Lancamentos!$F:$F,"Orçado",Lancamentos!$J:$J,Fluxo_de_Caixa_Semanal!$A170)</f>
        <v>0</v>
      </c>
      <c r="DQ170" s="122">
        <f>-SUMIFS(Lancamentos!$Y:$Y,Lancamentos!$AF:$AF,Fluxo_de_Caixa_Semanal!DQ$8,Lancamentos!$F:$F,"Orçado",Lancamentos!$J:$J,Fluxo_de_Caixa_Semanal!$A170)</f>
        <v>0</v>
      </c>
      <c r="DR170" s="123">
        <f>-SUMIFS(Lancamentos!$Y:$Y,Lancamentos!$AF:$AF,Fluxo_de_Caixa_Semanal!DR$8,Lancamentos!$F:$F,"Orçado",Lancamentos!$J:$J,Fluxo_de_Caixa_Semanal!$A170)</f>
        <v>0</v>
      </c>
      <c r="DS170" s="121">
        <f>-SUMIFS(Lancamentos!$Y:$Y,Lancamentos!$AF:$AF,Fluxo_de_Caixa_Semanal!DS$8,Lancamentos!$F:$F,"Orçado",Lancamentos!$J:$J,Fluxo_de_Caixa_Semanal!$A170)</f>
        <v>0</v>
      </c>
      <c r="DT170" s="122">
        <f>-SUMIFS(Lancamentos!$Y:$Y,Lancamentos!$AF:$AF,Fluxo_de_Caixa_Semanal!DT$8,Lancamentos!$F:$F,"Orçado",Lancamentos!$J:$J,Fluxo_de_Caixa_Semanal!$A170)</f>
        <v>0</v>
      </c>
      <c r="DU170" s="123">
        <f>-SUMIFS(Lancamentos!$Y:$Y,Lancamentos!$AF:$AF,Fluxo_de_Caixa_Semanal!DU$8,Lancamentos!$F:$F,"Orçado",Lancamentos!$J:$J,Fluxo_de_Caixa_Semanal!$A170)</f>
        <v>0</v>
      </c>
      <c r="DV170" s="121">
        <f>-SUMIFS(Lancamentos!$Y:$Y,Lancamentos!$AF:$AF,Fluxo_de_Caixa_Semanal!DV$8,Lancamentos!$F:$F,"Orçado",Lancamentos!$J:$J,Fluxo_de_Caixa_Semanal!$A170)</f>
        <v>0</v>
      </c>
      <c r="DW170" s="122">
        <f>-SUMIFS(Lancamentos!$Y:$Y,Lancamentos!$AF:$AF,Fluxo_de_Caixa_Semanal!DW$8,Lancamentos!$F:$F,"Orçado",Lancamentos!$J:$J,Fluxo_de_Caixa_Semanal!$A170)</f>
        <v>0</v>
      </c>
      <c r="DX170" s="123">
        <f>-SUMIFS(Lancamentos!$Y:$Y,Lancamentos!$AF:$AF,Fluxo_de_Caixa_Semanal!DX$8,Lancamentos!$F:$F,"Orçado",Lancamentos!$J:$J,Fluxo_de_Caixa_Semanal!$A170)</f>
        <v>0</v>
      </c>
      <c r="DY170" s="121">
        <f>-SUMIFS(Lancamentos!$Y:$Y,Lancamentos!$AF:$AF,Fluxo_de_Caixa_Semanal!DY$8,Lancamentos!$F:$F,"Orçado",Lancamentos!$J:$J,Fluxo_de_Caixa_Semanal!$A170)</f>
        <v>0</v>
      </c>
      <c r="DZ170" s="122">
        <f>-SUMIFS(Lancamentos!$Y:$Y,Lancamentos!$AF:$AF,Fluxo_de_Caixa_Semanal!DZ$8,Lancamentos!$F:$F,"Orçado",Lancamentos!$J:$J,Fluxo_de_Caixa_Semanal!$A170)</f>
        <v>0</v>
      </c>
      <c r="EA170" s="123">
        <f>-SUMIFS(Lancamentos!$Y:$Y,Lancamentos!$AF:$AF,Fluxo_de_Caixa_Semanal!EA$8,Lancamentos!$F:$F,"Orçado",Lancamentos!$J:$J,Fluxo_de_Caixa_Semanal!$A170)</f>
        <v>0</v>
      </c>
      <c r="EB170" s="121">
        <f>-SUMIFS(Lancamentos!$Y:$Y,Lancamentos!$AF:$AF,Fluxo_de_Caixa_Semanal!EB$8,Lancamentos!$F:$F,"Orçado",Lancamentos!$J:$J,Fluxo_de_Caixa_Semanal!$A170)</f>
        <v>0</v>
      </c>
      <c r="EC170" s="122">
        <f>-SUMIFS(Lancamentos!$Y:$Y,Lancamentos!$AF:$AF,Fluxo_de_Caixa_Semanal!EC$8,Lancamentos!$F:$F,"Orçado",Lancamentos!$J:$J,Fluxo_de_Caixa_Semanal!$A170)</f>
        <v>0</v>
      </c>
      <c r="ED170" s="123">
        <f>-SUMIFS(Lancamentos!$Y:$Y,Lancamentos!$AF:$AF,Fluxo_de_Caixa_Semanal!ED$8,Lancamentos!$F:$F,"Orçado",Lancamentos!$J:$J,Fluxo_de_Caixa_Semanal!$A170)</f>
        <v>0</v>
      </c>
      <c r="EE170" s="121">
        <f>-SUMIFS(Lancamentos!$Y:$Y,Lancamentos!$AF:$AF,Fluxo_de_Caixa_Semanal!EE$8,Lancamentos!$F:$F,"Orçado",Lancamentos!$J:$J,Fluxo_de_Caixa_Semanal!$A170)</f>
        <v>0</v>
      </c>
      <c r="EF170" s="122">
        <f>-SUMIFS(Lancamentos!$Y:$Y,Lancamentos!$AF:$AF,Fluxo_de_Caixa_Semanal!EF$8,Lancamentos!$F:$F,"Orçado",Lancamentos!$J:$J,Fluxo_de_Caixa_Semanal!$A170)</f>
        <v>0</v>
      </c>
      <c r="EG170" s="123">
        <f>-SUMIFS(Lancamentos!$Y:$Y,Lancamentos!$AF:$AF,Fluxo_de_Caixa_Semanal!EG$8,Lancamentos!$F:$F,"Orçado",Lancamentos!$J:$J,Fluxo_de_Caixa_Semanal!$A170)</f>
        <v>0</v>
      </c>
      <c r="EH170" s="121">
        <f>-SUMIFS(Lancamentos!$Y:$Y,Lancamentos!$AF:$AF,Fluxo_de_Caixa_Semanal!EH$8,Lancamentos!$F:$F,"Orçado",Lancamentos!$J:$J,Fluxo_de_Caixa_Semanal!$A170)</f>
        <v>0</v>
      </c>
      <c r="EI170" s="122">
        <f>-SUMIFS(Lancamentos!$Y:$Y,Lancamentos!$AF:$AF,Fluxo_de_Caixa_Semanal!EI$8,Lancamentos!$F:$F,"Orçado",Lancamentos!$J:$J,Fluxo_de_Caixa_Semanal!$A170)</f>
        <v>0</v>
      </c>
      <c r="EJ170" s="123">
        <f>-SUMIFS(Lancamentos!$Y:$Y,Lancamentos!$AF:$AF,Fluxo_de_Caixa_Semanal!EJ$8,Lancamentos!$F:$F,"Orçado",Lancamentos!$J:$J,Fluxo_de_Caixa_Semanal!$A170)</f>
        <v>0</v>
      </c>
      <c r="EK170" s="121">
        <f>-SUMIFS(Lancamentos!$Y:$Y,Lancamentos!$AF:$AF,Fluxo_de_Caixa_Semanal!EK$8,Lancamentos!$F:$F,"Orçado",Lancamentos!$J:$J,Fluxo_de_Caixa_Semanal!$A170)</f>
        <v>0</v>
      </c>
      <c r="EL170" s="122">
        <f>-SUMIFS(Lancamentos!$Y:$Y,Lancamentos!$AF:$AF,Fluxo_de_Caixa_Semanal!EL$8,Lancamentos!$F:$F,"Orçado",Lancamentos!$J:$J,Fluxo_de_Caixa_Semanal!$A170)</f>
        <v>0</v>
      </c>
      <c r="EM170" s="123">
        <f>-SUMIFS(Lancamentos!$Y:$Y,Lancamentos!$AF:$AF,Fluxo_de_Caixa_Semanal!EM$8,Lancamentos!$F:$F,"Orçado",Lancamentos!$J:$J,Fluxo_de_Caixa_Semanal!$A170)</f>
        <v>0</v>
      </c>
      <c r="EN170" s="121">
        <f>-SUMIFS(Lancamentos!$Y:$Y,Lancamentos!$AF:$AF,Fluxo_de_Caixa_Semanal!EN$8,Lancamentos!$F:$F,"Orçado",Lancamentos!$J:$J,Fluxo_de_Caixa_Semanal!$A170)</f>
        <v>0</v>
      </c>
      <c r="EO170" s="122">
        <f>-SUMIFS(Lancamentos!$Y:$Y,Lancamentos!$AF:$AF,Fluxo_de_Caixa_Semanal!EO$8,Lancamentos!$F:$F,"Orçado",Lancamentos!$J:$J,Fluxo_de_Caixa_Semanal!$A170)</f>
        <v>0</v>
      </c>
      <c r="EP170" s="123">
        <f>-SUMIFS(Lancamentos!$Y:$Y,Lancamentos!$AF:$AF,Fluxo_de_Caixa_Semanal!EP$8,Lancamentos!$F:$F,"Orçado",Lancamentos!$J:$J,Fluxo_de_Caixa_Semanal!$A170)</f>
        <v>0</v>
      </c>
      <c r="EQ170" s="121">
        <f>-SUMIFS(Lancamentos!$Y:$Y,Lancamentos!$AF:$AF,Fluxo_de_Caixa_Semanal!EQ$8,Lancamentos!$F:$F,"Orçado",Lancamentos!$J:$J,Fluxo_de_Caixa_Semanal!$A170)</f>
        <v>0</v>
      </c>
      <c r="ER170" s="122">
        <f>-SUMIFS(Lancamentos!$Y:$Y,Lancamentos!$AF:$AF,Fluxo_de_Caixa_Semanal!ER$8,Lancamentos!$F:$F,"Orçado",Lancamentos!$J:$J,Fluxo_de_Caixa_Semanal!$A170)</f>
        <v>0</v>
      </c>
      <c r="ES170" s="123">
        <f>-SUMIFS(Lancamentos!$Y:$Y,Lancamentos!$AF:$AF,Fluxo_de_Caixa_Semanal!ES$8,Lancamentos!$F:$F,"Orçado",Lancamentos!$J:$J,Fluxo_de_Caixa_Semanal!$A170)</f>
        <v>0</v>
      </c>
    </row>
    <row r="171" spans="1:149" s="2" customFormat="1" outlineLevel="1" x14ac:dyDescent="0.25">
      <c r="A171" t="s">
        <v>139</v>
      </c>
      <c r="B171" t="s">
        <v>140</v>
      </c>
      <c r="C171" s="165">
        <f>-SUMIFS(Lancamentos!$Y:$Y,Lancamentos!$AF:$AF,Fluxo_de_Caixa_Semanal!C$8,Lancamentos!$F:$F,"Realizado",Lancamentos!$J:$J,Fluxo_de_Caixa_Semanal!$A171)</f>
        <v>0</v>
      </c>
      <c r="D171" s="165">
        <f>-SUMIFS(Lancamentos!$Y:$Y,Lancamentos!$AF:$AF,Fluxo_de_Caixa_Semanal!D$8,Lancamentos!$F:$F,"Realizado",Lancamentos!$J:$J,Fluxo_de_Caixa_Semanal!$A171)</f>
        <v>0</v>
      </c>
      <c r="E171" s="166">
        <f>-SUMIFS(Lancamentos!$Y:$Y,Lancamentos!$AF:$AF,Fluxo_de_Caixa_Semanal!E$8,Lancamentos!$F:$F,"Realizado",Lancamentos!$J:$J,Fluxo_de_Caixa_Semanal!$A171)</f>
        <v>0</v>
      </c>
      <c r="F171" s="167">
        <f>-SUMIFS(Lancamentos!$Y:$Y,Lancamentos!$AF:$AF,Fluxo_de_Caixa_Semanal!F$8,Lancamentos!$F:$F,"Realizado",Lancamentos!$J:$J,Fluxo_de_Caixa_Semanal!$A171)</f>
        <v>0</v>
      </c>
      <c r="G171" s="165">
        <f>-SUMIFS(Lancamentos!$Y:$Y,Lancamentos!$AF:$AF,Fluxo_de_Caixa_Semanal!G$8,Lancamentos!$F:$F,"Realizado",Lancamentos!$J:$J,Fluxo_de_Caixa_Semanal!$A171)</f>
        <v>0</v>
      </c>
      <c r="H171" s="166">
        <f>-SUMIFS(Lancamentos!$Y:$Y,Lancamentos!$AF:$AF,Fluxo_de_Caixa_Semanal!H$8,Lancamentos!$F:$F,"Realizado",Lancamentos!$J:$J,Fluxo_de_Caixa_Semanal!$A171)</f>
        <v>0</v>
      </c>
      <c r="I171" s="167">
        <f>-SUMIFS(Lancamentos!$Y:$Y,Lancamentos!$AF:$AF,Fluxo_de_Caixa_Semanal!I$8,Lancamentos!$F:$F,"Realizado",Lancamentos!$J:$J,Fluxo_de_Caixa_Semanal!$A171)</f>
        <v>0</v>
      </c>
      <c r="J171" s="165">
        <f>-SUMIFS(Lancamentos!$Y:$Y,Lancamentos!$AF:$AF,Fluxo_de_Caixa_Semanal!J$8,Lancamentos!$F:$F,"Realizado",Lancamentos!$J:$J,Fluxo_de_Caixa_Semanal!$A171)</f>
        <v>0</v>
      </c>
      <c r="K171" s="166">
        <f>-SUMIFS(Lancamentos!$Y:$Y,Lancamentos!$AF:$AF,Fluxo_de_Caixa_Semanal!K$8,Lancamentos!$F:$F,"Realizado",Lancamentos!$J:$J,Fluxo_de_Caixa_Semanal!$A171)</f>
        <v>0</v>
      </c>
      <c r="L171" s="167">
        <f>-SUMIFS(Lancamentos!$Y:$Y,Lancamentos!$AF:$AF,Fluxo_de_Caixa_Semanal!L$8,Lancamentos!$F:$F,"Realizado",Lancamentos!$J:$J,Fluxo_de_Caixa_Semanal!$A171)</f>
        <v>0</v>
      </c>
      <c r="M171" s="165">
        <f>-SUMIFS(Lancamentos!$Y:$Y,Lancamentos!$AF:$AF,Fluxo_de_Caixa_Semanal!M$8,Lancamentos!$F:$F,"Realizado",Lancamentos!$J:$J,Fluxo_de_Caixa_Semanal!$A171)</f>
        <v>0</v>
      </c>
      <c r="N171" s="166">
        <f>-SUMIFS(Lancamentos!$Y:$Y,Lancamentos!$AF:$AF,Fluxo_de_Caixa_Semanal!N$8,Lancamentos!$F:$F,"Realizado",Lancamentos!$J:$J,Fluxo_de_Caixa_Semanal!$A171)</f>
        <v>0</v>
      </c>
      <c r="O171" s="167">
        <f>-SUMIFS(Lancamentos!$Y:$Y,Lancamentos!$AF:$AF,Fluxo_de_Caixa_Semanal!O$8,Lancamentos!$F:$F,"Realizado",Lancamentos!$J:$J,Fluxo_de_Caixa_Semanal!$A171)</f>
        <v>0</v>
      </c>
      <c r="P171" s="165">
        <f>-SUMIFS(Lancamentos!$Y:$Y,Lancamentos!$AF:$AF,Fluxo_de_Caixa_Semanal!P$8,Lancamentos!$F:$F,"Realizado",Lancamentos!$J:$J,Fluxo_de_Caixa_Semanal!$A171)</f>
        <v>0</v>
      </c>
      <c r="Q171" s="166">
        <f>-SUMIFS(Lancamentos!$Y:$Y,Lancamentos!$AF:$AF,Fluxo_de_Caixa_Semanal!Q$8,Lancamentos!$F:$F,"Realizado",Lancamentos!$J:$J,Fluxo_de_Caixa_Semanal!$A171)</f>
        <v>0</v>
      </c>
      <c r="R171" s="167">
        <f>-SUMIFS(Lancamentos!$Y:$Y,Lancamentos!$AF:$AF,Fluxo_de_Caixa_Semanal!R$8,Lancamentos!$F:$F,"Realizado",Lancamentos!$J:$J,Fluxo_de_Caixa_Semanal!$A171)</f>
        <v>0</v>
      </c>
      <c r="S171" s="165">
        <f>-SUMIFS(Lancamentos!$Y:$Y,Lancamentos!$AF:$AF,Fluxo_de_Caixa_Semanal!S$8,Lancamentos!$F:$F,"Realizado",Lancamentos!$J:$J,Fluxo_de_Caixa_Semanal!$A171)</f>
        <v>0</v>
      </c>
      <c r="T171" s="166">
        <f>-SUMIFS(Lancamentos!$Y:$Y,Lancamentos!$AF:$AF,Fluxo_de_Caixa_Semanal!T$8,Lancamentos!$F:$F,"Realizado",Lancamentos!$J:$J,Fluxo_de_Caixa_Semanal!$A171)</f>
        <v>0</v>
      </c>
      <c r="U171" s="167">
        <f>-SUMIFS(Lancamentos!$Y:$Y,Lancamentos!$AF:$AF,Fluxo_de_Caixa_Semanal!U$8,Lancamentos!$F:$F,"Realizado",Lancamentos!$J:$J,Fluxo_de_Caixa_Semanal!$A171)</f>
        <v>0</v>
      </c>
      <c r="V171" s="165">
        <f>-SUMIFS(Lancamentos!$Y:$Y,Lancamentos!$AF:$AF,Fluxo_de_Caixa_Semanal!V$8,Lancamentos!$F:$F,"Realizado",Lancamentos!$J:$J,Fluxo_de_Caixa_Semanal!$A171)</f>
        <v>0</v>
      </c>
      <c r="W171" s="166">
        <f>-SUMIFS(Lancamentos!$Y:$Y,Lancamentos!$AF:$AF,Fluxo_de_Caixa_Semanal!W$8,Lancamentos!$F:$F,"Realizado",Lancamentos!$J:$J,Fluxo_de_Caixa_Semanal!$A171)</f>
        <v>0</v>
      </c>
      <c r="X171" s="121">
        <f>-SUMIFS(Lancamentos!$Y:$Y,Lancamentos!$AF:$AF,Fluxo_de_Caixa_Semanal!X$8,Lancamentos!$F:$F,"Orçado",Lancamentos!$J:$J,Fluxo_de_Caixa_Semanal!$A171)</f>
        <v>0</v>
      </c>
      <c r="Y171" s="122">
        <f>-SUMIFS(Lancamentos!$Y:$Y,Lancamentos!$AF:$AF,Fluxo_de_Caixa_Semanal!Y$8,Lancamentos!$F:$F,"Orçado",Lancamentos!$J:$J,Fluxo_de_Caixa_Semanal!$A171)</f>
        <v>0</v>
      </c>
      <c r="Z171" s="123">
        <f>-SUMIFS(Lancamentos!$Y:$Y,Lancamentos!$AF:$AF,Fluxo_de_Caixa_Semanal!Z$8,Lancamentos!$F:$F,"Orçado",Lancamentos!$J:$J,Fluxo_de_Caixa_Semanal!$A171)</f>
        <v>0</v>
      </c>
      <c r="AA171" s="121">
        <f>-SUMIFS(Lancamentos!$Y:$Y,Lancamentos!$AF:$AF,Fluxo_de_Caixa_Semanal!AA$8,Lancamentos!$F:$F,"Orçado",Lancamentos!$J:$J,Fluxo_de_Caixa_Semanal!$A171)</f>
        <v>0</v>
      </c>
      <c r="AB171" s="122">
        <f>-SUMIFS(Lancamentos!$Y:$Y,Lancamentos!$AF:$AF,Fluxo_de_Caixa_Semanal!AB$8,Lancamentos!$F:$F,"Orçado",Lancamentos!$J:$J,Fluxo_de_Caixa_Semanal!$A171)</f>
        <v>0</v>
      </c>
      <c r="AC171" s="123">
        <f>-SUMIFS(Lancamentos!$Y:$Y,Lancamentos!$AF:$AF,Fluxo_de_Caixa_Semanal!AC$8,Lancamentos!$F:$F,"Orçado",Lancamentos!$J:$J,Fluxo_de_Caixa_Semanal!$A171)</f>
        <v>0</v>
      </c>
      <c r="AD171" s="121">
        <f>-SUMIFS(Lancamentos!$Y:$Y,Lancamentos!$AF:$AF,Fluxo_de_Caixa_Semanal!AD$8,Lancamentos!$F:$F,"Orçado",Lancamentos!$J:$J,Fluxo_de_Caixa_Semanal!$A171)</f>
        <v>0</v>
      </c>
      <c r="AE171" s="122">
        <f>-SUMIFS(Lancamentos!$Y:$Y,Lancamentos!$AF:$AF,Fluxo_de_Caixa_Semanal!AE$8,Lancamentos!$F:$F,"Orçado",Lancamentos!$J:$J,Fluxo_de_Caixa_Semanal!$A171)</f>
        <v>0</v>
      </c>
      <c r="AF171" s="123">
        <f>-SUMIFS(Lancamentos!$Y:$Y,Lancamentos!$AF:$AF,Fluxo_de_Caixa_Semanal!AF$8,Lancamentos!$F:$F,"Orçado",Lancamentos!$J:$J,Fluxo_de_Caixa_Semanal!$A171)</f>
        <v>0</v>
      </c>
      <c r="AG171" s="121">
        <f>-SUMIFS(Lancamentos!$Y:$Y,Lancamentos!$AF:$AF,Fluxo_de_Caixa_Semanal!AG$8,Lancamentos!$F:$F,"Orçado",Lancamentos!$J:$J,Fluxo_de_Caixa_Semanal!$A171)</f>
        <v>0</v>
      </c>
      <c r="AH171" s="122">
        <f>-SUMIFS(Lancamentos!$Y:$Y,Lancamentos!$AF:$AF,Fluxo_de_Caixa_Semanal!AH$8,Lancamentos!$F:$F,"Orçado",Lancamentos!$J:$J,Fluxo_de_Caixa_Semanal!$A171)</f>
        <v>0</v>
      </c>
      <c r="AI171" s="123">
        <f>-SUMIFS(Lancamentos!$Y:$Y,Lancamentos!$AF:$AF,Fluxo_de_Caixa_Semanal!AI$8,Lancamentos!$F:$F,"Orçado",Lancamentos!$J:$J,Fluxo_de_Caixa_Semanal!$A171)</f>
        <v>0</v>
      </c>
      <c r="AJ171" s="121">
        <f>-SUMIFS(Lancamentos!$Y:$Y,Lancamentos!$AF:$AF,Fluxo_de_Caixa_Semanal!AJ$8,Lancamentos!$F:$F,"Orçado",Lancamentos!$J:$J,Fluxo_de_Caixa_Semanal!$A171)</f>
        <v>0</v>
      </c>
      <c r="AK171" s="122">
        <f>-SUMIFS(Lancamentos!$Y:$Y,Lancamentos!$AF:$AF,Fluxo_de_Caixa_Semanal!AK$8,Lancamentos!$F:$F,"Orçado",Lancamentos!$J:$J,Fluxo_de_Caixa_Semanal!$A171)</f>
        <v>0</v>
      </c>
      <c r="AL171" s="123">
        <f>-SUMIFS(Lancamentos!$Y:$Y,Lancamentos!$AF:$AF,Fluxo_de_Caixa_Semanal!AL$8,Lancamentos!$F:$F,"Orçado",Lancamentos!$J:$J,Fluxo_de_Caixa_Semanal!$A171)</f>
        <v>0</v>
      </c>
      <c r="AM171" s="121">
        <f>-SUMIFS(Lancamentos!$Y:$Y,Lancamentos!$AF:$AF,Fluxo_de_Caixa_Semanal!AM$8,Lancamentos!$F:$F,"Orçado",Lancamentos!$J:$J,Fluxo_de_Caixa_Semanal!$A171)</f>
        <v>0</v>
      </c>
      <c r="AN171" s="122">
        <f>-SUMIFS(Lancamentos!$Y:$Y,Lancamentos!$AF:$AF,Fluxo_de_Caixa_Semanal!AN$8,Lancamentos!$F:$F,"Orçado",Lancamentos!$J:$J,Fluxo_de_Caixa_Semanal!$A171)</f>
        <v>0</v>
      </c>
      <c r="AO171" s="123">
        <f>-SUMIFS(Lancamentos!$Y:$Y,Lancamentos!$AF:$AF,Fluxo_de_Caixa_Semanal!AO$8,Lancamentos!$F:$F,"Orçado",Lancamentos!$J:$J,Fluxo_de_Caixa_Semanal!$A171)</f>
        <v>0</v>
      </c>
      <c r="AP171" s="121">
        <f>-SUMIFS(Lancamentos!$Y:$Y,Lancamentos!$AF:$AF,Fluxo_de_Caixa_Semanal!AP$8,Lancamentos!$F:$F,"Orçado",Lancamentos!$J:$J,Fluxo_de_Caixa_Semanal!$A171)</f>
        <v>0</v>
      </c>
      <c r="AQ171" s="122">
        <f>-SUMIFS(Lancamentos!$Y:$Y,Lancamentos!$AF:$AF,Fluxo_de_Caixa_Semanal!AQ$8,Lancamentos!$F:$F,"Orçado",Lancamentos!$J:$J,Fluxo_de_Caixa_Semanal!$A171)</f>
        <v>0</v>
      </c>
      <c r="AR171" s="123">
        <f>-SUMIFS(Lancamentos!$Y:$Y,Lancamentos!$AF:$AF,Fluxo_de_Caixa_Semanal!AR$8,Lancamentos!$F:$F,"Orçado",Lancamentos!$J:$J,Fluxo_de_Caixa_Semanal!$A171)</f>
        <v>0</v>
      </c>
      <c r="AS171" s="121">
        <f>-SUMIFS(Lancamentos!$Y:$Y,Lancamentos!$AF:$AF,Fluxo_de_Caixa_Semanal!AS$8,Lancamentos!$F:$F,"Orçado",Lancamentos!$J:$J,Fluxo_de_Caixa_Semanal!$A171)</f>
        <v>0</v>
      </c>
      <c r="AT171" s="122">
        <f>-SUMIFS(Lancamentos!$Y:$Y,Lancamentos!$AF:$AF,Fluxo_de_Caixa_Semanal!AT$8,Lancamentos!$F:$F,"Orçado",Lancamentos!$J:$J,Fluxo_de_Caixa_Semanal!$A171)</f>
        <v>0</v>
      </c>
      <c r="AU171" s="123">
        <f>-SUMIFS(Lancamentos!$Y:$Y,Lancamentos!$AF:$AF,Fluxo_de_Caixa_Semanal!AU$8,Lancamentos!$F:$F,"Orçado",Lancamentos!$J:$J,Fluxo_de_Caixa_Semanal!$A171)</f>
        <v>0</v>
      </c>
      <c r="AV171" s="121">
        <f>-SUMIFS(Lancamentos!$Y:$Y,Lancamentos!$AF:$AF,Fluxo_de_Caixa_Semanal!AV$8,Lancamentos!$F:$F,"Orçado",Lancamentos!$J:$J,Fluxo_de_Caixa_Semanal!$A171)</f>
        <v>0</v>
      </c>
      <c r="AW171" s="122">
        <f>-SUMIFS(Lancamentos!$Y:$Y,Lancamentos!$AF:$AF,Fluxo_de_Caixa_Semanal!AW$8,Lancamentos!$F:$F,"Orçado",Lancamentos!$J:$J,Fluxo_de_Caixa_Semanal!$A171)</f>
        <v>0</v>
      </c>
      <c r="AX171" s="123">
        <f>-SUMIFS(Lancamentos!$Y:$Y,Lancamentos!$AF:$AF,Fluxo_de_Caixa_Semanal!AX$8,Lancamentos!$F:$F,"Orçado",Lancamentos!$J:$J,Fluxo_de_Caixa_Semanal!$A171)</f>
        <v>0</v>
      </c>
      <c r="AY171" s="121">
        <f>-SUMIFS(Lancamentos!$Y:$Y,Lancamentos!$AF:$AF,Fluxo_de_Caixa_Semanal!AY$8,Lancamentos!$F:$F,"Orçado",Lancamentos!$J:$J,Fluxo_de_Caixa_Semanal!$A171)</f>
        <v>0</v>
      </c>
      <c r="AZ171" s="122">
        <f>-SUMIFS(Lancamentos!$Y:$Y,Lancamentos!$AF:$AF,Fluxo_de_Caixa_Semanal!AZ$8,Lancamentos!$F:$F,"Orçado",Lancamentos!$J:$J,Fluxo_de_Caixa_Semanal!$A171)</f>
        <v>0</v>
      </c>
      <c r="BA171" s="123">
        <f>-SUMIFS(Lancamentos!$Y:$Y,Lancamentos!$AF:$AF,Fluxo_de_Caixa_Semanal!BA$8,Lancamentos!$F:$F,"Orçado",Lancamentos!$J:$J,Fluxo_de_Caixa_Semanal!$A171)</f>
        <v>0</v>
      </c>
      <c r="BB171" s="121">
        <f>-SUMIFS(Lancamentos!$Y:$Y,Lancamentos!$AF:$AF,Fluxo_de_Caixa_Semanal!BB$8,Lancamentos!$F:$F,"Orçado",Lancamentos!$J:$J,Fluxo_de_Caixa_Semanal!$A171)</f>
        <v>0</v>
      </c>
      <c r="BC171" s="122">
        <f>-SUMIFS(Lancamentos!$Y:$Y,Lancamentos!$AF:$AF,Fluxo_de_Caixa_Semanal!BC$8,Lancamentos!$F:$F,"Orçado",Lancamentos!$J:$J,Fluxo_de_Caixa_Semanal!$A171)</f>
        <v>0</v>
      </c>
      <c r="BD171" s="123">
        <f>-SUMIFS(Lancamentos!$Y:$Y,Lancamentos!$AF:$AF,Fluxo_de_Caixa_Semanal!BD$8,Lancamentos!$F:$F,"Orçado",Lancamentos!$J:$J,Fluxo_de_Caixa_Semanal!$A171)</f>
        <v>0</v>
      </c>
      <c r="BE171" s="121">
        <f>-SUMIFS(Lancamentos!$Y:$Y,Lancamentos!$AF:$AF,Fluxo_de_Caixa_Semanal!BE$8,Lancamentos!$F:$F,"Orçado",Lancamentos!$J:$J,Fluxo_de_Caixa_Semanal!$A171)</f>
        <v>0</v>
      </c>
      <c r="BF171" s="122">
        <f>-SUMIFS(Lancamentos!$Y:$Y,Lancamentos!$AF:$AF,Fluxo_de_Caixa_Semanal!BF$8,Lancamentos!$F:$F,"Orçado",Lancamentos!$J:$J,Fluxo_de_Caixa_Semanal!$A171)</f>
        <v>0</v>
      </c>
      <c r="BG171" s="123">
        <f>-SUMIFS(Lancamentos!$Y:$Y,Lancamentos!$AF:$AF,Fluxo_de_Caixa_Semanal!BG$8,Lancamentos!$F:$F,"Orçado",Lancamentos!$J:$J,Fluxo_de_Caixa_Semanal!$A171)</f>
        <v>0</v>
      </c>
      <c r="BH171" s="121">
        <f>-SUMIFS(Lancamentos!$Y:$Y,Lancamentos!$AF:$AF,Fluxo_de_Caixa_Semanal!BH$8,Lancamentos!$F:$F,"Orçado",Lancamentos!$J:$J,Fluxo_de_Caixa_Semanal!$A171)</f>
        <v>0</v>
      </c>
      <c r="BI171" s="122">
        <f>-SUMIFS(Lancamentos!$Y:$Y,Lancamentos!$AF:$AF,Fluxo_de_Caixa_Semanal!BI$8,Lancamentos!$F:$F,"Orçado",Lancamentos!$J:$J,Fluxo_de_Caixa_Semanal!$A171)</f>
        <v>0</v>
      </c>
      <c r="BJ171" s="123">
        <f>-SUMIFS(Lancamentos!$Y:$Y,Lancamentos!$AF:$AF,Fluxo_de_Caixa_Semanal!BJ$8,Lancamentos!$F:$F,"Orçado",Lancamentos!$J:$J,Fluxo_de_Caixa_Semanal!$A171)</f>
        <v>0</v>
      </c>
      <c r="BK171" s="121">
        <f>-SUMIFS(Lancamentos!$Y:$Y,Lancamentos!$AF:$AF,Fluxo_de_Caixa_Semanal!BK$8,Lancamentos!$F:$F,"Orçado",Lancamentos!$J:$J,Fluxo_de_Caixa_Semanal!$A171)</f>
        <v>0</v>
      </c>
      <c r="BL171" s="122">
        <f>-SUMIFS(Lancamentos!$Y:$Y,Lancamentos!$AF:$AF,Fluxo_de_Caixa_Semanal!BL$8,Lancamentos!$F:$F,"Orçado",Lancamentos!$J:$J,Fluxo_de_Caixa_Semanal!$A171)</f>
        <v>0</v>
      </c>
      <c r="BM171" s="123">
        <f>-SUMIFS(Lancamentos!$Y:$Y,Lancamentos!$AF:$AF,Fluxo_de_Caixa_Semanal!BM$8,Lancamentos!$F:$F,"Orçado",Lancamentos!$J:$J,Fluxo_de_Caixa_Semanal!$A171)</f>
        <v>0</v>
      </c>
      <c r="BN171" s="121">
        <f>-SUMIFS(Lancamentos!$Y:$Y,Lancamentos!$AF:$AF,Fluxo_de_Caixa_Semanal!BN$8,Lancamentos!$F:$F,"Orçado",Lancamentos!$J:$J,Fluxo_de_Caixa_Semanal!$A171)</f>
        <v>0</v>
      </c>
      <c r="BO171" s="122">
        <f>-SUMIFS(Lancamentos!$Y:$Y,Lancamentos!$AF:$AF,Fluxo_de_Caixa_Semanal!BO$8,Lancamentos!$F:$F,"Orçado",Lancamentos!$J:$J,Fluxo_de_Caixa_Semanal!$A171)</f>
        <v>0</v>
      </c>
      <c r="BP171" s="123">
        <f>-SUMIFS(Lancamentos!$Y:$Y,Lancamentos!$AF:$AF,Fluxo_de_Caixa_Semanal!BP$8,Lancamentos!$F:$F,"Orçado",Lancamentos!$J:$J,Fluxo_de_Caixa_Semanal!$A171)</f>
        <v>0</v>
      </c>
      <c r="BQ171" s="121">
        <f>-SUMIFS(Lancamentos!$Y:$Y,Lancamentos!$AF:$AF,Fluxo_de_Caixa_Semanal!BQ$8,Lancamentos!$F:$F,"Orçado",Lancamentos!$J:$J,Fluxo_de_Caixa_Semanal!$A171)</f>
        <v>0</v>
      </c>
      <c r="BR171" s="122">
        <f>-SUMIFS(Lancamentos!$Y:$Y,Lancamentos!$AF:$AF,Fluxo_de_Caixa_Semanal!BR$8,Lancamentos!$F:$F,"Orçado",Lancamentos!$J:$J,Fluxo_de_Caixa_Semanal!$A171)</f>
        <v>0</v>
      </c>
      <c r="BS171" s="123">
        <f>-SUMIFS(Lancamentos!$Y:$Y,Lancamentos!$AF:$AF,Fluxo_de_Caixa_Semanal!BS$8,Lancamentos!$F:$F,"Orçado",Lancamentos!$J:$J,Fluxo_de_Caixa_Semanal!$A171)</f>
        <v>0</v>
      </c>
      <c r="BT171" s="121">
        <f>-SUMIFS(Lancamentos!$Y:$Y,Lancamentos!$AF:$AF,Fluxo_de_Caixa_Semanal!BT$8,Lancamentos!$F:$F,"Orçado",Lancamentos!$J:$J,Fluxo_de_Caixa_Semanal!$A171)</f>
        <v>0</v>
      </c>
      <c r="BU171" s="122">
        <f>-SUMIFS(Lancamentos!$Y:$Y,Lancamentos!$AF:$AF,Fluxo_de_Caixa_Semanal!BU$8,Lancamentos!$F:$F,"Orçado",Lancamentos!$J:$J,Fluxo_de_Caixa_Semanal!$A171)</f>
        <v>0</v>
      </c>
      <c r="BV171" s="123">
        <f>-SUMIFS(Lancamentos!$Y:$Y,Lancamentos!$AF:$AF,Fluxo_de_Caixa_Semanal!BV$8,Lancamentos!$F:$F,"Orçado",Lancamentos!$J:$J,Fluxo_de_Caixa_Semanal!$A171)</f>
        <v>0</v>
      </c>
      <c r="BW171" s="121">
        <f>-SUMIFS(Lancamentos!$Y:$Y,Lancamentos!$AF:$AF,Fluxo_de_Caixa_Semanal!BW$8,Lancamentos!$F:$F,"Orçado",Lancamentos!$J:$J,Fluxo_de_Caixa_Semanal!$A171)</f>
        <v>0</v>
      </c>
      <c r="BX171" s="122">
        <f>-SUMIFS(Lancamentos!$Y:$Y,Lancamentos!$AF:$AF,Fluxo_de_Caixa_Semanal!BX$8,Lancamentos!$F:$F,"Orçado",Lancamentos!$J:$J,Fluxo_de_Caixa_Semanal!$A171)</f>
        <v>0</v>
      </c>
      <c r="BY171" s="123">
        <f>-SUMIFS(Lancamentos!$Y:$Y,Lancamentos!$AF:$AF,Fluxo_de_Caixa_Semanal!BY$8,Lancamentos!$F:$F,"Orçado",Lancamentos!$J:$J,Fluxo_de_Caixa_Semanal!$A171)</f>
        <v>0</v>
      </c>
      <c r="BZ171" s="121">
        <f>-SUMIFS(Lancamentos!$Y:$Y,Lancamentos!$AF:$AF,Fluxo_de_Caixa_Semanal!BZ$8,Lancamentos!$F:$F,"Orçado",Lancamentos!$J:$J,Fluxo_de_Caixa_Semanal!$A171)</f>
        <v>0</v>
      </c>
      <c r="CA171" s="122">
        <f>-SUMIFS(Lancamentos!$Y:$Y,Lancamentos!$AF:$AF,Fluxo_de_Caixa_Semanal!CA$8,Lancamentos!$F:$F,"Orçado",Lancamentos!$J:$J,Fluxo_de_Caixa_Semanal!$A171)</f>
        <v>0</v>
      </c>
      <c r="CB171" s="123">
        <f>-SUMIFS(Lancamentos!$Y:$Y,Lancamentos!$AF:$AF,Fluxo_de_Caixa_Semanal!CB$8,Lancamentos!$F:$F,"Orçado",Lancamentos!$J:$J,Fluxo_de_Caixa_Semanal!$A171)</f>
        <v>0</v>
      </c>
      <c r="CC171" s="121">
        <f>-SUMIFS(Lancamentos!$Y:$Y,Lancamentos!$AF:$AF,Fluxo_de_Caixa_Semanal!CC$8,Lancamentos!$F:$F,"Orçado",Lancamentos!$J:$J,Fluxo_de_Caixa_Semanal!$A171)</f>
        <v>0</v>
      </c>
      <c r="CD171" s="122">
        <f>-SUMIFS(Lancamentos!$Y:$Y,Lancamentos!$AF:$AF,Fluxo_de_Caixa_Semanal!CD$8,Lancamentos!$F:$F,"Orçado",Lancamentos!$J:$J,Fluxo_de_Caixa_Semanal!$A171)</f>
        <v>0</v>
      </c>
      <c r="CE171" s="123">
        <f>-SUMIFS(Lancamentos!$Y:$Y,Lancamentos!$AF:$AF,Fluxo_de_Caixa_Semanal!CE$8,Lancamentos!$F:$F,"Orçado",Lancamentos!$J:$J,Fluxo_de_Caixa_Semanal!$A171)</f>
        <v>0</v>
      </c>
      <c r="CF171" s="121">
        <f>-SUMIFS(Lancamentos!$Y:$Y,Lancamentos!$AF:$AF,Fluxo_de_Caixa_Semanal!CF$8,Lancamentos!$F:$F,"Orçado",Lancamentos!$J:$J,Fluxo_de_Caixa_Semanal!$A171)</f>
        <v>0</v>
      </c>
      <c r="CG171" s="122">
        <f>-SUMIFS(Lancamentos!$Y:$Y,Lancamentos!$AF:$AF,Fluxo_de_Caixa_Semanal!CG$8,Lancamentos!$F:$F,"Orçado",Lancamentos!$J:$J,Fluxo_de_Caixa_Semanal!$A171)</f>
        <v>0</v>
      </c>
      <c r="CH171" s="123">
        <f>-SUMIFS(Lancamentos!$Y:$Y,Lancamentos!$AF:$AF,Fluxo_de_Caixa_Semanal!CH$8,Lancamentos!$F:$F,"Orçado",Lancamentos!$J:$J,Fluxo_de_Caixa_Semanal!$A171)</f>
        <v>0</v>
      </c>
      <c r="CI171" s="121">
        <f>-SUMIFS(Lancamentos!$Y:$Y,Lancamentos!$AF:$AF,Fluxo_de_Caixa_Semanal!CI$8,Lancamentos!$F:$F,"Orçado",Lancamentos!$J:$J,Fluxo_de_Caixa_Semanal!$A171)</f>
        <v>0</v>
      </c>
      <c r="CJ171" s="122">
        <f>-SUMIFS(Lancamentos!$Y:$Y,Lancamentos!$AF:$AF,Fluxo_de_Caixa_Semanal!CJ$8,Lancamentos!$F:$F,"Orçado",Lancamentos!$J:$J,Fluxo_de_Caixa_Semanal!$A171)</f>
        <v>0</v>
      </c>
      <c r="CK171" s="123">
        <f>-SUMIFS(Lancamentos!$Y:$Y,Lancamentos!$AF:$AF,Fluxo_de_Caixa_Semanal!CK$8,Lancamentos!$F:$F,"Orçado",Lancamentos!$J:$J,Fluxo_de_Caixa_Semanal!$A171)</f>
        <v>0</v>
      </c>
      <c r="CL171" s="121">
        <f>-SUMIFS(Lancamentos!$Y:$Y,Lancamentos!$AF:$AF,Fluxo_de_Caixa_Semanal!CL$8,Lancamentos!$F:$F,"Orçado",Lancamentos!$J:$J,Fluxo_de_Caixa_Semanal!$A171)</f>
        <v>0</v>
      </c>
      <c r="CM171" s="122">
        <f>-SUMIFS(Lancamentos!$Y:$Y,Lancamentos!$AF:$AF,Fluxo_de_Caixa_Semanal!CM$8,Lancamentos!$F:$F,"Orçado",Lancamentos!$J:$J,Fluxo_de_Caixa_Semanal!$A171)</f>
        <v>0</v>
      </c>
      <c r="CN171" s="123">
        <f>-SUMIFS(Lancamentos!$Y:$Y,Lancamentos!$AF:$AF,Fluxo_de_Caixa_Semanal!CN$8,Lancamentos!$F:$F,"Orçado",Lancamentos!$J:$J,Fluxo_de_Caixa_Semanal!$A171)</f>
        <v>0</v>
      </c>
      <c r="CO171" s="121">
        <f>-SUMIFS(Lancamentos!$Y:$Y,Lancamentos!$AF:$AF,Fluxo_de_Caixa_Semanal!CO$8,Lancamentos!$F:$F,"Orçado",Lancamentos!$J:$J,Fluxo_de_Caixa_Semanal!$A171)</f>
        <v>0</v>
      </c>
      <c r="CP171" s="122">
        <f>-SUMIFS(Lancamentos!$Y:$Y,Lancamentos!$AF:$AF,Fluxo_de_Caixa_Semanal!CP$8,Lancamentos!$F:$F,"Orçado",Lancamentos!$J:$J,Fluxo_de_Caixa_Semanal!$A171)</f>
        <v>0</v>
      </c>
      <c r="CQ171" s="123">
        <f>-SUMIFS(Lancamentos!$Y:$Y,Lancamentos!$AF:$AF,Fluxo_de_Caixa_Semanal!CQ$8,Lancamentos!$F:$F,"Orçado",Lancamentos!$J:$J,Fluxo_de_Caixa_Semanal!$A171)</f>
        <v>0</v>
      </c>
      <c r="CR171" s="121">
        <f>-SUMIFS(Lancamentos!$Y:$Y,Lancamentos!$AF:$AF,Fluxo_de_Caixa_Semanal!CR$8,Lancamentos!$F:$F,"Orçado",Lancamentos!$J:$J,Fluxo_de_Caixa_Semanal!$A171)</f>
        <v>0</v>
      </c>
      <c r="CS171" s="122">
        <f>-SUMIFS(Lancamentos!$Y:$Y,Lancamentos!$AF:$AF,Fluxo_de_Caixa_Semanal!CS$8,Lancamentos!$F:$F,"Orçado",Lancamentos!$J:$J,Fluxo_de_Caixa_Semanal!$A171)</f>
        <v>0</v>
      </c>
      <c r="CT171" s="123">
        <f>-SUMIFS(Lancamentos!$Y:$Y,Lancamentos!$AF:$AF,Fluxo_de_Caixa_Semanal!CT$8,Lancamentos!$F:$F,"Orçado",Lancamentos!$J:$J,Fluxo_de_Caixa_Semanal!$A171)</f>
        <v>0</v>
      </c>
      <c r="CU171" s="121">
        <f>-SUMIFS(Lancamentos!$Y:$Y,Lancamentos!$AF:$AF,Fluxo_de_Caixa_Semanal!CU$8,Lancamentos!$F:$F,"Orçado",Lancamentos!$J:$J,Fluxo_de_Caixa_Semanal!$A171)</f>
        <v>0</v>
      </c>
      <c r="CV171" s="122">
        <f>-SUMIFS(Lancamentos!$Y:$Y,Lancamentos!$AF:$AF,Fluxo_de_Caixa_Semanal!CV$8,Lancamentos!$F:$F,"Orçado",Lancamentos!$J:$J,Fluxo_de_Caixa_Semanal!$A171)</f>
        <v>0</v>
      </c>
      <c r="CW171" s="123">
        <f>-SUMIFS(Lancamentos!$Y:$Y,Lancamentos!$AF:$AF,Fluxo_de_Caixa_Semanal!CW$8,Lancamentos!$F:$F,"Orçado",Lancamentos!$J:$J,Fluxo_de_Caixa_Semanal!$A171)</f>
        <v>0</v>
      </c>
      <c r="CX171" s="121">
        <f>-SUMIFS(Lancamentos!$Y:$Y,Lancamentos!$AF:$AF,Fluxo_de_Caixa_Semanal!CX$8,Lancamentos!$F:$F,"Orçado",Lancamentos!$J:$J,Fluxo_de_Caixa_Semanal!$A171)</f>
        <v>0</v>
      </c>
      <c r="CY171" s="122">
        <f>-SUMIFS(Lancamentos!$Y:$Y,Lancamentos!$AF:$AF,Fluxo_de_Caixa_Semanal!CY$8,Lancamentos!$F:$F,"Orçado",Lancamentos!$J:$J,Fluxo_de_Caixa_Semanal!$A171)</f>
        <v>0</v>
      </c>
      <c r="CZ171" s="123">
        <f>-SUMIFS(Lancamentos!$Y:$Y,Lancamentos!$AF:$AF,Fluxo_de_Caixa_Semanal!CZ$8,Lancamentos!$F:$F,"Orçado",Lancamentos!$J:$J,Fluxo_de_Caixa_Semanal!$A171)</f>
        <v>0</v>
      </c>
      <c r="DA171" s="121">
        <f>-SUMIFS(Lancamentos!$Y:$Y,Lancamentos!$AF:$AF,Fluxo_de_Caixa_Semanal!DA$8,Lancamentos!$F:$F,"Orçado",Lancamentos!$J:$J,Fluxo_de_Caixa_Semanal!$A171)</f>
        <v>0</v>
      </c>
      <c r="DB171" s="122">
        <f>-SUMIFS(Lancamentos!$Y:$Y,Lancamentos!$AF:$AF,Fluxo_de_Caixa_Semanal!DB$8,Lancamentos!$F:$F,"Orçado",Lancamentos!$J:$J,Fluxo_de_Caixa_Semanal!$A171)</f>
        <v>0</v>
      </c>
      <c r="DC171" s="123">
        <f>-SUMIFS(Lancamentos!$Y:$Y,Lancamentos!$AF:$AF,Fluxo_de_Caixa_Semanal!DC$8,Lancamentos!$F:$F,"Orçado",Lancamentos!$J:$J,Fluxo_de_Caixa_Semanal!$A171)</f>
        <v>0</v>
      </c>
      <c r="DD171" s="121">
        <f>-SUMIFS(Lancamentos!$Y:$Y,Lancamentos!$AF:$AF,Fluxo_de_Caixa_Semanal!DD$8,Lancamentos!$F:$F,"Orçado",Lancamentos!$J:$J,Fluxo_de_Caixa_Semanal!$A171)</f>
        <v>0</v>
      </c>
      <c r="DE171" s="122">
        <f>-SUMIFS(Lancamentos!$Y:$Y,Lancamentos!$AF:$AF,Fluxo_de_Caixa_Semanal!DE$8,Lancamentos!$F:$F,"Orçado",Lancamentos!$J:$J,Fluxo_de_Caixa_Semanal!$A171)</f>
        <v>0</v>
      </c>
      <c r="DF171" s="123">
        <f>-SUMIFS(Lancamentos!$Y:$Y,Lancamentos!$AF:$AF,Fluxo_de_Caixa_Semanal!DF$8,Lancamentos!$F:$F,"Orçado",Lancamentos!$J:$J,Fluxo_de_Caixa_Semanal!$A171)</f>
        <v>0</v>
      </c>
      <c r="DG171" s="121">
        <f>-SUMIFS(Lancamentos!$Y:$Y,Lancamentos!$AF:$AF,Fluxo_de_Caixa_Semanal!DG$8,Lancamentos!$F:$F,"Orçado",Lancamentos!$J:$J,Fluxo_de_Caixa_Semanal!$A171)</f>
        <v>0</v>
      </c>
      <c r="DH171" s="122">
        <f>-SUMIFS(Lancamentos!$Y:$Y,Lancamentos!$AF:$AF,Fluxo_de_Caixa_Semanal!DH$8,Lancamentos!$F:$F,"Orçado",Lancamentos!$J:$J,Fluxo_de_Caixa_Semanal!$A171)</f>
        <v>0</v>
      </c>
      <c r="DI171" s="123">
        <f>-SUMIFS(Lancamentos!$Y:$Y,Lancamentos!$AF:$AF,Fluxo_de_Caixa_Semanal!DI$8,Lancamentos!$F:$F,"Orçado",Lancamentos!$J:$J,Fluxo_de_Caixa_Semanal!$A171)</f>
        <v>0</v>
      </c>
      <c r="DJ171" s="121">
        <f>-SUMIFS(Lancamentos!$Y:$Y,Lancamentos!$AF:$AF,Fluxo_de_Caixa_Semanal!DJ$8,Lancamentos!$F:$F,"Orçado",Lancamentos!$J:$J,Fluxo_de_Caixa_Semanal!$A171)</f>
        <v>0</v>
      </c>
      <c r="DK171" s="122">
        <f>-SUMIFS(Lancamentos!$Y:$Y,Lancamentos!$AF:$AF,Fluxo_de_Caixa_Semanal!DK$8,Lancamentos!$F:$F,"Orçado",Lancamentos!$J:$J,Fluxo_de_Caixa_Semanal!$A171)</f>
        <v>0</v>
      </c>
      <c r="DL171" s="123">
        <f>-SUMIFS(Lancamentos!$Y:$Y,Lancamentos!$AF:$AF,Fluxo_de_Caixa_Semanal!DL$8,Lancamentos!$F:$F,"Orçado",Lancamentos!$J:$J,Fluxo_de_Caixa_Semanal!$A171)</f>
        <v>0</v>
      </c>
      <c r="DM171" s="121">
        <f>-SUMIFS(Lancamentos!$Y:$Y,Lancamentos!$AF:$AF,Fluxo_de_Caixa_Semanal!DM$8,Lancamentos!$F:$F,"Orçado",Lancamentos!$J:$J,Fluxo_de_Caixa_Semanal!$A171)</f>
        <v>0</v>
      </c>
      <c r="DN171" s="122">
        <f>-SUMIFS(Lancamentos!$Y:$Y,Lancamentos!$AF:$AF,Fluxo_de_Caixa_Semanal!DN$8,Lancamentos!$F:$F,"Orçado",Lancamentos!$J:$J,Fluxo_de_Caixa_Semanal!$A171)</f>
        <v>0</v>
      </c>
      <c r="DO171" s="123">
        <f>-SUMIFS(Lancamentos!$Y:$Y,Lancamentos!$AF:$AF,Fluxo_de_Caixa_Semanal!DO$8,Lancamentos!$F:$F,"Orçado",Lancamentos!$J:$J,Fluxo_de_Caixa_Semanal!$A171)</f>
        <v>0</v>
      </c>
      <c r="DP171" s="121">
        <f>-SUMIFS(Lancamentos!$Y:$Y,Lancamentos!$AF:$AF,Fluxo_de_Caixa_Semanal!DP$8,Lancamentos!$F:$F,"Orçado",Lancamentos!$J:$J,Fluxo_de_Caixa_Semanal!$A171)</f>
        <v>0</v>
      </c>
      <c r="DQ171" s="122">
        <f>-SUMIFS(Lancamentos!$Y:$Y,Lancamentos!$AF:$AF,Fluxo_de_Caixa_Semanal!DQ$8,Lancamentos!$F:$F,"Orçado",Lancamentos!$J:$J,Fluxo_de_Caixa_Semanal!$A171)</f>
        <v>0</v>
      </c>
      <c r="DR171" s="123">
        <f>-SUMIFS(Lancamentos!$Y:$Y,Lancamentos!$AF:$AF,Fluxo_de_Caixa_Semanal!DR$8,Lancamentos!$F:$F,"Orçado",Lancamentos!$J:$J,Fluxo_de_Caixa_Semanal!$A171)</f>
        <v>0</v>
      </c>
      <c r="DS171" s="121">
        <f>-SUMIFS(Lancamentos!$Y:$Y,Lancamentos!$AF:$AF,Fluxo_de_Caixa_Semanal!DS$8,Lancamentos!$F:$F,"Orçado",Lancamentos!$J:$J,Fluxo_de_Caixa_Semanal!$A171)</f>
        <v>0</v>
      </c>
      <c r="DT171" s="122">
        <f>-SUMIFS(Lancamentos!$Y:$Y,Lancamentos!$AF:$AF,Fluxo_de_Caixa_Semanal!DT$8,Lancamentos!$F:$F,"Orçado",Lancamentos!$J:$J,Fluxo_de_Caixa_Semanal!$A171)</f>
        <v>0</v>
      </c>
      <c r="DU171" s="123">
        <f>-SUMIFS(Lancamentos!$Y:$Y,Lancamentos!$AF:$AF,Fluxo_de_Caixa_Semanal!DU$8,Lancamentos!$F:$F,"Orçado",Lancamentos!$J:$J,Fluxo_de_Caixa_Semanal!$A171)</f>
        <v>0</v>
      </c>
      <c r="DV171" s="121">
        <f>-SUMIFS(Lancamentos!$Y:$Y,Lancamentos!$AF:$AF,Fluxo_de_Caixa_Semanal!DV$8,Lancamentos!$F:$F,"Orçado",Lancamentos!$J:$J,Fluxo_de_Caixa_Semanal!$A171)</f>
        <v>0</v>
      </c>
      <c r="DW171" s="122">
        <f>-SUMIFS(Lancamentos!$Y:$Y,Lancamentos!$AF:$AF,Fluxo_de_Caixa_Semanal!DW$8,Lancamentos!$F:$F,"Orçado",Lancamentos!$J:$J,Fluxo_de_Caixa_Semanal!$A171)</f>
        <v>0</v>
      </c>
      <c r="DX171" s="123">
        <f>-SUMIFS(Lancamentos!$Y:$Y,Lancamentos!$AF:$AF,Fluxo_de_Caixa_Semanal!DX$8,Lancamentos!$F:$F,"Orçado",Lancamentos!$J:$J,Fluxo_de_Caixa_Semanal!$A171)</f>
        <v>0</v>
      </c>
      <c r="DY171" s="121">
        <f>-SUMIFS(Lancamentos!$Y:$Y,Lancamentos!$AF:$AF,Fluxo_de_Caixa_Semanal!DY$8,Lancamentos!$F:$F,"Orçado",Lancamentos!$J:$J,Fluxo_de_Caixa_Semanal!$A171)</f>
        <v>0</v>
      </c>
      <c r="DZ171" s="122">
        <f>-SUMIFS(Lancamentos!$Y:$Y,Lancamentos!$AF:$AF,Fluxo_de_Caixa_Semanal!DZ$8,Lancamentos!$F:$F,"Orçado",Lancamentos!$J:$J,Fluxo_de_Caixa_Semanal!$A171)</f>
        <v>0</v>
      </c>
      <c r="EA171" s="123">
        <f>-SUMIFS(Lancamentos!$Y:$Y,Lancamentos!$AF:$AF,Fluxo_de_Caixa_Semanal!EA$8,Lancamentos!$F:$F,"Orçado",Lancamentos!$J:$J,Fluxo_de_Caixa_Semanal!$A171)</f>
        <v>0</v>
      </c>
      <c r="EB171" s="121">
        <f>-SUMIFS(Lancamentos!$Y:$Y,Lancamentos!$AF:$AF,Fluxo_de_Caixa_Semanal!EB$8,Lancamentos!$F:$F,"Orçado",Lancamentos!$J:$J,Fluxo_de_Caixa_Semanal!$A171)</f>
        <v>0</v>
      </c>
      <c r="EC171" s="122">
        <f>-SUMIFS(Lancamentos!$Y:$Y,Lancamentos!$AF:$AF,Fluxo_de_Caixa_Semanal!EC$8,Lancamentos!$F:$F,"Orçado",Lancamentos!$J:$J,Fluxo_de_Caixa_Semanal!$A171)</f>
        <v>0</v>
      </c>
      <c r="ED171" s="123">
        <f>-SUMIFS(Lancamentos!$Y:$Y,Lancamentos!$AF:$AF,Fluxo_de_Caixa_Semanal!ED$8,Lancamentos!$F:$F,"Orçado",Lancamentos!$J:$J,Fluxo_de_Caixa_Semanal!$A171)</f>
        <v>0</v>
      </c>
      <c r="EE171" s="121">
        <f>-SUMIFS(Lancamentos!$Y:$Y,Lancamentos!$AF:$AF,Fluxo_de_Caixa_Semanal!EE$8,Lancamentos!$F:$F,"Orçado",Lancamentos!$J:$J,Fluxo_de_Caixa_Semanal!$A171)</f>
        <v>0</v>
      </c>
      <c r="EF171" s="122">
        <f>-SUMIFS(Lancamentos!$Y:$Y,Lancamentos!$AF:$AF,Fluxo_de_Caixa_Semanal!EF$8,Lancamentos!$F:$F,"Orçado",Lancamentos!$J:$J,Fluxo_de_Caixa_Semanal!$A171)</f>
        <v>0</v>
      </c>
      <c r="EG171" s="123">
        <f>-SUMIFS(Lancamentos!$Y:$Y,Lancamentos!$AF:$AF,Fluxo_de_Caixa_Semanal!EG$8,Lancamentos!$F:$F,"Orçado",Lancamentos!$J:$J,Fluxo_de_Caixa_Semanal!$A171)</f>
        <v>0</v>
      </c>
      <c r="EH171" s="121">
        <f>-SUMIFS(Lancamentos!$Y:$Y,Lancamentos!$AF:$AF,Fluxo_de_Caixa_Semanal!EH$8,Lancamentos!$F:$F,"Orçado",Lancamentos!$J:$J,Fluxo_de_Caixa_Semanal!$A171)</f>
        <v>0</v>
      </c>
      <c r="EI171" s="122">
        <f>-SUMIFS(Lancamentos!$Y:$Y,Lancamentos!$AF:$AF,Fluxo_de_Caixa_Semanal!EI$8,Lancamentos!$F:$F,"Orçado",Lancamentos!$J:$J,Fluxo_de_Caixa_Semanal!$A171)</f>
        <v>0</v>
      </c>
      <c r="EJ171" s="123">
        <f>-SUMIFS(Lancamentos!$Y:$Y,Lancamentos!$AF:$AF,Fluxo_de_Caixa_Semanal!EJ$8,Lancamentos!$F:$F,"Orçado",Lancamentos!$J:$J,Fluxo_de_Caixa_Semanal!$A171)</f>
        <v>0</v>
      </c>
      <c r="EK171" s="121">
        <f>-SUMIFS(Lancamentos!$Y:$Y,Lancamentos!$AF:$AF,Fluxo_de_Caixa_Semanal!EK$8,Lancamentos!$F:$F,"Orçado",Lancamentos!$J:$J,Fluxo_de_Caixa_Semanal!$A171)</f>
        <v>0</v>
      </c>
      <c r="EL171" s="122">
        <f>-SUMIFS(Lancamentos!$Y:$Y,Lancamentos!$AF:$AF,Fluxo_de_Caixa_Semanal!EL$8,Lancamentos!$F:$F,"Orçado",Lancamentos!$J:$J,Fluxo_de_Caixa_Semanal!$A171)</f>
        <v>0</v>
      </c>
      <c r="EM171" s="123">
        <f>-SUMIFS(Lancamentos!$Y:$Y,Lancamentos!$AF:$AF,Fluxo_de_Caixa_Semanal!EM$8,Lancamentos!$F:$F,"Orçado",Lancamentos!$J:$J,Fluxo_de_Caixa_Semanal!$A171)</f>
        <v>0</v>
      </c>
      <c r="EN171" s="121">
        <f>-SUMIFS(Lancamentos!$Y:$Y,Lancamentos!$AF:$AF,Fluxo_de_Caixa_Semanal!EN$8,Lancamentos!$F:$F,"Orçado",Lancamentos!$J:$J,Fluxo_de_Caixa_Semanal!$A171)</f>
        <v>0</v>
      </c>
      <c r="EO171" s="122">
        <f>-SUMIFS(Lancamentos!$Y:$Y,Lancamentos!$AF:$AF,Fluxo_de_Caixa_Semanal!EO$8,Lancamentos!$F:$F,"Orçado",Lancamentos!$J:$J,Fluxo_de_Caixa_Semanal!$A171)</f>
        <v>0</v>
      </c>
      <c r="EP171" s="123">
        <f>-SUMIFS(Lancamentos!$Y:$Y,Lancamentos!$AF:$AF,Fluxo_de_Caixa_Semanal!EP$8,Lancamentos!$F:$F,"Orçado",Lancamentos!$J:$J,Fluxo_de_Caixa_Semanal!$A171)</f>
        <v>0</v>
      </c>
      <c r="EQ171" s="121">
        <f>-SUMIFS(Lancamentos!$Y:$Y,Lancamentos!$AF:$AF,Fluxo_de_Caixa_Semanal!EQ$8,Lancamentos!$F:$F,"Orçado",Lancamentos!$J:$J,Fluxo_de_Caixa_Semanal!$A171)</f>
        <v>0</v>
      </c>
      <c r="ER171" s="122">
        <f>-SUMIFS(Lancamentos!$Y:$Y,Lancamentos!$AF:$AF,Fluxo_de_Caixa_Semanal!ER$8,Lancamentos!$F:$F,"Orçado",Lancamentos!$J:$J,Fluxo_de_Caixa_Semanal!$A171)</f>
        <v>0</v>
      </c>
      <c r="ES171" s="123">
        <f>-SUMIFS(Lancamentos!$Y:$Y,Lancamentos!$AF:$AF,Fluxo_de_Caixa_Semanal!ES$8,Lancamentos!$F:$F,"Orçado",Lancamentos!$J:$J,Fluxo_de_Caixa_Semanal!$A171)</f>
        <v>0</v>
      </c>
    </row>
    <row r="172" spans="1:149" s="2" customFormat="1" outlineLevel="1" x14ac:dyDescent="0.25">
      <c r="A172" t="s">
        <v>141</v>
      </c>
      <c r="B172" t="s">
        <v>142</v>
      </c>
      <c r="C172" s="165">
        <f>-SUMIFS(Lancamentos!$Y:$Y,Lancamentos!$AF:$AF,Fluxo_de_Caixa_Semanal!C$8,Lancamentos!$F:$F,"Realizado",Lancamentos!$J:$J,Fluxo_de_Caixa_Semanal!$A172)</f>
        <v>0</v>
      </c>
      <c r="D172" s="165">
        <f>-SUMIFS(Lancamentos!$Y:$Y,Lancamentos!$AF:$AF,Fluxo_de_Caixa_Semanal!D$8,Lancamentos!$F:$F,"Realizado",Lancamentos!$J:$J,Fluxo_de_Caixa_Semanal!$A172)</f>
        <v>0</v>
      </c>
      <c r="E172" s="166">
        <f>-SUMIFS(Lancamentos!$Y:$Y,Lancamentos!$AF:$AF,Fluxo_de_Caixa_Semanal!E$8,Lancamentos!$F:$F,"Realizado",Lancamentos!$J:$J,Fluxo_de_Caixa_Semanal!$A172)</f>
        <v>0</v>
      </c>
      <c r="F172" s="167">
        <f>-SUMIFS(Lancamentos!$Y:$Y,Lancamentos!$AF:$AF,Fluxo_de_Caixa_Semanal!F$8,Lancamentos!$F:$F,"Realizado",Lancamentos!$J:$J,Fluxo_de_Caixa_Semanal!$A172)</f>
        <v>0</v>
      </c>
      <c r="G172" s="165">
        <f>-SUMIFS(Lancamentos!$Y:$Y,Lancamentos!$AF:$AF,Fluxo_de_Caixa_Semanal!G$8,Lancamentos!$F:$F,"Realizado",Lancamentos!$J:$J,Fluxo_de_Caixa_Semanal!$A172)</f>
        <v>0</v>
      </c>
      <c r="H172" s="166">
        <f>-SUMIFS(Lancamentos!$Y:$Y,Lancamentos!$AF:$AF,Fluxo_de_Caixa_Semanal!H$8,Lancamentos!$F:$F,"Realizado",Lancamentos!$J:$J,Fluxo_de_Caixa_Semanal!$A172)</f>
        <v>0</v>
      </c>
      <c r="I172" s="167">
        <f>-SUMIFS(Lancamentos!$Y:$Y,Lancamentos!$AF:$AF,Fluxo_de_Caixa_Semanal!I$8,Lancamentos!$F:$F,"Realizado",Lancamentos!$J:$J,Fluxo_de_Caixa_Semanal!$A172)</f>
        <v>0</v>
      </c>
      <c r="J172" s="165">
        <f>-SUMIFS(Lancamentos!$Y:$Y,Lancamentos!$AF:$AF,Fluxo_de_Caixa_Semanal!J$8,Lancamentos!$F:$F,"Realizado",Lancamentos!$J:$J,Fluxo_de_Caixa_Semanal!$A172)</f>
        <v>0</v>
      </c>
      <c r="K172" s="166">
        <f>-SUMIFS(Lancamentos!$Y:$Y,Lancamentos!$AF:$AF,Fluxo_de_Caixa_Semanal!K$8,Lancamentos!$F:$F,"Realizado",Lancamentos!$J:$J,Fluxo_de_Caixa_Semanal!$A172)</f>
        <v>0</v>
      </c>
      <c r="L172" s="167">
        <f>-SUMIFS(Lancamentos!$Y:$Y,Lancamentos!$AF:$AF,Fluxo_de_Caixa_Semanal!L$8,Lancamentos!$F:$F,"Realizado",Lancamentos!$J:$J,Fluxo_de_Caixa_Semanal!$A172)</f>
        <v>0</v>
      </c>
      <c r="M172" s="165">
        <f>-SUMIFS(Lancamentos!$Y:$Y,Lancamentos!$AF:$AF,Fluxo_de_Caixa_Semanal!M$8,Lancamentos!$F:$F,"Realizado",Lancamentos!$J:$J,Fluxo_de_Caixa_Semanal!$A172)</f>
        <v>0</v>
      </c>
      <c r="N172" s="166">
        <f>-SUMIFS(Lancamentos!$Y:$Y,Lancamentos!$AF:$AF,Fluxo_de_Caixa_Semanal!N$8,Lancamentos!$F:$F,"Realizado",Lancamentos!$J:$J,Fluxo_de_Caixa_Semanal!$A172)</f>
        <v>0</v>
      </c>
      <c r="O172" s="167">
        <f>-SUMIFS(Lancamentos!$Y:$Y,Lancamentos!$AF:$AF,Fluxo_de_Caixa_Semanal!O$8,Lancamentos!$F:$F,"Realizado",Lancamentos!$J:$J,Fluxo_de_Caixa_Semanal!$A172)</f>
        <v>0</v>
      </c>
      <c r="P172" s="165">
        <f>-SUMIFS(Lancamentos!$Y:$Y,Lancamentos!$AF:$AF,Fluxo_de_Caixa_Semanal!P$8,Lancamentos!$F:$F,"Realizado",Lancamentos!$J:$J,Fluxo_de_Caixa_Semanal!$A172)</f>
        <v>0</v>
      </c>
      <c r="Q172" s="166">
        <f>-SUMIFS(Lancamentos!$Y:$Y,Lancamentos!$AF:$AF,Fluxo_de_Caixa_Semanal!Q$8,Lancamentos!$F:$F,"Realizado",Lancamentos!$J:$J,Fluxo_de_Caixa_Semanal!$A172)</f>
        <v>0</v>
      </c>
      <c r="R172" s="167">
        <f>-SUMIFS(Lancamentos!$Y:$Y,Lancamentos!$AF:$AF,Fluxo_de_Caixa_Semanal!R$8,Lancamentos!$F:$F,"Realizado",Lancamentos!$J:$J,Fluxo_de_Caixa_Semanal!$A172)</f>
        <v>0</v>
      </c>
      <c r="S172" s="165">
        <f>-SUMIFS(Lancamentos!$Y:$Y,Lancamentos!$AF:$AF,Fluxo_de_Caixa_Semanal!S$8,Lancamentos!$F:$F,"Realizado",Lancamentos!$J:$J,Fluxo_de_Caixa_Semanal!$A172)</f>
        <v>0</v>
      </c>
      <c r="T172" s="166">
        <f>-SUMIFS(Lancamentos!$Y:$Y,Lancamentos!$AF:$AF,Fluxo_de_Caixa_Semanal!T$8,Lancamentos!$F:$F,"Realizado",Lancamentos!$J:$J,Fluxo_de_Caixa_Semanal!$A172)</f>
        <v>0</v>
      </c>
      <c r="U172" s="167">
        <f>-SUMIFS(Lancamentos!$Y:$Y,Lancamentos!$AF:$AF,Fluxo_de_Caixa_Semanal!U$8,Lancamentos!$F:$F,"Realizado",Lancamentos!$J:$J,Fluxo_de_Caixa_Semanal!$A172)</f>
        <v>0</v>
      </c>
      <c r="V172" s="165">
        <f>-SUMIFS(Lancamentos!$Y:$Y,Lancamentos!$AF:$AF,Fluxo_de_Caixa_Semanal!V$8,Lancamentos!$F:$F,"Realizado",Lancamentos!$J:$J,Fluxo_de_Caixa_Semanal!$A172)</f>
        <v>0</v>
      </c>
      <c r="W172" s="166">
        <f>-SUMIFS(Lancamentos!$Y:$Y,Lancamentos!$AF:$AF,Fluxo_de_Caixa_Semanal!W$8,Lancamentos!$F:$F,"Realizado",Lancamentos!$J:$J,Fluxo_de_Caixa_Semanal!$A172)</f>
        <v>0</v>
      </c>
      <c r="X172" s="121">
        <f>-SUMIFS(Lancamentos!$Y:$Y,Lancamentos!$AF:$AF,Fluxo_de_Caixa_Semanal!X$8,Lancamentos!$F:$F,"Orçado",Lancamentos!$J:$J,Fluxo_de_Caixa_Semanal!$A172)</f>
        <v>0</v>
      </c>
      <c r="Y172" s="122">
        <f>-SUMIFS(Lancamentos!$Y:$Y,Lancamentos!$AF:$AF,Fluxo_de_Caixa_Semanal!Y$8,Lancamentos!$F:$F,"Orçado",Lancamentos!$J:$J,Fluxo_de_Caixa_Semanal!$A172)</f>
        <v>0</v>
      </c>
      <c r="Z172" s="123">
        <f>-SUMIFS(Lancamentos!$Y:$Y,Lancamentos!$AF:$AF,Fluxo_de_Caixa_Semanal!Z$8,Lancamentos!$F:$F,"Orçado",Lancamentos!$J:$J,Fluxo_de_Caixa_Semanal!$A172)</f>
        <v>0</v>
      </c>
      <c r="AA172" s="121">
        <f>-SUMIFS(Lancamentos!$Y:$Y,Lancamentos!$AF:$AF,Fluxo_de_Caixa_Semanal!AA$8,Lancamentos!$F:$F,"Orçado",Lancamentos!$J:$J,Fluxo_de_Caixa_Semanal!$A172)</f>
        <v>0</v>
      </c>
      <c r="AB172" s="122">
        <f>-SUMIFS(Lancamentos!$Y:$Y,Lancamentos!$AF:$AF,Fluxo_de_Caixa_Semanal!AB$8,Lancamentos!$F:$F,"Orçado",Lancamentos!$J:$J,Fluxo_de_Caixa_Semanal!$A172)</f>
        <v>0</v>
      </c>
      <c r="AC172" s="123">
        <f>-SUMIFS(Lancamentos!$Y:$Y,Lancamentos!$AF:$AF,Fluxo_de_Caixa_Semanal!AC$8,Lancamentos!$F:$F,"Orçado",Lancamentos!$J:$J,Fluxo_de_Caixa_Semanal!$A172)</f>
        <v>0</v>
      </c>
      <c r="AD172" s="121">
        <f>-SUMIFS(Lancamentos!$Y:$Y,Lancamentos!$AF:$AF,Fluxo_de_Caixa_Semanal!AD$8,Lancamentos!$F:$F,"Orçado",Lancamentos!$J:$J,Fluxo_de_Caixa_Semanal!$A172)</f>
        <v>0</v>
      </c>
      <c r="AE172" s="122">
        <f>-SUMIFS(Lancamentos!$Y:$Y,Lancamentos!$AF:$AF,Fluxo_de_Caixa_Semanal!AE$8,Lancamentos!$F:$F,"Orçado",Lancamentos!$J:$J,Fluxo_de_Caixa_Semanal!$A172)</f>
        <v>0</v>
      </c>
      <c r="AF172" s="123">
        <f>-SUMIFS(Lancamentos!$Y:$Y,Lancamentos!$AF:$AF,Fluxo_de_Caixa_Semanal!AF$8,Lancamentos!$F:$F,"Orçado",Lancamentos!$J:$J,Fluxo_de_Caixa_Semanal!$A172)</f>
        <v>0</v>
      </c>
      <c r="AG172" s="121">
        <f>-SUMIFS(Lancamentos!$Y:$Y,Lancamentos!$AF:$AF,Fluxo_de_Caixa_Semanal!AG$8,Lancamentos!$F:$F,"Orçado",Lancamentos!$J:$J,Fluxo_de_Caixa_Semanal!$A172)</f>
        <v>0</v>
      </c>
      <c r="AH172" s="122">
        <f>-SUMIFS(Lancamentos!$Y:$Y,Lancamentos!$AF:$AF,Fluxo_de_Caixa_Semanal!AH$8,Lancamentos!$F:$F,"Orçado",Lancamentos!$J:$J,Fluxo_de_Caixa_Semanal!$A172)</f>
        <v>0</v>
      </c>
      <c r="AI172" s="123">
        <f>-SUMIFS(Lancamentos!$Y:$Y,Lancamentos!$AF:$AF,Fluxo_de_Caixa_Semanal!AI$8,Lancamentos!$F:$F,"Orçado",Lancamentos!$J:$J,Fluxo_de_Caixa_Semanal!$A172)</f>
        <v>0</v>
      </c>
      <c r="AJ172" s="121">
        <f>-SUMIFS(Lancamentos!$Y:$Y,Lancamentos!$AF:$AF,Fluxo_de_Caixa_Semanal!AJ$8,Lancamentos!$F:$F,"Orçado",Lancamentos!$J:$J,Fluxo_de_Caixa_Semanal!$A172)</f>
        <v>0</v>
      </c>
      <c r="AK172" s="122">
        <f>-SUMIFS(Lancamentos!$Y:$Y,Lancamentos!$AF:$AF,Fluxo_de_Caixa_Semanal!AK$8,Lancamentos!$F:$F,"Orçado",Lancamentos!$J:$J,Fluxo_de_Caixa_Semanal!$A172)</f>
        <v>0</v>
      </c>
      <c r="AL172" s="123">
        <f>-SUMIFS(Lancamentos!$Y:$Y,Lancamentos!$AF:$AF,Fluxo_de_Caixa_Semanal!AL$8,Lancamentos!$F:$F,"Orçado",Lancamentos!$J:$J,Fluxo_de_Caixa_Semanal!$A172)</f>
        <v>0</v>
      </c>
      <c r="AM172" s="121">
        <f>-SUMIFS(Lancamentos!$Y:$Y,Lancamentos!$AF:$AF,Fluxo_de_Caixa_Semanal!AM$8,Lancamentos!$F:$F,"Orçado",Lancamentos!$J:$J,Fluxo_de_Caixa_Semanal!$A172)</f>
        <v>0</v>
      </c>
      <c r="AN172" s="122">
        <f>-SUMIFS(Lancamentos!$Y:$Y,Lancamentos!$AF:$AF,Fluxo_de_Caixa_Semanal!AN$8,Lancamentos!$F:$F,"Orçado",Lancamentos!$J:$J,Fluxo_de_Caixa_Semanal!$A172)</f>
        <v>0</v>
      </c>
      <c r="AO172" s="123">
        <f>-SUMIFS(Lancamentos!$Y:$Y,Lancamentos!$AF:$AF,Fluxo_de_Caixa_Semanal!AO$8,Lancamentos!$F:$F,"Orçado",Lancamentos!$J:$J,Fluxo_de_Caixa_Semanal!$A172)</f>
        <v>0</v>
      </c>
      <c r="AP172" s="121">
        <f>-SUMIFS(Lancamentos!$Y:$Y,Lancamentos!$AF:$AF,Fluxo_de_Caixa_Semanal!AP$8,Lancamentos!$F:$F,"Orçado",Lancamentos!$J:$J,Fluxo_de_Caixa_Semanal!$A172)</f>
        <v>0</v>
      </c>
      <c r="AQ172" s="122">
        <f>-SUMIFS(Lancamentos!$Y:$Y,Lancamentos!$AF:$AF,Fluxo_de_Caixa_Semanal!AQ$8,Lancamentos!$F:$F,"Orçado",Lancamentos!$J:$J,Fluxo_de_Caixa_Semanal!$A172)</f>
        <v>0</v>
      </c>
      <c r="AR172" s="123">
        <f>-SUMIFS(Lancamentos!$Y:$Y,Lancamentos!$AF:$AF,Fluxo_de_Caixa_Semanal!AR$8,Lancamentos!$F:$F,"Orçado",Lancamentos!$J:$J,Fluxo_de_Caixa_Semanal!$A172)</f>
        <v>0</v>
      </c>
      <c r="AS172" s="121">
        <f>-SUMIFS(Lancamentos!$Y:$Y,Lancamentos!$AF:$AF,Fluxo_de_Caixa_Semanal!AS$8,Lancamentos!$F:$F,"Orçado",Lancamentos!$J:$J,Fluxo_de_Caixa_Semanal!$A172)</f>
        <v>0</v>
      </c>
      <c r="AT172" s="122">
        <f>-SUMIFS(Lancamentos!$Y:$Y,Lancamentos!$AF:$AF,Fluxo_de_Caixa_Semanal!AT$8,Lancamentos!$F:$F,"Orçado",Lancamentos!$J:$J,Fluxo_de_Caixa_Semanal!$A172)</f>
        <v>0</v>
      </c>
      <c r="AU172" s="123">
        <f>-SUMIFS(Lancamentos!$Y:$Y,Lancamentos!$AF:$AF,Fluxo_de_Caixa_Semanal!AU$8,Lancamentos!$F:$F,"Orçado",Lancamentos!$J:$J,Fluxo_de_Caixa_Semanal!$A172)</f>
        <v>0</v>
      </c>
      <c r="AV172" s="121">
        <f>-SUMIFS(Lancamentos!$Y:$Y,Lancamentos!$AF:$AF,Fluxo_de_Caixa_Semanal!AV$8,Lancamentos!$F:$F,"Orçado",Lancamentos!$J:$J,Fluxo_de_Caixa_Semanal!$A172)</f>
        <v>0</v>
      </c>
      <c r="AW172" s="122">
        <f>-SUMIFS(Lancamentos!$Y:$Y,Lancamentos!$AF:$AF,Fluxo_de_Caixa_Semanal!AW$8,Lancamentos!$F:$F,"Orçado",Lancamentos!$J:$J,Fluxo_de_Caixa_Semanal!$A172)</f>
        <v>0</v>
      </c>
      <c r="AX172" s="123">
        <f>-SUMIFS(Lancamentos!$Y:$Y,Lancamentos!$AF:$AF,Fluxo_de_Caixa_Semanal!AX$8,Lancamentos!$F:$F,"Orçado",Lancamentos!$J:$J,Fluxo_de_Caixa_Semanal!$A172)</f>
        <v>0</v>
      </c>
      <c r="AY172" s="121">
        <f>-SUMIFS(Lancamentos!$Y:$Y,Lancamentos!$AF:$AF,Fluxo_de_Caixa_Semanal!AY$8,Lancamentos!$F:$F,"Orçado",Lancamentos!$J:$J,Fluxo_de_Caixa_Semanal!$A172)</f>
        <v>0</v>
      </c>
      <c r="AZ172" s="122">
        <f>-SUMIFS(Lancamentos!$Y:$Y,Lancamentos!$AF:$AF,Fluxo_de_Caixa_Semanal!AZ$8,Lancamentos!$F:$F,"Orçado",Lancamentos!$J:$J,Fluxo_de_Caixa_Semanal!$A172)</f>
        <v>0</v>
      </c>
      <c r="BA172" s="123">
        <f>-SUMIFS(Lancamentos!$Y:$Y,Lancamentos!$AF:$AF,Fluxo_de_Caixa_Semanal!BA$8,Lancamentos!$F:$F,"Orçado",Lancamentos!$J:$J,Fluxo_de_Caixa_Semanal!$A172)</f>
        <v>0</v>
      </c>
      <c r="BB172" s="121">
        <f>-SUMIFS(Lancamentos!$Y:$Y,Lancamentos!$AF:$AF,Fluxo_de_Caixa_Semanal!BB$8,Lancamentos!$F:$F,"Orçado",Lancamentos!$J:$J,Fluxo_de_Caixa_Semanal!$A172)</f>
        <v>0</v>
      </c>
      <c r="BC172" s="122">
        <f>-SUMIFS(Lancamentos!$Y:$Y,Lancamentos!$AF:$AF,Fluxo_de_Caixa_Semanal!BC$8,Lancamentos!$F:$F,"Orçado",Lancamentos!$J:$J,Fluxo_de_Caixa_Semanal!$A172)</f>
        <v>0</v>
      </c>
      <c r="BD172" s="123">
        <f>-SUMIFS(Lancamentos!$Y:$Y,Lancamentos!$AF:$AF,Fluxo_de_Caixa_Semanal!BD$8,Lancamentos!$F:$F,"Orçado",Lancamentos!$J:$J,Fluxo_de_Caixa_Semanal!$A172)</f>
        <v>0</v>
      </c>
      <c r="BE172" s="121">
        <f>-SUMIFS(Lancamentos!$Y:$Y,Lancamentos!$AF:$AF,Fluxo_de_Caixa_Semanal!BE$8,Lancamentos!$F:$F,"Orçado",Lancamentos!$J:$J,Fluxo_de_Caixa_Semanal!$A172)</f>
        <v>0</v>
      </c>
      <c r="BF172" s="122">
        <f>-SUMIFS(Lancamentos!$Y:$Y,Lancamentos!$AF:$AF,Fluxo_de_Caixa_Semanal!BF$8,Lancamentos!$F:$F,"Orçado",Lancamentos!$J:$J,Fluxo_de_Caixa_Semanal!$A172)</f>
        <v>0</v>
      </c>
      <c r="BG172" s="123">
        <f>-SUMIFS(Lancamentos!$Y:$Y,Lancamentos!$AF:$AF,Fluxo_de_Caixa_Semanal!BG$8,Lancamentos!$F:$F,"Orçado",Lancamentos!$J:$J,Fluxo_de_Caixa_Semanal!$A172)</f>
        <v>0</v>
      </c>
      <c r="BH172" s="121">
        <f>-SUMIFS(Lancamentos!$Y:$Y,Lancamentos!$AF:$AF,Fluxo_de_Caixa_Semanal!BH$8,Lancamentos!$F:$F,"Orçado",Lancamentos!$J:$J,Fluxo_de_Caixa_Semanal!$A172)</f>
        <v>0</v>
      </c>
      <c r="BI172" s="122">
        <f>-SUMIFS(Lancamentos!$Y:$Y,Lancamentos!$AF:$AF,Fluxo_de_Caixa_Semanal!BI$8,Lancamentos!$F:$F,"Orçado",Lancamentos!$J:$J,Fluxo_de_Caixa_Semanal!$A172)</f>
        <v>0</v>
      </c>
      <c r="BJ172" s="123">
        <f>-SUMIFS(Lancamentos!$Y:$Y,Lancamentos!$AF:$AF,Fluxo_de_Caixa_Semanal!BJ$8,Lancamentos!$F:$F,"Orçado",Lancamentos!$J:$J,Fluxo_de_Caixa_Semanal!$A172)</f>
        <v>0</v>
      </c>
      <c r="BK172" s="121">
        <f>-SUMIFS(Lancamentos!$Y:$Y,Lancamentos!$AF:$AF,Fluxo_de_Caixa_Semanal!BK$8,Lancamentos!$F:$F,"Orçado",Lancamentos!$J:$J,Fluxo_de_Caixa_Semanal!$A172)</f>
        <v>0</v>
      </c>
      <c r="BL172" s="122">
        <f>-SUMIFS(Lancamentos!$Y:$Y,Lancamentos!$AF:$AF,Fluxo_de_Caixa_Semanal!BL$8,Lancamentos!$F:$F,"Orçado",Lancamentos!$J:$J,Fluxo_de_Caixa_Semanal!$A172)</f>
        <v>0</v>
      </c>
      <c r="BM172" s="123">
        <f>-SUMIFS(Lancamentos!$Y:$Y,Lancamentos!$AF:$AF,Fluxo_de_Caixa_Semanal!BM$8,Lancamentos!$F:$F,"Orçado",Lancamentos!$J:$J,Fluxo_de_Caixa_Semanal!$A172)</f>
        <v>0</v>
      </c>
      <c r="BN172" s="121">
        <f>-SUMIFS(Lancamentos!$Y:$Y,Lancamentos!$AF:$AF,Fluxo_de_Caixa_Semanal!BN$8,Lancamentos!$F:$F,"Orçado",Lancamentos!$J:$J,Fluxo_de_Caixa_Semanal!$A172)</f>
        <v>0</v>
      </c>
      <c r="BO172" s="122">
        <f>-SUMIFS(Lancamentos!$Y:$Y,Lancamentos!$AF:$AF,Fluxo_de_Caixa_Semanal!BO$8,Lancamentos!$F:$F,"Orçado",Lancamentos!$J:$J,Fluxo_de_Caixa_Semanal!$A172)</f>
        <v>0</v>
      </c>
      <c r="BP172" s="123">
        <f>-SUMIFS(Lancamentos!$Y:$Y,Lancamentos!$AF:$AF,Fluxo_de_Caixa_Semanal!BP$8,Lancamentos!$F:$F,"Orçado",Lancamentos!$J:$J,Fluxo_de_Caixa_Semanal!$A172)</f>
        <v>0</v>
      </c>
      <c r="BQ172" s="121">
        <f>-SUMIFS(Lancamentos!$Y:$Y,Lancamentos!$AF:$AF,Fluxo_de_Caixa_Semanal!BQ$8,Lancamentos!$F:$F,"Orçado",Lancamentos!$J:$J,Fluxo_de_Caixa_Semanal!$A172)</f>
        <v>0</v>
      </c>
      <c r="BR172" s="122">
        <f>-SUMIFS(Lancamentos!$Y:$Y,Lancamentos!$AF:$AF,Fluxo_de_Caixa_Semanal!BR$8,Lancamentos!$F:$F,"Orçado",Lancamentos!$J:$J,Fluxo_de_Caixa_Semanal!$A172)</f>
        <v>0</v>
      </c>
      <c r="BS172" s="123">
        <f>-SUMIFS(Lancamentos!$Y:$Y,Lancamentos!$AF:$AF,Fluxo_de_Caixa_Semanal!BS$8,Lancamentos!$F:$F,"Orçado",Lancamentos!$J:$J,Fluxo_de_Caixa_Semanal!$A172)</f>
        <v>0</v>
      </c>
      <c r="BT172" s="121">
        <f>-SUMIFS(Lancamentos!$Y:$Y,Lancamentos!$AF:$AF,Fluxo_de_Caixa_Semanal!BT$8,Lancamentos!$F:$F,"Orçado",Lancamentos!$J:$J,Fluxo_de_Caixa_Semanal!$A172)</f>
        <v>0</v>
      </c>
      <c r="BU172" s="122">
        <f>-SUMIFS(Lancamentos!$Y:$Y,Lancamentos!$AF:$AF,Fluxo_de_Caixa_Semanal!BU$8,Lancamentos!$F:$F,"Orçado",Lancamentos!$J:$J,Fluxo_de_Caixa_Semanal!$A172)</f>
        <v>0</v>
      </c>
      <c r="BV172" s="123">
        <f>-SUMIFS(Lancamentos!$Y:$Y,Lancamentos!$AF:$AF,Fluxo_de_Caixa_Semanal!BV$8,Lancamentos!$F:$F,"Orçado",Lancamentos!$J:$J,Fluxo_de_Caixa_Semanal!$A172)</f>
        <v>0</v>
      </c>
      <c r="BW172" s="121">
        <f>-SUMIFS(Lancamentos!$Y:$Y,Lancamentos!$AF:$AF,Fluxo_de_Caixa_Semanal!BW$8,Lancamentos!$F:$F,"Orçado",Lancamentos!$J:$J,Fluxo_de_Caixa_Semanal!$A172)</f>
        <v>0</v>
      </c>
      <c r="BX172" s="122">
        <f>-SUMIFS(Lancamentos!$Y:$Y,Lancamentos!$AF:$AF,Fluxo_de_Caixa_Semanal!BX$8,Lancamentos!$F:$F,"Orçado",Lancamentos!$J:$J,Fluxo_de_Caixa_Semanal!$A172)</f>
        <v>0</v>
      </c>
      <c r="BY172" s="123">
        <f>-SUMIFS(Lancamentos!$Y:$Y,Lancamentos!$AF:$AF,Fluxo_de_Caixa_Semanal!BY$8,Lancamentos!$F:$F,"Orçado",Lancamentos!$J:$J,Fluxo_de_Caixa_Semanal!$A172)</f>
        <v>0</v>
      </c>
      <c r="BZ172" s="121">
        <f>-SUMIFS(Lancamentos!$Y:$Y,Lancamentos!$AF:$AF,Fluxo_de_Caixa_Semanal!BZ$8,Lancamentos!$F:$F,"Orçado",Lancamentos!$J:$J,Fluxo_de_Caixa_Semanal!$A172)</f>
        <v>0</v>
      </c>
      <c r="CA172" s="122">
        <f>-SUMIFS(Lancamentos!$Y:$Y,Lancamentos!$AF:$AF,Fluxo_de_Caixa_Semanal!CA$8,Lancamentos!$F:$F,"Orçado",Lancamentos!$J:$J,Fluxo_de_Caixa_Semanal!$A172)</f>
        <v>0</v>
      </c>
      <c r="CB172" s="123">
        <f>-SUMIFS(Lancamentos!$Y:$Y,Lancamentos!$AF:$AF,Fluxo_de_Caixa_Semanal!CB$8,Lancamentos!$F:$F,"Orçado",Lancamentos!$J:$J,Fluxo_de_Caixa_Semanal!$A172)</f>
        <v>0</v>
      </c>
      <c r="CC172" s="121">
        <f>-SUMIFS(Lancamentos!$Y:$Y,Lancamentos!$AF:$AF,Fluxo_de_Caixa_Semanal!CC$8,Lancamentos!$F:$F,"Orçado",Lancamentos!$J:$J,Fluxo_de_Caixa_Semanal!$A172)</f>
        <v>0</v>
      </c>
      <c r="CD172" s="122">
        <f>-SUMIFS(Lancamentos!$Y:$Y,Lancamentos!$AF:$AF,Fluxo_de_Caixa_Semanal!CD$8,Lancamentos!$F:$F,"Orçado",Lancamentos!$J:$J,Fluxo_de_Caixa_Semanal!$A172)</f>
        <v>0</v>
      </c>
      <c r="CE172" s="123">
        <f>-SUMIFS(Lancamentos!$Y:$Y,Lancamentos!$AF:$AF,Fluxo_de_Caixa_Semanal!CE$8,Lancamentos!$F:$F,"Orçado",Lancamentos!$J:$J,Fluxo_de_Caixa_Semanal!$A172)</f>
        <v>0</v>
      </c>
      <c r="CF172" s="121">
        <f>-SUMIFS(Lancamentos!$Y:$Y,Lancamentos!$AF:$AF,Fluxo_de_Caixa_Semanal!CF$8,Lancamentos!$F:$F,"Orçado",Lancamentos!$J:$J,Fluxo_de_Caixa_Semanal!$A172)</f>
        <v>0</v>
      </c>
      <c r="CG172" s="122">
        <f>-SUMIFS(Lancamentos!$Y:$Y,Lancamentos!$AF:$AF,Fluxo_de_Caixa_Semanal!CG$8,Lancamentos!$F:$F,"Orçado",Lancamentos!$J:$J,Fluxo_de_Caixa_Semanal!$A172)</f>
        <v>0</v>
      </c>
      <c r="CH172" s="123">
        <f>-SUMIFS(Lancamentos!$Y:$Y,Lancamentos!$AF:$AF,Fluxo_de_Caixa_Semanal!CH$8,Lancamentos!$F:$F,"Orçado",Lancamentos!$J:$J,Fluxo_de_Caixa_Semanal!$A172)</f>
        <v>0</v>
      </c>
      <c r="CI172" s="121">
        <f>-SUMIFS(Lancamentos!$Y:$Y,Lancamentos!$AF:$AF,Fluxo_de_Caixa_Semanal!CI$8,Lancamentos!$F:$F,"Orçado",Lancamentos!$J:$J,Fluxo_de_Caixa_Semanal!$A172)</f>
        <v>0</v>
      </c>
      <c r="CJ172" s="122">
        <f>-SUMIFS(Lancamentos!$Y:$Y,Lancamentos!$AF:$AF,Fluxo_de_Caixa_Semanal!CJ$8,Lancamentos!$F:$F,"Orçado",Lancamentos!$J:$J,Fluxo_de_Caixa_Semanal!$A172)</f>
        <v>0</v>
      </c>
      <c r="CK172" s="123">
        <f>-SUMIFS(Lancamentos!$Y:$Y,Lancamentos!$AF:$AF,Fluxo_de_Caixa_Semanal!CK$8,Lancamentos!$F:$F,"Orçado",Lancamentos!$J:$J,Fluxo_de_Caixa_Semanal!$A172)</f>
        <v>0</v>
      </c>
      <c r="CL172" s="121">
        <f>-SUMIFS(Lancamentos!$Y:$Y,Lancamentos!$AF:$AF,Fluxo_de_Caixa_Semanal!CL$8,Lancamentos!$F:$F,"Orçado",Lancamentos!$J:$J,Fluxo_de_Caixa_Semanal!$A172)</f>
        <v>0</v>
      </c>
      <c r="CM172" s="122">
        <f>-SUMIFS(Lancamentos!$Y:$Y,Lancamentos!$AF:$AF,Fluxo_de_Caixa_Semanal!CM$8,Lancamentos!$F:$F,"Orçado",Lancamentos!$J:$J,Fluxo_de_Caixa_Semanal!$A172)</f>
        <v>0</v>
      </c>
      <c r="CN172" s="123">
        <f>-SUMIFS(Lancamentos!$Y:$Y,Lancamentos!$AF:$AF,Fluxo_de_Caixa_Semanal!CN$8,Lancamentos!$F:$F,"Orçado",Lancamentos!$J:$J,Fluxo_de_Caixa_Semanal!$A172)</f>
        <v>0</v>
      </c>
      <c r="CO172" s="121">
        <f>-SUMIFS(Lancamentos!$Y:$Y,Lancamentos!$AF:$AF,Fluxo_de_Caixa_Semanal!CO$8,Lancamentos!$F:$F,"Orçado",Lancamentos!$J:$J,Fluxo_de_Caixa_Semanal!$A172)</f>
        <v>0</v>
      </c>
      <c r="CP172" s="122">
        <f>-SUMIFS(Lancamentos!$Y:$Y,Lancamentos!$AF:$AF,Fluxo_de_Caixa_Semanal!CP$8,Lancamentos!$F:$F,"Orçado",Lancamentos!$J:$J,Fluxo_de_Caixa_Semanal!$A172)</f>
        <v>0</v>
      </c>
      <c r="CQ172" s="123">
        <f>-SUMIFS(Lancamentos!$Y:$Y,Lancamentos!$AF:$AF,Fluxo_de_Caixa_Semanal!CQ$8,Lancamentos!$F:$F,"Orçado",Lancamentos!$J:$J,Fluxo_de_Caixa_Semanal!$A172)</f>
        <v>0</v>
      </c>
      <c r="CR172" s="121">
        <f>-SUMIFS(Lancamentos!$Y:$Y,Lancamentos!$AF:$AF,Fluxo_de_Caixa_Semanal!CR$8,Lancamentos!$F:$F,"Orçado",Lancamentos!$J:$J,Fluxo_de_Caixa_Semanal!$A172)</f>
        <v>0</v>
      </c>
      <c r="CS172" s="122">
        <f>-SUMIFS(Lancamentos!$Y:$Y,Lancamentos!$AF:$AF,Fluxo_de_Caixa_Semanal!CS$8,Lancamentos!$F:$F,"Orçado",Lancamentos!$J:$J,Fluxo_de_Caixa_Semanal!$A172)</f>
        <v>0</v>
      </c>
      <c r="CT172" s="123">
        <f>-SUMIFS(Lancamentos!$Y:$Y,Lancamentos!$AF:$AF,Fluxo_de_Caixa_Semanal!CT$8,Lancamentos!$F:$F,"Orçado",Lancamentos!$J:$J,Fluxo_de_Caixa_Semanal!$A172)</f>
        <v>0</v>
      </c>
      <c r="CU172" s="121">
        <f>-SUMIFS(Lancamentos!$Y:$Y,Lancamentos!$AF:$AF,Fluxo_de_Caixa_Semanal!CU$8,Lancamentos!$F:$F,"Orçado",Lancamentos!$J:$J,Fluxo_de_Caixa_Semanal!$A172)</f>
        <v>0</v>
      </c>
      <c r="CV172" s="122">
        <f>-SUMIFS(Lancamentos!$Y:$Y,Lancamentos!$AF:$AF,Fluxo_de_Caixa_Semanal!CV$8,Lancamentos!$F:$F,"Orçado",Lancamentos!$J:$J,Fluxo_de_Caixa_Semanal!$A172)</f>
        <v>0</v>
      </c>
      <c r="CW172" s="123">
        <f>-SUMIFS(Lancamentos!$Y:$Y,Lancamentos!$AF:$AF,Fluxo_de_Caixa_Semanal!CW$8,Lancamentos!$F:$F,"Orçado",Lancamentos!$J:$J,Fluxo_de_Caixa_Semanal!$A172)</f>
        <v>0</v>
      </c>
      <c r="CX172" s="121">
        <f>-SUMIFS(Lancamentos!$Y:$Y,Lancamentos!$AF:$AF,Fluxo_de_Caixa_Semanal!CX$8,Lancamentos!$F:$F,"Orçado",Lancamentos!$J:$J,Fluxo_de_Caixa_Semanal!$A172)</f>
        <v>0</v>
      </c>
      <c r="CY172" s="122">
        <f>-SUMIFS(Lancamentos!$Y:$Y,Lancamentos!$AF:$AF,Fluxo_de_Caixa_Semanal!CY$8,Lancamentos!$F:$F,"Orçado",Lancamentos!$J:$J,Fluxo_de_Caixa_Semanal!$A172)</f>
        <v>0</v>
      </c>
      <c r="CZ172" s="123">
        <f>-SUMIFS(Lancamentos!$Y:$Y,Lancamentos!$AF:$AF,Fluxo_de_Caixa_Semanal!CZ$8,Lancamentos!$F:$F,"Orçado",Lancamentos!$J:$J,Fluxo_de_Caixa_Semanal!$A172)</f>
        <v>0</v>
      </c>
      <c r="DA172" s="121">
        <f>-SUMIFS(Lancamentos!$Y:$Y,Lancamentos!$AF:$AF,Fluxo_de_Caixa_Semanal!DA$8,Lancamentos!$F:$F,"Orçado",Lancamentos!$J:$J,Fluxo_de_Caixa_Semanal!$A172)</f>
        <v>0</v>
      </c>
      <c r="DB172" s="122">
        <f>-SUMIFS(Lancamentos!$Y:$Y,Lancamentos!$AF:$AF,Fluxo_de_Caixa_Semanal!DB$8,Lancamentos!$F:$F,"Orçado",Lancamentos!$J:$J,Fluxo_de_Caixa_Semanal!$A172)</f>
        <v>0</v>
      </c>
      <c r="DC172" s="123">
        <f>-SUMIFS(Lancamentos!$Y:$Y,Lancamentos!$AF:$AF,Fluxo_de_Caixa_Semanal!DC$8,Lancamentos!$F:$F,"Orçado",Lancamentos!$J:$J,Fluxo_de_Caixa_Semanal!$A172)</f>
        <v>0</v>
      </c>
      <c r="DD172" s="121">
        <f>-SUMIFS(Lancamentos!$Y:$Y,Lancamentos!$AF:$AF,Fluxo_de_Caixa_Semanal!DD$8,Lancamentos!$F:$F,"Orçado",Lancamentos!$J:$J,Fluxo_de_Caixa_Semanal!$A172)</f>
        <v>0</v>
      </c>
      <c r="DE172" s="122">
        <f>-SUMIFS(Lancamentos!$Y:$Y,Lancamentos!$AF:$AF,Fluxo_de_Caixa_Semanal!DE$8,Lancamentos!$F:$F,"Orçado",Lancamentos!$J:$J,Fluxo_de_Caixa_Semanal!$A172)</f>
        <v>0</v>
      </c>
      <c r="DF172" s="123">
        <f>-SUMIFS(Lancamentos!$Y:$Y,Lancamentos!$AF:$AF,Fluxo_de_Caixa_Semanal!DF$8,Lancamentos!$F:$F,"Orçado",Lancamentos!$J:$J,Fluxo_de_Caixa_Semanal!$A172)</f>
        <v>0</v>
      </c>
      <c r="DG172" s="121">
        <f>-SUMIFS(Lancamentos!$Y:$Y,Lancamentos!$AF:$AF,Fluxo_de_Caixa_Semanal!DG$8,Lancamentos!$F:$F,"Orçado",Lancamentos!$J:$J,Fluxo_de_Caixa_Semanal!$A172)</f>
        <v>0</v>
      </c>
      <c r="DH172" s="122">
        <f>-SUMIFS(Lancamentos!$Y:$Y,Lancamentos!$AF:$AF,Fluxo_de_Caixa_Semanal!DH$8,Lancamentos!$F:$F,"Orçado",Lancamentos!$J:$J,Fluxo_de_Caixa_Semanal!$A172)</f>
        <v>0</v>
      </c>
      <c r="DI172" s="123">
        <f>-SUMIFS(Lancamentos!$Y:$Y,Lancamentos!$AF:$AF,Fluxo_de_Caixa_Semanal!DI$8,Lancamentos!$F:$F,"Orçado",Lancamentos!$J:$J,Fluxo_de_Caixa_Semanal!$A172)</f>
        <v>0</v>
      </c>
      <c r="DJ172" s="121">
        <f>-SUMIFS(Lancamentos!$Y:$Y,Lancamentos!$AF:$AF,Fluxo_de_Caixa_Semanal!DJ$8,Lancamentos!$F:$F,"Orçado",Lancamentos!$J:$J,Fluxo_de_Caixa_Semanal!$A172)</f>
        <v>0</v>
      </c>
      <c r="DK172" s="122">
        <f>-SUMIFS(Lancamentos!$Y:$Y,Lancamentos!$AF:$AF,Fluxo_de_Caixa_Semanal!DK$8,Lancamentos!$F:$F,"Orçado",Lancamentos!$J:$J,Fluxo_de_Caixa_Semanal!$A172)</f>
        <v>0</v>
      </c>
      <c r="DL172" s="123">
        <f>-SUMIFS(Lancamentos!$Y:$Y,Lancamentos!$AF:$AF,Fluxo_de_Caixa_Semanal!DL$8,Lancamentos!$F:$F,"Orçado",Lancamentos!$J:$J,Fluxo_de_Caixa_Semanal!$A172)</f>
        <v>0</v>
      </c>
      <c r="DM172" s="121">
        <f>-SUMIFS(Lancamentos!$Y:$Y,Lancamentos!$AF:$AF,Fluxo_de_Caixa_Semanal!DM$8,Lancamentos!$F:$F,"Orçado",Lancamentos!$J:$J,Fluxo_de_Caixa_Semanal!$A172)</f>
        <v>0</v>
      </c>
      <c r="DN172" s="122">
        <f>-SUMIFS(Lancamentos!$Y:$Y,Lancamentos!$AF:$AF,Fluxo_de_Caixa_Semanal!DN$8,Lancamentos!$F:$F,"Orçado",Lancamentos!$J:$J,Fluxo_de_Caixa_Semanal!$A172)</f>
        <v>0</v>
      </c>
      <c r="DO172" s="123">
        <f>-SUMIFS(Lancamentos!$Y:$Y,Lancamentos!$AF:$AF,Fluxo_de_Caixa_Semanal!DO$8,Lancamentos!$F:$F,"Orçado",Lancamentos!$J:$J,Fluxo_de_Caixa_Semanal!$A172)</f>
        <v>0</v>
      </c>
      <c r="DP172" s="121">
        <f>-SUMIFS(Lancamentos!$Y:$Y,Lancamentos!$AF:$AF,Fluxo_de_Caixa_Semanal!DP$8,Lancamentos!$F:$F,"Orçado",Lancamentos!$J:$J,Fluxo_de_Caixa_Semanal!$A172)</f>
        <v>0</v>
      </c>
      <c r="DQ172" s="122">
        <f>-SUMIFS(Lancamentos!$Y:$Y,Lancamentos!$AF:$AF,Fluxo_de_Caixa_Semanal!DQ$8,Lancamentos!$F:$F,"Orçado",Lancamentos!$J:$J,Fluxo_de_Caixa_Semanal!$A172)</f>
        <v>0</v>
      </c>
      <c r="DR172" s="123">
        <f>-SUMIFS(Lancamentos!$Y:$Y,Lancamentos!$AF:$AF,Fluxo_de_Caixa_Semanal!DR$8,Lancamentos!$F:$F,"Orçado",Lancamentos!$J:$J,Fluxo_de_Caixa_Semanal!$A172)</f>
        <v>0</v>
      </c>
      <c r="DS172" s="121">
        <f>-SUMIFS(Lancamentos!$Y:$Y,Lancamentos!$AF:$AF,Fluxo_de_Caixa_Semanal!DS$8,Lancamentos!$F:$F,"Orçado",Lancamentos!$J:$J,Fluxo_de_Caixa_Semanal!$A172)</f>
        <v>0</v>
      </c>
      <c r="DT172" s="122">
        <f>-SUMIFS(Lancamentos!$Y:$Y,Lancamentos!$AF:$AF,Fluxo_de_Caixa_Semanal!DT$8,Lancamentos!$F:$F,"Orçado",Lancamentos!$J:$J,Fluxo_de_Caixa_Semanal!$A172)</f>
        <v>0</v>
      </c>
      <c r="DU172" s="123">
        <f>-SUMIFS(Lancamentos!$Y:$Y,Lancamentos!$AF:$AF,Fluxo_de_Caixa_Semanal!DU$8,Lancamentos!$F:$F,"Orçado",Lancamentos!$J:$J,Fluxo_de_Caixa_Semanal!$A172)</f>
        <v>0</v>
      </c>
      <c r="DV172" s="121">
        <f>-SUMIFS(Lancamentos!$Y:$Y,Lancamentos!$AF:$AF,Fluxo_de_Caixa_Semanal!DV$8,Lancamentos!$F:$F,"Orçado",Lancamentos!$J:$J,Fluxo_de_Caixa_Semanal!$A172)</f>
        <v>0</v>
      </c>
      <c r="DW172" s="122">
        <f>-SUMIFS(Lancamentos!$Y:$Y,Lancamentos!$AF:$AF,Fluxo_de_Caixa_Semanal!DW$8,Lancamentos!$F:$F,"Orçado",Lancamentos!$J:$J,Fluxo_de_Caixa_Semanal!$A172)</f>
        <v>0</v>
      </c>
      <c r="DX172" s="123">
        <f>-SUMIFS(Lancamentos!$Y:$Y,Lancamentos!$AF:$AF,Fluxo_de_Caixa_Semanal!DX$8,Lancamentos!$F:$F,"Orçado",Lancamentos!$J:$J,Fluxo_de_Caixa_Semanal!$A172)</f>
        <v>0</v>
      </c>
      <c r="DY172" s="121">
        <f>-SUMIFS(Lancamentos!$Y:$Y,Lancamentos!$AF:$AF,Fluxo_de_Caixa_Semanal!DY$8,Lancamentos!$F:$F,"Orçado",Lancamentos!$J:$J,Fluxo_de_Caixa_Semanal!$A172)</f>
        <v>0</v>
      </c>
      <c r="DZ172" s="122">
        <f>-SUMIFS(Lancamentos!$Y:$Y,Lancamentos!$AF:$AF,Fluxo_de_Caixa_Semanal!DZ$8,Lancamentos!$F:$F,"Orçado",Lancamentos!$J:$J,Fluxo_de_Caixa_Semanal!$A172)</f>
        <v>0</v>
      </c>
      <c r="EA172" s="123">
        <f>-SUMIFS(Lancamentos!$Y:$Y,Lancamentos!$AF:$AF,Fluxo_de_Caixa_Semanal!EA$8,Lancamentos!$F:$F,"Orçado",Lancamentos!$J:$J,Fluxo_de_Caixa_Semanal!$A172)</f>
        <v>0</v>
      </c>
      <c r="EB172" s="121">
        <f>-SUMIFS(Lancamentos!$Y:$Y,Lancamentos!$AF:$AF,Fluxo_de_Caixa_Semanal!EB$8,Lancamentos!$F:$F,"Orçado",Lancamentos!$J:$J,Fluxo_de_Caixa_Semanal!$A172)</f>
        <v>0</v>
      </c>
      <c r="EC172" s="122">
        <f>-SUMIFS(Lancamentos!$Y:$Y,Lancamentos!$AF:$AF,Fluxo_de_Caixa_Semanal!EC$8,Lancamentos!$F:$F,"Orçado",Lancamentos!$J:$J,Fluxo_de_Caixa_Semanal!$A172)</f>
        <v>0</v>
      </c>
      <c r="ED172" s="123">
        <f>-SUMIFS(Lancamentos!$Y:$Y,Lancamentos!$AF:$AF,Fluxo_de_Caixa_Semanal!ED$8,Lancamentos!$F:$F,"Orçado",Lancamentos!$J:$J,Fluxo_de_Caixa_Semanal!$A172)</f>
        <v>0</v>
      </c>
      <c r="EE172" s="121">
        <f>-SUMIFS(Lancamentos!$Y:$Y,Lancamentos!$AF:$AF,Fluxo_de_Caixa_Semanal!EE$8,Lancamentos!$F:$F,"Orçado",Lancamentos!$J:$J,Fluxo_de_Caixa_Semanal!$A172)</f>
        <v>0</v>
      </c>
      <c r="EF172" s="122">
        <f>-SUMIFS(Lancamentos!$Y:$Y,Lancamentos!$AF:$AF,Fluxo_de_Caixa_Semanal!EF$8,Lancamentos!$F:$F,"Orçado",Lancamentos!$J:$J,Fluxo_de_Caixa_Semanal!$A172)</f>
        <v>0</v>
      </c>
      <c r="EG172" s="123">
        <f>-SUMIFS(Lancamentos!$Y:$Y,Lancamentos!$AF:$AF,Fluxo_de_Caixa_Semanal!EG$8,Lancamentos!$F:$F,"Orçado",Lancamentos!$J:$J,Fluxo_de_Caixa_Semanal!$A172)</f>
        <v>0</v>
      </c>
      <c r="EH172" s="121">
        <f>-SUMIFS(Lancamentos!$Y:$Y,Lancamentos!$AF:$AF,Fluxo_de_Caixa_Semanal!EH$8,Lancamentos!$F:$F,"Orçado",Lancamentos!$J:$J,Fluxo_de_Caixa_Semanal!$A172)</f>
        <v>0</v>
      </c>
      <c r="EI172" s="122">
        <f>-SUMIFS(Lancamentos!$Y:$Y,Lancamentos!$AF:$AF,Fluxo_de_Caixa_Semanal!EI$8,Lancamentos!$F:$F,"Orçado",Lancamentos!$J:$J,Fluxo_de_Caixa_Semanal!$A172)</f>
        <v>0</v>
      </c>
      <c r="EJ172" s="123">
        <f>-SUMIFS(Lancamentos!$Y:$Y,Lancamentos!$AF:$AF,Fluxo_de_Caixa_Semanal!EJ$8,Lancamentos!$F:$F,"Orçado",Lancamentos!$J:$J,Fluxo_de_Caixa_Semanal!$A172)</f>
        <v>0</v>
      </c>
      <c r="EK172" s="121">
        <f>-SUMIFS(Lancamentos!$Y:$Y,Lancamentos!$AF:$AF,Fluxo_de_Caixa_Semanal!EK$8,Lancamentos!$F:$F,"Orçado",Lancamentos!$J:$J,Fluxo_de_Caixa_Semanal!$A172)</f>
        <v>0</v>
      </c>
      <c r="EL172" s="122">
        <f>-SUMIFS(Lancamentos!$Y:$Y,Lancamentos!$AF:$AF,Fluxo_de_Caixa_Semanal!EL$8,Lancamentos!$F:$F,"Orçado",Lancamentos!$J:$J,Fluxo_de_Caixa_Semanal!$A172)</f>
        <v>0</v>
      </c>
      <c r="EM172" s="123">
        <f>-SUMIFS(Lancamentos!$Y:$Y,Lancamentos!$AF:$AF,Fluxo_de_Caixa_Semanal!EM$8,Lancamentos!$F:$F,"Orçado",Lancamentos!$J:$J,Fluxo_de_Caixa_Semanal!$A172)</f>
        <v>0</v>
      </c>
      <c r="EN172" s="121">
        <f>-SUMIFS(Lancamentos!$Y:$Y,Lancamentos!$AF:$AF,Fluxo_de_Caixa_Semanal!EN$8,Lancamentos!$F:$F,"Orçado",Lancamentos!$J:$J,Fluxo_de_Caixa_Semanal!$A172)</f>
        <v>0</v>
      </c>
      <c r="EO172" s="122">
        <f>-SUMIFS(Lancamentos!$Y:$Y,Lancamentos!$AF:$AF,Fluxo_de_Caixa_Semanal!EO$8,Lancamentos!$F:$F,"Orçado",Lancamentos!$J:$J,Fluxo_de_Caixa_Semanal!$A172)</f>
        <v>0</v>
      </c>
      <c r="EP172" s="123">
        <f>-SUMIFS(Lancamentos!$Y:$Y,Lancamentos!$AF:$AF,Fluxo_de_Caixa_Semanal!EP$8,Lancamentos!$F:$F,"Orçado",Lancamentos!$J:$J,Fluxo_de_Caixa_Semanal!$A172)</f>
        <v>0</v>
      </c>
      <c r="EQ172" s="121">
        <f>-SUMIFS(Lancamentos!$Y:$Y,Lancamentos!$AF:$AF,Fluxo_de_Caixa_Semanal!EQ$8,Lancamentos!$F:$F,"Orçado",Lancamentos!$J:$J,Fluxo_de_Caixa_Semanal!$A172)</f>
        <v>0</v>
      </c>
      <c r="ER172" s="122">
        <f>-SUMIFS(Lancamentos!$Y:$Y,Lancamentos!$AF:$AF,Fluxo_de_Caixa_Semanal!ER$8,Lancamentos!$F:$F,"Orçado",Lancamentos!$J:$J,Fluxo_de_Caixa_Semanal!$A172)</f>
        <v>0</v>
      </c>
      <c r="ES172" s="123">
        <f>-SUMIFS(Lancamentos!$Y:$Y,Lancamentos!$AF:$AF,Fluxo_de_Caixa_Semanal!ES$8,Lancamentos!$F:$F,"Orçado",Lancamentos!$J:$J,Fluxo_de_Caixa_Semanal!$A172)</f>
        <v>0</v>
      </c>
    </row>
    <row r="173" spans="1:149" s="2" customFormat="1" outlineLevel="1" x14ac:dyDescent="0.25">
      <c r="A173" t="s">
        <v>143</v>
      </c>
      <c r="B173" t="s">
        <v>144</v>
      </c>
      <c r="C173" s="165">
        <f>-SUMIFS(Lancamentos!$Y:$Y,Lancamentos!$AF:$AF,Fluxo_de_Caixa_Semanal!C$8,Lancamentos!$F:$F,"Realizado",Lancamentos!$J:$J,Fluxo_de_Caixa_Semanal!$A173)</f>
        <v>0</v>
      </c>
      <c r="D173" s="165">
        <f>-SUMIFS(Lancamentos!$Y:$Y,Lancamentos!$AF:$AF,Fluxo_de_Caixa_Semanal!D$8,Lancamentos!$F:$F,"Realizado",Lancamentos!$J:$J,Fluxo_de_Caixa_Semanal!$A173)</f>
        <v>0</v>
      </c>
      <c r="E173" s="166">
        <f>-SUMIFS(Lancamentos!$Y:$Y,Lancamentos!$AF:$AF,Fluxo_de_Caixa_Semanal!E$8,Lancamentos!$F:$F,"Realizado",Lancamentos!$J:$J,Fluxo_de_Caixa_Semanal!$A173)</f>
        <v>0</v>
      </c>
      <c r="F173" s="167">
        <f>-SUMIFS(Lancamentos!$Y:$Y,Lancamentos!$AF:$AF,Fluxo_de_Caixa_Semanal!F$8,Lancamentos!$F:$F,"Realizado",Lancamentos!$J:$J,Fluxo_de_Caixa_Semanal!$A173)</f>
        <v>0</v>
      </c>
      <c r="G173" s="165">
        <f>-SUMIFS(Lancamentos!$Y:$Y,Lancamentos!$AF:$AF,Fluxo_de_Caixa_Semanal!G$8,Lancamentos!$F:$F,"Realizado",Lancamentos!$J:$J,Fluxo_de_Caixa_Semanal!$A173)</f>
        <v>0</v>
      </c>
      <c r="H173" s="166">
        <f>-SUMIFS(Lancamentos!$Y:$Y,Lancamentos!$AF:$AF,Fluxo_de_Caixa_Semanal!H$8,Lancamentos!$F:$F,"Realizado",Lancamentos!$J:$J,Fluxo_de_Caixa_Semanal!$A173)</f>
        <v>0</v>
      </c>
      <c r="I173" s="167">
        <f>-SUMIFS(Lancamentos!$Y:$Y,Lancamentos!$AF:$AF,Fluxo_de_Caixa_Semanal!I$8,Lancamentos!$F:$F,"Realizado",Lancamentos!$J:$J,Fluxo_de_Caixa_Semanal!$A173)</f>
        <v>0</v>
      </c>
      <c r="J173" s="165">
        <f>-SUMIFS(Lancamentos!$Y:$Y,Lancamentos!$AF:$AF,Fluxo_de_Caixa_Semanal!J$8,Lancamentos!$F:$F,"Realizado",Lancamentos!$J:$J,Fluxo_de_Caixa_Semanal!$A173)</f>
        <v>0</v>
      </c>
      <c r="K173" s="166">
        <f>-SUMIFS(Lancamentos!$Y:$Y,Lancamentos!$AF:$AF,Fluxo_de_Caixa_Semanal!K$8,Lancamentos!$F:$F,"Realizado",Lancamentos!$J:$J,Fluxo_de_Caixa_Semanal!$A173)</f>
        <v>0</v>
      </c>
      <c r="L173" s="167">
        <f>-SUMIFS(Lancamentos!$Y:$Y,Lancamentos!$AF:$AF,Fluxo_de_Caixa_Semanal!L$8,Lancamentos!$F:$F,"Realizado",Lancamentos!$J:$J,Fluxo_de_Caixa_Semanal!$A173)</f>
        <v>0</v>
      </c>
      <c r="M173" s="165">
        <f>-SUMIFS(Lancamentos!$Y:$Y,Lancamentos!$AF:$AF,Fluxo_de_Caixa_Semanal!M$8,Lancamentos!$F:$F,"Realizado",Lancamentos!$J:$J,Fluxo_de_Caixa_Semanal!$A173)</f>
        <v>0</v>
      </c>
      <c r="N173" s="166">
        <f>-SUMIFS(Lancamentos!$Y:$Y,Lancamentos!$AF:$AF,Fluxo_de_Caixa_Semanal!N$8,Lancamentos!$F:$F,"Realizado",Lancamentos!$J:$J,Fluxo_de_Caixa_Semanal!$A173)</f>
        <v>0</v>
      </c>
      <c r="O173" s="167">
        <f>-SUMIFS(Lancamentos!$Y:$Y,Lancamentos!$AF:$AF,Fluxo_de_Caixa_Semanal!O$8,Lancamentos!$F:$F,"Realizado",Lancamentos!$J:$J,Fluxo_de_Caixa_Semanal!$A173)</f>
        <v>0</v>
      </c>
      <c r="P173" s="165">
        <f>-SUMIFS(Lancamentos!$Y:$Y,Lancamentos!$AF:$AF,Fluxo_de_Caixa_Semanal!P$8,Lancamentos!$F:$F,"Realizado",Lancamentos!$J:$J,Fluxo_de_Caixa_Semanal!$A173)</f>
        <v>0</v>
      </c>
      <c r="Q173" s="166">
        <f>-SUMIFS(Lancamentos!$Y:$Y,Lancamentos!$AF:$AF,Fluxo_de_Caixa_Semanal!Q$8,Lancamentos!$F:$F,"Realizado",Lancamentos!$J:$J,Fluxo_de_Caixa_Semanal!$A173)</f>
        <v>0</v>
      </c>
      <c r="R173" s="167">
        <f>-SUMIFS(Lancamentos!$Y:$Y,Lancamentos!$AF:$AF,Fluxo_de_Caixa_Semanal!R$8,Lancamentos!$F:$F,"Realizado",Lancamentos!$J:$J,Fluxo_de_Caixa_Semanal!$A173)</f>
        <v>0</v>
      </c>
      <c r="S173" s="165">
        <f>-SUMIFS(Lancamentos!$Y:$Y,Lancamentos!$AF:$AF,Fluxo_de_Caixa_Semanal!S$8,Lancamentos!$F:$F,"Realizado",Lancamentos!$J:$J,Fluxo_de_Caixa_Semanal!$A173)</f>
        <v>0</v>
      </c>
      <c r="T173" s="166">
        <f>-SUMIFS(Lancamentos!$Y:$Y,Lancamentos!$AF:$AF,Fluxo_de_Caixa_Semanal!T$8,Lancamentos!$F:$F,"Realizado",Lancamentos!$J:$J,Fluxo_de_Caixa_Semanal!$A173)</f>
        <v>0</v>
      </c>
      <c r="U173" s="167">
        <f>-SUMIFS(Lancamentos!$Y:$Y,Lancamentos!$AF:$AF,Fluxo_de_Caixa_Semanal!U$8,Lancamentos!$F:$F,"Realizado",Lancamentos!$J:$J,Fluxo_de_Caixa_Semanal!$A173)</f>
        <v>0</v>
      </c>
      <c r="V173" s="165">
        <f>-SUMIFS(Lancamentos!$Y:$Y,Lancamentos!$AF:$AF,Fluxo_de_Caixa_Semanal!V$8,Lancamentos!$F:$F,"Realizado",Lancamentos!$J:$J,Fluxo_de_Caixa_Semanal!$A173)</f>
        <v>0</v>
      </c>
      <c r="W173" s="166">
        <f>-SUMIFS(Lancamentos!$Y:$Y,Lancamentos!$AF:$AF,Fluxo_de_Caixa_Semanal!W$8,Lancamentos!$F:$F,"Realizado",Lancamentos!$J:$J,Fluxo_de_Caixa_Semanal!$A173)</f>
        <v>0</v>
      </c>
      <c r="X173" s="121">
        <f>-SUMIFS(Lancamentos!$Y:$Y,Lancamentos!$AF:$AF,Fluxo_de_Caixa_Semanal!X$8,Lancamentos!$F:$F,"Orçado",Lancamentos!$J:$J,Fluxo_de_Caixa_Semanal!$A173)</f>
        <v>0</v>
      </c>
      <c r="Y173" s="122">
        <f>-SUMIFS(Lancamentos!$Y:$Y,Lancamentos!$AF:$AF,Fluxo_de_Caixa_Semanal!Y$8,Lancamentos!$F:$F,"Orçado",Lancamentos!$J:$J,Fluxo_de_Caixa_Semanal!$A173)</f>
        <v>0</v>
      </c>
      <c r="Z173" s="123">
        <f>-SUMIFS(Lancamentos!$Y:$Y,Lancamentos!$AF:$AF,Fluxo_de_Caixa_Semanal!Z$8,Lancamentos!$F:$F,"Orçado",Lancamentos!$J:$J,Fluxo_de_Caixa_Semanal!$A173)</f>
        <v>0</v>
      </c>
      <c r="AA173" s="121">
        <f>-SUMIFS(Lancamentos!$Y:$Y,Lancamentos!$AF:$AF,Fluxo_de_Caixa_Semanal!AA$8,Lancamentos!$F:$F,"Orçado",Lancamentos!$J:$J,Fluxo_de_Caixa_Semanal!$A173)</f>
        <v>0</v>
      </c>
      <c r="AB173" s="122">
        <f>-SUMIFS(Lancamentos!$Y:$Y,Lancamentos!$AF:$AF,Fluxo_de_Caixa_Semanal!AB$8,Lancamentos!$F:$F,"Orçado",Lancamentos!$J:$J,Fluxo_de_Caixa_Semanal!$A173)</f>
        <v>0</v>
      </c>
      <c r="AC173" s="123">
        <f>-SUMIFS(Lancamentos!$Y:$Y,Lancamentos!$AF:$AF,Fluxo_de_Caixa_Semanal!AC$8,Lancamentos!$F:$F,"Orçado",Lancamentos!$J:$J,Fluxo_de_Caixa_Semanal!$A173)</f>
        <v>0</v>
      </c>
      <c r="AD173" s="121">
        <f>-SUMIFS(Lancamentos!$Y:$Y,Lancamentos!$AF:$AF,Fluxo_de_Caixa_Semanal!AD$8,Lancamentos!$F:$F,"Orçado",Lancamentos!$J:$J,Fluxo_de_Caixa_Semanal!$A173)</f>
        <v>0</v>
      </c>
      <c r="AE173" s="122">
        <f>-SUMIFS(Lancamentos!$Y:$Y,Lancamentos!$AF:$AF,Fluxo_de_Caixa_Semanal!AE$8,Lancamentos!$F:$F,"Orçado",Lancamentos!$J:$J,Fluxo_de_Caixa_Semanal!$A173)</f>
        <v>0</v>
      </c>
      <c r="AF173" s="123">
        <f>-SUMIFS(Lancamentos!$Y:$Y,Lancamentos!$AF:$AF,Fluxo_de_Caixa_Semanal!AF$8,Lancamentos!$F:$F,"Orçado",Lancamentos!$J:$J,Fluxo_de_Caixa_Semanal!$A173)</f>
        <v>0</v>
      </c>
      <c r="AG173" s="121">
        <f>-SUMIFS(Lancamentos!$Y:$Y,Lancamentos!$AF:$AF,Fluxo_de_Caixa_Semanal!AG$8,Lancamentos!$F:$F,"Orçado",Lancamentos!$J:$J,Fluxo_de_Caixa_Semanal!$A173)</f>
        <v>0</v>
      </c>
      <c r="AH173" s="122">
        <f>-SUMIFS(Lancamentos!$Y:$Y,Lancamentos!$AF:$AF,Fluxo_de_Caixa_Semanal!AH$8,Lancamentos!$F:$F,"Orçado",Lancamentos!$J:$J,Fluxo_de_Caixa_Semanal!$A173)</f>
        <v>0</v>
      </c>
      <c r="AI173" s="123">
        <f>-SUMIFS(Lancamentos!$Y:$Y,Lancamentos!$AF:$AF,Fluxo_de_Caixa_Semanal!AI$8,Lancamentos!$F:$F,"Orçado",Lancamentos!$J:$J,Fluxo_de_Caixa_Semanal!$A173)</f>
        <v>0</v>
      </c>
      <c r="AJ173" s="121">
        <f>-SUMIFS(Lancamentos!$Y:$Y,Lancamentos!$AF:$AF,Fluxo_de_Caixa_Semanal!AJ$8,Lancamentos!$F:$F,"Orçado",Lancamentos!$J:$J,Fluxo_de_Caixa_Semanal!$A173)</f>
        <v>0</v>
      </c>
      <c r="AK173" s="122">
        <f>-SUMIFS(Lancamentos!$Y:$Y,Lancamentos!$AF:$AF,Fluxo_de_Caixa_Semanal!AK$8,Lancamentos!$F:$F,"Orçado",Lancamentos!$J:$J,Fluxo_de_Caixa_Semanal!$A173)</f>
        <v>0</v>
      </c>
      <c r="AL173" s="123">
        <f>-SUMIFS(Lancamentos!$Y:$Y,Lancamentos!$AF:$AF,Fluxo_de_Caixa_Semanal!AL$8,Lancamentos!$F:$F,"Orçado",Lancamentos!$J:$J,Fluxo_de_Caixa_Semanal!$A173)</f>
        <v>0</v>
      </c>
      <c r="AM173" s="121">
        <f>-SUMIFS(Lancamentos!$Y:$Y,Lancamentos!$AF:$AF,Fluxo_de_Caixa_Semanal!AM$8,Lancamentos!$F:$F,"Orçado",Lancamentos!$J:$J,Fluxo_de_Caixa_Semanal!$A173)</f>
        <v>0</v>
      </c>
      <c r="AN173" s="122">
        <f>-SUMIFS(Lancamentos!$Y:$Y,Lancamentos!$AF:$AF,Fluxo_de_Caixa_Semanal!AN$8,Lancamentos!$F:$F,"Orçado",Lancamentos!$J:$J,Fluxo_de_Caixa_Semanal!$A173)</f>
        <v>0</v>
      </c>
      <c r="AO173" s="123">
        <f>-SUMIFS(Lancamentos!$Y:$Y,Lancamentos!$AF:$AF,Fluxo_de_Caixa_Semanal!AO$8,Lancamentos!$F:$F,"Orçado",Lancamentos!$J:$J,Fluxo_de_Caixa_Semanal!$A173)</f>
        <v>0</v>
      </c>
      <c r="AP173" s="121">
        <f>-SUMIFS(Lancamentos!$Y:$Y,Lancamentos!$AF:$AF,Fluxo_de_Caixa_Semanal!AP$8,Lancamentos!$F:$F,"Orçado",Lancamentos!$J:$J,Fluxo_de_Caixa_Semanal!$A173)</f>
        <v>0</v>
      </c>
      <c r="AQ173" s="122">
        <f>-SUMIFS(Lancamentos!$Y:$Y,Lancamentos!$AF:$AF,Fluxo_de_Caixa_Semanal!AQ$8,Lancamentos!$F:$F,"Orçado",Lancamentos!$J:$J,Fluxo_de_Caixa_Semanal!$A173)</f>
        <v>0</v>
      </c>
      <c r="AR173" s="123">
        <f>-SUMIFS(Lancamentos!$Y:$Y,Lancamentos!$AF:$AF,Fluxo_de_Caixa_Semanal!AR$8,Lancamentos!$F:$F,"Orçado",Lancamentos!$J:$J,Fluxo_de_Caixa_Semanal!$A173)</f>
        <v>0</v>
      </c>
      <c r="AS173" s="121">
        <f>-SUMIFS(Lancamentos!$Y:$Y,Lancamentos!$AF:$AF,Fluxo_de_Caixa_Semanal!AS$8,Lancamentos!$F:$F,"Orçado",Lancamentos!$J:$J,Fluxo_de_Caixa_Semanal!$A173)</f>
        <v>0</v>
      </c>
      <c r="AT173" s="122">
        <f>-SUMIFS(Lancamentos!$Y:$Y,Lancamentos!$AF:$AF,Fluxo_de_Caixa_Semanal!AT$8,Lancamentos!$F:$F,"Orçado",Lancamentos!$J:$J,Fluxo_de_Caixa_Semanal!$A173)</f>
        <v>0</v>
      </c>
      <c r="AU173" s="123">
        <f>-SUMIFS(Lancamentos!$Y:$Y,Lancamentos!$AF:$AF,Fluxo_de_Caixa_Semanal!AU$8,Lancamentos!$F:$F,"Orçado",Lancamentos!$J:$J,Fluxo_de_Caixa_Semanal!$A173)</f>
        <v>0</v>
      </c>
      <c r="AV173" s="121">
        <f>-SUMIFS(Lancamentos!$Y:$Y,Lancamentos!$AF:$AF,Fluxo_de_Caixa_Semanal!AV$8,Lancamentos!$F:$F,"Orçado",Lancamentos!$J:$J,Fluxo_de_Caixa_Semanal!$A173)</f>
        <v>0</v>
      </c>
      <c r="AW173" s="122">
        <f>-SUMIFS(Lancamentos!$Y:$Y,Lancamentos!$AF:$AF,Fluxo_de_Caixa_Semanal!AW$8,Lancamentos!$F:$F,"Orçado",Lancamentos!$J:$J,Fluxo_de_Caixa_Semanal!$A173)</f>
        <v>0</v>
      </c>
      <c r="AX173" s="123">
        <f>-SUMIFS(Lancamentos!$Y:$Y,Lancamentos!$AF:$AF,Fluxo_de_Caixa_Semanal!AX$8,Lancamentos!$F:$F,"Orçado",Lancamentos!$J:$J,Fluxo_de_Caixa_Semanal!$A173)</f>
        <v>0</v>
      </c>
      <c r="AY173" s="121">
        <f>-SUMIFS(Lancamentos!$Y:$Y,Lancamentos!$AF:$AF,Fluxo_de_Caixa_Semanal!AY$8,Lancamentos!$F:$F,"Orçado",Lancamentos!$J:$J,Fluxo_de_Caixa_Semanal!$A173)</f>
        <v>0</v>
      </c>
      <c r="AZ173" s="122">
        <f>-SUMIFS(Lancamentos!$Y:$Y,Lancamentos!$AF:$AF,Fluxo_de_Caixa_Semanal!AZ$8,Lancamentos!$F:$F,"Orçado",Lancamentos!$J:$J,Fluxo_de_Caixa_Semanal!$A173)</f>
        <v>0</v>
      </c>
      <c r="BA173" s="123">
        <f>-SUMIFS(Lancamentos!$Y:$Y,Lancamentos!$AF:$AF,Fluxo_de_Caixa_Semanal!BA$8,Lancamentos!$F:$F,"Orçado",Lancamentos!$J:$J,Fluxo_de_Caixa_Semanal!$A173)</f>
        <v>0</v>
      </c>
      <c r="BB173" s="121">
        <f>-SUMIFS(Lancamentos!$Y:$Y,Lancamentos!$AF:$AF,Fluxo_de_Caixa_Semanal!BB$8,Lancamentos!$F:$F,"Orçado",Lancamentos!$J:$J,Fluxo_de_Caixa_Semanal!$A173)</f>
        <v>0</v>
      </c>
      <c r="BC173" s="122">
        <f>-SUMIFS(Lancamentos!$Y:$Y,Lancamentos!$AF:$AF,Fluxo_de_Caixa_Semanal!BC$8,Lancamentos!$F:$F,"Orçado",Lancamentos!$J:$J,Fluxo_de_Caixa_Semanal!$A173)</f>
        <v>0</v>
      </c>
      <c r="BD173" s="123">
        <f>-SUMIFS(Lancamentos!$Y:$Y,Lancamentos!$AF:$AF,Fluxo_de_Caixa_Semanal!BD$8,Lancamentos!$F:$F,"Orçado",Lancamentos!$J:$J,Fluxo_de_Caixa_Semanal!$A173)</f>
        <v>0</v>
      </c>
      <c r="BE173" s="121">
        <f>-SUMIFS(Lancamentos!$Y:$Y,Lancamentos!$AF:$AF,Fluxo_de_Caixa_Semanal!BE$8,Lancamentos!$F:$F,"Orçado",Lancamentos!$J:$J,Fluxo_de_Caixa_Semanal!$A173)</f>
        <v>0</v>
      </c>
      <c r="BF173" s="122">
        <f>-SUMIFS(Lancamentos!$Y:$Y,Lancamentos!$AF:$AF,Fluxo_de_Caixa_Semanal!BF$8,Lancamentos!$F:$F,"Orçado",Lancamentos!$J:$J,Fluxo_de_Caixa_Semanal!$A173)</f>
        <v>0</v>
      </c>
      <c r="BG173" s="123">
        <f>-SUMIFS(Lancamentos!$Y:$Y,Lancamentos!$AF:$AF,Fluxo_de_Caixa_Semanal!BG$8,Lancamentos!$F:$F,"Orçado",Lancamentos!$J:$J,Fluxo_de_Caixa_Semanal!$A173)</f>
        <v>0</v>
      </c>
      <c r="BH173" s="121">
        <f>-SUMIFS(Lancamentos!$Y:$Y,Lancamentos!$AF:$AF,Fluxo_de_Caixa_Semanal!BH$8,Lancamentos!$F:$F,"Orçado",Lancamentos!$J:$J,Fluxo_de_Caixa_Semanal!$A173)</f>
        <v>0</v>
      </c>
      <c r="BI173" s="122">
        <f>-SUMIFS(Lancamentos!$Y:$Y,Lancamentos!$AF:$AF,Fluxo_de_Caixa_Semanal!BI$8,Lancamentos!$F:$F,"Orçado",Lancamentos!$J:$J,Fluxo_de_Caixa_Semanal!$A173)</f>
        <v>0</v>
      </c>
      <c r="BJ173" s="123">
        <f>-SUMIFS(Lancamentos!$Y:$Y,Lancamentos!$AF:$AF,Fluxo_de_Caixa_Semanal!BJ$8,Lancamentos!$F:$F,"Orçado",Lancamentos!$J:$J,Fluxo_de_Caixa_Semanal!$A173)</f>
        <v>0</v>
      </c>
      <c r="BK173" s="121">
        <f>-SUMIFS(Lancamentos!$Y:$Y,Lancamentos!$AF:$AF,Fluxo_de_Caixa_Semanal!BK$8,Lancamentos!$F:$F,"Orçado",Lancamentos!$J:$J,Fluxo_de_Caixa_Semanal!$A173)</f>
        <v>0</v>
      </c>
      <c r="BL173" s="122">
        <f>-SUMIFS(Lancamentos!$Y:$Y,Lancamentos!$AF:$AF,Fluxo_de_Caixa_Semanal!BL$8,Lancamentos!$F:$F,"Orçado",Lancamentos!$J:$J,Fluxo_de_Caixa_Semanal!$A173)</f>
        <v>0</v>
      </c>
      <c r="BM173" s="123">
        <f>-SUMIFS(Lancamentos!$Y:$Y,Lancamentos!$AF:$AF,Fluxo_de_Caixa_Semanal!BM$8,Lancamentos!$F:$F,"Orçado",Lancamentos!$J:$J,Fluxo_de_Caixa_Semanal!$A173)</f>
        <v>0</v>
      </c>
      <c r="BN173" s="121">
        <f>-SUMIFS(Lancamentos!$Y:$Y,Lancamentos!$AF:$AF,Fluxo_de_Caixa_Semanal!BN$8,Lancamentos!$F:$F,"Orçado",Lancamentos!$J:$J,Fluxo_de_Caixa_Semanal!$A173)</f>
        <v>0</v>
      </c>
      <c r="BO173" s="122">
        <f>-SUMIFS(Lancamentos!$Y:$Y,Lancamentos!$AF:$AF,Fluxo_de_Caixa_Semanal!BO$8,Lancamentos!$F:$F,"Orçado",Lancamentos!$J:$J,Fluxo_de_Caixa_Semanal!$A173)</f>
        <v>0</v>
      </c>
      <c r="BP173" s="123">
        <f>-SUMIFS(Lancamentos!$Y:$Y,Lancamentos!$AF:$AF,Fluxo_de_Caixa_Semanal!BP$8,Lancamentos!$F:$F,"Orçado",Lancamentos!$J:$J,Fluxo_de_Caixa_Semanal!$A173)</f>
        <v>0</v>
      </c>
      <c r="BQ173" s="121">
        <f>-SUMIFS(Lancamentos!$Y:$Y,Lancamentos!$AF:$AF,Fluxo_de_Caixa_Semanal!BQ$8,Lancamentos!$F:$F,"Orçado",Lancamentos!$J:$J,Fluxo_de_Caixa_Semanal!$A173)</f>
        <v>0</v>
      </c>
      <c r="BR173" s="122">
        <f>-SUMIFS(Lancamentos!$Y:$Y,Lancamentos!$AF:$AF,Fluxo_de_Caixa_Semanal!BR$8,Lancamentos!$F:$F,"Orçado",Lancamentos!$J:$J,Fluxo_de_Caixa_Semanal!$A173)</f>
        <v>0</v>
      </c>
      <c r="BS173" s="123">
        <f>-SUMIFS(Lancamentos!$Y:$Y,Lancamentos!$AF:$AF,Fluxo_de_Caixa_Semanal!BS$8,Lancamentos!$F:$F,"Orçado",Lancamentos!$J:$J,Fluxo_de_Caixa_Semanal!$A173)</f>
        <v>0</v>
      </c>
      <c r="BT173" s="121">
        <f>-SUMIFS(Lancamentos!$Y:$Y,Lancamentos!$AF:$AF,Fluxo_de_Caixa_Semanal!BT$8,Lancamentos!$F:$F,"Orçado",Lancamentos!$J:$J,Fluxo_de_Caixa_Semanal!$A173)</f>
        <v>0</v>
      </c>
      <c r="BU173" s="122">
        <f>-SUMIFS(Lancamentos!$Y:$Y,Lancamentos!$AF:$AF,Fluxo_de_Caixa_Semanal!BU$8,Lancamentos!$F:$F,"Orçado",Lancamentos!$J:$J,Fluxo_de_Caixa_Semanal!$A173)</f>
        <v>0</v>
      </c>
      <c r="BV173" s="123">
        <f>-SUMIFS(Lancamentos!$Y:$Y,Lancamentos!$AF:$AF,Fluxo_de_Caixa_Semanal!BV$8,Lancamentos!$F:$F,"Orçado",Lancamentos!$J:$J,Fluxo_de_Caixa_Semanal!$A173)</f>
        <v>0</v>
      </c>
      <c r="BW173" s="121">
        <f>-SUMIFS(Lancamentos!$Y:$Y,Lancamentos!$AF:$AF,Fluxo_de_Caixa_Semanal!BW$8,Lancamentos!$F:$F,"Orçado",Lancamentos!$J:$J,Fluxo_de_Caixa_Semanal!$A173)</f>
        <v>0</v>
      </c>
      <c r="BX173" s="122">
        <f>-SUMIFS(Lancamentos!$Y:$Y,Lancamentos!$AF:$AF,Fluxo_de_Caixa_Semanal!BX$8,Lancamentos!$F:$F,"Orçado",Lancamentos!$J:$J,Fluxo_de_Caixa_Semanal!$A173)</f>
        <v>0</v>
      </c>
      <c r="BY173" s="123">
        <f>-SUMIFS(Lancamentos!$Y:$Y,Lancamentos!$AF:$AF,Fluxo_de_Caixa_Semanal!BY$8,Lancamentos!$F:$F,"Orçado",Lancamentos!$J:$J,Fluxo_de_Caixa_Semanal!$A173)</f>
        <v>0</v>
      </c>
      <c r="BZ173" s="121">
        <f>-SUMIFS(Lancamentos!$Y:$Y,Lancamentos!$AF:$AF,Fluxo_de_Caixa_Semanal!BZ$8,Lancamentos!$F:$F,"Orçado",Lancamentos!$J:$J,Fluxo_de_Caixa_Semanal!$A173)</f>
        <v>0</v>
      </c>
      <c r="CA173" s="122">
        <f>-SUMIFS(Lancamentos!$Y:$Y,Lancamentos!$AF:$AF,Fluxo_de_Caixa_Semanal!CA$8,Lancamentos!$F:$F,"Orçado",Lancamentos!$J:$J,Fluxo_de_Caixa_Semanal!$A173)</f>
        <v>0</v>
      </c>
      <c r="CB173" s="123">
        <f>-SUMIFS(Lancamentos!$Y:$Y,Lancamentos!$AF:$AF,Fluxo_de_Caixa_Semanal!CB$8,Lancamentos!$F:$F,"Orçado",Lancamentos!$J:$J,Fluxo_de_Caixa_Semanal!$A173)</f>
        <v>0</v>
      </c>
      <c r="CC173" s="121">
        <f>-SUMIFS(Lancamentos!$Y:$Y,Lancamentos!$AF:$AF,Fluxo_de_Caixa_Semanal!CC$8,Lancamentos!$F:$F,"Orçado",Lancamentos!$J:$J,Fluxo_de_Caixa_Semanal!$A173)</f>
        <v>0</v>
      </c>
      <c r="CD173" s="122">
        <f>-SUMIFS(Lancamentos!$Y:$Y,Lancamentos!$AF:$AF,Fluxo_de_Caixa_Semanal!CD$8,Lancamentos!$F:$F,"Orçado",Lancamentos!$J:$J,Fluxo_de_Caixa_Semanal!$A173)</f>
        <v>0</v>
      </c>
      <c r="CE173" s="123">
        <f>-SUMIFS(Lancamentos!$Y:$Y,Lancamentos!$AF:$AF,Fluxo_de_Caixa_Semanal!CE$8,Lancamentos!$F:$F,"Orçado",Lancamentos!$J:$J,Fluxo_de_Caixa_Semanal!$A173)</f>
        <v>0</v>
      </c>
      <c r="CF173" s="121">
        <f>-SUMIFS(Lancamentos!$Y:$Y,Lancamentos!$AF:$AF,Fluxo_de_Caixa_Semanal!CF$8,Lancamentos!$F:$F,"Orçado",Lancamentos!$J:$J,Fluxo_de_Caixa_Semanal!$A173)</f>
        <v>0</v>
      </c>
      <c r="CG173" s="122">
        <f>-SUMIFS(Lancamentos!$Y:$Y,Lancamentos!$AF:$AF,Fluxo_de_Caixa_Semanal!CG$8,Lancamentos!$F:$F,"Orçado",Lancamentos!$J:$J,Fluxo_de_Caixa_Semanal!$A173)</f>
        <v>0</v>
      </c>
      <c r="CH173" s="123">
        <f>-SUMIFS(Lancamentos!$Y:$Y,Lancamentos!$AF:$AF,Fluxo_de_Caixa_Semanal!CH$8,Lancamentos!$F:$F,"Orçado",Lancamentos!$J:$J,Fluxo_de_Caixa_Semanal!$A173)</f>
        <v>0</v>
      </c>
      <c r="CI173" s="121">
        <f>-SUMIFS(Lancamentos!$Y:$Y,Lancamentos!$AF:$AF,Fluxo_de_Caixa_Semanal!CI$8,Lancamentos!$F:$F,"Orçado",Lancamentos!$J:$J,Fluxo_de_Caixa_Semanal!$A173)</f>
        <v>0</v>
      </c>
      <c r="CJ173" s="122">
        <f>-SUMIFS(Lancamentos!$Y:$Y,Lancamentos!$AF:$AF,Fluxo_de_Caixa_Semanal!CJ$8,Lancamentos!$F:$F,"Orçado",Lancamentos!$J:$J,Fluxo_de_Caixa_Semanal!$A173)</f>
        <v>0</v>
      </c>
      <c r="CK173" s="123">
        <f>-SUMIFS(Lancamentos!$Y:$Y,Lancamentos!$AF:$AF,Fluxo_de_Caixa_Semanal!CK$8,Lancamentos!$F:$F,"Orçado",Lancamentos!$J:$J,Fluxo_de_Caixa_Semanal!$A173)</f>
        <v>0</v>
      </c>
      <c r="CL173" s="121">
        <f>-SUMIFS(Lancamentos!$Y:$Y,Lancamentos!$AF:$AF,Fluxo_de_Caixa_Semanal!CL$8,Lancamentos!$F:$F,"Orçado",Lancamentos!$J:$J,Fluxo_de_Caixa_Semanal!$A173)</f>
        <v>0</v>
      </c>
      <c r="CM173" s="122">
        <f>-SUMIFS(Lancamentos!$Y:$Y,Lancamentos!$AF:$AF,Fluxo_de_Caixa_Semanal!CM$8,Lancamentos!$F:$F,"Orçado",Lancamentos!$J:$J,Fluxo_de_Caixa_Semanal!$A173)</f>
        <v>0</v>
      </c>
      <c r="CN173" s="123">
        <f>-SUMIFS(Lancamentos!$Y:$Y,Lancamentos!$AF:$AF,Fluxo_de_Caixa_Semanal!CN$8,Lancamentos!$F:$F,"Orçado",Lancamentos!$J:$J,Fluxo_de_Caixa_Semanal!$A173)</f>
        <v>0</v>
      </c>
      <c r="CO173" s="121">
        <f>-SUMIFS(Lancamentos!$Y:$Y,Lancamentos!$AF:$AF,Fluxo_de_Caixa_Semanal!CO$8,Lancamentos!$F:$F,"Orçado",Lancamentos!$J:$J,Fluxo_de_Caixa_Semanal!$A173)</f>
        <v>0</v>
      </c>
      <c r="CP173" s="122">
        <f>-SUMIFS(Lancamentos!$Y:$Y,Lancamentos!$AF:$AF,Fluxo_de_Caixa_Semanal!CP$8,Lancamentos!$F:$F,"Orçado",Lancamentos!$J:$J,Fluxo_de_Caixa_Semanal!$A173)</f>
        <v>0</v>
      </c>
      <c r="CQ173" s="123">
        <f>-SUMIFS(Lancamentos!$Y:$Y,Lancamentos!$AF:$AF,Fluxo_de_Caixa_Semanal!CQ$8,Lancamentos!$F:$F,"Orçado",Lancamentos!$J:$J,Fluxo_de_Caixa_Semanal!$A173)</f>
        <v>0</v>
      </c>
      <c r="CR173" s="121">
        <f>-SUMIFS(Lancamentos!$Y:$Y,Lancamentos!$AF:$AF,Fluxo_de_Caixa_Semanal!CR$8,Lancamentos!$F:$F,"Orçado",Lancamentos!$J:$J,Fluxo_de_Caixa_Semanal!$A173)</f>
        <v>0</v>
      </c>
      <c r="CS173" s="122">
        <f>-SUMIFS(Lancamentos!$Y:$Y,Lancamentos!$AF:$AF,Fluxo_de_Caixa_Semanal!CS$8,Lancamentos!$F:$F,"Orçado",Lancamentos!$J:$J,Fluxo_de_Caixa_Semanal!$A173)</f>
        <v>0</v>
      </c>
      <c r="CT173" s="123">
        <f>-SUMIFS(Lancamentos!$Y:$Y,Lancamentos!$AF:$AF,Fluxo_de_Caixa_Semanal!CT$8,Lancamentos!$F:$F,"Orçado",Lancamentos!$J:$J,Fluxo_de_Caixa_Semanal!$A173)</f>
        <v>0</v>
      </c>
      <c r="CU173" s="121">
        <f>-SUMIFS(Lancamentos!$Y:$Y,Lancamentos!$AF:$AF,Fluxo_de_Caixa_Semanal!CU$8,Lancamentos!$F:$F,"Orçado",Lancamentos!$J:$J,Fluxo_de_Caixa_Semanal!$A173)</f>
        <v>0</v>
      </c>
      <c r="CV173" s="122">
        <f>-SUMIFS(Lancamentos!$Y:$Y,Lancamentos!$AF:$AF,Fluxo_de_Caixa_Semanal!CV$8,Lancamentos!$F:$F,"Orçado",Lancamentos!$J:$J,Fluxo_de_Caixa_Semanal!$A173)</f>
        <v>0</v>
      </c>
      <c r="CW173" s="123">
        <f>-SUMIFS(Lancamentos!$Y:$Y,Lancamentos!$AF:$AF,Fluxo_de_Caixa_Semanal!CW$8,Lancamentos!$F:$F,"Orçado",Lancamentos!$J:$J,Fluxo_de_Caixa_Semanal!$A173)</f>
        <v>0</v>
      </c>
      <c r="CX173" s="121">
        <f>-SUMIFS(Lancamentos!$Y:$Y,Lancamentos!$AF:$AF,Fluxo_de_Caixa_Semanal!CX$8,Lancamentos!$F:$F,"Orçado",Lancamentos!$J:$J,Fluxo_de_Caixa_Semanal!$A173)</f>
        <v>0</v>
      </c>
      <c r="CY173" s="122">
        <f>-SUMIFS(Lancamentos!$Y:$Y,Lancamentos!$AF:$AF,Fluxo_de_Caixa_Semanal!CY$8,Lancamentos!$F:$F,"Orçado",Lancamentos!$J:$J,Fluxo_de_Caixa_Semanal!$A173)</f>
        <v>0</v>
      </c>
      <c r="CZ173" s="123">
        <f>-SUMIFS(Lancamentos!$Y:$Y,Lancamentos!$AF:$AF,Fluxo_de_Caixa_Semanal!CZ$8,Lancamentos!$F:$F,"Orçado",Lancamentos!$J:$J,Fluxo_de_Caixa_Semanal!$A173)</f>
        <v>0</v>
      </c>
      <c r="DA173" s="121">
        <f>-SUMIFS(Lancamentos!$Y:$Y,Lancamentos!$AF:$AF,Fluxo_de_Caixa_Semanal!DA$8,Lancamentos!$F:$F,"Orçado",Lancamentos!$J:$J,Fluxo_de_Caixa_Semanal!$A173)</f>
        <v>0</v>
      </c>
      <c r="DB173" s="122">
        <f>-SUMIFS(Lancamentos!$Y:$Y,Lancamentos!$AF:$AF,Fluxo_de_Caixa_Semanal!DB$8,Lancamentos!$F:$F,"Orçado",Lancamentos!$J:$J,Fluxo_de_Caixa_Semanal!$A173)</f>
        <v>0</v>
      </c>
      <c r="DC173" s="123">
        <f>-SUMIFS(Lancamentos!$Y:$Y,Lancamentos!$AF:$AF,Fluxo_de_Caixa_Semanal!DC$8,Lancamentos!$F:$F,"Orçado",Lancamentos!$J:$J,Fluxo_de_Caixa_Semanal!$A173)</f>
        <v>0</v>
      </c>
      <c r="DD173" s="121">
        <f>-SUMIFS(Lancamentos!$Y:$Y,Lancamentos!$AF:$AF,Fluxo_de_Caixa_Semanal!DD$8,Lancamentos!$F:$F,"Orçado",Lancamentos!$J:$J,Fluxo_de_Caixa_Semanal!$A173)</f>
        <v>0</v>
      </c>
      <c r="DE173" s="122">
        <f>-SUMIFS(Lancamentos!$Y:$Y,Lancamentos!$AF:$AF,Fluxo_de_Caixa_Semanal!DE$8,Lancamentos!$F:$F,"Orçado",Lancamentos!$J:$J,Fluxo_de_Caixa_Semanal!$A173)</f>
        <v>0</v>
      </c>
      <c r="DF173" s="123">
        <f>-SUMIFS(Lancamentos!$Y:$Y,Lancamentos!$AF:$AF,Fluxo_de_Caixa_Semanal!DF$8,Lancamentos!$F:$F,"Orçado",Lancamentos!$J:$J,Fluxo_de_Caixa_Semanal!$A173)</f>
        <v>0</v>
      </c>
      <c r="DG173" s="121">
        <f>-SUMIFS(Lancamentos!$Y:$Y,Lancamentos!$AF:$AF,Fluxo_de_Caixa_Semanal!DG$8,Lancamentos!$F:$F,"Orçado",Lancamentos!$J:$J,Fluxo_de_Caixa_Semanal!$A173)</f>
        <v>0</v>
      </c>
      <c r="DH173" s="122">
        <f>-SUMIFS(Lancamentos!$Y:$Y,Lancamentos!$AF:$AF,Fluxo_de_Caixa_Semanal!DH$8,Lancamentos!$F:$F,"Orçado",Lancamentos!$J:$J,Fluxo_de_Caixa_Semanal!$A173)</f>
        <v>0</v>
      </c>
      <c r="DI173" s="123">
        <f>-SUMIFS(Lancamentos!$Y:$Y,Lancamentos!$AF:$AF,Fluxo_de_Caixa_Semanal!DI$8,Lancamentos!$F:$F,"Orçado",Lancamentos!$J:$J,Fluxo_de_Caixa_Semanal!$A173)</f>
        <v>0</v>
      </c>
      <c r="DJ173" s="121">
        <f>-SUMIFS(Lancamentos!$Y:$Y,Lancamentos!$AF:$AF,Fluxo_de_Caixa_Semanal!DJ$8,Lancamentos!$F:$F,"Orçado",Lancamentos!$J:$J,Fluxo_de_Caixa_Semanal!$A173)</f>
        <v>0</v>
      </c>
      <c r="DK173" s="122">
        <f>-SUMIFS(Lancamentos!$Y:$Y,Lancamentos!$AF:$AF,Fluxo_de_Caixa_Semanal!DK$8,Lancamentos!$F:$F,"Orçado",Lancamentos!$J:$J,Fluxo_de_Caixa_Semanal!$A173)</f>
        <v>0</v>
      </c>
      <c r="DL173" s="123">
        <f>-SUMIFS(Lancamentos!$Y:$Y,Lancamentos!$AF:$AF,Fluxo_de_Caixa_Semanal!DL$8,Lancamentos!$F:$F,"Orçado",Lancamentos!$J:$J,Fluxo_de_Caixa_Semanal!$A173)</f>
        <v>0</v>
      </c>
      <c r="DM173" s="121">
        <f>-SUMIFS(Lancamentos!$Y:$Y,Lancamentos!$AF:$AF,Fluxo_de_Caixa_Semanal!DM$8,Lancamentos!$F:$F,"Orçado",Lancamentos!$J:$J,Fluxo_de_Caixa_Semanal!$A173)</f>
        <v>0</v>
      </c>
      <c r="DN173" s="122">
        <f>-SUMIFS(Lancamentos!$Y:$Y,Lancamentos!$AF:$AF,Fluxo_de_Caixa_Semanal!DN$8,Lancamentos!$F:$F,"Orçado",Lancamentos!$J:$J,Fluxo_de_Caixa_Semanal!$A173)</f>
        <v>0</v>
      </c>
      <c r="DO173" s="123">
        <f>-SUMIFS(Lancamentos!$Y:$Y,Lancamentos!$AF:$AF,Fluxo_de_Caixa_Semanal!DO$8,Lancamentos!$F:$F,"Orçado",Lancamentos!$J:$J,Fluxo_de_Caixa_Semanal!$A173)</f>
        <v>0</v>
      </c>
      <c r="DP173" s="121">
        <f>-SUMIFS(Lancamentos!$Y:$Y,Lancamentos!$AF:$AF,Fluxo_de_Caixa_Semanal!DP$8,Lancamentos!$F:$F,"Orçado",Lancamentos!$J:$J,Fluxo_de_Caixa_Semanal!$A173)</f>
        <v>0</v>
      </c>
      <c r="DQ173" s="122">
        <f>-SUMIFS(Lancamentos!$Y:$Y,Lancamentos!$AF:$AF,Fluxo_de_Caixa_Semanal!DQ$8,Lancamentos!$F:$F,"Orçado",Lancamentos!$J:$J,Fluxo_de_Caixa_Semanal!$A173)</f>
        <v>0</v>
      </c>
      <c r="DR173" s="123">
        <f>-SUMIFS(Lancamentos!$Y:$Y,Lancamentos!$AF:$AF,Fluxo_de_Caixa_Semanal!DR$8,Lancamentos!$F:$F,"Orçado",Lancamentos!$J:$J,Fluxo_de_Caixa_Semanal!$A173)</f>
        <v>0</v>
      </c>
      <c r="DS173" s="121">
        <f>-SUMIFS(Lancamentos!$Y:$Y,Lancamentos!$AF:$AF,Fluxo_de_Caixa_Semanal!DS$8,Lancamentos!$F:$F,"Orçado",Lancamentos!$J:$J,Fluxo_de_Caixa_Semanal!$A173)</f>
        <v>0</v>
      </c>
      <c r="DT173" s="122">
        <f>-SUMIFS(Lancamentos!$Y:$Y,Lancamentos!$AF:$AF,Fluxo_de_Caixa_Semanal!DT$8,Lancamentos!$F:$F,"Orçado",Lancamentos!$J:$J,Fluxo_de_Caixa_Semanal!$A173)</f>
        <v>0</v>
      </c>
      <c r="DU173" s="123">
        <f>-SUMIFS(Lancamentos!$Y:$Y,Lancamentos!$AF:$AF,Fluxo_de_Caixa_Semanal!DU$8,Lancamentos!$F:$F,"Orçado",Lancamentos!$J:$J,Fluxo_de_Caixa_Semanal!$A173)</f>
        <v>0</v>
      </c>
      <c r="DV173" s="121">
        <f>-SUMIFS(Lancamentos!$Y:$Y,Lancamentos!$AF:$AF,Fluxo_de_Caixa_Semanal!DV$8,Lancamentos!$F:$F,"Orçado",Lancamentos!$J:$J,Fluxo_de_Caixa_Semanal!$A173)</f>
        <v>0</v>
      </c>
      <c r="DW173" s="122">
        <f>-SUMIFS(Lancamentos!$Y:$Y,Lancamentos!$AF:$AF,Fluxo_de_Caixa_Semanal!DW$8,Lancamentos!$F:$F,"Orçado",Lancamentos!$J:$J,Fluxo_de_Caixa_Semanal!$A173)</f>
        <v>0</v>
      </c>
      <c r="DX173" s="123">
        <f>-SUMIFS(Lancamentos!$Y:$Y,Lancamentos!$AF:$AF,Fluxo_de_Caixa_Semanal!DX$8,Lancamentos!$F:$F,"Orçado",Lancamentos!$J:$J,Fluxo_de_Caixa_Semanal!$A173)</f>
        <v>0</v>
      </c>
      <c r="DY173" s="121">
        <f>-SUMIFS(Lancamentos!$Y:$Y,Lancamentos!$AF:$AF,Fluxo_de_Caixa_Semanal!DY$8,Lancamentos!$F:$F,"Orçado",Lancamentos!$J:$J,Fluxo_de_Caixa_Semanal!$A173)</f>
        <v>0</v>
      </c>
      <c r="DZ173" s="122">
        <f>-SUMIFS(Lancamentos!$Y:$Y,Lancamentos!$AF:$AF,Fluxo_de_Caixa_Semanal!DZ$8,Lancamentos!$F:$F,"Orçado",Lancamentos!$J:$J,Fluxo_de_Caixa_Semanal!$A173)</f>
        <v>0</v>
      </c>
      <c r="EA173" s="123">
        <f>-SUMIFS(Lancamentos!$Y:$Y,Lancamentos!$AF:$AF,Fluxo_de_Caixa_Semanal!EA$8,Lancamentos!$F:$F,"Orçado",Lancamentos!$J:$J,Fluxo_de_Caixa_Semanal!$A173)</f>
        <v>0</v>
      </c>
      <c r="EB173" s="121">
        <f>-SUMIFS(Lancamentos!$Y:$Y,Lancamentos!$AF:$AF,Fluxo_de_Caixa_Semanal!EB$8,Lancamentos!$F:$F,"Orçado",Lancamentos!$J:$J,Fluxo_de_Caixa_Semanal!$A173)</f>
        <v>0</v>
      </c>
      <c r="EC173" s="122">
        <f>-SUMIFS(Lancamentos!$Y:$Y,Lancamentos!$AF:$AF,Fluxo_de_Caixa_Semanal!EC$8,Lancamentos!$F:$F,"Orçado",Lancamentos!$J:$J,Fluxo_de_Caixa_Semanal!$A173)</f>
        <v>0</v>
      </c>
      <c r="ED173" s="123">
        <f>-SUMIFS(Lancamentos!$Y:$Y,Lancamentos!$AF:$AF,Fluxo_de_Caixa_Semanal!ED$8,Lancamentos!$F:$F,"Orçado",Lancamentos!$J:$J,Fluxo_de_Caixa_Semanal!$A173)</f>
        <v>0</v>
      </c>
      <c r="EE173" s="121">
        <f>-SUMIFS(Lancamentos!$Y:$Y,Lancamentos!$AF:$AF,Fluxo_de_Caixa_Semanal!EE$8,Lancamentos!$F:$F,"Orçado",Lancamentos!$J:$J,Fluxo_de_Caixa_Semanal!$A173)</f>
        <v>0</v>
      </c>
      <c r="EF173" s="122">
        <f>-SUMIFS(Lancamentos!$Y:$Y,Lancamentos!$AF:$AF,Fluxo_de_Caixa_Semanal!EF$8,Lancamentos!$F:$F,"Orçado",Lancamentos!$J:$J,Fluxo_de_Caixa_Semanal!$A173)</f>
        <v>0</v>
      </c>
      <c r="EG173" s="123">
        <f>-SUMIFS(Lancamentos!$Y:$Y,Lancamentos!$AF:$AF,Fluxo_de_Caixa_Semanal!EG$8,Lancamentos!$F:$F,"Orçado",Lancamentos!$J:$J,Fluxo_de_Caixa_Semanal!$A173)</f>
        <v>0</v>
      </c>
      <c r="EH173" s="121">
        <f>-SUMIFS(Lancamentos!$Y:$Y,Lancamentos!$AF:$AF,Fluxo_de_Caixa_Semanal!EH$8,Lancamentos!$F:$F,"Orçado",Lancamentos!$J:$J,Fluxo_de_Caixa_Semanal!$A173)</f>
        <v>0</v>
      </c>
      <c r="EI173" s="122">
        <f>-SUMIFS(Lancamentos!$Y:$Y,Lancamentos!$AF:$AF,Fluxo_de_Caixa_Semanal!EI$8,Lancamentos!$F:$F,"Orçado",Lancamentos!$J:$J,Fluxo_de_Caixa_Semanal!$A173)</f>
        <v>0</v>
      </c>
      <c r="EJ173" s="123">
        <f>-SUMIFS(Lancamentos!$Y:$Y,Lancamentos!$AF:$AF,Fluxo_de_Caixa_Semanal!EJ$8,Lancamentos!$F:$F,"Orçado",Lancamentos!$J:$J,Fluxo_de_Caixa_Semanal!$A173)</f>
        <v>0</v>
      </c>
      <c r="EK173" s="121">
        <f>-SUMIFS(Lancamentos!$Y:$Y,Lancamentos!$AF:$AF,Fluxo_de_Caixa_Semanal!EK$8,Lancamentos!$F:$F,"Orçado",Lancamentos!$J:$J,Fluxo_de_Caixa_Semanal!$A173)</f>
        <v>0</v>
      </c>
      <c r="EL173" s="122">
        <f>-SUMIFS(Lancamentos!$Y:$Y,Lancamentos!$AF:$AF,Fluxo_de_Caixa_Semanal!EL$8,Lancamentos!$F:$F,"Orçado",Lancamentos!$J:$J,Fluxo_de_Caixa_Semanal!$A173)</f>
        <v>0</v>
      </c>
      <c r="EM173" s="123">
        <f>-SUMIFS(Lancamentos!$Y:$Y,Lancamentos!$AF:$AF,Fluxo_de_Caixa_Semanal!EM$8,Lancamentos!$F:$F,"Orçado",Lancamentos!$J:$J,Fluxo_de_Caixa_Semanal!$A173)</f>
        <v>0</v>
      </c>
      <c r="EN173" s="121">
        <f>-SUMIFS(Lancamentos!$Y:$Y,Lancamentos!$AF:$AF,Fluxo_de_Caixa_Semanal!EN$8,Lancamentos!$F:$F,"Orçado",Lancamentos!$J:$J,Fluxo_de_Caixa_Semanal!$A173)</f>
        <v>0</v>
      </c>
      <c r="EO173" s="122">
        <f>-SUMIFS(Lancamentos!$Y:$Y,Lancamentos!$AF:$AF,Fluxo_de_Caixa_Semanal!EO$8,Lancamentos!$F:$F,"Orçado",Lancamentos!$J:$J,Fluxo_de_Caixa_Semanal!$A173)</f>
        <v>0</v>
      </c>
      <c r="EP173" s="123">
        <f>-SUMIFS(Lancamentos!$Y:$Y,Lancamentos!$AF:$AF,Fluxo_de_Caixa_Semanal!EP$8,Lancamentos!$F:$F,"Orçado",Lancamentos!$J:$J,Fluxo_de_Caixa_Semanal!$A173)</f>
        <v>0</v>
      </c>
      <c r="EQ173" s="121">
        <f>-SUMIFS(Lancamentos!$Y:$Y,Lancamentos!$AF:$AF,Fluxo_de_Caixa_Semanal!EQ$8,Lancamentos!$F:$F,"Orçado",Lancamentos!$J:$J,Fluxo_de_Caixa_Semanal!$A173)</f>
        <v>0</v>
      </c>
      <c r="ER173" s="122">
        <f>-SUMIFS(Lancamentos!$Y:$Y,Lancamentos!$AF:$AF,Fluxo_de_Caixa_Semanal!ER$8,Lancamentos!$F:$F,"Orçado",Lancamentos!$J:$J,Fluxo_de_Caixa_Semanal!$A173)</f>
        <v>0</v>
      </c>
      <c r="ES173" s="123">
        <f>-SUMIFS(Lancamentos!$Y:$Y,Lancamentos!$AF:$AF,Fluxo_de_Caixa_Semanal!ES$8,Lancamentos!$F:$F,"Orçado",Lancamentos!$J:$J,Fluxo_de_Caixa_Semanal!$A173)</f>
        <v>0</v>
      </c>
    </row>
    <row r="174" spans="1:149" s="2" customFormat="1" outlineLevel="1" x14ac:dyDescent="0.25">
      <c r="A174" t="s">
        <v>145</v>
      </c>
      <c r="B174" t="s">
        <v>54</v>
      </c>
      <c r="C174" s="165">
        <f>-SUMIFS(Lancamentos!$Y:$Y,Lancamentos!$AF:$AF,Fluxo_de_Caixa_Semanal!C$8,Lancamentos!$F:$F,"Realizado",Lancamentos!$J:$J,Fluxo_de_Caixa_Semanal!$A174)</f>
        <v>0</v>
      </c>
      <c r="D174" s="165">
        <f>-SUMIFS(Lancamentos!$Y:$Y,Lancamentos!$AF:$AF,Fluxo_de_Caixa_Semanal!D$8,Lancamentos!$F:$F,"Realizado",Lancamentos!$J:$J,Fluxo_de_Caixa_Semanal!$A174)</f>
        <v>0</v>
      </c>
      <c r="E174" s="166">
        <f>-SUMIFS(Lancamentos!$Y:$Y,Lancamentos!$AF:$AF,Fluxo_de_Caixa_Semanal!E$8,Lancamentos!$F:$F,"Realizado",Lancamentos!$J:$J,Fluxo_de_Caixa_Semanal!$A174)</f>
        <v>0</v>
      </c>
      <c r="F174" s="167">
        <f>-SUMIFS(Lancamentos!$Y:$Y,Lancamentos!$AF:$AF,Fluxo_de_Caixa_Semanal!F$8,Lancamentos!$F:$F,"Realizado",Lancamentos!$J:$J,Fluxo_de_Caixa_Semanal!$A174)</f>
        <v>0</v>
      </c>
      <c r="G174" s="165">
        <f>-SUMIFS(Lancamentos!$Y:$Y,Lancamentos!$AF:$AF,Fluxo_de_Caixa_Semanal!G$8,Lancamentos!$F:$F,"Realizado",Lancamentos!$J:$J,Fluxo_de_Caixa_Semanal!$A174)</f>
        <v>0</v>
      </c>
      <c r="H174" s="166">
        <f>-SUMIFS(Lancamentos!$Y:$Y,Lancamentos!$AF:$AF,Fluxo_de_Caixa_Semanal!H$8,Lancamentos!$F:$F,"Realizado",Lancamentos!$J:$J,Fluxo_de_Caixa_Semanal!$A174)</f>
        <v>0</v>
      </c>
      <c r="I174" s="167">
        <f>-SUMIFS(Lancamentos!$Y:$Y,Lancamentos!$AF:$AF,Fluxo_de_Caixa_Semanal!I$8,Lancamentos!$F:$F,"Realizado",Lancamentos!$J:$J,Fluxo_de_Caixa_Semanal!$A174)</f>
        <v>0</v>
      </c>
      <c r="J174" s="165">
        <f>-SUMIFS(Lancamentos!$Y:$Y,Lancamentos!$AF:$AF,Fluxo_de_Caixa_Semanal!J$8,Lancamentos!$F:$F,"Realizado",Lancamentos!$J:$J,Fluxo_de_Caixa_Semanal!$A174)</f>
        <v>0</v>
      </c>
      <c r="K174" s="166">
        <f>-SUMIFS(Lancamentos!$Y:$Y,Lancamentos!$AF:$AF,Fluxo_de_Caixa_Semanal!K$8,Lancamentos!$F:$F,"Realizado",Lancamentos!$J:$J,Fluxo_de_Caixa_Semanal!$A174)</f>
        <v>0</v>
      </c>
      <c r="L174" s="167">
        <f>-SUMIFS(Lancamentos!$Y:$Y,Lancamentos!$AF:$AF,Fluxo_de_Caixa_Semanal!L$8,Lancamentos!$F:$F,"Realizado",Lancamentos!$J:$J,Fluxo_de_Caixa_Semanal!$A174)</f>
        <v>0</v>
      </c>
      <c r="M174" s="165">
        <f>-SUMIFS(Lancamentos!$Y:$Y,Lancamentos!$AF:$AF,Fluxo_de_Caixa_Semanal!M$8,Lancamentos!$F:$F,"Realizado",Lancamentos!$J:$J,Fluxo_de_Caixa_Semanal!$A174)</f>
        <v>0</v>
      </c>
      <c r="N174" s="166">
        <f>-SUMIFS(Lancamentos!$Y:$Y,Lancamentos!$AF:$AF,Fluxo_de_Caixa_Semanal!N$8,Lancamentos!$F:$F,"Realizado",Lancamentos!$J:$J,Fluxo_de_Caixa_Semanal!$A174)</f>
        <v>0</v>
      </c>
      <c r="O174" s="167">
        <f>-SUMIFS(Lancamentos!$Y:$Y,Lancamentos!$AF:$AF,Fluxo_de_Caixa_Semanal!O$8,Lancamentos!$F:$F,"Realizado",Lancamentos!$J:$J,Fluxo_de_Caixa_Semanal!$A174)</f>
        <v>0</v>
      </c>
      <c r="P174" s="165">
        <f>-SUMIFS(Lancamentos!$Y:$Y,Lancamentos!$AF:$AF,Fluxo_de_Caixa_Semanal!P$8,Lancamentos!$F:$F,"Realizado",Lancamentos!$J:$J,Fluxo_de_Caixa_Semanal!$A174)</f>
        <v>0</v>
      </c>
      <c r="Q174" s="166">
        <f>-SUMIFS(Lancamentos!$Y:$Y,Lancamentos!$AF:$AF,Fluxo_de_Caixa_Semanal!Q$8,Lancamentos!$F:$F,"Realizado",Lancamentos!$J:$J,Fluxo_de_Caixa_Semanal!$A174)</f>
        <v>0</v>
      </c>
      <c r="R174" s="167">
        <f>-SUMIFS(Lancamentos!$Y:$Y,Lancamentos!$AF:$AF,Fluxo_de_Caixa_Semanal!R$8,Lancamentos!$F:$F,"Realizado",Lancamentos!$J:$J,Fluxo_de_Caixa_Semanal!$A174)</f>
        <v>0</v>
      </c>
      <c r="S174" s="165">
        <f>-SUMIFS(Lancamentos!$Y:$Y,Lancamentos!$AF:$AF,Fluxo_de_Caixa_Semanal!S$8,Lancamentos!$F:$F,"Realizado",Lancamentos!$J:$J,Fluxo_de_Caixa_Semanal!$A174)</f>
        <v>0</v>
      </c>
      <c r="T174" s="166">
        <f>-SUMIFS(Lancamentos!$Y:$Y,Lancamentos!$AF:$AF,Fluxo_de_Caixa_Semanal!T$8,Lancamentos!$F:$F,"Realizado",Lancamentos!$J:$J,Fluxo_de_Caixa_Semanal!$A174)</f>
        <v>0</v>
      </c>
      <c r="U174" s="167">
        <f>-SUMIFS(Lancamentos!$Y:$Y,Lancamentos!$AF:$AF,Fluxo_de_Caixa_Semanal!U$8,Lancamentos!$F:$F,"Realizado",Lancamentos!$J:$J,Fluxo_de_Caixa_Semanal!$A174)</f>
        <v>0</v>
      </c>
      <c r="V174" s="165">
        <f>-SUMIFS(Lancamentos!$Y:$Y,Lancamentos!$AF:$AF,Fluxo_de_Caixa_Semanal!V$8,Lancamentos!$F:$F,"Realizado",Lancamentos!$J:$J,Fluxo_de_Caixa_Semanal!$A174)</f>
        <v>0</v>
      </c>
      <c r="W174" s="166">
        <f>-SUMIFS(Lancamentos!$Y:$Y,Lancamentos!$AF:$AF,Fluxo_de_Caixa_Semanal!W$8,Lancamentos!$F:$F,"Realizado",Lancamentos!$J:$J,Fluxo_de_Caixa_Semanal!$A174)</f>
        <v>0</v>
      </c>
      <c r="X174" s="121">
        <f>-SUMIFS(Lancamentos!$Y:$Y,Lancamentos!$AF:$AF,Fluxo_de_Caixa_Semanal!X$8,Lancamentos!$F:$F,"Orçado",Lancamentos!$J:$J,Fluxo_de_Caixa_Semanal!$A174)</f>
        <v>0</v>
      </c>
      <c r="Y174" s="122">
        <f>-SUMIFS(Lancamentos!$Y:$Y,Lancamentos!$AF:$AF,Fluxo_de_Caixa_Semanal!Y$8,Lancamentos!$F:$F,"Orçado",Lancamentos!$J:$J,Fluxo_de_Caixa_Semanal!$A174)</f>
        <v>0</v>
      </c>
      <c r="Z174" s="123">
        <f>-SUMIFS(Lancamentos!$Y:$Y,Lancamentos!$AF:$AF,Fluxo_de_Caixa_Semanal!Z$8,Lancamentos!$F:$F,"Orçado",Lancamentos!$J:$J,Fluxo_de_Caixa_Semanal!$A174)</f>
        <v>0</v>
      </c>
      <c r="AA174" s="121">
        <f>-SUMIFS(Lancamentos!$Y:$Y,Lancamentos!$AF:$AF,Fluxo_de_Caixa_Semanal!AA$8,Lancamentos!$F:$F,"Orçado",Lancamentos!$J:$J,Fluxo_de_Caixa_Semanal!$A174)</f>
        <v>0</v>
      </c>
      <c r="AB174" s="122">
        <f>-SUMIFS(Lancamentos!$Y:$Y,Lancamentos!$AF:$AF,Fluxo_de_Caixa_Semanal!AB$8,Lancamentos!$F:$F,"Orçado",Lancamentos!$J:$J,Fluxo_de_Caixa_Semanal!$A174)</f>
        <v>0</v>
      </c>
      <c r="AC174" s="123">
        <f>-SUMIFS(Lancamentos!$Y:$Y,Lancamentos!$AF:$AF,Fluxo_de_Caixa_Semanal!AC$8,Lancamentos!$F:$F,"Orçado",Lancamentos!$J:$J,Fluxo_de_Caixa_Semanal!$A174)</f>
        <v>0</v>
      </c>
      <c r="AD174" s="121">
        <f>-SUMIFS(Lancamentos!$Y:$Y,Lancamentos!$AF:$AF,Fluxo_de_Caixa_Semanal!AD$8,Lancamentos!$F:$F,"Orçado",Lancamentos!$J:$J,Fluxo_de_Caixa_Semanal!$A174)</f>
        <v>0</v>
      </c>
      <c r="AE174" s="122">
        <f>-SUMIFS(Lancamentos!$Y:$Y,Lancamentos!$AF:$AF,Fluxo_de_Caixa_Semanal!AE$8,Lancamentos!$F:$F,"Orçado",Lancamentos!$J:$J,Fluxo_de_Caixa_Semanal!$A174)</f>
        <v>0</v>
      </c>
      <c r="AF174" s="123">
        <f>-SUMIFS(Lancamentos!$Y:$Y,Lancamentos!$AF:$AF,Fluxo_de_Caixa_Semanal!AF$8,Lancamentos!$F:$F,"Orçado",Lancamentos!$J:$J,Fluxo_de_Caixa_Semanal!$A174)</f>
        <v>0</v>
      </c>
      <c r="AG174" s="121">
        <f>-SUMIFS(Lancamentos!$Y:$Y,Lancamentos!$AF:$AF,Fluxo_de_Caixa_Semanal!AG$8,Lancamentos!$F:$F,"Orçado",Lancamentos!$J:$J,Fluxo_de_Caixa_Semanal!$A174)</f>
        <v>0</v>
      </c>
      <c r="AH174" s="122">
        <f>-SUMIFS(Lancamentos!$Y:$Y,Lancamentos!$AF:$AF,Fluxo_de_Caixa_Semanal!AH$8,Lancamentos!$F:$F,"Orçado",Lancamentos!$J:$J,Fluxo_de_Caixa_Semanal!$A174)</f>
        <v>0</v>
      </c>
      <c r="AI174" s="123">
        <f>-SUMIFS(Lancamentos!$Y:$Y,Lancamentos!$AF:$AF,Fluxo_de_Caixa_Semanal!AI$8,Lancamentos!$F:$F,"Orçado",Lancamentos!$J:$J,Fluxo_de_Caixa_Semanal!$A174)</f>
        <v>0</v>
      </c>
      <c r="AJ174" s="121">
        <f>-SUMIFS(Lancamentos!$Y:$Y,Lancamentos!$AF:$AF,Fluxo_de_Caixa_Semanal!AJ$8,Lancamentos!$F:$F,"Orçado",Lancamentos!$J:$J,Fluxo_de_Caixa_Semanal!$A174)</f>
        <v>0</v>
      </c>
      <c r="AK174" s="122">
        <f>-SUMIFS(Lancamentos!$Y:$Y,Lancamentos!$AF:$AF,Fluxo_de_Caixa_Semanal!AK$8,Lancamentos!$F:$F,"Orçado",Lancamentos!$J:$J,Fluxo_de_Caixa_Semanal!$A174)</f>
        <v>0</v>
      </c>
      <c r="AL174" s="123">
        <f>-SUMIFS(Lancamentos!$Y:$Y,Lancamentos!$AF:$AF,Fluxo_de_Caixa_Semanal!AL$8,Lancamentos!$F:$F,"Orçado",Lancamentos!$J:$J,Fluxo_de_Caixa_Semanal!$A174)</f>
        <v>0</v>
      </c>
      <c r="AM174" s="121">
        <f>-SUMIFS(Lancamentos!$Y:$Y,Lancamentos!$AF:$AF,Fluxo_de_Caixa_Semanal!AM$8,Lancamentos!$F:$F,"Orçado",Lancamentos!$J:$J,Fluxo_de_Caixa_Semanal!$A174)</f>
        <v>0</v>
      </c>
      <c r="AN174" s="122">
        <f>-SUMIFS(Lancamentos!$Y:$Y,Lancamentos!$AF:$AF,Fluxo_de_Caixa_Semanal!AN$8,Lancamentos!$F:$F,"Orçado",Lancamentos!$J:$J,Fluxo_de_Caixa_Semanal!$A174)</f>
        <v>0</v>
      </c>
      <c r="AO174" s="123">
        <f>-SUMIFS(Lancamentos!$Y:$Y,Lancamentos!$AF:$AF,Fluxo_de_Caixa_Semanal!AO$8,Lancamentos!$F:$F,"Orçado",Lancamentos!$J:$J,Fluxo_de_Caixa_Semanal!$A174)</f>
        <v>0</v>
      </c>
      <c r="AP174" s="121">
        <f>-SUMIFS(Lancamentos!$Y:$Y,Lancamentos!$AF:$AF,Fluxo_de_Caixa_Semanal!AP$8,Lancamentos!$F:$F,"Orçado",Lancamentos!$J:$J,Fluxo_de_Caixa_Semanal!$A174)</f>
        <v>0</v>
      </c>
      <c r="AQ174" s="122">
        <f>-SUMIFS(Lancamentos!$Y:$Y,Lancamentos!$AF:$AF,Fluxo_de_Caixa_Semanal!AQ$8,Lancamentos!$F:$F,"Orçado",Lancamentos!$J:$J,Fluxo_de_Caixa_Semanal!$A174)</f>
        <v>0</v>
      </c>
      <c r="AR174" s="123">
        <f>-SUMIFS(Lancamentos!$Y:$Y,Lancamentos!$AF:$AF,Fluxo_de_Caixa_Semanal!AR$8,Lancamentos!$F:$F,"Orçado",Lancamentos!$J:$J,Fluxo_de_Caixa_Semanal!$A174)</f>
        <v>0</v>
      </c>
      <c r="AS174" s="121">
        <f>-SUMIFS(Lancamentos!$Y:$Y,Lancamentos!$AF:$AF,Fluxo_de_Caixa_Semanal!AS$8,Lancamentos!$F:$F,"Orçado",Lancamentos!$J:$J,Fluxo_de_Caixa_Semanal!$A174)</f>
        <v>0</v>
      </c>
      <c r="AT174" s="122">
        <f>-SUMIFS(Lancamentos!$Y:$Y,Lancamentos!$AF:$AF,Fluxo_de_Caixa_Semanal!AT$8,Lancamentos!$F:$F,"Orçado",Lancamentos!$J:$J,Fluxo_de_Caixa_Semanal!$A174)</f>
        <v>0</v>
      </c>
      <c r="AU174" s="123">
        <f>-SUMIFS(Lancamentos!$Y:$Y,Lancamentos!$AF:$AF,Fluxo_de_Caixa_Semanal!AU$8,Lancamentos!$F:$F,"Orçado",Lancamentos!$J:$J,Fluxo_de_Caixa_Semanal!$A174)</f>
        <v>0</v>
      </c>
      <c r="AV174" s="121">
        <f>-SUMIFS(Lancamentos!$Y:$Y,Lancamentos!$AF:$AF,Fluxo_de_Caixa_Semanal!AV$8,Lancamentos!$F:$F,"Orçado",Lancamentos!$J:$J,Fluxo_de_Caixa_Semanal!$A174)</f>
        <v>0</v>
      </c>
      <c r="AW174" s="122">
        <f>-SUMIFS(Lancamentos!$Y:$Y,Lancamentos!$AF:$AF,Fluxo_de_Caixa_Semanal!AW$8,Lancamentos!$F:$F,"Orçado",Lancamentos!$J:$J,Fluxo_de_Caixa_Semanal!$A174)</f>
        <v>0</v>
      </c>
      <c r="AX174" s="123">
        <f>-SUMIFS(Lancamentos!$Y:$Y,Lancamentos!$AF:$AF,Fluxo_de_Caixa_Semanal!AX$8,Lancamentos!$F:$F,"Orçado",Lancamentos!$J:$J,Fluxo_de_Caixa_Semanal!$A174)</f>
        <v>0</v>
      </c>
      <c r="AY174" s="121">
        <f>-SUMIFS(Lancamentos!$Y:$Y,Lancamentos!$AF:$AF,Fluxo_de_Caixa_Semanal!AY$8,Lancamentos!$F:$F,"Orçado",Lancamentos!$J:$J,Fluxo_de_Caixa_Semanal!$A174)</f>
        <v>0</v>
      </c>
      <c r="AZ174" s="122">
        <f>-SUMIFS(Lancamentos!$Y:$Y,Lancamentos!$AF:$AF,Fluxo_de_Caixa_Semanal!AZ$8,Lancamentos!$F:$F,"Orçado",Lancamentos!$J:$J,Fluxo_de_Caixa_Semanal!$A174)</f>
        <v>0</v>
      </c>
      <c r="BA174" s="123">
        <f>-SUMIFS(Lancamentos!$Y:$Y,Lancamentos!$AF:$AF,Fluxo_de_Caixa_Semanal!BA$8,Lancamentos!$F:$F,"Orçado",Lancamentos!$J:$J,Fluxo_de_Caixa_Semanal!$A174)</f>
        <v>0</v>
      </c>
      <c r="BB174" s="121">
        <f>-SUMIFS(Lancamentos!$Y:$Y,Lancamentos!$AF:$AF,Fluxo_de_Caixa_Semanal!BB$8,Lancamentos!$F:$F,"Orçado",Lancamentos!$J:$J,Fluxo_de_Caixa_Semanal!$A174)</f>
        <v>0</v>
      </c>
      <c r="BC174" s="122">
        <f>-SUMIFS(Lancamentos!$Y:$Y,Lancamentos!$AF:$AF,Fluxo_de_Caixa_Semanal!BC$8,Lancamentos!$F:$F,"Orçado",Lancamentos!$J:$J,Fluxo_de_Caixa_Semanal!$A174)</f>
        <v>0</v>
      </c>
      <c r="BD174" s="123">
        <f>-SUMIFS(Lancamentos!$Y:$Y,Lancamentos!$AF:$AF,Fluxo_de_Caixa_Semanal!BD$8,Lancamentos!$F:$F,"Orçado",Lancamentos!$J:$J,Fluxo_de_Caixa_Semanal!$A174)</f>
        <v>0</v>
      </c>
      <c r="BE174" s="121">
        <f>-SUMIFS(Lancamentos!$Y:$Y,Lancamentos!$AF:$AF,Fluxo_de_Caixa_Semanal!BE$8,Lancamentos!$F:$F,"Orçado",Lancamentos!$J:$J,Fluxo_de_Caixa_Semanal!$A174)</f>
        <v>0</v>
      </c>
      <c r="BF174" s="122">
        <f>-SUMIFS(Lancamentos!$Y:$Y,Lancamentos!$AF:$AF,Fluxo_de_Caixa_Semanal!BF$8,Lancamentos!$F:$F,"Orçado",Lancamentos!$J:$J,Fluxo_de_Caixa_Semanal!$A174)</f>
        <v>0</v>
      </c>
      <c r="BG174" s="123">
        <f>-SUMIFS(Lancamentos!$Y:$Y,Lancamentos!$AF:$AF,Fluxo_de_Caixa_Semanal!BG$8,Lancamentos!$F:$F,"Orçado",Lancamentos!$J:$J,Fluxo_de_Caixa_Semanal!$A174)</f>
        <v>0</v>
      </c>
      <c r="BH174" s="121">
        <f>-SUMIFS(Lancamentos!$Y:$Y,Lancamentos!$AF:$AF,Fluxo_de_Caixa_Semanal!BH$8,Lancamentos!$F:$F,"Orçado",Lancamentos!$J:$J,Fluxo_de_Caixa_Semanal!$A174)</f>
        <v>0</v>
      </c>
      <c r="BI174" s="122">
        <f>-SUMIFS(Lancamentos!$Y:$Y,Lancamentos!$AF:$AF,Fluxo_de_Caixa_Semanal!BI$8,Lancamentos!$F:$F,"Orçado",Lancamentos!$J:$J,Fluxo_de_Caixa_Semanal!$A174)</f>
        <v>0</v>
      </c>
      <c r="BJ174" s="123">
        <f>-SUMIFS(Lancamentos!$Y:$Y,Lancamentos!$AF:$AF,Fluxo_de_Caixa_Semanal!BJ$8,Lancamentos!$F:$F,"Orçado",Lancamentos!$J:$J,Fluxo_de_Caixa_Semanal!$A174)</f>
        <v>0</v>
      </c>
      <c r="BK174" s="121">
        <f>-SUMIFS(Lancamentos!$Y:$Y,Lancamentos!$AF:$AF,Fluxo_de_Caixa_Semanal!BK$8,Lancamentos!$F:$F,"Orçado",Lancamentos!$J:$J,Fluxo_de_Caixa_Semanal!$A174)</f>
        <v>0</v>
      </c>
      <c r="BL174" s="122">
        <f>-SUMIFS(Lancamentos!$Y:$Y,Lancamentos!$AF:$AF,Fluxo_de_Caixa_Semanal!BL$8,Lancamentos!$F:$F,"Orçado",Lancamentos!$J:$J,Fluxo_de_Caixa_Semanal!$A174)</f>
        <v>0</v>
      </c>
      <c r="BM174" s="123">
        <f>-SUMIFS(Lancamentos!$Y:$Y,Lancamentos!$AF:$AF,Fluxo_de_Caixa_Semanal!BM$8,Lancamentos!$F:$F,"Orçado",Lancamentos!$J:$J,Fluxo_de_Caixa_Semanal!$A174)</f>
        <v>0</v>
      </c>
      <c r="BN174" s="121">
        <f>-SUMIFS(Lancamentos!$Y:$Y,Lancamentos!$AF:$AF,Fluxo_de_Caixa_Semanal!BN$8,Lancamentos!$F:$F,"Orçado",Lancamentos!$J:$J,Fluxo_de_Caixa_Semanal!$A174)</f>
        <v>0</v>
      </c>
      <c r="BO174" s="122">
        <f>-SUMIFS(Lancamentos!$Y:$Y,Lancamentos!$AF:$AF,Fluxo_de_Caixa_Semanal!BO$8,Lancamentos!$F:$F,"Orçado",Lancamentos!$J:$J,Fluxo_de_Caixa_Semanal!$A174)</f>
        <v>0</v>
      </c>
      <c r="BP174" s="123">
        <f>-SUMIFS(Lancamentos!$Y:$Y,Lancamentos!$AF:$AF,Fluxo_de_Caixa_Semanal!BP$8,Lancamentos!$F:$F,"Orçado",Lancamentos!$J:$J,Fluxo_de_Caixa_Semanal!$A174)</f>
        <v>0</v>
      </c>
      <c r="BQ174" s="121">
        <f>-SUMIFS(Lancamentos!$Y:$Y,Lancamentos!$AF:$AF,Fluxo_de_Caixa_Semanal!BQ$8,Lancamentos!$F:$F,"Orçado",Lancamentos!$J:$J,Fluxo_de_Caixa_Semanal!$A174)</f>
        <v>0</v>
      </c>
      <c r="BR174" s="122">
        <f>-SUMIFS(Lancamentos!$Y:$Y,Lancamentos!$AF:$AF,Fluxo_de_Caixa_Semanal!BR$8,Lancamentos!$F:$F,"Orçado",Lancamentos!$J:$J,Fluxo_de_Caixa_Semanal!$A174)</f>
        <v>0</v>
      </c>
      <c r="BS174" s="123">
        <f>-SUMIFS(Lancamentos!$Y:$Y,Lancamentos!$AF:$AF,Fluxo_de_Caixa_Semanal!BS$8,Lancamentos!$F:$F,"Orçado",Lancamentos!$J:$J,Fluxo_de_Caixa_Semanal!$A174)</f>
        <v>0</v>
      </c>
      <c r="BT174" s="121">
        <f>-SUMIFS(Lancamentos!$Y:$Y,Lancamentos!$AF:$AF,Fluxo_de_Caixa_Semanal!BT$8,Lancamentos!$F:$F,"Orçado",Lancamentos!$J:$J,Fluxo_de_Caixa_Semanal!$A174)</f>
        <v>0</v>
      </c>
      <c r="BU174" s="122">
        <f>-SUMIFS(Lancamentos!$Y:$Y,Lancamentos!$AF:$AF,Fluxo_de_Caixa_Semanal!BU$8,Lancamentos!$F:$F,"Orçado",Lancamentos!$J:$J,Fluxo_de_Caixa_Semanal!$A174)</f>
        <v>0</v>
      </c>
      <c r="BV174" s="123">
        <f>-SUMIFS(Lancamentos!$Y:$Y,Lancamentos!$AF:$AF,Fluxo_de_Caixa_Semanal!BV$8,Lancamentos!$F:$F,"Orçado",Lancamentos!$J:$J,Fluxo_de_Caixa_Semanal!$A174)</f>
        <v>0</v>
      </c>
      <c r="BW174" s="121">
        <f>-SUMIFS(Lancamentos!$Y:$Y,Lancamentos!$AF:$AF,Fluxo_de_Caixa_Semanal!BW$8,Lancamentos!$F:$F,"Orçado",Lancamentos!$J:$J,Fluxo_de_Caixa_Semanal!$A174)</f>
        <v>0</v>
      </c>
      <c r="BX174" s="122">
        <f>-SUMIFS(Lancamentos!$Y:$Y,Lancamentos!$AF:$AF,Fluxo_de_Caixa_Semanal!BX$8,Lancamentos!$F:$F,"Orçado",Lancamentos!$J:$J,Fluxo_de_Caixa_Semanal!$A174)</f>
        <v>0</v>
      </c>
      <c r="BY174" s="123">
        <f>-SUMIFS(Lancamentos!$Y:$Y,Lancamentos!$AF:$AF,Fluxo_de_Caixa_Semanal!BY$8,Lancamentos!$F:$F,"Orçado",Lancamentos!$J:$J,Fluxo_de_Caixa_Semanal!$A174)</f>
        <v>0</v>
      </c>
      <c r="BZ174" s="121">
        <f>-SUMIFS(Lancamentos!$Y:$Y,Lancamentos!$AF:$AF,Fluxo_de_Caixa_Semanal!BZ$8,Lancamentos!$F:$F,"Orçado",Lancamentos!$J:$J,Fluxo_de_Caixa_Semanal!$A174)</f>
        <v>0</v>
      </c>
      <c r="CA174" s="122">
        <f>-SUMIFS(Lancamentos!$Y:$Y,Lancamentos!$AF:$AF,Fluxo_de_Caixa_Semanal!CA$8,Lancamentos!$F:$F,"Orçado",Lancamentos!$J:$J,Fluxo_de_Caixa_Semanal!$A174)</f>
        <v>0</v>
      </c>
      <c r="CB174" s="123">
        <f>-SUMIFS(Lancamentos!$Y:$Y,Lancamentos!$AF:$AF,Fluxo_de_Caixa_Semanal!CB$8,Lancamentos!$F:$F,"Orçado",Lancamentos!$J:$J,Fluxo_de_Caixa_Semanal!$A174)</f>
        <v>0</v>
      </c>
      <c r="CC174" s="121">
        <f>-SUMIFS(Lancamentos!$Y:$Y,Lancamentos!$AF:$AF,Fluxo_de_Caixa_Semanal!CC$8,Lancamentos!$F:$F,"Orçado",Lancamentos!$J:$J,Fluxo_de_Caixa_Semanal!$A174)</f>
        <v>0</v>
      </c>
      <c r="CD174" s="122">
        <f>-SUMIFS(Lancamentos!$Y:$Y,Lancamentos!$AF:$AF,Fluxo_de_Caixa_Semanal!CD$8,Lancamentos!$F:$F,"Orçado",Lancamentos!$J:$J,Fluxo_de_Caixa_Semanal!$A174)</f>
        <v>0</v>
      </c>
      <c r="CE174" s="123">
        <f>-SUMIFS(Lancamentos!$Y:$Y,Lancamentos!$AF:$AF,Fluxo_de_Caixa_Semanal!CE$8,Lancamentos!$F:$F,"Orçado",Lancamentos!$J:$J,Fluxo_de_Caixa_Semanal!$A174)</f>
        <v>0</v>
      </c>
      <c r="CF174" s="121">
        <f>-SUMIFS(Lancamentos!$Y:$Y,Lancamentos!$AF:$AF,Fluxo_de_Caixa_Semanal!CF$8,Lancamentos!$F:$F,"Orçado",Lancamentos!$J:$J,Fluxo_de_Caixa_Semanal!$A174)</f>
        <v>0</v>
      </c>
      <c r="CG174" s="122">
        <f>-SUMIFS(Lancamentos!$Y:$Y,Lancamentos!$AF:$AF,Fluxo_de_Caixa_Semanal!CG$8,Lancamentos!$F:$F,"Orçado",Lancamentos!$J:$J,Fluxo_de_Caixa_Semanal!$A174)</f>
        <v>0</v>
      </c>
      <c r="CH174" s="123">
        <f>-SUMIFS(Lancamentos!$Y:$Y,Lancamentos!$AF:$AF,Fluxo_de_Caixa_Semanal!CH$8,Lancamentos!$F:$F,"Orçado",Lancamentos!$J:$J,Fluxo_de_Caixa_Semanal!$A174)</f>
        <v>0</v>
      </c>
      <c r="CI174" s="121">
        <f>-SUMIFS(Lancamentos!$Y:$Y,Lancamentos!$AF:$AF,Fluxo_de_Caixa_Semanal!CI$8,Lancamentos!$F:$F,"Orçado",Lancamentos!$J:$J,Fluxo_de_Caixa_Semanal!$A174)</f>
        <v>0</v>
      </c>
      <c r="CJ174" s="122">
        <f>-SUMIFS(Lancamentos!$Y:$Y,Lancamentos!$AF:$AF,Fluxo_de_Caixa_Semanal!CJ$8,Lancamentos!$F:$F,"Orçado",Lancamentos!$J:$J,Fluxo_de_Caixa_Semanal!$A174)</f>
        <v>0</v>
      </c>
      <c r="CK174" s="123">
        <f>-SUMIFS(Lancamentos!$Y:$Y,Lancamentos!$AF:$AF,Fluxo_de_Caixa_Semanal!CK$8,Lancamentos!$F:$F,"Orçado",Lancamentos!$J:$J,Fluxo_de_Caixa_Semanal!$A174)</f>
        <v>0</v>
      </c>
      <c r="CL174" s="121">
        <f>-SUMIFS(Lancamentos!$Y:$Y,Lancamentos!$AF:$AF,Fluxo_de_Caixa_Semanal!CL$8,Lancamentos!$F:$F,"Orçado",Lancamentos!$J:$J,Fluxo_de_Caixa_Semanal!$A174)</f>
        <v>0</v>
      </c>
      <c r="CM174" s="122">
        <f>-SUMIFS(Lancamentos!$Y:$Y,Lancamentos!$AF:$AF,Fluxo_de_Caixa_Semanal!CM$8,Lancamentos!$F:$F,"Orçado",Lancamentos!$J:$J,Fluxo_de_Caixa_Semanal!$A174)</f>
        <v>0</v>
      </c>
      <c r="CN174" s="123">
        <f>-SUMIFS(Lancamentos!$Y:$Y,Lancamentos!$AF:$AF,Fluxo_de_Caixa_Semanal!CN$8,Lancamentos!$F:$F,"Orçado",Lancamentos!$J:$J,Fluxo_de_Caixa_Semanal!$A174)</f>
        <v>0</v>
      </c>
      <c r="CO174" s="121">
        <f>-SUMIFS(Lancamentos!$Y:$Y,Lancamentos!$AF:$AF,Fluxo_de_Caixa_Semanal!CO$8,Lancamentos!$F:$F,"Orçado",Lancamentos!$J:$J,Fluxo_de_Caixa_Semanal!$A174)</f>
        <v>0</v>
      </c>
      <c r="CP174" s="122">
        <f>-SUMIFS(Lancamentos!$Y:$Y,Lancamentos!$AF:$AF,Fluxo_de_Caixa_Semanal!CP$8,Lancamentos!$F:$F,"Orçado",Lancamentos!$J:$J,Fluxo_de_Caixa_Semanal!$A174)</f>
        <v>0</v>
      </c>
      <c r="CQ174" s="123">
        <f>-SUMIFS(Lancamentos!$Y:$Y,Lancamentos!$AF:$AF,Fluxo_de_Caixa_Semanal!CQ$8,Lancamentos!$F:$F,"Orçado",Lancamentos!$J:$J,Fluxo_de_Caixa_Semanal!$A174)</f>
        <v>0</v>
      </c>
      <c r="CR174" s="121">
        <f>-SUMIFS(Lancamentos!$Y:$Y,Lancamentos!$AF:$AF,Fluxo_de_Caixa_Semanal!CR$8,Lancamentos!$F:$F,"Orçado",Lancamentos!$J:$J,Fluxo_de_Caixa_Semanal!$A174)</f>
        <v>0</v>
      </c>
      <c r="CS174" s="122">
        <f>-SUMIFS(Lancamentos!$Y:$Y,Lancamentos!$AF:$AF,Fluxo_de_Caixa_Semanal!CS$8,Lancamentos!$F:$F,"Orçado",Lancamentos!$J:$J,Fluxo_de_Caixa_Semanal!$A174)</f>
        <v>0</v>
      </c>
      <c r="CT174" s="123">
        <f>-SUMIFS(Lancamentos!$Y:$Y,Lancamentos!$AF:$AF,Fluxo_de_Caixa_Semanal!CT$8,Lancamentos!$F:$F,"Orçado",Lancamentos!$J:$J,Fluxo_de_Caixa_Semanal!$A174)</f>
        <v>0</v>
      </c>
      <c r="CU174" s="121">
        <f>-SUMIFS(Lancamentos!$Y:$Y,Lancamentos!$AF:$AF,Fluxo_de_Caixa_Semanal!CU$8,Lancamentos!$F:$F,"Orçado",Lancamentos!$J:$J,Fluxo_de_Caixa_Semanal!$A174)</f>
        <v>0</v>
      </c>
      <c r="CV174" s="122">
        <f>-SUMIFS(Lancamentos!$Y:$Y,Lancamentos!$AF:$AF,Fluxo_de_Caixa_Semanal!CV$8,Lancamentos!$F:$F,"Orçado",Lancamentos!$J:$J,Fluxo_de_Caixa_Semanal!$A174)</f>
        <v>0</v>
      </c>
      <c r="CW174" s="123">
        <f>-SUMIFS(Lancamentos!$Y:$Y,Lancamentos!$AF:$AF,Fluxo_de_Caixa_Semanal!CW$8,Lancamentos!$F:$F,"Orçado",Lancamentos!$J:$J,Fluxo_de_Caixa_Semanal!$A174)</f>
        <v>0</v>
      </c>
      <c r="CX174" s="121">
        <f>-SUMIFS(Lancamentos!$Y:$Y,Lancamentos!$AF:$AF,Fluxo_de_Caixa_Semanal!CX$8,Lancamentos!$F:$F,"Orçado",Lancamentos!$J:$J,Fluxo_de_Caixa_Semanal!$A174)</f>
        <v>0</v>
      </c>
      <c r="CY174" s="122">
        <f>-SUMIFS(Lancamentos!$Y:$Y,Lancamentos!$AF:$AF,Fluxo_de_Caixa_Semanal!CY$8,Lancamentos!$F:$F,"Orçado",Lancamentos!$J:$J,Fluxo_de_Caixa_Semanal!$A174)</f>
        <v>0</v>
      </c>
      <c r="CZ174" s="123">
        <f>-SUMIFS(Lancamentos!$Y:$Y,Lancamentos!$AF:$AF,Fluxo_de_Caixa_Semanal!CZ$8,Lancamentos!$F:$F,"Orçado",Lancamentos!$J:$J,Fluxo_de_Caixa_Semanal!$A174)</f>
        <v>0</v>
      </c>
      <c r="DA174" s="121">
        <f>-SUMIFS(Lancamentos!$Y:$Y,Lancamentos!$AF:$AF,Fluxo_de_Caixa_Semanal!DA$8,Lancamentos!$F:$F,"Orçado",Lancamentos!$J:$J,Fluxo_de_Caixa_Semanal!$A174)</f>
        <v>0</v>
      </c>
      <c r="DB174" s="122">
        <f>-SUMIFS(Lancamentos!$Y:$Y,Lancamentos!$AF:$AF,Fluxo_de_Caixa_Semanal!DB$8,Lancamentos!$F:$F,"Orçado",Lancamentos!$J:$J,Fluxo_de_Caixa_Semanal!$A174)</f>
        <v>0</v>
      </c>
      <c r="DC174" s="123">
        <f>-SUMIFS(Lancamentos!$Y:$Y,Lancamentos!$AF:$AF,Fluxo_de_Caixa_Semanal!DC$8,Lancamentos!$F:$F,"Orçado",Lancamentos!$J:$J,Fluxo_de_Caixa_Semanal!$A174)</f>
        <v>0</v>
      </c>
      <c r="DD174" s="121">
        <f>-SUMIFS(Lancamentos!$Y:$Y,Lancamentos!$AF:$AF,Fluxo_de_Caixa_Semanal!DD$8,Lancamentos!$F:$F,"Orçado",Lancamentos!$J:$J,Fluxo_de_Caixa_Semanal!$A174)</f>
        <v>0</v>
      </c>
      <c r="DE174" s="122">
        <f>-SUMIFS(Lancamentos!$Y:$Y,Lancamentos!$AF:$AF,Fluxo_de_Caixa_Semanal!DE$8,Lancamentos!$F:$F,"Orçado",Lancamentos!$J:$J,Fluxo_de_Caixa_Semanal!$A174)</f>
        <v>0</v>
      </c>
      <c r="DF174" s="123">
        <f>-SUMIFS(Lancamentos!$Y:$Y,Lancamentos!$AF:$AF,Fluxo_de_Caixa_Semanal!DF$8,Lancamentos!$F:$F,"Orçado",Lancamentos!$J:$J,Fluxo_de_Caixa_Semanal!$A174)</f>
        <v>0</v>
      </c>
      <c r="DG174" s="121">
        <f>-SUMIFS(Lancamentos!$Y:$Y,Lancamentos!$AF:$AF,Fluxo_de_Caixa_Semanal!DG$8,Lancamentos!$F:$F,"Orçado",Lancamentos!$J:$J,Fluxo_de_Caixa_Semanal!$A174)</f>
        <v>0</v>
      </c>
      <c r="DH174" s="122">
        <f>-SUMIFS(Lancamentos!$Y:$Y,Lancamentos!$AF:$AF,Fluxo_de_Caixa_Semanal!DH$8,Lancamentos!$F:$F,"Orçado",Lancamentos!$J:$J,Fluxo_de_Caixa_Semanal!$A174)</f>
        <v>0</v>
      </c>
      <c r="DI174" s="123">
        <f>-SUMIFS(Lancamentos!$Y:$Y,Lancamentos!$AF:$AF,Fluxo_de_Caixa_Semanal!DI$8,Lancamentos!$F:$F,"Orçado",Lancamentos!$J:$J,Fluxo_de_Caixa_Semanal!$A174)</f>
        <v>0</v>
      </c>
      <c r="DJ174" s="121">
        <f>-SUMIFS(Lancamentos!$Y:$Y,Lancamentos!$AF:$AF,Fluxo_de_Caixa_Semanal!DJ$8,Lancamentos!$F:$F,"Orçado",Lancamentos!$J:$J,Fluxo_de_Caixa_Semanal!$A174)</f>
        <v>0</v>
      </c>
      <c r="DK174" s="122">
        <f>-SUMIFS(Lancamentos!$Y:$Y,Lancamentos!$AF:$AF,Fluxo_de_Caixa_Semanal!DK$8,Lancamentos!$F:$F,"Orçado",Lancamentos!$J:$J,Fluxo_de_Caixa_Semanal!$A174)</f>
        <v>0</v>
      </c>
      <c r="DL174" s="123">
        <f>-SUMIFS(Lancamentos!$Y:$Y,Lancamentos!$AF:$AF,Fluxo_de_Caixa_Semanal!DL$8,Lancamentos!$F:$F,"Orçado",Lancamentos!$J:$J,Fluxo_de_Caixa_Semanal!$A174)</f>
        <v>0</v>
      </c>
      <c r="DM174" s="121">
        <f>-SUMIFS(Lancamentos!$Y:$Y,Lancamentos!$AF:$AF,Fluxo_de_Caixa_Semanal!DM$8,Lancamentos!$F:$F,"Orçado",Lancamentos!$J:$J,Fluxo_de_Caixa_Semanal!$A174)</f>
        <v>0</v>
      </c>
      <c r="DN174" s="122">
        <f>-SUMIFS(Lancamentos!$Y:$Y,Lancamentos!$AF:$AF,Fluxo_de_Caixa_Semanal!DN$8,Lancamentos!$F:$F,"Orçado",Lancamentos!$J:$J,Fluxo_de_Caixa_Semanal!$A174)</f>
        <v>0</v>
      </c>
      <c r="DO174" s="123">
        <f>-SUMIFS(Lancamentos!$Y:$Y,Lancamentos!$AF:$AF,Fluxo_de_Caixa_Semanal!DO$8,Lancamentos!$F:$F,"Orçado",Lancamentos!$J:$J,Fluxo_de_Caixa_Semanal!$A174)</f>
        <v>0</v>
      </c>
      <c r="DP174" s="121">
        <f>-SUMIFS(Lancamentos!$Y:$Y,Lancamentos!$AF:$AF,Fluxo_de_Caixa_Semanal!DP$8,Lancamentos!$F:$F,"Orçado",Lancamentos!$J:$J,Fluxo_de_Caixa_Semanal!$A174)</f>
        <v>0</v>
      </c>
      <c r="DQ174" s="122">
        <f>-SUMIFS(Lancamentos!$Y:$Y,Lancamentos!$AF:$AF,Fluxo_de_Caixa_Semanal!DQ$8,Lancamentos!$F:$F,"Orçado",Lancamentos!$J:$J,Fluxo_de_Caixa_Semanal!$A174)</f>
        <v>0</v>
      </c>
      <c r="DR174" s="123">
        <f>-SUMIFS(Lancamentos!$Y:$Y,Lancamentos!$AF:$AF,Fluxo_de_Caixa_Semanal!DR$8,Lancamentos!$F:$F,"Orçado",Lancamentos!$J:$J,Fluxo_de_Caixa_Semanal!$A174)</f>
        <v>0</v>
      </c>
      <c r="DS174" s="121">
        <f>-SUMIFS(Lancamentos!$Y:$Y,Lancamentos!$AF:$AF,Fluxo_de_Caixa_Semanal!DS$8,Lancamentos!$F:$F,"Orçado",Lancamentos!$J:$J,Fluxo_de_Caixa_Semanal!$A174)</f>
        <v>0</v>
      </c>
      <c r="DT174" s="122">
        <f>-SUMIFS(Lancamentos!$Y:$Y,Lancamentos!$AF:$AF,Fluxo_de_Caixa_Semanal!DT$8,Lancamentos!$F:$F,"Orçado",Lancamentos!$J:$J,Fluxo_de_Caixa_Semanal!$A174)</f>
        <v>0</v>
      </c>
      <c r="DU174" s="123">
        <f>-SUMIFS(Lancamentos!$Y:$Y,Lancamentos!$AF:$AF,Fluxo_de_Caixa_Semanal!DU$8,Lancamentos!$F:$F,"Orçado",Lancamentos!$J:$J,Fluxo_de_Caixa_Semanal!$A174)</f>
        <v>0</v>
      </c>
      <c r="DV174" s="121">
        <f>-SUMIFS(Lancamentos!$Y:$Y,Lancamentos!$AF:$AF,Fluxo_de_Caixa_Semanal!DV$8,Lancamentos!$F:$F,"Orçado",Lancamentos!$J:$J,Fluxo_de_Caixa_Semanal!$A174)</f>
        <v>0</v>
      </c>
      <c r="DW174" s="122">
        <f>-SUMIFS(Lancamentos!$Y:$Y,Lancamentos!$AF:$AF,Fluxo_de_Caixa_Semanal!DW$8,Lancamentos!$F:$F,"Orçado",Lancamentos!$J:$J,Fluxo_de_Caixa_Semanal!$A174)</f>
        <v>0</v>
      </c>
      <c r="DX174" s="123">
        <f>-SUMIFS(Lancamentos!$Y:$Y,Lancamentos!$AF:$AF,Fluxo_de_Caixa_Semanal!DX$8,Lancamentos!$F:$F,"Orçado",Lancamentos!$J:$J,Fluxo_de_Caixa_Semanal!$A174)</f>
        <v>0</v>
      </c>
      <c r="DY174" s="121">
        <f>-SUMIFS(Lancamentos!$Y:$Y,Lancamentos!$AF:$AF,Fluxo_de_Caixa_Semanal!DY$8,Lancamentos!$F:$F,"Orçado",Lancamentos!$J:$J,Fluxo_de_Caixa_Semanal!$A174)</f>
        <v>0</v>
      </c>
      <c r="DZ174" s="122">
        <f>-SUMIFS(Lancamentos!$Y:$Y,Lancamentos!$AF:$AF,Fluxo_de_Caixa_Semanal!DZ$8,Lancamentos!$F:$F,"Orçado",Lancamentos!$J:$J,Fluxo_de_Caixa_Semanal!$A174)</f>
        <v>0</v>
      </c>
      <c r="EA174" s="123">
        <f>-SUMIFS(Lancamentos!$Y:$Y,Lancamentos!$AF:$AF,Fluxo_de_Caixa_Semanal!EA$8,Lancamentos!$F:$F,"Orçado",Lancamentos!$J:$J,Fluxo_de_Caixa_Semanal!$A174)</f>
        <v>0</v>
      </c>
      <c r="EB174" s="121">
        <f>-SUMIFS(Lancamentos!$Y:$Y,Lancamentos!$AF:$AF,Fluxo_de_Caixa_Semanal!EB$8,Lancamentos!$F:$F,"Orçado",Lancamentos!$J:$J,Fluxo_de_Caixa_Semanal!$A174)</f>
        <v>0</v>
      </c>
      <c r="EC174" s="122">
        <f>-SUMIFS(Lancamentos!$Y:$Y,Lancamentos!$AF:$AF,Fluxo_de_Caixa_Semanal!EC$8,Lancamentos!$F:$F,"Orçado",Lancamentos!$J:$J,Fluxo_de_Caixa_Semanal!$A174)</f>
        <v>0</v>
      </c>
      <c r="ED174" s="123">
        <f>-SUMIFS(Lancamentos!$Y:$Y,Lancamentos!$AF:$AF,Fluxo_de_Caixa_Semanal!ED$8,Lancamentos!$F:$F,"Orçado",Lancamentos!$J:$J,Fluxo_de_Caixa_Semanal!$A174)</f>
        <v>0</v>
      </c>
      <c r="EE174" s="121">
        <f>-SUMIFS(Lancamentos!$Y:$Y,Lancamentos!$AF:$AF,Fluxo_de_Caixa_Semanal!EE$8,Lancamentos!$F:$F,"Orçado",Lancamentos!$J:$J,Fluxo_de_Caixa_Semanal!$A174)</f>
        <v>0</v>
      </c>
      <c r="EF174" s="122">
        <f>-SUMIFS(Lancamentos!$Y:$Y,Lancamentos!$AF:$AF,Fluxo_de_Caixa_Semanal!EF$8,Lancamentos!$F:$F,"Orçado",Lancamentos!$J:$J,Fluxo_de_Caixa_Semanal!$A174)</f>
        <v>0</v>
      </c>
      <c r="EG174" s="123">
        <f>-SUMIFS(Lancamentos!$Y:$Y,Lancamentos!$AF:$AF,Fluxo_de_Caixa_Semanal!EG$8,Lancamentos!$F:$F,"Orçado",Lancamentos!$J:$J,Fluxo_de_Caixa_Semanal!$A174)</f>
        <v>0</v>
      </c>
      <c r="EH174" s="121">
        <f>-SUMIFS(Lancamentos!$Y:$Y,Lancamentos!$AF:$AF,Fluxo_de_Caixa_Semanal!EH$8,Lancamentos!$F:$F,"Orçado",Lancamentos!$J:$J,Fluxo_de_Caixa_Semanal!$A174)</f>
        <v>0</v>
      </c>
      <c r="EI174" s="122">
        <f>-SUMIFS(Lancamentos!$Y:$Y,Lancamentos!$AF:$AF,Fluxo_de_Caixa_Semanal!EI$8,Lancamentos!$F:$F,"Orçado",Lancamentos!$J:$J,Fluxo_de_Caixa_Semanal!$A174)</f>
        <v>0</v>
      </c>
      <c r="EJ174" s="123">
        <f>-SUMIFS(Lancamentos!$Y:$Y,Lancamentos!$AF:$AF,Fluxo_de_Caixa_Semanal!EJ$8,Lancamentos!$F:$F,"Orçado",Lancamentos!$J:$J,Fluxo_de_Caixa_Semanal!$A174)</f>
        <v>0</v>
      </c>
      <c r="EK174" s="121">
        <f>-SUMIFS(Lancamentos!$Y:$Y,Lancamentos!$AF:$AF,Fluxo_de_Caixa_Semanal!EK$8,Lancamentos!$F:$F,"Orçado",Lancamentos!$J:$J,Fluxo_de_Caixa_Semanal!$A174)</f>
        <v>0</v>
      </c>
      <c r="EL174" s="122">
        <f>-SUMIFS(Lancamentos!$Y:$Y,Lancamentos!$AF:$AF,Fluxo_de_Caixa_Semanal!EL$8,Lancamentos!$F:$F,"Orçado",Lancamentos!$J:$J,Fluxo_de_Caixa_Semanal!$A174)</f>
        <v>0</v>
      </c>
      <c r="EM174" s="123">
        <f>-SUMIFS(Lancamentos!$Y:$Y,Lancamentos!$AF:$AF,Fluxo_de_Caixa_Semanal!EM$8,Lancamentos!$F:$F,"Orçado",Lancamentos!$J:$J,Fluxo_de_Caixa_Semanal!$A174)</f>
        <v>0</v>
      </c>
      <c r="EN174" s="121">
        <f>-SUMIFS(Lancamentos!$Y:$Y,Lancamentos!$AF:$AF,Fluxo_de_Caixa_Semanal!EN$8,Lancamentos!$F:$F,"Orçado",Lancamentos!$J:$J,Fluxo_de_Caixa_Semanal!$A174)</f>
        <v>0</v>
      </c>
      <c r="EO174" s="122">
        <f>-SUMIFS(Lancamentos!$Y:$Y,Lancamentos!$AF:$AF,Fluxo_de_Caixa_Semanal!EO$8,Lancamentos!$F:$F,"Orçado",Lancamentos!$J:$J,Fluxo_de_Caixa_Semanal!$A174)</f>
        <v>0</v>
      </c>
      <c r="EP174" s="123">
        <f>-SUMIFS(Lancamentos!$Y:$Y,Lancamentos!$AF:$AF,Fluxo_de_Caixa_Semanal!EP$8,Lancamentos!$F:$F,"Orçado",Lancamentos!$J:$J,Fluxo_de_Caixa_Semanal!$A174)</f>
        <v>0</v>
      </c>
      <c r="EQ174" s="121">
        <f>-SUMIFS(Lancamentos!$Y:$Y,Lancamentos!$AF:$AF,Fluxo_de_Caixa_Semanal!EQ$8,Lancamentos!$F:$F,"Orçado",Lancamentos!$J:$J,Fluxo_de_Caixa_Semanal!$A174)</f>
        <v>0</v>
      </c>
      <c r="ER174" s="122">
        <f>-SUMIFS(Lancamentos!$Y:$Y,Lancamentos!$AF:$AF,Fluxo_de_Caixa_Semanal!ER$8,Lancamentos!$F:$F,"Orçado",Lancamentos!$J:$J,Fluxo_de_Caixa_Semanal!$A174)</f>
        <v>0</v>
      </c>
      <c r="ES174" s="123">
        <f>-SUMIFS(Lancamentos!$Y:$Y,Lancamentos!$AF:$AF,Fluxo_de_Caixa_Semanal!ES$8,Lancamentos!$F:$F,"Orçado",Lancamentos!$J:$J,Fluxo_de_Caixa_Semanal!$A174)</f>
        <v>0</v>
      </c>
    </row>
    <row r="175" spans="1:149" s="2" customFormat="1" outlineLevel="1" x14ac:dyDescent="0.25">
      <c r="A175" t="s">
        <v>146</v>
      </c>
      <c r="B175" t="s">
        <v>147</v>
      </c>
      <c r="C175" s="165">
        <f>-SUMIFS(Lancamentos!$Y:$Y,Lancamentos!$AF:$AF,Fluxo_de_Caixa_Semanal!C$8,Lancamentos!$F:$F,"Realizado",Lancamentos!$J:$J,Fluxo_de_Caixa_Semanal!$A175)</f>
        <v>0</v>
      </c>
      <c r="D175" s="165">
        <f>-SUMIFS(Lancamentos!$Y:$Y,Lancamentos!$AF:$AF,Fluxo_de_Caixa_Semanal!D$8,Lancamentos!$F:$F,"Realizado",Lancamentos!$J:$J,Fluxo_de_Caixa_Semanal!$A175)</f>
        <v>0</v>
      </c>
      <c r="E175" s="166">
        <f>-SUMIFS(Lancamentos!$Y:$Y,Lancamentos!$AF:$AF,Fluxo_de_Caixa_Semanal!E$8,Lancamentos!$F:$F,"Realizado",Lancamentos!$J:$J,Fluxo_de_Caixa_Semanal!$A175)</f>
        <v>0</v>
      </c>
      <c r="F175" s="167">
        <f>-SUMIFS(Lancamentos!$Y:$Y,Lancamentos!$AF:$AF,Fluxo_de_Caixa_Semanal!F$8,Lancamentos!$F:$F,"Realizado",Lancamentos!$J:$J,Fluxo_de_Caixa_Semanal!$A175)</f>
        <v>0</v>
      </c>
      <c r="G175" s="165">
        <f>-SUMIFS(Lancamentos!$Y:$Y,Lancamentos!$AF:$AF,Fluxo_de_Caixa_Semanal!G$8,Lancamentos!$F:$F,"Realizado",Lancamentos!$J:$J,Fluxo_de_Caixa_Semanal!$A175)</f>
        <v>0</v>
      </c>
      <c r="H175" s="166">
        <f>-SUMIFS(Lancamentos!$Y:$Y,Lancamentos!$AF:$AF,Fluxo_de_Caixa_Semanal!H$8,Lancamentos!$F:$F,"Realizado",Lancamentos!$J:$J,Fluxo_de_Caixa_Semanal!$A175)</f>
        <v>0</v>
      </c>
      <c r="I175" s="167">
        <f>-SUMIFS(Lancamentos!$Y:$Y,Lancamentos!$AF:$AF,Fluxo_de_Caixa_Semanal!I$8,Lancamentos!$F:$F,"Realizado",Lancamentos!$J:$J,Fluxo_de_Caixa_Semanal!$A175)</f>
        <v>0</v>
      </c>
      <c r="J175" s="165">
        <f>-SUMIFS(Lancamentos!$Y:$Y,Lancamentos!$AF:$AF,Fluxo_de_Caixa_Semanal!J$8,Lancamentos!$F:$F,"Realizado",Lancamentos!$J:$J,Fluxo_de_Caixa_Semanal!$A175)</f>
        <v>0</v>
      </c>
      <c r="K175" s="166">
        <f>-SUMIFS(Lancamentos!$Y:$Y,Lancamentos!$AF:$AF,Fluxo_de_Caixa_Semanal!K$8,Lancamentos!$F:$F,"Realizado",Lancamentos!$J:$J,Fluxo_de_Caixa_Semanal!$A175)</f>
        <v>0</v>
      </c>
      <c r="L175" s="167">
        <f>-SUMIFS(Lancamentos!$Y:$Y,Lancamentos!$AF:$AF,Fluxo_de_Caixa_Semanal!L$8,Lancamentos!$F:$F,"Realizado",Lancamentos!$J:$J,Fluxo_de_Caixa_Semanal!$A175)</f>
        <v>0</v>
      </c>
      <c r="M175" s="165">
        <f>-SUMIFS(Lancamentos!$Y:$Y,Lancamentos!$AF:$AF,Fluxo_de_Caixa_Semanal!M$8,Lancamentos!$F:$F,"Realizado",Lancamentos!$J:$J,Fluxo_de_Caixa_Semanal!$A175)</f>
        <v>0</v>
      </c>
      <c r="N175" s="166">
        <f>-SUMIFS(Lancamentos!$Y:$Y,Lancamentos!$AF:$AF,Fluxo_de_Caixa_Semanal!N$8,Lancamentos!$F:$F,"Realizado",Lancamentos!$J:$J,Fluxo_de_Caixa_Semanal!$A175)</f>
        <v>0</v>
      </c>
      <c r="O175" s="167">
        <f>-SUMIFS(Lancamentos!$Y:$Y,Lancamentos!$AF:$AF,Fluxo_de_Caixa_Semanal!O$8,Lancamentos!$F:$F,"Realizado",Lancamentos!$J:$J,Fluxo_de_Caixa_Semanal!$A175)</f>
        <v>0</v>
      </c>
      <c r="P175" s="165">
        <f>-SUMIFS(Lancamentos!$Y:$Y,Lancamentos!$AF:$AF,Fluxo_de_Caixa_Semanal!P$8,Lancamentos!$F:$F,"Realizado",Lancamentos!$J:$J,Fluxo_de_Caixa_Semanal!$A175)</f>
        <v>0</v>
      </c>
      <c r="Q175" s="166">
        <f>-SUMIFS(Lancamentos!$Y:$Y,Lancamentos!$AF:$AF,Fluxo_de_Caixa_Semanal!Q$8,Lancamentos!$F:$F,"Realizado",Lancamentos!$J:$J,Fluxo_de_Caixa_Semanal!$A175)</f>
        <v>0</v>
      </c>
      <c r="R175" s="167">
        <f>-SUMIFS(Lancamentos!$Y:$Y,Lancamentos!$AF:$AF,Fluxo_de_Caixa_Semanal!R$8,Lancamentos!$F:$F,"Realizado",Lancamentos!$J:$J,Fluxo_de_Caixa_Semanal!$A175)</f>
        <v>0</v>
      </c>
      <c r="S175" s="165">
        <f>-SUMIFS(Lancamentos!$Y:$Y,Lancamentos!$AF:$AF,Fluxo_de_Caixa_Semanal!S$8,Lancamentos!$F:$F,"Realizado",Lancamentos!$J:$J,Fluxo_de_Caixa_Semanal!$A175)</f>
        <v>0</v>
      </c>
      <c r="T175" s="166">
        <f>-SUMIFS(Lancamentos!$Y:$Y,Lancamentos!$AF:$AF,Fluxo_de_Caixa_Semanal!T$8,Lancamentos!$F:$F,"Realizado",Lancamentos!$J:$J,Fluxo_de_Caixa_Semanal!$A175)</f>
        <v>0</v>
      </c>
      <c r="U175" s="167">
        <f>-SUMIFS(Lancamentos!$Y:$Y,Lancamentos!$AF:$AF,Fluxo_de_Caixa_Semanal!U$8,Lancamentos!$F:$F,"Realizado",Lancamentos!$J:$J,Fluxo_de_Caixa_Semanal!$A175)</f>
        <v>0</v>
      </c>
      <c r="V175" s="165">
        <f>-SUMIFS(Lancamentos!$Y:$Y,Lancamentos!$AF:$AF,Fluxo_de_Caixa_Semanal!V$8,Lancamentos!$F:$F,"Realizado",Lancamentos!$J:$J,Fluxo_de_Caixa_Semanal!$A175)</f>
        <v>0</v>
      </c>
      <c r="W175" s="166">
        <f>-SUMIFS(Lancamentos!$Y:$Y,Lancamentos!$AF:$AF,Fluxo_de_Caixa_Semanal!W$8,Lancamentos!$F:$F,"Realizado",Lancamentos!$J:$J,Fluxo_de_Caixa_Semanal!$A175)</f>
        <v>0</v>
      </c>
      <c r="X175" s="121">
        <f>-SUMIFS(Lancamentos!$Y:$Y,Lancamentos!$AF:$AF,Fluxo_de_Caixa_Semanal!X$8,Lancamentos!$F:$F,"Orçado",Lancamentos!$J:$J,Fluxo_de_Caixa_Semanal!$A175)</f>
        <v>0</v>
      </c>
      <c r="Y175" s="122">
        <f>-SUMIFS(Lancamentos!$Y:$Y,Lancamentos!$AF:$AF,Fluxo_de_Caixa_Semanal!Y$8,Lancamentos!$F:$F,"Orçado",Lancamentos!$J:$J,Fluxo_de_Caixa_Semanal!$A175)</f>
        <v>0</v>
      </c>
      <c r="Z175" s="123">
        <f>-SUMIFS(Lancamentos!$Y:$Y,Lancamentos!$AF:$AF,Fluxo_de_Caixa_Semanal!Z$8,Lancamentos!$F:$F,"Orçado",Lancamentos!$J:$J,Fluxo_de_Caixa_Semanal!$A175)</f>
        <v>0</v>
      </c>
      <c r="AA175" s="121">
        <f>-SUMIFS(Lancamentos!$Y:$Y,Lancamentos!$AF:$AF,Fluxo_de_Caixa_Semanal!AA$8,Lancamentos!$F:$F,"Orçado",Lancamentos!$J:$J,Fluxo_de_Caixa_Semanal!$A175)</f>
        <v>0</v>
      </c>
      <c r="AB175" s="122">
        <f>-SUMIFS(Lancamentos!$Y:$Y,Lancamentos!$AF:$AF,Fluxo_de_Caixa_Semanal!AB$8,Lancamentos!$F:$F,"Orçado",Lancamentos!$J:$J,Fluxo_de_Caixa_Semanal!$A175)</f>
        <v>0</v>
      </c>
      <c r="AC175" s="123">
        <f>-SUMIFS(Lancamentos!$Y:$Y,Lancamentos!$AF:$AF,Fluxo_de_Caixa_Semanal!AC$8,Lancamentos!$F:$F,"Orçado",Lancamentos!$J:$J,Fluxo_de_Caixa_Semanal!$A175)</f>
        <v>0</v>
      </c>
      <c r="AD175" s="121">
        <f>-SUMIFS(Lancamentos!$Y:$Y,Lancamentos!$AF:$AF,Fluxo_de_Caixa_Semanal!AD$8,Lancamentos!$F:$F,"Orçado",Lancamentos!$J:$J,Fluxo_de_Caixa_Semanal!$A175)</f>
        <v>0</v>
      </c>
      <c r="AE175" s="122">
        <f>-SUMIFS(Lancamentos!$Y:$Y,Lancamentos!$AF:$AF,Fluxo_de_Caixa_Semanal!AE$8,Lancamentos!$F:$F,"Orçado",Lancamentos!$J:$J,Fluxo_de_Caixa_Semanal!$A175)</f>
        <v>0</v>
      </c>
      <c r="AF175" s="123">
        <f>-SUMIFS(Lancamentos!$Y:$Y,Lancamentos!$AF:$AF,Fluxo_de_Caixa_Semanal!AF$8,Lancamentos!$F:$F,"Orçado",Lancamentos!$J:$J,Fluxo_de_Caixa_Semanal!$A175)</f>
        <v>0</v>
      </c>
      <c r="AG175" s="121">
        <f>-SUMIFS(Lancamentos!$Y:$Y,Lancamentos!$AF:$AF,Fluxo_de_Caixa_Semanal!AG$8,Lancamentos!$F:$F,"Orçado",Lancamentos!$J:$J,Fluxo_de_Caixa_Semanal!$A175)</f>
        <v>0</v>
      </c>
      <c r="AH175" s="122">
        <f>-SUMIFS(Lancamentos!$Y:$Y,Lancamentos!$AF:$AF,Fluxo_de_Caixa_Semanal!AH$8,Lancamentos!$F:$F,"Orçado",Lancamentos!$J:$J,Fluxo_de_Caixa_Semanal!$A175)</f>
        <v>0</v>
      </c>
      <c r="AI175" s="123">
        <f>-SUMIFS(Lancamentos!$Y:$Y,Lancamentos!$AF:$AF,Fluxo_de_Caixa_Semanal!AI$8,Lancamentos!$F:$F,"Orçado",Lancamentos!$J:$J,Fluxo_de_Caixa_Semanal!$A175)</f>
        <v>0</v>
      </c>
      <c r="AJ175" s="121">
        <f>-SUMIFS(Lancamentos!$Y:$Y,Lancamentos!$AF:$AF,Fluxo_de_Caixa_Semanal!AJ$8,Lancamentos!$F:$F,"Orçado",Lancamentos!$J:$J,Fluxo_de_Caixa_Semanal!$A175)</f>
        <v>0</v>
      </c>
      <c r="AK175" s="122">
        <f>-SUMIFS(Lancamentos!$Y:$Y,Lancamentos!$AF:$AF,Fluxo_de_Caixa_Semanal!AK$8,Lancamentos!$F:$F,"Orçado",Lancamentos!$J:$J,Fluxo_de_Caixa_Semanal!$A175)</f>
        <v>0</v>
      </c>
      <c r="AL175" s="123">
        <f>-SUMIFS(Lancamentos!$Y:$Y,Lancamentos!$AF:$AF,Fluxo_de_Caixa_Semanal!AL$8,Lancamentos!$F:$F,"Orçado",Lancamentos!$J:$J,Fluxo_de_Caixa_Semanal!$A175)</f>
        <v>0</v>
      </c>
      <c r="AM175" s="121">
        <f>-SUMIFS(Lancamentos!$Y:$Y,Lancamentos!$AF:$AF,Fluxo_de_Caixa_Semanal!AM$8,Lancamentos!$F:$F,"Orçado",Lancamentos!$J:$J,Fluxo_de_Caixa_Semanal!$A175)</f>
        <v>0</v>
      </c>
      <c r="AN175" s="122">
        <f>-SUMIFS(Lancamentos!$Y:$Y,Lancamentos!$AF:$AF,Fluxo_de_Caixa_Semanal!AN$8,Lancamentos!$F:$F,"Orçado",Lancamentos!$J:$J,Fluxo_de_Caixa_Semanal!$A175)</f>
        <v>0</v>
      </c>
      <c r="AO175" s="123">
        <f>-SUMIFS(Lancamentos!$Y:$Y,Lancamentos!$AF:$AF,Fluxo_de_Caixa_Semanal!AO$8,Lancamentos!$F:$F,"Orçado",Lancamentos!$J:$J,Fluxo_de_Caixa_Semanal!$A175)</f>
        <v>0</v>
      </c>
      <c r="AP175" s="121">
        <f>-SUMIFS(Lancamentos!$Y:$Y,Lancamentos!$AF:$AF,Fluxo_de_Caixa_Semanal!AP$8,Lancamentos!$F:$F,"Orçado",Lancamentos!$J:$J,Fluxo_de_Caixa_Semanal!$A175)</f>
        <v>0</v>
      </c>
      <c r="AQ175" s="122">
        <f>-SUMIFS(Lancamentos!$Y:$Y,Lancamentos!$AF:$AF,Fluxo_de_Caixa_Semanal!AQ$8,Lancamentos!$F:$F,"Orçado",Lancamentos!$J:$J,Fluxo_de_Caixa_Semanal!$A175)</f>
        <v>0</v>
      </c>
      <c r="AR175" s="123">
        <f>-SUMIFS(Lancamentos!$Y:$Y,Lancamentos!$AF:$AF,Fluxo_de_Caixa_Semanal!AR$8,Lancamentos!$F:$F,"Orçado",Lancamentos!$J:$J,Fluxo_de_Caixa_Semanal!$A175)</f>
        <v>0</v>
      </c>
      <c r="AS175" s="121">
        <f>-SUMIFS(Lancamentos!$Y:$Y,Lancamentos!$AF:$AF,Fluxo_de_Caixa_Semanal!AS$8,Lancamentos!$F:$F,"Orçado",Lancamentos!$J:$J,Fluxo_de_Caixa_Semanal!$A175)</f>
        <v>0</v>
      </c>
      <c r="AT175" s="122">
        <f>-SUMIFS(Lancamentos!$Y:$Y,Lancamentos!$AF:$AF,Fluxo_de_Caixa_Semanal!AT$8,Lancamentos!$F:$F,"Orçado",Lancamentos!$J:$J,Fluxo_de_Caixa_Semanal!$A175)</f>
        <v>0</v>
      </c>
      <c r="AU175" s="123">
        <f>-SUMIFS(Lancamentos!$Y:$Y,Lancamentos!$AF:$AF,Fluxo_de_Caixa_Semanal!AU$8,Lancamentos!$F:$F,"Orçado",Lancamentos!$J:$J,Fluxo_de_Caixa_Semanal!$A175)</f>
        <v>0</v>
      </c>
      <c r="AV175" s="121">
        <f>-SUMIFS(Lancamentos!$Y:$Y,Lancamentos!$AF:$AF,Fluxo_de_Caixa_Semanal!AV$8,Lancamentos!$F:$F,"Orçado",Lancamentos!$J:$J,Fluxo_de_Caixa_Semanal!$A175)</f>
        <v>0</v>
      </c>
      <c r="AW175" s="122">
        <f>-SUMIFS(Lancamentos!$Y:$Y,Lancamentos!$AF:$AF,Fluxo_de_Caixa_Semanal!AW$8,Lancamentos!$F:$F,"Orçado",Lancamentos!$J:$J,Fluxo_de_Caixa_Semanal!$A175)</f>
        <v>0</v>
      </c>
      <c r="AX175" s="123">
        <f>-SUMIFS(Lancamentos!$Y:$Y,Lancamentos!$AF:$AF,Fluxo_de_Caixa_Semanal!AX$8,Lancamentos!$F:$F,"Orçado",Lancamentos!$J:$J,Fluxo_de_Caixa_Semanal!$A175)</f>
        <v>0</v>
      </c>
      <c r="AY175" s="121">
        <f>-SUMIFS(Lancamentos!$Y:$Y,Lancamentos!$AF:$AF,Fluxo_de_Caixa_Semanal!AY$8,Lancamentos!$F:$F,"Orçado",Lancamentos!$J:$J,Fluxo_de_Caixa_Semanal!$A175)</f>
        <v>0</v>
      </c>
      <c r="AZ175" s="122">
        <f>-SUMIFS(Lancamentos!$Y:$Y,Lancamentos!$AF:$AF,Fluxo_de_Caixa_Semanal!AZ$8,Lancamentos!$F:$F,"Orçado",Lancamentos!$J:$J,Fluxo_de_Caixa_Semanal!$A175)</f>
        <v>0</v>
      </c>
      <c r="BA175" s="123">
        <f>-SUMIFS(Lancamentos!$Y:$Y,Lancamentos!$AF:$AF,Fluxo_de_Caixa_Semanal!BA$8,Lancamentos!$F:$F,"Orçado",Lancamentos!$J:$J,Fluxo_de_Caixa_Semanal!$A175)</f>
        <v>0</v>
      </c>
      <c r="BB175" s="121">
        <f>-SUMIFS(Lancamentos!$Y:$Y,Lancamentos!$AF:$AF,Fluxo_de_Caixa_Semanal!BB$8,Lancamentos!$F:$F,"Orçado",Lancamentos!$J:$J,Fluxo_de_Caixa_Semanal!$A175)</f>
        <v>0</v>
      </c>
      <c r="BC175" s="122">
        <f>-SUMIFS(Lancamentos!$Y:$Y,Lancamentos!$AF:$AF,Fluxo_de_Caixa_Semanal!BC$8,Lancamentos!$F:$F,"Orçado",Lancamentos!$J:$J,Fluxo_de_Caixa_Semanal!$A175)</f>
        <v>0</v>
      </c>
      <c r="BD175" s="123">
        <f>-SUMIFS(Lancamentos!$Y:$Y,Lancamentos!$AF:$AF,Fluxo_de_Caixa_Semanal!BD$8,Lancamentos!$F:$F,"Orçado",Lancamentos!$J:$J,Fluxo_de_Caixa_Semanal!$A175)</f>
        <v>0</v>
      </c>
      <c r="BE175" s="121">
        <f>-SUMIFS(Lancamentos!$Y:$Y,Lancamentos!$AF:$AF,Fluxo_de_Caixa_Semanal!BE$8,Lancamentos!$F:$F,"Orçado",Lancamentos!$J:$J,Fluxo_de_Caixa_Semanal!$A175)</f>
        <v>0</v>
      </c>
      <c r="BF175" s="122">
        <f>-SUMIFS(Lancamentos!$Y:$Y,Lancamentos!$AF:$AF,Fluxo_de_Caixa_Semanal!BF$8,Lancamentos!$F:$F,"Orçado",Lancamentos!$J:$J,Fluxo_de_Caixa_Semanal!$A175)</f>
        <v>0</v>
      </c>
      <c r="BG175" s="123">
        <f>-SUMIFS(Lancamentos!$Y:$Y,Lancamentos!$AF:$AF,Fluxo_de_Caixa_Semanal!BG$8,Lancamentos!$F:$F,"Orçado",Lancamentos!$J:$J,Fluxo_de_Caixa_Semanal!$A175)</f>
        <v>0</v>
      </c>
      <c r="BH175" s="121">
        <f>-SUMIFS(Lancamentos!$Y:$Y,Lancamentos!$AF:$AF,Fluxo_de_Caixa_Semanal!BH$8,Lancamentos!$F:$F,"Orçado",Lancamentos!$J:$J,Fluxo_de_Caixa_Semanal!$A175)</f>
        <v>0</v>
      </c>
      <c r="BI175" s="122">
        <f>-SUMIFS(Lancamentos!$Y:$Y,Lancamentos!$AF:$AF,Fluxo_de_Caixa_Semanal!BI$8,Lancamentos!$F:$F,"Orçado",Lancamentos!$J:$J,Fluxo_de_Caixa_Semanal!$A175)</f>
        <v>0</v>
      </c>
      <c r="BJ175" s="123">
        <f>-SUMIFS(Lancamentos!$Y:$Y,Lancamentos!$AF:$AF,Fluxo_de_Caixa_Semanal!BJ$8,Lancamentos!$F:$F,"Orçado",Lancamentos!$J:$J,Fluxo_de_Caixa_Semanal!$A175)</f>
        <v>0</v>
      </c>
      <c r="BK175" s="121">
        <f>-SUMIFS(Lancamentos!$Y:$Y,Lancamentos!$AF:$AF,Fluxo_de_Caixa_Semanal!BK$8,Lancamentos!$F:$F,"Orçado",Lancamentos!$J:$J,Fluxo_de_Caixa_Semanal!$A175)</f>
        <v>0</v>
      </c>
      <c r="BL175" s="122">
        <f>-SUMIFS(Lancamentos!$Y:$Y,Lancamentos!$AF:$AF,Fluxo_de_Caixa_Semanal!BL$8,Lancamentos!$F:$F,"Orçado",Lancamentos!$J:$J,Fluxo_de_Caixa_Semanal!$A175)</f>
        <v>0</v>
      </c>
      <c r="BM175" s="123">
        <f>-SUMIFS(Lancamentos!$Y:$Y,Lancamentos!$AF:$AF,Fluxo_de_Caixa_Semanal!BM$8,Lancamentos!$F:$F,"Orçado",Lancamentos!$J:$J,Fluxo_de_Caixa_Semanal!$A175)</f>
        <v>0</v>
      </c>
      <c r="BN175" s="121">
        <f>-SUMIFS(Lancamentos!$Y:$Y,Lancamentos!$AF:$AF,Fluxo_de_Caixa_Semanal!BN$8,Lancamentos!$F:$F,"Orçado",Lancamentos!$J:$J,Fluxo_de_Caixa_Semanal!$A175)</f>
        <v>0</v>
      </c>
      <c r="BO175" s="122">
        <f>-SUMIFS(Lancamentos!$Y:$Y,Lancamentos!$AF:$AF,Fluxo_de_Caixa_Semanal!BO$8,Lancamentos!$F:$F,"Orçado",Lancamentos!$J:$J,Fluxo_de_Caixa_Semanal!$A175)</f>
        <v>0</v>
      </c>
      <c r="BP175" s="123">
        <f>-SUMIFS(Lancamentos!$Y:$Y,Lancamentos!$AF:$AF,Fluxo_de_Caixa_Semanal!BP$8,Lancamentos!$F:$F,"Orçado",Lancamentos!$J:$J,Fluxo_de_Caixa_Semanal!$A175)</f>
        <v>0</v>
      </c>
      <c r="BQ175" s="121">
        <f>-SUMIFS(Lancamentos!$Y:$Y,Lancamentos!$AF:$AF,Fluxo_de_Caixa_Semanal!BQ$8,Lancamentos!$F:$F,"Orçado",Lancamentos!$J:$J,Fluxo_de_Caixa_Semanal!$A175)</f>
        <v>0</v>
      </c>
      <c r="BR175" s="122">
        <f>-SUMIFS(Lancamentos!$Y:$Y,Lancamentos!$AF:$AF,Fluxo_de_Caixa_Semanal!BR$8,Lancamentos!$F:$F,"Orçado",Lancamentos!$J:$J,Fluxo_de_Caixa_Semanal!$A175)</f>
        <v>0</v>
      </c>
      <c r="BS175" s="123">
        <f>-SUMIFS(Lancamentos!$Y:$Y,Lancamentos!$AF:$AF,Fluxo_de_Caixa_Semanal!BS$8,Lancamentos!$F:$F,"Orçado",Lancamentos!$J:$J,Fluxo_de_Caixa_Semanal!$A175)</f>
        <v>0</v>
      </c>
      <c r="BT175" s="121">
        <f>-SUMIFS(Lancamentos!$Y:$Y,Lancamentos!$AF:$AF,Fluxo_de_Caixa_Semanal!BT$8,Lancamentos!$F:$F,"Orçado",Lancamentos!$J:$J,Fluxo_de_Caixa_Semanal!$A175)</f>
        <v>0</v>
      </c>
      <c r="BU175" s="122">
        <f>-SUMIFS(Lancamentos!$Y:$Y,Lancamentos!$AF:$AF,Fluxo_de_Caixa_Semanal!BU$8,Lancamentos!$F:$F,"Orçado",Lancamentos!$J:$J,Fluxo_de_Caixa_Semanal!$A175)</f>
        <v>0</v>
      </c>
      <c r="BV175" s="123">
        <f>-SUMIFS(Lancamentos!$Y:$Y,Lancamentos!$AF:$AF,Fluxo_de_Caixa_Semanal!BV$8,Lancamentos!$F:$F,"Orçado",Lancamentos!$J:$J,Fluxo_de_Caixa_Semanal!$A175)</f>
        <v>0</v>
      </c>
      <c r="BW175" s="121">
        <f>-SUMIFS(Lancamentos!$Y:$Y,Lancamentos!$AF:$AF,Fluxo_de_Caixa_Semanal!BW$8,Lancamentos!$F:$F,"Orçado",Lancamentos!$J:$J,Fluxo_de_Caixa_Semanal!$A175)</f>
        <v>0</v>
      </c>
      <c r="BX175" s="122">
        <f>-SUMIFS(Lancamentos!$Y:$Y,Lancamentos!$AF:$AF,Fluxo_de_Caixa_Semanal!BX$8,Lancamentos!$F:$F,"Orçado",Lancamentos!$J:$J,Fluxo_de_Caixa_Semanal!$A175)</f>
        <v>0</v>
      </c>
      <c r="BY175" s="123">
        <f>-SUMIFS(Lancamentos!$Y:$Y,Lancamentos!$AF:$AF,Fluxo_de_Caixa_Semanal!BY$8,Lancamentos!$F:$F,"Orçado",Lancamentos!$J:$J,Fluxo_de_Caixa_Semanal!$A175)</f>
        <v>0</v>
      </c>
      <c r="BZ175" s="121">
        <f>-SUMIFS(Lancamentos!$Y:$Y,Lancamentos!$AF:$AF,Fluxo_de_Caixa_Semanal!BZ$8,Lancamentos!$F:$F,"Orçado",Lancamentos!$J:$J,Fluxo_de_Caixa_Semanal!$A175)</f>
        <v>0</v>
      </c>
      <c r="CA175" s="122">
        <f>-SUMIFS(Lancamentos!$Y:$Y,Lancamentos!$AF:$AF,Fluxo_de_Caixa_Semanal!CA$8,Lancamentos!$F:$F,"Orçado",Lancamentos!$J:$J,Fluxo_de_Caixa_Semanal!$A175)</f>
        <v>0</v>
      </c>
      <c r="CB175" s="123">
        <f>-SUMIFS(Lancamentos!$Y:$Y,Lancamentos!$AF:$AF,Fluxo_de_Caixa_Semanal!CB$8,Lancamentos!$F:$F,"Orçado",Lancamentos!$J:$J,Fluxo_de_Caixa_Semanal!$A175)</f>
        <v>0</v>
      </c>
      <c r="CC175" s="121">
        <f>-SUMIFS(Lancamentos!$Y:$Y,Lancamentos!$AF:$AF,Fluxo_de_Caixa_Semanal!CC$8,Lancamentos!$F:$F,"Orçado",Lancamentos!$J:$J,Fluxo_de_Caixa_Semanal!$A175)</f>
        <v>0</v>
      </c>
      <c r="CD175" s="122">
        <f>-SUMIFS(Lancamentos!$Y:$Y,Lancamentos!$AF:$AF,Fluxo_de_Caixa_Semanal!CD$8,Lancamentos!$F:$F,"Orçado",Lancamentos!$J:$J,Fluxo_de_Caixa_Semanal!$A175)</f>
        <v>0</v>
      </c>
      <c r="CE175" s="123">
        <f>-SUMIFS(Lancamentos!$Y:$Y,Lancamentos!$AF:$AF,Fluxo_de_Caixa_Semanal!CE$8,Lancamentos!$F:$F,"Orçado",Lancamentos!$J:$J,Fluxo_de_Caixa_Semanal!$A175)</f>
        <v>0</v>
      </c>
      <c r="CF175" s="121">
        <f>-SUMIFS(Lancamentos!$Y:$Y,Lancamentos!$AF:$AF,Fluxo_de_Caixa_Semanal!CF$8,Lancamentos!$F:$F,"Orçado",Lancamentos!$J:$J,Fluxo_de_Caixa_Semanal!$A175)</f>
        <v>0</v>
      </c>
      <c r="CG175" s="122">
        <f>-SUMIFS(Lancamentos!$Y:$Y,Lancamentos!$AF:$AF,Fluxo_de_Caixa_Semanal!CG$8,Lancamentos!$F:$F,"Orçado",Lancamentos!$J:$J,Fluxo_de_Caixa_Semanal!$A175)</f>
        <v>0</v>
      </c>
      <c r="CH175" s="123">
        <f>-SUMIFS(Lancamentos!$Y:$Y,Lancamentos!$AF:$AF,Fluxo_de_Caixa_Semanal!CH$8,Lancamentos!$F:$F,"Orçado",Lancamentos!$J:$J,Fluxo_de_Caixa_Semanal!$A175)</f>
        <v>0</v>
      </c>
      <c r="CI175" s="121">
        <f>-SUMIFS(Lancamentos!$Y:$Y,Lancamentos!$AF:$AF,Fluxo_de_Caixa_Semanal!CI$8,Lancamentos!$F:$F,"Orçado",Lancamentos!$J:$J,Fluxo_de_Caixa_Semanal!$A175)</f>
        <v>0</v>
      </c>
      <c r="CJ175" s="122">
        <f>-SUMIFS(Lancamentos!$Y:$Y,Lancamentos!$AF:$AF,Fluxo_de_Caixa_Semanal!CJ$8,Lancamentos!$F:$F,"Orçado",Lancamentos!$J:$J,Fluxo_de_Caixa_Semanal!$A175)</f>
        <v>0</v>
      </c>
      <c r="CK175" s="123">
        <f>-SUMIFS(Lancamentos!$Y:$Y,Lancamentos!$AF:$AF,Fluxo_de_Caixa_Semanal!CK$8,Lancamentos!$F:$F,"Orçado",Lancamentos!$J:$J,Fluxo_de_Caixa_Semanal!$A175)</f>
        <v>0</v>
      </c>
      <c r="CL175" s="121">
        <f>-SUMIFS(Lancamentos!$Y:$Y,Lancamentos!$AF:$AF,Fluxo_de_Caixa_Semanal!CL$8,Lancamentos!$F:$F,"Orçado",Lancamentos!$J:$J,Fluxo_de_Caixa_Semanal!$A175)</f>
        <v>0</v>
      </c>
      <c r="CM175" s="122">
        <f>-SUMIFS(Lancamentos!$Y:$Y,Lancamentos!$AF:$AF,Fluxo_de_Caixa_Semanal!CM$8,Lancamentos!$F:$F,"Orçado",Lancamentos!$J:$J,Fluxo_de_Caixa_Semanal!$A175)</f>
        <v>0</v>
      </c>
      <c r="CN175" s="123">
        <f>-SUMIFS(Lancamentos!$Y:$Y,Lancamentos!$AF:$AF,Fluxo_de_Caixa_Semanal!CN$8,Lancamentos!$F:$F,"Orçado",Lancamentos!$J:$J,Fluxo_de_Caixa_Semanal!$A175)</f>
        <v>0</v>
      </c>
      <c r="CO175" s="121">
        <f>-SUMIFS(Lancamentos!$Y:$Y,Lancamentos!$AF:$AF,Fluxo_de_Caixa_Semanal!CO$8,Lancamentos!$F:$F,"Orçado",Lancamentos!$J:$J,Fluxo_de_Caixa_Semanal!$A175)</f>
        <v>0</v>
      </c>
      <c r="CP175" s="122">
        <f>-SUMIFS(Lancamentos!$Y:$Y,Lancamentos!$AF:$AF,Fluxo_de_Caixa_Semanal!CP$8,Lancamentos!$F:$F,"Orçado",Lancamentos!$J:$J,Fluxo_de_Caixa_Semanal!$A175)</f>
        <v>0</v>
      </c>
      <c r="CQ175" s="123">
        <f>-SUMIFS(Lancamentos!$Y:$Y,Lancamentos!$AF:$AF,Fluxo_de_Caixa_Semanal!CQ$8,Lancamentos!$F:$F,"Orçado",Lancamentos!$J:$J,Fluxo_de_Caixa_Semanal!$A175)</f>
        <v>0</v>
      </c>
      <c r="CR175" s="121">
        <f>-SUMIFS(Lancamentos!$Y:$Y,Lancamentos!$AF:$AF,Fluxo_de_Caixa_Semanal!CR$8,Lancamentos!$F:$F,"Orçado",Lancamentos!$J:$J,Fluxo_de_Caixa_Semanal!$A175)</f>
        <v>0</v>
      </c>
      <c r="CS175" s="122">
        <f>-SUMIFS(Lancamentos!$Y:$Y,Lancamentos!$AF:$AF,Fluxo_de_Caixa_Semanal!CS$8,Lancamentos!$F:$F,"Orçado",Lancamentos!$J:$J,Fluxo_de_Caixa_Semanal!$A175)</f>
        <v>0</v>
      </c>
      <c r="CT175" s="123">
        <f>-SUMIFS(Lancamentos!$Y:$Y,Lancamentos!$AF:$AF,Fluxo_de_Caixa_Semanal!CT$8,Lancamentos!$F:$F,"Orçado",Lancamentos!$J:$J,Fluxo_de_Caixa_Semanal!$A175)</f>
        <v>0</v>
      </c>
      <c r="CU175" s="121">
        <f>-SUMIFS(Lancamentos!$Y:$Y,Lancamentos!$AF:$AF,Fluxo_de_Caixa_Semanal!CU$8,Lancamentos!$F:$F,"Orçado",Lancamentos!$J:$J,Fluxo_de_Caixa_Semanal!$A175)</f>
        <v>0</v>
      </c>
      <c r="CV175" s="122">
        <f>-SUMIFS(Lancamentos!$Y:$Y,Lancamentos!$AF:$AF,Fluxo_de_Caixa_Semanal!CV$8,Lancamentos!$F:$F,"Orçado",Lancamentos!$J:$J,Fluxo_de_Caixa_Semanal!$A175)</f>
        <v>0</v>
      </c>
      <c r="CW175" s="123">
        <f>-SUMIFS(Lancamentos!$Y:$Y,Lancamentos!$AF:$AF,Fluxo_de_Caixa_Semanal!CW$8,Lancamentos!$F:$F,"Orçado",Lancamentos!$J:$J,Fluxo_de_Caixa_Semanal!$A175)</f>
        <v>0</v>
      </c>
      <c r="CX175" s="121">
        <f>-SUMIFS(Lancamentos!$Y:$Y,Lancamentos!$AF:$AF,Fluxo_de_Caixa_Semanal!CX$8,Lancamentos!$F:$F,"Orçado",Lancamentos!$J:$J,Fluxo_de_Caixa_Semanal!$A175)</f>
        <v>0</v>
      </c>
      <c r="CY175" s="122">
        <f>-SUMIFS(Lancamentos!$Y:$Y,Lancamentos!$AF:$AF,Fluxo_de_Caixa_Semanal!CY$8,Lancamentos!$F:$F,"Orçado",Lancamentos!$J:$J,Fluxo_de_Caixa_Semanal!$A175)</f>
        <v>0</v>
      </c>
      <c r="CZ175" s="123">
        <f>-SUMIFS(Lancamentos!$Y:$Y,Lancamentos!$AF:$AF,Fluxo_de_Caixa_Semanal!CZ$8,Lancamentos!$F:$F,"Orçado",Lancamentos!$J:$J,Fluxo_de_Caixa_Semanal!$A175)</f>
        <v>0</v>
      </c>
      <c r="DA175" s="121">
        <f>-SUMIFS(Lancamentos!$Y:$Y,Lancamentos!$AF:$AF,Fluxo_de_Caixa_Semanal!DA$8,Lancamentos!$F:$F,"Orçado",Lancamentos!$J:$J,Fluxo_de_Caixa_Semanal!$A175)</f>
        <v>0</v>
      </c>
      <c r="DB175" s="122">
        <f>-SUMIFS(Lancamentos!$Y:$Y,Lancamentos!$AF:$AF,Fluxo_de_Caixa_Semanal!DB$8,Lancamentos!$F:$F,"Orçado",Lancamentos!$J:$J,Fluxo_de_Caixa_Semanal!$A175)</f>
        <v>0</v>
      </c>
      <c r="DC175" s="123">
        <f>-SUMIFS(Lancamentos!$Y:$Y,Lancamentos!$AF:$AF,Fluxo_de_Caixa_Semanal!DC$8,Lancamentos!$F:$F,"Orçado",Lancamentos!$J:$J,Fluxo_de_Caixa_Semanal!$A175)</f>
        <v>0</v>
      </c>
      <c r="DD175" s="121">
        <f>-SUMIFS(Lancamentos!$Y:$Y,Lancamentos!$AF:$AF,Fluxo_de_Caixa_Semanal!DD$8,Lancamentos!$F:$F,"Orçado",Lancamentos!$J:$J,Fluxo_de_Caixa_Semanal!$A175)</f>
        <v>0</v>
      </c>
      <c r="DE175" s="122">
        <f>-SUMIFS(Lancamentos!$Y:$Y,Lancamentos!$AF:$AF,Fluxo_de_Caixa_Semanal!DE$8,Lancamentos!$F:$F,"Orçado",Lancamentos!$J:$J,Fluxo_de_Caixa_Semanal!$A175)</f>
        <v>0</v>
      </c>
      <c r="DF175" s="123">
        <f>-SUMIFS(Lancamentos!$Y:$Y,Lancamentos!$AF:$AF,Fluxo_de_Caixa_Semanal!DF$8,Lancamentos!$F:$F,"Orçado",Lancamentos!$J:$J,Fluxo_de_Caixa_Semanal!$A175)</f>
        <v>0</v>
      </c>
      <c r="DG175" s="121">
        <f>-SUMIFS(Lancamentos!$Y:$Y,Lancamentos!$AF:$AF,Fluxo_de_Caixa_Semanal!DG$8,Lancamentos!$F:$F,"Orçado",Lancamentos!$J:$J,Fluxo_de_Caixa_Semanal!$A175)</f>
        <v>0</v>
      </c>
      <c r="DH175" s="122">
        <f>-SUMIFS(Lancamentos!$Y:$Y,Lancamentos!$AF:$AF,Fluxo_de_Caixa_Semanal!DH$8,Lancamentos!$F:$F,"Orçado",Lancamentos!$J:$J,Fluxo_de_Caixa_Semanal!$A175)</f>
        <v>0</v>
      </c>
      <c r="DI175" s="123">
        <f>-SUMIFS(Lancamentos!$Y:$Y,Lancamentos!$AF:$AF,Fluxo_de_Caixa_Semanal!DI$8,Lancamentos!$F:$F,"Orçado",Lancamentos!$J:$J,Fluxo_de_Caixa_Semanal!$A175)</f>
        <v>0</v>
      </c>
      <c r="DJ175" s="121">
        <f>-SUMIFS(Lancamentos!$Y:$Y,Lancamentos!$AF:$AF,Fluxo_de_Caixa_Semanal!DJ$8,Lancamentos!$F:$F,"Orçado",Lancamentos!$J:$J,Fluxo_de_Caixa_Semanal!$A175)</f>
        <v>0</v>
      </c>
      <c r="DK175" s="122">
        <f>-SUMIFS(Lancamentos!$Y:$Y,Lancamentos!$AF:$AF,Fluxo_de_Caixa_Semanal!DK$8,Lancamentos!$F:$F,"Orçado",Lancamentos!$J:$J,Fluxo_de_Caixa_Semanal!$A175)</f>
        <v>0</v>
      </c>
      <c r="DL175" s="123">
        <f>-SUMIFS(Lancamentos!$Y:$Y,Lancamentos!$AF:$AF,Fluxo_de_Caixa_Semanal!DL$8,Lancamentos!$F:$F,"Orçado",Lancamentos!$J:$J,Fluxo_de_Caixa_Semanal!$A175)</f>
        <v>0</v>
      </c>
      <c r="DM175" s="121">
        <f>-SUMIFS(Lancamentos!$Y:$Y,Lancamentos!$AF:$AF,Fluxo_de_Caixa_Semanal!DM$8,Lancamentos!$F:$F,"Orçado",Lancamentos!$J:$J,Fluxo_de_Caixa_Semanal!$A175)</f>
        <v>0</v>
      </c>
      <c r="DN175" s="122">
        <f>-SUMIFS(Lancamentos!$Y:$Y,Lancamentos!$AF:$AF,Fluxo_de_Caixa_Semanal!DN$8,Lancamentos!$F:$F,"Orçado",Lancamentos!$J:$J,Fluxo_de_Caixa_Semanal!$A175)</f>
        <v>0</v>
      </c>
      <c r="DO175" s="123">
        <f>-SUMIFS(Lancamentos!$Y:$Y,Lancamentos!$AF:$AF,Fluxo_de_Caixa_Semanal!DO$8,Lancamentos!$F:$F,"Orçado",Lancamentos!$J:$J,Fluxo_de_Caixa_Semanal!$A175)</f>
        <v>0</v>
      </c>
      <c r="DP175" s="121">
        <f>-SUMIFS(Lancamentos!$Y:$Y,Lancamentos!$AF:$AF,Fluxo_de_Caixa_Semanal!DP$8,Lancamentos!$F:$F,"Orçado",Lancamentos!$J:$J,Fluxo_de_Caixa_Semanal!$A175)</f>
        <v>0</v>
      </c>
      <c r="DQ175" s="122">
        <f>-SUMIFS(Lancamentos!$Y:$Y,Lancamentos!$AF:$AF,Fluxo_de_Caixa_Semanal!DQ$8,Lancamentos!$F:$F,"Orçado",Lancamentos!$J:$J,Fluxo_de_Caixa_Semanal!$A175)</f>
        <v>0</v>
      </c>
      <c r="DR175" s="123">
        <f>-SUMIFS(Lancamentos!$Y:$Y,Lancamentos!$AF:$AF,Fluxo_de_Caixa_Semanal!DR$8,Lancamentos!$F:$F,"Orçado",Lancamentos!$J:$J,Fluxo_de_Caixa_Semanal!$A175)</f>
        <v>0</v>
      </c>
      <c r="DS175" s="121">
        <f>-SUMIFS(Lancamentos!$Y:$Y,Lancamentos!$AF:$AF,Fluxo_de_Caixa_Semanal!DS$8,Lancamentos!$F:$F,"Orçado",Lancamentos!$J:$J,Fluxo_de_Caixa_Semanal!$A175)</f>
        <v>0</v>
      </c>
      <c r="DT175" s="122">
        <f>-SUMIFS(Lancamentos!$Y:$Y,Lancamentos!$AF:$AF,Fluxo_de_Caixa_Semanal!DT$8,Lancamentos!$F:$F,"Orçado",Lancamentos!$J:$J,Fluxo_de_Caixa_Semanal!$A175)</f>
        <v>0</v>
      </c>
      <c r="DU175" s="123">
        <f>-SUMIFS(Lancamentos!$Y:$Y,Lancamentos!$AF:$AF,Fluxo_de_Caixa_Semanal!DU$8,Lancamentos!$F:$F,"Orçado",Lancamentos!$J:$J,Fluxo_de_Caixa_Semanal!$A175)</f>
        <v>0</v>
      </c>
      <c r="DV175" s="121">
        <f>-SUMIFS(Lancamentos!$Y:$Y,Lancamentos!$AF:$AF,Fluxo_de_Caixa_Semanal!DV$8,Lancamentos!$F:$F,"Orçado",Lancamentos!$J:$J,Fluxo_de_Caixa_Semanal!$A175)</f>
        <v>0</v>
      </c>
      <c r="DW175" s="122">
        <f>-SUMIFS(Lancamentos!$Y:$Y,Lancamentos!$AF:$AF,Fluxo_de_Caixa_Semanal!DW$8,Lancamentos!$F:$F,"Orçado",Lancamentos!$J:$J,Fluxo_de_Caixa_Semanal!$A175)</f>
        <v>0</v>
      </c>
      <c r="DX175" s="123">
        <f>-SUMIFS(Lancamentos!$Y:$Y,Lancamentos!$AF:$AF,Fluxo_de_Caixa_Semanal!DX$8,Lancamentos!$F:$F,"Orçado",Lancamentos!$J:$J,Fluxo_de_Caixa_Semanal!$A175)</f>
        <v>0</v>
      </c>
      <c r="DY175" s="121">
        <f>-SUMIFS(Lancamentos!$Y:$Y,Lancamentos!$AF:$AF,Fluxo_de_Caixa_Semanal!DY$8,Lancamentos!$F:$F,"Orçado",Lancamentos!$J:$J,Fluxo_de_Caixa_Semanal!$A175)</f>
        <v>0</v>
      </c>
      <c r="DZ175" s="122">
        <f>-SUMIFS(Lancamentos!$Y:$Y,Lancamentos!$AF:$AF,Fluxo_de_Caixa_Semanal!DZ$8,Lancamentos!$F:$F,"Orçado",Lancamentos!$J:$J,Fluxo_de_Caixa_Semanal!$A175)</f>
        <v>0</v>
      </c>
      <c r="EA175" s="123">
        <f>-SUMIFS(Lancamentos!$Y:$Y,Lancamentos!$AF:$AF,Fluxo_de_Caixa_Semanal!EA$8,Lancamentos!$F:$F,"Orçado",Lancamentos!$J:$J,Fluxo_de_Caixa_Semanal!$A175)</f>
        <v>0</v>
      </c>
      <c r="EB175" s="121">
        <f>-SUMIFS(Lancamentos!$Y:$Y,Lancamentos!$AF:$AF,Fluxo_de_Caixa_Semanal!EB$8,Lancamentos!$F:$F,"Orçado",Lancamentos!$J:$J,Fluxo_de_Caixa_Semanal!$A175)</f>
        <v>0</v>
      </c>
      <c r="EC175" s="122">
        <f>-SUMIFS(Lancamentos!$Y:$Y,Lancamentos!$AF:$AF,Fluxo_de_Caixa_Semanal!EC$8,Lancamentos!$F:$F,"Orçado",Lancamentos!$J:$J,Fluxo_de_Caixa_Semanal!$A175)</f>
        <v>0</v>
      </c>
      <c r="ED175" s="123">
        <f>-SUMIFS(Lancamentos!$Y:$Y,Lancamentos!$AF:$AF,Fluxo_de_Caixa_Semanal!ED$8,Lancamentos!$F:$F,"Orçado",Lancamentos!$J:$J,Fluxo_de_Caixa_Semanal!$A175)</f>
        <v>0</v>
      </c>
      <c r="EE175" s="121">
        <f>-SUMIFS(Lancamentos!$Y:$Y,Lancamentos!$AF:$AF,Fluxo_de_Caixa_Semanal!EE$8,Lancamentos!$F:$F,"Orçado",Lancamentos!$J:$J,Fluxo_de_Caixa_Semanal!$A175)</f>
        <v>0</v>
      </c>
      <c r="EF175" s="122">
        <f>-SUMIFS(Lancamentos!$Y:$Y,Lancamentos!$AF:$AF,Fluxo_de_Caixa_Semanal!EF$8,Lancamentos!$F:$F,"Orçado",Lancamentos!$J:$J,Fluxo_de_Caixa_Semanal!$A175)</f>
        <v>0</v>
      </c>
      <c r="EG175" s="123">
        <f>-SUMIFS(Lancamentos!$Y:$Y,Lancamentos!$AF:$AF,Fluxo_de_Caixa_Semanal!EG$8,Lancamentos!$F:$F,"Orçado",Lancamentos!$J:$J,Fluxo_de_Caixa_Semanal!$A175)</f>
        <v>0</v>
      </c>
      <c r="EH175" s="121">
        <f>-SUMIFS(Lancamentos!$Y:$Y,Lancamentos!$AF:$AF,Fluxo_de_Caixa_Semanal!EH$8,Lancamentos!$F:$F,"Orçado",Lancamentos!$J:$J,Fluxo_de_Caixa_Semanal!$A175)</f>
        <v>0</v>
      </c>
      <c r="EI175" s="122">
        <f>-SUMIFS(Lancamentos!$Y:$Y,Lancamentos!$AF:$AF,Fluxo_de_Caixa_Semanal!EI$8,Lancamentos!$F:$F,"Orçado",Lancamentos!$J:$J,Fluxo_de_Caixa_Semanal!$A175)</f>
        <v>0</v>
      </c>
      <c r="EJ175" s="123">
        <f>-SUMIFS(Lancamentos!$Y:$Y,Lancamentos!$AF:$AF,Fluxo_de_Caixa_Semanal!EJ$8,Lancamentos!$F:$F,"Orçado",Lancamentos!$J:$J,Fluxo_de_Caixa_Semanal!$A175)</f>
        <v>0</v>
      </c>
      <c r="EK175" s="121">
        <f>-SUMIFS(Lancamentos!$Y:$Y,Lancamentos!$AF:$AF,Fluxo_de_Caixa_Semanal!EK$8,Lancamentos!$F:$F,"Orçado",Lancamentos!$J:$J,Fluxo_de_Caixa_Semanal!$A175)</f>
        <v>0</v>
      </c>
      <c r="EL175" s="122">
        <f>-SUMIFS(Lancamentos!$Y:$Y,Lancamentos!$AF:$AF,Fluxo_de_Caixa_Semanal!EL$8,Lancamentos!$F:$F,"Orçado",Lancamentos!$J:$J,Fluxo_de_Caixa_Semanal!$A175)</f>
        <v>0</v>
      </c>
      <c r="EM175" s="123">
        <f>-SUMIFS(Lancamentos!$Y:$Y,Lancamentos!$AF:$AF,Fluxo_de_Caixa_Semanal!EM$8,Lancamentos!$F:$F,"Orçado",Lancamentos!$J:$J,Fluxo_de_Caixa_Semanal!$A175)</f>
        <v>0</v>
      </c>
      <c r="EN175" s="121">
        <f>-SUMIFS(Lancamentos!$Y:$Y,Lancamentos!$AF:$AF,Fluxo_de_Caixa_Semanal!EN$8,Lancamentos!$F:$F,"Orçado",Lancamentos!$J:$J,Fluxo_de_Caixa_Semanal!$A175)</f>
        <v>0</v>
      </c>
      <c r="EO175" s="122">
        <f>-SUMIFS(Lancamentos!$Y:$Y,Lancamentos!$AF:$AF,Fluxo_de_Caixa_Semanal!EO$8,Lancamentos!$F:$F,"Orçado",Lancamentos!$J:$J,Fluxo_de_Caixa_Semanal!$A175)</f>
        <v>0</v>
      </c>
      <c r="EP175" s="123">
        <f>-SUMIFS(Lancamentos!$Y:$Y,Lancamentos!$AF:$AF,Fluxo_de_Caixa_Semanal!EP$8,Lancamentos!$F:$F,"Orçado",Lancamentos!$J:$J,Fluxo_de_Caixa_Semanal!$A175)</f>
        <v>0</v>
      </c>
      <c r="EQ175" s="121">
        <f>-SUMIFS(Lancamentos!$Y:$Y,Lancamentos!$AF:$AF,Fluxo_de_Caixa_Semanal!EQ$8,Lancamentos!$F:$F,"Orçado",Lancamentos!$J:$J,Fluxo_de_Caixa_Semanal!$A175)</f>
        <v>0</v>
      </c>
      <c r="ER175" s="122">
        <f>-SUMIFS(Lancamentos!$Y:$Y,Lancamentos!$AF:$AF,Fluxo_de_Caixa_Semanal!ER$8,Lancamentos!$F:$F,"Orçado",Lancamentos!$J:$J,Fluxo_de_Caixa_Semanal!$A175)</f>
        <v>0</v>
      </c>
      <c r="ES175" s="123">
        <f>-SUMIFS(Lancamentos!$Y:$Y,Lancamentos!$AF:$AF,Fluxo_de_Caixa_Semanal!ES$8,Lancamentos!$F:$F,"Orçado",Lancamentos!$J:$J,Fluxo_de_Caixa_Semanal!$A175)</f>
        <v>0</v>
      </c>
    </row>
    <row r="176" spans="1:149" s="2" customFormat="1" outlineLevel="1" x14ac:dyDescent="0.25">
      <c r="A176" t="s">
        <v>148</v>
      </c>
      <c r="B176" t="s">
        <v>57</v>
      </c>
      <c r="C176" s="165">
        <f>-SUMIFS(Lancamentos!$Y:$Y,Lancamentos!$AF:$AF,Fluxo_de_Caixa_Semanal!C$8,Lancamentos!$F:$F,"Realizado",Lancamentos!$J:$J,Fluxo_de_Caixa_Semanal!$A176)</f>
        <v>0</v>
      </c>
      <c r="D176" s="165">
        <f>-SUMIFS(Lancamentos!$Y:$Y,Lancamentos!$AF:$AF,Fluxo_de_Caixa_Semanal!D$8,Lancamentos!$F:$F,"Realizado",Lancamentos!$J:$J,Fluxo_de_Caixa_Semanal!$A176)</f>
        <v>0</v>
      </c>
      <c r="E176" s="166">
        <f>-SUMIFS(Lancamentos!$Y:$Y,Lancamentos!$AF:$AF,Fluxo_de_Caixa_Semanal!E$8,Lancamentos!$F:$F,"Realizado",Lancamentos!$J:$J,Fluxo_de_Caixa_Semanal!$A176)</f>
        <v>0</v>
      </c>
      <c r="F176" s="167">
        <f>-SUMIFS(Lancamentos!$Y:$Y,Lancamentos!$AF:$AF,Fluxo_de_Caixa_Semanal!F$8,Lancamentos!$F:$F,"Realizado",Lancamentos!$J:$J,Fluxo_de_Caixa_Semanal!$A176)</f>
        <v>0</v>
      </c>
      <c r="G176" s="165">
        <f>-SUMIFS(Lancamentos!$Y:$Y,Lancamentos!$AF:$AF,Fluxo_de_Caixa_Semanal!G$8,Lancamentos!$F:$F,"Realizado",Lancamentos!$J:$J,Fluxo_de_Caixa_Semanal!$A176)</f>
        <v>0</v>
      </c>
      <c r="H176" s="166">
        <f>-SUMIFS(Lancamentos!$Y:$Y,Lancamentos!$AF:$AF,Fluxo_de_Caixa_Semanal!H$8,Lancamentos!$F:$F,"Realizado",Lancamentos!$J:$J,Fluxo_de_Caixa_Semanal!$A176)</f>
        <v>0</v>
      </c>
      <c r="I176" s="167">
        <f>-SUMIFS(Lancamentos!$Y:$Y,Lancamentos!$AF:$AF,Fluxo_de_Caixa_Semanal!I$8,Lancamentos!$F:$F,"Realizado",Lancamentos!$J:$J,Fluxo_de_Caixa_Semanal!$A176)</f>
        <v>0</v>
      </c>
      <c r="J176" s="165">
        <f>-SUMIFS(Lancamentos!$Y:$Y,Lancamentos!$AF:$AF,Fluxo_de_Caixa_Semanal!J$8,Lancamentos!$F:$F,"Realizado",Lancamentos!$J:$J,Fluxo_de_Caixa_Semanal!$A176)</f>
        <v>0</v>
      </c>
      <c r="K176" s="166">
        <f>-SUMIFS(Lancamentos!$Y:$Y,Lancamentos!$AF:$AF,Fluxo_de_Caixa_Semanal!K$8,Lancamentos!$F:$F,"Realizado",Lancamentos!$J:$J,Fluxo_de_Caixa_Semanal!$A176)</f>
        <v>0</v>
      </c>
      <c r="L176" s="167">
        <f>-SUMIFS(Lancamentos!$Y:$Y,Lancamentos!$AF:$AF,Fluxo_de_Caixa_Semanal!L$8,Lancamentos!$F:$F,"Realizado",Lancamentos!$J:$J,Fluxo_de_Caixa_Semanal!$A176)</f>
        <v>0</v>
      </c>
      <c r="M176" s="165">
        <f>-SUMIFS(Lancamentos!$Y:$Y,Lancamentos!$AF:$AF,Fluxo_de_Caixa_Semanal!M$8,Lancamentos!$F:$F,"Realizado",Lancamentos!$J:$J,Fluxo_de_Caixa_Semanal!$A176)</f>
        <v>0</v>
      </c>
      <c r="N176" s="166">
        <f>-SUMIFS(Lancamentos!$Y:$Y,Lancamentos!$AF:$AF,Fluxo_de_Caixa_Semanal!N$8,Lancamentos!$F:$F,"Realizado",Lancamentos!$J:$J,Fluxo_de_Caixa_Semanal!$A176)</f>
        <v>0</v>
      </c>
      <c r="O176" s="167">
        <f>-SUMIFS(Lancamentos!$Y:$Y,Lancamentos!$AF:$AF,Fluxo_de_Caixa_Semanal!O$8,Lancamentos!$F:$F,"Realizado",Lancamentos!$J:$J,Fluxo_de_Caixa_Semanal!$A176)</f>
        <v>0</v>
      </c>
      <c r="P176" s="165">
        <f>-SUMIFS(Lancamentos!$Y:$Y,Lancamentos!$AF:$AF,Fluxo_de_Caixa_Semanal!P$8,Lancamentos!$F:$F,"Realizado",Lancamentos!$J:$J,Fluxo_de_Caixa_Semanal!$A176)</f>
        <v>0</v>
      </c>
      <c r="Q176" s="166">
        <f>-SUMIFS(Lancamentos!$Y:$Y,Lancamentos!$AF:$AF,Fluxo_de_Caixa_Semanal!Q$8,Lancamentos!$F:$F,"Realizado",Lancamentos!$J:$J,Fluxo_de_Caixa_Semanal!$A176)</f>
        <v>0</v>
      </c>
      <c r="R176" s="167">
        <f>-SUMIFS(Lancamentos!$Y:$Y,Lancamentos!$AF:$AF,Fluxo_de_Caixa_Semanal!R$8,Lancamentos!$F:$F,"Realizado",Lancamentos!$J:$J,Fluxo_de_Caixa_Semanal!$A176)</f>
        <v>0</v>
      </c>
      <c r="S176" s="165">
        <f>-SUMIFS(Lancamentos!$Y:$Y,Lancamentos!$AF:$AF,Fluxo_de_Caixa_Semanal!S$8,Lancamentos!$F:$F,"Realizado",Lancamentos!$J:$J,Fluxo_de_Caixa_Semanal!$A176)</f>
        <v>0</v>
      </c>
      <c r="T176" s="166">
        <f>-SUMIFS(Lancamentos!$Y:$Y,Lancamentos!$AF:$AF,Fluxo_de_Caixa_Semanal!T$8,Lancamentos!$F:$F,"Realizado",Lancamentos!$J:$J,Fluxo_de_Caixa_Semanal!$A176)</f>
        <v>0</v>
      </c>
      <c r="U176" s="167">
        <f>-SUMIFS(Lancamentos!$Y:$Y,Lancamentos!$AF:$AF,Fluxo_de_Caixa_Semanal!U$8,Lancamentos!$F:$F,"Realizado",Lancamentos!$J:$J,Fluxo_de_Caixa_Semanal!$A176)</f>
        <v>0</v>
      </c>
      <c r="V176" s="165">
        <f>-SUMIFS(Lancamentos!$Y:$Y,Lancamentos!$AF:$AF,Fluxo_de_Caixa_Semanal!V$8,Lancamentos!$F:$F,"Realizado",Lancamentos!$J:$J,Fluxo_de_Caixa_Semanal!$A176)</f>
        <v>0</v>
      </c>
      <c r="W176" s="166">
        <f>-SUMIFS(Lancamentos!$Y:$Y,Lancamentos!$AF:$AF,Fluxo_de_Caixa_Semanal!W$8,Lancamentos!$F:$F,"Realizado",Lancamentos!$J:$J,Fluxo_de_Caixa_Semanal!$A176)</f>
        <v>0</v>
      </c>
      <c r="X176" s="121">
        <f>-SUMIFS(Lancamentos!$Y:$Y,Lancamentos!$AF:$AF,Fluxo_de_Caixa_Semanal!X$8,Lancamentos!$F:$F,"Orçado",Lancamentos!$J:$J,Fluxo_de_Caixa_Semanal!$A176)</f>
        <v>0</v>
      </c>
      <c r="Y176" s="122">
        <f>-SUMIFS(Lancamentos!$Y:$Y,Lancamentos!$AF:$AF,Fluxo_de_Caixa_Semanal!Y$8,Lancamentos!$F:$F,"Orçado",Lancamentos!$J:$J,Fluxo_de_Caixa_Semanal!$A176)</f>
        <v>0</v>
      </c>
      <c r="Z176" s="123">
        <f>-SUMIFS(Lancamentos!$Y:$Y,Lancamentos!$AF:$AF,Fluxo_de_Caixa_Semanal!Z$8,Lancamentos!$F:$F,"Orçado",Lancamentos!$J:$J,Fluxo_de_Caixa_Semanal!$A176)</f>
        <v>0</v>
      </c>
      <c r="AA176" s="121">
        <f>-SUMIFS(Lancamentos!$Y:$Y,Lancamentos!$AF:$AF,Fluxo_de_Caixa_Semanal!AA$8,Lancamentos!$F:$F,"Orçado",Lancamentos!$J:$J,Fluxo_de_Caixa_Semanal!$A176)</f>
        <v>0</v>
      </c>
      <c r="AB176" s="122">
        <f>-SUMIFS(Lancamentos!$Y:$Y,Lancamentos!$AF:$AF,Fluxo_de_Caixa_Semanal!AB$8,Lancamentos!$F:$F,"Orçado",Lancamentos!$J:$J,Fluxo_de_Caixa_Semanal!$A176)</f>
        <v>0</v>
      </c>
      <c r="AC176" s="123">
        <f>-SUMIFS(Lancamentos!$Y:$Y,Lancamentos!$AF:$AF,Fluxo_de_Caixa_Semanal!AC$8,Lancamentos!$F:$F,"Orçado",Lancamentos!$J:$J,Fluxo_de_Caixa_Semanal!$A176)</f>
        <v>0</v>
      </c>
      <c r="AD176" s="121">
        <f>-SUMIFS(Lancamentos!$Y:$Y,Lancamentos!$AF:$AF,Fluxo_de_Caixa_Semanal!AD$8,Lancamentos!$F:$F,"Orçado",Lancamentos!$J:$J,Fluxo_de_Caixa_Semanal!$A176)</f>
        <v>0</v>
      </c>
      <c r="AE176" s="122">
        <f>-SUMIFS(Lancamentos!$Y:$Y,Lancamentos!$AF:$AF,Fluxo_de_Caixa_Semanal!AE$8,Lancamentos!$F:$F,"Orçado",Lancamentos!$J:$J,Fluxo_de_Caixa_Semanal!$A176)</f>
        <v>0</v>
      </c>
      <c r="AF176" s="123">
        <f>-SUMIFS(Lancamentos!$Y:$Y,Lancamentos!$AF:$AF,Fluxo_de_Caixa_Semanal!AF$8,Lancamentos!$F:$F,"Orçado",Lancamentos!$J:$J,Fluxo_de_Caixa_Semanal!$A176)</f>
        <v>0</v>
      </c>
      <c r="AG176" s="121">
        <f>-SUMIFS(Lancamentos!$Y:$Y,Lancamentos!$AF:$AF,Fluxo_de_Caixa_Semanal!AG$8,Lancamentos!$F:$F,"Orçado",Lancamentos!$J:$J,Fluxo_de_Caixa_Semanal!$A176)</f>
        <v>0</v>
      </c>
      <c r="AH176" s="122">
        <f>-SUMIFS(Lancamentos!$Y:$Y,Lancamentos!$AF:$AF,Fluxo_de_Caixa_Semanal!AH$8,Lancamentos!$F:$F,"Orçado",Lancamentos!$J:$J,Fluxo_de_Caixa_Semanal!$A176)</f>
        <v>0</v>
      </c>
      <c r="AI176" s="123">
        <f>-SUMIFS(Lancamentos!$Y:$Y,Lancamentos!$AF:$AF,Fluxo_de_Caixa_Semanal!AI$8,Lancamentos!$F:$F,"Orçado",Lancamentos!$J:$J,Fluxo_de_Caixa_Semanal!$A176)</f>
        <v>0</v>
      </c>
      <c r="AJ176" s="121">
        <f>-SUMIFS(Lancamentos!$Y:$Y,Lancamentos!$AF:$AF,Fluxo_de_Caixa_Semanal!AJ$8,Lancamentos!$F:$F,"Orçado",Lancamentos!$J:$J,Fluxo_de_Caixa_Semanal!$A176)</f>
        <v>0</v>
      </c>
      <c r="AK176" s="122">
        <f>-SUMIFS(Lancamentos!$Y:$Y,Lancamentos!$AF:$AF,Fluxo_de_Caixa_Semanal!AK$8,Lancamentos!$F:$F,"Orçado",Lancamentos!$J:$J,Fluxo_de_Caixa_Semanal!$A176)</f>
        <v>0</v>
      </c>
      <c r="AL176" s="123">
        <f>-SUMIFS(Lancamentos!$Y:$Y,Lancamentos!$AF:$AF,Fluxo_de_Caixa_Semanal!AL$8,Lancamentos!$F:$F,"Orçado",Lancamentos!$J:$J,Fluxo_de_Caixa_Semanal!$A176)</f>
        <v>0</v>
      </c>
      <c r="AM176" s="121">
        <f>-SUMIFS(Lancamentos!$Y:$Y,Lancamentos!$AF:$AF,Fluxo_de_Caixa_Semanal!AM$8,Lancamentos!$F:$F,"Orçado",Lancamentos!$J:$J,Fluxo_de_Caixa_Semanal!$A176)</f>
        <v>0</v>
      </c>
      <c r="AN176" s="122">
        <f>-SUMIFS(Lancamentos!$Y:$Y,Lancamentos!$AF:$AF,Fluxo_de_Caixa_Semanal!AN$8,Lancamentos!$F:$F,"Orçado",Lancamentos!$J:$J,Fluxo_de_Caixa_Semanal!$A176)</f>
        <v>0</v>
      </c>
      <c r="AO176" s="123">
        <f>-SUMIFS(Lancamentos!$Y:$Y,Lancamentos!$AF:$AF,Fluxo_de_Caixa_Semanal!AO$8,Lancamentos!$F:$F,"Orçado",Lancamentos!$J:$J,Fluxo_de_Caixa_Semanal!$A176)</f>
        <v>0</v>
      </c>
      <c r="AP176" s="121">
        <f>-SUMIFS(Lancamentos!$Y:$Y,Lancamentos!$AF:$AF,Fluxo_de_Caixa_Semanal!AP$8,Lancamentos!$F:$F,"Orçado",Lancamentos!$J:$J,Fluxo_de_Caixa_Semanal!$A176)</f>
        <v>0</v>
      </c>
      <c r="AQ176" s="122">
        <f>-SUMIFS(Lancamentos!$Y:$Y,Lancamentos!$AF:$AF,Fluxo_de_Caixa_Semanal!AQ$8,Lancamentos!$F:$F,"Orçado",Lancamentos!$J:$J,Fluxo_de_Caixa_Semanal!$A176)</f>
        <v>0</v>
      </c>
      <c r="AR176" s="123">
        <f>-SUMIFS(Lancamentos!$Y:$Y,Lancamentos!$AF:$AF,Fluxo_de_Caixa_Semanal!AR$8,Lancamentos!$F:$F,"Orçado",Lancamentos!$J:$J,Fluxo_de_Caixa_Semanal!$A176)</f>
        <v>0</v>
      </c>
      <c r="AS176" s="121">
        <f>-SUMIFS(Lancamentos!$Y:$Y,Lancamentos!$AF:$AF,Fluxo_de_Caixa_Semanal!AS$8,Lancamentos!$F:$F,"Orçado",Lancamentos!$J:$J,Fluxo_de_Caixa_Semanal!$A176)</f>
        <v>0</v>
      </c>
      <c r="AT176" s="122">
        <f>-SUMIFS(Lancamentos!$Y:$Y,Lancamentos!$AF:$AF,Fluxo_de_Caixa_Semanal!AT$8,Lancamentos!$F:$F,"Orçado",Lancamentos!$J:$J,Fluxo_de_Caixa_Semanal!$A176)</f>
        <v>0</v>
      </c>
      <c r="AU176" s="123">
        <f>-SUMIFS(Lancamentos!$Y:$Y,Lancamentos!$AF:$AF,Fluxo_de_Caixa_Semanal!AU$8,Lancamentos!$F:$F,"Orçado",Lancamentos!$J:$J,Fluxo_de_Caixa_Semanal!$A176)</f>
        <v>0</v>
      </c>
      <c r="AV176" s="121">
        <f>-SUMIFS(Lancamentos!$Y:$Y,Lancamentos!$AF:$AF,Fluxo_de_Caixa_Semanal!AV$8,Lancamentos!$F:$F,"Orçado",Lancamentos!$J:$J,Fluxo_de_Caixa_Semanal!$A176)</f>
        <v>0</v>
      </c>
      <c r="AW176" s="122">
        <f>-SUMIFS(Lancamentos!$Y:$Y,Lancamentos!$AF:$AF,Fluxo_de_Caixa_Semanal!AW$8,Lancamentos!$F:$F,"Orçado",Lancamentos!$J:$J,Fluxo_de_Caixa_Semanal!$A176)</f>
        <v>0</v>
      </c>
      <c r="AX176" s="123">
        <f>-SUMIFS(Lancamentos!$Y:$Y,Lancamentos!$AF:$AF,Fluxo_de_Caixa_Semanal!AX$8,Lancamentos!$F:$F,"Orçado",Lancamentos!$J:$J,Fluxo_de_Caixa_Semanal!$A176)</f>
        <v>0</v>
      </c>
      <c r="AY176" s="121">
        <f>-SUMIFS(Lancamentos!$Y:$Y,Lancamentos!$AF:$AF,Fluxo_de_Caixa_Semanal!AY$8,Lancamentos!$F:$F,"Orçado",Lancamentos!$J:$J,Fluxo_de_Caixa_Semanal!$A176)</f>
        <v>0</v>
      </c>
      <c r="AZ176" s="122">
        <f>-SUMIFS(Lancamentos!$Y:$Y,Lancamentos!$AF:$AF,Fluxo_de_Caixa_Semanal!AZ$8,Lancamentos!$F:$F,"Orçado",Lancamentos!$J:$J,Fluxo_de_Caixa_Semanal!$A176)</f>
        <v>0</v>
      </c>
      <c r="BA176" s="123">
        <f>-SUMIFS(Lancamentos!$Y:$Y,Lancamentos!$AF:$AF,Fluxo_de_Caixa_Semanal!BA$8,Lancamentos!$F:$F,"Orçado",Lancamentos!$J:$J,Fluxo_de_Caixa_Semanal!$A176)</f>
        <v>0</v>
      </c>
      <c r="BB176" s="121">
        <f>-SUMIFS(Lancamentos!$Y:$Y,Lancamentos!$AF:$AF,Fluxo_de_Caixa_Semanal!BB$8,Lancamentos!$F:$F,"Orçado",Lancamentos!$J:$J,Fluxo_de_Caixa_Semanal!$A176)</f>
        <v>0</v>
      </c>
      <c r="BC176" s="122">
        <f>-SUMIFS(Lancamentos!$Y:$Y,Lancamentos!$AF:$AF,Fluxo_de_Caixa_Semanal!BC$8,Lancamentos!$F:$F,"Orçado",Lancamentos!$J:$J,Fluxo_de_Caixa_Semanal!$A176)</f>
        <v>0</v>
      </c>
      <c r="BD176" s="123">
        <f>-SUMIFS(Lancamentos!$Y:$Y,Lancamentos!$AF:$AF,Fluxo_de_Caixa_Semanal!BD$8,Lancamentos!$F:$F,"Orçado",Lancamentos!$J:$J,Fluxo_de_Caixa_Semanal!$A176)</f>
        <v>0</v>
      </c>
      <c r="BE176" s="121">
        <f>-SUMIFS(Lancamentos!$Y:$Y,Lancamentos!$AF:$AF,Fluxo_de_Caixa_Semanal!BE$8,Lancamentos!$F:$F,"Orçado",Lancamentos!$J:$J,Fluxo_de_Caixa_Semanal!$A176)</f>
        <v>0</v>
      </c>
      <c r="BF176" s="122">
        <f>-SUMIFS(Lancamentos!$Y:$Y,Lancamentos!$AF:$AF,Fluxo_de_Caixa_Semanal!BF$8,Lancamentos!$F:$F,"Orçado",Lancamentos!$J:$J,Fluxo_de_Caixa_Semanal!$A176)</f>
        <v>0</v>
      </c>
      <c r="BG176" s="123">
        <f>-SUMIFS(Lancamentos!$Y:$Y,Lancamentos!$AF:$AF,Fluxo_de_Caixa_Semanal!BG$8,Lancamentos!$F:$F,"Orçado",Lancamentos!$J:$J,Fluxo_de_Caixa_Semanal!$A176)</f>
        <v>0</v>
      </c>
      <c r="BH176" s="121">
        <f>-SUMIFS(Lancamentos!$Y:$Y,Lancamentos!$AF:$AF,Fluxo_de_Caixa_Semanal!BH$8,Lancamentos!$F:$F,"Orçado",Lancamentos!$J:$J,Fluxo_de_Caixa_Semanal!$A176)</f>
        <v>0</v>
      </c>
      <c r="BI176" s="122">
        <f>-SUMIFS(Lancamentos!$Y:$Y,Lancamentos!$AF:$AF,Fluxo_de_Caixa_Semanal!BI$8,Lancamentos!$F:$F,"Orçado",Lancamentos!$J:$J,Fluxo_de_Caixa_Semanal!$A176)</f>
        <v>0</v>
      </c>
      <c r="BJ176" s="123">
        <f>-SUMIFS(Lancamentos!$Y:$Y,Lancamentos!$AF:$AF,Fluxo_de_Caixa_Semanal!BJ$8,Lancamentos!$F:$F,"Orçado",Lancamentos!$J:$J,Fluxo_de_Caixa_Semanal!$A176)</f>
        <v>0</v>
      </c>
      <c r="BK176" s="121">
        <f>-SUMIFS(Lancamentos!$Y:$Y,Lancamentos!$AF:$AF,Fluxo_de_Caixa_Semanal!BK$8,Lancamentos!$F:$F,"Orçado",Lancamentos!$J:$J,Fluxo_de_Caixa_Semanal!$A176)</f>
        <v>0</v>
      </c>
      <c r="BL176" s="122">
        <f>-SUMIFS(Lancamentos!$Y:$Y,Lancamentos!$AF:$AF,Fluxo_de_Caixa_Semanal!BL$8,Lancamentos!$F:$F,"Orçado",Lancamentos!$J:$J,Fluxo_de_Caixa_Semanal!$A176)</f>
        <v>0</v>
      </c>
      <c r="BM176" s="123">
        <f>-SUMIFS(Lancamentos!$Y:$Y,Lancamentos!$AF:$AF,Fluxo_de_Caixa_Semanal!BM$8,Lancamentos!$F:$F,"Orçado",Lancamentos!$J:$J,Fluxo_de_Caixa_Semanal!$A176)</f>
        <v>0</v>
      </c>
      <c r="BN176" s="121">
        <f>-SUMIFS(Lancamentos!$Y:$Y,Lancamentos!$AF:$AF,Fluxo_de_Caixa_Semanal!BN$8,Lancamentos!$F:$F,"Orçado",Lancamentos!$J:$J,Fluxo_de_Caixa_Semanal!$A176)</f>
        <v>0</v>
      </c>
      <c r="BO176" s="122">
        <f>-SUMIFS(Lancamentos!$Y:$Y,Lancamentos!$AF:$AF,Fluxo_de_Caixa_Semanal!BO$8,Lancamentos!$F:$F,"Orçado",Lancamentos!$J:$J,Fluxo_de_Caixa_Semanal!$A176)</f>
        <v>0</v>
      </c>
      <c r="BP176" s="123">
        <f>-SUMIFS(Lancamentos!$Y:$Y,Lancamentos!$AF:$AF,Fluxo_de_Caixa_Semanal!BP$8,Lancamentos!$F:$F,"Orçado",Lancamentos!$J:$J,Fluxo_de_Caixa_Semanal!$A176)</f>
        <v>0</v>
      </c>
      <c r="BQ176" s="121">
        <f>-SUMIFS(Lancamentos!$Y:$Y,Lancamentos!$AF:$AF,Fluxo_de_Caixa_Semanal!BQ$8,Lancamentos!$F:$F,"Orçado",Lancamentos!$J:$J,Fluxo_de_Caixa_Semanal!$A176)</f>
        <v>0</v>
      </c>
      <c r="BR176" s="122">
        <f>-SUMIFS(Lancamentos!$Y:$Y,Lancamentos!$AF:$AF,Fluxo_de_Caixa_Semanal!BR$8,Lancamentos!$F:$F,"Orçado",Lancamentos!$J:$J,Fluxo_de_Caixa_Semanal!$A176)</f>
        <v>0</v>
      </c>
      <c r="BS176" s="123">
        <f>-SUMIFS(Lancamentos!$Y:$Y,Lancamentos!$AF:$AF,Fluxo_de_Caixa_Semanal!BS$8,Lancamentos!$F:$F,"Orçado",Lancamentos!$J:$J,Fluxo_de_Caixa_Semanal!$A176)</f>
        <v>0</v>
      </c>
      <c r="BT176" s="121">
        <f>-SUMIFS(Lancamentos!$Y:$Y,Lancamentos!$AF:$AF,Fluxo_de_Caixa_Semanal!BT$8,Lancamentos!$F:$F,"Orçado",Lancamentos!$J:$J,Fluxo_de_Caixa_Semanal!$A176)</f>
        <v>0</v>
      </c>
      <c r="BU176" s="122">
        <f>-SUMIFS(Lancamentos!$Y:$Y,Lancamentos!$AF:$AF,Fluxo_de_Caixa_Semanal!BU$8,Lancamentos!$F:$F,"Orçado",Lancamentos!$J:$J,Fluxo_de_Caixa_Semanal!$A176)</f>
        <v>0</v>
      </c>
      <c r="BV176" s="123">
        <f>-SUMIFS(Lancamentos!$Y:$Y,Lancamentos!$AF:$AF,Fluxo_de_Caixa_Semanal!BV$8,Lancamentos!$F:$F,"Orçado",Lancamentos!$J:$J,Fluxo_de_Caixa_Semanal!$A176)</f>
        <v>0</v>
      </c>
      <c r="BW176" s="121">
        <f>-SUMIFS(Lancamentos!$Y:$Y,Lancamentos!$AF:$AF,Fluxo_de_Caixa_Semanal!BW$8,Lancamentos!$F:$F,"Orçado",Lancamentos!$J:$J,Fluxo_de_Caixa_Semanal!$A176)</f>
        <v>0</v>
      </c>
      <c r="BX176" s="122">
        <f>-SUMIFS(Lancamentos!$Y:$Y,Lancamentos!$AF:$AF,Fluxo_de_Caixa_Semanal!BX$8,Lancamentos!$F:$F,"Orçado",Lancamentos!$J:$J,Fluxo_de_Caixa_Semanal!$A176)</f>
        <v>0</v>
      </c>
      <c r="BY176" s="123">
        <f>-SUMIFS(Lancamentos!$Y:$Y,Lancamentos!$AF:$AF,Fluxo_de_Caixa_Semanal!BY$8,Lancamentos!$F:$F,"Orçado",Lancamentos!$J:$J,Fluxo_de_Caixa_Semanal!$A176)</f>
        <v>0</v>
      </c>
      <c r="BZ176" s="121">
        <f>-SUMIFS(Lancamentos!$Y:$Y,Lancamentos!$AF:$AF,Fluxo_de_Caixa_Semanal!BZ$8,Lancamentos!$F:$F,"Orçado",Lancamentos!$J:$J,Fluxo_de_Caixa_Semanal!$A176)</f>
        <v>0</v>
      </c>
      <c r="CA176" s="122">
        <f>-SUMIFS(Lancamentos!$Y:$Y,Lancamentos!$AF:$AF,Fluxo_de_Caixa_Semanal!CA$8,Lancamentos!$F:$F,"Orçado",Lancamentos!$J:$J,Fluxo_de_Caixa_Semanal!$A176)</f>
        <v>0</v>
      </c>
      <c r="CB176" s="123">
        <f>-SUMIFS(Lancamentos!$Y:$Y,Lancamentos!$AF:$AF,Fluxo_de_Caixa_Semanal!CB$8,Lancamentos!$F:$F,"Orçado",Lancamentos!$J:$J,Fluxo_de_Caixa_Semanal!$A176)</f>
        <v>0</v>
      </c>
      <c r="CC176" s="121">
        <f>-SUMIFS(Lancamentos!$Y:$Y,Lancamentos!$AF:$AF,Fluxo_de_Caixa_Semanal!CC$8,Lancamentos!$F:$F,"Orçado",Lancamentos!$J:$J,Fluxo_de_Caixa_Semanal!$A176)</f>
        <v>0</v>
      </c>
      <c r="CD176" s="122">
        <f>-SUMIFS(Lancamentos!$Y:$Y,Lancamentos!$AF:$AF,Fluxo_de_Caixa_Semanal!CD$8,Lancamentos!$F:$F,"Orçado",Lancamentos!$J:$J,Fluxo_de_Caixa_Semanal!$A176)</f>
        <v>0</v>
      </c>
      <c r="CE176" s="123">
        <f>-SUMIFS(Lancamentos!$Y:$Y,Lancamentos!$AF:$AF,Fluxo_de_Caixa_Semanal!CE$8,Lancamentos!$F:$F,"Orçado",Lancamentos!$J:$J,Fluxo_de_Caixa_Semanal!$A176)</f>
        <v>0</v>
      </c>
      <c r="CF176" s="121">
        <f>-SUMIFS(Lancamentos!$Y:$Y,Lancamentos!$AF:$AF,Fluxo_de_Caixa_Semanal!CF$8,Lancamentos!$F:$F,"Orçado",Lancamentos!$J:$J,Fluxo_de_Caixa_Semanal!$A176)</f>
        <v>0</v>
      </c>
      <c r="CG176" s="122">
        <f>-SUMIFS(Lancamentos!$Y:$Y,Lancamentos!$AF:$AF,Fluxo_de_Caixa_Semanal!CG$8,Lancamentos!$F:$F,"Orçado",Lancamentos!$J:$J,Fluxo_de_Caixa_Semanal!$A176)</f>
        <v>0</v>
      </c>
      <c r="CH176" s="123">
        <f>-SUMIFS(Lancamentos!$Y:$Y,Lancamentos!$AF:$AF,Fluxo_de_Caixa_Semanal!CH$8,Lancamentos!$F:$F,"Orçado",Lancamentos!$J:$J,Fluxo_de_Caixa_Semanal!$A176)</f>
        <v>0</v>
      </c>
      <c r="CI176" s="121">
        <f>-SUMIFS(Lancamentos!$Y:$Y,Lancamentos!$AF:$AF,Fluxo_de_Caixa_Semanal!CI$8,Lancamentos!$F:$F,"Orçado",Lancamentos!$J:$J,Fluxo_de_Caixa_Semanal!$A176)</f>
        <v>0</v>
      </c>
      <c r="CJ176" s="122">
        <f>-SUMIFS(Lancamentos!$Y:$Y,Lancamentos!$AF:$AF,Fluxo_de_Caixa_Semanal!CJ$8,Lancamentos!$F:$F,"Orçado",Lancamentos!$J:$J,Fluxo_de_Caixa_Semanal!$A176)</f>
        <v>0</v>
      </c>
      <c r="CK176" s="123">
        <f>-SUMIFS(Lancamentos!$Y:$Y,Lancamentos!$AF:$AF,Fluxo_de_Caixa_Semanal!CK$8,Lancamentos!$F:$F,"Orçado",Lancamentos!$J:$J,Fluxo_de_Caixa_Semanal!$A176)</f>
        <v>0</v>
      </c>
      <c r="CL176" s="121">
        <f>-SUMIFS(Lancamentos!$Y:$Y,Lancamentos!$AF:$AF,Fluxo_de_Caixa_Semanal!CL$8,Lancamentos!$F:$F,"Orçado",Lancamentos!$J:$J,Fluxo_de_Caixa_Semanal!$A176)</f>
        <v>0</v>
      </c>
      <c r="CM176" s="122">
        <f>-SUMIFS(Lancamentos!$Y:$Y,Lancamentos!$AF:$AF,Fluxo_de_Caixa_Semanal!CM$8,Lancamentos!$F:$F,"Orçado",Lancamentos!$J:$J,Fluxo_de_Caixa_Semanal!$A176)</f>
        <v>0</v>
      </c>
      <c r="CN176" s="123">
        <f>-SUMIFS(Lancamentos!$Y:$Y,Lancamentos!$AF:$AF,Fluxo_de_Caixa_Semanal!CN$8,Lancamentos!$F:$F,"Orçado",Lancamentos!$J:$J,Fluxo_de_Caixa_Semanal!$A176)</f>
        <v>0</v>
      </c>
      <c r="CO176" s="121">
        <f>-SUMIFS(Lancamentos!$Y:$Y,Lancamentos!$AF:$AF,Fluxo_de_Caixa_Semanal!CO$8,Lancamentos!$F:$F,"Orçado",Lancamentos!$J:$J,Fluxo_de_Caixa_Semanal!$A176)</f>
        <v>0</v>
      </c>
      <c r="CP176" s="122">
        <f>-SUMIFS(Lancamentos!$Y:$Y,Lancamentos!$AF:$AF,Fluxo_de_Caixa_Semanal!CP$8,Lancamentos!$F:$F,"Orçado",Lancamentos!$J:$J,Fluxo_de_Caixa_Semanal!$A176)</f>
        <v>0</v>
      </c>
      <c r="CQ176" s="123">
        <f>-SUMIFS(Lancamentos!$Y:$Y,Lancamentos!$AF:$AF,Fluxo_de_Caixa_Semanal!CQ$8,Lancamentos!$F:$F,"Orçado",Lancamentos!$J:$J,Fluxo_de_Caixa_Semanal!$A176)</f>
        <v>0</v>
      </c>
      <c r="CR176" s="121">
        <f>-SUMIFS(Lancamentos!$Y:$Y,Lancamentos!$AF:$AF,Fluxo_de_Caixa_Semanal!CR$8,Lancamentos!$F:$F,"Orçado",Lancamentos!$J:$J,Fluxo_de_Caixa_Semanal!$A176)</f>
        <v>0</v>
      </c>
      <c r="CS176" s="122">
        <f>-SUMIFS(Lancamentos!$Y:$Y,Lancamentos!$AF:$AF,Fluxo_de_Caixa_Semanal!CS$8,Lancamentos!$F:$F,"Orçado",Lancamentos!$J:$J,Fluxo_de_Caixa_Semanal!$A176)</f>
        <v>0</v>
      </c>
      <c r="CT176" s="123">
        <f>-SUMIFS(Lancamentos!$Y:$Y,Lancamentos!$AF:$AF,Fluxo_de_Caixa_Semanal!CT$8,Lancamentos!$F:$F,"Orçado",Lancamentos!$J:$J,Fluxo_de_Caixa_Semanal!$A176)</f>
        <v>0</v>
      </c>
      <c r="CU176" s="121">
        <f>-SUMIFS(Lancamentos!$Y:$Y,Lancamentos!$AF:$AF,Fluxo_de_Caixa_Semanal!CU$8,Lancamentos!$F:$F,"Orçado",Lancamentos!$J:$J,Fluxo_de_Caixa_Semanal!$A176)</f>
        <v>0</v>
      </c>
      <c r="CV176" s="122">
        <f>-SUMIFS(Lancamentos!$Y:$Y,Lancamentos!$AF:$AF,Fluxo_de_Caixa_Semanal!CV$8,Lancamentos!$F:$F,"Orçado",Lancamentos!$J:$J,Fluxo_de_Caixa_Semanal!$A176)</f>
        <v>0</v>
      </c>
      <c r="CW176" s="123">
        <f>-SUMIFS(Lancamentos!$Y:$Y,Lancamentos!$AF:$AF,Fluxo_de_Caixa_Semanal!CW$8,Lancamentos!$F:$F,"Orçado",Lancamentos!$J:$J,Fluxo_de_Caixa_Semanal!$A176)</f>
        <v>0</v>
      </c>
      <c r="CX176" s="121">
        <f>-SUMIFS(Lancamentos!$Y:$Y,Lancamentos!$AF:$AF,Fluxo_de_Caixa_Semanal!CX$8,Lancamentos!$F:$F,"Orçado",Lancamentos!$J:$J,Fluxo_de_Caixa_Semanal!$A176)</f>
        <v>0</v>
      </c>
      <c r="CY176" s="122">
        <f>-SUMIFS(Lancamentos!$Y:$Y,Lancamentos!$AF:$AF,Fluxo_de_Caixa_Semanal!CY$8,Lancamentos!$F:$F,"Orçado",Lancamentos!$J:$J,Fluxo_de_Caixa_Semanal!$A176)</f>
        <v>0</v>
      </c>
      <c r="CZ176" s="123">
        <f>-SUMIFS(Lancamentos!$Y:$Y,Lancamentos!$AF:$AF,Fluxo_de_Caixa_Semanal!CZ$8,Lancamentos!$F:$F,"Orçado",Lancamentos!$J:$J,Fluxo_de_Caixa_Semanal!$A176)</f>
        <v>0</v>
      </c>
      <c r="DA176" s="121">
        <f>-SUMIFS(Lancamentos!$Y:$Y,Lancamentos!$AF:$AF,Fluxo_de_Caixa_Semanal!DA$8,Lancamentos!$F:$F,"Orçado",Lancamentos!$J:$J,Fluxo_de_Caixa_Semanal!$A176)</f>
        <v>0</v>
      </c>
      <c r="DB176" s="122">
        <f>-SUMIFS(Lancamentos!$Y:$Y,Lancamentos!$AF:$AF,Fluxo_de_Caixa_Semanal!DB$8,Lancamentos!$F:$F,"Orçado",Lancamentos!$J:$J,Fluxo_de_Caixa_Semanal!$A176)</f>
        <v>0</v>
      </c>
      <c r="DC176" s="123">
        <f>-SUMIFS(Lancamentos!$Y:$Y,Lancamentos!$AF:$AF,Fluxo_de_Caixa_Semanal!DC$8,Lancamentos!$F:$F,"Orçado",Lancamentos!$J:$J,Fluxo_de_Caixa_Semanal!$A176)</f>
        <v>0</v>
      </c>
      <c r="DD176" s="121">
        <f>-SUMIFS(Lancamentos!$Y:$Y,Lancamentos!$AF:$AF,Fluxo_de_Caixa_Semanal!DD$8,Lancamentos!$F:$F,"Orçado",Lancamentos!$J:$J,Fluxo_de_Caixa_Semanal!$A176)</f>
        <v>0</v>
      </c>
      <c r="DE176" s="122">
        <f>-SUMIFS(Lancamentos!$Y:$Y,Lancamentos!$AF:$AF,Fluxo_de_Caixa_Semanal!DE$8,Lancamentos!$F:$F,"Orçado",Lancamentos!$J:$J,Fluxo_de_Caixa_Semanal!$A176)</f>
        <v>0</v>
      </c>
      <c r="DF176" s="123">
        <f>-SUMIFS(Lancamentos!$Y:$Y,Lancamentos!$AF:$AF,Fluxo_de_Caixa_Semanal!DF$8,Lancamentos!$F:$F,"Orçado",Lancamentos!$J:$J,Fluxo_de_Caixa_Semanal!$A176)</f>
        <v>0</v>
      </c>
      <c r="DG176" s="121">
        <f>-SUMIFS(Lancamentos!$Y:$Y,Lancamentos!$AF:$AF,Fluxo_de_Caixa_Semanal!DG$8,Lancamentos!$F:$F,"Orçado",Lancamentos!$J:$J,Fluxo_de_Caixa_Semanal!$A176)</f>
        <v>0</v>
      </c>
      <c r="DH176" s="122">
        <f>-SUMIFS(Lancamentos!$Y:$Y,Lancamentos!$AF:$AF,Fluxo_de_Caixa_Semanal!DH$8,Lancamentos!$F:$F,"Orçado",Lancamentos!$J:$J,Fluxo_de_Caixa_Semanal!$A176)</f>
        <v>0</v>
      </c>
      <c r="DI176" s="123">
        <f>-SUMIFS(Lancamentos!$Y:$Y,Lancamentos!$AF:$AF,Fluxo_de_Caixa_Semanal!DI$8,Lancamentos!$F:$F,"Orçado",Lancamentos!$J:$J,Fluxo_de_Caixa_Semanal!$A176)</f>
        <v>0</v>
      </c>
      <c r="DJ176" s="121">
        <f>-SUMIFS(Lancamentos!$Y:$Y,Lancamentos!$AF:$AF,Fluxo_de_Caixa_Semanal!DJ$8,Lancamentos!$F:$F,"Orçado",Lancamentos!$J:$J,Fluxo_de_Caixa_Semanal!$A176)</f>
        <v>0</v>
      </c>
      <c r="DK176" s="122">
        <f>-SUMIFS(Lancamentos!$Y:$Y,Lancamentos!$AF:$AF,Fluxo_de_Caixa_Semanal!DK$8,Lancamentos!$F:$F,"Orçado",Lancamentos!$J:$J,Fluxo_de_Caixa_Semanal!$A176)</f>
        <v>0</v>
      </c>
      <c r="DL176" s="123">
        <f>-SUMIFS(Lancamentos!$Y:$Y,Lancamentos!$AF:$AF,Fluxo_de_Caixa_Semanal!DL$8,Lancamentos!$F:$F,"Orçado",Lancamentos!$J:$J,Fluxo_de_Caixa_Semanal!$A176)</f>
        <v>0</v>
      </c>
      <c r="DM176" s="121">
        <f>-SUMIFS(Lancamentos!$Y:$Y,Lancamentos!$AF:$AF,Fluxo_de_Caixa_Semanal!DM$8,Lancamentos!$F:$F,"Orçado",Lancamentos!$J:$J,Fluxo_de_Caixa_Semanal!$A176)</f>
        <v>0</v>
      </c>
      <c r="DN176" s="122">
        <f>-SUMIFS(Lancamentos!$Y:$Y,Lancamentos!$AF:$AF,Fluxo_de_Caixa_Semanal!DN$8,Lancamentos!$F:$F,"Orçado",Lancamentos!$J:$J,Fluxo_de_Caixa_Semanal!$A176)</f>
        <v>0</v>
      </c>
      <c r="DO176" s="123">
        <f>-SUMIFS(Lancamentos!$Y:$Y,Lancamentos!$AF:$AF,Fluxo_de_Caixa_Semanal!DO$8,Lancamentos!$F:$F,"Orçado",Lancamentos!$J:$J,Fluxo_de_Caixa_Semanal!$A176)</f>
        <v>0</v>
      </c>
      <c r="DP176" s="121">
        <f>-SUMIFS(Lancamentos!$Y:$Y,Lancamentos!$AF:$AF,Fluxo_de_Caixa_Semanal!DP$8,Lancamentos!$F:$F,"Orçado",Lancamentos!$J:$J,Fluxo_de_Caixa_Semanal!$A176)</f>
        <v>0</v>
      </c>
      <c r="DQ176" s="122">
        <f>-SUMIFS(Lancamentos!$Y:$Y,Lancamentos!$AF:$AF,Fluxo_de_Caixa_Semanal!DQ$8,Lancamentos!$F:$F,"Orçado",Lancamentos!$J:$J,Fluxo_de_Caixa_Semanal!$A176)</f>
        <v>0</v>
      </c>
      <c r="DR176" s="123">
        <f>-SUMIFS(Lancamentos!$Y:$Y,Lancamentos!$AF:$AF,Fluxo_de_Caixa_Semanal!DR$8,Lancamentos!$F:$F,"Orçado",Lancamentos!$J:$J,Fluxo_de_Caixa_Semanal!$A176)</f>
        <v>0</v>
      </c>
      <c r="DS176" s="121">
        <f>-SUMIFS(Lancamentos!$Y:$Y,Lancamentos!$AF:$AF,Fluxo_de_Caixa_Semanal!DS$8,Lancamentos!$F:$F,"Orçado",Lancamentos!$J:$J,Fluxo_de_Caixa_Semanal!$A176)</f>
        <v>0</v>
      </c>
      <c r="DT176" s="122">
        <f>-SUMIFS(Lancamentos!$Y:$Y,Lancamentos!$AF:$AF,Fluxo_de_Caixa_Semanal!DT$8,Lancamentos!$F:$F,"Orçado",Lancamentos!$J:$J,Fluxo_de_Caixa_Semanal!$A176)</f>
        <v>0</v>
      </c>
      <c r="DU176" s="123">
        <f>-SUMIFS(Lancamentos!$Y:$Y,Lancamentos!$AF:$AF,Fluxo_de_Caixa_Semanal!DU$8,Lancamentos!$F:$F,"Orçado",Lancamentos!$J:$J,Fluxo_de_Caixa_Semanal!$A176)</f>
        <v>0</v>
      </c>
      <c r="DV176" s="121">
        <f>-SUMIFS(Lancamentos!$Y:$Y,Lancamentos!$AF:$AF,Fluxo_de_Caixa_Semanal!DV$8,Lancamentos!$F:$F,"Orçado",Lancamentos!$J:$J,Fluxo_de_Caixa_Semanal!$A176)</f>
        <v>0</v>
      </c>
      <c r="DW176" s="122">
        <f>-SUMIFS(Lancamentos!$Y:$Y,Lancamentos!$AF:$AF,Fluxo_de_Caixa_Semanal!DW$8,Lancamentos!$F:$F,"Orçado",Lancamentos!$J:$J,Fluxo_de_Caixa_Semanal!$A176)</f>
        <v>0</v>
      </c>
      <c r="DX176" s="123">
        <f>-SUMIFS(Lancamentos!$Y:$Y,Lancamentos!$AF:$AF,Fluxo_de_Caixa_Semanal!DX$8,Lancamentos!$F:$F,"Orçado",Lancamentos!$J:$J,Fluxo_de_Caixa_Semanal!$A176)</f>
        <v>0</v>
      </c>
      <c r="DY176" s="121">
        <f>-SUMIFS(Lancamentos!$Y:$Y,Lancamentos!$AF:$AF,Fluxo_de_Caixa_Semanal!DY$8,Lancamentos!$F:$F,"Orçado",Lancamentos!$J:$J,Fluxo_de_Caixa_Semanal!$A176)</f>
        <v>0</v>
      </c>
      <c r="DZ176" s="122">
        <f>-SUMIFS(Lancamentos!$Y:$Y,Lancamentos!$AF:$AF,Fluxo_de_Caixa_Semanal!DZ$8,Lancamentos!$F:$F,"Orçado",Lancamentos!$J:$J,Fluxo_de_Caixa_Semanal!$A176)</f>
        <v>0</v>
      </c>
      <c r="EA176" s="123">
        <f>-SUMIFS(Lancamentos!$Y:$Y,Lancamentos!$AF:$AF,Fluxo_de_Caixa_Semanal!EA$8,Lancamentos!$F:$F,"Orçado",Lancamentos!$J:$J,Fluxo_de_Caixa_Semanal!$A176)</f>
        <v>0</v>
      </c>
      <c r="EB176" s="121">
        <f>-SUMIFS(Lancamentos!$Y:$Y,Lancamentos!$AF:$AF,Fluxo_de_Caixa_Semanal!EB$8,Lancamentos!$F:$F,"Orçado",Lancamentos!$J:$J,Fluxo_de_Caixa_Semanal!$A176)</f>
        <v>0</v>
      </c>
      <c r="EC176" s="122">
        <f>-SUMIFS(Lancamentos!$Y:$Y,Lancamentos!$AF:$AF,Fluxo_de_Caixa_Semanal!EC$8,Lancamentos!$F:$F,"Orçado",Lancamentos!$J:$J,Fluxo_de_Caixa_Semanal!$A176)</f>
        <v>0</v>
      </c>
      <c r="ED176" s="123">
        <f>-SUMIFS(Lancamentos!$Y:$Y,Lancamentos!$AF:$AF,Fluxo_de_Caixa_Semanal!ED$8,Lancamentos!$F:$F,"Orçado",Lancamentos!$J:$J,Fluxo_de_Caixa_Semanal!$A176)</f>
        <v>0</v>
      </c>
      <c r="EE176" s="121">
        <f>-SUMIFS(Lancamentos!$Y:$Y,Lancamentos!$AF:$AF,Fluxo_de_Caixa_Semanal!EE$8,Lancamentos!$F:$F,"Orçado",Lancamentos!$J:$J,Fluxo_de_Caixa_Semanal!$A176)</f>
        <v>0</v>
      </c>
      <c r="EF176" s="122">
        <f>-SUMIFS(Lancamentos!$Y:$Y,Lancamentos!$AF:$AF,Fluxo_de_Caixa_Semanal!EF$8,Lancamentos!$F:$F,"Orçado",Lancamentos!$J:$J,Fluxo_de_Caixa_Semanal!$A176)</f>
        <v>0</v>
      </c>
      <c r="EG176" s="123">
        <f>-SUMIFS(Lancamentos!$Y:$Y,Lancamentos!$AF:$AF,Fluxo_de_Caixa_Semanal!EG$8,Lancamentos!$F:$F,"Orçado",Lancamentos!$J:$J,Fluxo_de_Caixa_Semanal!$A176)</f>
        <v>0</v>
      </c>
      <c r="EH176" s="121">
        <f>-SUMIFS(Lancamentos!$Y:$Y,Lancamentos!$AF:$AF,Fluxo_de_Caixa_Semanal!EH$8,Lancamentos!$F:$F,"Orçado",Lancamentos!$J:$J,Fluxo_de_Caixa_Semanal!$A176)</f>
        <v>0</v>
      </c>
      <c r="EI176" s="122">
        <f>-SUMIFS(Lancamentos!$Y:$Y,Lancamentos!$AF:$AF,Fluxo_de_Caixa_Semanal!EI$8,Lancamentos!$F:$F,"Orçado",Lancamentos!$J:$J,Fluxo_de_Caixa_Semanal!$A176)</f>
        <v>0</v>
      </c>
      <c r="EJ176" s="123">
        <f>-SUMIFS(Lancamentos!$Y:$Y,Lancamentos!$AF:$AF,Fluxo_de_Caixa_Semanal!EJ$8,Lancamentos!$F:$F,"Orçado",Lancamentos!$J:$J,Fluxo_de_Caixa_Semanal!$A176)</f>
        <v>0</v>
      </c>
      <c r="EK176" s="121">
        <f>-SUMIFS(Lancamentos!$Y:$Y,Lancamentos!$AF:$AF,Fluxo_de_Caixa_Semanal!EK$8,Lancamentos!$F:$F,"Orçado",Lancamentos!$J:$J,Fluxo_de_Caixa_Semanal!$A176)</f>
        <v>0</v>
      </c>
      <c r="EL176" s="122">
        <f>-SUMIFS(Lancamentos!$Y:$Y,Lancamentos!$AF:$AF,Fluxo_de_Caixa_Semanal!EL$8,Lancamentos!$F:$F,"Orçado",Lancamentos!$J:$J,Fluxo_de_Caixa_Semanal!$A176)</f>
        <v>0</v>
      </c>
      <c r="EM176" s="123">
        <f>-SUMIFS(Lancamentos!$Y:$Y,Lancamentos!$AF:$AF,Fluxo_de_Caixa_Semanal!EM$8,Lancamentos!$F:$F,"Orçado",Lancamentos!$J:$J,Fluxo_de_Caixa_Semanal!$A176)</f>
        <v>0</v>
      </c>
      <c r="EN176" s="121">
        <f>-SUMIFS(Lancamentos!$Y:$Y,Lancamentos!$AF:$AF,Fluxo_de_Caixa_Semanal!EN$8,Lancamentos!$F:$F,"Orçado",Lancamentos!$J:$J,Fluxo_de_Caixa_Semanal!$A176)</f>
        <v>0</v>
      </c>
      <c r="EO176" s="122">
        <f>-SUMIFS(Lancamentos!$Y:$Y,Lancamentos!$AF:$AF,Fluxo_de_Caixa_Semanal!EO$8,Lancamentos!$F:$F,"Orçado",Lancamentos!$J:$J,Fluxo_de_Caixa_Semanal!$A176)</f>
        <v>0</v>
      </c>
      <c r="EP176" s="123">
        <f>-SUMIFS(Lancamentos!$Y:$Y,Lancamentos!$AF:$AF,Fluxo_de_Caixa_Semanal!EP$8,Lancamentos!$F:$F,"Orçado",Lancamentos!$J:$J,Fluxo_de_Caixa_Semanal!$A176)</f>
        <v>0</v>
      </c>
      <c r="EQ176" s="121">
        <f>-SUMIFS(Lancamentos!$Y:$Y,Lancamentos!$AF:$AF,Fluxo_de_Caixa_Semanal!EQ$8,Lancamentos!$F:$F,"Orçado",Lancamentos!$J:$J,Fluxo_de_Caixa_Semanal!$A176)</f>
        <v>0</v>
      </c>
      <c r="ER176" s="122">
        <f>-SUMIFS(Lancamentos!$Y:$Y,Lancamentos!$AF:$AF,Fluxo_de_Caixa_Semanal!ER$8,Lancamentos!$F:$F,"Orçado",Lancamentos!$J:$J,Fluxo_de_Caixa_Semanal!$A176)</f>
        <v>0</v>
      </c>
      <c r="ES176" s="123">
        <f>-SUMIFS(Lancamentos!$Y:$Y,Lancamentos!$AF:$AF,Fluxo_de_Caixa_Semanal!ES$8,Lancamentos!$F:$F,"Orçado",Lancamentos!$J:$J,Fluxo_de_Caixa_Semanal!$A176)</f>
        <v>0</v>
      </c>
    </row>
    <row r="177" spans="1:149" s="2" customFormat="1" outlineLevel="1" x14ac:dyDescent="0.25">
      <c r="A177" t="s">
        <v>149</v>
      </c>
      <c r="B177" t="s">
        <v>150</v>
      </c>
      <c r="C177" s="165">
        <f>-SUMIFS(Lancamentos!$Y:$Y,Lancamentos!$AF:$AF,Fluxo_de_Caixa_Semanal!C$8,Lancamentos!$F:$F,"Realizado",Lancamentos!$J:$J,Fluxo_de_Caixa_Semanal!$A177)</f>
        <v>0</v>
      </c>
      <c r="D177" s="165">
        <f>-SUMIFS(Lancamentos!$Y:$Y,Lancamentos!$AF:$AF,Fluxo_de_Caixa_Semanal!D$8,Lancamentos!$F:$F,"Realizado",Lancamentos!$J:$J,Fluxo_de_Caixa_Semanal!$A177)</f>
        <v>0</v>
      </c>
      <c r="E177" s="166">
        <f>-SUMIFS(Lancamentos!$Y:$Y,Lancamentos!$AF:$AF,Fluxo_de_Caixa_Semanal!E$8,Lancamentos!$F:$F,"Realizado",Lancamentos!$J:$J,Fluxo_de_Caixa_Semanal!$A177)</f>
        <v>0</v>
      </c>
      <c r="F177" s="167">
        <f>-SUMIFS(Lancamentos!$Y:$Y,Lancamentos!$AF:$AF,Fluxo_de_Caixa_Semanal!F$8,Lancamentos!$F:$F,"Realizado",Lancamentos!$J:$J,Fluxo_de_Caixa_Semanal!$A177)</f>
        <v>0</v>
      </c>
      <c r="G177" s="165">
        <f>-SUMIFS(Lancamentos!$Y:$Y,Lancamentos!$AF:$AF,Fluxo_de_Caixa_Semanal!G$8,Lancamentos!$F:$F,"Realizado",Lancamentos!$J:$J,Fluxo_de_Caixa_Semanal!$A177)</f>
        <v>0</v>
      </c>
      <c r="H177" s="166">
        <f>-SUMIFS(Lancamentos!$Y:$Y,Lancamentos!$AF:$AF,Fluxo_de_Caixa_Semanal!H$8,Lancamentos!$F:$F,"Realizado",Lancamentos!$J:$J,Fluxo_de_Caixa_Semanal!$A177)</f>
        <v>0</v>
      </c>
      <c r="I177" s="167">
        <f>-SUMIFS(Lancamentos!$Y:$Y,Lancamentos!$AF:$AF,Fluxo_de_Caixa_Semanal!I$8,Lancamentos!$F:$F,"Realizado",Lancamentos!$J:$J,Fluxo_de_Caixa_Semanal!$A177)</f>
        <v>0</v>
      </c>
      <c r="J177" s="165">
        <f>-SUMIFS(Lancamentos!$Y:$Y,Lancamentos!$AF:$AF,Fluxo_de_Caixa_Semanal!J$8,Lancamentos!$F:$F,"Realizado",Lancamentos!$J:$J,Fluxo_de_Caixa_Semanal!$A177)</f>
        <v>0</v>
      </c>
      <c r="K177" s="166">
        <f>-SUMIFS(Lancamentos!$Y:$Y,Lancamentos!$AF:$AF,Fluxo_de_Caixa_Semanal!K$8,Lancamentos!$F:$F,"Realizado",Lancamentos!$J:$J,Fluxo_de_Caixa_Semanal!$A177)</f>
        <v>0</v>
      </c>
      <c r="L177" s="167">
        <f>-SUMIFS(Lancamentos!$Y:$Y,Lancamentos!$AF:$AF,Fluxo_de_Caixa_Semanal!L$8,Lancamentos!$F:$F,"Realizado",Lancamentos!$J:$J,Fluxo_de_Caixa_Semanal!$A177)</f>
        <v>0</v>
      </c>
      <c r="M177" s="165">
        <f>-SUMIFS(Lancamentos!$Y:$Y,Lancamentos!$AF:$AF,Fluxo_de_Caixa_Semanal!M$8,Lancamentos!$F:$F,"Realizado",Lancamentos!$J:$J,Fluxo_de_Caixa_Semanal!$A177)</f>
        <v>0</v>
      </c>
      <c r="N177" s="166">
        <f>-SUMIFS(Lancamentos!$Y:$Y,Lancamentos!$AF:$AF,Fluxo_de_Caixa_Semanal!N$8,Lancamentos!$F:$F,"Realizado",Lancamentos!$J:$J,Fluxo_de_Caixa_Semanal!$A177)</f>
        <v>0</v>
      </c>
      <c r="O177" s="167">
        <f>-SUMIFS(Lancamentos!$Y:$Y,Lancamentos!$AF:$AF,Fluxo_de_Caixa_Semanal!O$8,Lancamentos!$F:$F,"Realizado",Lancamentos!$J:$J,Fluxo_de_Caixa_Semanal!$A177)</f>
        <v>0</v>
      </c>
      <c r="P177" s="165">
        <f>-SUMIFS(Lancamentos!$Y:$Y,Lancamentos!$AF:$AF,Fluxo_de_Caixa_Semanal!P$8,Lancamentos!$F:$F,"Realizado",Lancamentos!$J:$J,Fluxo_de_Caixa_Semanal!$A177)</f>
        <v>0</v>
      </c>
      <c r="Q177" s="166">
        <f>-SUMIFS(Lancamentos!$Y:$Y,Lancamentos!$AF:$AF,Fluxo_de_Caixa_Semanal!Q$8,Lancamentos!$F:$F,"Realizado",Lancamentos!$J:$J,Fluxo_de_Caixa_Semanal!$A177)</f>
        <v>0</v>
      </c>
      <c r="R177" s="167">
        <f>-SUMIFS(Lancamentos!$Y:$Y,Lancamentos!$AF:$AF,Fluxo_de_Caixa_Semanal!R$8,Lancamentos!$F:$F,"Realizado",Lancamentos!$J:$J,Fluxo_de_Caixa_Semanal!$A177)</f>
        <v>0</v>
      </c>
      <c r="S177" s="165">
        <f>-SUMIFS(Lancamentos!$Y:$Y,Lancamentos!$AF:$AF,Fluxo_de_Caixa_Semanal!S$8,Lancamentos!$F:$F,"Realizado",Lancamentos!$J:$J,Fluxo_de_Caixa_Semanal!$A177)</f>
        <v>0</v>
      </c>
      <c r="T177" s="166">
        <f>-SUMIFS(Lancamentos!$Y:$Y,Lancamentos!$AF:$AF,Fluxo_de_Caixa_Semanal!T$8,Lancamentos!$F:$F,"Realizado",Lancamentos!$J:$J,Fluxo_de_Caixa_Semanal!$A177)</f>
        <v>0</v>
      </c>
      <c r="U177" s="167">
        <f>-SUMIFS(Lancamentos!$Y:$Y,Lancamentos!$AF:$AF,Fluxo_de_Caixa_Semanal!U$8,Lancamentos!$F:$F,"Realizado",Lancamentos!$J:$J,Fluxo_de_Caixa_Semanal!$A177)</f>
        <v>0</v>
      </c>
      <c r="V177" s="165">
        <f>-SUMIFS(Lancamentos!$Y:$Y,Lancamentos!$AF:$AF,Fluxo_de_Caixa_Semanal!V$8,Lancamentos!$F:$F,"Realizado",Lancamentos!$J:$J,Fluxo_de_Caixa_Semanal!$A177)</f>
        <v>0</v>
      </c>
      <c r="W177" s="166">
        <f>-SUMIFS(Lancamentos!$Y:$Y,Lancamentos!$AF:$AF,Fluxo_de_Caixa_Semanal!W$8,Lancamentos!$F:$F,"Realizado",Lancamentos!$J:$J,Fluxo_de_Caixa_Semanal!$A177)</f>
        <v>0</v>
      </c>
      <c r="X177" s="121">
        <f>-SUMIFS(Lancamentos!$Y:$Y,Lancamentos!$AF:$AF,Fluxo_de_Caixa_Semanal!X$8,Lancamentos!$F:$F,"Orçado",Lancamentos!$J:$J,Fluxo_de_Caixa_Semanal!$A177)</f>
        <v>0</v>
      </c>
      <c r="Y177" s="122">
        <f>-SUMIFS(Lancamentos!$Y:$Y,Lancamentos!$AF:$AF,Fluxo_de_Caixa_Semanal!Y$8,Lancamentos!$F:$F,"Orçado",Lancamentos!$J:$J,Fluxo_de_Caixa_Semanal!$A177)</f>
        <v>0</v>
      </c>
      <c r="Z177" s="123">
        <f>-SUMIFS(Lancamentos!$Y:$Y,Lancamentos!$AF:$AF,Fluxo_de_Caixa_Semanal!Z$8,Lancamentos!$F:$F,"Orçado",Lancamentos!$J:$J,Fluxo_de_Caixa_Semanal!$A177)</f>
        <v>0</v>
      </c>
      <c r="AA177" s="121">
        <f>-SUMIFS(Lancamentos!$Y:$Y,Lancamentos!$AF:$AF,Fluxo_de_Caixa_Semanal!AA$8,Lancamentos!$F:$F,"Orçado",Lancamentos!$J:$J,Fluxo_de_Caixa_Semanal!$A177)</f>
        <v>0</v>
      </c>
      <c r="AB177" s="122">
        <f>-SUMIFS(Lancamentos!$Y:$Y,Lancamentos!$AF:$AF,Fluxo_de_Caixa_Semanal!AB$8,Lancamentos!$F:$F,"Orçado",Lancamentos!$J:$J,Fluxo_de_Caixa_Semanal!$A177)</f>
        <v>0</v>
      </c>
      <c r="AC177" s="123">
        <f>-SUMIFS(Lancamentos!$Y:$Y,Lancamentos!$AF:$AF,Fluxo_de_Caixa_Semanal!AC$8,Lancamentos!$F:$F,"Orçado",Lancamentos!$J:$J,Fluxo_de_Caixa_Semanal!$A177)</f>
        <v>0</v>
      </c>
      <c r="AD177" s="121">
        <f>-SUMIFS(Lancamentos!$Y:$Y,Lancamentos!$AF:$AF,Fluxo_de_Caixa_Semanal!AD$8,Lancamentos!$F:$F,"Orçado",Lancamentos!$J:$J,Fluxo_de_Caixa_Semanal!$A177)</f>
        <v>0</v>
      </c>
      <c r="AE177" s="122">
        <f>-SUMIFS(Lancamentos!$Y:$Y,Lancamentos!$AF:$AF,Fluxo_de_Caixa_Semanal!AE$8,Lancamentos!$F:$F,"Orçado",Lancamentos!$J:$J,Fluxo_de_Caixa_Semanal!$A177)</f>
        <v>0</v>
      </c>
      <c r="AF177" s="123">
        <f>-SUMIFS(Lancamentos!$Y:$Y,Lancamentos!$AF:$AF,Fluxo_de_Caixa_Semanal!AF$8,Lancamentos!$F:$F,"Orçado",Lancamentos!$J:$J,Fluxo_de_Caixa_Semanal!$A177)</f>
        <v>0</v>
      </c>
      <c r="AG177" s="121">
        <f>-SUMIFS(Lancamentos!$Y:$Y,Lancamentos!$AF:$AF,Fluxo_de_Caixa_Semanal!AG$8,Lancamentos!$F:$F,"Orçado",Lancamentos!$J:$J,Fluxo_de_Caixa_Semanal!$A177)</f>
        <v>0</v>
      </c>
      <c r="AH177" s="122">
        <f>-SUMIFS(Lancamentos!$Y:$Y,Lancamentos!$AF:$AF,Fluxo_de_Caixa_Semanal!AH$8,Lancamentos!$F:$F,"Orçado",Lancamentos!$J:$J,Fluxo_de_Caixa_Semanal!$A177)</f>
        <v>0</v>
      </c>
      <c r="AI177" s="123">
        <f>-SUMIFS(Lancamentos!$Y:$Y,Lancamentos!$AF:$AF,Fluxo_de_Caixa_Semanal!AI$8,Lancamentos!$F:$F,"Orçado",Lancamentos!$J:$J,Fluxo_de_Caixa_Semanal!$A177)</f>
        <v>0</v>
      </c>
      <c r="AJ177" s="121">
        <f>-SUMIFS(Lancamentos!$Y:$Y,Lancamentos!$AF:$AF,Fluxo_de_Caixa_Semanal!AJ$8,Lancamentos!$F:$F,"Orçado",Lancamentos!$J:$J,Fluxo_de_Caixa_Semanal!$A177)</f>
        <v>0</v>
      </c>
      <c r="AK177" s="122">
        <f>-SUMIFS(Lancamentos!$Y:$Y,Lancamentos!$AF:$AF,Fluxo_de_Caixa_Semanal!AK$8,Lancamentos!$F:$F,"Orçado",Lancamentos!$J:$J,Fluxo_de_Caixa_Semanal!$A177)</f>
        <v>0</v>
      </c>
      <c r="AL177" s="123">
        <f>-SUMIFS(Lancamentos!$Y:$Y,Lancamentos!$AF:$AF,Fluxo_de_Caixa_Semanal!AL$8,Lancamentos!$F:$F,"Orçado",Lancamentos!$J:$J,Fluxo_de_Caixa_Semanal!$A177)</f>
        <v>0</v>
      </c>
      <c r="AM177" s="121">
        <f>-SUMIFS(Lancamentos!$Y:$Y,Lancamentos!$AF:$AF,Fluxo_de_Caixa_Semanal!AM$8,Lancamentos!$F:$F,"Orçado",Lancamentos!$J:$J,Fluxo_de_Caixa_Semanal!$A177)</f>
        <v>0</v>
      </c>
      <c r="AN177" s="122">
        <f>-SUMIFS(Lancamentos!$Y:$Y,Lancamentos!$AF:$AF,Fluxo_de_Caixa_Semanal!AN$8,Lancamentos!$F:$F,"Orçado",Lancamentos!$J:$J,Fluxo_de_Caixa_Semanal!$A177)</f>
        <v>0</v>
      </c>
      <c r="AO177" s="123">
        <f>-SUMIFS(Lancamentos!$Y:$Y,Lancamentos!$AF:$AF,Fluxo_de_Caixa_Semanal!AO$8,Lancamentos!$F:$F,"Orçado",Lancamentos!$J:$J,Fluxo_de_Caixa_Semanal!$A177)</f>
        <v>0</v>
      </c>
      <c r="AP177" s="121">
        <f>-SUMIFS(Lancamentos!$Y:$Y,Lancamentos!$AF:$AF,Fluxo_de_Caixa_Semanal!AP$8,Lancamentos!$F:$F,"Orçado",Lancamentos!$J:$J,Fluxo_de_Caixa_Semanal!$A177)</f>
        <v>0</v>
      </c>
      <c r="AQ177" s="122">
        <f>-SUMIFS(Lancamentos!$Y:$Y,Lancamentos!$AF:$AF,Fluxo_de_Caixa_Semanal!AQ$8,Lancamentos!$F:$F,"Orçado",Lancamentos!$J:$J,Fluxo_de_Caixa_Semanal!$A177)</f>
        <v>0</v>
      </c>
      <c r="AR177" s="123">
        <f>-SUMIFS(Lancamentos!$Y:$Y,Lancamentos!$AF:$AF,Fluxo_de_Caixa_Semanal!AR$8,Lancamentos!$F:$F,"Orçado",Lancamentos!$J:$J,Fluxo_de_Caixa_Semanal!$A177)</f>
        <v>0</v>
      </c>
      <c r="AS177" s="121">
        <f>-SUMIFS(Lancamentos!$Y:$Y,Lancamentos!$AF:$AF,Fluxo_de_Caixa_Semanal!AS$8,Lancamentos!$F:$F,"Orçado",Lancamentos!$J:$J,Fluxo_de_Caixa_Semanal!$A177)</f>
        <v>0</v>
      </c>
      <c r="AT177" s="122">
        <f>-SUMIFS(Lancamentos!$Y:$Y,Lancamentos!$AF:$AF,Fluxo_de_Caixa_Semanal!AT$8,Lancamentos!$F:$F,"Orçado",Lancamentos!$J:$J,Fluxo_de_Caixa_Semanal!$A177)</f>
        <v>0</v>
      </c>
      <c r="AU177" s="123">
        <f>-SUMIFS(Lancamentos!$Y:$Y,Lancamentos!$AF:$AF,Fluxo_de_Caixa_Semanal!AU$8,Lancamentos!$F:$F,"Orçado",Lancamentos!$J:$J,Fluxo_de_Caixa_Semanal!$A177)</f>
        <v>0</v>
      </c>
      <c r="AV177" s="121">
        <f>-SUMIFS(Lancamentos!$Y:$Y,Lancamentos!$AF:$AF,Fluxo_de_Caixa_Semanal!AV$8,Lancamentos!$F:$F,"Orçado",Lancamentos!$J:$J,Fluxo_de_Caixa_Semanal!$A177)</f>
        <v>0</v>
      </c>
      <c r="AW177" s="122">
        <f>-SUMIFS(Lancamentos!$Y:$Y,Lancamentos!$AF:$AF,Fluxo_de_Caixa_Semanal!AW$8,Lancamentos!$F:$F,"Orçado",Lancamentos!$J:$J,Fluxo_de_Caixa_Semanal!$A177)</f>
        <v>0</v>
      </c>
      <c r="AX177" s="123">
        <f>-SUMIFS(Lancamentos!$Y:$Y,Lancamentos!$AF:$AF,Fluxo_de_Caixa_Semanal!AX$8,Lancamentos!$F:$F,"Orçado",Lancamentos!$J:$J,Fluxo_de_Caixa_Semanal!$A177)</f>
        <v>0</v>
      </c>
      <c r="AY177" s="121">
        <f>-SUMIFS(Lancamentos!$Y:$Y,Lancamentos!$AF:$AF,Fluxo_de_Caixa_Semanal!AY$8,Lancamentos!$F:$F,"Orçado",Lancamentos!$J:$J,Fluxo_de_Caixa_Semanal!$A177)</f>
        <v>0</v>
      </c>
      <c r="AZ177" s="122">
        <f>-SUMIFS(Lancamentos!$Y:$Y,Lancamentos!$AF:$AF,Fluxo_de_Caixa_Semanal!AZ$8,Lancamentos!$F:$F,"Orçado",Lancamentos!$J:$J,Fluxo_de_Caixa_Semanal!$A177)</f>
        <v>0</v>
      </c>
      <c r="BA177" s="123">
        <f>-SUMIFS(Lancamentos!$Y:$Y,Lancamentos!$AF:$AF,Fluxo_de_Caixa_Semanal!BA$8,Lancamentos!$F:$F,"Orçado",Lancamentos!$J:$J,Fluxo_de_Caixa_Semanal!$A177)</f>
        <v>0</v>
      </c>
      <c r="BB177" s="121">
        <f>-SUMIFS(Lancamentos!$Y:$Y,Lancamentos!$AF:$AF,Fluxo_de_Caixa_Semanal!BB$8,Lancamentos!$F:$F,"Orçado",Lancamentos!$J:$J,Fluxo_de_Caixa_Semanal!$A177)</f>
        <v>0</v>
      </c>
      <c r="BC177" s="122">
        <f>-SUMIFS(Lancamentos!$Y:$Y,Lancamentos!$AF:$AF,Fluxo_de_Caixa_Semanal!BC$8,Lancamentos!$F:$F,"Orçado",Lancamentos!$J:$J,Fluxo_de_Caixa_Semanal!$A177)</f>
        <v>0</v>
      </c>
      <c r="BD177" s="123">
        <f>-SUMIFS(Lancamentos!$Y:$Y,Lancamentos!$AF:$AF,Fluxo_de_Caixa_Semanal!BD$8,Lancamentos!$F:$F,"Orçado",Lancamentos!$J:$J,Fluxo_de_Caixa_Semanal!$A177)</f>
        <v>0</v>
      </c>
      <c r="BE177" s="121">
        <f>-SUMIFS(Lancamentos!$Y:$Y,Lancamentos!$AF:$AF,Fluxo_de_Caixa_Semanal!BE$8,Lancamentos!$F:$F,"Orçado",Lancamentos!$J:$J,Fluxo_de_Caixa_Semanal!$A177)</f>
        <v>0</v>
      </c>
      <c r="BF177" s="122">
        <f>-SUMIFS(Lancamentos!$Y:$Y,Lancamentos!$AF:$AF,Fluxo_de_Caixa_Semanal!BF$8,Lancamentos!$F:$F,"Orçado",Lancamentos!$J:$J,Fluxo_de_Caixa_Semanal!$A177)</f>
        <v>0</v>
      </c>
      <c r="BG177" s="123">
        <f>-SUMIFS(Lancamentos!$Y:$Y,Lancamentos!$AF:$AF,Fluxo_de_Caixa_Semanal!BG$8,Lancamentos!$F:$F,"Orçado",Lancamentos!$J:$J,Fluxo_de_Caixa_Semanal!$A177)</f>
        <v>0</v>
      </c>
      <c r="BH177" s="121">
        <f>-SUMIFS(Lancamentos!$Y:$Y,Lancamentos!$AF:$AF,Fluxo_de_Caixa_Semanal!BH$8,Lancamentos!$F:$F,"Orçado",Lancamentos!$J:$J,Fluxo_de_Caixa_Semanal!$A177)</f>
        <v>0</v>
      </c>
      <c r="BI177" s="122">
        <f>-SUMIFS(Lancamentos!$Y:$Y,Lancamentos!$AF:$AF,Fluxo_de_Caixa_Semanal!BI$8,Lancamentos!$F:$F,"Orçado",Lancamentos!$J:$J,Fluxo_de_Caixa_Semanal!$A177)</f>
        <v>0</v>
      </c>
      <c r="BJ177" s="123">
        <f>-SUMIFS(Lancamentos!$Y:$Y,Lancamentos!$AF:$AF,Fluxo_de_Caixa_Semanal!BJ$8,Lancamentos!$F:$F,"Orçado",Lancamentos!$J:$J,Fluxo_de_Caixa_Semanal!$A177)</f>
        <v>0</v>
      </c>
      <c r="BK177" s="121">
        <f>-SUMIFS(Lancamentos!$Y:$Y,Lancamentos!$AF:$AF,Fluxo_de_Caixa_Semanal!BK$8,Lancamentos!$F:$F,"Orçado",Lancamentos!$J:$J,Fluxo_de_Caixa_Semanal!$A177)</f>
        <v>0</v>
      </c>
      <c r="BL177" s="122">
        <f>-SUMIFS(Lancamentos!$Y:$Y,Lancamentos!$AF:$AF,Fluxo_de_Caixa_Semanal!BL$8,Lancamentos!$F:$F,"Orçado",Lancamentos!$J:$J,Fluxo_de_Caixa_Semanal!$A177)</f>
        <v>0</v>
      </c>
      <c r="BM177" s="123">
        <f>-SUMIFS(Lancamentos!$Y:$Y,Lancamentos!$AF:$AF,Fluxo_de_Caixa_Semanal!BM$8,Lancamentos!$F:$F,"Orçado",Lancamentos!$J:$J,Fluxo_de_Caixa_Semanal!$A177)</f>
        <v>0</v>
      </c>
      <c r="BN177" s="121">
        <f>-SUMIFS(Lancamentos!$Y:$Y,Lancamentos!$AF:$AF,Fluxo_de_Caixa_Semanal!BN$8,Lancamentos!$F:$F,"Orçado",Lancamentos!$J:$J,Fluxo_de_Caixa_Semanal!$A177)</f>
        <v>0</v>
      </c>
      <c r="BO177" s="122">
        <f>-SUMIFS(Lancamentos!$Y:$Y,Lancamentos!$AF:$AF,Fluxo_de_Caixa_Semanal!BO$8,Lancamentos!$F:$F,"Orçado",Lancamentos!$J:$J,Fluxo_de_Caixa_Semanal!$A177)</f>
        <v>0</v>
      </c>
      <c r="BP177" s="123">
        <f>-SUMIFS(Lancamentos!$Y:$Y,Lancamentos!$AF:$AF,Fluxo_de_Caixa_Semanal!BP$8,Lancamentos!$F:$F,"Orçado",Lancamentos!$J:$J,Fluxo_de_Caixa_Semanal!$A177)</f>
        <v>0</v>
      </c>
      <c r="BQ177" s="121">
        <f>-SUMIFS(Lancamentos!$Y:$Y,Lancamentos!$AF:$AF,Fluxo_de_Caixa_Semanal!BQ$8,Lancamentos!$F:$F,"Orçado",Lancamentos!$J:$J,Fluxo_de_Caixa_Semanal!$A177)</f>
        <v>0</v>
      </c>
      <c r="BR177" s="122">
        <f>-SUMIFS(Lancamentos!$Y:$Y,Lancamentos!$AF:$AF,Fluxo_de_Caixa_Semanal!BR$8,Lancamentos!$F:$F,"Orçado",Lancamentos!$J:$J,Fluxo_de_Caixa_Semanal!$A177)</f>
        <v>0</v>
      </c>
      <c r="BS177" s="123">
        <f>-SUMIFS(Lancamentos!$Y:$Y,Lancamentos!$AF:$AF,Fluxo_de_Caixa_Semanal!BS$8,Lancamentos!$F:$F,"Orçado",Lancamentos!$J:$J,Fluxo_de_Caixa_Semanal!$A177)</f>
        <v>0</v>
      </c>
      <c r="BT177" s="121">
        <f>-SUMIFS(Lancamentos!$Y:$Y,Lancamentos!$AF:$AF,Fluxo_de_Caixa_Semanal!BT$8,Lancamentos!$F:$F,"Orçado",Lancamentos!$J:$J,Fluxo_de_Caixa_Semanal!$A177)</f>
        <v>0</v>
      </c>
      <c r="BU177" s="122">
        <f>-SUMIFS(Lancamentos!$Y:$Y,Lancamentos!$AF:$AF,Fluxo_de_Caixa_Semanal!BU$8,Lancamentos!$F:$F,"Orçado",Lancamentos!$J:$J,Fluxo_de_Caixa_Semanal!$A177)</f>
        <v>0</v>
      </c>
      <c r="BV177" s="123">
        <f>-SUMIFS(Lancamentos!$Y:$Y,Lancamentos!$AF:$AF,Fluxo_de_Caixa_Semanal!BV$8,Lancamentos!$F:$F,"Orçado",Lancamentos!$J:$J,Fluxo_de_Caixa_Semanal!$A177)</f>
        <v>0</v>
      </c>
      <c r="BW177" s="121">
        <f>-SUMIFS(Lancamentos!$Y:$Y,Lancamentos!$AF:$AF,Fluxo_de_Caixa_Semanal!BW$8,Lancamentos!$F:$F,"Orçado",Lancamentos!$J:$J,Fluxo_de_Caixa_Semanal!$A177)</f>
        <v>0</v>
      </c>
      <c r="BX177" s="122">
        <f>-SUMIFS(Lancamentos!$Y:$Y,Lancamentos!$AF:$AF,Fluxo_de_Caixa_Semanal!BX$8,Lancamentos!$F:$F,"Orçado",Lancamentos!$J:$J,Fluxo_de_Caixa_Semanal!$A177)</f>
        <v>0</v>
      </c>
      <c r="BY177" s="123">
        <f>-SUMIFS(Lancamentos!$Y:$Y,Lancamentos!$AF:$AF,Fluxo_de_Caixa_Semanal!BY$8,Lancamentos!$F:$F,"Orçado",Lancamentos!$J:$J,Fluxo_de_Caixa_Semanal!$A177)</f>
        <v>0</v>
      </c>
      <c r="BZ177" s="121">
        <f>-SUMIFS(Lancamentos!$Y:$Y,Lancamentos!$AF:$AF,Fluxo_de_Caixa_Semanal!BZ$8,Lancamentos!$F:$F,"Orçado",Lancamentos!$J:$J,Fluxo_de_Caixa_Semanal!$A177)</f>
        <v>0</v>
      </c>
      <c r="CA177" s="122">
        <f>-SUMIFS(Lancamentos!$Y:$Y,Lancamentos!$AF:$AF,Fluxo_de_Caixa_Semanal!CA$8,Lancamentos!$F:$F,"Orçado",Lancamentos!$J:$J,Fluxo_de_Caixa_Semanal!$A177)</f>
        <v>0</v>
      </c>
      <c r="CB177" s="123">
        <f>-SUMIFS(Lancamentos!$Y:$Y,Lancamentos!$AF:$AF,Fluxo_de_Caixa_Semanal!CB$8,Lancamentos!$F:$F,"Orçado",Lancamentos!$J:$J,Fluxo_de_Caixa_Semanal!$A177)</f>
        <v>0</v>
      </c>
      <c r="CC177" s="121">
        <f>-SUMIFS(Lancamentos!$Y:$Y,Lancamentos!$AF:$AF,Fluxo_de_Caixa_Semanal!CC$8,Lancamentos!$F:$F,"Orçado",Lancamentos!$J:$J,Fluxo_de_Caixa_Semanal!$A177)</f>
        <v>0</v>
      </c>
      <c r="CD177" s="122">
        <f>-SUMIFS(Lancamentos!$Y:$Y,Lancamentos!$AF:$AF,Fluxo_de_Caixa_Semanal!CD$8,Lancamentos!$F:$F,"Orçado",Lancamentos!$J:$J,Fluxo_de_Caixa_Semanal!$A177)</f>
        <v>0</v>
      </c>
      <c r="CE177" s="123">
        <f>-SUMIFS(Lancamentos!$Y:$Y,Lancamentos!$AF:$AF,Fluxo_de_Caixa_Semanal!CE$8,Lancamentos!$F:$F,"Orçado",Lancamentos!$J:$J,Fluxo_de_Caixa_Semanal!$A177)</f>
        <v>0</v>
      </c>
      <c r="CF177" s="121">
        <f>-SUMIFS(Lancamentos!$Y:$Y,Lancamentos!$AF:$AF,Fluxo_de_Caixa_Semanal!CF$8,Lancamentos!$F:$F,"Orçado",Lancamentos!$J:$J,Fluxo_de_Caixa_Semanal!$A177)</f>
        <v>0</v>
      </c>
      <c r="CG177" s="122">
        <f>-SUMIFS(Lancamentos!$Y:$Y,Lancamentos!$AF:$AF,Fluxo_de_Caixa_Semanal!CG$8,Lancamentos!$F:$F,"Orçado",Lancamentos!$J:$J,Fluxo_de_Caixa_Semanal!$A177)</f>
        <v>0</v>
      </c>
      <c r="CH177" s="123">
        <f>-SUMIFS(Lancamentos!$Y:$Y,Lancamentos!$AF:$AF,Fluxo_de_Caixa_Semanal!CH$8,Lancamentos!$F:$F,"Orçado",Lancamentos!$J:$J,Fluxo_de_Caixa_Semanal!$A177)</f>
        <v>0</v>
      </c>
      <c r="CI177" s="121">
        <f>-SUMIFS(Lancamentos!$Y:$Y,Lancamentos!$AF:$AF,Fluxo_de_Caixa_Semanal!CI$8,Lancamentos!$F:$F,"Orçado",Lancamentos!$J:$J,Fluxo_de_Caixa_Semanal!$A177)</f>
        <v>0</v>
      </c>
      <c r="CJ177" s="122">
        <f>-SUMIFS(Lancamentos!$Y:$Y,Lancamentos!$AF:$AF,Fluxo_de_Caixa_Semanal!CJ$8,Lancamentos!$F:$F,"Orçado",Lancamentos!$J:$J,Fluxo_de_Caixa_Semanal!$A177)</f>
        <v>0</v>
      </c>
      <c r="CK177" s="123">
        <f>-SUMIFS(Lancamentos!$Y:$Y,Lancamentos!$AF:$AF,Fluxo_de_Caixa_Semanal!CK$8,Lancamentos!$F:$F,"Orçado",Lancamentos!$J:$J,Fluxo_de_Caixa_Semanal!$A177)</f>
        <v>0</v>
      </c>
      <c r="CL177" s="121">
        <f>-SUMIFS(Lancamentos!$Y:$Y,Lancamentos!$AF:$AF,Fluxo_de_Caixa_Semanal!CL$8,Lancamentos!$F:$F,"Orçado",Lancamentos!$J:$J,Fluxo_de_Caixa_Semanal!$A177)</f>
        <v>0</v>
      </c>
      <c r="CM177" s="122">
        <f>-SUMIFS(Lancamentos!$Y:$Y,Lancamentos!$AF:$AF,Fluxo_de_Caixa_Semanal!CM$8,Lancamentos!$F:$F,"Orçado",Lancamentos!$J:$J,Fluxo_de_Caixa_Semanal!$A177)</f>
        <v>0</v>
      </c>
      <c r="CN177" s="123">
        <f>-SUMIFS(Lancamentos!$Y:$Y,Lancamentos!$AF:$AF,Fluxo_de_Caixa_Semanal!CN$8,Lancamentos!$F:$F,"Orçado",Lancamentos!$J:$J,Fluxo_de_Caixa_Semanal!$A177)</f>
        <v>0</v>
      </c>
      <c r="CO177" s="121">
        <f>-SUMIFS(Lancamentos!$Y:$Y,Lancamentos!$AF:$AF,Fluxo_de_Caixa_Semanal!CO$8,Lancamentos!$F:$F,"Orçado",Lancamentos!$J:$J,Fluxo_de_Caixa_Semanal!$A177)</f>
        <v>0</v>
      </c>
      <c r="CP177" s="122">
        <f>-SUMIFS(Lancamentos!$Y:$Y,Lancamentos!$AF:$AF,Fluxo_de_Caixa_Semanal!CP$8,Lancamentos!$F:$F,"Orçado",Lancamentos!$J:$J,Fluxo_de_Caixa_Semanal!$A177)</f>
        <v>0</v>
      </c>
      <c r="CQ177" s="123">
        <f>-SUMIFS(Lancamentos!$Y:$Y,Lancamentos!$AF:$AF,Fluxo_de_Caixa_Semanal!CQ$8,Lancamentos!$F:$F,"Orçado",Lancamentos!$J:$J,Fluxo_de_Caixa_Semanal!$A177)</f>
        <v>0</v>
      </c>
      <c r="CR177" s="121">
        <f>-SUMIFS(Lancamentos!$Y:$Y,Lancamentos!$AF:$AF,Fluxo_de_Caixa_Semanal!CR$8,Lancamentos!$F:$F,"Orçado",Lancamentos!$J:$J,Fluxo_de_Caixa_Semanal!$A177)</f>
        <v>0</v>
      </c>
      <c r="CS177" s="122">
        <f>-SUMIFS(Lancamentos!$Y:$Y,Lancamentos!$AF:$AF,Fluxo_de_Caixa_Semanal!CS$8,Lancamentos!$F:$F,"Orçado",Lancamentos!$J:$J,Fluxo_de_Caixa_Semanal!$A177)</f>
        <v>0</v>
      </c>
      <c r="CT177" s="123">
        <f>-SUMIFS(Lancamentos!$Y:$Y,Lancamentos!$AF:$AF,Fluxo_de_Caixa_Semanal!CT$8,Lancamentos!$F:$F,"Orçado",Lancamentos!$J:$J,Fluxo_de_Caixa_Semanal!$A177)</f>
        <v>0</v>
      </c>
      <c r="CU177" s="121">
        <f>-SUMIFS(Lancamentos!$Y:$Y,Lancamentos!$AF:$AF,Fluxo_de_Caixa_Semanal!CU$8,Lancamentos!$F:$F,"Orçado",Lancamentos!$J:$J,Fluxo_de_Caixa_Semanal!$A177)</f>
        <v>0</v>
      </c>
      <c r="CV177" s="122">
        <f>-SUMIFS(Lancamentos!$Y:$Y,Lancamentos!$AF:$AF,Fluxo_de_Caixa_Semanal!CV$8,Lancamentos!$F:$F,"Orçado",Lancamentos!$J:$J,Fluxo_de_Caixa_Semanal!$A177)</f>
        <v>0</v>
      </c>
      <c r="CW177" s="123">
        <f>-SUMIFS(Lancamentos!$Y:$Y,Lancamentos!$AF:$AF,Fluxo_de_Caixa_Semanal!CW$8,Lancamentos!$F:$F,"Orçado",Lancamentos!$J:$J,Fluxo_de_Caixa_Semanal!$A177)</f>
        <v>0</v>
      </c>
      <c r="CX177" s="121">
        <f>-SUMIFS(Lancamentos!$Y:$Y,Lancamentos!$AF:$AF,Fluxo_de_Caixa_Semanal!CX$8,Lancamentos!$F:$F,"Orçado",Lancamentos!$J:$J,Fluxo_de_Caixa_Semanal!$A177)</f>
        <v>0</v>
      </c>
      <c r="CY177" s="122">
        <f>-SUMIFS(Lancamentos!$Y:$Y,Lancamentos!$AF:$AF,Fluxo_de_Caixa_Semanal!CY$8,Lancamentos!$F:$F,"Orçado",Lancamentos!$J:$J,Fluxo_de_Caixa_Semanal!$A177)</f>
        <v>0</v>
      </c>
      <c r="CZ177" s="123">
        <f>-SUMIFS(Lancamentos!$Y:$Y,Lancamentos!$AF:$AF,Fluxo_de_Caixa_Semanal!CZ$8,Lancamentos!$F:$F,"Orçado",Lancamentos!$J:$J,Fluxo_de_Caixa_Semanal!$A177)</f>
        <v>0</v>
      </c>
      <c r="DA177" s="121">
        <f>-SUMIFS(Lancamentos!$Y:$Y,Lancamentos!$AF:$AF,Fluxo_de_Caixa_Semanal!DA$8,Lancamentos!$F:$F,"Orçado",Lancamentos!$J:$J,Fluxo_de_Caixa_Semanal!$A177)</f>
        <v>0</v>
      </c>
      <c r="DB177" s="122">
        <f>-SUMIFS(Lancamentos!$Y:$Y,Lancamentos!$AF:$AF,Fluxo_de_Caixa_Semanal!DB$8,Lancamentos!$F:$F,"Orçado",Lancamentos!$J:$J,Fluxo_de_Caixa_Semanal!$A177)</f>
        <v>0</v>
      </c>
      <c r="DC177" s="123">
        <f>-SUMIFS(Lancamentos!$Y:$Y,Lancamentos!$AF:$AF,Fluxo_de_Caixa_Semanal!DC$8,Lancamentos!$F:$F,"Orçado",Lancamentos!$J:$J,Fluxo_de_Caixa_Semanal!$A177)</f>
        <v>0</v>
      </c>
      <c r="DD177" s="121">
        <f>-SUMIFS(Lancamentos!$Y:$Y,Lancamentos!$AF:$AF,Fluxo_de_Caixa_Semanal!DD$8,Lancamentos!$F:$F,"Orçado",Lancamentos!$J:$J,Fluxo_de_Caixa_Semanal!$A177)</f>
        <v>0</v>
      </c>
      <c r="DE177" s="122">
        <f>-SUMIFS(Lancamentos!$Y:$Y,Lancamentos!$AF:$AF,Fluxo_de_Caixa_Semanal!DE$8,Lancamentos!$F:$F,"Orçado",Lancamentos!$J:$J,Fluxo_de_Caixa_Semanal!$A177)</f>
        <v>0</v>
      </c>
      <c r="DF177" s="123">
        <f>-SUMIFS(Lancamentos!$Y:$Y,Lancamentos!$AF:$AF,Fluxo_de_Caixa_Semanal!DF$8,Lancamentos!$F:$F,"Orçado",Lancamentos!$J:$J,Fluxo_de_Caixa_Semanal!$A177)</f>
        <v>0</v>
      </c>
      <c r="DG177" s="121">
        <f>-SUMIFS(Lancamentos!$Y:$Y,Lancamentos!$AF:$AF,Fluxo_de_Caixa_Semanal!DG$8,Lancamentos!$F:$F,"Orçado",Lancamentos!$J:$J,Fluxo_de_Caixa_Semanal!$A177)</f>
        <v>0</v>
      </c>
      <c r="DH177" s="122">
        <f>-SUMIFS(Lancamentos!$Y:$Y,Lancamentos!$AF:$AF,Fluxo_de_Caixa_Semanal!DH$8,Lancamentos!$F:$F,"Orçado",Lancamentos!$J:$J,Fluxo_de_Caixa_Semanal!$A177)</f>
        <v>0</v>
      </c>
      <c r="DI177" s="123">
        <f>-SUMIFS(Lancamentos!$Y:$Y,Lancamentos!$AF:$AF,Fluxo_de_Caixa_Semanal!DI$8,Lancamentos!$F:$F,"Orçado",Lancamentos!$J:$J,Fluxo_de_Caixa_Semanal!$A177)</f>
        <v>0</v>
      </c>
      <c r="DJ177" s="121">
        <f>-SUMIFS(Lancamentos!$Y:$Y,Lancamentos!$AF:$AF,Fluxo_de_Caixa_Semanal!DJ$8,Lancamentos!$F:$F,"Orçado",Lancamentos!$J:$J,Fluxo_de_Caixa_Semanal!$A177)</f>
        <v>0</v>
      </c>
      <c r="DK177" s="122">
        <f>-SUMIFS(Lancamentos!$Y:$Y,Lancamentos!$AF:$AF,Fluxo_de_Caixa_Semanal!DK$8,Lancamentos!$F:$F,"Orçado",Lancamentos!$J:$J,Fluxo_de_Caixa_Semanal!$A177)</f>
        <v>0</v>
      </c>
      <c r="DL177" s="123">
        <f>-SUMIFS(Lancamentos!$Y:$Y,Lancamentos!$AF:$AF,Fluxo_de_Caixa_Semanal!DL$8,Lancamentos!$F:$F,"Orçado",Lancamentos!$J:$J,Fluxo_de_Caixa_Semanal!$A177)</f>
        <v>0</v>
      </c>
      <c r="DM177" s="121">
        <f>-SUMIFS(Lancamentos!$Y:$Y,Lancamentos!$AF:$AF,Fluxo_de_Caixa_Semanal!DM$8,Lancamentos!$F:$F,"Orçado",Lancamentos!$J:$J,Fluxo_de_Caixa_Semanal!$A177)</f>
        <v>0</v>
      </c>
      <c r="DN177" s="122">
        <f>-SUMIFS(Lancamentos!$Y:$Y,Lancamentos!$AF:$AF,Fluxo_de_Caixa_Semanal!DN$8,Lancamentos!$F:$F,"Orçado",Lancamentos!$J:$J,Fluxo_de_Caixa_Semanal!$A177)</f>
        <v>0</v>
      </c>
      <c r="DO177" s="123">
        <f>-SUMIFS(Lancamentos!$Y:$Y,Lancamentos!$AF:$AF,Fluxo_de_Caixa_Semanal!DO$8,Lancamentos!$F:$F,"Orçado",Lancamentos!$J:$J,Fluxo_de_Caixa_Semanal!$A177)</f>
        <v>0</v>
      </c>
      <c r="DP177" s="121">
        <f>-SUMIFS(Lancamentos!$Y:$Y,Lancamentos!$AF:$AF,Fluxo_de_Caixa_Semanal!DP$8,Lancamentos!$F:$F,"Orçado",Lancamentos!$J:$J,Fluxo_de_Caixa_Semanal!$A177)</f>
        <v>0</v>
      </c>
      <c r="DQ177" s="122">
        <f>-SUMIFS(Lancamentos!$Y:$Y,Lancamentos!$AF:$AF,Fluxo_de_Caixa_Semanal!DQ$8,Lancamentos!$F:$F,"Orçado",Lancamentos!$J:$J,Fluxo_de_Caixa_Semanal!$A177)</f>
        <v>0</v>
      </c>
      <c r="DR177" s="123">
        <f>-SUMIFS(Lancamentos!$Y:$Y,Lancamentos!$AF:$AF,Fluxo_de_Caixa_Semanal!DR$8,Lancamentos!$F:$F,"Orçado",Lancamentos!$J:$J,Fluxo_de_Caixa_Semanal!$A177)</f>
        <v>0</v>
      </c>
      <c r="DS177" s="121">
        <f>-SUMIFS(Lancamentos!$Y:$Y,Lancamentos!$AF:$AF,Fluxo_de_Caixa_Semanal!DS$8,Lancamentos!$F:$F,"Orçado",Lancamentos!$J:$J,Fluxo_de_Caixa_Semanal!$A177)</f>
        <v>0</v>
      </c>
      <c r="DT177" s="122">
        <f>-SUMIFS(Lancamentos!$Y:$Y,Lancamentos!$AF:$AF,Fluxo_de_Caixa_Semanal!DT$8,Lancamentos!$F:$F,"Orçado",Lancamentos!$J:$J,Fluxo_de_Caixa_Semanal!$A177)</f>
        <v>0</v>
      </c>
      <c r="DU177" s="123">
        <f>-SUMIFS(Lancamentos!$Y:$Y,Lancamentos!$AF:$AF,Fluxo_de_Caixa_Semanal!DU$8,Lancamentos!$F:$F,"Orçado",Lancamentos!$J:$J,Fluxo_de_Caixa_Semanal!$A177)</f>
        <v>0</v>
      </c>
      <c r="DV177" s="121">
        <f>-SUMIFS(Lancamentos!$Y:$Y,Lancamentos!$AF:$AF,Fluxo_de_Caixa_Semanal!DV$8,Lancamentos!$F:$F,"Orçado",Lancamentos!$J:$J,Fluxo_de_Caixa_Semanal!$A177)</f>
        <v>0</v>
      </c>
      <c r="DW177" s="122">
        <f>-SUMIFS(Lancamentos!$Y:$Y,Lancamentos!$AF:$AF,Fluxo_de_Caixa_Semanal!DW$8,Lancamentos!$F:$F,"Orçado",Lancamentos!$J:$J,Fluxo_de_Caixa_Semanal!$A177)</f>
        <v>0</v>
      </c>
      <c r="DX177" s="123">
        <f>-SUMIFS(Lancamentos!$Y:$Y,Lancamentos!$AF:$AF,Fluxo_de_Caixa_Semanal!DX$8,Lancamentos!$F:$F,"Orçado",Lancamentos!$J:$J,Fluxo_de_Caixa_Semanal!$A177)</f>
        <v>0</v>
      </c>
      <c r="DY177" s="121">
        <f>-SUMIFS(Lancamentos!$Y:$Y,Lancamentos!$AF:$AF,Fluxo_de_Caixa_Semanal!DY$8,Lancamentos!$F:$F,"Orçado",Lancamentos!$J:$J,Fluxo_de_Caixa_Semanal!$A177)</f>
        <v>0</v>
      </c>
      <c r="DZ177" s="122">
        <f>-SUMIFS(Lancamentos!$Y:$Y,Lancamentos!$AF:$AF,Fluxo_de_Caixa_Semanal!DZ$8,Lancamentos!$F:$F,"Orçado",Lancamentos!$J:$J,Fluxo_de_Caixa_Semanal!$A177)</f>
        <v>0</v>
      </c>
      <c r="EA177" s="123">
        <f>-SUMIFS(Lancamentos!$Y:$Y,Lancamentos!$AF:$AF,Fluxo_de_Caixa_Semanal!EA$8,Lancamentos!$F:$F,"Orçado",Lancamentos!$J:$J,Fluxo_de_Caixa_Semanal!$A177)</f>
        <v>0</v>
      </c>
      <c r="EB177" s="121">
        <f>-SUMIFS(Lancamentos!$Y:$Y,Lancamentos!$AF:$AF,Fluxo_de_Caixa_Semanal!EB$8,Lancamentos!$F:$F,"Orçado",Lancamentos!$J:$J,Fluxo_de_Caixa_Semanal!$A177)</f>
        <v>0</v>
      </c>
      <c r="EC177" s="122">
        <f>-SUMIFS(Lancamentos!$Y:$Y,Lancamentos!$AF:$AF,Fluxo_de_Caixa_Semanal!EC$8,Lancamentos!$F:$F,"Orçado",Lancamentos!$J:$J,Fluxo_de_Caixa_Semanal!$A177)</f>
        <v>0</v>
      </c>
      <c r="ED177" s="123">
        <f>-SUMIFS(Lancamentos!$Y:$Y,Lancamentos!$AF:$AF,Fluxo_de_Caixa_Semanal!ED$8,Lancamentos!$F:$F,"Orçado",Lancamentos!$J:$J,Fluxo_de_Caixa_Semanal!$A177)</f>
        <v>0</v>
      </c>
      <c r="EE177" s="121">
        <f>-SUMIFS(Lancamentos!$Y:$Y,Lancamentos!$AF:$AF,Fluxo_de_Caixa_Semanal!EE$8,Lancamentos!$F:$F,"Orçado",Lancamentos!$J:$J,Fluxo_de_Caixa_Semanal!$A177)</f>
        <v>0</v>
      </c>
      <c r="EF177" s="122">
        <f>-SUMIFS(Lancamentos!$Y:$Y,Lancamentos!$AF:$AF,Fluxo_de_Caixa_Semanal!EF$8,Lancamentos!$F:$F,"Orçado",Lancamentos!$J:$J,Fluxo_de_Caixa_Semanal!$A177)</f>
        <v>0</v>
      </c>
      <c r="EG177" s="123">
        <f>-SUMIFS(Lancamentos!$Y:$Y,Lancamentos!$AF:$AF,Fluxo_de_Caixa_Semanal!EG$8,Lancamentos!$F:$F,"Orçado",Lancamentos!$J:$J,Fluxo_de_Caixa_Semanal!$A177)</f>
        <v>0</v>
      </c>
      <c r="EH177" s="121">
        <f>-SUMIFS(Lancamentos!$Y:$Y,Lancamentos!$AF:$AF,Fluxo_de_Caixa_Semanal!EH$8,Lancamentos!$F:$F,"Orçado",Lancamentos!$J:$J,Fluxo_de_Caixa_Semanal!$A177)</f>
        <v>0</v>
      </c>
      <c r="EI177" s="122">
        <f>-SUMIFS(Lancamentos!$Y:$Y,Lancamentos!$AF:$AF,Fluxo_de_Caixa_Semanal!EI$8,Lancamentos!$F:$F,"Orçado",Lancamentos!$J:$J,Fluxo_de_Caixa_Semanal!$A177)</f>
        <v>0</v>
      </c>
      <c r="EJ177" s="123">
        <f>-SUMIFS(Lancamentos!$Y:$Y,Lancamentos!$AF:$AF,Fluxo_de_Caixa_Semanal!EJ$8,Lancamentos!$F:$F,"Orçado",Lancamentos!$J:$J,Fluxo_de_Caixa_Semanal!$A177)</f>
        <v>0</v>
      </c>
      <c r="EK177" s="121">
        <f>-SUMIFS(Lancamentos!$Y:$Y,Lancamentos!$AF:$AF,Fluxo_de_Caixa_Semanal!EK$8,Lancamentos!$F:$F,"Orçado",Lancamentos!$J:$J,Fluxo_de_Caixa_Semanal!$A177)</f>
        <v>0</v>
      </c>
      <c r="EL177" s="122">
        <f>-SUMIFS(Lancamentos!$Y:$Y,Lancamentos!$AF:$AF,Fluxo_de_Caixa_Semanal!EL$8,Lancamentos!$F:$F,"Orçado",Lancamentos!$J:$J,Fluxo_de_Caixa_Semanal!$A177)</f>
        <v>0</v>
      </c>
      <c r="EM177" s="123">
        <f>-SUMIFS(Lancamentos!$Y:$Y,Lancamentos!$AF:$AF,Fluxo_de_Caixa_Semanal!EM$8,Lancamentos!$F:$F,"Orçado",Lancamentos!$J:$J,Fluxo_de_Caixa_Semanal!$A177)</f>
        <v>0</v>
      </c>
      <c r="EN177" s="121">
        <f>-SUMIFS(Lancamentos!$Y:$Y,Lancamentos!$AF:$AF,Fluxo_de_Caixa_Semanal!EN$8,Lancamentos!$F:$F,"Orçado",Lancamentos!$J:$J,Fluxo_de_Caixa_Semanal!$A177)</f>
        <v>0</v>
      </c>
      <c r="EO177" s="122">
        <f>-SUMIFS(Lancamentos!$Y:$Y,Lancamentos!$AF:$AF,Fluxo_de_Caixa_Semanal!EO$8,Lancamentos!$F:$F,"Orçado",Lancamentos!$J:$J,Fluxo_de_Caixa_Semanal!$A177)</f>
        <v>0</v>
      </c>
      <c r="EP177" s="123">
        <f>-SUMIFS(Lancamentos!$Y:$Y,Lancamentos!$AF:$AF,Fluxo_de_Caixa_Semanal!EP$8,Lancamentos!$F:$F,"Orçado",Lancamentos!$J:$J,Fluxo_de_Caixa_Semanal!$A177)</f>
        <v>0</v>
      </c>
      <c r="EQ177" s="121">
        <f>-SUMIFS(Lancamentos!$Y:$Y,Lancamentos!$AF:$AF,Fluxo_de_Caixa_Semanal!EQ$8,Lancamentos!$F:$F,"Orçado",Lancamentos!$J:$J,Fluxo_de_Caixa_Semanal!$A177)</f>
        <v>0</v>
      </c>
      <c r="ER177" s="122">
        <f>-SUMIFS(Lancamentos!$Y:$Y,Lancamentos!$AF:$AF,Fluxo_de_Caixa_Semanal!ER$8,Lancamentos!$F:$F,"Orçado",Lancamentos!$J:$J,Fluxo_de_Caixa_Semanal!$A177)</f>
        <v>0</v>
      </c>
      <c r="ES177" s="123">
        <f>-SUMIFS(Lancamentos!$Y:$Y,Lancamentos!$AF:$AF,Fluxo_de_Caixa_Semanal!ES$8,Lancamentos!$F:$F,"Orçado",Lancamentos!$J:$J,Fluxo_de_Caixa_Semanal!$A177)</f>
        <v>0</v>
      </c>
    </row>
    <row r="178" spans="1:149" s="2" customFormat="1" outlineLevel="1" x14ac:dyDescent="0.25">
      <c r="A178" t="s">
        <v>151</v>
      </c>
      <c r="B178" t="s">
        <v>152</v>
      </c>
      <c r="C178" s="165">
        <f>-SUMIFS(Lancamentos!$Y:$Y,Lancamentos!$AF:$AF,Fluxo_de_Caixa_Semanal!C$8,Lancamentos!$F:$F,"Realizado",Lancamentos!$J:$J,Fluxo_de_Caixa_Semanal!$A178)</f>
        <v>0</v>
      </c>
      <c r="D178" s="165">
        <f>-SUMIFS(Lancamentos!$Y:$Y,Lancamentos!$AF:$AF,Fluxo_de_Caixa_Semanal!D$8,Lancamentos!$F:$F,"Realizado",Lancamentos!$J:$J,Fluxo_de_Caixa_Semanal!$A178)</f>
        <v>0</v>
      </c>
      <c r="E178" s="166">
        <f>-SUMIFS(Lancamentos!$Y:$Y,Lancamentos!$AF:$AF,Fluxo_de_Caixa_Semanal!E$8,Lancamentos!$F:$F,"Realizado",Lancamentos!$J:$J,Fluxo_de_Caixa_Semanal!$A178)</f>
        <v>0</v>
      </c>
      <c r="F178" s="167">
        <f>-SUMIFS(Lancamentos!$Y:$Y,Lancamentos!$AF:$AF,Fluxo_de_Caixa_Semanal!F$8,Lancamentos!$F:$F,"Realizado",Lancamentos!$J:$J,Fluxo_de_Caixa_Semanal!$A178)</f>
        <v>0</v>
      </c>
      <c r="G178" s="165">
        <f>-SUMIFS(Lancamentos!$Y:$Y,Lancamentos!$AF:$AF,Fluxo_de_Caixa_Semanal!G$8,Lancamentos!$F:$F,"Realizado",Lancamentos!$J:$J,Fluxo_de_Caixa_Semanal!$A178)</f>
        <v>0</v>
      </c>
      <c r="H178" s="166">
        <f>-SUMIFS(Lancamentos!$Y:$Y,Lancamentos!$AF:$AF,Fluxo_de_Caixa_Semanal!H$8,Lancamentos!$F:$F,"Realizado",Lancamentos!$J:$J,Fluxo_de_Caixa_Semanal!$A178)</f>
        <v>0</v>
      </c>
      <c r="I178" s="167">
        <f>-SUMIFS(Lancamentos!$Y:$Y,Lancamentos!$AF:$AF,Fluxo_de_Caixa_Semanal!I$8,Lancamentos!$F:$F,"Realizado",Lancamentos!$J:$J,Fluxo_de_Caixa_Semanal!$A178)</f>
        <v>0</v>
      </c>
      <c r="J178" s="165">
        <f>-SUMIFS(Lancamentos!$Y:$Y,Lancamentos!$AF:$AF,Fluxo_de_Caixa_Semanal!J$8,Lancamentos!$F:$F,"Realizado",Lancamentos!$J:$J,Fluxo_de_Caixa_Semanal!$A178)</f>
        <v>0</v>
      </c>
      <c r="K178" s="166">
        <f>-SUMIFS(Lancamentos!$Y:$Y,Lancamentos!$AF:$AF,Fluxo_de_Caixa_Semanal!K$8,Lancamentos!$F:$F,"Realizado",Lancamentos!$J:$J,Fluxo_de_Caixa_Semanal!$A178)</f>
        <v>0</v>
      </c>
      <c r="L178" s="167">
        <f>-SUMIFS(Lancamentos!$Y:$Y,Lancamentos!$AF:$AF,Fluxo_de_Caixa_Semanal!L$8,Lancamentos!$F:$F,"Realizado",Lancamentos!$J:$J,Fluxo_de_Caixa_Semanal!$A178)</f>
        <v>0</v>
      </c>
      <c r="M178" s="165">
        <f>-SUMIFS(Lancamentos!$Y:$Y,Lancamentos!$AF:$AF,Fluxo_de_Caixa_Semanal!M$8,Lancamentos!$F:$F,"Realizado",Lancamentos!$J:$J,Fluxo_de_Caixa_Semanal!$A178)</f>
        <v>0</v>
      </c>
      <c r="N178" s="166">
        <f>-SUMIFS(Lancamentos!$Y:$Y,Lancamentos!$AF:$AF,Fluxo_de_Caixa_Semanal!N$8,Lancamentos!$F:$F,"Realizado",Lancamentos!$J:$J,Fluxo_de_Caixa_Semanal!$A178)</f>
        <v>0</v>
      </c>
      <c r="O178" s="167">
        <f>-SUMIFS(Lancamentos!$Y:$Y,Lancamentos!$AF:$AF,Fluxo_de_Caixa_Semanal!O$8,Lancamentos!$F:$F,"Realizado",Lancamentos!$J:$J,Fluxo_de_Caixa_Semanal!$A178)</f>
        <v>0</v>
      </c>
      <c r="P178" s="165">
        <f>-SUMIFS(Lancamentos!$Y:$Y,Lancamentos!$AF:$AF,Fluxo_de_Caixa_Semanal!P$8,Lancamentos!$F:$F,"Realizado",Lancamentos!$J:$J,Fluxo_de_Caixa_Semanal!$A178)</f>
        <v>0</v>
      </c>
      <c r="Q178" s="166">
        <f>-SUMIFS(Lancamentos!$Y:$Y,Lancamentos!$AF:$AF,Fluxo_de_Caixa_Semanal!Q$8,Lancamentos!$F:$F,"Realizado",Lancamentos!$J:$J,Fluxo_de_Caixa_Semanal!$A178)</f>
        <v>0</v>
      </c>
      <c r="R178" s="167">
        <f>-SUMIFS(Lancamentos!$Y:$Y,Lancamentos!$AF:$AF,Fluxo_de_Caixa_Semanal!R$8,Lancamentos!$F:$F,"Realizado",Lancamentos!$J:$J,Fluxo_de_Caixa_Semanal!$A178)</f>
        <v>0</v>
      </c>
      <c r="S178" s="165">
        <f>-SUMIFS(Lancamentos!$Y:$Y,Lancamentos!$AF:$AF,Fluxo_de_Caixa_Semanal!S$8,Lancamentos!$F:$F,"Realizado",Lancamentos!$J:$J,Fluxo_de_Caixa_Semanal!$A178)</f>
        <v>0</v>
      </c>
      <c r="T178" s="166">
        <f>-SUMIFS(Lancamentos!$Y:$Y,Lancamentos!$AF:$AF,Fluxo_de_Caixa_Semanal!T$8,Lancamentos!$F:$F,"Realizado",Lancamentos!$J:$J,Fluxo_de_Caixa_Semanal!$A178)</f>
        <v>0</v>
      </c>
      <c r="U178" s="167">
        <f>-SUMIFS(Lancamentos!$Y:$Y,Lancamentos!$AF:$AF,Fluxo_de_Caixa_Semanal!U$8,Lancamentos!$F:$F,"Realizado",Lancamentos!$J:$J,Fluxo_de_Caixa_Semanal!$A178)</f>
        <v>0</v>
      </c>
      <c r="V178" s="165">
        <f>-SUMIFS(Lancamentos!$Y:$Y,Lancamentos!$AF:$AF,Fluxo_de_Caixa_Semanal!V$8,Lancamentos!$F:$F,"Realizado",Lancamentos!$J:$J,Fluxo_de_Caixa_Semanal!$A178)</f>
        <v>0</v>
      </c>
      <c r="W178" s="166">
        <f>-SUMIFS(Lancamentos!$Y:$Y,Lancamentos!$AF:$AF,Fluxo_de_Caixa_Semanal!W$8,Lancamentos!$F:$F,"Realizado",Lancamentos!$J:$J,Fluxo_de_Caixa_Semanal!$A178)</f>
        <v>0</v>
      </c>
      <c r="X178" s="121">
        <f>-SUMIFS(Lancamentos!$Y:$Y,Lancamentos!$AF:$AF,Fluxo_de_Caixa_Semanal!X$8,Lancamentos!$F:$F,"Orçado",Lancamentos!$J:$J,Fluxo_de_Caixa_Semanal!$A178)</f>
        <v>0</v>
      </c>
      <c r="Y178" s="122">
        <f>-SUMIFS(Lancamentos!$Y:$Y,Lancamentos!$AF:$AF,Fluxo_de_Caixa_Semanal!Y$8,Lancamentos!$F:$F,"Orçado",Lancamentos!$J:$J,Fluxo_de_Caixa_Semanal!$A178)</f>
        <v>0</v>
      </c>
      <c r="Z178" s="123">
        <f>-SUMIFS(Lancamentos!$Y:$Y,Lancamentos!$AF:$AF,Fluxo_de_Caixa_Semanal!Z$8,Lancamentos!$F:$F,"Orçado",Lancamentos!$J:$J,Fluxo_de_Caixa_Semanal!$A178)</f>
        <v>0</v>
      </c>
      <c r="AA178" s="121">
        <f>-SUMIFS(Lancamentos!$Y:$Y,Lancamentos!$AF:$AF,Fluxo_de_Caixa_Semanal!AA$8,Lancamentos!$F:$F,"Orçado",Lancamentos!$J:$J,Fluxo_de_Caixa_Semanal!$A178)</f>
        <v>0</v>
      </c>
      <c r="AB178" s="122">
        <f>-SUMIFS(Lancamentos!$Y:$Y,Lancamentos!$AF:$AF,Fluxo_de_Caixa_Semanal!AB$8,Lancamentos!$F:$F,"Orçado",Lancamentos!$J:$J,Fluxo_de_Caixa_Semanal!$A178)</f>
        <v>0</v>
      </c>
      <c r="AC178" s="123">
        <f>-SUMIFS(Lancamentos!$Y:$Y,Lancamentos!$AF:$AF,Fluxo_de_Caixa_Semanal!AC$8,Lancamentos!$F:$F,"Orçado",Lancamentos!$J:$J,Fluxo_de_Caixa_Semanal!$A178)</f>
        <v>0</v>
      </c>
      <c r="AD178" s="121">
        <f>-SUMIFS(Lancamentos!$Y:$Y,Lancamentos!$AF:$AF,Fluxo_de_Caixa_Semanal!AD$8,Lancamentos!$F:$F,"Orçado",Lancamentos!$J:$J,Fluxo_de_Caixa_Semanal!$A178)</f>
        <v>0</v>
      </c>
      <c r="AE178" s="122">
        <f>-SUMIFS(Lancamentos!$Y:$Y,Lancamentos!$AF:$AF,Fluxo_de_Caixa_Semanal!AE$8,Lancamentos!$F:$F,"Orçado",Lancamentos!$J:$J,Fluxo_de_Caixa_Semanal!$A178)</f>
        <v>0</v>
      </c>
      <c r="AF178" s="123">
        <f>-SUMIFS(Lancamentos!$Y:$Y,Lancamentos!$AF:$AF,Fluxo_de_Caixa_Semanal!AF$8,Lancamentos!$F:$F,"Orçado",Lancamentos!$J:$J,Fluxo_de_Caixa_Semanal!$A178)</f>
        <v>0</v>
      </c>
      <c r="AG178" s="121">
        <f>-SUMIFS(Lancamentos!$Y:$Y,Lancamentos!$AF:$AF,Fluxo_de_Caixa_Semanal!AG$8,Lancamentos!$F:$F,"Orçado",Lancamentos!$J:$J,Fluxo_de_Caixa_Semanal!$A178)</f>
        <v>0</v>
      </c>
      <c r="AH178" s="122">
        <f>-SUMIFS(Lancamentos!$Y:$Y,Lancamentos!$AF:$AF,Fluxo_de_Caixa_Semanal!AH$8,Lancamentos!$F:$F,"Orçado",Lancamentos!$J:$J,Fluxo_de_Caixa_Semanal!$A178)</f>
        <v>0</v>
      </c>
      <c r="AI178" s="123">
        <f>-SUMIFS(Lancamentos!$Y:$Y,Lancamentos!$AF:$AF,Fluxo_de_Caixa_Semanal!AI$8,Lancamentos!$F:$F,"Orçado",Lancamentos!$J:$J,Fluxo_de_Caixa_Semanal!$A178)</f>
        <v>0</v>
      </c>
      <c r="AJ178" s="121">
        <f>-SUMIFS(Lancamentos!$Y:$Y,Lancamentos!$AF:$AF,Fluxo_de_Caixa_Semanal!AJ$8,Lancamentos!$F:$F,"Orçado",Lancamentos!$J:$J,Fluxo_de_Caixa_Semanal!$A178)</f>
        <v>0</v>
      </c>
      <c r="AK178" s="122">
        <f>-SUMIFS(Lancamentos!$Y:$Y,Lancamentos!$AF:$AF,Fluxo_de_Caixa_Semanal!AK$8,Lancamentos!$F:$F,"Orçado",Lancamentos!$J:$J,Fluxo_de_Caixa_Semanal!$A178)</f>
        <v>0</v>
      </c>
      <c r="AL178" s="123">
        <f>-SUMIFS(Lancamentos!$Y:$Y,Lancamentos!$AF:$AF,Fluxo_de_Caixa_Semanal!AL$8,Lancamentos!$F:$F,"Orçado",Lancamentos!$J:$J,Fluxo_de_Caixa_Semanal!$A178)</f>
        <v>0</v>
      </c>
      <c r="AM178" s="121">
        <f>-SUMIFS(Lancamentos!$Y:$Y,Lancamentos!$AF:$AF,Fluxo_de_Caixa_Semanal!AM$8,Lancamentos!$F:$F,"Orçado",Lancamentos!$J:$J,Fluxo_de_Caixa_Semanal!$A178)</f>
        <v>0</v>
      </c>
      <c r="AN178" s="122">
        <f>-SUMIFS(Lancamentos!$Y:$Y,Lancamentos!$AF:$AF,Fluxo_de_Caixa_Semanal!AN$8,Lancamentos!$F:$F,"Orçado",Lancamentos!$J:$J,Fluxo_de_Caixa_Semanal!$A178)</f>
        <v>0</v>
      </c>
      <c r="AO178" s="123">
        <f>-SUMIFS(Lancamentos!$Y:$Y,Lancamentos!$AF:$AF,Fluxo_de_Caixa_Semanal!AO$8,Lancamentos!$F:$F,"Orçado",Lancamentos!$J:$J,Fluxo_de_Caixa_Semanal!$A178)</f>
        <v>0</v>
      </c>
      <c r="AP178" s="121">
        <f>-SUMIFS(Lancamentos!$Y:$Y,Lancamentos!$AF:$AF,Fluxo_de_Caixa_Semanal!AP$8,Lancamentos!$F:$F,"Orçado",Lancamentos!$J:$J,Fluxo_de_Caixa_Semanal!$A178)</f>
        <v>0</v>
      </c>
      <c r="AQ178" s="122">
        <f>-SUMIFS(Lancamentos!$Y:$Y,Lancamentos!$AF:$AF,Fluxo_de_Caixa_Semanal!AQ$8,Lancamentos!$F:$F,"Orçado",Lancamentos!$J:$J,Fluxo_de_Caixa_Semanal!$A178)</f>
        <v>0</v>
      </c>
      <c r="AR178" s="123">
        <f>-SUMIFS(Lancamentos!$Y:$Y,Lancamentos!$AF:$AF,Fluxo_de_Caixa_Semanal!AR$8,Lancamentos!$F:$F,"Orçado",Lancamentos!$J:$J,Fluxo_de_Caixa_Semanal!$A178)</f>
        <v>0</v>
      </c>
      <c r="AS178" s="121">
        <f>-SUMIFS(Lancamentos!$Y:$Y,Lancamentos!$AF:$AF,Fluxo_de_Caixa_Semanal!AS$8,Lancamentos!$F:$F,"Orçado",Lancamentos!$J:$J,Fluxo_de_Caixa_Semanal!$A178)</f>
        <v>0</v>
      </c>
      <c r="AT178" s="122">
        <f>-SUMIFS(Lancamentos!$Y:$Y,Lancamentos!$AF:$AF,Fluxo_de_Caixa_Semanal!AT$8,Lancamentos!$F:$F,"Orçado",Lancamentos!$J:$J,Fluxo_de_Caixa_Semanal!$A178)</f>
        <v>0</v>
      </c>
      <c r="AU178" s="123">
        <f>-SUMIFS(Lancamentos!$Y:$Y,Lancamentos!$AF:$AF,Fluxo_de_Caixa_Semanal!AU$8,Lancamentos!$F:$F,"Orçado",Lancamentos!$J:$J,Fluxo_de_Caixa_Semanal!$A178)</f>
        <v>0</v>
      </c>
      <c r="AV178" s="121">
        <f>-SUMIFS(Lancamentos!$Y:$Y,Lancamentos!$AF:$AF,Fluxo_de_Caixa_Semanal!AV$8,Lancamentos!$F:$F,"Orçado",Lancamentos!$J:$J,Fluxo_de_Caixa_Semanal!$A178)</f>
        <v>0</v>
      </c>
      <c r="AW178" s="122">
        <f>-SUMIFS(Lancamentos!$Y:$Y,Lancamentos!$AF:$AF,Fluxo_de_Caixa_Semanal!AW$8,Lancamentos!$F:$F,"Orçado",Lancamentos!$J:$J,Fluxo_de_Caixa_Semanal!$A178)</f>
        <v>0</v>
      </c>
      <c r="AX178" s="123">
        <f>-SUMIFS(Lancamentos!$Y:$Y,Lancamentos!$AF:$AF,Fluxo_de_Caixa_Semanal!AX$8,Lancamentos!$F:$F,"Orçado",Lancamentos!$J:$J,Fluxo_de_Caixa_Semanal!$A178)</f>
        <v>0</v>
      </c>
      <c r="AY178" s="121">
        <f>-SUMIFS(Lancamentos!$Y:$Y,Lancamentos!$AF:$AF,Fluxo_de_Caixa_Semanal!AY$8,Lancamentos!$F:$F,"Orçado",Lancamentos!$J:$J,Fluxo_de_Caixa_Semanal!$A178)</f>
        <v>0</v>
      </c>
      <c r="AZ178" s="122">
        <f>-SUMIFS(Lancamentos!$Y:$Y,Lancamentos!$AF:$AF,Fluxo_de_Caixa_Semanal!AZ$8,Lancamentos!$F:$F,"Orçado",Lancamentos!$J:$J,Fluxo_de_Caixa_Semanal!$A178)</f>
        <v>0</v>
      </c>
      <c r="BA178" s="123">
        <f>-SUMIFS(Lancamentos!$Y:$Y,Lancamentos!$AF:$AF,Fluxo_de_Caixa_Semanal!BA$8,Lancamentos!$F:$F,"Orçado",Lancamentos!$J:$J,Fluxo_de_Caixa_Semanal!$A178)</f>
        <v>0</v>
      </c>
      <c r="BB178" s="121">
        <f>-SUMIFS(Lancamentos!$Y:$Y,Lancamentos!$AF:$AF,Fluxo_de_Caixa_Semanal!BB$8,Lancamentos!$F:$F,"Orçado",Lancamentos!$J:$J,Fluxo_de_Caixa_Semanal!$A178)</f>
        <v>0</v>
      </c>
      <c r="BC178" s="122">
        <f>-SUMIFS(Lancamentos!$Y:$Y,Lancamentos!$AF:$AF,Fluxo_de_Caixa_Semanal!BC$8,Lancamentos!$F:$F,"Orçado",Lancamentos!$J:$J,Fluxo_de_Caixa_Semanal!$A178)</f>
        <v>0</v>
      </c>
      <c r="BD178" s="123">
        <f>-SUMIFS(Lancamentos!$Y:$Y,Lancamentos!$AF:$AF,Fluxo_de_Caixa_Semanal!BD$8,Lancamentos!$F:$F,"Orçado",Lancamentos!$J:$J,Fluxo_de_Caixa_Semanal!$A178)</f>
        <v>0</v>
      </c>
      <c r="BE178" s="121">
        <f>-SUMIFS(Lancamentos!$Y:$Y,Lancamentos!$AF:$AF,Fluxo_de_Caixa_Semanal!BE$8,Lancamentos!$F:$F,"Orçado",Lancamentos!$J:$J,Fluxo_de_Caixa_Semanal!$A178)</f>
        <v>0</v>
      </c>
      <c r="BF178" s="122">
        <f>-SUMIFS(Lancamentos!$Y:$Y,Lancamentos!$AF:$AF,Fluxo_de_Caixa_Semanal!BF$8,Lancamentos!$F:$F,"Orçado",Lancamentos!$J:$J,Fluxo_de_Caixa_Semanal!$A178)</f>
        <v>0</v>
      </c>
      <c r="BG178" s="123">
        <f>-SUMIFS(Lancamentos!$Y:$Y,Lancamentos!$AF:$AF,Fluxo_de_Caixa_Semanal!BG$8,Lancamentos!$F:$F,"Orçado",Lancamentos!$J:$J,Fluxo_de_Caixa_Semanal!$A178)</f>
        <v>0</v>
      </c>
      <c r="BH178" s="121">
        <f>-SUMIFS(Lancamentos!$Y:$Y,Lancamentos!$AF:$AF,Fluxo_de_Caixa_Semanal!BH$8,Lancamentos!$F:$F,"Orçado",Lancamentos!$J:$J,Fluxo_de_Caixa_Semanal!$A178)</f>
        <v>0</v>
      </c>
      <c r="BI178" s="122">
        <f>-SUMIFS(Lancamentos!$Y:$Y,Lancamentos!$AF:$AF,Fluxo_de_Caixa_Semanal!BI$8,Lancamentos!$F:$F,"Orçado",Lancamentos!$J:$J,Fluxo_de_Caixa_Semanal!$A178)</f>
        <v>0</v>
      </c>
      <c r="BJ178" s="123">
        <f>-SUMIFS(Lancamentos!$Y:$Y,Lancamentos!$AF:$AF,Fluxo_de_Caixa_Semanal!BJ$8,Lancamentos!$F:$F,"Orçado",Lancamentos!$J:$J,Fluxo_de_Caixa_Semanal!$A178)</f>
        <v>0</v>
      </c>
      <c r="BK178" s="121">
        <f>-SUMIFS(Lancamentos!$Y:$Y,Lancamentos!$AF:$AF,Fluxo_de_Caixa_Semanal!BK$8,Lancamentos!$F:$F,"Orçado",Lancamentos!$J:$J,Fluxo_de_Caixa_Semanal!$A178)</f>
        <v>0</v>
      </c>
      <c r="BL178" s="122">
        <f>-SUMIFS(Lancamentos!$Y:$Y,Lancamentos!$AF:$AF,Fluxo_de_Caixa_Semanal!BL$8,Lancamentos!$F:$F,"Orçado",Lancamentos!$J:$J,Fluxo_de_Caixa_Semanal!$A178)</f>
        <v>0</v>
      </c>
      <c r="BM178" s="123">
        <f>-SUMIFS(Lancamentos!$Y:$Y,Lancamentos!$AF:$AF,Fluxo_de_Caixa_Semanal!BM$8,Lancamentos!$F:$F,"Orçado",Lancamentos!$J:$J,Fluxo_de_Caixa_Semanal!$A178)</f>
        <v>0</v>
      </c>
      <c r="BN178" s="121">
        <f>-SUMIFS(Lancamentos!$Y:$Y,Lancamentos!$AF:$AF,Fluxo_de_Caixa_Semanal!BN$8,Lancamentos!$F:$F,"Orçado",Lancamentos!$J:$J,Fluxo_de_Caixa_Semanal!$A178)</f>
        <v>0</v>
      </c>
      <c r="BO178" s="122">
        <f>-SUMIFS(Lancamentos!$Y:$Y,Lancamentos!$AF:$AF,Fluxo_de_Caixa_Semanal!BO$8,Lancamentos!$F:$F,"Orçado",Lancamentos!$J:$J,Fluxo_de_Caixa_Semanal!$A178)</f>
        <v>0</v>
      </c>
      <c r="BP178" s="123">
        <f>-SUMIFS(Lancamentos!$Y:$Y,Lancamentos!$AF:$AF,Fluxo_de_Caixa_Semanal!BP$8,Lancamentos!$F:$F,"Orçado",Lancamentos!$J:$J,Fluxo_de_Caixa_Semanal!$A178)</f>
        <v>0</v>
      </c>
      <c r="BQ178" s="121">
        <f>-SUMIFS(Lancamentos!$Y:$Y,Lancamentos!$AF:$AF,Fluxo_de_Caixa_Semanal!BQ$8,Lancamentos!$F:$F,"Orçado",Lancamentos!$J:$J,Fluxo_de_Caixa_Semanal!$A178)</f>
        <v>0</v>
      </c>
      <c r="BR178" s="122">
        <f>-SUMIFS(Lancamentos!$Y:$Y,Lancamentos!$AF:$AF,Fluxo_de_Caixa_Semanal!BR$8,Lancamentos!$F:$F,"Orçado",Lancamentos!$J:$J,Fluxo_de_Caixa_Semanal!$A178)</f>
        <v>0</v>
      </c>
      <c r="BS178" s="123">
        <f>-SUMIFS(Lancamentos!$Y:$Y,Lancamentos!$AF:$AF,Fluxo_de_Caixa_Semanal!BS$8,Lancamentos!$F:$F,"Orçado",Lancamentos!$J:$J,Fluxo_de_Caixa_Semanal!$A178)</f>
        <v>0</v>
      </c>
      <c r="BT178" s="121">
        <f>-SUMIFS(Lancamentos!$Y:$Y,Lancamentos!$AF:$AF,Fluxo_de_Caixa_Semanal!BT$8,Lancamentos!$F:$F,"Orçado",Lancamentos!$J:$J,Fluxo_de_Caixa_Semanal!$A178)</f>
        <v>0</v>
      </c>
      <c r="BU178" s="122">
        <f>-SUMIFS(Lancamentos!$Y:$Y,Lancamentos!$AF:$AF,Fluxo_de_Caixa_Semanal!BU$8,Lancamentos!$F:$F,"Orçado",Lancamentos!$J:$J,Fluxo_de_Caixa_Semanal!$A178)</f>
        <v>0</v>
      </c>
      <c r="BV178" s="123">
        <f>-SUMIFS(Lancamentos!$Y:$Y,Lancamentos!$AF:$AF,Fluxo_de_Caixa_Semanal!BV$8,Lancamentos!$F:$F,"Orçado",Lancamentos!$J:$J,Fluxo_de_Caixa_Semanal!$A178)</f>
        <v>0</v>
      </c>
      <c r="BW178" s="121">
        <f>-SUMIFS(Lancamentos!$Y:$Y,Lancamentos!$AF:$AF,Fluxo_de_Caixa_Semanal!BW$8,Lancamentos!$F:$F,"Orçado",Lancamentos!$J:$J,Fluxo_de_Caixa_Semanal!$A178)</f>
        <v>0</v>
      </c>
      <c r="BX178" s="122">
        <f>-SUMIFS(Lancamentos!$Y:$Y,Lancamentos!$AF:$AF,Fluxo_de_Caixa_Semanal!BX$8,Lancamentos!$F:$F,"Orçado",Lancamentos!$J:$J,Fluxo_de_Caixa_Semanal!$A178)</f>
        <v>0</v>
      </c>
      <c r="BY178" s="123">
        <f>-SUMIFS(Lancamentos!$Y:$Y,Lancamentos!$AF:$AF,Fluxo_de_Caixa_Semanal!BY$8,Lancamentos!$F:$F,"Orçado",Lancamentos!$J:$J,Fluxo_de_Caixa_Semanal!$A178)</f>
        <v>0</v>
      </c>
      <c r="BZ178" s="121">
        <f>-SUMIFS(Lancamentos!$Y:$Y,Lancamentos!$AF:$AF,Fluxo_de_Caixa_Semanal!BZ$8,Lancamentos!$F:$F,"Orçado",Lancamentos!$J:$J,Fluxo_de_Caixa_Semanal!$A178)</f>
        <v>0</v>
      </c>
      <c r="CA178" s="122">
        <f>-SUMIFS(Lancamentos!$Y:$Y,Lancamentos!$AF:$AF,Fluxo_de_Caixa_Semanal!CA$8,Lancamentos!$F:$F,"Orçado",Lancamentos!$J:$J,Fluxo_de_Caixa_Semanal!$A178)</f>
        <v>0</v>
      </c>
      <c r="CB178" s="123">
        <f>-SUMIFS(Lancamentos!$Y:$Y,Lancamentos!$AF:$AF,Fluxo_de_Caixa_Semanal!CB$8,Lancamentos!$F:$F,"Orçado",Lancamentos!$J:$J,Fluxo_de_Caixa_Semanal!$A178)</f>
        <v>0</v>
      </c>
      <c r="CC178" s="121">
        <f>-SUMIFS(Lancamentos!$Y:$Y,Lancamentos!$AF:$AF,Fluxo_de_Caixa_Semanal!CC$8,Lancamentos!$F:$F,"Orçado",Lancamentos!$J:$J,Fluxo_de_Caixa_Semanal!$A178)</f>
        <v>0</v>
      </c>
      <c r="CD178" s="122">
        <f>-SUMIFS(Lancamentos!$Y:$Y,Lancamentos!$AF:$AF,Fluxo_de_Caixa_Semanal!CD$8,Lancamentos!$F:$F,"Orçado",Lancamentos!$J:$J,Fluxo_de_Caixa_Semanal!$A178)</f>
        <v>0</v>
      </c>
      <c r="CE178" s="123">
        <f>-SUMIFS(Lancamentos!$Y:$Y,Lancamentos!$AF:$AF,Fluxo_de_Caixa_Semanal!CE$8,Lancamentos!$F:$F,"Orçado",Lancamentos!$J:$J,Fluxo_de_Caixa_Semanal!$A178)</f>
        <v>0</v>
      </c>
      <c r="CF178" s="121">
        <f>-SUMIFS(Lancamentos!$Y:$Y,Lancamentos!$AF:$AF,Fluxo_de_Caixa_Semanal!CF$8,Lancamentos!$F:$F,"Orçado",Lancamentos!$J:$J,Fluxo_de_Caixa_Semanal!$A178)</f>
        <v>0</v>
      </c>
      <c r="CG178" s="122">
        <f>-SUMIFS(Lancamentos!$Y:$Y,Lancamentos!$AF:$AF,Fluxo_de_Caixa_Semanal!CG$8,Lancamentos!$F:$F,"Orçado",Lancamentos!$J:$J,Fluxo_de_Caixa_Semanal!$A178)</f>
        <v>0</v>
      </c>
      <c r="CH178" s="123">
        <f>-SUMIFS(Lancamentos!$Y:$Y,Lancamentos!$AF:$AF,Fluxo_de_Caixa_Semanal!CH$8,Lancamentos!$F:$F,"Orçado",Lancamentos!$J:$J,Fluxo_de_Caixa_Semanal!$A178)</f>
        <v>0</v>
      </c>
      <c r="CI178" s="121">
        <f>-SUMIFS(Lancamentos!$Y:$Y,Lancamentos!$AF:$AF,Fluxo_de_Caixa_Semanal!CI$8,Lancamentos!$F:$F,"Orçado",Lancamentos!$J:$J,Fluxo_de_Caixa_Semanal!$A178)</f>
        <v>0</v>
      </c>
      <c r="CJ178" s="122">
        <f>-SUMIFS(Lancamentos!$Y:$Y,Lancamentos!$AF:$AF,Fluxo_de_Caixa_Semanal!CJ$8,Lancamentos!$F:$F,"Orçado",Lancamentos!$J:$J,Fluxo_de_Caixa_Semanal!$A178)</f>
        <v>0</v>
      </c>
      <c r="CK178" s="123">
        <f>-SUMIFS(Lancamentos!$Y:$Y,Lancamentos!$AF:$AF,Fluxo_de_Caixa_Semanal!CK$8,Lancamentos!$F:$F,"Orçado",Lancamentos!$J:$J,Fluxo_de_Caixa_Semanal!$A178)</f>
        <v>0</v>
      </c>
      <c r="CL178" s="121">
        <f>-SUMIFS(Lancamentos!$Y:$Y,Lancamentos!$AF:$AF,Fluxo_de_Caixa_Semanal!CL$8,Lancamentos!$F:$F,"Orçado",Lancamentos!$J:$J,Fluxo_de_Caixa_Semanal!$A178)</f>
        <v>0</v>
      </c>
      <c r="CM178" s="122">
        <f>-SUMIFS(Lancamentos!$Y:$Y,Lancamentos!$AF:$AF,Fluxo_de_Caixa_Semanal!CM$8,Lancamentos!$F:$F,"Orçado",Lancamentos!$J:$J,Fluxo_de_Caixa_Semanal!$A178)</f>
        <v>0</v>
      </c>
      <c r="CN178" s="123">
        <f>-SUMIFS(Lancamentos!$Y:$Y,Lancamentos!$AF:$AF,Fluxo_de_Caixa_Semanal!CN$8,Lancamentos!$F:$F,"Orçado",Lancamentos!$J:$J,Fluxo_de_Caixa_Semanal!$A178)</f>
        <v>0</v>
      </c>
      <c r="CO178" s="121">
        <f>-SUMIFS(Lancamentos!$Y:$Y,Lancamentos!$AF:$AF,Fluxo_de_Caixa_Semanal!CO$8,Lancamentos!$F:$F,"Orçado",Lancamentos!$J:$J,Fluxo_de_Caixa_Semanal!$A178)</f>
        <v>0</v>
      </c>
      <c r="CP178" s="122">
        <f>-SUMIFS(Lancamentos!$Y:$Y,Lancamentos!$AF:$AF,Fluxo_de_Caixa_Semanal!CP$8,Lancamentos!$F:$F,"Orçado",Lancamentos!$J:$J,Fluxo_de_Caixa_Semanal!$A178)</f>
        <v>0</v>
      </c>
      <c r="CQ178" s="123">
        <f>-SUMIFS(Lancamentos!$Y:$Y,Lancamentos!$AF:$AF,Fluxo_de_Caixa_Semanal!CQ$8,Lancamentos!$F:$F,"Orçado",Lancamentos!$J:$J,Fluxo_de_Caixa_Semanal!$A178)</f>
        <v>0</v>
      </c>
      <c r="CR178" s="121">
        <f>-SUMIFS(Lancamentos!$Y:$Y,Lancamentos!$AF:$AF,Fluxo_de_Caixa_Semanal!CR$8,Lancamentos!$F:$F,"Orçado",Lancamentos!$J:$J,Fluxo_de_Caixa_Semanal!$A178)</f>
        <v>0</v>
      </c>
      <c r="CS178" s="122">
        <f>-SUMIFS(Lancamentos!$Y:$Y,Lancamentos!$AF:$AF,Fluxo_de_Caixa_Semanal!CS$8,Lancamentos!$F:$F,"Orçado",Lancamentos!$J:$J,Fluxo_de_Caixa_Semanal!$A178)</f>
        <v>0</v>
      </c>
      <c r="CT178" s="123">
        <f>-SUMIFS(Lancamentos!$Y:$Y,Lancamentos!$AF:$AF,Fluxo_de_Caixa_Semanal!CT$8,Lancamentos!$F:$F,"Orçado",Lancamentos!$J:$J,Fluxo_de_Caixa_Semanal!$A178)</f>
        <v>0</v>
      </c>
      <c r="CU178" s="121">
        <f>-SUMIFS(Lancamentos!$Y:$Y,Lancamentos!$AF:$AF,Fluxo_de_Caixa_Semanal!CU$8,Lancamentos!$F:$F,"Orçado",Lancamentos!$J:$J,Fluxo_de_Caixa_Semanal!$A178)</f>
        <v>0</v>
      </c>
      <c r="CV178" s="122">
        <f>-SUMIFS(Lancamentos!$Y:$Y,Lancamentos!$AF:$AF,Fluxo_de_Caixa_Semanal!CV$8,Lancamentos!$F:$F,"Orçado",Lancamentos!$J:$J,Fluxo_de_Caixa_Semanal!$A178)</f>
        <v>0</v>
      </c>
      <c r="CW178" s="123">
        <f>-SUMIFS(Lancamentos!$Y:$Y,Lancamentos!$AF:$AF,Fluxo_de_Caixa_Semanal!CW$8,Lancamentos!$F:$F,"Orçado",Lancamentos!$J:$J,Fluxo_de_Caixa_Semanal!$A178)</f>
        <v>0</v>
      </c>
      <c r="CX178" s="121">
        <f>-SUMIFS(Lancamentos!$Y:$Y,Lancamentos!$AF:$AF,Fluxo_de_Caixa_Semanal!CX$8,Lancamentos!$F:$F,"Orçado",Lancamentos!$J:$J,Fluxo_de_Caixa_Semanal!$A178)</f>
        <v>0</v>
      </c>
      <c r="CY178" s="122">
        <f>-SUMIFS(Lancamentos!$Y:$Y,Lancamentos!$AF:$AF,Fluxo_de_Caixa_Semanal!CY$8,Lancamentos!$F:$F,"Orçado",Lancamentos!$J:$J,Fluxo_de_Caixa_Semanal!$A178)</f>
        <v>0</v>
      </c>
      <c r="CZ178" s="123">
        <f>-SUMIFS(Lancamentos!$Y:$Y,Lancamentos!$AF:$AF,Fluxo_de_Caixa_Semanal!CZ$8,Lancamentos!$F:$F,"Orçado",Lancamentos!$J:$J,Fluxo_de_Caixa_Semanal!$A178)</f>
        <v>0</v>
      </c>
      <c r="DA178" s="121">
        <f>-SUMIFS(Lancamentos!$Y:$Y,Lancamentos!$AF:$AF,Fluxo_de_Caixa_Semanal!DA$8,Lancamentos!$F:$F,"Orçado",Lancamentos!$J:$J,Fluxo_de_Caixa_Semanal!$A178)</f>
        <v>0</v>
      </c>
      <c r="DB178" s="122">
        <f>-SUMIFS(Lancamentos!$Y:$Y,Lancamentos!$AF:$AF,Fluxo_de_Caixa_Semanal!DB$8,Lancamentos!$F:$F,"Orçado",Lancamentos!$J:$J,Fluxo_de_Caixa_Semanal!$A178)</f>
        <v>0</v>
      </c>
      <c r="DC178" s="123">
        <f>-SUMIFS(Lancamentos!$Y:$Y,Lancamentos!$AF:$AF,Fluxo_de_Caixa_Semanal!DC$8,Lancamentos!$F:$F,"Orçado",Lancamentos!$J:$J,Fluxo_de_Caixa_Semanal!$A178)</f>
        <v>0</v>
      </c>
      <c r="DD178" s="121">
        <f>-SUMIFS(Lancamentos!$Y:$Y,Lancamentos!$AF:$AF,Fluxo_de_Caixa_Semanal!DD$8,Lancamentos!$F:$F,"Orçado",Lancamentos!$J:$J,Fluxo_de_Caixa_Semanal!$A178)</f>
        <v>0</v>
      </c>
      <c r="DE178" s="122">
        <f>-SUMIFS(Lancamentos!$Y:$Y,Lancamentos!$AF:$AF,Fluxo_de_Caixa_Semanal!DE$8,Lancamentos!$F:$F,"Orçado",Lancamentos!$J:$J,Fluxo_de_Caixa_Semanal!$A178)</f>
        <v>0</v>
      </c>
      <c r="DF178" s="123">
        <f>-SUMIFS(Lancamentos!$Y:$Y,Lancamentos!$AF:$AF,Fluxo_de_Caixa_Semanal!DF$8,Lancamentos!$F:$F,"Orçado",Lancamentos!$J:$J,Fluxo_de_Caixa_Semanal!$A178)</f>
        <v>0</v>
      </c>
      <c r="DG178" s="121">
        <f>-SUMIFS(Lancamentos!$Y:$Y,Lancamentos!$AF:$AF,Fluxo_de_Caixa_Semanal!DG$8,Lancamentos!$F:$F,"Orçado",Lancamentos!$J:$J,Fluxo_de_Caixa_Semanal!$A178)</f>
        <v>0</v>
      </c>
      <c r="DH178" s="122">
        <f>-SUMIFS(Lancamentos!$Y:$Y,Lancamentos!$AF:$AF,Fluxo_de_Caixa_Semanal!DH$8,Lancamentos!$F:$F,"Orçado",Lancamentos!$J:$J,Fluxo_de_Caixa_Semanal!$A178)</f>
        <v>0</v>
      </c>
      <c r="DI178" s="123">
        <f>-SUMIFS(Lancamentos!$Y:$Y,Lancamentos!$AF:$AF,Fluxo_de_Caixa_Semanal!DI$8,Lancamentos!$F:$F,"Orçado",Lancamentos!$J:$J,Fluxo_de_Caixa_Semanal!$A178)</f>
        <v>0</v>
      </c>
      <c r="DJ178" s="121">
        <f>-SUMIFS(Lancamentos!$Y:$Y,Lancamentos!$AF:$AF,Fluxo_de_Caixa_Semanal!DJ$8,Lancamentos!$F:$F,"Orçado",Lancamentos!$J:$J,Fluxo_de_Caixa_Semanal!$A178)</f>
        <v>0</v>
      </c>
      <c r="DK178" s="122">
        <f>-SUMIFS(Lancamentos!$Y:$Y,Lancamentos!$AF:$AF,Fluxo_de_Caixa_Semanal!DK$8,Lancamentos!$F:$F,"Orçado",Lancamentos!$J:$J,Fluxo_de_Caixa_Semanal!$A178)</f>
        <v>0</v>
      </c>
      <c r="DL178" s="123">
        <f>-SUMIFS(Lancamentos!$Y:$Y,Lancamentos!$AF:$AF,Fluxo_de_Caixa_Semanal!DL$8,Lancamentos!$F:$F,"Orçado",Lancamentos!$J:$J,Fluxo_de_Caixa_Semanal!$A178)</f>
        <v>0</v>
      </c>
      <c r="DM178" s="121">
        <f>-SUMIFS(Lancamentos!$Y:$Y,Lancamentos!$AF:$AF,Fluxo_de_Caixa_Semanal!DM$8,Lancamentos!$F:$F,"Orçado",Lancamentos!$J:$J,Fluxo_de_Caixa_Semanal!$A178)</f>
        <v>0</v>
      </c>
      <c r="DN178" s="122">
        <f>-SUMIFS(Lancamentos!$Y:$Y,Lancamentos!$AF:$AF,Fluxo_de_Caixa_Semanal!DN$8,Lancamentos!$F:$F,"Orçado",Lancamentos!$J:$J,Fluxo_de_Caixa_Semanal!$A178)</f>
        <v>0</v>
      </c>
      <c r="DO178" s="123">
        <f>-SUMIFS(Lancamentos!$Y:$Y,Lancamentos!$AF:$AF,Fluxo_de_Caixa_Semanal!DO$8,Lancamentos!$F:$F,"Orçado",Lancamentos!$J:$J,Fluxo_de_Caixa_Semanal!$A178)</f>
        <v>0</v>
      </c>
      <c r="DP178" s="121">
        <f>-SUMIFS(Lancamentos!$Y:$Y,Lancamentos!$AF:$AF,Fluxo_de_Caixa_Semanal!DP$8,Lancamentos!$F:$F,"Orçado",Lancamentos!$J:$J,Fluxo_de_Caixa_Semanal!$A178)</f>
        <v>0</v>
      </c>
      <c r="DQ178" s="122">
        <f>-SUMIFS(Lancamentos!$Y:$Y,Lancamentos!$AF:$AF,Fluxo_de_Caixa_Semanal!DQ$8,Lancamentos!$F:$F,"Orçado",Lancamentos!$J:$J,Fluxo_de_Caixa_Semanal!$A178)</f>
        <v>0</v>
      </c>
      <c r="DR178" s="123">
        <f>-SUMIFS(Lancamentos!$Y:$Y,Lancamentos!$AF:$AF,Fluxo_de_Caixa_Semanal!DR$8,Lancamentos!$F:$F,"Orçado",Lancamentos!$J:$J,Fluxo_de_Caixa_Semanal!$A178)</f>
        <v>0</v>
      </c>
      <c r="DS178" s="121">
        <f>-SUMIFS(Lancamentos!$Y:$Y,Lancamentos!$AF:$AF,Fluxo_de_Caixa_Semanal!DS$8,Lancamentos!$F:$F,"Orçado",Lancamentos!$J:$J,Fluxo_de_Caixa_Semanal!$A178)</f>
        <v>0</v>
      </c>
      <c r="DT178" s="122">
        <f>-SUMIFS(Lancamentos!$Y:$Y,Lancamentos!$AF:$AF,Fluxo_de_Caixa_Semanal!DT$8,Lancamentos!$F:$F,"Orçado",Lancamentos!$J:$J,Fluxo_de_Caixa_Semanal!$A178)</f>
        <v>0</v>
      </c>
      <c r="DU178" s="123">
        <f>-SUMIFS(Lancamentos!$Y:$Y,Lancamentos!$AF:$AF,Fluxo_de_Caixa_Semanal!DU$8,Lancamentos!$F:$F,"Orçado",Lancamentos!$J:$J,Fluxo_de_Caixa_Semanal!$A178)</f>
        <v>0</v>
      </c>
      <c r="DV178" s="121">
        <f>-SUMIFS(Lancamentos!$Y:$Y,Lancamentos!$AF:$AF,Fluxo_de_Caixa_Semanal!DV$8,Lancamentos!$F:$F,"Orçado",Lancamentos!$J:$J,Fluxo_de_Caixa_Semanal!$A178)</f>
        <v>0</v>
      </c>
      <c r="DW178" s="122">
        <f>-SUMIFS(Lancamentos!$Y:$Y,Lancamentos!$AF:$AF,Fluxo_de_Caixa_Semanal!DW$8,Lancamentos!$F:$F,"Orçado",Lancamentos!$J:$J,Fluxo_de_Caixa_Semanal!$A178)</f>
        <v>0</v>
      </c>
      <c r="DX178" s="123">
        <f>-SUMIFS(Lancamentos!$Y:$Y,Lancamentos!$AF:$AF,Fluxo_de_Caixa_Semanal!DX$8,Lancamentos!$F:$F,"Orçado",Lancamentos!$J:$J,Fluxo_de_Caixa_Semanal!$A178)</f>
        <v>0</v>
      </c>
      <c r="DY178" s="121">
        <f>-SUMIFS(Lancamentos!$Y:$Y,Lancamentos!$AF:$AF,Fluxo_de_Caixa_Semanal!DY$8,Lancamentos!$F:$F,"Orçado",Lancamentos!$J:$J,Fluxo_de_Caixa_Semanal!$A178)</f>
        <v>0</v>
      </c>
      <c r="DZ178" s="122">
        <f>-SUMIFS(Lancamentos!$Y:$Y,Lancamentos!$AF:$AF,Fluxo_de_Caixa_Semanal!DZ$8,Lancamentos!$F:$F,"Orçado",Lancamentos!$J:$J,Fluxo_de_Caixa_Semanal!$A178)</f>
        <v>0</v>
      </c>
      <c r="EA178" s="123">
        <f>-SUMIFS(Lancamentos!$Y:$Y,Lancamentos!$AF:$AF,Fluxo_de_Caixa_Semanal!EA$8,Lancamentos!$F:$F,"Orçado",Lancamentos!$J:$J,Fluxo_de_Caixa_Semanal!$A178)</f>
        <v>0</v>
      </c>
      <c r="EB178" s="121">
        <f>-SUMIFS(Lancamentos!$Y:$Y,Lancamentos!$AF:$AF,Fluxo_de_Caixa_Semanal!EB$8,Lancamentos!$F:$F,"Orçado",Lancamentos!$J:$J,Fluxo_de_Caixa_Semanal!$A178)</f>
        <v>0</v>
      </c>
      <c r="EC178" s="122">
        <f>-SUMIFS(Lancamentos!$Y:$Y,Lancamentos!$AF:$AF,Fluxo_de_Caixa_Semanal!EC$8,Lancamentos!$F:$F,"Orçado",Lancamentos!$J:$J,Fluxo_de_Caixa_Semanal!$A178)</f>
        <v>0</v>
      </c>
      <c r="ED178" s="123">
        <f>-SUMIFS(Lancamentos!$Y:$Y,Lancamentos!$AF:$AF,Fluxo_de_Caixa_Semanal!ED$8,Lancamentos!$F:$F,"Orçado",Lancamentos!$J:$J,Fluxo_de_Caixa_Semanal!$A178)</f>
        <v>0</v>
      </c>
      <c r="EE178" s="121">
        <f>-SUMIFS(Lancamentos!$Y:$Y,Lancamentos!$AF:$AF,Fluxo_de_Caixa_Semanal!EE$8,Lancamentos!$F:$F,"Orçado",Lancamentos!$J:$J,Fluxo_de_Caixa_Semanal!$A178)</f>
        <v>0</v>
      </c>
      <c r="EF178" s="122">
        <f>-SUMIFS(Lancamentos!$Y:$Y,Lancamentos!$AF:$AF,Fluxo_de_Caixa_Semanal!EF$8,Lancamentos!$F:$F,"Orçado",Lancamentos!$J:$J,Fluxo_de_Caixa_Semanal!$A178)</f>
        <v>0</v>
      </c>
      <c r="EG178" s="123">
        <f>-SUMIFS(Lancamentos!$Y:$Y,Lancamentos!$AF:$AF,Fluxo_de_Caixa_Semanal!EG$8,Lancamentos!$F:$F,"Orçado",Lancamentos!$J:$J,Fluxo_de_Caixa_Semanal!$A178)</f>
        <v>0</v>
      </c>
      <c r="EH178" s="121">
        <f>-SUMIFS(Lancamentos!$Y:$Y,Lancamentos!$AF:$AF,Fluxo_de_Caixa_Semanal!EH$8,Lancamentos!$F:$F,"Orçado",Lancamentos!$J:$J,Fluxo_de_Caixa_Semanal!$A178)</f>
        <v>0</v>
      </c>
      <c r="EI178" s="122">
        <f>-SUMIFS(Lancamentos!$Y:$Y,Lancamentos!$AF:$AF,Fluxo_de_Caixa_Semanal!EI$8,Lancamentos!$F:$F,"Orçado",Lancamentos!$J:$J,Fluxo_de_Caixa_Semanal!$A178)</f>
        <v>0</v>
      </c>
      <c r="EJ178" s="123">
        <f>-SUMIFS(Lancamentos!$Y:$Y,Lancamentos!$AF:$AF,Fluxo_de_Caixa_Semanal!EJ$8,Lancamentos!$F:$F,"Orçado",Lancamentos!$J:$J,Fluxo_de_Caixa_Semanal!$A178)</f>
        <v>0</v>
      </c>
      <c r="EK178" s="121">
        <f>-SUMIFS(Lancamentos!$Y:$Y,Lancamentos!$AF:$AF,Fluxo_de_Caixa_Semanal!EK$8,Lancamentos!$F:$F,"Orçado",Lancamentos!$J:$J,Fluxo_de_Caixa_Semanal!$A178)</f>
        <v>0</v>
      </c>
      <c r="EL178" s="122">
        <f>-SUMIFS(Lancamentos!$Y:$Y,Lancamentos!$AF:$AF,Fluxo_de_Caixa_Semanal!EL$8,Lancamentos!$F:$F,"Orçado",Lancamentos!$J:$J,Fluxo_de_Caixa_Semanal!$A178)</f>
        <v>0</v>
      </c>
      <c r="EM178" s="123">
        <f>-SUMIFS(Lancamentos!$Y:$Y,Lancamentos!$AF:$AF,Fluxo_de_Caixa_Semanal!EM$8,Lancamentos!$F:$F,"Orçado",Lancamentos!$J:$J,Fluxo_de_Caixa_Semanal!$A178)</f>
        <v>0</v>
      </c>
      <c r="EN178" s="121">
        <f>-SUMIFS(Lancamentos!$Y:$Y,Lancamentos!$AF:$AF,Fluxo_de_Caixa_Semanal!EN$8,Lancamentos!$F:$F,"Orçado",Lancamentos!$J:$J,Fluxo_de_Caixa_Semanal!$A178)</f>
        <v>0</v>
      </c>
      <c r="EO178" s="122">
        <f>-SUMIFS(Lancamentos!$Y:$Y,Lancamentos!$AF:$AF,Fluxo_de_Caixa_Semanal!EO$8,Lancamentos!$F:$F,"Orçado",Lancamentos!$J:$J,Fluxo_de_Caixa_Semanal!$A178)</f>
        <v>0</v>
      </c>
      <c r="EP178" s="123">
        <f>-SUMIFS(Lancamentos!$Y:$Y,Lancamentos!$AF:$AF,Fluxo_de_Caixa_Semanal!EP$8,Lancamentos!$F:$F,"Orçado",Lancamentos!$J:$J,Fluxo_de_Caixa_Semanal!$A178)</f>
        <v>0</v>
      </c>
      <c r="EQ178" s="121">
        <f>-SUMIFS(Lancamentos!$Y:$Y,Lancamentos!$AF:$AF,Fluxo_de_Caixa_Semanal!EQ$8,Lancamentos!$F:$F,"Orçado",Lancamentos!$J:$J,Fluxo_de_Caixa_Semanal!$A178)</f>
        <v>0</v>
      </c>
      <c r="ER178" s="122">
        <f>-SUMIFS(Lancamentos!$Y:$Y,Lancamentos!$AF:$AF,Fluxo_de_Caixa_Semanal!ER$8,Lancamentos!$F:$F,"Orçado",Lancamentos!$J:$J,Fluxo_de_Caixa_Semanal!$A178)</f>
        <v>0</v>
      </c>
      <c r="ES178" s="123">
        <f>-SUMIFS(Lancamentos!$Y:$Y,Lancamentos!$AF:$AF,Fluxo_de_Caixa_Semanal!ES$8,Lancamentos!$F:$F,"Orçado",Lancamentos!$J:$J,Fluxo_de_Caixa_Semanal!$A178)</f>
        <v>0</v>
      </c>
    </row>
    <row r="179" spans="1:149" s="2" customFormat="1" outlineLevel="1" x14ac:dyDescent="0.25">
      <c r="A179" t="s">
        <v>153</v>
      </c>
      <c r="B179" t="s">
        <v>59</v>
      </c>
      <c r="C179" s="165">
        <f>-SUMIFS(Lancamentos!$Y:$Y,Lancamentos!$AF:$AF,Fluxo_de_Caixa_Semanal!C$8,Lancamentos!$F:$F,"Realizado",Lancamentos!$J:$J,Fluxo_de_Caixa_Semanal!$A179)</f>
        <v>0</v>
      </c>
      <c r="D179" s="165">
        <f>-SUMIFS(Lancamentos!$Y:$Y,Lancamentos!$AF:$AF,Fluxo_de_Caixa_Semanal!D$8,Lancamentos!$F:$F,"Realizado",Lancamentos!$J:$J,Fluxo_de_Caixa_Semanal!$A179)</f>
        <v>0</v>
      </c>
      <c r="E179" s="166">
        <f>-SUMIFS(Lancamentos!$Y:$Y,Lancamentos!$AF:$AF,Fluxo_de_Caixa_Semanal!E$8,Lancamentos!$F:$F,"Realizado",Lancamentos!$J:$J,Fluxo_de_Caixa_Semanal!$A179)</f>
        <v>0</v>
      </c>
      <c r="F179" s="167">
        <f>-SUMIFS(Lancamentos!$Y:$Y,Lancamentos!$AF:$AF,Fluxo_de_Caixa_Semanal!F$8,Lancamentos!$F:$F,"Realizado",Lancamentos!$J:$J,Fluxo_de_Caixa_Semanal!$A179)</f>
        <v>0</v>
      </c>
      <c r="G179" s="165">
        <f>-SUMIFS(Lancamentos!$Y:$Y,Lancamentos!$AF:$AF,Fluxo_de_Caixa_Semanal!G$8,Lancamentos!$F:$F,"Realizado",Lancamentos!$J:$J,Fluxo_de_Caixa_Semanal!$A179)</f>
        <v>0</v>
      </c>
      <c r="H179" s="166">
        <f>-SUMIFS(Lancamentos!$Y:$Y,Lancamentos!$AF:$AF,Fluxo_de_Caixa_Semanal!H$8,Lancamentos!$F:$F,"Realizado",Lancamentos!$J:$J,Fluxo_de_Caixa_Semanal!$A179)</f>
        <v>0</v>
      </c>
      <c r="I179" s="167">
        <f>-SUMIFS(Lancamentos!$Y:$Y,Lancamentos!$AF:$AF,Fluxo_de_Caixa_Semanal!I$8,Lancamentos!$F:$F,"Realizado",Lancamentos!$J:$J,Fluxo_de_Caixa_Semanal!$A179)</f>
        <v>0</v>
      </c>
      <c r="J179" s="165">
        <f>-SUMIFS(Lancamentos!$Y:$Y,Lancamentos!$AF:$AF,Fluxo_de_Caixa_Semanal!J$8,Lancamentos!$F:$F,"Realizado",Lancamentos!$J:$J,Fluxo_de_Caixa_Semanal!$A179)</f>
        <v>0</v>
      </c>
      <c r="K179" s="166">
        <f>-SUMIFS(Lancamentos!$Y:$Y,Lancamentos!$AF:$AF,Fluxo_de_Caixa_Semanal!K$8,Lancamentos!$F:$F,"Realizado",Lancamentos!$J:$J,Fluxo_de_Caixa_Semanal!$A179)</f>
        <v>0</v>
      </c>
      <c r="L179" s="167">
        <f>-SUMIFS(Lancamentos!$Y:$Y,Lancamentos!$AF:$AF,Fluxo_de_Caixa_Semanal!L$8,Lancamentos!$F:$F,"Realizado",Lancamentos!$J:$J,Fluxo_de_Caixa_Semanal!$A179)</f>
        <v>0</v>
      </c>
      <c r="M179" s="165">
        <f>-SUMIFS(Lancamentos!$Y:$Y,Lancamentos!$AF:$AF,Fluxo_de_Caixa_Semanal!M$8,Lancamentos!$F:$F,"Realizado",Lancamentos!$J:$J,Fluxo_de_Caixa_Semanal!$A179)</f>
        <v>0</v>
      </c>
      <c r="N179" s="166">
        <f>-SUMIFS(Lancamentos!$Y:$Y,Lancamentos!$AF:$AF,Fluxo_de_Caixa_Semanal!N$8,Lancamentos!$F:$F,"Realizado",Lancamentos!$J:$J,Fluxo_de_Caixa_Semanal!$A179)</f>
        <v>0</v>
      </c>
      <c r="O179" s="167">
        <f>-SUMIFS(Lancamentos!$Y:$Y,Lancamentos!$AF:$AF,Fluxo_de_Caixa_Semanal!O$8,Lancamentos!$F:$F,"Realizado",Lancamentos!$J:$J,Fluxo_de_Caixa_Semanal!$A179)</f>
        <v>0</v>
      </c>
      <c r="P179" s="165">
        <f>-SUMIFS(Lancamentos!$Y:$Y,Lancamentos!$AF:$AF,Fluxo_de_Caixa_Semanal!P$8,Lancamentos!$F:$F,"Realizado",Lancamentos!$J:$J,Fluxo_de_Caixa_Semanal!$A179)</f>
        <v>0</v>
      </c>
      <c r="Q179" s="166">
        <f>-SUMIFS(Lancamentos!$Y:$Y,Lancamentos!$AF:$AF,Fluxo_de_Caixa_Semanal!Q$8,Lancamentos!$F:$F,"Realizado",Lancamentos!$J:$J,Fluxo_de_Caixa_Semanal!$A179)</f>
        <v>0</v>
      </c>
      <c r="R179" s="167">
        <f>-SUMIFS(Lancamentos!$Y:$Y,Lancamentos!$AF:$AF,Fluxo_de_Caixa_Semanal!R$8,Lancamentos!$F:$F,"Realizado",Lancamentos!$J:$J,Fluxo_de_Caixa_Semanal!$A179)</f>
        <v>0</v>
      </c>
      <c r="S179" s="165">
        <f>-SUMIFS(Lancamentos!$Y:$Y,Lancamentos!$AF:$AF,Fluxo_de_Caixa_Semanal!S$8,Lancamentos!$F:$F,"Realizado",Lancamentos!$J:$J,Fluxo_de_Caixa_Semanal!$A179)</f>
        <v>0</v>
      </c>
      <c r="T179" s="166">
        <f>-SUMIFS(Lancamentos!$Y:$Y,Lancamentos!$AF:$AF,Fluxo_de_Caixa_Semanal!T$8,Lancamentos!$F:$F,"Realizado",Lancamentos!$J:$J,Fluxo_de_Caixa_Semanal!$A179)</f>
        <v>0</v>
      </c>
      <c r="U179" s="167">
        <f>-SUMIFS(Lancamentos!$Y:$Y,Lancamentos!$AF:$AF,Fluxo_de_Caixa_Semanal!U$8,Lancamentos!$F:$F,"Realizado",Lancamentos!$J:$J,Fluxo_de_Caixa_Semanal!$A179)</f>
        <v>0</v>
      </c>
      <c r="V179" s="165">
        <f>-SUMIFS(Lancamentos!$Y:$Y,Lancamentos!$AF:$AF,Fluxo_de_Caixa_Semanal!V$8,Lancamentos!$F:$F,"Realizado",Lancamentos!$J:$J,Fluxo_de_Caixa_Semanal!$A179)</f>
        <v>0</v>
      </c>
      <c r="W179" s="166">
        <f>-SUMIFS(Lancamentos!$Y:$Y,Lancamentos!$AF:$AF,Fluxo_de_Caixa_Semanal!W$8,Lancamentos!$F:$F,"Realizado",Lancamentos!$J:$J,Fluxo_de_Caixa_Semanal!$A179)</f>
        <v>0</v>
      </c>
      <c r="X179" s="121">
        <f>-SUMIFS(Lancamentos!$Y:$Y,Lancamentos!$AF:$AF,Fluxo_de_Caixa_Semanal!X$8,Lancamentos!$F:$F,"Orçado",Lancamentos!$J:$J,Fluxo_de_Caixa_Semanal!$A179)</f>
        <v>0</v>
      </c>
      <c r="Y179" s="122">
        <f>-SUMIFS(Lancamentos!$Y:$Y,Lancamentos!$AF:$AF,Fluxo_de_Caixa_Semanal!Y$8,Lancamentos!$F:$F,"Orçado",Lancamentos!$J:$J,Fluxo_de_Caixa_Semanal!$A179)</f>
        <v>0</v>
      </c>
      <c r="Z179" s="123">
        <f>-SUMIFS(Lancamentos!$Y:$Y,Lancamentos!$AF:$AF,Fluxo_de_Caixa_Semanal!Z$8,Lancamentos!$F:$F,"Orçado",Lancamentos!$J:$J,Fluxo_de_Caixa_Semanal!$A179)</f>
        <v>0</v>
      </c>
      <c r="AA179" s="121">
        <f>-SUMIFS(Lancamentos!$Y:$Y,Lancamentos!$AF:$AF,Fluxo_de_Caixa_Semanal!AA$8,Lancamentos!$F:$F,"Orçado",Lancamentos!$J:$J,Fluxo_de_Caixa_Semanal!$A179)</f>
        <v>0</v>
      </c>
      <c r="AB179" s="122">
        <f>-SUMIFS(Lancamentos!$Y:$Y,Lancamentos!$AF:$AF,Fluxo_de_Caixa_Semanal!AB$8,Lancamentos!$F:$F,"Orçado",Lancamentos!$J:$J,Fluxo_de_Caixa_Semanal!$A179)</f>
        <v>0</v>
      </c>
      <c r="AC179" s="123">
        <f>-SUMIFS(Lancamentos!$Y:$Y,Lancamentos!$AF:$AF,Fluxo_de_Caixa_Semanal!AC$8,Lancamentos!$F:$F,"Orçado",Lancamentos!$J:$J,Fluxo_de_Caixa_Semanal!$A179)</f>
        <v>0</v>
      </c>
      <c r="AD179" s="121">
        <f>-SUMIFS(Lancamentos!$Y:$Y,Lancamentos!$AF:$AF,Fluxo_de_Caixa_Semanal!AD$8,Lancamentos!$F:$F,"Orçado",Lancamentos!$J:$J,Fluxo_de_Caixa_Semanal!$A179)</f>
        <v>0</v>
      </c>
      <c r="AE179" s="122">
        <f>-SUMIFS(Lancamentos!$Y:$Y,Lancamentos!$AF:$AF,Fluxo_de_Caixa_Semanal!AE$8,Lancamentos!$F:$F,"Orçado",Lancamentos!$J:$J,Fluxo_de_Caixa_Semanal!$A179)</f>
        <v>0</v>
      </c>
      <c r="AF179" s="123">
        <f>-SUMIFS(Lancamentos!$Y:$Y,Lancamentos!$AF:$AF,Fluxo_de_Caixa_Semanal!AF$8,Lancamentos!$F:$F,"Orçado",Lancamentos!$J:$J,Fluxo_de_Caixa_Semanal!$A179)</f>
        <v>0</v>
      </c>
      <c r="AG179" s="121">
        <f>-SUMIFS(Lancamentos!$Y:$Y,Lancamentos!$AF:$AF,Fluxo_de_Caixa_Semanal!AG$8,Lancamentos!$F:$F,"Orçado",Lancamentos!$J:$J,Fluxo_de_Caixa_Semanal!$A179)</f>
        <v>0</v>
      </c>
      <c r="AH179" s="122">
        <f>-SUMIFS(Lancamentos!$Y:$Y,Lancamentos!$AF:$AF,Fluxo_de_Caixa_Semanal!AH$8,Lancamentos!$F:$F,"Orçado",Lancamentos!$J:$J,Fluxo_de_Caixa_Semanal!$A179)</f>
        <v>0</v>
      </c>
      <c r="AI179" s="123">
        <f>-SUMIFS(Lancamentos!$Y:$Y,Lancamentos!$AF:$AF,Fluxo_de_Caixa_Semanal!AI$8,Lancamentos!$F:$F,"Orçado",Lancamentos!$J:$J,Fluxo_de_Caixa_Semanal!$A179)</f>
        <v>0</v>
      </c>
      <c r="AJ179" s="121">
        <f>-SUMIFS(Lancamentos!$Y:$Y,Lancamentos!$AF:$AF,Fluxo_de_Caixa_Semanal!AJ$8,Lancamentos!$F:$F,"Orçado",Lancamentos!$J:$J,Fluxo_de_Caixa_Semanal!$A179)</f>
        <v>0</v>
      </c>
      <c r="AK179" s="122">
        <f>-SUMIFS(Lancamentos!$Y:$Y,Lancamentos!$AF:$AF,Fluxo_de_Caixa_Semanal!AK$8,Lancamentos!$F:$F,"Orçado",Lancamentos!$J:$J,Fluxo_de_Caixa_Semanal!$A179)</f>
        <v>0</v>
      </c>
      <c r="AL179" s="123">
        <f>-SUMIFS(Lancamentos!$Y:$Y,Lancamentos!$AF:$AF,Fluxo_de_Caixa_Semanal!AL$8,Lancamentos!$F:$F,"Orçado",Lancamentos!$J:$J,Fluxo_de_Caixa_Semanal!$A179)</f>
        <v>0</v>
      </c>
      <c r="AM179" s="121">
        <f>-SUMIFS(Lancamentos!$Y:$Y,Lancamentos!$AF:$AF,Fluxo_de_Caixa_Semanal!AM$8,Lancamentos!$F:$F,"Orçado",Lancamentos!$J:$J,Fluxo_de_Caixa_Semanal!$A179)</f>
        <v>0</v>
      </c>
      <c r="AN179" s="122">
        <f>-SUMIFS(Lancamentos!$Y:$Y,Lancamentos!$AF:$AF,Fluxo_de_Caixa_Semanal!AN$8,Lancamentos!$F:$F,"Orçado",Lancamentos!$J:$J,Fluxo_de_Caixa_Semanal!$A179)</f>
        <v>0</v>
      </c>
      <c r="AO179" s="123">
        <f>-SUMIFS(Lancamentos!$Y:$Y,Lancamentos!$AF:$AF,Fluxo_de_Caixa_Semanal!AO$8,Lancamentos!$F:$F,"Orçado",Lancamentos!$J:$J,Fluxo_de_Caixa_Semanal!$A179)</f>
        <v>0</v>
      </c>
      <c r="AP179" s="121">
        <f>-SUMIFS(Lancamentos!$Y:$Y,Lancamentos!$AF:$AF,Fluxo_de_Caixa_Semanal!AP$8,Lancamentos!$F:$F,"Orçado",Lancamentos!$J:$J,Fluxo_de_Caixa_Semanal!$A179)</f>
        <v>0</v>
      </c>
      <c r="AQ179" s="122">
        <f>-SUMIFS(Lancamentos!$Y:$Y,Lancamentos!$AF:$AF,Fluxo_de_Caixa_Semanal!AQ$8,Lancamentos!$F:$F,"Orçado",Lancamentos!$J:$J,Fluxo_de_Caixa_Semanal!$A179)</f>
        <v>0</v>
      </c>
      <c r="AR179" s="123">
        <f>-SUMIFS(Lancamentos!$Y:$Y,Lancamentos!$AF:$AF,Fluxo_de_Caixa_Semanal!AR$8,Lancamentos!$F:$F,"Orçado",Lancamentos!$J:$J,Fluxo_de_Caixa_Semanal!$A179)</f>
        <v>0</v>
      </c>
      <c r="AS179" s="121">
        <f>-SUMIFS(Lancamentos!$Y:$Y,Lancamentos!$AF:$AF,Fluxo_de_Caixa_Semanal!AS$8,Lancamentos!$F:$F,"Orçado",Lancamentos!$J:$J,Fluxo_de_Caixa_Semanal!$A179)</f>
        <v>0</v>
      </c>
      <c r="AT179" s="122">
        <f>-SUMIFS(Lancamentos!$Y:$Y,Lancamentos!$AF:$AF,Fluxo_de_Caixa_Semanal!AT$8,Lancamentos!$F:$F,"Orçado",Lancamentos!$J:$J,Fluxo_de_Caixa_Semanal!$A179)</f>
        <v>0</v>
      </c>
      <c r="AU179" s="123">
        <f>-SUMIFS(Lancamentos!$Y:$Y,Lancamentos!$AF:$AF,Fluxo_de_Caixa_Semanal!AU$8,Lancamentos!$F:$F,"Orçado",Lancamentos!$J:$J,Fluxo_de_Caixa_Semanal!$A179)</f>
        <v>0</v>
      </c>
      <c r="AV179" s="121">
        <f>-SUMIFS(Lancamentos!$Y:$Y,Lancamentos!$AF:$AF,Fluxo_de_Caixa_Semanal!AV$8,Lancamentos!$F:$F,"Orçado",Lancamentos!$J:$J,Fluxo_de_Caixa_Semanal!$A179)</f>
        <v>0</v>
      </c>
      <c r="AW179" s="122">
        <f>-SUMIFS(Lancamentos!$Y:$Y,Lancamentos!$AF:$AF,Fluxo_de_Caixa_Semanal!AW$8,Lancamentos!$F:$F,"Orçado",Lancamentos!$J:$J,Fluxo_de_Caixa_Semanal!$A179)</f>
        <v>0</v>
      </c>
      <c r="AX179" s="123">
        <f>-SUMIFS(Lancamentos!$Y:$Y,Lancamentos!$AF:$AF,Fluxo_de_Caixa_Semanal!AX$8,Lancamentos!$F:$F,"Orçado",Lancamentos!$J:$J,Fluxo_de_Caixa_Semanal!$A179)</f>
        <v>0</v>
      </c>
      <c r="AY179" s="121">
        <f>-SUMIFS(Lancamentos!$Y:$Y,Lancamentos!$AF:$AF,Fluxo_de_Caixa_Semanal!AY$8,Lancamentos!$F:$F,"Orçado",Lancamentos!$J:$J,Fluxo_de_Caixa_Semanal!$A179)</f>
        <v>0</v>
      </c>
      <c r="AZ179" s="122">
        <f>-SUMIFS(Lancamentos!$Y:$Y,Lancamentos!$AF:$AF,Fluxo_de_Caixa_Semanal!AZ$8,Lancamentos!$F:$F,"Orçado",Lancamentos!$J:$J,Fluxo_de_Caixa_Semanal!$A179)</f>
        <v>0</v>
      </c>
      <c r="BA179" s="123">
        <f>-SUMIFS(Lancamentos!$Y:$Y,Lancamentos!$AF:$AF,Fluxo_de_Caixa_Semanal!BA$8,Lancamentos!$F:$F,"Orçado",Lancamentos!$J:$J,Fluxo_de_Caixa_Semanal!$A179)</f>
        <v>0</v>
      </c>
      <c r="BB179" s="121">
        <f>-SUMIFS(Lancamentos!$Y:$Y,Lancamentos!$AF:$AF,Fluxo_de_Caixa_Semanal!BB$8,Lancamentos!$F:$F,"Orçado",Lancamentos!$J:$J,Fluxo_de_Caixa_Semanal!$A179)</f>
        <v>0</v>
      </c>
      <c r="BC179" s="122">
        <f>-SUMIFS(Lancamentos!$Y:$Y,Lancamentos!$AF:$AF,Fluxo_de_Caixa_Semanal!BC$8,Lancamentos!$F:$F,"Orçado",Lancamentos!$J:$J,Fluxo_de_Caixa_Semanal!$A179)</f>
        <v>0</v>
      </c>
      <c r="BD179" s="123">
        <f>-SUMIFS(Lancamentos!$Y:$Y,Lancamentos!$AF:$AF,Fluxo_de_Caixa_Semanal!BD$8,Lancamentos!$F:$F,"Orçado",Lancamentos!$J:$J,Fluxo_de_Caixa_Semanal!$A179)</f>
        <v>0</v>
      </c>
      <c r="BE179" s="121">
        <f>-SUMIFS(Lancamentos!$Y:$Y,Lancamentos!$AF:$AF,Fluxo_de_Caixa_Semanal!BE$8,Lancamentos!$F:$F,"Orçado",Lancamentos!$J:$J,Fluxo_de_Caixa_Semanal!$A179)</f>
        <v>0</v>
      </c>
      <c r="BF179" s="122">
        <f>-SUMIFS(Lancamentos!$Y:$Y,Lancamentos!$AF:$AF,Fluxo_de_Caixa_Semanal!BF$8,Lancamentos!$F:$F,"Orçado",Lancamentos!$J:$J,Fluxo_de_Caixa_Semanal!$A179)</f>
        <v>0</v>
      </c>
      <c r="BG179" s="123">
        <f>-SUMIFS(Lancamentos!$Y:$Y,Lancamentos!$AF:$AF,Fluxo_de_Caixa_Semanal!BG$8,Lancamentos!$F:$F,"Orçado",Lancamentos!$J:$J,Fluxo_de_Caixa_Semanal!$A179)</f>
        <v>0</v>
      </c>
      <c r="BH179" s="121">
        <f>-SUMIFS(Lancamentos!$Y:$Y,Lancamentos!$AF:$AF,Fluxo_de_Caixa_Semanal!BH$8,Lancamentos!$F:$F,"Orçado",Lancamentos!$J:$J,Fluxo_de_Caixa_Semanal!$A179)</f>
        <v>0</v>
      </c>
      <c r="BI179" s="122">
        <f>-SUMIFS(Lancamentos!$Y:$Y,Lancamentos!$AF:$AF,Fluxo_de_Caixa_Semanal!BI$8,Lancamentos!$F:$F,"Orçado",Lancamentos!$J:$J,Fluxo_de_Caixa_Semanal!$A179)</f>
        <v>0</v>
      </c>
      <c r="BJ179" s="123">
        <f>-SUMIFS(Lancamentos!$Y:$Y,Lancamentos!$AF:$AF,Fluxo_de_Caixa_Semanal!BJ$8,Lancamentos!$F:$F,"Orçado",Lancamentos!$J:$J,Fluxo_de_Caixa_Semanal!$A179)</f>
        <v>0</v>
      </c>
      <c r="BK179" s="121">
        <f>-SUMIFS(Lancamentos!$Y:$Y,Lancamentos!$AF:$AF,Fluxo_de_Caixa_Semanal!BK$8,Lancamentos!$F:$F,"Orçado",Lancamentos!$J:$J,Fluxo_de_Caixa_Semanal!$A179)</f>
        <v>0</v>
      </c>
      <c r="BL179" s="122">
        <f>-SUMIFS(Lancamentos!$Y:$Y,Lancamentos!$AF:$AF,Fluxo_de_Caixa_Semanal!BL$8,Lancamentos!$F:$F,"Orçado",Lancamentos!$J:$J,Fluxo_de_Caixa_Semanal!$A179)</f>
        <v>0</v>
      </c>
      <c r="BM179" s="123">
        <f>-SUMIFS(Lancamentos!$Y:$Y,Lancamentos!$AF:$AF,Fluxo_de_Caixa_Semanal!BM$8,Lancamentos!$F:$F,"Orçado",Lancamentos!$J:$J,Fluxo_de_Caixa_Semanal!$A179)</f>
        <v>0</v>
      </c>
      <c r="BN179" s="121">
        <f>-SUMIFS(Lancamentos!$Y:$Y,Lancamentos!$AF:$AF,Fluxo_de_Caixa_Semanal!BN$8,Lancamentos!$F:$F,"Orçado",Lancamentos!$J:$J,Fluxo_de_Caixa_Semanal!$A179)</f>
        <v>0</v>
      </c>
      <c r="BO179" s="122">
        <f>-SUMIFS(Lancamentos!$Y:$Y,Lancamentos!$AF:$AF,Fluxo_de_Caixa_Semanal!BO$8,Lancamentos!$F:$F,"Orçado",Lancamentos!$J:$J,Fluxo_de_Caixa_Semanal!$A179)</f>
        <v>0</v>
      </c>
      <c r="BP179" s="123">
        <f>-SUMIFS(Lancamentos!$Y:$Y,Lancamentos!$AF:$AF,Fluxo_de_Caixa_Semanal!BP$8,Lancamentos!$F:$F,"Orçado",Lancamentos!$J:$J,Fluxo_de_Caixa_Semanal!$A179)</f>
        <v>0</v>
      </c>
      <c r="BQ179" s="121">
        <f>-SUMIFS(Lancamentos!$Y:$Y,Lancamentos!$AF:$AF,Fluxo_de_Caixa_Semanal!BQ$8,Lancamentos!$F:$F,"Orçado",Lancamentos!$J:$J,Fluxo_de_Caixa_Semanal!$A179)</f>
        <v>0</v>
      </c>
      <c r="BR179" s="122">
        <f>-SUMIFS(Lancamentos!$Y:$Y,Lancamentos!$AF:$AF,Fluxo_de_Caixa_Semanal!BR$8,Lancamentos!$F:$F,"Orçado",Lancamentos!$J:$J,Fluxo_de_Caixa_Semanal!$A179)</f>
        <v>0</v>
      </c>
      <c r="BS179" s="123">
        <f>-SUMIFS(Lancamentos!$Y:$Y,Lancamentos!$AF:$AF,Fluxo_de_Caixa_Semanal!BS$8,Lancamentos!$F:$F,"Orçado",Lancamentos!$J:$J,Fluxo_de_Caixa_Semanal!$A179)</f>
        <v>0</v>
      </c>
      <c r="BT179" s="121">
        <f>-SUMIFS(Lancamentos!$Y:$Y,Lancamentos!$AF:$AF,Fluxo_de_Caixa_Semanal!BT$8,Lancamentos!$F:$F,"Orçado",Lancamentos!$J:$J,Fluxo_de_Caixa_Semanal!$A179)</f>
        <v>0</v>
      </c>
      <c r="BU179" s="122">
        <f>-SUMIFS(Lancamentos!$Y:$Y,Lancamentos!$AF:$AF,Fluxo_de_Caixa_Semanal!BU$8,Lancamentos!$F:$F,"Orçado",Lancamentos!$J:$J,Fluxo_de_Caixa_Semanal!$A179)</f>
        <v>0</v>
      </c>
      <c r="BV179" s="123">
        <f>-SUMIFS(Lancamentos!$Y:$Y,Lancamentos!$AF:$AF,Fluxo_de_Caixa_Semanal!BV$8,Lancamentos!$F:$F,"Orçado",Lancamentos!$J:$J,Fluxo_de_Caixa_Semanal!$A179)</f>
        <v>0</v>
      </c>
      <c r="BW179" s="121">
        <f>-SUMIFS(Lancamentos!$Y:$Y,Lancamentos!$AF:$AF,Fluxo_de_Caixa_Semanal!BW$8,Lancamentos!$F:$F,"Orçado",Lancamentos!$J:$J,Fluxo_de_Caixa_Semanal!$A179)</f>
        <v>0</v>
      </c>
      <c r="BX179" s="122">
        <f>-SUMIFS(Lancamentos!$Y:$Y,Lancamentos!$AF:$AF,Fluxo_de_Caixa_Semanal!BX$8,Lancamentos!$F:$F,"Orçado",Lancamentos!$J:$J,Fluxo_de_Caixa_Semanal!$A179)</f>
        <v>0</v>
      </c>
      <c r="BY179" s="123">
        <f>-SUMIFS(Lancamentos!$Y:$Y,Lancamentos!$AF:$AF,Fluxo_de_Caixa_Semanal!BY$8,Lancamentos!$F:$F,"Orçado",Lancamentos!$J:$J,Fluxo_de_Caixa_Semanal!$A179)</f>
        <v>0</v>
      </c>
      <c r="BZ179" s="121">
        <f>-SUMIFS(Lancamentos!$Y:$Y,Lancamentos!$AF:$AF,Fluxo_de_Caixa_Semanal!BZ$8,Lancamentos!$F:$F,"Orçado",Lancamentos!$J:$J,Fluxo_de_Caixa_Semanal!$A179)</f>
        <v>0</v>
      </c>
      <c r="CA179" s="122">
        <f>-SUMIFS(Lancamentos!$Y:$Y,Lancamentos!$AF:$AF,Fluxo_de_Caixa_Semanal!CA$8,Lancamentos!$F:$F,"Orçado",Lancamentos!$J:$J,Fluxo_de_Caixa_Semanal!$A179)</f>
        <v>0</v>
      </c>
      <c r="CB179" s="123">
        <f>-SUMIFS(Lancamentos!$Y:$Y,Lancamentos!$AF:$AF,Fluxo_de_Caixa_Semanal!CB$8,Lancamentos!$F:$F,"Orçado",Lancamentos!$J:$J,Fluxo_de_Caixa_Semanal!$A179)</f>
        <v>0</v>
      </c>
      <c r="CC179" s="121">
        <f>-SUMIFS(Lancamentos!$Y:$Y,Lancamentos!$AF:$AF,Fluxo_de_Caixa_Semanal!CC$8,Lancamentos!$F:$F,"Orçado",Lancamentos!$J:$J,Fluxo_de_Caixa_Semanal!$A179)</f>
        <v>0</v>
      </c>
      <c r="CD179" s="122">
        <f>-SUMIFS(Lancamentos!$Y:$Y,Lancamentos!$AF:$AF,Fluxo_de_Caixa_Semanal!CD$8,Lancamentos!$F:$F,"Orçado",Lancamentos!$J:$J,Fluxo_de_Caixa_Semanal!$A179)</f>
        <v>0</v>
      </c>
      <c r="CE179" s="123">
        <f>-SUMIFS(Lancamentos!$Y:$Y,Lancamentos!$AF:$AF,Fluxo_de_Caixa_Semanal!CE$8,Lancamentos!$F:$F,"Orçado",Lancamentos!$J:$J,Fluxo_de_Caixa_Semanal!$A179)</f>
        <v>0</v>
      </c>
      <c r="CF179" s="121">
        <f>-SUMIFS(Lancamentos!$Y:$Y,Lancamentos!$AF:$AF,Fluxo_de_Caixa_Semanal!CF$8,Lancamentos!$F:$F,"Orçado",Lancamentos!$J:$J,Fluxo_de_Caixa_Semanal!$A179)</f>
        <v>0</v>
      </c>
      <c r="CG179" s="122">
        <f>-SUMIFS(Lancamentos!$Y:$Y,Lancamentos!$AF:$AF,Fluxo_de_Caixa_Semanal!CG$8,Lancamentos!$F:$F,"Orçado",Lancamentos!$J:$J,Fluxo_de_Caixa_Semanal!$A179)</f>
        <v>0</v>
      </c>
      <c r="CH179" s="123">
        <f>-SUMIFS(Lancamentos!$Y:$Y,Lancamentos!$AF:$AF,Fluxo_de_Caixa_Semanal!CH$8,Lancamentos!$F:$F,"Orçado",Lancamentos!$J:$J,Fluxo_de_Caixa_Semanal!$A179)</f>
        <v>0</v>
      </c>
      <c r="CI179" s="121">
        <f>-SUMIFS(Lancamentos!$Y:$Y,Lancamentos!$AF:$AF,Fluxo_de_Caixa_Semanal!CI$8,Lancamentos!$F:$F,"Orçado",Lancamentos!$J:$J,Fluxo_de_Caixa_Semanal!$A179)</f>
        <v>0</v>
      </c>
      <c r="CJ179" s="122">
        <f>-SUMIFS(Lancamentos!$Y:$Y,Lancamentos!$AF:$AF,Fluxo_de_Caixa_Semanal!CJ$8,Lancamentos!$F:$F,"Orçado",Lancamentos!$J:$J,Fluxo_de_Caixa_Semanal!$A179)</f>
        <v>0</v>
      </c>
      <c r="CK179" s="123">
        <f>-SUMIFS(Lancamentos!$Y:$Y,Lancamentos!$AF:$AF,Fluxo_de_Caixa_Semanal!CK$8,Lancamentos!$F:$F,"Orçado",Lancamentos!$J:$J,Fluxo_de_Caixa_Semanal!$A179)</f>
        <v>0</v>
      </c>
      <c r="CL179" s="121">
        <f>-SUMIFS(Lancamentos!$Y:$Y,Lancamentos!$AF:$AF,Fluxo_de_Caixa_Semanal!CL$8,Lancamentos!$F:$F,"Orçado",Lancamentos!$J:$J,Fluxo_de_Caixa_Semanal!$A179)</f>
        <v>0</v>
      </c>
      <c r="CM179" s="122">
        <f>-SUMIFS(Lancamentos!$Y:$Y,Lancamentos!$AF:$AF,Fluxo_de_Caixa_Semanal!CM$8,Lancamentos!$F:$F,"Orçado",Lancamentos!$J:$J,Fluxo_de_Caixa_Semanal!$A179)</f>
        <v>0</v>
      </c>
      <c r="CN179" s="123">
        <f>-SUMIFS(Lancamentos!$Y:$Y,Lancamentos!$AF:$AF,Fluxo_de_Caixa_Semanal!CN$8,Lancamentos!$F:$F,"Orçado",Lancamentos!$J:$J,Fluxo_de_Caixa_Semanal!$A179)</f>
        <v>0</v>
      </c>
      <c r="CO179" s="121">
        <f>-SUMIFS(Lancamentos!$Y:$Y,Lancamentos!$AF:$AF,Fluxo_de_Caixa_Semanal!CO$8,Lancamentos!$F:$F,"Orçado",Lancamentos!$J:$J,Fluxo_de_Caixa_Semanal!$A179)</f>
        <v>0</v>
      </c>
      <c r="CP179" s="122">
        <f>-SUMIFS(Lancamentos!$Y:$Y,Lancamentos!$AF:$AF,Fluxo_de_Caixa_Semanal!CP$8,Lancamentos!$F:$F,"Orçado",Lancamentos!$J:$J,Fluxo_de_Caixa_Semanal!$A179)</f>
        <v>0</v>
      </c>
      <c r="CQ179" s="123">
        <f>-SUMIFS(Lancamentos!$Y:$Y,Lancamentos!$AF:$AF,Fluxo_de_Caixa_Semanal!CQ$8,Lancamentos!$F:$F,"Orçado",Lancamentos!$J:$J,Fluxo_de_Caixa_Semanal!$A179)</f>
        <v>0</v>
      </c>
      <c r="CR179" s="121">
        <f>-SUMIFS(Lancamentos!$Y:$Y,Lancamentos!$AF:$AF,Fluxo_de_Caixa_Semanal!CR$8,Lancamentos!$F:$F,"Orçado",Lancamentos!$J:$J,Fluxo_de_Caixa_Semanal!$A179)</f>
        <v>0</v>
      </c>
      <c r="CS179" s="122">
        <f>-SUMIFS(Lancamentos!$Y:$Y,Lancamentos!$AF:$AF,Fluxo_de_Caixa_Semanal!CS$8,Lancamentos!$F:$F,"Orçado",Lancamentos!$J:$J,Fluxo_de_Caixa_Semanal!$A179)</f>
        <v>0</v>
      </c>
      <c r="CT179" s="123">
        <f>-SUMIFS(Lancamentos!$Y:$Y,Lancamentos!$AF:$AF,Fluxo_de_Caixa_Semanal!CT$8,Lancamentos!$F:$F,"Orçado",Lancamentos!$J:$J,Fluxo_de_Caixa_Semanal!$A179)</f>
        <v>0</v>
      </c>
      <c r="CU179" s="121">
        <f>-SUMIFS(Lancamentos!$Y:$Y,Lancamentos!$AF:$AF,Fluxo_de_Caixa_Semanal!CU$8,Lancamentos!$F:$F,"Orçado",Lancamentos!$J:$J,Fluxo_de_Caixa_Semanal!$A179)</f>
        <v>0</v>
      </c>
      <c r="CV179" s="122">
        <f>-SUMIFS(Lancamentos!$Y:$Y,Lancamentos!$AF:$AF,Fluxo_de_Caixa_Semanal!CV$8,Lancamentos!$F:$F,"Orçado",Lancamentos!$J:$J,Fluxo_de_Caixa_Semanal!$A179)</f>
        <v>0</v>
      </c>
      <c r="CW179" s="123">
        <f>-SUMIFS(Lancamentos!$Y:$Y,Lancamentos!$AF:$AF,Fluxo_de_Caixa_Semanal!CW$8,Lancamentos!$F:$F,"Orçado",Lancamentos!$J:$J,Fluxo_de_Caixa_Semanal!$A179)</f>
        <v>0</v>
      </c>
      <c r="CX179" s="121">
        <f>-SUMIFS(Lancamentos!$Y:$Y,Lancamentos!$AF:$AF,Fluxo_de_Caixa_Semanal!CX$8,Lancamentos!$F:$F,"Orçado",Lancamentos!$J:$J,Fluxo_de_Caixa_Semanal!$A179)</f>
        <v>0</v>
      </c>
      <c r="CY179" s="122">
        <f>-SUMIFS(Lancamentos!$Y:$Y,Lancamentos!$AF:$AF,Fluxo_de_Caixa_Semanal!CY$8,Lancamentos!$F:$F,"Orçado",Lancamentos!$J:$J,Fluxo_de_Caixa_Semanal!$A179)</f>
        <v>0</v>
      </c>
      <c r="CZ179" s="123">
        <f>-SUMIFS(Lancamentos!$Y:$Y,Lancamentos!$AF:$AF,Fluxo_de_Caixa_Semanal!CZ$8,Lancamentos!$F:$F,"Orçado",Lancamentos!$J:$J,Fluxo_de_Caixa_Semanal!$A179)</f>
        <v>0</v>
      </c>
      <c r="DA179" s="121">
        <f>-SUMIFS(Lancamentos!$Y:$Y,Lancamentos!$AF:$AF,Fluxo_de_Caixa_Semanal!DA$8,Lancamentos!$F:$F,"Orçado",Lancamentos!$J:$J,Fluxo_de_Caixa_Semanal!$A179)</f>
        <v>0</v>
      </c>
      <c r="DB179" s="122">
        <f>-SUMIFS(Lancamentos!$Y:$Y,Lancamentos!$AF:$AF,Fluxo_de_Caixa_Semanal!DB$8,Lancamentos!$F:$F,"Orçado",Lancamentos!$J:$J,Fluxo_de_Caixa_Semanal!$A179)</f>
        <v>0</v>
      </c>
      <c r="DC179" s="123">
        <f>-SUMIFS(Lancamentos!$Y:$Y,Lancamentos!$AF:$AF,Fluxo_de_Caixa_Semanal!DC$8,Lancamentos!$F:$F,"Orçado",Lancamentos!$J:$J,Fluxo_de_Caixa_Semanal!$A179)</f>
        <v>0</v>
      </c>
      <c r="DD179" s="121">
        <f>-SUMIFS(Lancamentos!$Y:$Y,Lancamentos!$AF:$AF,Fluxo_de_Caixa_Semanal!DD$8,Lancamentos!$F:$F,"Orçado",Lancamentos!$J:$J,Fluxo_de_Caixa_Semanal!$A179)</f>
        <v>0</v>
      </c>
      <c r="DE179" s="122">
        <f>-SUMIFS(Lancamentos!$Y:$Y,Lancamentos!$AF:$AF,Fluxo_de_Caixa_Semanal!DE$8,Lancamentos!$F:$F,"Orçado",Lancamentos!$J:$J,Fluxo_de_Caixa_Semanal!$A179)</f>
        <v>0</v>
      </c>
      <c r="DF179" s="123">
        <f>-SUMIFS(Lancamentos!$Y:$Y,Lancamentos!$AF:$AF,Fluxo_de_Caixa_Semanal!DF$8,Lancamentos!$F:$F,"Orçado",Lancamentos!$J:$J,Fluxo_de_Caixa_Semanal!$A179)</f>
        <v>0</v>
      </c>
      <c r="DG179" s="121">
        <f>-SUMIFS(Lancamentos!$Y:$Y,Lancamentos!$AF:$AF,Fluxo_de_Caixa_Semanal!DG$8,Lancamentos!$F:$F,"Orçado",Lancamentos!$J:$J,Fluxo_de_Caixa_Semanal!$A179)</f>
        <v>0</v>
      </c>
      <c r="DH179" s="122">
        <f>-SUMIFS(Lancamentos!$Y:$Y,Lancamentos!$AF:$AF,Fluxo_de_Caixa_Semanal!DH$8,Lancamentos!$F:$F,"Orçado",Lancamentos!$J:$J,Fluxo_de_Caixa_Semanal!$A179)</f>
        <v>0</v>
      </c>
      <c r="DI179" s="123">
        <f>-SUMIFS(Lancamentos!$Y:$Y,Lancamentos!$AF:$AF,Fluxo_de_Caixa_Semanal!DI$8,Lancamentos!$F:$F,"Orçado",Lancamentos!$J:$J,Fluxo_de_Caixa_Semanal!$A179)</f>
        <v>0</v>
      </c>
      <c r="DJ179" s="121">
        <f>-SUMIFS(Lancamentos!$Y:$Y,Lancamentos!$AF:$AF,Fluxo_de_Caixa_Semanal!DJ$8,Lancamentos!$F:$F,"Orçado",Lancamentos!$J:$J,Fluxo_de_Caixa_Semanal!$A179)</f>
        <v>0</v>
      </c>
      <c r="DK179" s="122">
        <f>-SUMIFS(Lancamentos!$Y:$Y,Lancamentos!$AF:$AF,Fluxo_de_Caixa_Semanal!DK$8,Lancamentos!$F:$F,"Orçado",Lancamentos!$J:$J,Fluxo_de_Caixa_Semanal!$A179)</f>
        <v>0</v>
      </c>
      <c r="DL179" s="123">
        <f>-SUMIFS(Lancamentos!$Y:$Y,Lancamentos!$AF:$AF,Fluxo_de_Caixa_Semanal!DL$8,Lancamentos!$F:$F,"Orçado",Lancamentos!$J:$J,Fluxo_de_Caixa_Semanal!$A179)</f>
        <v>0</v>
      </c>
      <c r="DM179" s="121">
        <f>-SUMIFS(Lancamentos!$Y:$Y,Lancamentos!$AF:$AF,Fluxo_de_Caixa_Semanal!DM$8,Lancamentos!$F:$F,"Orçado",Lancamentos!$J:$J,Fluxo_de_Caixa_Semanal!$A179)</f>
        <v>0</v>
      </c>
      <c r="DN179" s="122">
        <f>-SUMIFS(Lancamentos!$Y:$Y,Lancamentos!$AF:$AF,Fluxo_de_Caixa_Semanal!DN$8,Lancamentos!$F:$F,"Orçado",Lancamentos!$J:$J,Fluxo_de_Caixa_Semanal!$A179)</f>
        <v>0</v>
      </c>
      <c r="DO179" s="123">
        <f>-SUMIFS(Lancamentos!$Y:$Y,Lancamentos!$AF:$AF,Fluxo_de_Caixa_Semanal!DO$8,Lancamentos!$F:$F,"Orçado",Lancamentos!$J:$J,Fluxo_de_Caixa_Semanal!$A179)</f>
        <v>0</v>
      </c>
      <c r="DP179" s="121">
        <f>-SUMIFS(Lancamentos!$Y:$Y,Lancamentos!$AF:$AF,Fluxo_de_Caixa_Semanal!DP$8,Lancamentos!$F:$F,"Orçado",Lancamentos!$J:$J,Fluxo_de_Caixa_Semanal!$A179)</f>
        <v>0</v>
      </c>
      <c r="DQ179" s="122">
        <f>-SUMIFS(Lancamentos!$Y:$Y,Lancamentos!$AF:$AF,Fluxo_de_Caixa_Semanal!DQ$8,Lancamentos!$F:$F,"Orçado",Lancamentos!$J:$J,Fluxo_de_Caixa_Semanal!$A179)</f>
        <v>0</v>
      </c>
      <c r="DR179" s="123">
        <f>-SUMIFS(Lancamentos!$Y:$Y,Lancamentos!$AF:$AF,Fluxo_de_Caixa_Semanal!DR$8,Lancamentos!$F:$F,"Orçado",Lancamentos!$J:$J,Fluxo_de_Caixa_Semanal!$A179)</f>
        <v>0</v>
      </c>
      <c r="DS179" s="121">
        <f>-SUMIFS(Lancamentos!$Y:$Y,Lancamentos!$AF:$AF,Fluxo_de_Caixa_Semanal!DS$8,Lancamentos!$F:$F,"Orçado",Lancamentos!$J:$J,Fluxo_de_Caixa_Semanal!$A179)</f>
        <v>0</v>
      </c>
      <c r="DT179" s="122">
        <f>-SUMIFS(Lancamentos!$Y:$Y,Lancamentos!$AF:$AF,Fluxo_de_Caixa_Semanal!DT$8,Lancamentos!$F:$F,"Orçado",Lancamentos!$J:$J,Fluxo_de_Caixa_Semanal!$A179)</f>
        <v>0</v>
      </c>
      <c r="DU179" s="123">
        <f>-SUMIFS(Lancamentos!$Y:$Y,Lancamentos!$AF:$AF,Fluxo_de_Caixa_Semanal!DU$8,Lancamentos!$F:$F,"Orçado",Lancamentos!$J:$J,Fluxo_de_Caixa_Semanal!$A179)</f>
        <v>0</v>
      </c>
      <c r="DV179" s="121">
        <f>-SUMIFS(Lancamentos!$Y:$Y,Lancamentos!$AF:$AF,Fluxo_de_Caixa_Semanal!DV$8,Lancamentos!$F:$F,"Orçado",Lancamentos!$J:$J,Fluxo_de_Caixa_Semanal!$A179)</f>
        <v>0</v>
      </c>
      <c r="DW179" s="122">
        <f>-SUMIFS(Lancamentos!$Y:$Y,Lancamentos!$AF:$AF,Fluxo_de_Caixa_Semanal!DW$8,Lancamentos!$F:$F,"Orçado",Lancamentos!$J:$J,Fluxo_de_Caixa_Semanal!$A179)</f>
        <v>0</v>
      </c>
      <c r="DX179" s="123">
        <f>-SUMIFS(Lancamentos!$Y:$Y,Lancamentos!$AF:$AF,Fluxo_de_Caixa_Semanal!DX$8,Lancamentos!$F:$F,"Orçado",Lancamentos!$J:$J,Fluxo_de_Caixa_Semanal!$A179)</f>
        <v>0</v>
      </c>
      <c r="DY179" s="121">
        <f>-SUMIFS(Lancamentos!$Y:$Y,Lancamentos!$AF:$AF,Fluxo_de_Caixa_Semanal!DY$8,Lancamentos!$F:$F,"Orçado",Lancamentos!$J:$J,Fluxo_de_Caixa_Semanal!$A179)</f>
        <v>0</v>
      </c>
      <c r="DZ179" s="122">
        <f>-SUMIFS(Lancamentos!$Y:$Y,Lancamentos!$AF:$AF,Fluxo_de_Caixa_Semanal!DZ$8,Lancamentos!$F:$F,"Orçado",Lancamentos!$J:$J,Fluxo_de_Caixa_Semanal!$A179)</f>
        <v>0</v>
      </c>
      <c r="EA179" s="123">
        <f>-SUMIFS(Lancamentos!$Y:$Y,Lancamentos!$AF:$AF,Fluxo_de_Caixa_Semanal!EA$8,Lancamentos!$F:$F,"Orçado",Lancamentos!$J:$J,Fluxo_de_Caixa_Semanal!$A179)</f>
        <v>0</v>
      </c>
      <c r="EB179" s="121">
        <f>-SUMIFS(Lancamentos!$Y:$Y,Lancamentos!$AF:$AF,Fluxo_de_Caixa_Semanal!EB$8,Lancamentos!$F:$F,"Orçado",Lancamentos!$J:$J,Fluxo_de_Caixa_Semanal!$A179)</f>
        <v>0</v>
      </c>
      <c r="EC179" s="122">
        <f>-SUMIFS(Lancamentos!$Y:$Y,Lancamentos!$AF:$AF,Fluxo_de_Caixa_Semanal!EC$8,Lancamentos!$F:$F,"Orçado",Lancamentos!$J:$J,Fluxo_de_Caixa_Semanal!$A179)</f>
        <v>0</v>
      </c>
      <c r="ED179" s="123">
        <f>-SUMIFS(Lancamentos!$Y:$Y,Lancamentos!$AF:$AF,Fluxo_de_Caixa_Semanal!ED$8,Lancamentos!$F:$F,"Orçado",Lancamentos!$J:$J,Fluxo_de_Caixa_Semanal!$A179)</f>
        <v>0</v>
      </c>
      <c r="EE179" s="121">
        <f>-SUMIFS(Lancamentos!$Y:$Y,Lancamentos!$AF:$AF,Fluxo_de_Caixa_Semanal!EE$8,Lancamentos!$F:$F,"Orçado",Lancamentos!$J:$J,Fluxo_de_Caixa_Semanal!$A179)</f>
        <v>0</v>
      </c>
      <c r="EF179" s="122">
        <f>-SUMIFS(Lancamentos!$Y:$Y,Lancamentos!$AF:$AF,Fluxo_de_Caixa_Semanal!EF$8,Lancamentos!$F:$F,"Orçado",Lancamentos!$J:$J,Fluxo_de_Caixa_Semanal!$A179)</f>
        <v>0</v>
      </c>
      <c r="EG179" s="123">
        <f>-SUMIFS(Lancamentos!$Y:$Y,Lancamentos!$AF:$AF,Fluxo_de_Caixa_Semanal!EG$8,Lancamentos!$F:$F,"Orçado",Lancamentos!$J:$J,Fluxo_de_Caixa_Semanal!$A179)</f>
        <v>0</v>
      </c>
      <c r="EH179" s="121">
        <f>-SUMIFS(Lancamentos!$Y:$Y,Lancamentos!$AF:$AF,Fluxo_de_Caixa_Semanal!EH$8,Lancamentos!$F:$F,"Orçado",Lancamentos!$J:$J,Fluxo_de_Caixa_Semanal!$A179)</f>
        <v>0</v>
      </c>
      <c r="EI179" s="122">
        <f>-SUMIFS(Lancamentos!$Y:$Y,Lancamentos!$AF:$AF,Fluxo_de_Caixa_Semanal!EI$8,Lancamentos!$F:$F,"Orçado",Lancamentos!$J:$J,Fluxo_de_Caixa_Semanal!$A179)</f>
        <v>0</v>
      </c>
      <c r="EJ179" s="123">
        <f>-SUMIFS(Lancamentos!$Y:$Y,Lancamentos!$AF:$AF,Fluxo_de_Caixa_Semanal!EJ$8,Lancamentos!$F:$F,"Orçado",Lancamentos!$J:$J,Fluxo_de_Caixa_Semanal!$A179)</f>
        <v>0</v>
      </c>
      <c r="EK179" s="121">
        <f>-SUMIFS(Lancamentos!$Y:$Y,Lancamentos!$AF:$AF,Fluxo_de_Caixa_Semanal!EK$8,Lancamentos!$F:$F,"Orçado",Lancamentos!$J:$J,Fluxo_de_Caixa_Semanal!$A179)</f>
        <v>0</v>
      </c>
      <c r="EL179" s="122">
        <f>-SUMIFS(Lancamentos!$Y:$Y,Lancamentos!$AF:$AF,Fluxo_de_Caixa_Semanal!EL$8,Lancamentos!$F:$F,"Orçado",Lancamentos!$J:$J,Fluxo_de_Caixa_Semanal!$A179)</f>
        <v>0</v>
      </c>
      <c r="EM179" s="123">
        <f>-SUMIFS(Lancamentos!$Y:$Y,Lancamentos!$AF:$AF,Fluxo_de_Caixa_Semanal!EM$8,Lancamentos!$F:$F,"Orçado",Lancamentos!$J:$J,Fluxo_de_Caixa_Semanal!$A179)</f>
        <v>0</v>
      </c>
      <c r="EN179" s="121">
        <f>-SUMIFS(Lancamentos!$Y:$Y,Lancamentos!$AF:$AF,Fluxo_de_Caixa_Semanal!EN$8,Lancamentos!$F:$F,"Orçado",Lancamentos!$J:$J,Fluxo_de_Caixa_Semanal!$A179)</f>
        <v>0</v>
      </c>
      <c r="EO179" s="122">
        <f>-SUMIFS(Lancamentos!$Y:$Y,Lancamentos!$AF:$AF,Fluxo_de_Caixa_Semanal!EO$8,Lancamentos!$F:$F,"Orçado",Lancamentos!$J:$J,Fluxo_de_Caixa_Semanal!$A179)</f>
        <v>0</v>
      </c>
      <c r="EP179" s="123">
        <f>-SUMIFS(Lancamentos!$Y:$Y,Lancamentos!$AF:$AF,Fluxo_de_Caixa_Semanal!EP$8,Lancamentos!$F:$F,"Orçado",Lancamentos!$J:$J,Fluxo_de_Caixa_Semanal!$A179)</f>
        <v>0</v>
      </c>
      <c r="EQ179" s="121">
        <f>-SUMIFS(Lancamentos!$Y:$Y,Lancamentos!$AF:$AF,Fluxo_de_Caixa_Semanal!EQ$8,Lancamentos!$F:$F,"Orçado",Lancamentos!$J:$J,Fluxo_de_Caixa_Semanal!$A179)</f>
        <v>0</v>
      </c>
      <c r="ER179" s="122">
        <f>-SUMIFS(Lancamentos!$Y:$Y,Lancamentos!$AF:$AF,Fluxo_de_Caixa_Semanal!ER$8,Lancamentos!$F:$F,"Orçado",Lancamentos!$J:$J,Fluxo_de_Caixa_Semanal!$A179)</f>
        <v>0</v>
      </c>
      <c r="ES179" s="123">
        <f>-SUMIFS(Lancamentos!$Y:$Y,Lancamentos!$AF:$AF,Fluxo_de_Caixa_Semanal!ES$8,Lancamentos!$F:$F,"Orçado",Lancamentos!$J:$J,Fluxo_de_Caixa_Semanal!$A179)</f>
        <v>0</v>
      </c>
    </row>
    <row r="180" spans="1:149" s="2" customFormat="1" outlineLevel="1" x14ac:dyDescent="0.25">
      <c r="A180" t="s">
        <v>154</v>
      </c>
      <c r="B180" t="s">
        <v>155</v>
      </c>
      <c r="C180" s="165">
        <f>-SUMIFS(Lancamentos!$Y:$Y,Lancamentos!$AF:$AF,Fluxo_de_Caixa_Semanal!C$8,Lancamentos!$F:$F,"Realizado",Lancamentos!$J:$J,Fluxo_de_Caixa_Semanal!$A180)</f>
        <v>0</v>
      </c>
      <c r="D180" s="165">
        <f>-SUMIFS(Lancamentos!$Y:$Y,Lancamentos!$AF:$AF,Fluxo_de_Caixa_Semanal!D$8,Lancamentos!$F:$F,"Realizado",Lancamentos!$J:$J,Fluxo_de_Caixa_Semanal!$A180)</f>
        <v>0</v>
      </c>
      <c r="E180" s="166">
        <f>-SUMIFS(Lancamentos!$Y:$Y,Lancamentos!$AF:$AF,Fluxo_de_Caixa_Semanal!E$8,Lancamentos!$F:$F,"Realizado",Lancamentos!$J:$J,Fluxo_de_Caixa_Semanal!$A180)</f>
        <v>0</v>
      </c>
      <c r="F180" s="167">
        <f>-SUMIFS(Lancamentos!$Y:$Y,Lancamentos!$AF:$AF,Fluxo_de_Caixa_Semanal!F$8,Lancamentos!$F:$F,"Realizado",Lancamentos!$J:$J,Fluxo_de_Caixa_Semanal!$A180)</f>
        <v>0</v>
      </c>
      <c r="G180" s="165">
        <f>-SUMIFS(Lancamentos!$Y:$Y,Lancamentos!$AF:$AF,Fluxo_de_Caixa_Semanal!G$8,Lancamentos!$F:$F,"Realizado",Lancamentos!$J:$J,Fluxo_de_Caixa_Semanal!$A180)</f>
        <v>0</v>
      </c>
      <c r="H180" s="166">
        <f>-SUMIFS(Lancamentos!$Y:$Y,Lancamentos!$AF:$AF,Fluxo_de_Caixa_Semanal!H$8,Lancamentos!$F:$F,"Realizado",Lancamentos!$J:$J,Fluxo_de_Caixa_Semanal!$A180)</f>
        <v>0</v>
      </c>
      <c r="I180" s="167">
        <f>-SUMIFS(Lancamentos!$Y:$Y,Lancamentos!$AF:$AF,Fluxo_de_Caixa_Semanal!I$8,Lancamentos!$F:$F,"Realizado",Lancamentos!$J:$J,Fluxo_de_Caixa_Semanal!$A180)</f>
        <v>0</v>
      </c>
      <c r="J180" s="165">
        <f>-SUMIFS(Lancamentos!$Y:$Y,Lancamentos!$AF:$AF,Fluxo_de_Caixa_Semanal!J$8,Lancamentos!$F:$F,"Realizado",Lancamentos!$J:$J,Fluxo_de_Caixa_Semanal!$A180)</f>
        <v>0</v>
      </c>
      <c r="K180" s="166">
        <f>-SUMIFS(Lancamentos!$Y:$Y,Lancamentos!$AF:$AF,Fluxo_de_Caixa_Semanal!K$8,Lancamentos!$F:$F,"Realizado",Lancamentos!$J:$J,Fluxo_de_Caixa_Semanal!$A180)</f>
        <v>0</v>
      </c>
      <c r="L180" s="167">
        <f>-SUMIFS(Lancamentos!$Y:$Y,Lancamentos!$AF:$AF,Fluxo_de_Caixa_Semanal!L$8,Lancamentos!$F:$F,"Realizado",Lancamentos!$J:$J,Fluxo_de_Caixa_Semanal!$A180)</f>
        <v>0</v>
      </c>
      <c r="M180" s="165">
        <f>-SUMIFS(Lancamentos!$Y:$Y,Lancamentos!$AF:$AF,Fluxo_de_Caixa_Semanal!M$8,Lancamentos!$F:$F,"Realizado",Lancamentos!$J:$J,Fluxo_de_Caixa_Semanal!$A180)</f>
        <v>0</v>
      </c>
      <c r="N180" s="166">
        <f>-SUMIFS(Lancamentos!$Y:$Y,Lancamentos!$AF:$AF,Fluxo_de_Caixa_Semanal!N$8,Lancamentos!$F:$F,"Realizado",Lancamentos!$J:$J,Fluxo_de_Caixa_Semanal!$A180)</f>
        <v>0</v>
      </c>
      <c r="O180" s="167">
        <f>-SUMIFS(Lancamentos!$Y:$Y,Lancamentos!$AF:$AF,Fluxo_de_Caixa_Semanal!O$8,Lancamentos!$F:$F,"Realizado",Lancamentos!$J:$J,Fluxo_de_Caixa_Semanal!$A180)</f>
        <v>0</v>
      </c>
      <c r="P180" s="165">
        <f>-SUMIFS(Lancamentos!$Y:$Y,Lancamentos!$AF:$AF,Fluxo_de_Caixa_Semanal!P$8,Lancamentos!$F:$F,"Realizado",Lancamentos!$J:$J,Fluxo_de_Caixa_Semanal!$A180)</f>
        <v>0</v>
      </c>
      <c r="Q180" s="166">
        <f>-SUMIFS(Lancamentos!$Y:$Y,Lancamentos!$AF:$AF,Fluxo_de_Caixa_Semanal!Q$8,Lancamentos!$F:$F,"Realizado",Lancamentos!$J:$J,Fluxo_de_Caixa_Semanal!$A180)</f>
        <v>0</v>
      </c>
      <c r="R180" s="167">
        <f>-SUMIFS(Lancamentos!$Y:$Y,Lancamentos!$AF:$AF,Fluxo_de_Caixa_Semanal!R$8,Lancamentos!$F:$F,"Realizado",Lancamentos!$J:$J,Fluxo_de_Caixa_Semanal!$A180)</f>
        <v>0</v>
      </c>
      <c r="S180" s="165">
        <f>-SUMIFS(Lancamentos!$Y:$Y,Lancamentos!$AF:$AF,Fluxo_de_Caixa_Semanal!S$8,Lancamentos!$F:$F,"Realizado",Lancamentos!$J:$J,Fluxo_de_Caixa_Semanal!$A180)</f>
        <v>0</v>
      </c>
      <c r="T180" s="166">
        <f>-SUMIFS(Lancamentos!$Y:$Y,Lancamentos!$AF:$AF,Fluxo_de_Caixa_Semanal!T$8,Lancamentos!$F:$F,"Realizado",Lancamentos!$J:$J,Fluxo_de_Caixa_Semanal!$A180)</f>
        <v>0</v>
      </c>
      <c r="U180" s="167">
        <f>-SUMIFS(Lancamentos!$Y:$Y,Lancamentos!$AF:$AF,Fluxo_de_Caixa_Semanal!U$8,Lancamentos!$F:$F,"Realizado",Lancamentos!$J:$J,Fluxo_de_Caixa_Semanal!$A180)</f>
        <v>0</v>
      </c>
      <c r="V180" s="165">
        <f>-SUMIFS(Lancamentos!$Y:$Y,Lancamentos!$AF:$AF,Fluxo_de_Caixa_Semanal!V$8,Lancamentos!$F:$F,"Realizado",Lancamentos!$J:$J,Fluxo_de_Caixa_Semanal!$A180)</f>
        <v>0</v>
      </c>
      <c r="W180" s="166">
        <f>-SUMIFS(Lancamentos!$Y:$Y,Lancamentos!$AF:$AF,Fluxo_de_Caixa_Semanal!W$8,Lancamentos!$F:$F,"Realizado",Lancamentos!$J:$J,Fluxo_de_Caixa_Semanal!$A180)</f>
        <v>0</v>
      </c>
      <c r="X180" s="121">
        <f>-SUMIFS(Lancamentos!$Y:$Y,Lancamentos!$AF:$AF,Fluxo_de_Caixa_Semanal!X$8,Lancamentos!$F:$F,"Orçado",Lancamentos!$J:$J,Fluxo_de_Caixa_Semanal!$A180)</f>
        <v>0</v>
      </c>
      <c r="Y180" s="122">
        <f>-SUMIFS(Lancamentos!$Y:$Y,Lancamentos!$AF:$AF,Fluxo_de_Caixa_Semanal!Y$8,Lancamentos!$F:$F,"Orçado",Lancamentos!$J:$J,Fluxo_de_Caixa_Semanal!$A180)</f>
        <v>0</v>
      </c>
      <c r="Z180" s="123">
        <f>-SUMIFS(Lancamentos!$Y:$Y,Lancamentos!$AF:$AF,Fluxo_de_Caixa_Semanal!Z$8,Lancamentos!$F:$F,"Orçado",Lancamentos!$J:$J,Fluxo_de_Caixa_Semanal!$A180)</f>
        <v>0</v>
      </c>
      <c r="AA180" s="121">
        <f>-SUMIFS(Lancamentos!$Y:$Y,Lancamentos!$AF:$AF,Fluxo_de_Caixa_Semanal!AA$8,Lancamentos!$F:$F,"Orçado",Lancamentos!$J:$J,Fluxo_de_Caixa_Semanal!$A180)</f>
        <v>0</v>
      </c>
      <c r="AB180" s="122">
        <f>-SUMIFS(Lancamentos!$Y:$Y,Lancamentos!$AF:$AF,Fluxo_de_Caixa_Semanal!AB$8,Lancamentos!$F:$F,"Orçado",Lancamentos!$J:$J,Fluxo_de_Caixa_Semanal!$A180)</f>
        <v>0</v>
      </c>
      <c r="AC180" s="123">
        <f>-SUMIFS(Lancamentos!$Y:$Y,Lancamentos!$AF:$AF,Fluxo_de_Caixa_Semanal!AC$8,Lancamentos!$F:$F,"Orçado",Lancamentos!$J:$J,Fluxo_de_Caixa_Semanal!$A180)</f>
        <v>0</v>
      </c>
      <c r="AD180" s="121">
        <f>-SUMIFS(Lancamentos!$Y:$Y,Lancamentos!$AF:$AF,Fluxo_de_Caixa_Semanal!AD$8,Lancamentos!$F:$F,"Orçado",Lancamentos!$J:$J,Fluxo_de_Caixa_Semanal!$A180)</f>
        <v>0</v>
      </c>
      <c r="AE180" s="122">
        <f>-SUMIFS(Lancamentos!$Y:$Y,Lancamentos!$AF:$AF,Fluxo_de_Caixa_Semanal!AE$8,Lancamentos!$F:$F,"Orçado",Lancamentos!$J:$J,Fluxo_de_Caixa_Semanal!$A180)</f>
        <v>0</v>
      </c>
      <c r="AF180" s="123">
        <f>-SUMIFS(Lancamentos!$Y:$Y,Lancamentos!$AF:$AF,Fluxo_de_Caixa_Semanal!AF$8,Lancamentos!$F:$F,"Orçado",Lancamentos!$J:$J,Fluxo_de_Caixa_Semanal!$A180)</f>
        <v>0</v>
      </c>
      <c r="AG180" s="121">
        <f>-SUMIFS(Lancamentos!$Y:$Y,Lancamentos!$AF:$AF,Fluxo_de_Caixa_Semanal!AG$8,Lancamentos!$F:$F,"Orçado",Lancamentos!$J:$J,Fluxo_de_Caixa_Semanal!$A180)</f>
        <v>0</v>
      </c>
      <c r="AH180" s="122">
        <f>-SUMIFS(Lancamentos!$Y:$Y,Lancamentos!$AF:$AF,Fluxo_de_Caixa_Semanal!AH$8,Lancamentos!$F:$F,"Orçado",Lancamentos!$J:$J,Fluxo_de_Caixa_Semanal!$A180)</f>
        <v>0</v>
      </c>
      <c r="AI180" s="123">
        <f>-SUMIFS(Lancamentos!$Y:$Y,Lancamentos!$AF:$AF,Fluxo_de_Caixa_Semanal!AI$8,Lancamentos!$F:$F,"Orçado",Lancamentos!$J:$J,Fluxo_de_Caixa_Semanal!$A180)</f>
        <v>0</v>
      </c>
      <c r="AJ180" s="121">
        <f>-SUMIFS(Lancamentos!$Y:$Y,Lancamentos!$AF:$AF,Fluxo_de_Caixa_Semanal!AJ$8,Lancamentos!$F:$F,"Orçado",Lancamentos!$J:$J,Fluxo_de_Caixa_Semanal!$A180)</f>
        <v>0</v>
      </c>
      <c r="AK180" s="122">
        <f>-SUMIFS(Lancamentos!$Y:$Y,Lancamentos!$AF:$AF,Fluxo_de_Caixa_Semanal!AK$8,Lancamentos!$F:$F,"Orçado",Lancamentos!$J:$J,Fluxo_de_Caixa_Semanal!$A180)</f>
        <v>0</v>
      </c>
      <c r="AL180" s="123">
        <f>-SUMIFS(Lancamentos!$Y:$Y,Lancamentos!$AF:$AF,Fluxo_de_Caixa_Semanal!AL$8,Lancamentos!$F:$F,"Orçado",Lancamentos!$J:$J,Fluxo_de_Caixa_Semanal!$A180)</f>
        <v>0</v>
      </c>
      <c r="AM180" s="121">
        <f>-SUMIFS(Lancamentos!$Y:$Y,Lancamentos!$AF:$AF,Fluxo_de_Caixa_Semanal!AM$8,Lancamentos!$F:$F,"Orçado",Lancamentos!$J:$J,Fluxo_de_Caixa_Semanal!$A180)</f>
        <v>0</v>
      </c>
      <c r="AN180" s="122">
        <f>-SUMIFS(Lancamentos!$Y:$Y,Lancamentos!$AF:$AF,Fluxo_de_Caixa_Semanal!AN$8,Lancamentos!$F:$F,"Orçado",Lancamentos!$J:$J,Fluxo_de_Caixa_Semanal!$A180)</f>
        <v>0</v>
      </c>
      <c r="AO180" s="123">
        <f>-SUMIFS(Lancamentos!$Y:$Y,Lancamentos!$AF:$AF,Fluxo_de_Caixa_Semanal!AO$8,Lancamentos!$F:$F,"Orçado",Lancamentos!$J:$J,Fluxo_de_Caixa_Semanal!$A180)</f>
        <v>0</v>
      </c>
      <c r="AP180" s="121">
        <f>-SUMIFS(Lancamentos!$Y:$Y,Lancamentos!$AF:$AF,Fluxo_de_Caixa_Semanal!AP$8,Lancamentos!$F:$F,"Orçado",Lancamentos!$J:$J,Fluxo_de_Caixa_Semanal!$A180)</f>
        <v>0</v>
      </c>
      <c r="AQ180" s="122">
        <f>-SUMIFS(Lancamentos!$Y:$Y,Lancamentos!$AF:$AF,Fluxo_de_Caixa_Semanal!AQ$8,Lancamentos!$F:$F,"Orçado",Lancamentos!$J:$J,Fluxo_de_Caixa_Semanal!$A180)</f>
        <v>0</v>
      </c>
      <c r="AR180" s="123">
        <f>-SUMIFS(Lancamentos!$Y:$Y,Lancamentos!$AF:$AF,Fluxo_de_Caixa_Semanal!AR$8,Lancamentos!$F:$F,"Orçado",Lancamentos!$J:$J,Fluxo_de_Caixa_Semanal!$A180)</f>
        <v>0</v>
      </c>
      <c r="AS180" s="121">
        <f>-SUMIFS(Lancamentos!$Y:$Y,Lancamentos!$AF:$AF,Fluxo_de_Caixa_Semanal!AS$8,Lancamentos!$F:$F,"Orçado",Lancamentos!$J:$J,Fluxo_de_Caixa_Semanal!$A180)</f>
        <v>0</v>
      </c>
      <c r="AT180" s="122">
        <f>-SUMIFS(Lancamentos!$Y:$Y,Lancamentos!$AF:$AF,Fluxo_de_Caixa_Semanal!AT$8,Lancamentos!$F:$F,"Orçado",Lancamentos!$J:$J,Fluxo_de_Caixa_Semanal!$A180)</f>
        <v>0</v>
      </c>
      <c r="AU180" s="123">
        <f>-SUMIFS(Lancamentos!$Y:$Y,Lancamentos!$AF:$AF,Fluxo_de_Caixa_Semanal!AU$8,Lancamentos!$F:$F,"Orçado",Lancamentos!$J:$J,Fluxo_de_Caixa_Semanal!$A180)</f>
        <v>0</v>
      </c>
      <c r="AV180" s="121">
        <f>-SUMIFS(Lancamentos!$Y:$Y,Lancamentos!$AF:$AF,Fluxo_de_Caixa_Semanal!AV$8,Lancamentos!$F:$F,"Orçado",Lancamentos!$J:$J,Fluxo_de_Caixa_Semanal!$A180)</f>
        <v>0</v>
      </c>
      <c r="AW180" s="122">
        <f>-SUMIFS(Lancamentos!$Y:$Y,Lancamentos!$AF:$AF,Fluxo_de_Caixa_Semanal!AW$8,Lancamentos!$F:$F,"Orçado",Lancamentos!$J:$J,Fluxo_de_Caixa_Semanal!$A180)</f>
        <v>0</v>
      </c>
      <c r="AX180" s="123">
        <f>-SUMIFS(Lancamentos!$Y:$Y,Lancamentos!$AF:$AF,Fluxo_de_Caixa_Semanal!AX$8,Lancamentos!$F:$F,"Orçado",Lancamentos!$J:$J,Fluxo_de_Caixa_Semanal!$A180)</f>
        <v>0</v>
      </c>
      <c r="AY180" s="121">
        <f>-SUMIFS(Lancamentos!$Y:$Y,Lancamentos!$AF:$AF,Fluxo_de_Caixa_Semanal!AY$8,Lancamentos!$F:$F,"Orçado",Lancamentos!$J:$J,Fluxo_de_Caixa_Semanal!$A180)</f>
        <v>0</v>
      </c>
      <c r="AZ180" s="122">
        <f>-SUMIFS(Lancamentos!$Y:$Y,Lancamentos!$AF:$AF,Fluxo_de_Caixa_Semanal!AZ$8,Lancamentos!$F:$F,"Orçado",Lancamentos!$J:$J,Fluxo_de_Caixa_Semanal!$A180)</f>
        <v>0</v>
      </c>
      <c r="BA180" s="123">
        <f>-SUMIFS(Lancamentos!$Y:$Y,Lancamentos!$AF:$AF,Fluxo_de_Caixa_Semanal!BA$8,Lancamentos!$F:$F,"Orçado",Lancamentos!$J:$J,Fluxo_de_Caixa_Semanal!$A180)</f>
        <v>0</v>
      </c>
      <c r="BB180" s="121">
        <f>-SUMIFS(Lancamentos!$Y:$Y,Lancamentos!$AF:$AF,Fluxo_de_Caixa_Semanal!BB$8,Lancamentos!$F:$F,"Orçado",Lancamentos!$J:$J,Fluxo_de_Caixa_Semanal!$A180)</f>
        <v>0</v>
      </c>
      <c r="BC180" s="122">
        <f>-SUMIFS(Lancamentos!$Y:$Y,Lancamentos!$AF:$AF,Fluxo_de_Caixa_Semanal!BC$8,Lancamentos!$F:$F,"Orçado",Lancamentos!$J:$J,Fluxo_de_Caixa_Semanal!$A180)</f>
        <v>0</v>
      </c>
      <c r="BD180" s="123">
        <f>-SUMIFS(Lancamentos!$Y:$Y,Lancamentos!$AF:$AF,Fluxo_de_Caixa_Semanal!BD$8,Lancamentos!$F:$F,"Orçado",Lancamentos!$J:$J,Fluxo_de_Caixa_Semanal!$A180)</f>
        <v>0</v>
      </c>
      <c r="BE180" s="121">
        <f>-SUMIFS(Lancamentos!$Y:$Y,Lancamentos!$AF:$AF,Fluxo_de_Caixa_Semanal!BE$8,Lancamentos!$F:$F,"Orçado",Lancamentos!$J:$J,Fluxo_de_Caixa_Semanal!$A180)</f>
        <v>0</v>
      </c>
      <c r="BF180" s="122">
        <f>-SUMIFS(Lancamentos!$Y:$Y,Lancamentos!$AF:$AF,Fluxo_de_Caixa_Semanal!BF$8,Lancamentos!$F:$F,"Orçado",Lancamentos!$J:$J,Fluxo_de_Caixa_Semanal!$A180)</f>
        <v>0</v>
      </c>
      <c r="BG180" s="123">
        <f>-SUMIFS(Lancamentos!$Y:$Y,Lancamentos!$AF:$AF,Fluxo_de_Caixa_Semanal!BG$8,Lancamentos!$F:$F,"Orçado",Lancamentos!$J:$J,Fluxo_de_Caixa_Semanal!$A180)</f>
        <v>0</v>
      </c>
      <c r="BH180" s="121">
        <f>-SUMIFS(Lancamentos!$Y:$Y,Lancamentos!$AF:$AF,Fluxo_de_Caixa_Semanal!BH$8,Lancamentos!$F:$F,"Orçado",Lancamentos!$J:$J,Fluxo_de_Caixa_Semanal!$A180)</f>
        <v>0</v>
      </c>
      <c r="BI180" s="122">
        <f>-SUMIFS(Lancamentos!$Y:$Y,Lancamentos!$AF:$AF,Fluxo_de_Caixa_Semanal!BI$8,Lancamentos!$F:$F,"Orçado",Lancamentos!$J:$J,Fluxo_de_Caixa_Semanal!$A180)</f>
        <v>0</v>
      </c>
      <c r="BJ180" s="123">
        <f>-SUMIFS(Lancamentos!$Y:$Y,Lancamentos!$AF:$AF,Fluxo_de_Caixa_Semanal!BJ$8,Lancamentos!$F:$F,"Orçado",Lancamentos!$J:$J,Fluxo_de_Caixa_Semanal!$A180)</f>
        <v>0</v>
      </c>
      <c r="BK180" s="121">
        <f>-SUMIFS(Lancamentos!$Y:$Y,Lancamentos!$AF:$AF,Fluxo_de_Caixa_Semanal!BK$8,Lancamentos!$F:$F,"Orçado",Lancamentos!$J:$J,Fluxo_de_Caixa_Semanal!$A180)</f>
        <v>0</v>
      </c>
      <c r="BL180" s="122">
        <f>-SUMIFS(Lancamentos!$Y:$Y,Lancamentos!$AF:$AF,Fluxo_de_Caixa_Semanal!BL$8,Lancamentos!$F:$F,"Orçado",Lancamentos!$J:$J,Fluxo_de_Caixa_Semanal!$A180)</f>
        <v>0</v>
      </c>
      <c r="BM180" s="123">
        <f>-SUMIFS(Lancamentos!$Y:$Y,Lancamentos!$AF:$AF,Fluxo_de_Caixa_Semanal!BM$8,Lancamentos!$F:$F,"Orçado",Lancamentos!$J:$J,Fluxo_de_Caixa_Semanal!$A180)</f>
        <v>0</v>
      </c>
      <c r="BN180" s="121">
        <f>-SUMIFS(Lancamentos!$Y:$Y,Lancamentos!$AF:$AF,Fluxo_de_Caixa_Semanal!BN$8,Lancamentos!$F:$F,"Orçado",Lancamentos!$J:$J,Fluxo_de_Caixa_Semanal!$A180)</f>
        <v>0</v>
      </c>
      <c r="BO180" s="122">
        <f>-SUMIFS(Lancamentos!$Y:$Y,Lancamentos!$AF:$AF,Fluxo_de_Caixa_Semanal!BO$8,Lancamentos!$F:$F,"Orçado",Lancamentos!$J:$J,Fluxo_de_Caixa_Semanal!$A180)</f>
        <v>0</v>
      </c>
      <c r="BP180" s="123">
        <f>-SUMIFS(Lancamentos!$Y:$Y,Lancamentos!$AF:$AF,Fluxo_de_Caixa_Semanal!BP$8,Lancamentos!$F:$F,"Orçado",Lancamentos!$J:$J,Fluxo_de_Caixa_Semanal!$A180)</f>
        <v>0</v>
      </c>
      <c r="BQ180" s="121">
        <f>-SUMIFS(Lancamentos!$Y:$Y,Lancamentos!$AF:$AF,Fluxo_de_Caixa_Semanal!BQ$8,Lancamentos!$F:$F,"Orçado",Lancamentos!$J:$J,Fluxo_de_Caixa_Semanal!$A180)</f>
        <v>0</v>
      </c>
      <c r="BR180" s="122">
        <f>-SUMIFS(Lancamentos!$Y:$Y,Lancamentos!$AF:$AF,Fluxo_de_Caixa_Semanal!BR$8,Lancamentos!$F:$F,"Orçado",Lancamentos!$J:$J,Fluxo_de_Caixa_Semanal!$A180)</f>
        <v>0</v>
      </c>
      <c r="BS180" s="123">
        <f>-SUMIFS(Lancamentos!$Y:$Y,Lancamentos!$AF:$AF,Fluxo_de_Caixa_Semanal!BS$8,Lancamentos!$F:$F,"Orçado",Lancamentos!$J:$J,Fluxo_de_Caixa_Semanal!$A180)</f>
        <v>0</v>
      </c>
      <c r="BT180" s="121">
        <f>-SUMIFS(Lancamentos!$Y:$Y,Lancamentos!$AF:$AF,Fluxo_de_Caixa_Semanal!BT$8,Lancamentos!$F:$F,"Orçado",Lancamentos!$J:$J,Fluxo_de_Caixa_Semanal!$A180)</f>
        <v>0</v>
      </c>
      <c r="BU180" s="122">
        <f>-SUMIFS(Lancamentos!$Y:$Y,Lancamentos!$AF:$AF,Fluxo_de_Caixa_Semanal!BU$8,Lancamentos!$F:$F,"Orçado",Lancamentos!$J:$J,Fluxo_de_Caixa_Semanal!$A180)</f>
        <v>0</v>
      </c>
      <c r="BV180" s="123">
        <f>-SUMIFS(Lancamentos!$Y:$Y,Lancamentos!$AF:$AF,Fluxo_de_Caixa_Semanal!BV$8,Lancamentos!$F:$F,"Orçado",Lancamentos!$J:$J,Fluxo_de_Caixa_Semanal!$A180)</f>
        <v>0</v>
      </c>
      <c r="BW180" s="121">
        <f>-SUMIFS(Lancamentos!$Y:$Y,Lancamentos!$AF:$AF,Fluxo_de_Caixa_Semanal!BW$8,Lancamentos!$F:$F,"Orçado",Lancamentos!$J:$J,Fluxo_de_Caixa_Semanal!$A180)</f>
        <v>0</v>
      </c>
      <c r="BX180" s="122">
        <f>-SUMIFS(Lancamentos!$Y:$Y,Lancamentos!$AF:$AF,Fluxo_de_Caixa_Semanal!BX$8,Lancamentos!$F:$F,"Orçado",Lancamentos!$J:$J,Fluxo_de_Caixa_Semanal!$A180)</f>
        <v>0</v>
      </c>
      <c r="BY180" s="123">
        <f>-SUMIFS(Lancamentos!$Y:$Y,Lancamentos!$AF:$AF,Fluxo_de_Caixa_Semanal!BY$8,Lancamentos!$F:$F,"Orçado",Lancamentos!$J:$J,Fluxo_de_Caixa_Semanal!$A180)</f>
        <v>0</v>
      </c>
      <c r="BZ180" s="121">
        <f>-SUMIFS(Lancamentos!$Y:$Y,Lancamentos!$AF:$AF,Fluxo_de_Caixa_Semanal!BZ$8,Lancamentos!$F:$F,"Orçado",Lancamentos!$J:$J,Fluxo_de_Caixa_Semanal!$A180)</f>
        <v>0</v>
      </c>
      <c r="CA180" s="122">
        <f>-SUMIFS(Lancamentos!$Y:$Y,Lancamentos!$AF:$AF,Fluxo_de_Caixa_Semanal!CA$8,Lancamentos!$F:$F,"Orçado",Lancamentos!$J:$J,Fluxo_de_Caixa_Semanal!$A180)</f>
        <v>0</v>
      </c>
      <c r="CB180" s="123">
        <f>-SUMIFS(Lancamentos!$Y:$Y,Lancamentos!$AF:$AF,Fluxo_de_Caixa_Semanal!CB$8,Lancamentos!$F:$F,"Orçado",Lancamentos!$J:$J,Fluxo_de_Caixa_Semanal!$A180)</f>
        <v>0</v>
      </c>
      <c r="CC180" s="121">
        <f>-SUMIFS(Lancamentos!$Y:$Y,Lancamentos!$AF:$AF,Fluxo_de_Caixa_Semanal!CC$8,Lancamentos!$F:$F,"Orçado",Lancamentos!$J:$J,Fluxo_de_Caixa_Semanal!$A180)</f>
        <v>0</v>
      </c>
      <c r="CD180" s="122">
        <f>-SUMIFS(Lancamentos!$Y:$Y,Lancamentos!$AF:$AF,Fluxo_de_Caixa_Semanal!CD$8,Lancamentos!$F:$F,"Orçado",Lancamentos!$J:$J,Fluxo_de_Caixa_Semanal!$A180)</f>
        <v>0</v>
      </c>
      <c r="CE180" s="123">
        <f>-SUMIFS(Lancamentos!$Y:$Y,Lancamentos!$AF:$AF,Fluxo_de_Caixa_Semanal!CE$8,Lancamentos!$F:$F,"Orçado",Lancamentos!$J:$J,Fluxo_de_Caixa_Semanal!$A180)</f>
        <v>0</v>
      </c>
      <c r="CF180" s="121">
        <f>-SUMIFS(Lancamentos!$Y:$Y,Lancamentos!$AF:$AF,Fluxo_de_Caixa_Semanal!CF$8,Lancamentos!$F:$F,"Orçado",Lancamentos!$J:$J,Fluxo_de_Caixa_Semanal!$A180)</f>
        <v>0</v>
      </c>
      <c r="CG180" s="122">
        <f>-SUMIFS(Lancamentos!$Y:$Y,Lancamentos!$AF:$AF,Fluxo_de_Caixa_Semanal!CG$8,Lancamentos!$F:$F,"Orçado",Lancamentos!$J:$J,Fluxo_de_Caixa_Semanal!$A180)</f>
        <v>0</v>
      </c>
      <c r="CH180" s="123">
        <f>-SUMIFS(Lancamentos!$Y:$Y,Lancamentos!$AF:$AF,Fluxo_de_Caixa_Semanal!CH$8,Lancamentos!$F:$F,"Orçado",Lancamentos!$J:$J,Fluxo_de_Caixa_Semanal!$A180)</f>
        <v>0</v>
      </c>
      <c r="CI180" s="121">
        <f>-SUMIFS(Lancamentos!$Y:$Y,Lancamentos!$AF:$AF,Fluxo_de_Caixa_Semanal!CI$8,Lancamentos!$F:$F,"Orçado",Lancamentos!$J:$J,Fluxo_de_Caixa_Semanal!$A180)</f>
        <v>0</v>
      </c>
      <c r="CJ180" s="122">
        <f>-SUMIFS(Lancamentos!$Y:$Y,Lancamentos!$AF:$AF,Fluxo_de_Caixa_Semanal!CJ$8,Lancamentos!$F:$F,"Orçado",Lancamentos!$J:$J,Fluxo_de_Caixa_Semanal!$A180)</f>
        <v>0</v>
      </c>
      <c r="CK180" s="123">
        <f>-SUMIFS(Lancamentos!$Y:$Y,Lancamentos!$AF:$AF,Fluxo_de_Caixa_Semanal!CK$8,Lancamentos!$F:$F,"Orçado",Lancamentos!$J:$J,Fluxo_de_Caixa_Semanal!$A180)</f>
        <v>0</v>
      </c>
      <c r="CL180" s="121">
        <f>-SUMIFS(Lancamentos!$Y:$Y,Lancamentos!$AF:$AF,Fluxo_de_Caixa_Semanal!CL$8,Lancamentos!$F:$F,"Orçado",Lancamentos!$J:$J,Fluxo_de_Caixa_Semanal!$A180)</f>
        <v>0</v>
      </c>
      <c r="CM180" s="122">
        <f>-SUMIFS(Lancamentos!$Y:$Y,Lancamentos!$AF:$AF,Fluxo_de_Caixa_Semanal!CM$8,Lancamentos!$F:$F,"Orçado",Lancamentos!$J:$J,Fluxo_de_Caixa_Semanal!$A180)</f>
        <v>0</v>
      </c>
      <c r="CN180" s="123">
        <f>-SUMIFS(Lancamentos!$Y:$Y,Lancamentos!$AF:$AF,Fluxo_de_Caixa_Semanal!CN$8,Lancamentos!$F:$F,"Orçado",Lancamentos!$J:$J,Fluxo_de_Caixa_Semanal!$A180)</f>
        <v>0</v>
      </c>
      <c r="CO180" s="121">
        <f>-SUMIFS(Lancamentos!$Y:$Y,Lancamentos!$AF:$AF,Fluxo_de_Caixa_Semanal!CO$8,Lancamentos!$F:$F,"Orçado",Lancamentos!$J:$J,Fluxo_de_Caixa_Semanal!$A180)</f>
        <v>0</v>
      </c>
      <c r="CP180" s="122">
        <f>-SUMIFS(Lancamentos!$Y:$Y,Lancamentos!$AF:$AF,Fluxo_de_Caixa_Semanal!CP$8,Lancamentos!$F:$F,"Orçado",Lancamentos!$J:$J,Fluxo_de_Caixa_Semanal!$A180)</f>
        <v>0</v>
      </c>
      <c r="CQ180" s="123">
        <f>-SUMIFS(Lancamentos!$Y:$Y,Lancamentos!$AF:$AF,Fluxo_de_Caixa_Semanal!CQ$8,Lancamentos!$F:$F,"Orçado",Lancamentos!$J:$J,Fluxo_de_Caixa_Semanal!$A180)</f>
        <v>0</v>
      </c>
      <c r="CR180" s="121">
        <f>-SUMIFS(Lancamentos!$Y:$Y,Lancamentos!$AF:$AF,Fluxo_de_Caixa_Semanal!CR$8,Lancamentos!$F:$F,"Orçado",Lancamentos!$J:$J,Fluxo_de_Caixa_Semanal!$A180)</f>
        <v>0</v>
      </c>
      <c r="CS180" s="122">
        <f>-SUMIFS(Lancamentos!$Y:$Y,Lancamentos!$AF:$AF,Fluxo_de_Caixa_Semanal!CS$8,Lancamentos!$F:$F,"Orçado",Lancamentos!$J:$J,Fluxo_de_Caixa_Semanal!$A180)</f>
        <v>0</v>
      </c>
      <c r="CT180" s="123">
        <f>-SUMIFS(Lancamentos!$Y:$Y,Lancamentos!$AF:$AF,Fluxo_de_Caixa_Semanal!CT$8,Lancamentos!$F:$F,"Orçado",Lancamentos!$J:$J,Fluxo_de_Caixa_Semanal!$A180)</f>
        <v>0</v>
      </c>
      <c r="CU180" s="121">
        <f>-SUMIFS(Lancamentos!$Y:$Y,Lancamentos!$AF:$AF,Fluxo_de_Caixa_Semanal!CU$8,Lancamentos!$F:$F,"Orçado",Lancamentos!$J:$J,Fluxo_de_Caixa_Semanal!$A180)</f>
        <v>0</v>
      </c>
      <c r="CV180" s="122">
        <f>-SUMIFS(Lancamentos!$Y:$Y,Lancamentos!$AF:$AF,Fluxo_de_Caixa_Semanal!CV$8,Lancamentos!$F:$F,"Orçado",Lancamentos!$J:$J,Fluxo_de_Caixa_Semanal!$A180)</f>
        <v>0</v>
      </c>
      <c r="CW180" s="123">
        <f>-SUMIFS(Lancamentos!$Y:$Y,Lancamentos!$AF:$AF,Fluxo_de_Caixa_Semanal!CW$8,Lancamentos!$F:$F,"Orçado",Lancamentos!$J:$J,Fluxo_de_Caixa_Semanal!$A180)</f>
        <v>0</v>
      </c>
      <c r="CX180" s="121">
        <f>-SUMIFS(Lancamentos!$Y:$Y,Lancamentos!$AF:$AF,Fluxo_de_Caixa_Semanal!CX$8,Lancamentos!$F:$F,"Orçado",Lancamentos!$J:$J,Fluxo_de_Caixa_Semanal!$A180)</f>
        <v>0</v>
      </c>
      <c r="CY180" s="122">
        <f>-SUMIFS(Lancamentos!$Y:$Y,Lancamentos!$AF:$AF,Fluxo_de_Caixa_Semanal!CY$8,Lancamentos!$F:$F,"Orçado",Lancamentos!$J:$J,Fluxo_de_Caixa_Semanal!$A180)</f>
        <v>0</v>
      </c>
      <c r="CZ180" s="123">
        <f>-SUMIFS(Lancamentos!$Y:$Y,Lancamentos!$AF:$AF,Fluxo_de_Caixa_Semanal!CZ$8,Lancamentos!$F:$F,"Orçado",Lancamentos!$J:$J,Fluxo_de_Caixa_Semanal!$A180)</f>
        <v>0</v>
      </c>
      <c r="DA180" s="121">
        <f>-SUMIFS(Lancamentos!$Y:$Y,Lancamentos!$AF:$AF,Fluxo_de_Caixa_Semanal!DA$8,Lancamentos!$F:$F,"Orçado",Lancamentos!$J:$J,Fluxo_de_Caixa_Semanal!$A180)</f>
        <v>0</v>
      </c>
      <c r="DB180" s="122">
        <f>-SUMIFS(Lancamentos!$Y:$Y,Lancamentos!$AF:$AF,Fluxo_de_Caixa_Semanal!DB$8,Lancamentos!$F:$F,"Orçado",Lancamentos!$J:$J,Fluxo_de_Caixa_Semanal!$A180)</f>
        <v>0</v>
      </c>
      <c r="DC180" s="123">
        <f>-SUMIFS(Lancamentos!$Y:$Y,Lancamentos!$AF:$AF,Fluxo_de_Caixa_Semanal!DC$8,Lancamentos!$F:$F,"Orçado",Lancamentos!$J:$J,Fluxo_de_Caixa_Semanal!$A180)</f>
        <v>0</v>
      </c>
      <c r="DD180" s="121">
        <f>-SUMIFS(Lancamentos!$Y:$Y,Lancamentos!$AF:$AF,Fluxo_de_Caixa_Semanal!DD$8,Lancamentos!$F:$F,"Orçado",Lancamentos!$J:$J,Fluxo_de_Caixa_Semanal!$A180)</f>
        <v>0</v>
      </c>
      <c r="DE180" s="122">
        <f>-SUMIFS(Lancamentos!$Y:$Y,Lancamentos!$AF:$AF,Fluxo_de_Caixa_Semanal!DE$8,Lancamentos!$F:$F,"Orçado",Lancamentos!$J:$J,Fluxo_de_Caixa_Semanal!$A180)</f>
        <v>0</v>
      </c>
      <c r="DF180" s="123">
        <f>-SUMIFS(Lancamentos!$Y:$Y,Lancamentos!$AF:$AF,Fluxo_de_Caixa_Semanal!DF$8,Lancamentos!$F:$F,"Orçado",Lancamentos!$J:$J,Fluxo_de_Caixa_Semanal!$A180)</f>
        <v>0</v>
      </c>
      <c r="DG180" s="121">
        <f>-SUMIFS(Lancamentos!$Y:$Y,Lancamentos!$AF:$AF,Fluxo_de_Caixa_Semanal!DG$8,Lancamentos!$F:$F,"Orçado",Lancamentos!$J:$J,Fluxo_de_Caixa_Semanal!$A180)</f>
        <v>0</v>
      </c>
      <c r="DH180" s="122">
        <f>-SUMIFS(Lancamentos!$Y:$Y,Lancamentos!$AF:$AF,Fluxo_de_Caixa_Semanal!DH$8,Lancamentos!$F:$F,"Orçado",Lancamentos!$J:$J,Fluxo_de_Caixa_Semanal!$A180)</f>
        <v>0</v>
      </c>
      <c r="DI180" s="123">
        <f>-SUMIFS(Lancamentos!$Y:$Y,Lancamentos!$AF:$AF,Fluxo_de_Caixa_Semanal!DI$8,Lancamentos!$F:$F,"Orçado",Lancamentos!$J:$J,Fluxo_de_Caixa_Semanal!$A180)</f>
        <v>0</v>
      </c>
      <c r="DJ180" s="121">
        <f>-SUMIFS(Lancamentos!$Y:$Y,Lancamentos!$AF:$AF,Fluxo_de_Caixa_Semanal!DJ$8,Lancamentos!$F:$F,"Orçado",Lancamentos!$J:$J,Fluxo_de_Caixa_Semanal!$A180)</f>
        <v>0</v>
      </c>
      <c r="DK180" s="122">
        <f>-SUMIFS(Lancamentos!$Y:$Y,Lancamentos!$AF:$AF,Fluxo_de_Caixa_Semanal!DK$8,Lancamentos!$F:$F,"Orçado",Lancamentos!$J:$J,Fluxo_de_Caixa_Semanal!$A180)</f>
        <v>0</v>
      </c>
      <c r="DL180" s="123">
        <f>-SUMIFS(Lancamentos!$Y:$Y,Lancamentos!$AF:$AF,Fluxo_de_Caixa_Semanal!DL$8,Lancamentos!$F:$F,"Orçado",Lancamentos!$J:$J,Fluxo_de_Caixa_Semanal!$A180)</f>
        <v>0</v>
      </c>
      <c r="DM180" s="121">
        <f>-SUMIFS(Lancamentos!$Y:$Y,Lancamentos!$AF:$AF,Fluxo_de_Caixa_Semanal!DM$8,Lancamentos!$F:$F,"Orçado",Lancamentos!$J:$J,Fluxo_de_Caixa_Semanal!$A180)</f>
        <v>0</v>
      </c>
      <c r="DN180" s="122">
        <f>-SUMIFS(Lancamentos!$Y:$Y,Lancamentos!$AF:$AF,Fluxo_de_Caixa_Semanal!DN$8,Lancamentos!$F:$F,"Orçado",Lancamentos!$J:$J,Fluxo_de_Caixa_Semanal!$A180)</f>
        <v>0</v>
      </c>
      <c r="DO180" s="123">
        <f>-SUMIFS(Lancamentos!$Y:$Y,Lancamentos!$AF:$AF,Fluxo_de_Caixa_Semanal!DO$8,Lancamentos!$F:$F,"Orçado",Lancamentos!$J:$J,Fluxo_de_Caixa_Semanal!$A180)</f>
        <v>0</v>
      </c>
      <c r="DP180" s="121">
        <f>-SUMIFS(Lancamentos!$Y:$Y,Lancamentos!$AF:$AF,Fluxo_de_Caixa_Semanal!DP$8,Lancamentos!$F:$F,"Orçado",Lancamentos!$J:$J,Fluxo_de_Caixa_Semanal!$A180)</f>
        <v>0</v>
      </c>
      <c r="DQ180" s="122">
        <f>-SUMIFS(Lancamentos!$Y:$Y,Lancamentos!$AF:$AF,Fluxo_de_Caixa_Semanal!DQ$8,Lancamentos!$F:$F,"Orçado",Lancamentos!$J:$J,Fluxo_de_Caixa_Semanal!$A180)</f>
        <v>0</v>
      </c>
      <c r="DR180" s="123">
        <f>-SUMIFS(Lancamentos!$Y:$Y,Lancamentos!$AF:$AF,Fluxo_de_Caixa_Semanal!DR$8,Lancamentos!$F:$F,"Orçado",Lancamentos!$J:$J,Fluxo_de_Caixa_Semanal!$A180)</f>
        <v>0</v>
      </c>
      <c r="DS180" s="121">
        <f>-SUMIFS(Lancamentos!$Y:$Y,Lancamentos!$AF:$AF,Fluxo_de_Caixa_Semanal!DS$8,Lancamentos!$F:$F,"Orçado",Lancamentos!$J:$J,Fluxo_de_Caixa_Semanal!$A180)</f>
        <v>0</v>
      </c>
      <c r="DT180" s="122">
        <f>-SUMIFS(Lancamentos!$Y:$Y,Lancamentos!$AF:$AF,Fluxo_de_Caixa_Semanal!DT$8,Lancamentos!$F:$F,"Orçado",Lancamentos!$J:$J,Fluxo_de_Caixa_Semanal!$A180)</f>
        <v>0</v>
      </c>
      <c r="DU180" s="123">
        <f>-SUMIFS(Lancamentos!$Y:$Y,Lancamentos!$AF:$AF,Fluxo_de_Caixa_Semanal!DU$8,Lancamentos!$F:$F,"Orçado",Lancamentos!$J:$J,Fluxo_de_Caixa_Semanal!$A180)</f>
        <v>0</v>
      </c>
      <c r="DV180" s="121">
        <f>-SUMIFS(Lancamentos!$Y:$Y,Lancamentos!$AF:$AF,Fluxo_de_Caixa_Semanal!DV$8,Lancamentos!$F:$F,"Orçado",Lancamentos!$J:$J,Fluxo_de_Caixa_Semanal!$A180)</f>
        <v>0</v>
      </c>
      <c r="DW180" s="122">
        <f>-SUMIFS(Lancamentos!$Y:$Y,Lancamentos!$AF:$AF,Fluxo_de_Caixa_Semanal!DW$8,Lancamentos!$F:$F,"Orçado",Lancamentos!$J:$J,Fluxo_de_Caixa_Semanal!$A180)</f>
        <v>0</v>
      </c>
      <c r="DX180" s="123">
        <f>-SUMIFS(Lancamentos!$Y:$Y,Lancamentos!$AF:$AF,Fluxo_de_Caixa_Semanal!DX$8,Lancamentos!$F:$F,"Orçado",Lancamentos!$J:$J,Fluxo_de_Caixa_Semanal!$A180)</f>
        <v>0</v>
      </c>
      <c r="DY180" s="121">
        <f>-SUMIFS(Lancamentos!$Y:$Y,Lancamentos!$AF:$AF,Fluxo_de_Caixa_Semanal!DY$8,Lancamentos!$F:$F,"Orçado",Lancamentos!$J:$J,Fluxo_de_Caixa_Semanal!$A180)</f>
        <v>0</v>
      </c>
      <c r="DZ180" s="122">
        <f>-SUMIFS(Lancamentos!$Y:$Y,Lancamentos!$AF:$AF,Fluxo_de_Caixa_Semanal!DZ$8,Lancamentos!$F:$F,"Orçado",Lancamentos!$J:$J,Fluxo_de_Caixa_Semanal!$A180)</f>
        <v>0</v>
      </c>
      <c r="EA180" s="123">
        <f>-SUMIFS(Lancamentos!$Y:$Y,Lancamentos!$AF:$AF,Fluxo_de_Caixa_Semanal!EA$8,Lancamentos!$F:$F,"Orçado",Lancamentos!$J:$J,Fluxo_de_Caixa_Semanal!$A180)</f>
        <v>0</v>
      </c>
      <c r="EB180" s="121">
        <f>-SUMIFS(Lancamentos!$Y:$Y,Lancamentos!$AF:$AF,Fluxo_de_Caixa_Semanal!EB$8,Lancamentos!$F:$F,"Orçado",Lancamentos!$J:$J,Fluxo_de_Caixa_Semanal!$A180)</f>
        <v>0</v>
      </c>
      <c r="EC180" s="122">
        <f>-SUMIFS(Lancamentos!$Y:$Y,Lancamentos!$AF:$AF,Fluxo_de_Caixa_Semanal!EC$8,Lancamentos!$F:$F,"Orçado",Lancamentos!$J:$J,Fluxo_de_Caixa_Semanal!$A180)</f>
        <v>0</v>
      </c>
      <c r="ED180" s="123">
        <f>-SUMIFS(Lancamentos!$Y:$Y,Lancamentos!$AF:$AF,Fluxo_de_Caixa_Semanal!ED$8,Lancamentos!$F:$F,"Orçado",Lancamentos!$J:$J,Fluxo_de_Caixa_Semanal!$A180)</f>
        <v>0</v>
      </c>
      <c r="EE180" s="121">
        <f>-SUMIFS(Lancamentos!$Y:$Y,Lancamentos!$AF:$AF,Fluxo_de_Caixa_Semanal!EE$8,Lancamentos!$F:$F,"Orçado",Lancamentos!$J:$J,Fluxo_de_Caixa_Semanal!$A180)</f>
        <v>0</v>
      </c>
      <c r="EF180" s="122">
        <f>-SUMIFS(Lancamentos!$Y:$Y,Lancamentos!$AF:$AF,Fluxo_de_Caixa_Semanal!EF$8,Lancamentos!$F:$F,"Orçado",Lancamentos!$J:$J,Fluxo_de_Caixa_Semanal!$A180)</f>
        <v>0</v>
      </c>
      <c r="EG180" s="123">
        <f>-SUMIFS(Lancamentos!$Y:$Y,Lancamentos!$AF:$AF,Fluxo_de_Caixa_Semanal!EG$8,Lancamentos!$F:$F,"Orçado",Lancamentos!$J:$J,Fluxo_de_Caixa_Semanal!$A180)</f>
        <v>0</v>
      </c>
      <c r="EH180" s="121">
        <f>-SUMIFS(Lancamentos!$Y:$Y,Lancamentos!$AF:$AF,Fluxo_de_Caixa_Semanal!EH$8,Lancamentos!$F:$F,"Orçado",Lancamentos!$J:$J,Fluxo_de_Caixa_Semanal!$A180)</f>
        <v>0</v>
      </c>
      <c r="EI180" s="122">
        <f>-SUMIFS(Lancamentos!$Y:$Y,Lancamentos!$AF:$AF,Fluxo_de_Caixa_Semanal!EI$8,Lancamentos!$F:$F,"Orçado",Lancamentos!$J:$J,Fluxo_de_Caixa_Semanal!$A180)</f>
        <v>0</v>
      </c>
      <c r="EJ180" s="123">
        <f>-SUMIFS(Lancamentos!$Y:$Y,Lancamentos!$AF:$AF,Fluxo_de_Caixa_Semanal!EJ$8,Lancamentos!$F:$F,"Orçado",Lancamentos!$J:$J,Fluxo_de_Caixa_Semanal!$A180)</f>
        <v>0</v>
      </c>
      <c r="EK180" s="121">
        <f>-SUMIFS(Lancamentos!$Y:$Y,Lancamentos!$AF:$AF,Fluxo_de_Caixa_Semanal!EK$8,Lancamentos!$F:$F,"Orçado",Lancamentos!$J:$J,Fluxo_de_Caixa_Semanal!$A180)</f>
        <v>0</v>
      </c>
      <c r="EL180" s="122">
        <f>-SUMIFS(Lancamentos!$Y:$Y,Lancamentos!$AF:$AF,Fluxo_de_Caixa_Semanal!EL$8,Lancamentos!$F:$F,"Orçado",Lancamentos!$J:$J,Fluxo_de_Caixa_Semanal!$A180)</f>
        <v>0</v>
      </c>
      <c r="EM180" s="123">
        <f>-SUMIFS(Lancamentos!$Y:$Y,Lancamentos!$AF:$AF,Fluxo_de_Caixa_Semanal!EM$8,Lancamentos!$F:$F,"Orçado",Lancamentos!$J:$J,Fluxo_de_Caixa_Semanal!$A180)</f>
        <v>0</v>
      </c>
      <c r="EN180" s="121">
        <f>-SUMIFS(Lancamentos!$Y:$Y,Lancamentos!$AF:$AF,Fluxo_de_Caixa_Semanal!EN$8,Lancamentos!$F:$F,"Orçado",Lancamentos!$J:$J,Fluxo_de_Caixa_Semanal!$A180)</f>
        <v>0</v>
      </c>
      <c r="EO180" s="122">
        <f>-SUMIFS(Lancamentos!$Y:$Y,Lancamentos!$AF:$AF,Fluxo_de_Caixa_Semanal!EO$8,Lancamentos!$F:$F,"Orçado",Lancamentos!$J:$J,Fluxo_de_Caixa_Semanal!$A180)</f>
        <v>0</v>
      </c>
      <c r="EP180" s="123">
        <f>-SUMIFS(Lancamentos!$Y:$Y,Lancamentos!$AF:$AF,Fluxo_de_Caixa_Semanal!EP$8,Lancamentos!$F:$F,"Orçado",Lancamentos!$J:$J,Fluxo_de_Caixa_Semanal!$A180)</f>
        <v>0</v>
      </c>
      <c r="EQ180" s="121">
        <f>-SUMIFS(Lancamentos!$Y:$Y,Lancamentos!$AF:$AF,Fluxo_de_Caixa_Semanal!EQ$8,Lancamentos!$F:$F,"Orçado",Lancamentos!$J:$J,Fluxo_de_Caixa_Semanal!$A180)</f>
        <v>0</v>
      </c>
      <c r="ER180" s="122">
        <f>-SUMIFS(Lancamentos!$Y:$Y,Lancamentos!$AF:$AF,Fluxo_de_Caixa_Semanal!ER$8,Lancamentos!$F:$F,"Orçado",Lancamentos!$J:$J,Fluxo_de_Caixa_Semanal!$A180)</f>
        <v>0</v>
      </c>
      <c r="ES180" s="123">
        <f>-SUMIFS(Lancamentos!$Y:$Y,Lancamentos!$AF:$AF,Fluxo_de_Caixa_Semanal!ES$8,Lancamentos!$F:$F,"Orçado",Lancamentos!$J:$J,Fluxo_de_Caixa_Semanal!$A180)</f>
        <v>0</v>
      </c>
    </row>
    <row r="181" spans="1:149" s="2" customFormat="1" outlineLevel="1" x14ac:dyDescent="0.25">
      <c r="A181" t="s">
        <v>156</v>
      </c>
      <c r="B181" t="s">
        <v>157</v>
      </c>
      <c r="C181" s="165">
        <f>-SUMIFS(Lancamentos!$Y:$Y,Lancamentos!$AF:$AF,Fluxo_de_Caixa_Semanal!C$8,Lancamentos!$F:$F,"Realizado",Lancamentos!$J:$J,Fluxo_de_Caixa_Semanal!$A181)</f>
        <v>0</v>
      </c>
      <c r="D181" s="165">
        <f>-SUMIFS(Lancamentos!$Y:$Y,Lancamentos!$AF:$AF,Fluxo_de_Caixa_Semanal!D$8,Lancamentos!$F:$F,"Realizado",Lancamentos!$J:$J,Fluxo_de_Caixa_Semanal!$A181)</f>
        <v>0</v>
      </c>
      <c r="E181" s="166">
        <f>-SUMIFS(Lancamentos!$Y:$Y,Lancamentos!$AF:$AF,Fluxo_de_Caixa_Semanal!E$8,Lancamentos!$F:$F,"Realizado",Lancamentos!$J:$J,Fluxo_de_Caixa_Semanal!$A181)</f>
        <v>0</v>
      </c>
      <c r="F181" s="167">
        <f>-SUMIFS(Lancamentos!$Y:$Y,Lancamentos!$AF:$AF,Fluxo_de_Caixa_Semanal!F$8,Lancamentos!$F:$F,"Realizado",Lancamentos!$J:$J,Fluxo_de_Caixa_Semanal!$A181)</f>
        <v>0</v>
      </c>
      <c r="G181" s="165">
        <f>-SUMIFS(Lancamentos!$Y:$Y,Lancamentos!$AF:$AF,Fluxo_de_Caixa_Semanal!G$8,Lancamentos!$F:$F,"Realizado",Lancamentos!$J:$J,Fluxo_de_Caixa_Semanal!$A181)</f>
        <v>0</v>
      </c>
      <c r="H181" s="166">
        <f>-SUMIFS(Lancamentos!$Y:$Y,Lancamentos!$AF:$AF,Fluxo_de_Caixa_Semanal!H$8,Lancamentos!$F:$F,"Realizado",Lancamentos!$J:$J,Fluxo_de_Caixa_Semanal!$A181)</f>
        <v>0</v>
      </c>
      <c r="I181" s="167">
        <f>-SUMIFS(Lancamentos!$Y:$Y,Lancamentos!$AF:$AF,Fluxo_de_Caixa_Semanal!I$8,Lancamentos!$F:$F,"Realizado",Lancamentos!$J:$J,Fluxo_de_Caixa_Semanal!$A181)</f>
        <v>0</v>
      </c>
      <c r="J181" s="165">
        <f>-SUMIFS(Lancamentos!$Y:$Y,Lancamentos!$AF:$AF,Fluxo_de_Caixa_Semanal!J$8,Lancamentos!$F:$F,"Realizado",Lancamentos!$J:$J,Fluxo_de_Caixa_Semanal!$A181)</f>
        <v>0</v>
      </c>
      <c r="K181" s="166">
        <f>-SUMIFS(Lancamentos!$Y:$Y,Lancamentos!$AF:$AF,Fluxo_de_Caixa_Semanal!K$8,Lancamentos!$F:$F,"Realizado",Lancamentos!$J:$J,Fluxo_de_Caixa_Semanal!$A181)</f>
        <v>0</v>
      </c>
      <c r="L181" s="167">
        <f>-SUMIFS(Lancamentos!$Y:$Y,Lancamentos!$AF:$AF,Fluxo_de_Caixa_Semanal!L$8,Lancamentos!$F:$F,"Realizado",Lancamentos!$J:$J,Fluxo_de_Caixa_Semanal!$A181)</f>
        <v>0</v>
      </c>
      <c r="M181" s="165">
        <f>-SUMIFS(Lancamentos!$Y:$Y,Lancamentos!$AF:$AF,Fluxo_de_Caixa_Semanal!M$8,Lancamentos!$F:$F,"Realizado",Lancamentos!$J:$J,Fluxo_de_Caixa_Semanal!$A181)</f>
        <v>0</v>
      </c>
      <c r="N181" s="166">
        <f>-SUMIFS(Lancamentos!$Y:$Y,Lancamentos!$AF:$AF,Fluxo_de_Caixa_Semanal!N$8,Lancamentos!$F:$F,"Realizado",Lancamentos!$J:$J,Fluxo_de_Caixa_Semanal!$A181)</f>
        <v>0</v>
      </c>
      <c r="O181" s="167">
        <f>-SUMIFS(Lancamentos!$Y:$Y,Lancamentos!$AF:$AF,Fluxo_de_Caixa_Semanal!O$8,Lancamentos!$F:$F,"Realizado",Lancamentos!$J:$J,Fluxo_de_Caixa_Semanal!$A181)</f>
        <v>0</v>
      </c>
      <c r="P181" s="165">
        <f>-SUMIFS(Lancamentos!$Y:$Y,Lancamentos!$AF:$AF,Fluxo_de_Caixa_Semanal!P$8,Lancamentos!$F:$F,"Realizado",Lancamentos!$J:$J,Fluxo_de_Caixa_Semanal!$A181)</f>
        <v>0</v>
      </c>
      <c r="Q181" s="166">
        <f>-SUMIFS(Lancamentos!$Y:$Y,Lancamentos!$AF:$AF,Fluxo_de_Caixa_Semanal!Q$8,Lancamentos!$F:$F,"Realizado",Lancamentos!$J:$J,Fluxo_de_Caixa_Semanal!$A181)</f>
        <v>0</v>
      </c>
      <c r="R181" s="167">
        <f>-SUMIFS(Lancamentos!$Y:$Y,Lancamentos!$AF:$AF,Fluxo_de_Caixa_Semanal!R$8,Lancamentos!$F:$F,"Realizado",Lancamentos!$J:$J,Fluxo_de_Caixa_Semanal!$A181)</f>
        <v>0</v>
      </c>
      <c r="S181" s="165">
        <f>-SUMIFS(Lancamentos!$Y:$Y,Lancamentos!$AF:$AF,Fluxo_de_Caixa_Semanal!S$8,Lancamentos!$F:$F,"Realizado",Lancamentos!$J:$J,Fluxo_de_Caixa_Semanal!$A181)</f>
        <v>0</v>
      </c>
      <c r="T181" s="166">
        <f>-SUMIFS(Lancamentos!$Y:$Y,Lancamentos!$AF:$AF,Fluxo_de_Caixa_Semanal!T$8,Lancamentos!$F:$F,"Realizado",Lancamentos!$J:$J,Fluxo_de_Caixa_Semanal!$A181)</f>
        <v>0</v>
      </c>
      <c r="U181" s="167">
        <f>-SUMIFS(Lancamentos!$Y:$Y,Lancamentos!$AF:$AF,Fluxo_de_Caixa_Semanal!U$8,Lancamentos!$F:$F,"Realizado",Lancamentos!$J:$J,Fluxo_de_Caixa_Semanal!$A181)</f>
        <v>0</v>
      </c>
      <c r="V181" s="165">
        <f>-SUMIFS(Lancamentos!$Y:$Y,Lancamentos!$AF:$AF,Fluxo_de_Caixa_Semanal!V$8,Lancamentos!$F:$F,"Realizado",Lancamentos!$J:$J,Fluxo_de_Caixa_Semanal!$A181)</f>
        <v>0</v>
      </c>
      <c r="W181" s="166">
        <f>-SUMIFS(Lancamentos!$Y:$Y,Lancamentos!$AF:$AF,Fluxo_de_Caixa_Semanal!W$8,Lancamentos!$F:$F,"Realizado",Lancamentos!$J:$J,Fluxo_de_Caixa_Semanal!$A181)</f>
        <v>0</v>
      </c>
      <c r="X181" s="121">
        <f>-SUMIFS(Lancamentos!$Y:$Y,Lancamentos!$AF:$AF,Fluxo_de_Caixa_Semanal!X$8,Lancamentos!$F:$F,"Orçado",Lancamentos!$J:$J,Fluxo_de_Caixa_Semanal!$A181)</f>
        <v>0</v>
      </c>
      <c r="Y181" s="122">
        <f>-SUMIFS(Lancamentos!$Y:$Y,Lancamentos!$AF:$AF,Fluxo_de_Caixa_Semanal!Y$8,Lancamentos!$F:$F,"Orçado",Lancamentos!$J:$J,Fluxo_de_Caixa_Semanal!$A181)</f>
        <v>0</v>
      </c>
      <c r="Z181" s="123">
        <f>-SUMIFS(Lancamentos!$Y:$Y,Lancamentos!$AF:$AF,Fluxo_de_Caixa_Semanal!Z$8,Lancamentos!$F:$F,"Orçado",Lancamentos!$J:$J,Fluxo_de_Caixa_Semanal!$A181)</f>
        <v>0</v>
      </c>
      <c r="AA181" s="121">
        <f>-SUMIFS(Lancamentos!$Y:$Y,Lancamentos!$AF:$AF,Fluxo_de_Caixa_Semanal!AA$8,Lancamentos!$F:$F,"Orçado",Lancamentos!$J:$J,Fluxo_de_Caixa_Semanal!$A181)</f>
        <v>0</v>
      </c>
      <c r="AB181" s="122">
        <f>-SUMIFS(Lancamentos!$Y:$Y,Lancamentos!$AF:$AF,Fluxo_de_Caixa_Semanal!AB$8,Lancamentos!$F:$F,"Orçado",Lancamentos!$J:$J,Fluxo_de_Caixa_Semanal!$A181)</f>
        <v>0</v>
      </c>
      <c r="AC181" s="123">
        <f>-SUMIFS(Lancamentos!$Y:$Y,Lancamentos!$AF:$AF,Fluxo_de_Caixa_Semanal!AC$8,Lancamentos!$F:$F,"Orçado",Lancamentos!$J:$J,Fluxo_de_Caixa_Semanal!$A181)</f>
        <v>0</v>
      </c>
      <c r="AD181" s="121">
        <f>-SUMIFS(Lancamentos!$Y:$Y,Lancamentos!$AF:$AF,Fluxo_de_Caixa_Semanal!AD$8,Lancamentos!$F:$F,"Orçado",Lancamentos!$J:$J,Fluxo_de_Caixa_Semanal!$A181)</f>
        <v>0</v>
      </c>
      <c r="AE181" s="122">
        <f>-SUMIFS(Lancamentos!$Y:$Y,Lancamentos!$AF:$AF,Fluxo_de_Caixa_Semanal!AE$8,Lancamentos!$F:$F,"Orçado",Lancamentos!$J:$J,Fluxo_de_Caixa_Semanal!$A181)</f>
        <v>0</v>
      </c>
      <c r="AF181" s="123">
        <f>-SUMIFS(Lancamentos!$Y:$Y,Lancamentos!$AF:$AF,Fluxo_de_Caixa_Semanal!AF$8,Lancamentos!$F:$F,"Orçado",Lancamentos!$J:$J,Fluxo_de_Caixa_Semanal!$A181)</f>
        <v>0</v>
      </c>
      <c r="AG181" s="121">
        <f>-SUMIFS(Lancamentos!$Y:$Y,Lancamentos!$AF:$AF,Fluxo_de_Caixa_Semanal!AG$8,Lancamentos!$F:$F,"Orçado",Lancamentos!$J:$J,Fluxo_de_Caixa_Semanal!$A181)</f>
        <v>0</v>
      </c>
      <c r="AH181" s="122">
        <f>-SUMIFS(Lancamentos!$Y:$Y,Lancamentos!$AF:$AF,Fluxo_de_Caixa_Semanal!AH$8,Lancamentos!$F:$F,"Orçado",Lancamentos!$J:$J,Fluxo_de_Caixa_Semanal!$A181)</f>
        <v>0</v>
      </c>
      <c r="AI181" s="123">
        <f>-SUMIFS(Lancamentos!$Y:$Y,Lancamentos!$AF:$AF,Fluxo_de_Caixa_Semanal!AI$8,Lancamentos!$F:$F,"Orçado",Lancamentos!$J:$J,Fluxo_de_Caixa_Semanal!$A181)</f>
        <v>0</v>
      </c>
      <c r="AJ181" s="121">
        <f>-SUMIFS(Lancamentos!$Y:$Y,Lancamentos!$AF:$AF,Fluxo_de_Caixa_Semanal!AJ$8,Lancamentos!$F:$F,"Orçado",Lancamentos!$J:$J,Fluxo_de_Caixa_Semanal!$A181)</f>
        <v>0</v>
      </c>
      <c r="AK181" s="122">
        <f>-SUMIFS(Lancamentos!$Y:$Y,Lancamentos!$AF:$AF,Fluxo_de_Caixa_Semanal!AK$8,Lancamentos!$F:$F,"Orçado",Lancamentos!$J:$J,Fluxo_de_Caixa_Semanal!$A181)</f>
        <v>0</v>
      </c>
      <c r="AL181" s="123">
        <f>-SUMIFS(Lancamentos!$Y:$Y,Lancamentos!$AF:$AF,Fluxo_de_Caixa_Semanal!AL$8,Lancamentos!$F:$F,"Orçado",Lancamentos!$J:$J,Fluxo_de_Caixa_Semanal!$A181)</f>
        <v>0</v>
      </c>
      <c r="AM181" s="121">
        <f>-SUMIFS(Lancamentos!$Y:$Y,Lancamentos!$AF:$AF,Fluxo_de_Caixa_Semanal!AM$8,Lancamentos!$F:$F,"Orçado",Lancamentos!$J:$J,Fluxo_de_Caixa_Semanal!$A181)</f>
        <v>0</v>
      </c>
      <c r="AN181" s="122">
        <f>-SUMIFS(Lancamentos!$Y:$Y,Lancamentos!$AF:$AF,Fluxo_de_Caixa_Semanal!AN$8,Lancamentos!$F:$F,"Orçado",Lancamentos!$J:$J,Fluxo_de_Caixa_Semanal!$A181)</f>
        <v>0</v>
      </c>
      <c r="AO181" s="123">
        <f>-SUMIFS(Lancamentos!$Y:$Y,Lancamentos!$AF:$AF,Fluxo_de_Caixa_Semanal!AO$8,Lancamentos!$F:$F,"Orçado",Lancamentos!$J:$J,Fluxo_de_Caixa_Semanal!$A181)</f>
        <v>0</v>
      </c>
      <c r="AP181" s="121">
        <f>-SUMIFS(Lancamentos!$Y:$Y,Lancamentos!$AF:$AF,Fluxo_de_Caixa_Semanal!AP$8,Lancamentos!$F:$F,"Orçado",Lancamentos!$J:$J,Fluxo_de_Caixa_Semanal!$A181)</f>
        <v>0</v>
      </c>
      <c r="AQ181" s="122">
        <f>-SUMIFS(Lancamentos!$Y:$Y,Lancamentos!$AF:$AF,Fluxo_de_Caixa_Semanal!AQ$8,Lancamentos!$F:$F,"Orçado",Lancamentos!$J:$J,Fluxo_de_Caixa_Semanal!$A181)</f>
        <v>0</v>
      </c>
      <c r="AR181" s="123">
        <f>-SUMIFS(Lancamentos!$Y:$Y,Lancamentos!$AF:$AF,Fluxo_de_Caixa_Semanal!AR$8,Lancamentos!$F:$F,"Orçado",Lancamentos!$J:$J,Fluxo_de_Caixa_Semanal!$A181)</f>
        <v>0</v>
      </c>
      <c r="AS181" s="121">
        <f>-SUMIFS(Lancamentos!$Y:$Y,Lancamentos!$AF:$AF,Fluxo_de_Caixa_Semanal!AS$8,Lancamentos!$F:$F,"Orçado",Lancamentos!$J:$J,Fluxo_de_Caixa_Semanal!$A181)</f>
        <v>0</v>
      </c>
      <c r="AT181" s="122">
        <f>-SUMIFS(Lancamentos!$Y:$Y,Lancamentos!$AF:$AF,Fluxo_de_Caixa_Semanal!AT$8,Lancamentos!$F:$F,"Orçado",Lancamentos!$J:$J,Fluxo_de_Caixa_Semanal!$A181)</f>
        <v>0</v>
      </c>
      <c r="AU181" s="123">
        <f>-SUMIFS(Lancamentos!$Y:$Y,Lancamentos!$AF:$AF,Fluxo_de_Caixa_Semanal!AU$8,Lancamentos!$F:$F,"Orçado",Lancamentos!$J:$J,Fluxo_de_Caixa_Semanal!$A181)</f>
        <v>0</v>
      </c>
      <c r="AV181" s="121">
        <f>-SUMIFS(Lancamentos!$Y:$Y,Lancamentos!$AF:$AF,Fluxo_de_Caixa_Semanal!AV$8,Lancamentos!$F:$F,"Orçado",Lancamentos!$J:$J,Fluxo_de_Caixa_Semanal!$A181)</f>
        <v>0</v>
      </c>
      <c r="AW181" s="122">
        <f>-SUMIFS(Lancamentos!$Y:$Y,Lancamentos!$AF:$AF,Fluxo_de_Caixa_Semanal!AW$8,Lancamentos!$F:$F,"Orçado",Lancamentos!$J:$J,Fluxo_de_Caixa_Semanal!$A181)</f>
        <v>0</v>
      </c>
      <c r="AX181" s="123">
        <f>-SUMIFS(Lancamentos!$Y:$Y,Lancamentos!$AF:$AF,Fluxo_de_Caixa_Semanal!AX$8,Lancamentos!$F:$F,"Orçado",Lancamentos!$J:$J,Fluxo_de_Caixa_Semanal!$A181)</f>
        <v>0</v>
      </c>
      <c r="AY181" s="121">
        <f>-SUMIFS(Lancamentos!$Y:$Y,Lancamentos!$AF:$AF,Fluxo_de_Caixa_Semanal!AY$8,Lancamentos!$F:$F,"Orçado",Lancamentos!$J:$J,Fluxo_de_Caixa_Semanal!$A181)</f>
        <v>0</v>
      </c>
      <c r="AZ181" s="122">
        <f>-SUMIFS(Lancamentos!$Y:$Y,Lancamentos!$AF:$AF,Fluxo_de_Caixa_Semanal!AZ$8,Lancamentos!$F:$F,"Orçado",Lancamentos!$J:$J,Fluxo_de_Caixa_Semanal!$A181)</f>
        <v>0</v>
      </c>
      <c r="BA181" s="123">
        <f>-SUMIFS(Lancamentos!$Y:$Y,Lancamentos!$AF:$AF,Fluxo_de_Caixa_Semanal!BA$8,Lancamentos!$F:$F,"Orçado",Lancamentos!$J:$J,Fluxo_de_Caixa_Semanal!$A181)</f>
        <v>0</v>
      </c>
      <c r="BB181" s="121">
        <f>-SUMIFS(Lancamentos!$Y:$Y,Lancamentos!$AF:$AF,Fluxo_de_Caixa_Semanal!BB$8,Lancamentos!$F:$F,"Orçado",Lancamentos!$J:$J,Fluxo_de_Caixa_Semanal!$A181)</f>
        <v>0</v>
      </c>
      <c r="BC181" s="122">
        <f>-SUMIFS(Lancamentos!$Y:$Y,Lancamentos!$AF:$AF,Fluxo_de_Caixa_Semanal!BC$8,Lancamentos!$F:$F,"Orçado",Lancamentos!$J:$J,Fluxo_de_Caixa_Semanal!$A181)</f>
        <v>0</v>
      </c>
      <c r="BD181" s="123">
        <f>-SUMIFS(Lancamentos!$Y:$Y,Lancamentos!$AF:$AF,Fluxo_de_Caixa_Semanal!BD$8,Lancamentos!$F:$F,"Orçado",Lancamentos!$J:$J,Fluxo_de_Caixa_Semanal!$A181)</f>
        <v>0</v>
      </c>
      <c r="BE181" s="121">
        <f>-SUMIFS(Lancamentos!$Y:$Y,Lancamentos!$AF:$AF,Fluxo_de_Caixa_Semanal!BE$8,Lancamentos!$F:$F,"Orçado",Lancamentos!$J:$J,Fluxo_de_Caixa_Semanal!$A181)</f>
        <v>0</v>
      </c>
      <c r="BF181" s="122">
        <f>-SUMIFS(Lancamentos!$Y:$Y,Lancamentos!$AF:$AF,Fluxo_de_Caixa_Semanal!BF$8,Lancamentos!$F:$F,"Orçado",Lancamentos!$J:$J,Fluxo_de_Caixa_Semanal!$A181)</f>
        <v>0</v>
      </c>
      <c r="BG181" s="123">
        <f>-SUMIFS(Lancamentos!$Y:$Y,Lancamentos!$AF:$AF,Fluxo_de_Caixa_Semanal!BG$8,Lancamentos!$F:$F,"Orçado",Lancamentos!$J:$J,Fluxo_de_Caixa_Semanal!$A181)</f>
        <v>0</v>
      </c>
      <c r="BH181" s="121">
        <f>-SUMIFS(Lancamentos!$Y:$Y,Lancamentos!$AF:$AF,Fluxo_de_Caixa_Semanal!BH$8,Lancamentos!$F:$F,"Orçado",Lancamentos!$J:$J,Fluxo_de_Caixa_Semanal!$A181)</f>
        <v>0</v>
      </c>
      <c r="BI181" s="122">
        <f>-SUMIFS(Lancamentos!$Y:$Y,Lancamentos!$AF:$AF,Fluxo_de_Caixa_Semanal!BI$8,Lancamentos!$F:$F,"Orçado",Lancamentos!$J:$J,Fluxo_de_Caixa_Semanal!$A181)</f>
        <v>0</v>
      </c>
      <c r="BJ181" s="123">
        <f>-SUMIFS(Lancamentos!$Y:$Y,Lancamentos!$AF:$AF,Fluxo_de_Caixa_Semanal!BJ$8,Lancamentos!$F:$F,"Orçado",Lancamentos!$J:$J,Fluxo_de_Caixa_Semanal!$A181)</f>
        <v>0</v>
      </c>
      <c r="BK181" s="121">
        <f>-SUMIFS(Lancamentos!$Y:$Y,Lancamentos!$AF:$AF,Fluxo_de_Caixa_Semanal!BK$8,Lancamentos!$F:$F,"Orçado",Lancamentos!$J:$J,Fluxo_de_Caixa_Semanal!$A181)</f>
        <v>0</v>
      </c>
      <c r="BL181" s="122">
        <f>-SUMIFS(Lancamentos!$Y:$Y,Lancamentos!$AF:$AF,Fluxo_de_Caixa_Semanal!BL$8,Lancamentos!$F:$F,"Orçado",Lancamentos!$J:$J,Fluxo_de_Caixa_Semanal!$A181)</f>
        <v>0</v>
      </c>
      <c r="BM181" s="123">
        <f>-SUMIFS(Lancamentos!$Y:$Y,Lancamentos!$AF:$AF,Fluxo_de_Caixa_Semanal!BM$8,Lancamentos!$F:$F,"Orçado",Lancamentos!$J:$J,Fluxo_de_Caixa_Semanal!$A181)</f>
        <v>0</v>
      </c>
      <c r="BN181" s="121">
        <f>-SUMIFS(Lancamentos!$Y:$Y,Lancamentos!$AF:$AF,Fluxo_de_Caixa_Semanal!BN$8,Lancamentos!$F:$F,"Orçado",Lancamentos!$J:$J,Fluxo_de_Caixa_Semanal!$A181)</f>
        <v>0</v>
      </c>
      <c r="BO181" s="122">
        <f>-SUMIFS(Lancamentos!$Y:$Y,Lancamentos!$AF:$AF,Fluxo_de_Caixa_Semanal!BO$8,Lancamentos!$F:$F,"Orçado",Lancamentos!$J:$J,Fluxo_de_Caixa_Semanal!$A181)</f>
        <v>0</v>
      </c>
      <c r="BP181" s="123">
        <f>-SUMIFS(Lancamentos!$Y:$Y,Lancamentos!$AF:$AF,Fluxo_de_Caixa_Semanal!BP$8,Lancamentos!$F:$F,"Orçado",Lancamentos!$J:$J,Fluxo_de_Caixa_Semanal!$A181)</f>
        <v>0</v>
      </c>
      <c r="BQ181" s="121">
        <f>-SUMIFS(Lancamentos!$Y:$Y,Lancamentos!$AF:$AF,Fluxo_de_Caixa_Semanal!BQ$8,Lancamentos!$F:$F,"Orçado",Lancamentos!$J:$J,Fluxo_de_Caixa_Semanal!$A181)</f>
        <v>0</v>
      </c>
      <c r="BR181" s="122">
        <f>-SUMIFS(Lancamentos!$Y:$Y,Lancamentos!$AF:$AF,Fluxo_de_Caixa_Semanal!BR$8,Lancamentos!$F:$F,"Orçado",Lancamentos!$J:$J,Fluxo_de_Caixa_Semanal!$A181)</f>
        <v>0</v>
      </c>
      <c r="BS181" s="123">
        <f>-SUMIFS(Lancamentos!$Y:$Y,Lancamentos!$AF:$AF,Fluxo_de_Caixa_Semanal!BS$8,Lancamentos!$F:$F,"Orçado",Lancamentos!$J:$J,Fluxo_de_Caixa_Semanal!$A181)</f>
        <v>0</v>
      </c>
      <c r="BT181" s="121">
        <f>-SUMIFS(Lancamentos!$Y:$Y,Lancamentos!$AF:$AF,Fluxo_de_Caixa_Semanal!BT$8,Lancamentos!$F:$F,"Orçado",Lancamentos!$J:$J,Fluxo_de_Caixa_Semanal!$A181)</f>
        <v>0</v>
      </c>
      <c r="BU181" s="122">
        <f>-SUMIFS(Lancamentos!$Y:$Y,Lancamentos!$AF:$AF,Fluxo_de_Caixa_Semanal!BU$8,Lancamentos!$F:$F,"Orçado",Lancamentos!$J:$J,Fluxo_de_Caixa_Semanal!$A181)</f>
        <v>0</v>
      </c>
      <c r="BV181" s="123">
        <f>-SUMIFS(Lancamentos!$Y:$Y,Lancamentos!$AF:$AF,Fluxo_de_Caixa_Semanal!BV$8,Lancamentos!$F:$F,"Orçado",Lancamentos!$J:$J,Fluxo_de_Caixa_Semanal!$A181)</f>
        <v>0</v>
      </c>
      <c r="BW181" s="121">
        <f>-SUMIFS(Lancamentos!$Y:$Y,Lancamentos!$AF:$AF,Fluxo_de_Caixa_Semanal!BW$8,Lancamentos!$F:$F,"Orçado",Lancamentos!$J:$J,Fluxo_de_Caixa_Semanal!$A181)</f>
        <v>0</v>
      </c>
      <c r="BX181" s="122">
        <f>-SUMIFS(Lancamentos!$Y:$Y,Lancamentos!$AF:$AF,Fluxo_de_Caixa_Semanal!BX$8,Lancamentos!$F:$F,"Orçado",Lancamentos!$J:$J,Fluxo_de_Caixa_Semanal!$A181)</f>
        <v>0</v>
      </c>
      <c r="BY181" s="123">
        <f>-SUMIFS(Lancamentos!$Y:$Y,Lancamentos!$AF:$AF,Fluxo_de_Caixa_Semanal!BY$8,Lancamentos!$F:$F,"Orçado",Lancamentos!$J:$J,Fluxo_de_Caixa_Semanal!$A181)</f>
        <v>0</v>
      </c>
      <c r="BZ181" s="121">
        <f>-SUMIFS(Lancamentos!$Y:$Y,Lancamentos!$AF:$AF,Fluxo_de_Caixa_Semanal!BZ$8,Lancamentos!$F:$F,"Orçado",Lancamentos!$J:$J,Fluxo_de_Caixa_Semanal!$A181)</f>
        <v>0</v>
      </c>
      <c r="CA181" s="122">
        <f>-SUMIFS(Lancamentos!$Y:$Y,Lancamentos!$AF:$AF,Fluxo_de_Caixa_Semanal!CA$8,Lancamentos!$F:$F,"Orçado",Lancamentos!$J:$J,Fluxo_de_Caixa_Semanal!$A181)</f>
        <v>0</v>
      </c>
      <c r="CB181" s="123">
        <f>-SUMIFS(Lancamentos!$Y:$Y,Lancamentos!$AF:$AF,Fluxo_de_Caixa_Semanal!CB$8,Lancamentos!$F:$F,"Orçado",Lancamentos!$J:$J,Fluxo_de_Caixa_Semanal!$A181)</f>
        <v>0</v>
      </c>
      <c r="CC181" s="121">
        <f>-SUMIFS(Lancamentos!$Y:$Y,Lancamentos!$AF:$AF,Fluxo_de_Caixa_Semanal!CC$8,Lancamentos!$F:$F,"Orçado",Lancamentos!$J:$J,Fluxo_de_Caixa_Semanal!$A181)</f>
        <v>0</v>
      </c>
      <c r="CD181" s="122">
        <f>-SUMIFS(Lancamentos!$Y:$Y,Lancamentos!$AF:$AF,Fluxo_de_Caixa_Semanal!CD$8,Lancamentos!$F:$F,"Orçado",Lancamentos!$J:$J,Fluxo_de_Caixa_Semanal!$A181)</f>
        <v>0</v>
      </c>
      <c r="CE181" s="123">
        <f>-SUMIFS(Lancamentos!$Y:$Y,Lancamentos!$AF:$AF,Fluxo_de_Caixa_Semanal!CE$8,Lancamentos!$F:$F,"Orçado",Lancamentos!$J:$J,Fluxo_de_Caixa_Semanal!$A181)</f>
        <v>0</v>
      </c>
      <c r="CF181" s="121">
        <f>-SUMIFS(Lancamentos!$Y:$Y,Lancamentos!$AF:$AF,Fluxo_de_Caixa_Semanal!CF$8,Lancamentos!$F:$F,"Orçado",Lancamentos!$J:$J,Fluxo_de_Caixa_Semanal!$A181)</f>
        <v>0</v>
      </c>
      <c r="CG181" s="122">
        <f>-SUMIFS(Lancamentos!$Y:$Y,Lancamentos!$AF:$AF,Fluxo_de_Caixa_Semanal!CG$8,Lancamentos!$F:$F,"Orçado",Lancamentos!$J:$J,Fluxo_de_Caixa_Semanal!$A181)</f>
        <v>0</v>
      </c>
      <c r="CH181" s="123">
        <f>-SUMIFS(Lancamentos!$Y:$Y,Lancamentos!$AF:$AF,Fluxo_de_Caixa_Semanal!CH$8,Lancamentos!$F:$F,"Orçado",Lancamentos!$J:$J,Fluxo_de_Caixa_Semanal!$A181)</f>
        <v>0</v>
      </c>
      <c r="CI181" s="121">
        <f>-SUMIFS(Lancamentos!$Y:$Y,Lancamentos!$AF:$AF,Fluxo_de_Caixa_Semanal!CI$8,Lancamentos!$F:$F,"Orçado",Lancamentos!$J:$J,Fluxo_de_Caixa_Semanal!$A181)</f>
        <v>0</v>
      </c>
      <c r="CJ181" s="122">
        <f>-SUMIFS(Lancamentos!$Y:$Y,Lancamentos!$AF:$AF,Fluxo_de_Caixa_Semanal!CJ$8,Lancamentos!$F:$F,"Orçado",Lancamentos!$J:$J,Fluxo_de_Caixa_Semanal!$A181)</f>
        <v>0</v>
      </c>
      <c r="CK181" s="123">
        <f>-SUMIFS(Lancamentos!$Y:$Y,Lancamentos!$AF:$AF,Fluxo_de_Caixa_Semanal!CK$8,Lancamentos!$F:$F,"Orçado",Lancamentos!$J:$J,Fluxo_de_Caixa_Semanal!$A181)</f>
        <v>0</v>
      </c>
      <c r="CL181" s="121">
        <f>-SUMIFS(Lancamentos!$Y:$Y,Lancamentos!$AF:$AF,Fluxo_de_Caixa_Semanal!CL$8,Lancamentos!$F:$F,"Orçado",Lancamentos!$J:$J,Fluxo_de_Caixa_Semanal!$A181)</f>
        <v>0</v>
      </c>
      <c r="CM181" s="122">
        <f>-SUMIFS(Lancamentos!$Y:$Y,Lancamentos!$AF:$AF,Fluxo_de_Caixa_Semanal!CM$8,Lancamentos!$F:$F,"Orçado",Lancamentos!$J:$J,Fluxo_de_Caixa_Semanal!$A181)</f>
        <v>0</v>
      </c>
      <c r="CN181" s="123">
        <f>-SUMIFS(Lancamentos!$Y:$Y,Lancamentos!$AF:$AF,Fluxo_de_Caixa_Semanal!CN$8,Lancamentos!$F:$F,"Orçado",Lancamentos!$J:$J,Fluxo_de_Caixa_Semanal!$A181)</f>
        <v>0</v>
      </c>
      <c r="CO181" s="121">
        <f>-SUMIFS(Lancamentos!$Y:$Y,Lancamentos!$AF:$AF,Fluxo_de_Caixa_Semanal!CO$8,Lancamentos!$F:$F,"Orçado",Lancamentos!$J:$J,Fluxo_de_Caixa_Semanal!$A181)</f>
        <v>0</v>
      </c>
      <c r="CP181" s="122">
        <f>-SUMIFS(Lancamentos!$Y:$Y,Lancamentos!$AF:$AF,Fluxo_de_Caixa_Semanal!CP$8,Lancamentos!$F:$F,"Orçado",Lancamentos!$J:$J,Fluxo_de_Caixa_Semanal!$A181)</f>
        <v>0</v>
      </c>
      <c r="CQ181" s="123">
        <f>-SUMIFS(Lancamentos!$Y:$Y,Lancamentos!$AF:$AF,Fluxo_de_Caixa_Semanal!CQ$8,Lancamentos!$F:$F,"Orçado",Lancamentos!$J:$J,Fluxo_de_Caixa_Semanal!$A181)</f>
        <v>0</v>
      </c>
      <c r="CR181" s="121">
        <f>-SUMIFS(Lancamentos!$Y:$Y,Lancamentos!$AF:$AF,Fluxo_de_Caixa_Semanal!CR$8,Lancamentos!$F:$F,"Orçado",Lancamentos!$J:$J,Fluxo_de_Caixa_Semanal!$A181)</f>
        <v>0</v>
      </c>
      <c r="CS181" s="122">
        <f>-SUMIFS(Lancamentos!$Y:$Y,Lancamentos!$AF:$AF,Fluxo_de_Caixa_Semanal!CS$8,Lancamentos!$F:$F,"Orçado",Lancamentos!$J:$J,Fluxo_de_Caixa_Semanal!$A181)</f>
        <v>0</v>
      </c>
      <c r="CT181" s="123">
        <f>-SUMIFS(Lancamentos!$Y:$Y,Lancamentos!$AF:$AF,Fluxo_de_Caixa_Semanal!CT$8,Lancamentos!$F:$F,"Orçado",Lancamentos!$J:$J,Fluxo_de_Caixa_Semanal!$A181)</f>
        <v>0</v>
      </c>
      <c r="CU181" s="121">
        <f>-SUMIFS(Lancamentos!$Y:$Y,Lancamentos!$AF:$AF,Fluxo_de_Caixa_Semanal!CU$8,Lancamentos!$F:$F,"Orçado",Lancamentos!$J:$J,Fluxo_de_Caixa_Semanal!$A181)</f>
        <v>0</v>
      </c>
      <c r="CV181" s="122">
        <f>-SUMIFS(Lancamentos!$Y:$Y,Lancamentos!$AF:$AF,Fluxo_de_Caixa_Semanal!CV$8,Lancamentos!$F:$F,"Orçado",Lancamentos!$J:$J,Fluxo_de_Caixa_Semanal!$A181)</f>
        <v>0</v>
      </c>
      <c r="CW181" s="123">
        <f>-SUMIFS(Lancamentos!$Y:$Y,Lancamentos!$AF:$AF,Fluxo_de_Caixa_Semanal!CW$8,Lancamentos!$F:$F,"Orçado",Lancamentos!$J:$J,Fluxo_de_Caixa_Semanal!$A181)</f>
        <v>0</v>
      </c>
      <c r="CX181" s="121">
        <f>-SUMIFS(Lancamentos!$Y:$Y,Lancamentos!$AF:$AF,Fluxo_de_Caixa_Semanal!CX$8,Lancamentos!$F:$F,"Orçado",Lancamentos!$J:$J,Fluxo_de_Caixa_Semanal!$A181)</f>
        <v>0</v>
      </c>
      <c r="CY181" s="122">
        <f>-SUMIFS(Lancamentos!$Y:$Y,Lancamentos!$AF:$AF,Fluxo_de_Caixa_Semanal!CY$8,Lancamentos!$F:$F,"Orçado",Lancamentos!$J:$J,Fluxo_de_Caixa_Semanal!$A181)</f>
        <v>0</v>
      </c>
      <c r="CZ181" s="123">
        <f>-SUMIFS(Lancamentos!$Y:$Y,Lancamentos!$AF:$AF,Fluxo_de_Caixa_Semanal!CZ$8,Lancamentos!$F:$F,"Orçado",Lancamentos!$J:$J,Fluxo_de_Caixa_Semanal!$A181)</f>
        <v>0</v>
      </c>
      <c r="DA181" s="121">
        <f>-SUMIFS(Lancamentos!$Y:$Y,Lancamentos!$AF:$AF,Fluxo_de_Caixa_Semanal!DA$8,Lancamentos!$F:$F,"Orçado",Lancamentos!$J:$J,Fluxo_de_Caixa_Semanal!$A181)</f>
        <v>0</v>
      </c>
      <c r="DB181" s="122">
        <f>-SUMIFS(Lancamentos!$Y:$Y,Lancamentos!$AF:$AF,Fluxo_de_Caixa_Semanal!DB$8,Lancamentos!$F:$F,"Orçado",Lancamentos!$J:$J,Fluxo_de_Caixa_Semanal!$A181)</f>
        <v>0</v>
      </c>
      <c r="DC181" s="123">
        <f>-SUMIFS(Lancamentos!$Y:$Y,Lancamentos!$AF:$AF,Fluxo_de_Caixa_Semanal!DC$8,Lancamentos!$F:$F,"Orçado",Lancamentos!$J:$J,Fluxo_de_Caixa_Semanal!$A181)</f>
        <v>0</v>
      </c>
      <c r="DD181" s="121">
        <f>-SUMIFS(Lancamentos!$Y:$Y,Lancamentos!$AF:$AF,Fluxo_de_Caixa_Semanal!DD$8,Lancamentos!$F:$F,"Orçado",Lancamentos!$J:$J,Fluxo_de_Caixa_Semanal!$A181)</f>
        <v>0</v>
      </c>
      <c r="DE181" s="122">
        <f>-SUMIFS(Lancamentos!$Y:$Y,Lancamentos!$AF:$AF,Fluxo_de_Caixa_Semanal!DE$8,Lancamentos!$F:$F,"Orçado",Lancamentos!$J:$J,Fluxo_de_Caixa_Semanal!$A181)</f>
        <v>0</v>
      </c>
      <c r="DF181" s="123">
        <f>-SUMIFS(Lancamentos!$Y:$Y,Lancamentos!$AF:$AF,Fluxo_de_Caixa_Semanal!DF$8,Lancamentos!$F:$F,"Orçado",Lancamentos!$J:$J,Fluxo_de_Caixa_Semanal!$A181)</f>
        <v>0</v>
      </c>
      <c r="DG181" s="121">
        <f>-SUMIFS(Lancamentos!$Y:$Y,Lancamentos!$AF:$AF,Fluxo_de_Caixa_Semanal!DG$8,Lancamentos!$F:$F,"Orçado",Lancamentos!$J:$J,Fluxo_de_Caixa_Semanal!$A181)</f>
        <v>0</v>
      </c>
      <c r="DH181" s="122">
        <f>-SUMIFS(Lancamentos!$Y:$Y,Lancamentos!$AF:$AF,Fluxo_de_Caixa_Semanal!DH$8,Lancamentos!$F:$F,"Orçado",Lancamentos!$J:$J,Fluxo_de_Caixa_Semanal!$A181)</f>
        <v>0</v>
      </c>
      <c r="DI181" s="123">
        <f>-SUMIFS(Lancamentos!$Y:$Y,Lancamentos!$AF:$AF,Fluxo_de_Caixa_Semanal!DI$8,Lancamentos!$F:$F,"Orçado",Lancamentos!$J:$J,Fluxo_de_Caixa_Semanal!$A181)</f>
        <v>0</v>
      </c>
      <c r="DJ181" s="121">
        <f>-SUMIFS(Lancamentos!$Y:$Y,Lancamentos!$AF:$AF,Fluxo_de_Caixa_Semanal!DJ$8,Lancamentos!$F:$F,"Orçado",Lancamentos!$J:$J,Fluxo_de_Caixa_Semanal!$A181)</f>
        <v>0</v>
      </c>
      <c r="DK181" s="122">
        <f>-SUMIFS(Lancamentos!$Y:$Y,Lancamentos!$AF:$AF,Fluxo_de_Caixa_Semanal!DK$8,Lancamentos!$F:$F,"Orçado",Lancamentos!$J:$J,Fluxo_de_Caixa_Semanal!$A181)</f>
        <v>0</v>
      </c>
      <c r="DL181" s="123">
        <f>-SUMIFS(Lancamentos!$Y:$Y,Lancamentos!$AF:$AF,Fluxo_de_Caixa_Semanal!DL$8,Lancamentos!$F:$F,"Orçado",Lancamentos!$J:$J,Fluxo_de_Caixa_Semanal!$A181)</f>
        <v>0</v>
      </c>
      <c r="DM181" s="121">
        <f>-SUMIFS(Lancamentos!$Y:$Y,Lancamentos!$AF:$AF,Fluxo_de_Caixa_Semanal!DM$8,Lancamentos!$F:$F,"Orçado",Lancamentos!$J:$J,Fluxo_de_Caixa_Semanal!$A181)</f>
        <v>0</v>
      </c>
      <c r="DN181" s="122">
        <f>-SUMIFS(Lancamentos!$Y:$Y,Lancamentos!$AF:$AF,Fluxo_de_Caixa_Semanal!DN$8,Lancamentos!$F:$F,"Orçado",Lancamentos!$J:$J,Fluxo_de_Caixa_Semanal!$A181)</f>
        <v>0</v>
      </c>
      <c r="DO181" s="123">
        <f>-SUMIFS(Lancamentos!$Y:$Y,Lancamentos!$AF:$AF,Fluxo_de_Caixa_Semanal!DO$8,Lancamentos!$F:$F,"Orçado",Lancamentos!$J:$J,Fluxo_de_Caixa_Semanal!$A181)</f>
        <v>0</v>
      </c>
      <c r="DP181" s="121">
        <f>-SUMIFS(Lancamentos!$Y:$Y,Lancamentos!$AF:$AF,Fluxo_de_Caixa_Semanal!DP$8,Lancamentos!$F:$F,"Orçado",Lancamentos!$J:$J,Fluxo_de_Caixa_Semanal!$A181)</f>
        <v>0</v>
      </c>
      <c r="DQ181" s="122">
        <f>-SUMIFS(Lancamentos!$Y:$Y,Lancamentos!$AF:$AF,Fluxo_de_Caixa_Semanal!DQ$8,Lancamentos!$F:$F,"Orçado",Lancamentos!$J:$J,Fluxo_de_Caixa_Semanal!$A181)</f>
        <v>0</v>
      </c>
      <c r="DR181" s="123">
        <f>-SUMIFS(Lancamentos!$Y:$Y,Lancamentos!$AF:$AF,Fluxo_de_Caixa_Semanal!DR$8,Lancamentos!$F:$F,"Orçado",Lancamentos!$J:$J,Fluxo_de_Caixa_Semanal!$A181)</f>
        <v>0</v>
      </c>
      <c r="DS181" s="121">
        <f>-SUMIFS(Lancamentos!$Y:$Y,Lancamentos!$AF:$AF,Fluxo_de_Caixa_Semanal!DS$8,Lancamentos!$F:$F,"Orçado",Lancamentos!$J:$J,Fluxo_de_Caixa_Semanal!$A181)</f>
        <v>0</v>
      </c>
      <c r="DT181" s="122">
        <f>-SUMIFS(Lancamentos!$Y:$Y,Lancamentos!$AF:$AF,Fluxo_de_Caixa_Semanal!DT$8,Lancamentos!$F:$F,"Orçado",Lancamentos!$J:$J,Fluxo_de_Caixa_Semanal!$A181)</f>
        <v>0</v>
      </c>
      <c r="DU181" s="123">
        <f>-SUMIFS(Lancamentos!$Y:$Y,Lancamentos!$AF:$AF,Fluxo_de_Caixa_Semanal!DU$8,Lancamentos!$F:$F,"Orçado",Lancamentos!$J:$J,Fluxo_de_Caixa_Semanal!$A181)</f>
        <v>0</v>
      </c>
      <c r="DV181" s="121">
        <f>-SUMIFS(Lancamentos!$Y:$Y,Lancamentos!$AF:$AF,Fluxo_de_Caixa_Semanal!DV$8,Lancamentos!$F:$F,"Orçado",Lancamentos!$J:$J,Fluxo_de_Caixa_Semanal!$A181)</f>
        <v>0</v>
      </c>
      <c r="DW181" s="122">
        <f>-SUMIFS(Lancamentos!$Y:$Y,Lancamentos!$AF:$AF,Fluxo_de_Caixa_Semanal!DW$8,Lancamentos!$F:$F,"Orçado",Lancamentos!$J:$J,Fluxo_de_Caixa_Semanal!$A181)</f>
        <v>0</v>
      </c>
      <c r="DX181" s="123">
        <f>-SUMIFS(Lancamentos!$Y:$Y,Lancamentos!$AF:$AF,Fluxo_de_Caixa_Semanal!DX$8,Lancamentos!$F:$F,"Orçado",Lancamentos!$J:$J,Fluxo_de_Caixa_Semanal!$A181)</f>
        <v>0</v>
      </c>
      <c r="DY181" s="121">
        <f>-SUMIFS(Lancamentos!$Y:$Y,Lancamentos!$AF:$AF,Fluxo_de_Caixa_Semanal!DY$8,Lancamentos!$F:$F,"Orçado",Lancamentos!$J:$J,Fluxo_de_Caixa_Semanal!$A181)</f>
        <v>0</v>
      </c>
      <c r="DZ181" s="122">
        <f>-SUMIFS(Lancamentos!$Y:$Y,Lancamentos!$AF:$AF,Fluxo_de_Caixa_Semanal!DZ$8,Lancamentos!$F:$F,"Orçado",Lancamentos!$J:$J,Fluxo_de_Caixa_Semanal!$A181)</f>
        <v>0</v>
      </c>
      <c r="EA181" s="123">
        <f>-SUMIFS(Lancamentos!$Y:$Y,Lancamentos!$AF:$AF,Fluxo_de_Caixa_Semanal!EA$8,Lancamentos!$F:$F,"Orçado",Lancamentos!$J:$J,Fluxo_de_Caixa_Semanal!$A181)</f>
        <v>0</v>
      </c>
      <c r="EB181" s="121">
        <f>-SUMIFS(Lancamentos!$Y:$Y,Lancamentos!$AF:$AF,Fluxo_de_Caixa_Semanal!EB$8,Lancamentos!$F:$F,"Orçado",Lancamentos!$J:$J,Fluxo_de_Caixa_Semanal!$A181)</f>
        <v>0</v>
      </c>
      <c r="EC181" s="122">
        <f>-SUMIFS(Lancamentos!$Y:$Y,Lancamentos!$AF:$AF,Fluxo_de_Caixa_Semanal!EC$8,Lancamentos!$F:$F,"Orçado",Lancamentos!$J:$J,Fluxo_de_Caixa_Semanal!$A181)</f>
        <v>0</v>
      </c>
      <c r="ED181" s="123">
        <f>-SUMIFS(Lancamentos!$Y:$Y,Lancamentos!$AF:$AF,Fluxo_de_Caixa_Semanal!ED$8,Lancamentos!$F:$F,"Orçado",Lancamentos!$J:$J,Fluxo_de_Caixa_Semanal!$A181)</f>
        <v>0</v>
      </c>
      <c r="EE181" s="121">
        <f>-SUMIFS(Lancamentos!$Y:$Y,Lancamentos!$AF:$AF,Fluxo_de_Caixa_Semanal!EE$8,Lancamentos!$F:$F,"Orçado",Lancamentos!$J:$J,Fluxo_de_Caixa_Semanal!$A181)</f>
        <v>0</v>
      </c>
      <c r="EF181" s="122">
        <f>-SUMIFS(Lancamentos!$Y:$Y,Lancamentos!$AF:$AF,Fluxo_de_Caixa_Semanal!EF$8,Lancamentos!$F:$F,"Orçado",Lancamentos!$J:$J,Fluxo_de_Caixa_Semanal!$A181)</f>
        <v>0</v>
      </c>
      <c r="EG181" s="123">
        <f>-SUMIFS(Lancamentos!$Y:$Y,Lancamentos!$AF:$AF,Fluxo_de_Caixa_Semanal!EG$8,Lancamentos!$F:$F,"Orçado",Lancamentos!$J:$J,Fluxo_de_Caixa_Semanal!$A181)</f>
        <v>0</v>
      </c>
      <c r="EH181" s="121">
        <f>-SUMIFS(Lancamentos!$Y:$Y,Lancamentos!$AF:$AF,Fluxo_de_Caixa_Semanal!EH$8,Lancamentos!$F:$F,"Orçado",Lancamentos!$J:$J,Fluxo_de_Caixa_Semanal!$A181)</f>
        <v>0</v>
      </c>
      <c r="EI181" s="122">
        <f>-SUMIFS(Lancamentos!$Y:$Y,Lancamentos!$AF:$AF,Fluxo_de_Caixa_Semanal!EI$8,Lancamentos!$F:$F,"Orçado",Lancamentos!$J:$J,Fluxo_de_Caixa_Semanal!$A181)</f>
        <v>0</v>
      </c>
      <c r="EJ181" s="123">
        <f>-SUMIFS(Lancamentos!$Y:$Y,Lancamentos!$AF:$AF,Fluxo_de_Caixa_Semanal!EJ$8,Lancamentos!$F:$F,"Orçado",Lancamentos!$J:$J,Fluxo_de_Caixa_Semanal!$A181)</f>
        <v>0</v>
      </c>
      <c r="EK181" s="121">
        <f>-SUMIFS(Lancamentos!$Y:$Y,Lancamentos!$AF:$AF,Fluxo_de_Caixa_Semanal!EK$8,Lancamentos!$F:$F,"Orçado",Lancamentos!$J:$J,Fluxo_de_Caixa_Semanal!$A181)</f>
        <v>0</v>
      </c>
      <c r="EL181" s="122">
        <f>-SUMIFS(Lancamentos!$Y:$Y,Lancamentos!$AF:$AF,Fluxo_de_Caixa_Semanal!EL$8,Lancamentos!$F:$F,"Orçado",Lancamentos!$J:$J,Fluxo_de_Caixa_Semanal!$A181)</f>
        <v>0</v>
      </c>
      <c r="EM181" s="123">
        <f>-SUMIFS(Lancamentos!$Y:$Y,Lancamentos!$AF:$AF,Fluxo_de_Caixa_Semanal!EM$8,Lancamentos!$F:$F,"Orçado",Lancamentos!$J:$J,Fluxo_de_Caixa_Semanal!$A181)</f>
        <v>0</v>
      </c>
      <c r="EN181" s="121">
        <f>-SUMIFS(Lancamentos!$Y:$Y,Lancamentos!$AF:$AF,Fluxo_de_Caixa_Semanal!EN$8,Lancamentos!$F:$F,"Orçado",Lancamentos!$J:$J,Fluxo_de_Caixa_Semanal!$A181)</f>
        <v>0</v>
      </c>
      <c r="EO181" s="122">
        <f>-SUMIFS(Lancamentos!$Y:$Y,Lancamentos!$AF:$AF,Fluxo_de_Caixa_Semanal!EO$8,Lancamentos!$F:$F,"Orçado",Lancamentos!$J:$J,Fluxo_de_Caixa_Semanal!$A181)</f>
        <v>0</v>
      </c>
      <c r="EP181" s="123">
        <f>-SUMIFS(Lancamentos!$Y:$Y,Lancamentos!$AF:$AF,Fluxo_de_Caixa_Semanal!EP$8,Lancamentos!$F:$F,"Orçado",Lancamentos!$J:$J,Fluxo_de_Caixa_Semanal!$A181)</f>
        <v>0</v>
      </c>
      <c r="EQ181" s="121">
        <f>-SUMIFS(Lancamentos!$Y:$Y,Lancamentos!$AF:$AF,Fluxo_de_Caixa_Semanal!EQ$8,Lancamentos!$F:$F,"Orçado",Lancamentos!$J:$J,Fluxo_de_Caixa_Semanal!$A181)</f>
        <v>0</v>
      </c>
      <c r="ER181" s="122">
        <f>-SUMIFS(Lancamentos!$Y:$Y,Lancamentos!$AF:$AF,Fluxo_de_Caixa_Semanal!ER$8,Lancamentos!$F:$F,"Orçado",Lancamentos!$J:$J,Fluxo_de_Caixa_Semanal!$A181)</f>
        <v>0</v>
      </c>
      <c r="ES181" s="123">
        <f>-SUMIFS(Lancamentos!$Y:$Y,Lancamentos!$AF:$AF,Fluxo_de_Caixa_Semanal!ES$8,Lancamentos!$F:$F,"Orçado",Lancamentos!$J:$J,Fluxo_de_Caixa_Semanal!$A181)</f>
        <v>0</v>
      </c>
    </row>
    <row r="182" spans="1:149" s="2" customFormat="1" outlineLevel="1" x14ac:dyDescent="0.25">
      <c r="A182" t="s">
        <v>158</v>
      </c>
      <c r="B182" t="s">
        <v>159</v>
      </c>
      <c r="C182" s="165">
        <f>-SUMIFS(Lancamentos!$Y:$Y,Lancamentos!$AF:$AF,Fluxo_de_Caixa_Semanal!C$8,Lancamentos!$F:$F,"Realizado",Lancamentos!$J:$J,Fluxo_de_Caixa_Semanal!$A182)</f>
        <v>0</v>
      </c>
      <c r="D182" s="165">
        <f>-SUMIFS(Lancamentos!$Y:$Y,Lancamentos!$AF:$AF,Fluxo_de_Caixa_Semanal!D$8,Lancamentos!$F:$F,"Realizado",Lancamentos!$J:$J,Fluxo_de_Caixa_Semanal!$A182)</f>
        <v>0</v>
      </c>
      <c r="E182" s="166">
        <f>-SUMIFS(Lancamentos!$Y:$Y,Lancamentos!$AF:$AF,Fluxo_de_Caixa_Semanal!E$8,Lancamentos!$F:$F,"Realizado",Lancamentos!$J:$J,Fluxo_de_Caixa_Semanal!$A182)</f>
        <v>0</v>
      </c>
      <c r="F182" s="167">
        <f>-SUMIFS(Lancamentos!$Y:$Y,Lancamentos!$AF:$AF,Fluxo_de_Caixa_Semanal!F$8,Lancamentos!$F:$F,"Realizado",Lancamentos!$J:$J,Fluxo_de_Caixa_Semanal!$A182)</f>
        <v>0</v>
      </c>
      <c r="G182" s="165">
        <f>-SUMIFS(Lancamentos!$Y:$Y,Lancamentos!$AF:$AF,Fluxo_de_Caixa_Semanal!G$8,Lancamentos!$F:$F,"Realizado",Lancamentos!$J:$J,Fluxo_de_Caixa_Semanal!$A182)</f>
        <v>0</v>
      </c>
      <c r="H182" s="166">
        <f>-SUMIFS(Lancamentos!$Y:$Y,Lancamentos!$AF:$AF,Fluxo_de_Caixa_Semanal!H$8,Lancamentos!$F:$F,"Realizado",Lancamentos!$J:$J,Fluxo_de_Caixa_Semanal!$A182)</f>
        <v>0</v>
      </c>
      <c r="I182" s="167">
        <f>-SUMIFS(Lancamentos!$Y:$Y,Lancamentos!$AF:$AF,Fluxo_de_Caixa_Semanal!I$8,Lancamentos!$F:$F,"Realizado",Lancamentos!$J:$J,Fluxo_de_Caixa_Semanal!$A182)</f>
        <v>0</v>
      </c>
      <c r="J182" s="165">
        <f>-SUMIFS(Lancamentos!$Y:$Y,Lancamentos!$AF:$AF,Fluxo_de_Caixa_Semanal!J$8,Lancamentos!$F:$F,"Realizado",Lancamentos!$J:$J,Fluxo_de_Caixa_Semanal!$A182)</f>
        <v>0</v>
      </c>
      <c r="K182" s="166">
        <f>-SUMIFS(Lancamentos!$Y:$Y,Lancamentos!$AF:$AF,Fluxo_de_Caixa_Semanal!K$8,Lancamentos!$F:$F,"Realizado",Lancamentos!$J:$J,Fluxo_de_Caixa_Semanal!$A182)</f>
        <v>0</v>
      </c>
      <c r="L182" s="167">
        <f>-SUMIFS(Lancamentos!$Y:$Y,Lancamentos!$AF:$AF,Fluxo_de_Caixa_Semanal!L$8,Lancamentos!$F:$F,"Realizado",Lancamentos!$J:$J,Fluxo_de_Caixa_Semanal!$A182)</f>
        <v>0</v>
      </c>
      <c r="M182" s="165">
        <f>-SUMIFS(Lancamentos!$Y:$Y,Lancamentos!$AF:$AF,Fluxo_de_Caixa_Semanal!M$8,Lancamentos!$F:$F,"Realizado",Lancamentos!$J:$J,Fluxo_de_Caixa_Semanal!$A182)</f>
        <v>0</v>
      </c>
      <c r="N182" s="166">
        <f>-SUMIFS(Lancamentos!$Y:$Y,Lancamentos!$AF:$AF,Fluxo_de_Caixa_Semanal!N$8,Lancamentos!$F:$F,"Realizado",Lancamentos!$J:$J,Fluxo_de_Caixa_Semanal!$A182)</f>
        <v>0</v>
      </c>
      <c r="O182" s="167">
        <f>-SUMIFS(Lancamentos!$Y:$Y,Lancamentos!$AF:$AF,Fluxo_de_Caixa_Semanal!O$8,Lancamentos!$F:$F,"Realizado",Lancamentos!$J:$J,Fluxo_de_Caixa_Semanal!$A182)</f>
        <v>0</v>
      </c>
      <c r="P182" s="165">
        <f>-SUMIFS(Lancamentos!$Y:$Y,Lancamentos!$AF:$AF,Fluxo_de_Caixa_Semanal!P$8,Lancamentos!$F:$F,"Realizado",Lancamentos!$J:$J,Fluxo_de_Caixa_Semanal!$A182)</f>
        <v>0</v>
      </c>
      <c r="Q182" s="166">
        <f>-SUMIFS(Lancamentos!$Y:$Y,Lancamentos!$AF:$AF,Fluxo_de_Caixa_Semanal!Q$8,Lancamentos!$F:$F,"Realizado",Lancamentos!$J:$J,Fluxo_de_Caixa_Semanal!$A182)</f>
        <v>0</v>
      </c>
      <c r="R182" s="167">
        <f>-SUMIFS(Lancamentos!$Y:$Y,Lancamentos!$AF:$AF,Fluxo_de_Caixa_Semanal!R$8,Lancamentos!$F:$F,"Realizado",Lancamentos!$J:$J,Fluxo_de_Caixa_Semanal!$A182)</f>
        <v>0</v>
      </c>
      <c r="S182" s="165">
        <f>-SUMIFS(Lancamentos!$Y:$Y,Lancamentos!$AF:$AF,Fluxo_de_Caixa_Semanal!S$8,Lancamentos!$F:$F,"Realizado",Lancamentos!$J:$J,Fluxo_de_Caixa_Semanal!$A182)</f>
        <v>0</v>
      </c>
      <c r="T182" s="166">
        <f>-SUMIFS(Lancamentos!$Y:$Y,Lancamentos!$AF:$AF,Fluxo_de_Caixa_Semanal!T$8,Lancamentos!$F:$F,"Realizado",Lancamentos!$J:$J,Fluxo_de_Caixa_Semanal!$A182)</f>
        <v>0</v>
      </c>
      <c r="U182" s="167">
        <f>-SUMIFS(Lancamentos!$Y:$Y,Lancamentos!$AF:$AF,Fluxo_de_Caixa_Semanal!U$8,Lancamentos!$F:$F,"Realizado",Lancamentos!$J:$J,Fluxo_de_Caixa_Semanal!$A182)</f>
        <v>0</v>
      </c>
      <c r="V182" s="165">
        <f>-SUMIFS(Lancamentos!$Y:$Y,Lancamentos!$AF:$AF,Fluxo_de_Caixa_Semanal!V$8,Lancamentos!$F:$F,"Realizado",Lancamentos!$J:$J,Fluxo_de_Caixa_Semanal!$A182)</f>
        <v>0</v>
      </c>
      <c r="W182" s="166">
        <f>-SUMIFS(Lancamentos!$Y:$Y,Lancamentos!$AF:$AF,Fluxo_de_Caixa_Semanal!W$8,Lancamentos!$F:$F,"Realizado",Lancamentos!$J:$J,Fluxo_de_Caixa_Semanal!$A182)</f>
        <v>0</v>
      </c>
      <c r="X182" s="121">
        <f>-SUMIFS(Lancamentos!$Y:$Y,Lancamentos!$AF:$AF,Fluxo_de_Caixa_Semanal!X$8,Lancamentos!$F:$F,"Orçado",Lancamentos!$J:$J,Fluxo_de_Caixa_Semanal!$A182)</f>
        <v>0</v>
      </c>
      <c r="Y182" s="122">
        <f>-SUMIFS(Lancamentos!$Y:$Y,Lancamentos!$AF:$AF,Fluxo_de_Caixa_Semanal!Y$8,Lancamentos!$F:$F,"Orçado",Lancamentos!$J:$J,Fluxo_de_Caixa_Semanal!$A182)</f>
        <v>0</v>
      </c>
      <c r="Z182" s="123">
        <f>-SUMIFS(Lancamentos!$Y:$Y,Lancamentos!$AF:$AF,Fluxo_de_Caixa_Semanal!Z$8,Lancamentos!$F:$F,"Orçado",Lancamentos!$J:$J,Fluxo_de_Caixa_Semanal!$A182)</f>
        <v>0</v>
      </c>
      <c r="AA182" s="121">
        <f>-SUMIFS(Lancamentos!$Y:$Y,Lancamentos!$AF:$AF,Fluxo_de_Caixa_Semanal!AA$8,Lancamentos!$F:$F,"Orçado",Lancamentos!$J:$J,Fluxo_de_Caixa_Semanal!$A182)</f>
        <v>0</v>
      </c>
      <c r="AB182" s="122">
        <f>-SUMIFS(Lancamentos!$Y:$Y,Lancamentos!$AF:$AF,Fluxo_de_Caixa_Semanal!AB$8,Lancamentos!$F:$F,"Orçado",Lancamentos!$J:$J,Fluxo_de_Caixa_Semanal!$A182)</f>
        <v>0</v>
      </c>
      <c r="AC182" s="123">
        <f>-SUMIFS(Lancamentos!$Y:$Y,Lancamentos!$AF:$AF,Fluxo_de_Caixa_Semanal!AC$8,Lancamentos!$F:$F,"Orçado",Lancamentos!$J:$J,Fluxo_de_Caixa_Semanal!$A182)</f>
        <v>0</v>
      </c>
      <c r="AD182" s="121">
        <f>-SUMIFS(Lancamentos!$Y:$Y,Lancamentos!$AF:$AF,Fluxo_de_Caixa_Semanal!AD$8,Lancamentos!$F:$F,"Orçado",Lancamentos!$J:$J,Fluxo_de_Caixa_Semanal!$A182)</f>
        <v>0</v>
      </c>
      <c r="AE182" s="122">
        <f>-SUMIFS(Lancamentos!$Y:$Y,Lancamentos!$AF:$AF,Fluxo_de_Caixa_Semanal!AE$8,Lancamentos!$F:$F,"Orçado",Lancamentos!$J:$J,Fluxo_de_Caixa_Semanal!$A182)</f>
        <v>0</v>
      </c>
      <c r="AF182" s="123">
        <f>-SUMIFS(Lancamentos!$Y:$Y,Lancamentos!$AF:$AF,Fluxo_de_Caixa_Semanal!AF$8,Lancamentos!$F:$F,"Orçado",Lancamentos!$J:$J,Fluxo_de_Caixa_Semanal!$A182)</f>
        <v>0</v>
      </c>
      <c r="AG182" s="121">
        <f>-SUMIFS(Lancamentos!$Y:$Y,Lancamentos!$AF:$AF,Fluxo_de_Caixa_Semanal!AG$8,Lancamentos!$F:$F,"Orçado",Lancamentos!$J:$J,Fluxo_de_Caixa_Semanal!$A182)</f>
        <v>0</v>
      </c>
      <c r="AH182" s="122">
        <f>-SUMIFS(Lancamentos!$Y:$Y,Lancamentos!$AF:$AF,Fluxo_de_Caixa_Semanal!AH$8,Lancamentos!$F:$F,"Orçado",Lancamentos!$J:$J,Fluxo_de_Caixa_Semanal!$A182)</f>
        <v>0</v>
      </c>
      <c r="AI182" s="123">
        <f>-SUMIFS(Lancamentos!$Y:$Y,Lancamentos!$AF:$AF,Fluxo_de_Caixa_Semanal!AI$8,Lancamentos!$F:$F,"Orçado",Lancamentos!$J:$J,Fluxo_de_Caixa_Semanal!$A182)</f>
        <v>0</v>
      </c>
      <c r="AJ182" s="121">
        <f>-SUMIFS(Lancamentos!$Y:$Y,Lancamentos!$AF:$AF,Fluxo_de_Caixa_Semanal!AJ$8,Lancamentos!$F:$F,"Orçado",Lancamentos!$J:$J,Fluxo_de_Caixa_Semanal!$A182)</f>
        <v>0</v>
      </c>
      <c r="AK182" s="122">
        <f>-SUMIFS(Lancamentos!$Y:$Y,Lancamentos!$AF:$AF,Fluxo_de_Caixa_Semanal!AK$8,Lancamentos!$F:$F,"Orçado",Lancamentos!$J:$J,Fluxo_de_Caixa_Semanal!$A182)</f>
        <v>0</v>
      </c>
      <c r="AL182" s="123">
        <f>-SUMIFS(Lancamentos!$Y:$Y,Lancamentos!$AF:$AF,Fluxo_de_Caixa_Semanal!AL$8,Lancamentos!$F:$F,"Orçado",Lancamentos!$J:$J,Fluxo_de_Caixa_Semanal!$A182)</f>
        <v>0</v>
      </c>
      <c r="AM182" s="121">
        <f>-SUMIFS(Lancamentos!$Y:$Y,Lancamentos!$AF:$AF,Fluxo_de_Caixa_Semanal!AM$8,Lancamentos!$F:$F,"Orçado",Lancamentos!$J:$J,Fluxo_de_Caixa_Semanal!$A182)</f>
        <v>0</v>
      </c>
      <c r="AN182" s="122">
        <f>-SUMIFS(Lancamentos!$Y:$Y,Lancamentos!$AF:$AF,Fluxo_de_Caixa_Semanal!AN$8,Lancamentos!$F:$F,"Orçado",Lancamentos!$J:$J,Fluxo_de_Caixa_Semanal!$A182)</f>
        <v>0</v>
      </c>
      <c r="AO182" s="123">
        <f>-SUMIFS(Lancamentos!$Y:$Y,Lancamentos!$AF:$AF,Fluxo_de_Caixa_Semanal!AO$8,Lancamentos!$F:$F,"Orçado",Lancamentos!$J:$J,Fluxo_de_Caixa_Semanal!$A182)</f>
        <v>0</v>
      </c>
      <c r="AP182" s="121">
        <f>-SUMIFS(Lancamentos!$Y:$Y,Lancamentos!$AF:$AF,Fluxo_de_Caixa_Semanal!AP$8,Lancamentos!$F:$F,"Orçado",Lancamentos!$J:$J,Fluxo_de_Caixa_Semanal!$A182)</f>
        <v>0</v>
      </c>
      <c r="AQ182" s="122">
        <f>-SUMIFS(Lancamentos!$Y:$Y,Lancamentos!$AF:$AF,Fluxo_de_Caixa_Semanal!AQ$8,Lancamentos!$F:$F,"Orçado",Lancamentos!$J:$J,Fluxo_de_Caixa_Semanal!$A182)</f>
        <v>0</v>
      </c>
      <c r="AR182" s="123">
        <f>-SUMIFS(Lancamentos!$Y:$Y,Lancamentos!$AF:$AF,Fluxo_de_Caixa_Semanal!AR$8,Lancamentos!$F:$F,"Orçado",Lancamentos!$J:$J,Fluxo_de_Caixa_Semanal!$A182)</f>
        <v>0</v>
      </c>
      <c r="AS182" s="121">
        <f>-SUMIFS(Lancamentos!$Y:$Y,Lancamentos!$AF:$AF,Fluxo_de_Caixa_Semanal!AS$8,Lancamentos!$F:$F,"Orçado",Lancamentos!$J:$J,Fluxo_de_Caixa_Semanal!$A182)</f>
        <v>0</v>
      </c>
      <c r="AT182" s="122">
        <f>-SUMIFS(Lancamentos!$Y:$Y,Lancamentos!$AF:$AF,Fluxo_de_Caixa_Semanal!AT$8,Lancamentos!$F:$F,"Orçado",Lancamentos!$J:$J,Fluxo_de_Caixa_Semanal!$A182)</f>
        <v>0</v>
      </c>
      <c r="AU182" s="123">
        <f>-SUMIFS(Lancamentos!$Y:$Y,Lancamentos!$AF:$AF,Fluxo_de_Caixa_Semanal!AU$8,Lancamentos!$F:$F,"Orçado",Lancamentos!$J:$J,Fluxo_de_Caixa_Semanal!$A182)</f>
        <v>0</v>
      </c>
      <c r="AV182" s="121">
        <f>-SUMIFS(Lancamentos!$Y:$Y,Lancamentos!$AF:$AF,Fluxo_de_Caixa_Semanal!AV$8,Lancamentos!$F:$F,"Orçado",Lancamentos!$J:$J,Fluxo_de_Caixa_Semanal!$A182)</f>
        <v>0</v>
      </c>
      <c r="AW182" s="122">
        <f>-SUMIFS(Lancamentos!$Y:$Y,Lancamentos!$AF:$AF,Fluxo_de_Caixa_Semanal!AW$8,Lancamentos!$F:$F,"Orçado",Lancamentos!$J:$J,Fluxo_de_Caixa_Semanal!$A182)</f>
        <v>0</v>
      </c>
      <c r="AX182" s="123">
        <f>-SUMIFS(Lancamentos!$Y:$Y,Lancamentos!$AF:$AF,Fluxo_de_Caixa_Semanal!AX$8,Lancamentos!$F:$F,"Orçado",Lancamentos!$J:$J,Fluxo_de_Caixa_Semanal!$A182)</f>
        <v>0</v>
      </c>
      <c r="AY182" s="121">
        <f>-SUMIFS(Lancamentos!$Y:$Y,Lancamentos!$AF:$AF,Fluxo_de_Caixa_Semanal!AY$8,Lancamentos!$F:$F,"Orçado",Lancamentos!$J:$J,Fluxo_de_Caixa_Semanal!$A182)</f>
        <v>0</v>
      </c>
      <c r="AZ182" s="122">
        <f>-SUMIFS(Lancamentos!$Y:$Y,Lancamentos!$AF:$AF,Fluxo_de_Caixa_Semanal!AZ$8,Lancamentos!$F:$F,"Orçado",Lancamentos!$J:$J,Fluxo_de_Caixa_Semanal!$A182)</f>
        <v>0</v>
      </c>
      <c r="BA182" s="123">
        <f>-SUMIFS(Lancamentos!$Y:$Y,Lancamentos!$AF:$AF,Fluxo_de_Caixa_Semanal!BA$8,Lancamentos!$F:$F,"Orçado",Lancamentos!$J:$J,Fluxo_de_Caixa_Semanal!$A182)</f>
        <v>0</v>
      </c>
      <c r="BB182" s="121">
        <f>-SUMIFS(Lancamentos!$Y:$Y,Lancamentos!$AF:$AF,Fluxo_de_Caixa_Semanal!BB$8,Lancamentos!$F:$F,"Orçado",Lancamentos!$J:$J,Fluxo_de_Caixa_Semanal!$A182)</f>
        <v>0</v>
      </c>
      <c r="BC182" s="122">
        <f>-SUMIFS(Lancamentos!$Y:$Y,Lancamentos!$AF:$AF,Fluxo_de_Caixa_Semanal!BC$8,Lancamentos!$F:$F,"Orçado",Lancamentos!$J:$J,Fluxo_de_Caixa_Semanal!$A182)</f>
        <v>0</v>
      </c>
      <c r="BD182" s="123">
        <f>-SUMIFS(Lancamentos!$Y:$Y,Lancamentos!$AF:$AF,Fluxo_de_Caixa_Semanal!BD$8,Lancamentos!$F:$F,"Orçado",Lancamentos!$J:$J,Fluxo_de_Caixa_Semanal!$A182)</f>
        <v>0</v>
      </c>
      <c r="BE182" s="121">
        <f>-SUMIFS(Lancamentos!$Y:$Y,Lancamentos!$AF:$AF,Fluxo_de_Caixa_Semanal!BE$8,Lancamentos!$F:$F,"Orçado",Lancamentos!$J:$J,Fluxo_de_Caixa_Semanal!$A182)</f>
        <v>0</v>
      </c>
      <c r="BF182" s="122">
        <f>-SUMIFS(Lancamentos!$Y:$Y,Lancamentos!$AF:$AF,Fluxo_de_Caixa_Semanal!BF$8,Lancamentos!$F:$F,"Orçado",Lancamentos!$J:$J,Fluxo_de_Caixa_Semanal!$A182)</f>
        <v>0</v>
      </c>
      <c r="BG182" s="123">
        <f>-SUMIFS(Lancamentos!$Y:$Y,Lancamentos!$AF:$AF,Fluxo_de_Caixa_Semanal!BG$8,Lancamentos!$F:$F,"Orçado",Lancamentos!$J:$J,Fluxo_de_Caixa_Semanal!$A182)</f>
        <v>0</v>
      </c>
      <c r="BH182" s="121">
        <f>-SUMIFS(Lancamentos!$Y:$Y,Lancamentos!$AF:$AF,Fluxo_de_Caixa_Semanal!BH$8,Lancamentos!$F:$F,"Orçado",Lancamentos!$J:$J,Fluxo_de_Caixa_Semanal!$A182)</f>
        <v>0</v>
      </c>
      <c r="BI182" s="122">
        <f>-SUMIFS(Lancamentos!$Y:$Y,Lancamentos!$AF:$AF,Fluxo_de_Caixa_Semanal!BI$8,Lancamentos!$F:$F,"Orçado",Lancamentos!$J:$J,Fluxo_de_Caixa_Semanal!$A182)</f>
        <v>0</v>
      </c>
      <c r="BJ182" s="123">
        <f>-SUMIFS(Lancamentos!$Y:$Y,Lancamentos!$AF:$AF,Fluxo_de_Caixa_Semanal!BJ$8,Lancamentos!$F:$F,"Orçado",Lancamentos!$J:$J,Fluxo_de_Caixa_Semanal!$A182)</f>
        <v>0</v>
      </c>
      <c r="BK182" s="121">
        <f>-SUMIFS(Lancamentos!$Y:$Y,Lancamentos!$AF:$AF,Fluxo_de_Caixa_Semanal!BK$8,Lancamentos!$F:$F,"Orçado",Lancamentos!$J:$J,Fluxo_de_Caixa_Semanal!$A182)</f>
        <v>0</v>
      </c>
      <c r="BL182" s="122">
        <f>-SUMIFS(Lancamentos!$Y:$Y,Lancamentos!$AF:$AF,Fluxo_de_Caixa_Semanal!BL$8,Lancamentos!$F:$F,"Orçado",Lancamentos!$J:$J,Fluxo_de_Caixa_Semanal!$A182)</f>
        <v>0</v>
      </c>
      <c r="BM182" s="123">
        <f>-SUMIFS(Lancamentos!$Y:$Y,Lancamentos!$AF:$AF,Fluxo_de_Caixa_Semanal!BM$8,Lancamentos!$F:$F,"Orçado",Lancamentos!$J:$J,Fluxo_de_Caixa_Semanal!$A182)</f>
        <v>0</v>
      </c>
      <c r="BN182" s="121">
        <f>-SUMIFS(Lancamentos!$Y:$Y,Lancamentos!$AF:$AF,Fluxo_de_Caixa_Semanal!BN$8,Lancamentos!$F:$F,"Orçado",Lancamentos!$J:$J,Fluxo_de_Caixa_Semanal!$A182)</f>
        <v>0</v>
      </c>
      <c r="BO182" s="122">
        <f>-SUMIFS(Lancamentos!$Y:$Y,Lancamentos!$AF:$AF,Fluxo_de_Caixa_Semanal!BO$8,Lancamentos!$F:$F,"Orçado",Lancamentos!$J:$J,Fluxo_de_Caixa_Semanal!$A182)</f>
        <v>0</v>
      </c>
      <c r="BP182" s="123">
        <f>-SUMIFS(Lancamentos!$Y:$Y,Lancamentos!$AF:$AF,Fluxo_de_Caixa_Semanal!BP$8,Lancamentos!$F:$F,"Orçado",Lancamentos!$J:$J,Fluxo_de_Caixa_Semanal!$A182)</f>
        <v>0</v>
      </c>
      <c r="BQ182" s="121">
        <f>-SUMIFS(Lancamentos!$Y:$Y,Lancamentos!$AF:$AF,Fluxo_de_Caixa_Semanal!BQ$8,Lancamentos!$F:$F,"Orçado",Lancamentos!$J:$J,Fluxo_de_Caixa_Semanal!$A182)</f>
        <v>0</v>
      </c>
      <c r="BR182" s="122">
        <f>-SUMIFS(Lancamentos!$Y:$Y,Lancamentos!$AF:$AF,Fluxo_de_Caixa_Semanal!BR$8,Lancamentos!$F:$F,"Orçado",Lancamentos!$J:$J,Fluxo_de_Caixa_Semanal!$A182)</f>
        <v>0</v>
      </c>
      <c r="BS182" s="123">
        <f>-SUMIFS(Lancamentos!$Y:$Y,Lancamentos!$AF:$AF,Fluxo_de_Caixa_Semanal!BS$8,Lancamentos!$F:$F,"Orçado",Lancamentos!$J:$J,Fluxo_de_Caixa_Semanal!$A182)</f>
        <v>0</v>
      </c>
      <c r="BT182" s="121">
        <f>-SUMIFS(Lancamentos!$Y:$Y,Lancamentos!$AF:$AF,Fluxo_de_Caixa_Semanal!BT$8,Lancamentos!$F:$F,"Orçado",Lancamentos!$J:$J,Fluxo_de_Caixa_Semanal!$A182)</f>
        <v>0</v>
      </c>
      <c r="BU182" s="122">
        <f>-SUMIFS(Lancamentos!$Y:$Y,Lancamentos!$AF:$AF,Fluxo_de_Caixa_Semanal!BU$8,Lancamentos!$F:$F,"Orçado",Lancamentos!$J:$J,Fluxo_de_Caixa_Semanal!$A182)</f>
        <v>0</v>
      </c>
      <c r="BV182" s="123">
        <f>-SUMIFS(Lancamentos!$Y:$Y,Lancamentos!$AF:$AF,Fluxo_de_Caixa_Semanal!BV$8,Lancamentos!$F:$F,"Orçado",Lancamentos!$J:$J,Fluxo_de_Caixa_Semanal!$A182)</f>
        <v>0</v>
      </c>
      <c r="BW182" s="121">
        <f>-SUMIFS(Lancamentos!$Y:$Y,Lancamentos!$AF:$AF,Fluxo_de_Caixa_Semanal!BW$8,Lancamentos!$F:$F,"Orçado",Lancamentos!$J:$J,Fluxo_de_Caixa_Semanal!$A182)</f>
        <v>0</v>
      </c>
      <c r="BX182" s="122">
        <f>-SUMIFS(Lancamentos!$Y:$Y,Lancamentos!$AF:$AF,Fluxo_de_Caixa_Semanal!BX$8,Lancamentos!$F:$F,"Orçado",Lancamentos!$J:$J,Fluxo_de_Caixa_Semanal!$A182)</f>
        <v>0</v>
      </c>
      <c r="BY182" s="123">
        <f>-SUMIFS(Lancamentos!$Y:$Y,Lancamentos!$AF:$AF,Fluxo_de_Caixa_Semanal!BY$8,Lancamentos!$F:$F,"Orçado",Lancamentos!$J:$J,Fluxo_de_Caixa_Semanal!$A182)</f>
        <v>0</v>
      </c>
      <c r="BZ182" s="121">
        <f>-SUMIFS(Lancamentos!$Y:$Y,Lancamentos!$AF:$AF,Fluxo_de_Caixa_Semanal!BZ$8,Lancamentos!$F:$F,"Orçado",Lancamentos!$J:$J,Fluxo_de_Caixa_Semanal!$A182)</f>
        <v>0</v>
      </c>
      <c r="CA182" s="122">
        <f>-SUMIFS(Lancamentos!$Y:$Y,Lancamentos!$AF:$AF,Fluxo_de_Caixa_Semanal!CA$8,Lancamentos!$F:$F,"Orçado",Lancamentos!$J:$J,Fluxo_de_Caixa_Semanal!$A182)</f>
        <v>0</v>
      </c>
      <c r="CB182" s="123">
        <f>-SUMIFS(Lancamentos!$Y:$Y,Lancamentos!$AF:$AF,Fluxo_de_Caixa_Semanal!CB$8,Lancamentos!$F:$F,"Orçado",Lancamentos!$J:$J,Fluxo_de_Caixa_Semanal!$A182)</f>
        <v>0</v>
      </c>
      <c r="CC182" s="121">
        <f>-SUMIFS(Lancamentos!$Y:$Y,Lancamentos!$AF:$AF,Fluxo_de_Caixa_Semanal!CC$8,Lancamentos!$F:$F,"Orçado",Lancamentos!$J:$J,Fluxo_de_Caixa_Semanal!$A182)</f>
        <v>0</v>
      </c>
      <c r="CD182" s="122">
        <f>-SUMIFS(Lancamentos!$Y:$Y,Lancamentos!$AF:$AF,Fluxo_de_Caixa_Semanal!CD$8,Lancamentos!$F:$F,"Orçado",Lancamentos!$J:$J,Fluxo_de_Caixa_Semanal!$A182)</f>
        <v>0</v>
      </c>
      <c r="CE182" s="123">
        <f>-SUMIFS(Lancamentos!$Y:$Y,Lancamentos!$AF:$AF,Fluxo_de_Caixa_Semanal!CE$8,Lancamentos!$F:$F,"Orçado",Lancamentos!$J:$J,Fluxo_de_Caixa_Semanal!$A182)</f>
        <v>0</v>
      </c>
      <c r="CF182" s="121">
        <f>-SUMIFS(Lancamentos!$Y:$Y,Lancamentos!$AF:$AF,Fluxo_de_Caixa_Semanal!CF$8,Lancamentos!$F:$F,"Orçado",Lancamentos!$J:$J,Fluxo_de_Caixa_Semanal!$A182)</f>
        <v>0</v>
      </c>
      <c r="CG182" s="122">
        <f>-SUMIFS(Lancamentos!$Y:$Y,Lancamentos!$AF:$AF,Fluxo_de_Caixa_Semanal!CG$8,Lancamentos!$F:$F,"Orçado",Lancamentos!$J:$J,Fluxo_de_Caixa_Semanal!$A182)</f>
        <v>0</v>
      </c>
      <c r="CH182" s="123">
        <f>-SUMIFS(Lancamentos!$Y:$Y,Lancamentos!$AF:$AF,Fluxo_de_Caixa_Semanal!CH$8,Lancamentos!$F:$F,"Orçado",Lancamentos!$J:$J,Fluxo_de_Caixa_Semanal!$A182)</f>
        <v>0</v>
      </c>
      <c r="CI182" s="121">
        <f>-SUMIFS(Lancamentos!$Y:$Y,Lancamentos!$AF:$AF,Fluxo_de_Caixa_Semanal!CI$8,Lancamentos!$F:$F,"Orçado",Lancamentos!$J:$J,Fluxo_de_Caixa_Semanal!$A182)</f>
        <v>0</v>
      </c>
      <c r="CJ182" s="122">
        <f>-SUMIFS(Lancamentos!$Y:$Y,Lancamentos!$AF:$AF,Fluxo_de_Caixa_Semanal!CJ$8,Lancamentos!$F:$F,"Orçado",Lancamentos!$J:$J,Fluxo_de_Caixa_Semanal!$A182)</f>
        <v>0</v>
      </c>
      <c r="CK182" s="123">
        <f>-SUMIFS(Lancamentos!$Y:$Y,Lancamentos!$AF:$AF,Fluxo_de_Caixa_Semanal!CK$8,Lancamentos!$F:$F,"Orçado",Lancamentos!$J:$J,Fluxo_de_Caixa_Semanal!$A182)</f>
        <v>0</v>
      </c>
      <c r="CL182" s="121">
        <f>-SUMIFS(Lancamentos!$Y:$Y,Lancamentos!$AF:$AF,Fluxo_de_Caixa_Semanal!CL$8,Lancamentos!$F:$F,"Orçado",Lancamentos!$J:$J,Fluxo_de_Caixa_Semanal!$A182)</f>
        <v>0</v>
      </c>
      <c r="CM182" s="122">
        <f>-SUMIFS(Lancamentos!$Y:$Y,Lancamentos!$AF:$AF,Fluxo_de_Caixa_Semanal!CM$8,Lancamentos!$F:$F,"Orçado",Lancamentos!$J:$J,Fluxo_de_Caixa_Semanal!$A182)</f>
        <v>0</v>
      </c>
      <c r="CN182" s="123">
        <f>-SUMIFS(Lancamentos!$Y:$Y,Lancamentos!$AF:$AF,Fluxo_de_Caixa_Semanal!CN$8,Lancamentos!$F:$F,"Orçado",Lancamentos!$J:$J,Fluxo_de_Caixa_Semanal!$A182)</f>
        <v>0</v>
      </c>
      <c r="CO182" s="121">
        <f>-SUMIFS(Lancamentos!$Y:$Y,Lancamentos!$AF:$AF,Fluxo_de_Caixa_Semanal!CO$8,Lancamentos!$F:$F,"Orçado",Lancamentos!$J:$J,Fluxo_de_Caixa_Semanal!$A182)</f>
        <v>0</v>
      </c>
      <c r="CP182" s="122">
        <f>-SUMIFS(Lancamentos!$Y:$Y,Lancamentos!$AF:$AF,Fluxo_de_Caixa_Semanal!CP$8,Lancamentos!$F:$F,"Orçado",Lancamentos!$J:$J,Fluxo_de_Caixa_Semanal!$A182)</f>
        <v>0</v>
      </c>
      <c r="CQ182" s="123">
        <f>-SUMIFS(Lancamentos!$Y:$Y,Lancamentos!$AF:$AF,Fluxo_de_Caixa_Semanal!CQ$8,Lancamentos!$F:$F,"Orçado",Lancamentos!$J:$J,Fluxo_de_Caixa_Semanal!$A182)</f>
        <v>0</v>
      </c>
      <c r="CR182" s="121">
        <f>-SUMIFS(Lancamentos!$Y:$Y,Lancamentos!$AF:$AF,Fluxo_de_Caixa_Semanal!CR$8,Lancamentos!$F:$F,"Orçado",Lancamentos!$J:$J,Fluxo_de_Caixa_Semanal!$A182)</f>
        <v>0</v>
      </c>
      <c r="CS182" s="122">
        <f>-SUMIFS(Lancamentos!$Y:$Y,Lancamentos!$AF:$AF,Fluxo_de_Caixa_Semanal!CS$8,Lancamentos!$F:$F,"Orçado",Lancamentos!$J:$J,Fluxo_de_Caixa_Semanal!$A182)</f>
        <v>0</v>
      </c>
      <c r="CT182" s="123">
        <f>-SUMIFS(Lancamentos!$Y:$Y,Lancamentos!$AF:$AF,Fluxo_de_Caixa_Semanal!CT$8,Lancamentos!$F:$F,"Orçado",Lancamentos!$J:$J,Fluxo_de_Caixa_Semanal!$A182)</f>
        <v>0</v>
      </c>
      <c r="CU182" s="121">
        <f>-SUMIFS(Lancamentos!$Y:$Y,Lancamentos!$AF:$AF,Fluxo_de_Caixa_Semanal!CU$8,Lancamentos!$F:$F,"Orçado",Lancamentos!$J:$J,Fluxo_de_Caixa_Semanal!$A182)</f>
        <v>0</v>
      </c>
      <c r="CV182" s="122">
        <f>-SUMIFS(Lancamentos!$Y:$Y,Lancamentos!$AF:$AF,Fluxo_de_Caixa_Semanal!CV$8,Lancamentos!$F:$F,"Orçado",Lancamentos!$J:$J,Fluxo_de_Caixa_Semanal!$A182)</f>
        <v>0</v>
      </c>
      <c r="CW182" s="123">
        <f>-SUMIFS(Lancamentos!$Y:$Y,Lancamentos!$AF:$AF,Fluxo_de_Caixa_Semanal!CW$8,Lancamentos!$F:$F,"Orçado",Lancamentos!$J:$J,Fluxo_de_Caixa_Semanal!$A182)</f>
        <v>0</v>
      </c>
      <c r="CX182" s="121">
        <f>-SUMIFS(Lancamentos!$Y:$Y,Lancamentos!$AF:$AF,Fluxo_de_Caixa_Semanal!CX$8,Lancamentos!$F:$F,"Orçado",Lancamentos!$J:$J,Fluxo_de_Caixa_Semanal!$A182)</f>
        <v>0</v>
      </c>
      <c r="CY182" s="122">
        <f>-SUMIFS(Lancamentos!$Y:$Y,Lancamentos!$AF:$AF,Fluxo_de_Caixa_Semanal!CY$8,Lancamentos!$F:$F,"Orçado",Lancamentos!$J:$J,Fluxo_de_Caixa_Semanal!$A182)</f>
        <v>0</v>
      </c>
      <c r="CZ182" s="123">
        <f>-SUMIFS(Lancamentos!$Y:$Y,Lancamentos!$AF:$AF,Fluxo_de_Caixa_Semanal!CZ$8,Lancamentos!$F:$F,"Orçado",Lancamentos!$J:$J,Fluxo_de_Caixa_Semanal!$A182)</f>
        <v>0</v>
      </c>
      <c r="DA182" s="121">
        <f>-SUMIFS(Lancamentos!$Y:$Y,Lancamentos!$AF:$AF,Fluxo_de_Caixa_Semanal!DA$8,Lancamentos!$F:$F,"Orçado",Lancamentos!$J:$J,Fluxo_de_Caixa_Semanal!$A182)</f>
        <v>0</v>
      </c>
      <c r="DB182" s="122">
        <f>-SUMIFS(Lancamentos!$Y:$Y,Lancamentos!$AF:$AF,Fluxo_de_Caixa_Semanal!DB$8,Lancamentos!$F:$F,"Orçado",Lancamentos!$J:$J,Fluxo_de_Caixa_Semanal!$A182)</f>
        <v>0</v>
      </c>
      <c r="DC182" s="123">
        <f>-SUMIFS(Lancamentos!$Y:$Y,Lancamentos!$AF:$AF,Fluxo_de_Caixa_Semanal!DC$8,Lancamentos!$F:$F,"Orçado",Lancamentos!$J:$J,Fluxo_de_Caixa_Semanal!$A182)</f>
        <v>0</v>
      </c>
      <c r="DD182" s="121">
        <f>-SUMIFS(Lancamentos!$Y:$Y,Lancamentos!$AF:$AF,Fluxo_de_Caixa_Semanal!DD$8,Lancamentos!$F:$F,"Orçado",Lancamentos!$J:$J,Fluxo_de_Caixa_Semanal!$A182)</f>
        <v>0</v>
      </c>
      <c r="DE182" s="122">
        <f>-SUMIFS(Lancamentos!$Y:$Y,Lancamentos!$AF:$AF,Fluxo_de_Caixa_Semanal!DE$8,Lancamentos!$F:$F,"Orçado",Lancamentos!$J:$J,Fluxo_de_Caixa_Semanal!$A182)</f>
        <v>0</v>
      </c>
      <c r="DF182" s="123">
        <f>-SUMIFS(Lancamentos!$Y:$Y,Lancamentos!$AF:$AF,Fluxo_de_Caixa_Semanal!DF$8,Lancamentos!$F:$F,"Orçado",Lancamentos!$J:$J,Fluxo_de_Caixa_Semanal!$A182)</f>
        <v>0</v>
      </c>
      <c r="DG182" s="121">
        <f>-SUMIFS(Lancamentos!$Y:$Y,Lancamentos!$AF:$AF,Fluxo_de_Caixa_Semanal!DG$8,Lancamentos!$F:$F,"Orçado",Lancamentos!$J:$J,Fluxo_de_Caixa_Semanal!$A182)</f>
        <v>0</v>
      </c>
      <c r="DH182" s="122">
        <f>-SUMIFS(Lancamentos!$Y:$Y,Lancamentos!$AF:$AF,Fluxo_de_Caixa_Semanal!DH$8,Lancamentos!$F:$F,"Orçado",Lancamentos!$J:$J,Fluxo_de_Caixa_Semanal!$A182)</f>
        <v>0</v>
      </c>
      <c r="DI182" s="123">
        <f>-SUMIFS(Lancamentos!$Y:$Y,Lancamentos!$AF:$AF,Fluxo_de_Caixa_Semanal!DI$8,Lancamentos!$F:$F,"Orçado",Lancamentos!$J:$J,Fluxo_de_Caixa_Semanal!$A182)</f>
        <v>0</v>
      </c>
      <c r="DJ182" s="121">
        <f>-SUMIFS(Lancamentos!$Y:$Y,Lancamentos!$AF:$AF,Fluxo_de_Caixa_Semanal!DJ$8,Lancamentos!$F:$F,"Orçado",Lancamentos!$J:$J,Fluxo_de_Caixa_Semanal!$A182)</f>
        <v>0</v>
      </c>
      <c r="DK182" s="122">
        <f>-SUMIFS(Lancamentos!$Y:$Y,Lancamentos!$AF:$AF,Fluxo_de_Caixa_Semanal!DK$8,Lancamentos!$F:$F,"Orçado",Lancamentos!$J:$J,Fluxo_de_Caixa_Semanal!$A182)</f>
        <v>0</v>
      </c>
      <c r="DL182" s="123">
        <f>-SUMIFS(Lancamentos!$Y:$Y,Lancamentos!$AF:$AF,Fluxo_de_Caixa_Semanal!DL$8,Lancamentos!$F:$F,"Orçado",Lancamentos!$J:$J,Fluxo_de_Caixa_Semanal!$A182)</f>
        <v>0</v>
      </c>
      <c r="DM182" s="121">
        <f>-SUMIFS(Lancamentos!$Y:$Y,Lancamentos!$AF:$AF,Fluxo_de_Caixa_Semanal!DM$8,Lancamentos!$F:$F,"Orçado",Lancamentos!$J:$J,Fluxo_de_Caixa_Semanal!$A182)</f>
        <v>0</v>
      </c>
      <c r="DN182" s="122">
        <f>-SUMIFS(Lancamentos!$Y:$Y,Lancamentos!$AF:$AF,Fluxo_de_Caixa_Semanal!DN$8,Lancamentos!$F:$F,"Orçado",Lancamentos!$J:$J,Fluxo_de_Caixa_Semanal!$A182)</f>
        <v>0</v>
      </c>
      <c r="DO182" s="123">
        <f>-SUMIFS(Lancamentos!$Y:$Y,Lancamentos!$AF:$AF,Fluxo_de_Caixa_Semanal!DO$8,Lancamentos!$F:$F,"Orçado",Lancamentos!$J:$J,Fluxo_de_Caixa_Semanal!$A182)</f>
        <v>0</v>
      </c>
      <c r="DP182" s="121">
        <f>-SUMIFS(Lancamentos!$Y:$Y,Lancamentos!$AF:$AF,Fluxo_de_Caixa_Semanal!DP$8,Lancamentos!$F:$F,"Orçado",Lancamentos!$J:$J,Fluxo_de_Caixa_Semanal!$A182)</f>
        <v>0</v>
      </c>
      <c r="DQ182" s="122">
        <f>-SUMIFS(Lancamentos!$Y:$Y,Lancamentos!$AF:$AF,Fluxo_de_Caixa_Semanal!DQ$8,Lancamentos!$F:$F,"Orçado",Lancamentos!$J:$J,Fluxo_de_Caixa_Semanal!$A182)</f>
        <v>0</v>
      </c>
      <c r="DR182" s="123">
        <f>-SUMIFS(Lancamentos!$Y:$Y,Lancamentos!$AF:$AF,Fluxo_de_Caixa_Semanal!DR$8,Lancamentos!$F:$F,"Orçado",Lancamentos!$J:$J,Fluxo_de_Caixa_Semanal!$A182)</f>
        <v>0</v>
      </c>
      <c r="DS182" s="121">
        <f>-SUMIFS(Lancamentos!$Y:$Y,Lancamentos!$AF:$AF,Fluxo_de_Caixa_Semanal!DS$8,Lancamentos!$F:$F,"Orçado",Lancamentos!$J:$J,Fluxo_de_Caixa_Semanal!$A182)</f>
        <v>0</v>
      </c>
      <c r="DT182" s="122">
        <f>-SUMIFS(Lancamentos!$Y:$Y,Lancamentos!$AF:$AF,Fluxo_de_Caixa_Semanal!DT$8,Lancamentos!$F:$F,"Orçado",Lancamentos!$J:$J,Fluxo_de_Caixa_Semanal!$A182)</f>
        <v>0</v>
      </c>
      <c r="DU182" s="123">
        <f>-SUMIFS(Lancamentos!$Y:$Y,Lancamentos!$AF:$AF,Fluxo_de_Caixa_Semanal!DU$8,Lancamentos!$F:$F,"Orçado",Lancamentos!$J:$J,Fluxo_de_Caixa_Semanal!$A182)</f>
        <v>0</v>
      </c>
      <c r="DV182" s="121">
        <f>-SUMIFS(Lancamentos!$Y:$Y,Lancamentos!$AF:$AF,Fluxo_de_Caixa_Semanal!DV$8,Lancamentos!$F:$F,"Orçado",Lancamentos!$J:$J,Fluxo_de_Caixa_Semanal!$A182)</f>
        <v>0</v>
      </c>
      <c r="DW182" s="122">
        <f>-SUMIFS(Lancamentos!$Y:$Y,Lancamentos!$AF:$AF,Fluxo_de_Caixa_Semanal!DW$8,Lancamentos!$F:$F,"Orçado",Lancamentos!$J:$J,Fluxo_de_Caixa_Semanal!$A182)</f>
        <v>0</v>
      </c>
      <c r="DX182" s="123">
        <f>-SUMIFS(Lancamentos!$Y:$Y,Lancamentos!$AF:$AF,Fluxo_de_Caixa_Semanal!DX$8,Lancamentos!$F:$F,"Orçado",Lancamentos!$J:$J,Fluxo_de_Caixa_Semanal!$A182)</f>
        <v>0</v>
      </c>
      <c r="DY182" s="121">
        <f>-SUMIFS(Lancamentos!$Y:$Y,Lancamentos!$AF:$AF,Fluxo_de_Caixa_Semanal!DY$8,Lancamentos!$F:$F,"Orçado",Lancamentos!$J:$J,Fluxo_de_Caixa_Semanal!$A182)</f>
        <v>0</v>
      </c>
      <c r="DZ182" s="122">
        <f>-SUMIFS(Lancamentos!$Y:$Y,Lancamentos!$AF:$AF,Fluxo_de_Caixa_Semanal!DZ$8,Lancamentos!$F:$F,"Orçado",Lancamentos!$J:$J,Fluxo_de_Caixa_Semanal!$A182)</f>
        <v>0</v>
      </c>
      <c r="EA182" s="123">
        <f>-SUMIFS(Lancamentos!$Y:$Y,Lancamentos!$AF:$AF,Fluxo_de_Caixa_Semanal!EA$8,Lancamentos!$F:$F,"Orçado",Lancamentos!$J:$J,Fluxo_de_Caixa_Semanal!$A182)</f>
        <v>0</v>
      </c>
      <c r="EB182" s="121">
        <f>-SUMIFS(Lancamentos!$Y:$Y,Lancamentos!$AF:$AF,Fluxo_de_Caixa_Semanal!EB$8,Lancamentos!$F:$F,"Orçado",Lancamentos!$J:$J,Fluxo_de_Caixa_Semanal!$A182)</f>
        <v>0</v>
      </c>
      <c r="EC182" s="122">
        <f>-SUMIFS(Lancamentos!$Y:$Y,Lancamentos!$AF:$AF,Fluxo_de_Caixa_Semanal!EC$8,Lancamentos!$F:$F,"Orçado",Lancamentos!$J:$J,Fluxo_de_Caixa_Semanal!$A182)</f>
        <v>0</v>
      </c>
      <c r="ED182" s="123">
        <f>-SUMIFS(Lancamentos!$Y:$Y,Lancamentos!$AF:$AF,Fluxo_de_Caixa_Semanal!ED$8,Lancamentos!$F:$F,"Orçado",Lancamentos!$J:$J,Fluxo_de_Caixa_Semanal!$A182)</f>
        <v>0</v>
      </c>
      <c r="EE182" s="121">
        <f>-SUMIFS(Lancamentos!$Y:$Y,Lancamentos!$AF:$AF,Fluxo_de_Caixa_Semanal!EE$8,Lancamentos!$F:$F,"Orçado",Lancamentos!$J:$J,Fluxo_de_Caixa_Semanal!$A182)</f>
        <v>0</v>
      </c>
      <c r="EF182" s="122">
        <f>-SUMIFS(Lancamentos!$Y:$Y,Lancamentos!$AF:$AF,Fluxo_de_Caixa_Semanal!EF$8,Lancamentos!$F:$F,"Orçado",Lancamentos!$J:$J,Fluxo_de_Caixa_Semanal!$A182)</f>
        <v>0</v>
      </c>
      <c r="EG182" s="123">
        <f>-SUMIFS(Lancamentos!$Y:$Y,Lancamentos!$AF:$AF,Fluxo_de_Caixa_Semanal!EG$8,Lancamentos!$F:$F,"Orçado",Lancamentos!$J:$J,Fluxo_de_Caixa_Semanal!$A182)</f>
        <v>0</v>
      </c>
      <c r="EH182" s="121">
        <f>-SUMIFS(Lancamentos!$Y:$Y,Lancamentos!$AF:$AF,Fluxo_de_Caixa_Semanal!EH$8,Lancamentos!$F:$F,"Orçado",Lancamentos!$J:$J,Fluxo_de_Caixa_Semanal!$A182)</f>
        <v>0</v>
      </c>
      <c r="EI182" s="122">
        <f>-SUMIFS(Lancamentos!$Y:$Y,Lancamentos!$AF:$AF,Fluxo_de_Caixa_Semanal!EI$8,Lancamentos!$F:$F,"Orçado",Lancamentos!$J:$J,Fluxo_de_Caixa_Semanal!$A182)</f>
        <v>0</v>
      </c>
      <c r="EJ182" s="123">
        <f>-SUMIFS(Lancamentos!$Y:$Y,Lancamentos!$AF:$AF,Fluxo_de_Caixa_Semanal!EJ$8,Lancamentos!$F:$F,"Orçado",Lancamentos!$J:$J,Fluxo_de_Caixa_Semanal!$A182)</f>
        <v>0</v>
      </c>
      <c r="EK182" s="121">
        <f>-SUMIFS(Lancamentos!$Y:$Y,Lancamentos!$AF:$AF,Fluxo_de_Caixa_Semanal!EK$8,Lancamentos!$F:$F,"Orçado",Lancamentos!$J:$J,Fluxo_de_Caixa_Semanal!$A182)</f>
        <v>0</v>
      </c>
      <c r="EL182" s="122">
        <f>-SUMIFS(Lancamentos!$Y:$Y,Lancamentos!$AF:$AF,Fluxo_de_Caixa_Semanal!EL$8,Lancamentos!$F:$F,"Orçado",Lancamentos!$J:$J,Fluxo_de_Caixa_Semanal!$A182)</f>
        <v>0</v>
      </c>
      <c r="EM182" s="123">
        <f>-SUMIFS(Lancamentos!$Y:$Y,Lancamentos!$AF:$AF,Fluxo_de_Caixa_Semanal!EM$8,Lancamentos!$F:$F,"Orçado",Lancamentos!$J:$J,Fluxo_de_Caixa_Semanal!$A182)</f>
        <v>0</v>
      </c>
      <c r="EN182" s="121">
        <f>-SUMIFS(Lancamentos!$Y:$Y,Lancamentos!$AF:$AF,Fluxo_de_Caixa_Semanal!EN$8,Lancamentos!$F:$F,"Orçado",Lancamentos!$J:$J,Fluxo_de_Caixa_Semanal!$A182)</f>
        <v>0</v>
      </c>
      <c r="EO182" s="122">
        <f>-SUMIFS(Lancamentos!$Y:$Y,Lancamentos!$AF:$AF,Fluxo_de_Caixa_Semanal!EO$8,Lancamentos!$F:$F,"Orçado",Lancamentos!$J:$J,Fluxo_de_Caixa_Semanal!$A182)</f>
        <v>0</v>
      </c>
      <c r="EP182" s="123">
        <f>-SUMIFS(Lancamentos!$Y:$Y,Lancamentos!$AF:$AF,Fluxo_de_Caixa_Semanal!EP$8,Lancamentos!$F:$F,"Orçado",Lancamentos!$J:$J,Fluxo_de_Caixa_Semanal!$A182)</f>
        <v>0</v>
      </c>
      <c r="EQ182" s="121">
        <f>-SUMIFS(Lancamentos!$Y:$Y,Lancamentos!$AF:$AF,Fluxo_de_Caixa_Semanal!EQ$8,Lancamentos!$F:$F,"Orçado",Lancamentos!$J:$J,Fluxo_de_Caixa_Semanal!$A182)</f>
        <v>0</v>
      </c>
      <c r="ER182" s="122">
        <f>-SUMIFS(Lancamentos!$Y:$Y,Lancamentos!$AF:$AF,Fluxo_de_Caixa_Semanal!ER$8,Lancamentos!$F:$F,"Orçado",Lancamentos!$J:$J,Fluxo_de_Caixa_Semanal!$A182)</f>
        <v>0</v>
      </c>
      <c r="ES182" s="123">
        <f>-SUMIFS(Lancamentos!$Y:$Y,Lancamentos!$AF:$AF,Fluxo_de_Caixa_Semanal!ES$8,Lancamentos!$F:$F,"Orçado",Lancamentos!$J:$J,Fluxo_de_Caixa_Semanal!$A182)</f>
        <v>0</v>
      </c>
    </row>
    <row r="183" spans="1:149" s="2" customFormat="1" outlineLevel="1" x14ac:dyDescent="0.25">
      <c r="A183" t="s">
        <v>160</v>
      </c>
      <c r="B183" t="s">
        <v>161</v>
      </c>
      <c r="C183" s="165">
        <f>-SUMIFS(Lancamentos!$Y:$Y,Lancamentos!$AF:$AF,Fluxo_de_Caixa_Semanal!C$8,Lancamentos!$F:$F,"Realizado",Lancamentos!$J:$J,Fluxo_de_Caixa_Semanal!$A183)</f>
        <v>0</v>
      </c>
      <c r="D183" s="165">
        <f>-SUMIFS(Lancamentos!$Y:$Y,Lancamentos!$AF:$AF,Fluxo_de_Caixa_Semanal!D$8,Lancamentos!$F:$F,"Realizado",Lancamentos!$J:$J,Fluxo_de_Caixa_Semanal!$A183)</f>
        <v>0</v>
      </c>
      <c r="E183" s="166">
        <f>-SUMIFS(Lancamentos!$Y:$Y,Lancamentos!$AF:$AF,Fluxo_de_Caixa_Semanal!E$8,Lancamentos!$F:$F,"Realizado",Lancamentos!$J:$J,Fluxo_de_Caixa_Semanal!$A183)</f>
        <v>0</v>
      </c>
      <c r="F183" s="167">
        <f>-SUMIFS(Lancamentos!$Y:$Y,Lancamentos!$AF:$AF,Fluxo_de_Caixa_Semanal!F$8,Lancamentos!$F:$F,"Realizado",Lancamentos!$J:$J,Fluxo_de_Caixa_Semanal!$A183)</f>
        <v>0</v>
      </c>
      <c r="G183" s="165">
        <f>-SUMIFS(Lancamentos!$Y:$Y,Lancamentos!$AF:$AF,Fluxo_de_Caixa_Semanal!G$8,Lancamentos!$F:$F,"Realizado",Lancamentos!$J:$J,Fluxo_de_Caixa_Semanal!$A183)</f>
        <v>0</v>
      </c>
      <c r="H183" s="166">
        <f>-SUMIFS(Lancamentos!$Y:$Y,Lancamentos!$AF:$AF,Fluxo_de_Caixa_Semanal!H$8,Lancamentos!$F:$F,"Realizado",Lancamentos!$J:$J,Fluxo_de_Caixa_Semanal!$A183)</f>
        <v>0</v>
      </c>
      <c r="I183" s="167">
        <f>-SUMIFS(Lancamentos!$Y:$Y,Lancamentos!$AF:$AF,Fluxo_de_Caixa_Semanal!I$8,Lancamentos!$F:$F,"Realizado",Lancamentos!$J:$J,Fluxo_de_Caixa_Semanal!$A183)</f>
        <v>0</v>
      </c>
      <c r="J183" s="165">
        <f>-SUMIFS(Lancamentos!$Y:$Y,Lancamentos!$AF:$AF,Fluxo_de_Caixa_Semanal!J$8,Lancamentos!$F:$F,"Realizado",Lancamentos!$J:$J,Fluxo_de_Caixa_Semanal!$A183)</f>
        <v>0</v>
      </c>
      <c r="K183" s="166">
        <f>-SUMIFS(Lancamentos!$Y:$Y,Lancamentos!$AF:$AF,Fluxo_de_Caixa_Semanal!K$8,Lancamentos!$F:$F,"Realizado",Lancamentos!$J:$J,Fluxo_de_Caixa_Semanal!$A183)</f>
        <v>0</v>
      </c>
      <c r="L183" s="167">
        <f>-SUMIFS(Lancamentos!$Y:$Y,Lancamentos!$AF:$AF,Fluxo_de_Caixa_Semanal!L$8,Lancamentos!$F:$F,"Realizado",Lancamentos!$J:$J,Fluxo_de_Caixa_Semanal!$A183)</f>
        <v>0</v>
      </c>
      <c r="M183" s="165">
        <f>-SUMIFS(Lancamentos!$Y:$Y,Lancamentos!$AF:$AF,Fluxo_de_Caixa_Semanal!M$8,Lancamentos!$F:$F,"Realizado",Lancamentos!$J:$J,Fluxo_de_Caixa_Semanal!$A183)</f>
        <v>0</v>
      </c>
      <c r="N183" s="166">
        <f>-SUMIFS(Lancamentos!$Y:$Y,Lancamentos!$AF:$AF,Fluxo_de_Caixa_Semanal!N$8,Lancamentos!$F:$F,"Realizado",Lancamentos!$J:$J,Fluxo_de_Caixa_Semanal!$A183)</f>
        <v>0</v>
      </c>
      <c r="O183" s="167">
        <f>-SUMIFS(Lancamentos!$Y:$Y,Lancamentos!$AF:$AF,Fluxo_de_Caixa_Semanal!O$8,Lancamentos!$F:$F,"Realizado",Lancamentos!$J:$J,Fluxo_de_Caixa_Semanal!$A183)</f>
        <v>0</v>
      </c>
      <c r="P183" s="165">
        <f>-SUMIFS(Lancamentos!$Y:$Y,Lancamentos!$AF:$AF,Fluxo_de_Caixa_Semanal!P$8,Lancamentos!$F:$F,"Realizado",Lancamentos!$J:$J,Fluxo_de_Caixa_Semanal!$A183)</f>
        <v>0</v>
      </c>
      <c r="Q183" s="166">
        <f>-SUMIFS(Lancamentos!$Y:$Y,Lancamentos!$AF:$AF,Fluxo_de_Caixa_Semanal!Q$8,Lancamentos!$F:$F,"Realizado",Lancamentos!$J:$J,Fluxo_de_Caixa_Semanal!$A183)</f>
        <v>0</v>
      </c>
      <c r="R183" s="167">
        <f>-SUMIFS(Lancamentos!$Y:$Y,Lancamentos!$AF:$AF,Fluxo_de_Caixa_Semanal!R$8,Lancamentos!$F:$F,"Realizado",Lancamentos!$J:$J,Fluxo_de_Caixa_Semanal!$A183)</f>
        <v>0</v>
      </c>
      <c r="S183" s="165">
        <f>-SUMIFS(Lancamentos!$Y:$Y,Lancamentos!$AF:$AF,Fluxo_de_Caixa_Semanal!S$8,Lancamentos!$F:$F,"Realizado",Lancamentos!$J:$J,Fluxo_de_Caixa_Semanal!$A183)</f>
        <v>0</v>
      </c>
      <c r="T183" s="166">
        <f>-SUMIFS(Lancamentos!$Y:$Y,Lancamentos!$AF:$AF,Fluxo_de_Caixa_Semanal!T$8,Lancamentos!$F:$F,"Realizado",Lancamentos!$J:$J,Fluxo_de_Caixa_Semanal!$A183)</f>
        <v>0</v>
      </c>
      <c r="U183" s="167">
        <f>-SUMIFS(Lancamentos!$Y:$Y,Lancamentos!$AF:$AF,Fluxo_de_Caixa_Semanal!U$8,Lancamentos!$F:$F,"Realizado",Lancamentos!$J:$J,Fluxo_de_Caixa_Semanal!$A183)</f>
        <v>0</v>
      </c>
      <c r="V183" s="165">
        <f>-SUMIFS(Lancamentos!$Y:$Y,Lancamentos!$AF:$AF,Fluxo_de_Caixa_Semanal!V$8,Lancamentos!$F:$F,"Realizado",Lancamentos!$J:$J,Fluxo_de_Caixa_Semanal!$A183)</f>
        <v>0</v>
      </c>
      <c r="W183" s="166">
        <f>-SUMIFS(Lancamentos!$Y:$Y,Lancamentos!$AF:$AF,Fluxo_de_Caixa_Semanal!W$8,Lancamentos!$F:$F,"Realizado",Lancamentos!$J:$J,Fluxo_de_Caixa_Semanal!$A183)</f>
        <v>0</v>
      </c>
      <c r="X183" s="121">
        <f>-SUMIFS(Lancamentos!$Y:$Y,Lancamentos!$AF:$AF,Fluxo_de_Caixa_Semanal!X$8,Lancamentos!$F:$F,"Orçado",Lancamentos!$J:$J,Fluxo_de_Caixa_Semanal!$A183)</f>
        <v>0</v>
      </c>
      <c r="Y183" s="122">
        <f>-SUMIFS(Lancamentos!$Y:$Y,Lancamentos!$AF:$AF,Fluxo_de_Caixa_Semanal!Y$8,Lancamentos!$F:$F,"Orçado",Lancamentos!$J:$J,Fluxo_de_Caixa_Semanal!$A183)</f>
        <v>0</v>
      </c>
      <c r="Z183" s="123">
        <f>-SUMIFS(Lancamentos!$Y:$Y,Lancamentos!$AF:$AF,Fluxo_de_Caixa_Semanal!Z$8,Lancamentos!$F:$F,"Orçado",Lancamentos!$J:$J,Fluxo_de_Caixa_Semanal!$A183)</f>
        <v>0</v>
      </c>
      <c r="AA183" s="121">
        <f>-SUMIFS(Lancamentos!$Y:$Y,Lancamentos!$AF:$AF,Fluxo_de_Caixa_Semanal!AA$8,Lancamentos!$F:$F,"Orçado",Lancamentos!$J:$J,Fluxo_de_Caixa_Semanal!$A183)</f>
        <v>0</v>
      </c>
      <c r="AB183" s="122">
        <f>-SUMIFS(Lancamentos!$Y:$Y,Lancamentos!$AF:$AF,Fluxo_de_Caixa_Semanal!AB$8,Lancamentos!$F:$F,"Orçado",Lancamentos!$J:$J,Fluxo_de_Caixa_Semanal!$A183)</f>
        <v>0</v>
      </c>
      <c r="AC183" s="123">
        <f>-SUMIFS(Lancamentos!$Y:$Y,Lancamentos!$AF:$AF,Fluxo_de_Caixa_Semanal!AC$8,Lancamentos!$F:$F,"Orçado",Lancamentos!$J:$J,Fluxo_de_Caixa_Semanal!$A183)</f>
        <v>0</v>
      </c>
      <c r="AD183" s="121">
        <f>-SUMIFS(Lancamentos!$Y:$Y,Lancamentos!$AF:$AF,Fluxo_de_Caixa_Semanal!AD$8,Lancamentos!$F:$F,"Orçado",Lancamentos!$J:$J,Fluxo_de_Caixa_Semanal!$A183)</f>
        <v>0</v>
      </c>
      <c r="AE183" s="122">
        <f>-SUMIFS(Lancamentos!$Y:$Y,Lancamentos!$AF:$AF,Fluxo_de_Caixa_Semanal!AE$8,Lancamentos!$F:$F,"Orçado",Lancamentos!$J:$J,Fluxo_de_Caixa_Semanal!$A183)</f>
        <v>0</v>
      </c>
      <c r="AF183" s="123">
        <f>-SUMIFS(Lancamentos!$Y:$Y,Lancamentos!$AF:$AF,Fluxo_de_Caixa_Semanal!AF$8,Lancamentos!$F:$F,"Orçado",Lancamentos!$J:$J,Fluxo_de_Caixa_Semanal!$A183)</f>
        <v>0</v>
      </c>
      <c r="AG183" s="121">
        <f>-SUMIFS(Lancamentos!$Y:$Y,Lancamentos!$AF:$AF,Fluxo_de_Caixa_Semanal!AG$8,Lancamentos!$F:$F,"Orçado",Lancamentos!$J:$J,Fluxo_de_Caixa_Semanal!$A183)</f>
        <v>0</v>
      </c>
      <c r="AH183" s="122">
        <f>-SUMIFS(Lancamentos!$Y:$Y,Lancamentos!$AF:$AF,Fluxo_de_Caixa_Semanal!AH$8,Lancamentos!$F:$F,"Orçado",Lancamentos!$J:$J,Fluxo_de_Caixa_Semanal!$A183)</f>
        <v>0</v>
      </c>
      <c r="AI183" s="123">
        <f>-SUMIFS(Lancamentos!$Y:$Y,Lancamentos!$AF:$AF,Fluxo_de_Caixa_Semanal!AI$8,Lancamentos!$F:$F,"Orçado",Lancamentos!$J:$J,Fluxo_de_Caixa_Semanal!$A183)</f>
        <v>0</v>
      </c>
      <c r="AJ183" s="121">
        <f>-SUMIFS(Lancamentos!$Y:$Y,Lancamentos!$AF:$AF,Fluxo_de_Caixa_Semanal!AJ$8,Lancamentos!$F:$F,"Orçado",Lancamentos!$J:$J,Fluxo_de_Caixa_Semanal!$A183)</f>
        <v>0</v>
      </c>
      <c r="AK183" s="122">
        <f>-SUMIFS(Lancamentos!$Y:$Y,Lancamentos!$AF:$AF,Fluxo_de_Caixa_Semanal!AK$8,Lancamentos!$F:$F,"Orçado",Lancamentos!$J:$J,Fluxo_de_Caixa_Semanal!$A183)</f>
        <v>0</v>
      </c>
      <c r="AL183" s="123">
        <f>-SUMIFS(Lancamentos!$Y:$Y,Lancamentos!$AF:$AF,Fluxo_de_Caixa_Semanal!AL$8,Lancamentos!$F:$F,"Orçado",Lancamentos!$J:$J,Fluxo_de_Caixa_Semanal!$A183)</f>
        <v>0</v>
      </c>
      <c r="AM183" s="121">
        <f>-SUMIFS(Lancamentos!$Y:$Y,Lancamentos!$AF:$AF,Fluxo_de_Caixa_Semanal!AM$8,Lancamentos!$F:$F,"Orçado",Lancamentos!$J:$J,Fluxo_de_Caixa_Semanal!$A183)</f>
        <v>0</v>
      </c>
      <c r="AN183" s="122">
        <f>-SUMIFS(Lancamentos!$Y:$Y,Lancamentos!$AF:$AF,Fluxo_de_Caixa_Semanal!AN$8,Lancamentos!$F:$F,"Orçado",Lancamentos!$J:$J,Fluxo_de_Caixa_Semanal!$A183)</f>
        <v>0</v>
      </c>
      <c r="AO183" s="123">
        <f>-SUMIFS(Lancamentos!$Y:$Y,Lancamentos!$AF:$AF,Fluxo_de_Caixa_Semanal!AO$8,Lancamentos!$F:$F,"Orçado",Lancamentos!$J:$J,Fluxo_de_Caixa_Semanal!$A183)</f>
        <v>0</v>
      </c>
      <c r="AP183" s="121">
        <f>-SUMIFS(Lancamentos!$Y:$Y,Lancamentos!$AF:$AF,Fluxo_de_Caixa_Semanal!AP$8,Lancamentos!$F:$F,"Orçado",Lancamentos!$J:$J,Fluxo_de_Caixa_Semanal!$A183)</f>
        <v>0</v>
      </c>
      <c r="AQ183" s="122">
        <f>-SUMIFS(Lancamentos!$Y:$Y,Lancamentos!$AF:$AF,Fluxo_de_Caixa_Semanal!AQ$8,Lancamentos!$F:$F,"Orçado",Lancamentos!$J:$J,Fluxo_de_Caixa_Semanal!$A183)</f>
        <v>0</v>
      </c>
      <c r="AR183" s="123">
        <f>-SUMIFS(Lancamentos!$Y:$Y,Lancamentos!$AF:$AF,Fluxo_de_Caixa_Semanal!AR$8,Lancamentos!$F:$F,"Orçado",Lancamentos!$J:$J,Fluxo_de_Caixa_Semanal!$A183)</f>
        <v>0</v>
      </c>
      <c r="AS183" s="121">
        <f>-SUMIFS(Lancamentos!$Y:$Y,Lancamentos!$AF:$AF,Fluxo_de_Caixa_Semanal!AS$8,Lancamentos!$F:$F,"Orçado",Lancamentos!$J:$J,Fluxo_de_Caixa_Semanal!$A183)</f>
        <v>0</v>
      </c>
      <c r="AT183" s="122">
        <f>-SUMIFS(Lancamentos!$Y:$Y,Lancamentos!$AF:$AF,Fluxo_de_Caixa_Semanal!AT$8,Lancamentos!$F:$F,"Orçado",Lancamentos!$J:$J,Fluxo_de_Caixa_Semanal!$A183)</f>
        <v>0</v>
      </c>
      <c r="AU183" s="123">
        <f>-SUMIFS(Lancamentos!$Y:$Y,Lancamentos!$AF:$AF,Fluxo_de_Caixa_Semanal!AU$8,Lancamentos!$F:$F,"Orçado",Lancamentos!$J:$J,Fluxo_de_Caixa_Semanal!$A183)</f>
        <v>0</v>
      </c>
      <c r="AV183" s="121">
        <f>-SUMIFS(Lancamentos!$Y:$Y,Lancamentos!$AF:$AF,Fluxo_de_Caixa_Semanal!AV$8,Lancamentos!$F:$F,"Orçado",Lancamentos!$J:$J,Fluxo_de_Caixa_Semanal!$A183)</f>
        <v>0</v>
      </c>
      <c r="AW183" s="122">
        <f>-SUMIFS(Lancamentos!$Y:$Y,Lancamentos!$AF:$AF,Fluxo_de_Caixa_Semanal!AW$8,Lancamentos!$F:$F,"Orçado",Lancamentos!$J:$J,Fluxo_de_Caixa_Semanal!$A183)</f>
        <v>0</v>
      </c>
      <c r="AX183" s="123">
        <f>-SUMIFS(Lancamentos!$Y:$Y,Lancamentos!$AF:$AF,Fluxo_de_Caixa_Semanal!AX$8,Lancamentos!$F:$F,"Orçado",Lancamentos!$J:$J,Fluxo_de_Caixa_Semanal!$A183)</f>
        <v>0</v>
      </c>
      <c r="AY183" s="121">
        <f>-SUMIFS(Lancamentos!$Y:$Y,Lancamentos!$AF:$AF,Fluxo_de_Caixa_Semanal!AY$8,Lancamentos!$F:$F,"Orçado",Lancamentos!$J:$J,Fluxo_de_Caixa_Semanal!$A183)</f>
        <v>0</v>
      </c>
      <c r="AZ183" s="122">
        <f>-SUMIFS(Lancamentos!$Y:$Y,Lancamentos!$AF:$AF,Fluxo_de_Caixa_Semanal!AZ$8,Lancamentos!$F:$F,"Orçado",Lancamentos!$J:$J,Fluxo_de_Caixa_Semanal!$A183)</f>
        <v>0</v>
      </c>
      <c r="BA183" s="123">
        <f>-SUMIFS(Lancamentos!$Y:$Y,Lancamentos!$AF:$AF,Fluxo_de_Caixa_Semanal!BA$8,Lancamentos!$F:$F,"Orçado",Lancamentos!$J:$J,Fluxo_de_Caixa_Semanal!$A183)</f>
        <v>0</v>
      </c>
      <c r="BB183" s="121">
        <f>-SUMIFS(Lancamentos!$Y:$Y,Lancamentos!$AF:$AF,Fluxo_de_Caixa_Semanal!BB$8,Lancamentos!$F:$F,"Orçado",Lancamentos!$J:$J,Fluxo_de_Caixa_Semanal!$A183)</f>
        <v>0</v>
      </c>
      <c r="BC183" s="122">
        <f>-SUMIFS(Lancamentos!$Y:$Y,Lancamentos!$AF:$AF,Fluxo_de_Caixa_Semanal!BC$8,Lancamentos!$F:$F,"Orçado",Lancamentos!$J:$J,Fluxo_de_Caixa_Semanal!$A183)</f>
        <v>0</v>
      </c>
      <c r="BD183" s="123">
        <f>-SUMIFS(Lancamentos!$Y:$Y,Lancamentos!$AF:$AF,Fluxo_de_Caixa_Semanal!BD$8,Lancamentos!$F:$F,"Orçado",Lancamentos!$J:$J,Fluxo_de_Caixa_Semanal!$A183)</f>
        <v>0</v>
      </c>
      <c r="BE183" s="121">
        <f>-SUMIFS(Lancamentos!$Y:$Y,Lancamentos!$AF:$AF,Fluxo_de_Caixa_Semanal!BE$8,Lancamentos!$F:$F,"Orçado",Lancamentos!$J:$J,Fluxo_de_Caixa_Semanal!$A183)</f>
        <v>0</v>
      </c>
      <c r="BF183" s="122">
        <f>-SUMIFS(Lancamentos!$Y:$Y,Lancamentos!$AF:$AF,Fluxo_de_Caixa_Semanal!BF$8,Lancamentos!$F:$F,"Orçado",Lancamentos!$J:$J,Fluxo_de_Caixa_Semanal!$A183)</f>
        <v>0</v>
      </c>
      <c r="BG183" s="123">
        <f>-SUMIFS(Lancamentos!$Y:$Y,Lancamentos!$AF:$AF,Fluxo_de_Caixa_Semanal!BG$8,Lancamentos!$F:$F,"Orçado",Lancamentos!$J:$J,Fluxo_de_Caixa_Semanal!$A183)</f>
        <v>0</v>
      </c>
      <c r="BH183" s="121">
        <f>-SUMIFS(Lancamentos!$Y:$Y,Lancamentos!$AF:$AF,Fluxo_de_Caixa_Semanal!BH$8,Lancamentos!$F:$F,"Orçado",Lancamentos!$J:$J,Fluxo_de_Caixa_Semanal!$A183)</f>
        <v>0</v>
      </c>
      <c r="BI183" s="122">
        <f>-SUMIFS(Lancamentos!$Y:$Y,Lancamentos!$AF:$AF,Fluxo_de_Caixa_Semanal!BI$8,Lancamentos!$F:$F,"Orçado",Lancamentos!$J:$J,Fluxo_de_Caixa_Semanal!$A183)</f>
        <v>0</v>
      </c>
      <c r="BJ183" s="123">
        <f>-SUMIFS(Lancamentos!$Y:$Y,Lancamentos!$AF:$AF,Fluxo_de_Caixa_Semanal!BJ$8,Lancamentos!$F:$F,"Orçado",Lancamentos!$J:$J,Fluxo_de_Caixa_Semanal!$A183)</f>
        <v>0</v>
      </c>
      <c r="BK183" s="121">
        <f>-SUMIFS(Lancamentos!$Y:$Y,Lancamentos!$AF:$AF,Fluxo_de_Caixa_Semanal!BK$8,Lancamentos!$F:$F,"Orçado",Lancamentos!$J:$J,Fluxo_de_Caixa_Semanal!$A183)</f>
        <v>0</v>
      </c>
      <c r="BL183" s="122">
        <f>-SUMIFS(Lancamentos!$Y:$Y,Lancamentos!$AF:$AF,Fluxo_de_Caixa_Semanal!BL$8,Lancamentos!$F:$F,"Orçado",Lancamentos!$J:$J,Fluxo_de_Caixa_Semanal!$A183)</f>
        <v>0</v>
      </c>
      <c r="BM183" s="123">
        <f>-SUMIFS(Lancamentos!$Y:$Y,Lancamentos!$AF:$AF,Fluxo_de_Caixa_Semanal!BM$8,Lancamentos!$F:$F,"Orçado",Lancamentos!$J:$J,Fluxo_de_Caixa_Semanal!$A183)</f>
        <v>0</v>
      </c>
      <c r="BN183" s="121">
        <f>-SUMIFS(Lancamentos!$Y:$Y,Lancamentos!$AF:$AF,Fluxo_de_Caixa_Semanal!BN$8,Lancamentos!$F:$F,"Orçado",Lancamentos!$J:$J,Fluxo_de_Caixa_Semanal!$A183)</f>
        <v>0</v>
      </c>
      <c r="BO183" s="122">
        <f>-SUMIFS(Lancamentos!$Y:$Y,Lancamentos!$AF:$AF,Fluxo_de_Caixa_Semanal!BO$8,Lancamentos!$F:$F,"Orçado",Lancamentos!$J:$J,Fluxo_de_Caixa_Semanal!$A183)</f>
        <v>0</v>
      </c>
      <c r="BP183" s="123">
        <f>-SUMIFS(Lancamentos!$Y:$Y,Lancamentos!$AF:$AF,Fluxo_de_Caixa_Semanal!BP$8,Lancamentos!$F:$F,"Orçado",Lancamentos!$J:$J,Fluxo_de_Caixa_Semanal!$A183)</f>
        <v>0</v>
      </c>
      <c r="BQ183" s="121">
        <f>-SUMIFS(Lancamentos!$Y:$Y,Lancamentos!$AF:$AF,Fluxo_de_Caixa_Semanal!BQ$8,Lancamentos!$F:$F,"Orçado",Lancamentos!$J:$J,Fluxo_de_Caixa_Semanal!$A183)</f>
        <v>0</v>
      </c>
      <c r="BR183" s="122">
        <f>-SUMIFS(Lancamentos!$Y:$Y,Lancamentos!$AF:$AF,Fluxo_de_Caixa_Semanal!BR$8,Lancamentos!$F:$F,"Orçado",Lancamentos!$J:$J,Fluxo_de_Caixa_Semanal!$A183)</f>
        <v>0</v>
      </c>
      <c r="BS183" s="123">
        <f>-SUMIFS(Lancamentos!$Y:$Y,Lancamentos!$AF:$AF,Fluxo_de_Caixa_Semanal!BS$8,Lancamentos!$F:$F,"Orçado",Lancamentos!$J:$J,Fluxo_de_Caixa_Semanal!$A183)</f>
        <v>0</v>
      </c>
      <c r="BT183" s="121">
        <f>-SUMIFS(Lancamentos!$Y:$Y,Lancamentos!$AF:$AF,Fluxo_de_Caixa_Semanal!BT$8,Lancamentos!$F:$F,"Orçado",Lancamentos!$J:$J,Fluxo_de_Caixa_Semanal!$A183)</f>
        <v>0</v>
      </c>
      <c r="BU183" s="122">
        <f>-SUMIFS(Lancamentos!$Y:$Y,Lancamentos!$AF:$AF,Fluxo_de_Caixa_Semanal!BU$8,Lancamentos!$F:$F,"Orçado",Lancamentos!$J:$J,Fluxo_de_Caixa_Semanal!$A183)</f>
        <v>0</v>
      </c>
      <c r="BV183" s="123">
        <f>-SUMIFS(Lancamentos!$Y:$Y,Lancamentos!$AF:$AF,Fluxo_de_Caixa_Semanal!BV$8,Lancamentos!$F:$F,"Orçado",Lancamentos!$J:$J,Fluxo_de_Caixa_Semanal!$A183)</f>
        <v>0</v>
      </c>
      <c r="BW183" s="121">
        <f>-SUMIFS(Lancamentos!$Y:$Y,Lancamentos!$AF:$AF,Fluxo_de_Caixa_Semanal!BW$8,Lancamentos!$F:$F,"Orçado",Lancamentos!$J:$J,Fluxo_de_Caixa_Semanal!$A183)</f>
        <v>0</v>
      </c>
      <c r="BX183" s="122">
        <f>-SUMIFS(Lancamentos!$Y:$Y,Lancamentos!$AF:$AF,Fluxo_de_Caixa_Semanal!BX$8,Lancamentos!$F:$F,"Orçado",Lancamentos!$J:$J,Fluxo_de_Caixa_Semanal!$A183)</f>
        <v>0</v>
      </c>
      <c r="BY183" s="123">
        <f>-SUMIFS(Lancamentos!$Y:$Y,Lancamentos!$AF:$AF,Fluxo_de_Caixa_Semanal!BY$8,Lancamentos!$F:$F,"Orçado",Lancamentos!$J:$J,Fluxo_de_Caixa_Semanal!$A183)</f>
        <v>0</v>
      </c>
      <c r="BZ183" s="121">
        <f>-SUMIFS(Lancamentos!$Y:$Y,Lancamentos!$AF:$AF,Fluxo_de_Caixa_Semanal!BZ$8,Lancamentos!$F:$F,"Orçado",Lancamentos!$J:$J,Fluxo_de_Caixa_Semanal!$A183)</f>
        <v>0</v>
      </c>
      <c r="CA183" s="122">
        <f>-SUMIFS(Lancamentos!$Y:$Y,Lancamentos!$AF:$AF,Fluxo_de_Caixa_Semanal!CA$8,Lancamentos!$F:$F,"Orçado",Lancamentos!$J:$J,Fluxo_de_Caixa_Semanal!$A183)</f>
        <v>0</v>
      </c>
      <c r="CB183" s="123">
        <f>-SUMIFS(Lancamentos!$Y:$Y,Lancamentos!$AF:$AF,Fluxo_de_Caixa_Semanal!CB$8,Lancamentos!$F:$F,"Orçado",Lancamentos!$J:$J,Fluxo_de_Caixa_Semanal!$A183)</f>
        <v>0</v>
      </c>
      <c r="CC183" s="121">
        <f>-SUMIFS(Lancamentos!$Y:$Y,Lancamentos!$AF:$AF,Fluxo_de_Caixa_Semanal!CC$8,Lancamentos!$F:$F,"Orçado",Lancamentos!$J:$J,Fluxo_de_Caixa_Semanal!$A183)</f>
        <v>0</v>
      </c>
      <c r="CD183" s="122">
        <f>-SUMIFS(Lancamentos!$Y:$Y,Lancamentos!$AF:$AF,Fluxo_de_Caixa_Semanal!CD$8,Lancamentos!$F:$F,"Orçado",Lancamentos!$J:$J,Fluxo_de_Caixa_Semanal!$A183)</f>
        <v>0</v>
      </c>
      <c r="CE183" s="123">
        <f>-SUMIFS(Lancamentos!$Y:$Y,Lancamentos!$AF:$AF,Fluxo_de_Caixa_Semanal!CE$8,Lancamentos!$F:$F,"Orçado",Lancamentos!$J:$J,Fluxo_de_Caixa_Semanal!$A183)</f>
        <v>0</v>
      </c>
      <c r="CF183" s="121">
        <f>-SUMIFS(Lancamentos!$Y:$Y,Lancamentos!$AF:$AF,Fluxo_de_Caixa_Semanal!CF$8,Lancamentos!$F:$F,"Orçado",Lancamentos!$J:$J,Fluxo_de_Caixa_Semanal!$A183)</f>
        <v>0</v>
      </c>
      <c r="CG183" s="122">
        <f>-SUMIFS(Lancamentos!$Y:$Y,Lancamentos!$AF:$AF,Fluxo_de_Caixa_Semanal!CG$8,Lancamentos!$F:$F,"Orçado",Lancamentos!$J:$J,Fluxo_de_Caixa_Semanal!$A183)</f>
        <v>0</v>
      </c>
      <c r="CH183" s="123">
        <f>-SUMIFS(Lancamentos!$Y:$Y,Lancamentos!$AF:$AF,Fluxo_de_Caixa_Semanal!CH$8,Lancamentos!$F:$F,"Orçado",Lancamentos!$J:$J,Fluxo_de_Caixa_Semanal!$A183)</f>
        <v>0</v>
      </c>
      <c r="CI183" s="121">
        <f>-SUMIFS(Lancamentos!$Y:$Y,Lancamentos!$AF:$AF,Fluxo_de_Caixa_Semanal!CI$8,Lancamentos!$F:$F,"Orçado",Lancamentos!$J:$J,Fluxo_de_Caixa_Semanal!$A183)</f>
        <v>0</v>
      </c>
      <c r="CJ183" s="122">
        <f>-SUMIFS(Lancamentos!$Y:$Y,Lancamentos!$AF:$AF,Fluxo_de_Caixa_Semanal!CJ$8,Lancamentos!$F:$F,"Orçado",Lancamentos!$J:$J,Fluxo_de_Caixa_Semanal!$A183)</f>
        <v>0</v>
      </c>
      <c r="CK183" s="123">
        <f>-SUMIFS(Lancamentos!$Y:$Y,Lancamentos!$AF:$AF,Fluxo_de_Caixa_Semanal!CK$8,Lancamentos!$F:$F,"Orçado",Lancamentos!$J:$J,Fluxo_de_Caixa_Semanal!$A183)</f>
        <v>0</v>
      </c>
      <c r="CL183" s="121">
        <f>-SUMIFS(Lancamentos!$Y:$Y,Lancamentos!$AF:$AF,Fluxo_de_Caixa_Semanal!CL$8,Lancamentos!$F:$F,"Orçado",Lancamentos!$J:$J,Fluxo_de_Caixa_Semanal!$A183)</f>
        <v>0</v>
      </c>
      <c r="CM183" s="122">
        <f>-SUMIFS(Lancamentos!$Y:$Y,Lancamentos!$AF:$AF,Fluxo_de_Caixa_Semanal!CM$8,Lancamentos!$F:$F,"Orçado",Lancamentos!$J:$J,Fluxo_de_Caixa_Semanal!$A183)</f>
        <v>0</v>
      </c>
      <c r="CN183" s="123">
        <f>-SUMIFS(Lancamentos!$Y:$Y,Lancamentos!$AF:$AF,Fluxo_de_Caixa_Semanal!CN$8,Lancamentos!$F:$F,"Orçado",Lancamentos!$J:$J,Fluxo_de_Caixa_Semanal!$A183)</f>
        <v>0</v>
      </c>
      <c r="CO183" s="121">
        <f>-SUMIFS(Lancamentos!$Y:$Y,Lancamentos!$AF:$AF,Fluxo_de_Caixa_Semanal!CO$8,Lancamentos!$F:$F,"Orçado",Lancamentos!$J:$J,Fluxo_de_Caixa_Semanal!$A183)</f>
        <v>0</v>
      </c>
      <c r="CP183" s="122">
        <f>-SUMIFS(Lancamentos!$Y:$Y,Lancamentos!$AF:$AF,Fluxo_de_Caixa_Semanal!CP$8,Lancamentos!$F:$F,"Orçado",Lancamentos!$J:$J,Fluxo_de_Caixa_Semanal!$A183)</f>
        <v>0</v>
      </c>
      <c r="CQ183" s="123">
        <f>-SUMIFS(Lancamentos!$Y:$Y,Lancamentos!$AF:$AF,Fluxo_de_Caixa_Semanal!CQ$8,Lancamentos!$F:$F,"Orçado",Lancamentos!$J:$J,Fluxo_de_Caixa_Semanal!$A183)</f>
        <v>0</v>
      </c>
      <c r="CR183" s="121">
        <f>-SUMIFS(Lancamentos!$Y:$Y,Lancamentos!$AF:$AF,Fluxo_de_Caixa_Semanal!CR$8,Lancamentos!$F:$F,"Orçado",Lancamentos!$J:$J,Fluxo_de_Caixa_Semanal!$A183)</f>
        <v>0</v>
      </c>
      <c r="CS183" s="122">
        <f>-SUMIFS(Lancamentos!$Y:$Y,Lancamentos!$AF:$AF,Fluxo_de_Caixa_Semanal!CS$8,Lancamentos!$F:$F,"Orçado",Lancamentos!$J:$J,Fluxo_de_Caixa_Semanal!$A183)</f>
        <v>0</v>
      </c>
      <c r="CT183" s="123">
        <f>-SUMIFS(Lancamentos!$Y:$Y,Lancamentos!$AF:$AF,Fluxo_de_Caixa_Semanal!CT$8,Lancamentos!$F:$F,"Orçado",Lancamentos!$J:$J,Fluxo_de_Caixa_Semanal!$A183)</f>
        <v>0</v>
      </c>
      <c r="CU183" s="121">
        <f>-SUMIFS(Lancamentos!$Y:$Y,Lancamentos!$AF:$AF,Fluxo_de_Caixa_Semanal!CU$8,Lancamentos!$F:$F,"Orçado",Lancamentos!$J:$J,Fluxo_de_Caixa_Semanal!$A183)</f>
        <v>0</v>
      </c>
      <c r="CV183" s="122">
        <f>-SUMIFS(Lancamentos!$Y:$Y,Lancamentos!$AF:$AF,Fluxo_de_Caixa_Semanal!CV$8,Lancamentos!$F:$F,"Orçado",Lancamentos!$J:$J,Fluxo_de_Caixa_Semanal!$A183)</f>
        <v>0</v>
      </c>
      <c r="CW183" s="123">
        <f>-SUMIFS(Lancamentos!$Y:$Y,Lancamentos!$AF:$AF,Fluxo_de_Caixa_Semanal!CW$8,Lancamentos!$F:$F,"Orçado",Lancamentos!$J:$J,Fluxo_de_Caixa_Semanal!$A183)</f>
        <v>0</v>
      </c>
      <c r="CX183" s="121">
        <f>-SUMIFS(Lancamentos!$Y:$Y,Lancamentos!$AF:$AF,Fluxo_de_Caixa_Semanal!CX$8,Lancamentos!$F:$F,"Orçado",Lancamentos!$J:$J,Fluxo_de_Caixa_Semanal!$A183)</f>
        <v>0</v>
      </c>
      <c r="CY183" s="122">
        <f>-SUMIFS(Lancamentos!$Y:$Y,Lancamentos!$AF:$AF,Fluxo_de_Caixa_Semanal!CY$8,Lancamentos!$F:$F,"Orçado",Lancamentos!$J:$J,Fluxo_de_Caixa_Semanal!$A183)</f>
        <v>0</v>
      </c>
      <c r="CZ183" s="123">
        <f>-SUMIFS(Lancamentos!$Y:$Y,Lancamentos!$AF:$AF,Fluxo_de_Caixa_Semanal!CZ$8,Lancamentos!$F:$F,"Orçado",Lancamentos!$J:$J,Fluxo_de_Caixa_Semanal!$A183)</f>
        <v>0</v>
      </c>
      <c r="DA183" s="121">
        <f>-SUMIFS(Lancamentos!$Y:$Y,Lancamentos!$AF:$AF,Fluxo_de_Caixa_Semanal!DA$8,Lancamentos!$F:$F,"Orçado",Lancamentos!$J:$J,Fluxo_de_Caixa_Semanal!$A183)</f>
        <v>0</v>
      </c>
      <c r="DB183" s="122">
        <f>-SUMIFS(Lancamentos!$Y:$Y,Lancamentos!$AF:$AF,Fluxo_de_Caixa_Semanal!DB$8,Lancamentos!$F:$F,"Orçado",Lancamentos!$J:$J,Fluxo_de_Caixa_Semanal!$A183)</f>
        <v>0</v>
      </c>
      <c r="DC183" s="123">
        <f>-SUMIFS(Lancamentos!$Y:$Y,Lancamentos!$AF:$AF,Fluxo_de_Caixa_Semanal!DC$8,Lancamentos!$F:$F,"Orçado",Lancamentos!$J:$J,Fluxo_de_Caixa_Semanal!$A183)</f>
        <v>0</v>
      </c>
      <c r="DD183" s="121">
        <f>-SUMIFS(Lancamentos!$Y:$Y,Lancamentos!$AF:$AF,Fluxo_de_Caixa_Semanal!DD$8,Lancamentos!$F:$F,"Orçado",Lancamentos!$J:$J,Fluxo_de_Caixa_Semanal!$A183)</f>
        <v>0</v>
      </c>
      <c r="DE183" s="122">
        <f>-SUMIFS(Lancamentos!$Y:$Y,Lancamentos!$AF:$AF,Fluxo_de_Caixa_Semanal!DE$8,Lancamentos!$F:$F,"Orçado",Lancamentos!$J:$J,Fluxo_de_Caixa_Semanal!$A183)</f>
        <v>0</v>
      </c>
      <c r="DF183" s="123">
        <f>-SUMIFS(Lancamentos!$Y:$Y,Lancamentos!$AF:$AF,Fluxo_de_Caixa_Semanal!DF$8,Lancamentos!$F:$F,"Orçado",Lancamentos!$J:$J,Fluxo_de_Caixa_Semanal!$A183)</f>
        <v>0</v>
      </c>
      <c r="DG183" s="121">
        <f>-SUMIFS(Lancamentos!$Y:$Y,Lancamentos!$AF:$AF,Fluxo_de_Caixa_Semanal!DG$8,Lancamentos!$F:$F,"Orçado",Lancamentos!$J:$J,Fluxo_de_Caixa_Semanal!$A183)</f>
        <v>0</v>
      </c>
      <c r="DH183" s="122">
        <f>-SUMIFS(Lancamentos!$Y:$Y,Lancamentos!$AF:$AF,Fluxo_de_Caixa_Semanal!DH$8,Lancamentos!$F:$F,"Orçado",Lancamentos!$J:$J,Fluxo_de_Caixa_Semanal!$A183)</f>
        <v>0</v>
      </c>
      <c r="DI183" s="123">
        <f>-SUMIFS(Lancamentos!$Y:$Y,Lancamentos!$AF:$AF,Fluxo_de_Caixa_Semanal!DI$8,Lancamentos!$F:$F,"Orçado",Lancamentos!$J:$J,Fluxo_de_Caixa_Semanal!$A183)</f>
        <v>0</v>
      </c>
      <c r="DJ183" s="121">
        <f>-SUMIFS(Lancamentos!$Y:$Y,Lancamentos!$AF:$AF,Fluxo_de_Caixa_Semanal!DJ$8,Lancamentos!$F:$F,"Orçado",Lancamentos!$J:$J,Fluxo_de_Caixa_Semanal!$A183)</f>
        <v>0</v>
      </c>
      <c r="DK183" s="122">
        <f>-SUMIFS(Lancamentos!$Y:$Y,Lancamentos!$AF:$AF,Fluxo_de_Caixa_Semanal!DK$8,Lancamentos!$F:$F,"Orçado",Lancamentos!$J:$J,Fluxo_de_Caixa_Semanal!$A183)</f>
        <v>0</v>
      </c>
      <c r="DL183" s="123">
        <f>-SUMIFS(Lancamentos!$Y:$Y,Lancamentos!$AF:$AF,Fluxo_de_Caixa_Semanal!DL$8,Lancamentos!$F:$F,"Orçado",Lancamentos!$J:$J,Fluxo_de_Caixa_Semanal!$A183)</f>
        <v>0</v>
      </c>
      <c r="DM183" s="121">
        <f>-SUMIFS(Lancamentos!$Y:$Y,Lancamentos!$AF:$AF,Fluxo_de_Caixa_Semanal!DM$8,Lancamentos!$F:$F,"Orçado",Lancamentos!$J:$J,Fluxo_de_Caixa_Semanal!$A183)</f>
        <v>0</v>
      </c>
      <c r="DN183" s="122">
        <f>-SUMIFS(Lancamentos!$Y:$Y,Lancamentos!$AF:$AF,Fluxo_de_Caixa_Semanal!DN$8,Lancamentos!$F:$F,"Orçado",Lancamentos!$J:$J,Fluxo_de_Caixa_Semanal!$A183)</f>
        <v>0</v>
      </c>
      <c r="DO183" s="123">
        <f>-SUMIFS(Lancamentos!$Y:$Y,Lancamentos!$AF:$AF,Fluxo_de_Caixa_Semanal!DO$8,Lancamentos!$F:$F,"Orçado",Lancamentos!$J:$J,Fluxo_de_Caixa_Semanal!$A183)</f>
        <v>0</v>
      </c>
      <c r="DP183" s="121">
        <f>-SUMIFS(Lancamentos!$Y:$Y,Lancamentos!$AF:$AF,Fluxo_de_Caixa_Semanal!DP$8,Lancamentos!$F:$F,"Orçado",Lancamentos!$J:$J,Fluxo_de_Caixa_Semanal!$A183)</f>
        <v>0</v>
      </c>
      <c r="DQ183" s="122">
        <f>-SUMIFS(Lancamentos!$Y:$Y,Lancamentos!$AF:$AF,Fluxo_de_Caixa_Semanal!DQ$8,Lancamentos!$F:$F,"Orçado",Lancamentos!$J:$J,Fluxo_de_Caixa_Semanal!$A183)</f>
        <v>0</v>
      </c>
      <c r="DR183" s="123">
        <f>-SUMIFS(Lancamentos!$Y:$Y,Lancamentos!$AF:$AF,Fluxo_de_Caixa_Semanal!DR$8,Lancamentos!$F:$F,"Orçado",Lancamentos!$J:$J,Fluxo_de_Caixa_Semanal!$A183)</f>
        <v>0</v>
      </c>
      <c r="DS183" s="121">
        <f>-SUMIFS(Lancamentos!$Y:$Y,Lancamentos!$AF:$AF,Fluxo_de_Caixa_Semanal!DS$8,Lancamentos!$F:$F,"Orçado",Lancamentos!$J:$J,Fluxo_de_Caixa_Semanal!$A183)</f>
        <v>0</v>
      </c>
      <c r="DT183" s="122">
        <f>-SUMIFS(Lancamentos!$Y:$Y,Lancamentos!$AF:$AF,Fluxo_de_Caixa_Semanal!DT$8,Lancamentos!$F:$F,"Orçado",Lancamentos!$J:$J,Fluxo_de_Caixa_Semanal!$A183)</f>
        <v>0</v>
      </c>
      <c r="DU183" s="123">
        <f>-SUMIFS(Lancamentos!$Y:$Y,Lancamentos!$AF:$AF,Fluxo_de_Caixa_Semanal!DU$8,Lancamentos!$F:$F,"Orçado",Lancamentos!$J:$J,Fluxo_de_Caixa_Semanal!$A183)</f>
        <v>0</v>
      </c>
      <c r="DV183" s="121">
        <f>-SUMIFS(Lancamentos!$Y:$Y,Lancamentos!$AF:$AF,Fluxo_de_Caixa_Semanal!DV$8,Lancamentos!$F:$F,"Orçado",Lancamentos!$J:$J,Fluxo_de_Caixa_Semanal!$A183)</f>
        <v>0</v>
      </c>
      <c r="DW183" s="122">
        <f>-SUMIFS(Lancamentos!$Y:$Y,Lancamentos!$AF:$AF,Fluxo_de_Caixa_Semanal!DW$8,Lancamentos!$F:$F,"Orçado",Lancamentos!$J:$J,Fluxo_de_Caixa_Semanal!$A183)</f>
        <v>0</v>
      </c>
      <c r="DX183" s="123">
        <f>-SUMIFS(Lancamentos!$Y:$Y,Lancamentos!$AF:$AF,Fluxo_de_Caixa_Semanal!DX$8,Lancamentos!$F:$F,"Orçado",Lancamentos!$J:$J,Fluxo_de_Caixa_Semanal!$A183)</f>
        <v>0</v>
      </c>
      <c r="DY183" s="121">
        <f>-SUMIFS(Lancamentos!$Y:$Y,Lancamentos!$AF:$AF,Fluxo_de_Caixa_Semanal!DY$8,Lancamentos!$F:$F,"Orçado",Lancamentos!$J:$J,Fluxo_de_Caixa_Semanal!$A183)</f>
        <v>0</v>
      </c>
      <c r="DZ183" s="122">
        <f>-SUMIFS(Lancamentos!$Y:$Y,Lancamentos!$AF:$AF,Fluxo_de_Caixa_Semanal!DZ$8,Lancamentos!$F:$F,"Orçado",Lancamentos!$J:$J,Fluxo_de_Caixa_Semanal!$A183)</f>
        <v>0</v>
      </c>
      <c r="EA183" s="123">
        <f>-SUMIFS(Lancamentos!$Y:$Y,Lancamentos!$AF:$AF,Fluxo_de_Caixa_Semanal!EA$8,Lancamentos!$F:$F,"Orçado",Lancamentos!$J:$J,Fluxo_de_Caixa_Semanal!$A183)</f>
        <v>0</v>
      </c>
      <c r="EB183" s="121">
        <f>-SUMIFS(Lancamentos!$Y:$Y,Lancamentos!$AF:$AF,Fluxo_de_Caixa_Semanal!EB$8,Lancamentos!$F:$F,"Orçado",Lancamentos!$J:$J,Fluxo_de_Caixa_Semanal!$A183)</f>
        <v>0</v>
      </c>
      <c r="EC183" s="122">
        <f>-SUMIFS(Lancamentos!$Y:$Y,Lancamentos!$AF:$AF,Fluxo_de_Caixa_Semanal!EC$8,Lancamentos!$F:$F,"Orçado",Lancamentos!$J:$J,Fluxo_de_Caixa_Semanal!$A183)</f>
        <v>0</v>
      </c>
      <c r="ED183" s="123">
        <f>-SUMIFS(Lancamentos!$Y:$Y,Lancamentos!$AF:$AF,Fluxo_de_Caixa_Semanal!ED$8,Lancamentos!$F:$F,"Orçado",Lancamentos!$J:$J,Fluxo_de_Caixa_Semanal!$A183)</f>
        <v>0</v>
      </c>
      <c r="EE183" s="121">
        <f>-SUMIFS(Lancamentos!$Y:$Y,Lancamentos!$AF:$AF,Fluxo_de_Caixa_Semanal!EE$8,Lancamentos!$F:$F,"Orçado",Lancamentos!$J:$J,Fluxo_de_Caixa_Semanal!$A183)</f>
        <v>0</v>
      </c>
      <c r="EF183" s="122">
        <f>-SUMIFS(Lancamentos!$Y:$Y,Lancamentos!$AF:$AF,Fluxo_de_Caixa_Semanal!EF$8,Lancamentos!$F:$F,"Orçado",Lancamentos!$J:$J,Fluxo_de_Caixa_Semanal!$A183)</f>
        <v>0</v>
      </c>
      <c r="EG183" s="123">
        <f>-SUMIFS(Lancamentos!$Y:$Y,Lancamentos!$AF:$AF,Fluxo_de_Caixa_Semanal!EG$8,Lancamentos!$F:$F,"Orçado",Lancamentos!$J:$J,Fluxo_de_Caixa_Semanal!$A183)</f>
        <v>0</v>
      </c>
      <c r="EH183" s="121">
        <f>-SUMIFS(Lancamentos!$Y:$Y,Lancamentos!$AF:$AF,Fluxo_de_Caixa_Semanal!EH$8,Lancamentos!$F:$F,"Orçado",Lancamentos!$J:$J,Fluxo_de_Caixa_Semanal!$A183)</f>
        <v>0</v>
      </c>
      <c r="EI183" s="122">
        <f>-SUMIFS(Lancamentos!$Y:$Y,Lancamentos!$AF:$AF,Fluxo_de_Caixa_Semanal!EI$8,Lancamentos!$F:$F,"Orçado",Lancamentos!$J:$J,Fluxo_de_Caixa_Semanal!$A183)</f>
        <v>0</v>
      </c>
      <c r="EJ183" s="123">
        <f>-SUMIFS(Lancamentos!$Y:$Y,Lancamentos!$AF:$AF,Fluxo_de_Caixa_Semanal!EJ$8,Lancamentos!$F:$F,"Orçado",Lancamentos!$J:$J,Fluxo_de_Caixa_Semanal!$A183)</f>
        <v>0</v>
      </c>
      <c r="EK183" s="121">
        <f>-SUMIFS(Lancamentos!$Y:$Y,Lancamentos!$AF:$AF,Fluxo_de_Caixa_Semanal!EK$8,Lancamentos!$F:$F,"Orçado",Lancamentos!$J:$J,Fluxo_de_Caixa_Semanal!$A183)</f>
        <v>0</v>
      </c>
      <c r="EL183" s="122">
        <f>-SUMIFS(Lancamentos!$Y:$Y,Lancamentos!$AF:$AF,Fluxo_de_Caixa_Semanal!EL$8,Lancamentos!$F:$F,"Orçado",Lancamentos!$J:$J,Fluxo_de_Caixa_Semanal!$A183)</f>
        <v>0</v>
      </c>
      <c r="EM183" s="123">
        <f>-SUMIFS(Lancamentos!$Y:$Y,Lancamentos!$AF:$AF,Fluxo_de_Caixa_Semanal!EM$8,Lancamentos!$F:$F,"Orçado",Lancamentos!$J:$J,Fluxo_de_Caixa_Semanal!$A183)</f>
        <v>0</v>
      </c>
      <c r="EN183" s="121">
        <f>-SUMIFS(Lancamentos!$Y:$Y,Lancamentos!$AF:$AF,Fluxo_de_Caixa_Semanal!EN$8,Lancamentos!$F:$F,"Orçado",Lancamentos!$J:$J,Fluxo_de_Caixa_Semanal!$A183)</f>
        <v>0</v>
      </c>
      <c r="EO183" s="122">
        <f>-SUMIFS(Lancamentos!$Y:$Y,Lancamentos!$AF:$AF,Fluxo_de_Caixa_Semanal!EO$8,Lancamentos!$F:$F,"Orçado",Lancamentos!$J:$J,Fluxo_de_Caixa_Semanal!$A183)</f>
        <v>0</v>
      </c>
      <c r="EP183" s="123">
        <f>-SUMIFS(Lancamentos!$Y:$Y,Lancamentos!$AF:$AF,Fluxo_de_Caixa_Semanal!EP$8,Lancamentos!$F:$F,"Orçado",Lancamentos!$J:$J,Fluxo_de_Caixa_Semanal!$A183)</f>
        <v>0</v>
      </c>
      <c r="EQ183" s="121">
        <f>-SUMIFS(Lancamentos!$Y:$Y,Lancamentos!$AF:$AF,Fluxo_de_Caixa_Semanal!EQ$8,Lancamentos!$F:$F,"Orçado",Lancamentos!$J:$J,Fluxo_de_Caixa_Semanal!$A183)</f>
        <v>0</v>
      </c>
      <c r="ER183" s="122">
        <f>-SUMIFS(Lancamentos!$Y:$Y,Lancamentos!$AF:$AF,Fluxo_de_Caixa_Semanal!ER$8,Lancamentos!$F:$F,"Orçado",Lancamentos!$J:$J,Fluxo_de_Caixa_Semanal!$A183)</f>
        <v>0</v>
      </c>
      <c r="ES183" s="123">
        <f>-SUMIFS(Lancamentos!$Y:$Y,Lancamentos!$AF:$AF,Fluxo_de_Caixa_Semanal!ES$8,Lancamentos!$F:$F,"Orçado",Lancamentos!$J:$J,Fluxo_de_Caixa_Semanal!$A183)</f>
        <v>0</v>
      </c>
    </row>
    <row r="184" spans="1:149" s="2" customFormat="1" outlineLevel="1" x14ac:dyDescent="0.25">
      <c r="A184" t="s">
        <v>162</v>
      </c>
      <c r="B184" t="s">
        <v>163</v>
      </c>
      <c r="C184" s="165">
        <f>-SUMIFS(Lancamentos!$Y:$Y,Lancamentos!$AF:$AF,Fluxo_de_Caixa_Semanal!C$8,Lancamentos!$F:$F,"Realizado",Lancamentos!$J:$J,Fluxo_de_Caixa_Semanal!$A184)</f>
        <v>0</v>
      </c>
      <c r="D184" s="165">
        <f>-SUMIFS(Lancamentos!$Y:$Y,Lancamentos!$AF:$AF,Fluxo_de_Caixa_Semanal!D$8,Lancamentos!$F:$F,"Realizado",Lancamentos!$J:$J,Fluxo_de_Caixa_Semanal!$A184)</f>
        <v>0</v>
      </c>
      <c r="E184" s="166">
        <f>-SUMIFS(Lancamentos!$Y:$Y,Lancamentos!$AF:$AF,Fluxo_de_Caixa_Semanal!E$8,Lancamentos!$F:$F,"Realizado",Lancamentos!$J:$J,Fluxo_de_Caixa_Semanal!$A184)</f>
        <v>0</v>
      </c>
      <c r="F184" s="167">
        <f>-SUMIFS(Lancamentos!$Y:$Y,Lancamentos!$AF:$AF,Fluxo_de_Caixa_Semanal!F$8,Lancamentos!$F:$F,"Realizado",Lancamentos!$J:$J,Fluxo_de_Caixa_Semanal!$A184)</f>
        <v>0</v>
      </c>
      <c r="G184" s="165">
        <f>-SUMIFS(Lancamentos!$Y:$Y,Lancamentos!$AF:$AF,Fluxo_de_Caixa_Semanal!G$8,Lancamentos!$F:$F,"Realizado",Lancamentos!$J:$J,Fluxo_de_Caixa_Semanal!$A184)</f>
        <v>0</v>
      </c>
      <c r="H184" s="166">
        <f>-SUMIFS(Lancamentos!$Y:$Y,Lancamentos!$AF:$AF,Fluxo_de_Caixa_Semanal!H$8,Lancamentos!$F:$F,"Realizado",Lancamentos!$J:$J,Fluxo_de_Caixa_Semanal!$A184)</f>
        <v>0</v>
      </c>
      <c r="I184" s="167">
        <f>-SUMIFS(Lancamentos!$Y:$Y,Lancamentos!$AF:$AF,Fluxo_de_Caixa_Semanal!I$8,Lancamentos!$F:$F,"Realizado",Lancamentos!$J:$J,Fluxo_de_Caixa_Semanal!$A184)</f>
        <v>0</v>
      </c>
      <c r="J184" s="165">
        <f>-SUMIFS(Lancamentos!$Y:$Y,Lancamentos!$AF:$AF,Fluxo_de_Caixa_Semanal!J$8,Lancamentos!$F:$F,"Realizado",Lancamentos!$J:$J,Fluxo_de_Caixa_Semanal!$A184)</f>
        <v>0</v>
      </c>
      <c r="K184" s="166">
        <f>-SUMIFS(Lancamentos!$Y:$Y,Lancamentos!$AF:$AF,Fluxo_de_Caixa_Semanal!K$8,Lancamentos!$F:$F,"Realizado",Lancamentos!$J:$J,Fluxo_de_Caixa_Semanal!$A184)</f>
        <v>0</v>
      </c>
      <c r="L184" s="167">
        <f>-SUMIFS(Lancamentos!$Y:$Y,Lancamentos!$AF:$AF,Fluxo_de_Caixa_Semanal!L$8,Lancamentos!$F:$F,"Realizado",Lancamentos!$J:$J,Fluxo_de_Caixa_Semanal!$A184)</f>
        <v>0</v>
      </c>
      <c r="M184" s="165">
        <f>-SUMIFS(Lancamentos!$Y:$Y,Lancamentos!$AF:$AF,Fluxo_de_Caixa_Semanal!M$8,Lancamentos!$F:$F,"Realizado",Lancamentos!$J:$J,Fluxo_de_Caixa_Semanal!$A184)</f>
        <v>0</v>
      </c>
      <c r="N184" s="166">
        <f>-SUMIFS(Lancamentos!$Y:$Y,Lancamentos!$AF:$AF,Fluxo_de_Caixa_Semanal!N$8,Lancamentos!$F:$F,"Realizado",Lancamentos!$J:$J,Fluxo_de_Caixa_Semanal!$A184)</f>
        <v>0</v>
      </c>
      <c r="O184" s="167">
        <f>-SUMIFS(Lancamentos!$Y:$Y,Lancamentos!$AF:$AF,Fluxo_de_Caixa_Semanal!O$8,Lancamentos!$F:$F,"Realizado",Lancamentos!$J:$J,Fluxo_de_Caixa_Semanal!$A184)</f>
        <v>0</v>
      </c>
      <c r="P184" s="165">
        <f>-SUMIFS(Lancamentos!$Y:$Y,Lancamentos!$AF:$AF,Fluxo_de_Caixa_Semanal!P$8,Lancamentos!$F:$F,"Realizado",Lancamentos!$J:$J,Fluxo_de_Caixa_Semanal!$A184)</f>
        <v>0</v>
      </c>
      <c r="Q184" s="166">
        <f>-SUMIFS(Lancamentos!$Y:$Y,Lancamentos!$AF:$AF,Fluxo_de_Caixa_Semanal!Q$8,Lancamentos!$F:$F,"Realizado",Lancamentos!$J:$J,Fluxo_de_Caixa_Semanal!$A184)</f>
        <v>0</v>
      </c>
      <c r="R184" s="167">
        <f>-SUMIFS(Lancamentos!$Y:$Y,Lancamentos!$AF:$AF,Fluxo_de_Caixa_Semanal!R$8,Lancamentos!$F:$F,"Realizado",Lancamentos!$J:$J,Fluxo_de_Caixa_Semanal!$A184)</f>
        <v>0</v>
      </c>
      <c r="S184" s="165">
        <f>-SUMIFS(Lancamentos!$Y:$Y,Lancamentos!$AF:$AF,Fluxo_de_Caixa_Semanal!S$8,Lancamentos!$F:$F,"Realizado",Lancamentos!$J:$J,Fluxo_de_Caixa_Semanal!$A184)</f>
        <v>0</v>
      </c>
      <c r="T184" s="166">
        <f>-SUMIFS(Lancamentos!$Y:$Y,Lancamentos!$AF:$AF,Fluxo_de_Caixa_Semanal!T$8,Lancamentos!$F:$F,"Realizado",Lancamentos!$J:$J,Fluxo_de_Caixa_Semanal!$A184)</f>
        <v>0</v>
      </c>
      <c r="U184" s="167">
        <f>-SUMIFS(Lancamentos!$Y:$Y,Lancamentos!$AF:$AF,Fluxo_de_Caixa_Semanal!U$8,Lancamentos!$F:$F,"Realizado",Lancamentos!$J:$J,Fluxo_de_Caixa_Semanal!$A184)</f>
        <v>0</v>
      </c>
      <c r="V184" s="165">
        <f>-SUMIFS(Lancamentos!$Y:$Y,Lancamentos!$AF:$AF,Fluxo_de_Caixa_Semanal!V$8,Lancamentos!$F:$F,"Realizado",Lancamentos!$J:$J,Fluxo_de_Caixa_Semanal!$A184)</f>
        <v>0</v>
      </c>
      <c r="W184" s="166">
        <f>-SUMIFS(Lancamentos!$Y:$Y,Lancamentos!$AF:$AF,Fluxo_de_Caixa_Semanal!W$8,Lancamentos!$F:$F,"Realizado",Lancamentos!$J:$J,Fluxo_de_Caixa_Semanal!$A184)</f>
        <v>0</v>
      </c>
      <c r="X184" s="121">
        <f>-SUMIFS(Lancamentos!$Y:$Y,Lancamentos!$AF:$AF,Fluxo_de_Caixa_Semanal!X$8,Lancamentos!$F:$F,"Orçado",Lancamentos!$J:$J,Fluxo_de_Caixa_Semanal!$A184)</f>
        <v>0</v>
      </c>
      <c r="Y184" s="122">
        <f>-SUMIFS(Lancamentos!$Y:$Y,Lancamentos!$AF:$AF,Fluxo_de_Caixa_Semanal!Y$8,Lancamentos!$F:$F,"Orçado",Lancamentos!$J:$J,Fluxo_de_Caixa_Semanal!$A184)</f>
        <v>0</v>
      </c>
      <c r="Z184" s="123">
        <f>-SUMIFS(Lancamentos!$Y:$Y,Lancamentos!$AF:$AF,Fluxo_de_Caixa_Semanal!Z$8,Lancamentos!$F:$F,"Orçado",Lancamentos!$J:$J,Fluxo_de_Caixa_Semanal!$A184)</f>
        <v>0</v>
      </c>
      <c r="AA184" s="121">
        <f>-SUMIFS(Lancamentos!$Y:$Y,Lancamentos!$AF:$AF,Fluxo_de_Caixa_Semanal!AA$8,Lancamentos!$F:$F,"Orçado",Lancamentos!$J:$J,Fluxo_de_Caixa_Semanal!$A184)</f>
        <v>0</v>
      </c>
      <c r="AB184" s="122">
        <f>-SUMIFS(Lancamentos!$Y:$Y,Lancamentos!$AF:$AF,Fluxo_de_Caixa_Semanal!AB$8,Lancamentos!$F:$F,"Orçado",Lancamentos!$J:$J,Fluxo_de_Caixa_Semanal!$A184)</f>
        <v>0</v>
      </c>
      <c r="AC184" s="123">
        <f>-SUMIFS(Lancamentos!$Y:$Y,Lancamentos!$AF:$AF,Fluxo_de_Caixa_Semanal!AC$8,Lancamentos!$F:$F,"Orçado",Lancamentos!$J:$J,Fluxo_de_Caixa_Semanal!$A184)</f>
        <v>0</v>
      </c>
      <c r="AD184" s="121">
        <f>-SUMIFS(Lancamentos!$Y:$Y,Lancamentos!$AF:$AF,Fluxo_de_Caixa_Semanal!AD$8,Lancamentos!$F:$F,"Orçado",Lancamentos!$J:$J,Fluxo_de_Caixa_Semanal!$A184)</f>
        <v>0</v>
      </c>
      <c r="AE184" s="122">
        <f>-SUMIFS(Lancamentos!$Y:$Y,Lancamentos!$AF:$AF,Fluxo_de_Caixa_Semanal!AE$8,Lancamentos!$F:$F,"Orçado",Lancamentos!$J:$J,Fluxo_de_Caixa_Semanal!$A184)</f>
        <v>0</v>
      </c>
      <c r="AF184" s="123">
        <f>-SUMIFS(Lancamentos!$Y:$Y,Lancamentos!$AF:$AF,Fluxo_de_Caixa_Semanal!AF$8,Lancamentos!$F:$F,"Orçado",Lancamentos!$J:$J,Fluxo_de_Caixa_Semanal!$A184)</f>
        <v>0</v>
      </c>
      <c r="AG184" s="121">
        <f>-SUMIFS(Lancamentos!$Y:$Y,Lancamentos!$AF:$AF,Fluxo_de_Caixa_Semanal!AG$8,Lancamentos!$F:$F,"Orçado",Lancamentos!$J:$J,Fluxo_de_Caixa_Semanal!$A184)</f>
        <v>0</v>
      </c>
      <c r="AH184" s="122">
        <f>-SUMIFS(Lancamentos!$Y:$Y,Lancamentos!$AF:$AF,Fluxo_de_Caixa_Semanal!AH$8,Lancamentos!$F:$F,"Orçado",Lancamentos!$J:$J,Fluxo_de_Caixa_Semanal!$A184)</f>
        <v>0</v>
      </c>
      <c r="AI184" s="123">
        <f>-SUMIFS(Lancamentos!$Y:$Y,Lancamentos!$AF:$AF,Fluxo_de_Caixa_Semanal!AI$8,Lancamentos!$F:$F,"Orçado",Lancamentos!$J:$J,Fluxo_de_Caixa_Semanal!$A184)</f>
        <v>0</v>
      </c>
      <c r="AJ184" s="121">
        <f>-SUMIFS(Lancamentos!$Y:$Y,Lancamentos!$AF:$AF,Fluxo_de_Caixa_Semanal!AJ$8,Lancamentos!$F:$F,"Orçado",Lancamentos!$J:$J,Fluxo_de_Caixa_Semanal!$A184)</f>
        <v>0</v>
      </c>
      <c r="AK184" s="122">
        <f>-SUMIFS(Lancamentos!$Y:$Y,Lancamentos!$AF:$AF,Fluxo_de_Caixa_Semanal!AK$8,Lancamentos!$F:$F,"Orçado",Lancamentos!$J:$J,Fluxo_de_Caixa_Semanal!$A184)</f>
        <v>0</v>
      </c>
      <c r="AL184" s="123">
        <f>-SUMIFS(Lancamentos!$Y:$Y,Lancamentos!$AF:$AF,Fluxo_de_Caixa_Semanal!AL$8,Lancamentos!$F:$F,"Orçado",Lancamentos!$J:$J,Fluxo_de_Caixa_Semanal!$A184)</f>
        <v>0</v>
      </c>
      <c r="AM184" s="121">
        <f>-SUMIFS(Lancamentos!$Y:$Y,Lancamentos!$AF:$AF,Fluxo_de_Caixa_Semanal!AM$8,Lancamentos!$F:$F,"Orçado",Lancamentos!$J:$J,Fluxo_de_Caixa_Semanal!$A184)</f>
        <v>0</v>
      </c>
      <c r="AN184" s="122">
        <f>-SUMIFS(Lancamentos!$Y:$Y,Lancamentos!$AF:$AF,Fluxo_de_Caixa_Semanal!AN$8,Lancamentos!$F:$F,"Orçado",Lancamentos!$J:$J,Fluxo_de_Caixa_Semanal!$A184)</f>
        <v>0</v>
      </c>
      <c r="AO184" s="123">
        <f>-SUMIFS(Lancamentos!$Y:$Y,Lancamentos!$AF:$AF,Fluxo_de_Caixa_Semanal!AO$8,Lancamentos!$F:$F,"Orçado",Lancamentos!$J:$J,Fluxo_de_Caixa_Semanal!$A184)</f>
        <v>0</v>
      </c>
      <c r="AP184" s="121">
        <f>-SUMIFS(Lancamentos!$Y:$Y,Lancamentos!$AF:$AF,Fluxo_de_Caixa_Semanal!AP$8,Lancamentos!$F:$F,"Orçado",Lancamentos!$J:$J,Fluxo_de_Caixa_Semanal!$A184)</f>
        <v>0</v>
      </c>
      <c r="AQ184" s="122">
        <f>-SUMIFS(Lancamentos!$Y:$Y,Lancamentos!$AF:$AF,Fluxo_de_Caixa_Semanal!AQ$8,Lancamentos!$F:$F,"Orçado",Lancamentos!$J:$J,Fluxo_de_Caixa_Semanal!$A184)</f>
        <v>0</v>
      </c>
      <c r="AR184" s="123">
        <f>-SUMIFS(Lancamentos!$Y:$Y,Lancamentos!$AF:$AF,Fluxo_de_Caixa_Semanal!AR$8,Lancamentos!$F:$F,"Orçado",Lancamentos!$J:$J,Fluxo_de_Caixa_Semanal!$A184)</f>
        <v>0</v>
      </c>
      <c r="AS184" s="121">
        <f>-SUMIFS(Lancamentos!$Y:$Y,Lancamentos!$AF:$AF,Fluxo_de_Caixa_Semanal!AS$8,Lancamentos!$F:$F,"Orçado",Lancamentos!$J:$J,Fluxo_de_Caixa_Semanal!$A184)</f>
        <v>0</v>
      </c>
      <c r="AT184" s="122">
        <f>-SUMIFS(Lancamentos!$Y:$Y,Lancamentos!$AF:$AF,Fluxo_de_Caixa_Semanal!AT$8,Lancamentos!$F:$F,"Orçado",Lancamentos!$J:$J,Fluxo_de_Caixa_Semanal!$A184)</f>
        <v>0</v>
      </c>
      <c r="AU184" s="123">
        <f>-SUMIFS(Lancamentos!$Y:$Y,Lancamentos!$AF:$AF,Fluxo_de_Caixa_Semanal!AU$8,Lancamentos!$F:$F,"Orçado",Lancamentos!$J:$J,Fluxo_de_Caixa_Semanal!$A184)</f>
        <v>0</v>
      </c>
      <c r="AV184" s="121">
        <f>-SUMIFS(Lancamentos!$Y:$Y,Lancamentos!$AF:$AF,Fluxo_de_Caixa_Semanal!AV$8,Lancamentos!$F:$F,"Orçado",Lancamentos!$J:$J,Fluxo_de_Caixa_Semanal!$A184)</f>
        <v>0</v>
      </c>
      <c r="AW184" s="122">
        <f>-SUMIFS(Lancamentos!$Y:$Y,Lancamentos!$AF:$AF,Fluxo_de_Caixa_Semanal!AW$8,Lancamentos!$F:$F,"Orçado",Lancamentos!$J:$J,Fluxo_de_Caixa_Semanal!$A184)</f>
        <v>0</v>
      </c>
      <c r="AX184" s="123">
        <f>-SUMIFS(Lancamentos!$Y:$Y,Lancamentos!$AF:$AF,Fluxo_de_Caixa_Semanal!AX$8,Lancamentos!$F:$F,"Orçado",Lancamentos!$J:$J,Fluxo_de_Caixa_Semanal!$A184)</f>
        <v>0</v>
      </c>
      <c r="AY184" s="121">
        <f>-SUMIFS(Lancamentos!$Y:$Y,Lancamentos!$AF:$AF,Fluxo_de_Caixa_Semanal!AY$8,Lancamentos!$F:$F,"Orçado",Lancamentos!$J:$J,Fluxo_de_Caixa_Semanal!$A184)</f>
        <v>0</v>
      </c>
      <c r="AZ184" s="122">
        <f>-SUMIFS(Lancamentos!$Y:$Y,Lancamentos!$AF:$AF,Fluxo_de_Caixa_Semanal!AZ$8,Lancamentos!$F:$F,"Orçado",Lancamentos!$J:$J,Fluxo_de_Caixa_Semanal!$A184)</f>
        <v>0</v>
      </c>
      <c r="BA184" s="123">
        <f>-SUMIFS(Lancamentos!$Y:$Y,Lancamentos!$AF:$AF,Fluxo_de_Caixa_Semanal!BA$8,Lancamentos!$F:$F,"Orçado",Lancamentos!$J:$J,Fluxo_de_Caixa_Semanal!$A184)</f>
        <v>0</v>
      </c>
      <c r="BB184" s="121">
        <f>-SUMIFS(Lancamentos!$Y:$Y,Lancamentos!$AF:$AF,Fluxo_de_Caixa_Semanal!BB$8,Lancamentos!$F:$F,"Orçado",Lancamentos!$J:$J,Fluxo_de_Caixa_Semanal!$A184)</f>
        <v>0</v>
      </c>
      <c r="BC184" s="122">
        <f>-SUMIFS(Lancamentos!$Y:$Y,Lancamentos!$AF:$AF,Fluxo_de_Caixa_Semanal!BC$8,Lancamentos!$F:$F,"Orçado",Lancamentos!$J:$J,Fluxo_de_Caixa_Semanal!$A184)</f>
        <v>0</v>
      </c>
      <c r="BD184" s="123">
        <f>-SUMIFS(Lancamentos!$Y:$Y,Lancamentos!$AF:$AF,Fluxo_de_Caixa_Semanal!BD$8,Lancamentos!$F:$F,"Orçado",Lancamentos!$J:$J,Fluxo_de_Caixa_Semanal!$A184)</f>
        <v>0</v>
      </c>
      <c r="BE184" s="121">
        <f>-SUMIFS(Lancamentos!$Y:$Y,Lancamentos!$AF:$AF,Fluxo_de_Caixa_Semanal!BE$8,Lancamentos!$F:$F,"Orçado",Lancamentos!$J:$J,Fluxo_de_Caixa_Semanal!$A184)</f>
        <v>0</v>
      </c>
      <c r="BF184" s="122">
        <f>-SUMIFS(Lancamentos!$Y:$Y,Lancamentos!$AF:$AF,Fluxo_de_Caixa_Semanal!BF$8,Lancamentos!$F:$F,"Orçado",Lancamentos!$J:$J,Fluxo_de_Caixa_Semanal!$A184)</f>
        <v>0</v>
      </c>
      <c r="BG184" s="123">
        <f>-SUMIFS(Lancamentos!$Y:$Y,Lancamentos!$AF:$AF,Fluxo_de_Caixa_Semanal!BG$8,Lancamentos!$F:$F,"Orçado",Lancamentos!$J:$J,Fluxo_de_Caixa_Semanal!$A184)</f>
        <v>0</v>
      </c>
      <c r="BH184" s="121">
        <f>-SUMIFS(Lancamentos!$Y:$Y,Lancamentos!$AF:$AF,Fluxo_de_Caixa_Semanal!BH$8,Lancamentos!$F:$F,"Orçado",Lancamentos!$J:$J,Fluxo_de_Caixa_Semanal!$A184)</f>
        <v>0</v>
      </c>
      <c r="BI184" s="122">
        <f>-SUMIFS(Lancamentos!$Y:$Y,Lancamentos!$AF:$AF,Fluxo_de_Caixa_Semanal!BI$8,Lancamentos!$F:$F,"Orçado",Lancamentos!$J:$J,Fluxo_de_Caixa_Semanal!$A184)</f>
        <v>0</v>
      </c>
      <c r="BJ184" s="123">
        <f>-SUMIFS(Lancamentos!$Y:$Y,Lancamentos!$AF:$AF,Fluxo_de_Caixa_Semanal!BJ$8,Lancamentos!$F:$F,"Orçado",Lancamentos!$J:$J,Fluxo_de_Caixa_Semanal!$A184)</f>
        <v>0</v>
      </c>
      <c r="BK184" s="121">
        <f>-SUMIFS(Lancamentos!$Y:$Y,Lancamentos!$AF:$AF,Fluxo_de_Caixa_Semanal!BK$8,Lancamentos!$F:$F,"Orçado",Lancamentos!$J:$J,Fluxo_de_Caixa_Semanal!$A184)</f>
        <v>0</v>
      </c>
      <c r="BL184" s="122">
        <f>-SUMIFS(Lancamentos!$Y:$Y,Lancamentos!$AF:$AF,Fluxo_de_Caixa_Semanal!BL$8,Lancamentos!$F:$F,"Orçado",Lancamentos!$J:$J,Fluxo_de_Caixa_Semanal!$A184)</f>
        <v>0</v>
      </c>
      <c r="BM184" s="123">
        <f>-SUMIFS(Lancamentos!$Y:$Y,Lancamentos!$AF:$AF,Fluxo_de_Caixa_Semanal!BM$8,Lancamentos!$F:$F,"Orçado",Lancamentos!$J:$J,Fluxo_de_Caixa_Semanal!$A184)</f>
        <v>0</v>
      </c>
      <c r="BN184" s="121">
        <f>-SUMIFS(Lancamentos!$Y:$Y,Lancamentos!$AF:$AF,Fluxo_de_Caixa_Semanal!BN$8,Lancamentos!$F:$F,"Orçado",Lancamentos!$J:$J,Fluxo_de_Caixa_Semanal!$A184)</f>
        <v>0</v>
      </c>
      <c r="BO184" s="122">
        <f>-SUMIFS(Lancamentos!$Y:$Y,Lancamentos!$AF:$AF,Fluxo_de_Caixa_Semanal!BO$8,Lancamentos!$F:$F,"Orçado",Lancamentos!$J:$J,Fluxo_de_Caixa_Semanal!$A184)</f>
        <v>0</v>
      </c>
      <c r="BP184" s="123">
        <f>-SUMIFS(Lancamentos!$Y:$Y,Lancamentos!$AF:$AF,Fluxo_de_Caixa_Semanal!BP$8,Lancamentos!$F:$F,"Orçado",Lancamentos!$J:$J,Fluxo_de_Caixa_Semanal!$A184)</f>
        <v>0</v>
      </c>
      <c r="BQ184" s="121">
        <f>-SUMIFS(Lancamentos!$Y:$Y,Lancamentos!$AF:$AF,Fluxo_de_Caixa_Semanal!BQ$8,Lancamentos!$F:$F,"Orçado",Lancamentos!$J:$J,Fluxo_de_Caixa_Semanal!$A184)</f>
        <v>0</v>
      </c>
      <c r="BR184" s="122">
        <f>-SUMIFS(Lancamentos!$Y:$Y,Lancamentos!$AF:$AF,Fluxo_de_Caixa_Semanal!BR$8,Lancamentos!$F:$F,"Orçado",Lancamentos!$J:$J,Fluxo_de_Caixa_Semanal!$A184)</f>
        <v>0</v>
      </c>
      <c r="BS184" s="123">
        <f>-SUMIFS(Lancamentos!$Y:$Y,Lancamentos!$AF:$AF,Fluxo_de_Caixa_Semanal!BS$8,Lancamentos!$F:$F,"Orçado",Lancamentos!$J:$J,Fluxo_de_Caixa_Semanal!$A184)</f>
        <v>0</v>
      </c>
      <c r="BT184" s="121">
        <f>-SUMIFS(Lancamentos!$Y:$Y,Lancamentos!$AF:$AF,Fluxo_de_Caixa_Semanal!BT$8,Lancamentos!$F:$F,"Orçado",Lancamentos!$J:$J,Fluxo_de_Caixa_Semanal!$A184)</f>
        <v>0</v>
      </c>
      <c r="BU184" s="122">
        <f>-SUMIFS(Lancamentos!$Y:$Y,Lancamentos!$AF:$AF,Fluxo_de_Caixa_Semanal!BU$8,Lancamentos!$F:$F,"Orçado",Lancamentos!$J:$J,Fluxo_de_Caixa_Semanal!$A184)</f>
        <v>0</v>
      </c>
      <c r="BV184" s="123">
        <f>-SUMIFS(Lancamentos!$Y:$Y,Lancamentos!$AF:$AF,Fluxo_de_Caixa_Semanal!BV$8,Lancamentos!$F:$F,"Orçado",Lancamentos!$J:$J,Fluxo_de_Caixa_Semanal!$A184)</f>
        <v>0</v>
      </c>
      <c r="BW184" s="121">
        <f>-SUMIFS(Lancamentos!$Y:$Y,Lancamentos!$AF:$AF,Fluxo_de_Caixa_Semanal!BW$8,Lancamentos!$F:$F,"Orçado",Lancamentos!$J:$J,Fluxo_de_Caixa_Semanal!$A184)</f>
        <v>0</v>
      </c>
      <c r="BX184" s="122">
        <f>-SUMIFS(Lancamentos!$Y:$Y,Lancamentos!$AF:$AF,Fluxo_de_Caixa_Semanal!BX$8,Lancamentos!$F:$F,"Orçado",Lancamentos!$J:$J,Fluxo_de_Caixa_Semanal!$A184)</f>
        <v>0</v>
      </c>
      <c r="BY184" s="123">
        <f>-SUMIFS(Lancamentos!$Y:$Y,Lancamentos!$AF:$AF,Fluxo_de_Caixa_Semanal!BY$8,Lancamentos!$F:$F,"Orçado",Lancamentos!$J:$J,Fluxo_de_Caixa_Semanal!$A184)</f>
        <v>0</v>
      </c>
      <c r="BZ184" s="121">
        <f>-SUMIFS(Lancamentos!$Y:$Y,Lancamentos!$AF:$AF,Fluxo_de_Caixa_Semanal!BZ$8,Lancamentos!$F:$F,"Orçado",Lancamentos!$J:$J,Fluxo_de_Caixa_Semanal!$A184)</f>
        <v>0</v>
      </c>
      <c r="CA184" s="122">
        <f>-SUMIFS(Lancamentos!$Y:$Y,Lancamentos!$AF:$AF,Fluxo_de_Caixa_Semanal!CA$8,Lancamentos!$F:$F,"Orçado",Lancamentos!$J:$J,Fluxo_de_Caixa_Semanal!$A184)</f>
        <v>0</v>
      </c>
      <c r="CB184" s="123">
        <f>-SUMIFS(Lancamentos!$Y:$Y,Lancamentos!$AF:$AF,Fluxo_de_Caixa_Semanal!CB$8,Lancamentos!$F:$F,"Orçado",Lancamentos!$J:$J,Fluxo_de_Caixa_Semanal!$A184)</f>
        <v>0</v>
      </c>
      <c r="CC184" s="121">
        <f>-SUMIFS(Lancamentos!$Y:$Y,Lancamentos!$AF:$AF,Fluxo_de_Caixa_Semanal!CC$8,Lancamentos!$F:$F,"Orçado",Lancamentos!$J:$J,Fluxo_de_Caixa_Semanal!$A184)</f>
        <v>0</v>
      </c>
      <c r="CD184" s="122">
        <f>-SUMIFS(Lancamentos!$Y:$Y,Lancamentos!$AF:$AF,Fluxo_de_Caixa_Semanal!CD$8,Lancamentos!$F:$F,"Orçado",Lancamentos!$J:$J,Fluxo_de_Caixa_Semanal!$A184)</f>
        <v>0</v>
      </c>
      <c r="CE184" s="123">
        <f>-SUMIFS(Lancamentos!$Y:$Y,Lancamentos!$AF:$AF,Fluxo_de_Caixa_Semanal!CE$8,Lancamentos!$F:$F,"Orçado",Lancamentos!$J:$J,Fluxo_de_Caixa_Semanal!$A184)</f>
        <v>0</v>
      </c>
      <c r="CF184" s="121">
        <f>-SUMIFS(Lancamentos!$Y:$Y,Lancamentos!$AF:$AF,Fluxo_de_Caixa_Semanal!CF$8,Lancamentos!$F:$F,"Orçado",Lancamentos!$J:$J,Fluxo_de_Caixa_Semanal!$A184)</f>
        <v>0</v>
      </c>
      <c r="CG184" s="122">
        <f>-SUMIFS(Lancamentos!$Y:$Y,Lancamentos!$AF:$AF,Fluxo_de_Caixa_Semanal!CG$8,Lancamentos!$F:$F,"Orçado",Lancamentos!$J:$J,Fluxo_de_Caixa_Semanal!$A184)</f>
        <v>0</v>
      </c>
      <c r="CH184" s="123">
        <f>-SUMIFS(Lancamentos!$Y:$Y,Lancamentos!$AF:$AF,Fluxo_de_Caixa_Semanal!CH$8,Lancamentos!$F:$F,"Orçado",Lancamentos!$J:$J,Fluxo_de_Caixa_Semanal!$A184)</f>
        <v>0</v>
      </c>
      <c r="CI184" s="121">
        <f>-SUMIFS(Lancamentos!$Y:$Y,Lancamentos!$AF:$AF,Fluxo_de_Caixa_Semanal!CI$8,Lancamentos!$F:$F,"Orçado",Lancamentos!$J:$J,Fluxo_de_Caixa_Semanal!$A184)</f>
        <v>0</v>
      </c>
      <c r="CJ184" s="122">
        <f>-SUMIFS(Lancamentos!$Y:$Y,Lancamentos!$AF:$AF,Fluxo_de_Caixa_Semanal!CJ$8,Lancamentos!$F:$F,"Orçado",Lancamentos!$J:$J,Fluxo_de_Caixa_Semanal!$A184)</f>
        <v>0</v>
      </c>
      <c r="CK184" s="123">
        <f>-SUMIFS(Lancamentos!$Y:$Y,Lancamentos!$AF:$AF,Fluxo_de_Caixa_Semanal!CK$8,Lancamentos!$F:$F,"Orçado",Lancamentos!$J:$J,Fluxo_de_Caixa_Semanal!$A184)</f>
        <v>0</v>
      </c>
      <c r="CL184" s="121">
        <f>-SUMIFS(Lancamentos!$Y:$Y,Lancamentos!$AF:$AF,Fluxo_de_Caixa_Semanal!CL$8,Lancamentos!$F:$F,"Orçado",Lancamentos!$J:$J,Fluxo_de_Caixa_Semanal!$A184)</f>
        <v>0</v>
      </c>
      <c r="CM184" s="122">
        <f>-SUMIFS(Lancamentos!$Y:$Y,Lancamentos!$AF:$AF,Fluxo_de_Caixa_Semanal!CM$8,Lancamentos!$F:$F,"Orçado",Lancamentos!$J:$J,Fluxo_de_Caixa_Semanal!$A184)</f>
        <v>0</v>
      </c>
      <c r="CN184" s="123">
        <f>-SUMIFS(Lancamentos!$Y:$Y,Lancamentos!$AF:$AF,Fluxo_de_Caixa_Semanal!CN$8,Lancamentos!$F:$F,"Orçado",Lancamentos!$J:$J,Fluxo_de_Caixa_Semanal!$A184)</f>
        <v>0</v>
      </c>
      <c r="CO184" s="121">
        <f>-SUMIFS(Lancamentos!$Y:$Y,Lancamentos!$AF:$AF,Fluxo_de_Caixa_Semanal!CO$8,Lancamentos!$F:$F,"Orçado",Lancamentos!$J:$J,Fluxo_de_Caixa_Semanal!$A184)</f>
        <v>0</v>
      </c>
      <c r="CP184" s="122">
        <f>-SUMIFS(Lancamentos!$Y:$Y,Lancamentos!$AF:$AF,Fluxo_de_Caixa_Semanal!CP$8,Lancamentos!$F:$F,"Orçado",Lancamentos!$J:$J,Fluxo_de_Caixa_Semanal!$A184)</f>
        <v>0</v>
      </c>
      <c r="CQ184" s="123">
        <f>-SUMIFS(Lancamentos!$Y:$Y,Lancamentos!$AF:$AF,Fluxo_de_Caixa_Semanal!CQ$8,Lancamentos!$F:$F,"Orçado",Lancamentos!$J:$J,Fluxo_de_Caixa_Semanal!$A184)</f>
        <v>0</v>
      </c>
      <c r="CR184" s="121">
        <f>-SUMIFS(Lancamentos!$Y:$Y,Lancamentos!$AF:$AF,Fluxo_de_Caixa_Semanal!CR$8,Lancamentos!$F:$F,"Orçado",Lancamentos!$J:$J,Fluxo_de_Caixa_Semanal!$A184)</f>
        <v>0</v>
      </c>
      <c r="CS184" s="122">
        <f>-SUMIFS(Lancamentos!$Y:$Y,Lancamentos!$AF:$AF,Fluxo_de_Caixa_Semanal!CS$8,Lancamentos!$F:$F,"Orçado",Lancamentos!$J:$J,Fluxo_de_Caixa_Semanal!$A184)</f>
        <v>0</v>
      </c>
      <c r="CT184" s="123">
        <f>-SUMIFS(Lancamentos!$Y:$Y,Lancamentos!$AF:$AF,Fluxo_de_Caixa_Semanal!CT$8,Lancamentos!$F:$F,"Orçado",Lancamentos!$J:$J,Fluxo_de_Caixa_Semanal!$A184)</f>
        <v>0</v>
      </c>
      <c r="CU184" s="121">
        <f>-SUMIFS(Lancamentos!$Y:$Y,Lancamentos!$AF:$AF,Fluxo_de_Caixa_Semanal!CU$8,Lancamentos!$F:$F,"Orçado",Lancamentos!$J:$J,Fluxo_de_Caixa_Semanal!$A184)</f>
        <v>0</v>
      </c>
      <c r="CV184" s="122">
        <f>-SUMIFS(Lancamentos!$Y:$Y,Lancamentos!$AF:$AF,Fluxo_de_Caixa_Semanal!CV$8,Lancamentos!$F:$F,"Orçado",Lancamentos!$J:$J,Fluxo_de_Caixa_Semanal!$A184)</f>
        <v>0</v>
      </c>
      <c r="CW184" s="123">
        <f>-SUMIFS(Lancamentos!$Y:$Y,Lancamentos!$AF:$AF,Fluxo_de_Caixa_Semanal!CW$8,Lancamentos!$F:$F,"Orçado",Lancamentos!$J:$J,Fluxo_de_Caixa_Semanal!$A184)</f>
        <v>0</v>
      </c>
      <c r="CX184" s="121">
        <f>-SUMIFS(Lancamentos!$Y:$Y,Lancamentos!$AF:$AF,Fluxo_de_Caixa_Semanal!CX$8,Lancamentos!$F:$F,"Orçado",Lancamentos!$J:$J,Fluxo_de_Caixa_Semanal!$A184)</f>
        <v>0</v>
      </c>
      <c r="CY184" s="122">
        <f>-SUMIFS(Lancamentos!$Y:$Y,Lancamentos!$AF:$AF,Fluxo_de_Caixa_Semanal!CY$8,Lancamentos!$F:$F,"Orçado",Lancamentos!$J:$J,Fluxo_de_Caixa_Semanal!$A184)</f>
        <v>0</v>
      </c>
      <c r="CZ184" s="123">
        <f>-SUMIFS(Lancamentos!$Y:$Y,Lancamentos!$AF:$AF,Fluxo_de_Caixa_Semanal!CZ$8,Lancamentos!$F:$F,"Orçado",Lancamentos!$J:$J,Fluxo_de_Caixa_Semanal!$A184)</f>
        <v>0</v>
      </c>
      <c r="DA184" s="121">
        <f>-SUMIFS(Lancamentos!$Y:$Y,Lancamentos!$AF:$AF,Fluxo_de_Caixa_Semanal!DA$8,Lancamentos!$F:$F,"Orçado",Lancamentos!$J:$J,Fluxo_de_Caixa_Semanal!$A184)</f>
        <v>0</v>
      </c>
      <c r="DB184" s="122">
        <f>-SUMIFS(Lancamentos!$Y:$Y,Lancamentos!$AF:$AF,Fluxo_de_Caixa_Semanal!DB$8,Lancamentos!$F:$F,"Orçado",Lancamentos!$J:$J,Fluxo_de_Caixa_Semanal!$A184)</f>
        <v>0</v>
      </c>
      <c r="DC184" s="123">
        <f>-SUMIFS(Lancamentos!$Y:$Y,Lancamentos!$AF:$AF,Fluxo_de_Caixa_Semanal!DC$8,Lancamentos!$F:$F,"Orçado",Lancamentos!$J:$J,Fluxo_de_Caixa_Semanal!$A184)</f>
        <v>0</v>
      </c>
      <c r="DD184" s="121">
        <f>-SUMIFS(Lancamentos!$Y:$Y,Lancamentos!$AF:$AF,Fluxo_de_Caixa_Semanal!DD$8,Lancamentos!$F:$F,"Orçado",Lancamentos!$J:$J,Fluxo_de_Caixa_Semanal!$A184)</f>
        <v>0</v>
      </c>
      <c r="DE184" s="122">
        <f>-SUMIFS(Lancamentos!$Y:$Y,Lancamentos!$AF:$AF,Fluxo_de_Caixa_Semanal!DE$8,Lancamentos!$F:$F,"Orçado",Lancamentos!$J:$J,Fluxo_de_Caixa_Semanal!$A184)</f>
        <v>0</v>
      </c>
      <c r="DF184" s="123">
        <f>-SUMIFS(Lancamentos!$Y:$Y,Lancamentos!$AF:$AF,Fluxo_de_Caixa_Semanal!DF$8,Lancamentos!$F:$F,"Orçado",Lancamentos!$J:$J,Fluxo_de_Caixa_Semanal!$A184)</f>
        <v>0</v>
      </c>
      <c r="DG184" s="121">
        <f>-SUMIFS(Lancamentos!$Y:$Y,Lancamentos!$AF:$AF,Fluxo_de_Caixa_Semanal!DG$8,Lancamentos!$F:$F,"Orçado",Lancamentos!$J:$J,Fluxo_de_Caixa_Semanal!$A184)</f>
        <v>0</v>
      </c>
      <c r="DH184" s="122">
        <f>-SUMIFS(Lancamentos!$Y:$Y,Lancamentos!$AF:$AF,Fluxo_de_Caixa_Semanal!DH$8,Lancamentos!$F:$F,"Orçado",Lancamentos!$J:$J,Fluxo_de_Caixa_Semanal!$A184)</f>
        <v>0</v>
      </c>
      <c r="DI184" s="123">
        <f>-SUMIFS(Lancamentos!$Y:$Y,Lancamentos!$AF:$AF,Fluxo_de_Caixa_Semanal!DI$8,Lancamentos!$F:$F,"Orçado",Lancamentos!$J:$J,Fluxo_de_Caixa_Semanal!$A184)</f>
        <v>0</v>
      </c>
      <c r="DJ184" s="121">
        <f>-SUMIFS(Lancamentos!$Y:$Y,Lancamentos!$AF:$AF,Fluxo_de_Caixa_Semanal!DJ$8,Lancamentos!$F:$F,"Orçado",Lancamentos!$J:$J,Fluxo_de_Caixa_Semanal!$A184)</f>
        <v>0</v>
      </c>
      <c r="DK184" s="122">
        <f>-SUMIFS(Lancamentos!$Y:$Y,Lancamentos!$AF:$AF,Fluxo_de_Caixa_Semanal!DK$8,Lancamentos!$F:$F,"Orçado",Lancamentos!$J:$J,Fluxo_de_Caixa_Semanal!$A184)</f>
        <v>0</v>
      </c>
      <c r="DL184" s="123">
        <f>-SUMIFS(Lancamentos!$Y:$Y,Lancamentos!$AF:$AF,Fluxo_de_Caixa_Semanal!DL$8,Lancamentos!$F:$F,"Orçado",Lancamentos!$J:$J,Fluxo_de_Caixa_Semanal!$A184)</f>
        <v>0</v>
      </c>
      <c r="DM184" s="121">
        <f>-SUMIFS(Lancamentos!$Y:$Y,Lancamentos!$AF:$AF,Fluxo_de_Caixa_Semanal!DM$8,Lancamentos!$F:$F,"Orçado",Lancamentos!$J:$J,Fluxo_de_Caixa_Semanal!$A184)</f>
        <v>0</v>
      </c>
      <c r="DN184" s="122">
        <f>-SUMIFS(Lancamentos!$Y:$Y,Lancamentos!$AF:$AF,Fluxo_de_Caixa_Semanal!DN$8,Lancamentos!$F:$F,"Orçado",Lancamentos!$J:$J,Fluxo_de_Caixa_Semanal!$A184)</f>
        <v>0</v>
      </c>
      <c r="DO184" s="123">
        <f>-SUMIFS(Lancamentos!$Y:$Y,Lancamentos!$AF:$AF,Fluxo_de_Caixa_Semanal!DO$8,Lancamentos!$F:$F,"Orçado",Lancamentos!$J:$J,Fluxo_de_Caixa_Semanal!$A184)</f>
        <v>0</v>
      </c>
      <c r="DP184" s="121">
        <f>-SUMIFS(Lancamentos!$Y:$Y,Lancamentos!$AF:$AF,Fluxo_de_Caixa_Semanal!DP$8,Lancamentos!$F:$F,"Orçado",Lancamentos!$J:$J,Fluxo_de_Caixa_Semanal!$A184)</f>
        <v>0</v>
      </c>
      <c r="DQ184" s="122">
        <f>-SUMIFS(Lancamentos!$Y:$Y,Lancamentos!$AF:$AF,Fluxo_de_Caixa_Semanal!DQ$8,Lancamentos!$F:$F,"Orçado",Lancamentos!$J:$J,Fluxo_de_Caixa_Semanal!$A184)</f>
        <v>0</v>
      </c>
      <c r="DR184" s="123">
        <f>-SUMIFS(Lancamentos!$Y:$Y,Lancamentos!$AF:$AF,Fluxo_de_Caixa_Semanal!DR$8,Lancamentos!$F:$F,"Orçado",Lancamentos!$J:$J,Fluxo_de_Caixa_Semanal!$A184)</f>
        <v>0</v>
      </c>
      <c r="DS184" s="121">
        <f>-SUMIFS(Lancamentos!$Y:$Y,Lancamentos!$AF:$AF,Fluxo_de_Caixa_Semanal!DS$8,Lancamentos!$F:$F,"Orçado",Lancamentos!$J:$J,Fluxo_de_Caixa_Semanal!$A184)</f>
        <v>0</v>
      </c>
      <c r="DT184" s="122">
        <f>-SUMIFS(Lancamentos!$Y:$Y,Lancamentos!$AF:$AF,Fluxo_de_Caixa_Semanal!DT$8,Lancamentos!$F:$F,"Orçado",Lancamentos!$J:$J,Fluxo_de_Caixa_Semanal!$A184)</f>
        <v>0</v>
      </c>
      <c r="DU184" s="123">
        <f>-SUMIFS(Lancamentos!$Y:$Y,Lancamentos!$AF:$AF,Fluxo_de_Caixa_Semanal!DU$8,Lancamentos!$F:$F,"Orçado",Lancamentos!$J:$J,Fluxo_de_Caixa_Semanal!$A184)</f>
        <v>0</v>
      </c>
      <c r="DV184" s="121">
        <f>-SUMIFS(Lancamentos!$Y:$Y,Lancamentos!$AF:$AF,Fluxo_de_Caixa_Semanal!DV$8,Lancamentos!$F:$F,"Orçado",Lancamentos!$J:$J,Fluxo_de_Caixa_Semanal!$A184)</f>
        <v>0</v>
      </c>
      <c r="DW184" s="122">
        <f>-SUMIFS(Lancamentos!$Y:$Y,Lancamentos!$AF:$AF,Fluxo_de_Caixa_Semanal!DW$8,Lancamentos!$F:$F,"Orçado",Lancamentos!$J:$J,Fluxo_de_Caixa_Semanal!$A184)</f>
        <v>0</v>
      </c>
      <c r="DX184" s="123">
        <f>-SUMIFS(Lancamentos!$Y:$Y,Lancamentos!$AF:$AF,Fluxo_de_Caixa_Semanal!DX$8,Lancamentos!$F:$F,"Orçado",Lancamentos!$J:$J,Fluxo_de_Caixa_Semanal!$A184)</f>
        <v>0</v>
      </c>
      <c r="DY184" s="121">
        <f>-SUMIFS(Lancamentos!$Y:$Y,Lancamentos!$AF:$AF,Fluxo_de_Caixa_Semanal!DY$8,Lancamentos!$F:$F,"Orçado",Lancamentos!$J:$J,Fluxo_de_Caixa_Semanal!$A184)</f>
        <v>0</v>
      </c>
      <c r="DZ184" s="122">
        <f>-SUMIFS(Lancamentos!$Y:$Y,Lancamentos!$AF:$AF,Fluxo_de_Caixa_Semanal!DZ$8,Lancamentos!$F:$F,"Orçado",Lancamentos!$J:$J,Fluxo_de_Caixa_Semanal!$A184)</f>
        <v>0</v>
      </c>
      <c r="EA184" s="123">
        <f>-SUMIFS(Lancamentos!$Y:$Y,Lancamentos!$AF:$AF,Fluxo_de_Caixa_Semanal!EA$8,Lancamentos!$F:$F,"Orçado",Lancamentos!$J:$J,Fluxo_de_Caixa_Semanal!$A184)</f>
        <v>0</v>
      </c>
      <c r="EB184" s="121">
        <f>-SUMIFS(Lancamentos!$Y:$Y,Lancamentos!$AF:$AF,Fluxo_de_Caixa_Semanal!EB$8,Lancamentos!$F:$F,"Orçado",Lancamentos!$J:$J,Fluxo_de_Caixa_Semanal!$A184)</f>
        <v>0</v>
      </c>
      <c r="EC184" s="122">
        <f>-SUMIFS(Lancamentos!$Y:$Y,Lancamentos!$AF:$AF,Fluxo_de_Caixa_Semanal!EC$8,Lancamentos!$F:$F,"Orçado",Lancamentos!$J:$J,Fluxo_de_Caixa_Semanal!$A184)</f>
        <v>0</v>
      </c>
      <c r="ED184" s="123">
        <f>-SUMIFS(Lancamentos!$Y:$Y,Lancamentos!$AF:$AF,Fluxo_de_Caixa_Semanal!ED$8,Lancamentos!$F:$F,"Orçado",Lancamentos!$J:$J,Fluxo_de_Caixa_Semanal!$A184)</f>
        <v>0</v>
      </c>
      <c r="EE184" s="121">
        <f>-SUMIFS(Lancamentos!$Y:$Y,Lancamentos!$AF:$AF,Fluxo_de_Caixa_Semanal!EE$8,Lancamentos!$F:$F,"Orçado",Lancamentos!$J:$J,Fluxo_de_Caixa_Semanal!$A184)</f>
        <v>0</v>
      </c>
      <c r="EF184" s="122">
        <f>-SUMIFS(Lancamentos!$Y:$Y,Lancamentos!$AF:$AF,Fluxo_de_Caixa_Semanal!EF$8,Lancamentos!$F:$F,"Orçado",Lancamentos!$J:$J,Fluxo_de_Caixa_Semanal!$A184)</f>
        <v>0</v>
      </c>
      <c r="EG184" s="123">
        <f>-SUMIFS(Lancamentos!$Y:$Y,Lancamentos!$AF:$AF,Fluxo_de_Caixa_Semanal!EG$8,Lancamentos!$F:$F,"Orçado",Lancamentos!$J:$J,Fluxo_de_Caixa_Semanal!$A184)</f>
        <v>0</v>
      </c>
      <c r="EH184" s="121">
        <f>-SUMIFS(Lancamentos!$Y:$Y,Lancamentos!$AF:$AF,Fluxo_de_Caixa_Semanal!EH$8,Lancamentos!$F:$F,"Orçado",Lancamentos!$J:$J,Fluxo_de_Caixa_Semanal!$A184)</f>
        <v>0</v>
      </c>
      <c r="EI184" s="122">
        <f>-SUMIFS(Lancamentos!$Y:$Y,Lancamentos!$AF:$AF,Fluxo_de_Caixa_Semanal!EI$8,Lancamentos!$F:$F,"Orçado",Lancamentos!$J:$J,Fluxo_de_Caixa_Semanal!$A184)</f>
        <v>0</v>
      </c>
      <c r="EJ184" s="123">
        <f>-SUMIFS(Lancamentos!$Y:$Y,Lancamentos!$AF:$AF,Fluxo_de_Caixa_Semanal!EJ$8,Lancamentos!$F:$F,"Orçado",Lancamentos!$J:$J,Fluxo_de_Caixa_Semanal!$A184)</f>
        <v>0</v>
      </c>
      <c r="EK184" s="121">
        <f>-SUMIFS(Lancamentos!$Y:$Y,Lancamentos!$AF:$AF,Fluxo_de_Caixa_Semanal!EK$8,Lancamentos!$F:$F,"Orçado",Lancamentos!$J:$J,Fluxo_de_Caixa_Semanal!$A184)</f>
        <v>0</v>
      </c>
      <c r="EL184" s="122">
        <f>-SUMIFS(Lancamentos!$Y:$Y,Lancamentos!$AF:$AF,Fluxo_de_Caixa_Semanal!EL$8,Lancamentos!$F:$F,"Orçado",Lancamentos!$J:$J,Fluxo_de_Caixa_Semanal!$A184)</f>
        <v>0</v>
      </c>
      <c r="EM184" s="123">
        <f>-SUMIFS(Lancamentos!$Y:$Y,Lancamentos!$AF:$AF,Fluxo_de_Caixa_Semanal!EM$8,Lancamentos!$F:$F,"Orçado",Lancamentos!$J:$J,Fluxo_de_Caixa_Semanal!$A184)</f>
        <v>0</v>
      </c>
      <c r="EN184" s="121">
        <f>-SUMIFS(Lancamentos!$Y:$Y,Lancamentos!$AF:$AF,Fluxo_de_Caixa_Semanal!EN$8,Lancamentos!$F:$F,"Orçado",Lancamentos!$J:$J,Fluxo_de_Caixa_Semanal!$A184)</f>
        <v>0</v>
      </c>
      <c r="EO184" s="122">
        <f>-SUMIFS(Lancamentos!$Y:$Y,Lancamentos!$AF:$AF,Fluxo_de_Caixa_Semanal!EO$8,Lancamentos!$F:$F,"Orçado",Lancamentos!$J:$J,Fluxo_de_Caixa_Semanal!$A184)</f>
        <v>0</v>
      </c>
      <c r="EP184" s="123">
        <f>-SUMIFS(Lancamentos!$Y:$Y,Lancamentos!$AF:$AF,Fluxo_de_Caixa_Semanal!EP$8,Lancamentos!$F:$F,"Orçado",Lancamentos!$J:$J,Fluxo_de_Caixa_Semanal!$A184)</f>
        <v>0</v>
      </c>
      <c r="EQ184" s="121">
        <f>-SUMIFS(Lancamentos!$Y:$Y,Lancamentos!$AF:$AF,Fluxo_de_Caixa_Semanal!EQ$8,Lancamentos!$F:$F,"Orçado",Lancamentos!$J:$J,Fluxo_de_Caixa_Semanal!$A184)</f>
        <v>0</v>
      </c>
      <c r="ER184" s="122">
        <f>-SUMIFS(Lancamentos!$Y:$Y,Lancamentos!$AF:$AF,Fluxo_de_Caixa_Semanal!ER$8,Lancamentos!$F:$F,"Orçado",Lancamentos!$J:$J,Fluxo_de_Caixa_Semanal!$A184)</f>
        <v>0</v>
      </c>
      <c r="ES184" s="123">
        <f>-SUMIFS(Lancamentos!$Y:$Y,Lancamentos!$AF:$AF,Fluxo_de_Caixa_Semanal!ES$8,Lancamentos!$F:$F,"Orçado",Lancamentos!$J:$J,Fluxo_de_Caixa_Semanal!$A184)</f>
        <v>0</v>
      </c>
    </row>
    <row r="185" spans="1:149" s="2" customFormat="1" outlineLevel="1" x14ac:dyDescent="0.25">
      <c r="A185" t="s">
        <v>164</v>
      </c>
      <c r="B185" t="s">
        <v>165</v>
      </c>
      <c r="C185" s="165">
        <f>-SUMIFS(Lancamentos!$Y:$Y,Lancamentos!$AF:$AF,Fluxo_de_Caixa_Semanal!C$8,Lancamentos!$F:$F,"Realizado",Lancamentos!$J:$J,Fluxo_de_Caixa_Semanal!$A185)</f>
        <v>0</v>
      </c>
      <c r="D185" s="165">
        <f>-SUMIFS(Lancamentos!$Y:$Y,Lancamentos!$AF:$AF,Fluxo_de_Caixa_Semanal!D$8,Lancamentos!$F:$F,"Realizado",Lancamentos!$J:$J,Fluxo_de_Caixa_Semanal!$A185)</f>
        <v>0</v>
      </c>
      <c r="E185" s="166">
        <f>-SUMIFS(Lancamentos!$Y:$Y,Lancamentos!$AF:$AF,Fluxo_de_Caixa_Semanal!E$8,Lancamentos!$F:$F,"Realizado",Lancamentos!$J:$J,Fluxo_de_Caixa_Semanal!$A185)</f>
        <v>0</v>
      </c>
      <c r="F185" s="167">
        <f>-SUMIFS(Lancamentos!$Y:$Y,Lancamentos!$AF:$AF,Fluxo_de_Caixa_Semanal!F$8,Lancamentos!$F:$F,"Realizado",Lancamentos!$J:$J,Fluxo_de_Caixa_Semanal!$A185)</f>
        <v>0</v>
      </c>
      <c r="G185" s="165">
        <f>-SUMIFS(Lancamentos!$Y:$Y,Lancamentos!$AF:$AF,Fluxo_de_Caixa_Semanal!G$8,Lancamentos!$F:$F,"Realizado",Lancamentos!$J:$J,Fluxo_de_Caixa_Semanal!$A185)</f>
        <v>0</v>
      </c>
      <c r="H185" s="166">
        <f>-SUMIFS(Lancamentos!$Y:$Y,Lancamentos!$AF:$AF,Fluxo_de_Caixa_Semanal!H$8,Lancamentos!$F:$F,"Realizado",Lancamentos!$J:$J,Fluxo_de_Caixa_Semanal!$A185)</f>
        <v>0</v>
      </c>
      <c r="I185" s="167">
        <f>-SUMIFS(Lancamentos!$Y:$Y,Lancamentos!$AF:$AF,Fluxo_de_Caixa_Semanal!I$8,Lancamentos!$F:$F,"Realizado",Lancamentos!$J:$J,Fluxo_de_Caixa_Semanal!$A185)</f>
        <v>0</v>
      </c>
      <c r="J185" s="165">
        <f>-SUMIFS(Lancamentos!$Y:$Y,Lancamentos!$AF:$AF,Fluxo_de_Caixa_Semanal!J$8,Lancamentos!$F:$F,"Realizado",Lancamentos!$J:$J,Fluxo_de_Caixa_Semanal!$A185)</f>
        <v>0</v>
      </c>
      <c r="K185" s="166">
        <f>-SUMIFS(Lancamentos!$Y:$Y,Lancamentos!$AF:$AF,Fluxo_de_Caixa_Semanal!K$8,Lancamentos!$F:$F,"Realizado",Lancamentos!$J:$J,Fluxo_de_Caixa_Semanal!$A185)</f>
        <v>0</v>
      </c>
      <c r="L185" s="167">
        <f>-SUMIFS(Lancamentos!$Y:$Y,Lancamentos!$AF:$AF,Fluxo_de_Caixa_Semanal!L$8,Lancamentos!$F:$F,"Realizado",Lancamentos!$J:$J,Fluxo_de_Caixa_Semanal!$A185)</f>
        <v>0</v>
      </c>
      <c r="M185" s="165">
        <f>-SUMIFS(Lancamentos!$Y:$Y,Lancamentos!$AF:$AF,Fluxo_de_Caixa_Semanal!M$8,Lancamentos!$F:$F,"Realizado",Lancamentos!$J:$J,Fluxo_de_Caixa_Semanal!$A185)</f>
        <v>0</v>
      </c>
      <c r="N185" s="166">
        <f>-SUMIFS(Lancamentos!$Y:$Y,Lancamentos!$AF:$AF,Fluxo_de_Caixa_Semanal!N$8,Lancamentos!$F:$F,"Realizado",Lancamentos!$J:$J,Fluxo_de_Caixa_Semanal!$A185)</f>
        <v>0</v>
      </c>
      <c r="O185" s="167">
        <f>-SUMIFS(Lancamentos!$Y:$Y,Lancamentos!$AF:$AF,Fluxo_de_Caixa_Semanal!O$8,Lancamentos!$F:$F,"Realizado",Lancamentos!$J:$J,Fluxo_de_Caixa_Semanal!$A185)</f>
        <v>0</v>
      </c>
      <c r="P185" s="165">
        <f>-SUMIFS(Lancamentos!$Y:$Y,Lancamentos!$AF:$AF,Fluxo_de_Caixa_Semanal!P$8,Lancamentos!$F:$F,"Realizado",Lancamentos!$J:$J,Fluxo_de_Caixa_Semanal!$A185)</f>
        <v>0</v>
      </c>
      <c r="Q185" s="166">
        <f>-SUMIFS(Lancamentos!$Y:$Y,Lancamentos!$AF:$AF,Fluxo_de_Caixa_Semanal!Q$8,Lancamentos!$F:$F,"Realizado",Lancamentos!$J:$J,Fluxo_de_Caixa_Semanal!$A185)</f>
        <v>0</v>
      </c>
      <c r="R185" s="167">
        <f>-SUMIFS(Lancamentos!$Y:$Y,Lancamentos!$AF:$AF,Fluxo_de_Caixa_Semanal!R$8,Lancamentos!$F:$F,"Realizado",Lancamentos!$J:$J,Fluxo_de_Caixa_Semanal!$A185)</f>
        <v>0</v>
      </c>
      <c r="S185" s="165">
        <f>-SUMIFS(Lancamentos!$Y:$Y,Lancamentos!$AF:$AF,Fluxo_de_Caixa_Semanal!S$8,Lancamentos!$F:$F,"Realizado",Lancamentos!$J:$J,Fluxo_de_Caixa_Semanal!$A185)</f>
        <v>0</v>
      </c>
      <c r="T185" s="166">
        <f>-SUMIFS(Lancamentos!$Y:$Y,Lancamentos!$AF:$AF,Fluxo_de_Caixa_Semanal!T$8,Lancamentos!$F:$F,"Realizado",Lancamentos!$J:$J,Fluxo_de_Caixa_Semanal!$A185)</f>
        <v>0</v>
      </c>
      <c r="U185" s="167">
        <f>-SUMIFS(Lancamentos!$Y:$Y,Lancamentos!$AF:$AF,Fluxo_de_Caixa_Semanal!U$8,Lancamentos!$F:$F,"Realizado",Lancamentos!$J:$J,Fluxo_de_Caixa_Semanal!$A185)</f>
        <v>0</v>
      </c>
      <c r="V185" s="165">
        <f>-SUMIFS(Lancamentos!$Y:$Y,Lancamentos!$AF:$AF,Fluxo_de_Caixa_Semanal!V$8,Lancamentos!$F:$F,"Realizado",Lancamentos!$J:$J,Fluxo_de_Caixa_Semanal!$A185)</f>
        <v>0</v>
      </c>
      <c r="W185" s="166">
        <f>-SUMIFS(Lancamentos!$Y:$Y,Lancamentos!$AF:$AF,Fluxo_de_Caixa_Semanal!W$8,Lancamentos!$F:$F,"Realizado",Lancamentos!$J:$J,Fluxo_de_Caixa_Semanal!$A185)</f>
        <v>0</v>
      </c>
      <c r="X185" s="121">
        <f>-SUMIFS(Lancamentos!$Y:$Y,Lancamentos!$AF:$AF,Fluxo_de_Caixa_Semanal!X$8,Lancamentos!$F:$F,"Orçado",Lancamentos!$J:$J,Fluxo_de_Caixa_Semanal!$A185)</f>
        <v>0</v>
      </c>
      <c r="Y185" s="122">
        <f>-SUMIFS(Lancamentos!$Y:$Y,Lancamentos!$AF:$AF,Fluxo_de_Caixa_Semanal!Y$8,Lancamentos!$F:$F,"Orçado",Lancamentos!$J:$J,Fluxo_de_Caixa_Semanal!$A185)</f>
        <v>0</v>
      </c>
      <c r="Z185" s="123">
        <f>-SUMIFS(Lancamentos!$Y:$Y,Lancamentos!$AF:$AF,Fluxo_de_Caixa_Semanal!Z$8,Lancamentos!$F:$F,"Orçado",Lancamentos!$J:$J,Fluxo_de_Caixa_Semanal!$A185)</f>
        <v>0</v>
      </c>
      <c r="AA185" s="121">
        <f>-SUMIFS(Lancamentos!$Y:$Y,Lancamentos!$AF:$AF,Fluxo_de_Caixa_Semanal!AA$8,Lancamentos!$F:$F,"Orçado",Lancamentos!$J:$J,Fluxo_de_Caixa_Semanal!$A185)</f>
        <v>0</v>
      </c>
      <c r="AB185" s="122">
        <f>-SUMIFS(Lancamentos!$Y:$Y,Lancamentos!$AF:$AF,Fluxo_de_Caixa_Semanal!AB$8,Lancamentos!$F:$F,"Orçado",Lancamentos!$J:$J,Fluxo_de_Caixa_Semanal!$A185)</f>
        <v>0</v>
      </c>
      <c r="AC185" s="123">
        <f>-SUMIFS(Lancamentos!$Y:$Y,Lancamentos!$AF:$AF,Fluxo_de_Caixa_Semanal!AC$8,Lancamentos!$F:$F,"Orçado",Lancamentos!$J:$J,Fluxo_de_Caixa_Semanal!$A185)</f>
        <v>0</v>
      </c>
      <c r="AD185" s="121">
        <f>-SUMIFS(Lancamentos!$Y:$Y,Lancamentos!$AF:$AF,Fluxo_de_Caixa_Semanal!AD$8,Lancamentos!$F:$F,"Orçado",Lancamentos!$J:$J,Fluxo_de_Caixa_Semanal!$A185)</f>
        <v>0</v>
      </c>
      <c r="AE185" s="122">
        <f>-SUMIFS(Lancamentos!$Y:$Y,Lancamentos!$AF:$AF,Fluxo_de_Caixa_Semanal!AE$8,Lancamentos!$F:$F,"Orçado",Lancamentos!$J:$J,Fluxo_de_Caixa_Semanal!$A185)</f>
        <v>0</v>
      </c>
      <c r="AF185" s="123">
        <f>-SUMIFS(Lancamentos!$Y:$Y,Lancamentos!$AF:$AF,Fluxo_de_Caixa_Semanal!AF$8,Lancamentos!$F:$F,"Orçado",Lancamentos!$J:$J,Fluxo_de_Caixa_Semanal!$A185)</f>
        <v>0</v>
      </c>
      <c r="AG185" s="121">
        <f>-SUMIFS(Lancamentos!$Y:$Y,Lancamentos!$AF:$AF,Fluxo_de_Caixa_Semanal!AG$8,Lancamentos!$F:$F,"Orçado",Lancamentos!$J:$J,Fluxo_de_Caixa_Semanal!$A185)</f>
        <v>0</v>
      </c>
      <c r="AH185" s="122">
        <f>-SUMIFS(Lancamentos!$Y:$Y,Lancamentos!$AF:$AF,Fluxo_de_Caixa_Semanal!AH$8,Lancamentos!$F:$F,"Orçado",Lancamentos!$J:$J,Fluxo_de_Caixa_Semanal!$A185)</f>
        <v>0</v>
      </c>
      <c r="AI185" s="123">
        <f>-SUMIFS(Lancamentos!$Y:$Y,Lancamentos!$AF:$AF,Fluxo_de_Caixa_Semanal!AI$8,Lancamentos!$F:$F,"Orçado",Lancamentos!$J:$J,Fluxo_de_Caixa_Semanal!$A185)</f>
        <v>0</v>
      </c>
      <c r="AJ185" s="121">
        <f>-SUMIFS(Lancamentos!$Y:$Y,Lancamentos!$AF:$AF,Fluxo_de_Caixa_Semanal!AJ$8,Lancamentos!$F:$F,"Orçado",Lancamentos!$J:$J,Fluxo_de_Caixa_Semanal!$A185)</f>
        <v>0</v>
      </c>
      <c r="AK185" s="122">
        <f>-SUMIFS(Lancamentos!$Y:$Y,Lancamentos!$AF:$AF,Fluxo_de_Caixa_Semanal!AK$8,Lancamentos!$F:$F,"Orçado",Lancamentos!$J:$J,Fluxo_de_Caixa_Semanal!$A185)</f>
        <v>0</v>
      </c>
      <c r="AL185" s="123">
        <f>-SUMIFS(Lancamentos!$Y:$Y,Lancamentos!$AF:$AF,Fluxo_de_Caixa_Semanal!AL$8,Lancamentos!$F:$F,"Orçado",Lancamentos!$J:$J,Fluxo_de_Caixa_Semanal!$A185)</f>
        <v>0</v>
      </c>
      <c r="AM185" s="121">
        <f>-SUMIFS(Lancamentos!$Y:$Y,Lancamentos!$AF:$AF,Fluxo_de_Caixa_Semanal!AM$8,Lancamentos!$F:$F,"Orçado",Lancamentos!$J:$J,Fluxo_de_Caixa_Semanal!$A185)</f>
        <v>0</v>
      </c>
      <c r="AN185" s="122">
        <f>-SUMIFS(Lancamentos!$Y:$Y,Lancamentos!$AF:$AF,Fluxo_de_Caixa_Semanal!AN$8,Lancamentos!$F:$F,"Orçado",Lancamentos!$J:$J,Fluxo_de_Caixa_Semanal!$A185)</f>
        <v>0</v>
      </c>
      <c r="AO185" s="123">
        <f>-SUMIFS(Lancamentos!$Y:$Y,Lancamentos!$AF:$AF,Fluxo_de_Caixa_Semanal!AO$8,Lancamentos!$F:$F,"Orçado",Lancamentos!$J:$J,Fluxo_de_Caixa_Semanal!$A185)</f>
        <v>0</v>
      </c>
      <c r="AP185" s="121">
        <f>-SUMIFS(Lancamentos!$Y:$Y,Lancamentos!$AF:$AF,Fluxo_de_Caixa_Semanal!AP$8,Lancamentos!$F:$F,"Orçado",Lancamentos!$J:$J,Fluxo_de_Caixa_Semanal!$A185)</f>
        <v>0</v>
      </c>
      <c r="AQ185" s="122">
        <f>-SUMIFS(Lancamentos!$Y:$Y,Lancamentos!$AF:$AF,Fluxo_de_Caixa_Semanal!AQ$8,Lancamentos!$F:$F,"Orçado",Lancamentos!$J:$J,Fluxo_de_Caixa_Semanal!$A185)</f>
        <v>0</v>
      </c>
      <c r="AR185" s="123">
        <f>-SUMIFS(Lancamentos!$Y:$Y,Lancamentos!$AF:$AF,Fluxo_de_Caixa_Semanal!AR$8,Lancamentos!$F:$F,"Orçado",Lancamentos!$J:$J,Fluxo_de_Caixa_Semanal!$A185)</f>
        <v>0</v>
      </c>
      <c r="AS185" s="121">
        <f>-SUMIFS(Lancamentos!$Y:$Y,Lancamentos!$AF:$AF,Fluxo_de_Caixa_Semanal!AS$8,Lancamentos!$F:$F,"Orçado",Lancamentos!$J:$J,Fluxo_de_Caixa_Semanal!$A185)</f>
        <v>0</v>
      </c>
      <c r="AT185" s="122">
        <f>-SUMIFS(Lancamentos!$Y:$Y,Lancamentos!$AF:$AF,Fluxo_de_Caixa_Semanal!AT$8,Lancamentos!$F:$F,"Orçado",Lancamentos!$J:$J,Fluxo_de_Caixa_Semanal!$A185)</f>
        <v>0</v>
      </c>
      <c r="AU185" s="123">
        <f>-SUMIFS(Lancamentos!$Y:$Y,Lancamentos!$AF:$AF,Fluxo_de_Caixa_Semanal!AU$8,Lancamentos!$F:$F,"Orçado",Lancamentos!$J:$J,Fluxo_de_Caixa_Semanal!$A185)</f>
        <v>0</v>
      </c>
      <c r="AV185" s="121">
        <f>-SUMIFS(Lancamentos!$Y:$Y,Lancamentos!$AF:$AF,Fluxo_de_Caixa_Semanal!AV$8,Lancamentos!$F:$F,"Orçado",Lancamentos!$J:$J,Fluxo_de_Caixa_Semanal!$A185)</f>
        <v>0</v>
      </c>
      <c r="AW185" s="122">
        <f>-SUMIFS(Lancamentos!$Y:$Y,Lancamentos!$AF:$AF,Fluxo_de_Caixa_Semanal!AW$8,Lancamentos!$F:$F,"Orçado",Lancamentos!$J:$J,Fluxo_de_Caixa_Semanal!$A185)</f>
        <v>0</v>
      </c>
      <c r="AX185" s="123">
        <f>-SUMIFS(Lancamentos!$Y:$Y,Lancamentos!$AF:$AF,Fluxo_de_Caixa_Semanal!AX$8,Lancamentos!$F:$F,"Orçado",Lancamentos!$J:$J,Fluxo_de_Caixa_Semanal!$A185)</f>
        <v>0</v>
      </c>
      <c r="AY185" s="121">
        <f>-SUMIFS(Lancamentos!$Y:$Y,Lancamentos!$AF:$AF,Fluxo_de_Caixa_Semanal!AY$8,Lancamentos!$F:$F,"Orçado",Lancamentos!$J:$J,Fluxo_de_Caixa_Semanal!$A185)</f>
        <v>0</v>
      </c>
      <c r="AZ185" s="122">
        <f>-SUMIFS(Lancamentos!$Y:$Y,Lancamentos!$AF:$AF,Fluxo_de_Caixa_Semanal!AZ$8,Lancamentos!$F:$F,"Orçado",Lancamentos!$J:$J,Fluxo_de_Caixa_Semanal!$A185)</f>
        <v>0</v>
      </c>
      <c r="BA185" s="123">
        <f>-SUMIFS(Lancamentos!$Y:$Y,Lancamentos!$AF:$AF,Fluxo_de_Caixa_Semanal!BA$8,Lancamentos!$F:$F,"Orçado",Lancamentos!$J:$J,Fluxo_de_Caixa_Semanal!$A185)</f>
        <v>0</v>
      </c>
      <c r="BB185" s="121">
        <f>-SUMIFS(Lancamentos!$Y:$Y,Lancamentos!$AF:$AF,Fluxo_de_Caixa_Semanal!BB$8,Lancamentos!$F:$F,"Orçado",Lancamentos!$J:$J,Fluxo_de_Caixa_Semanal!$A185)</f>
        <v>0</v>
      </c>
      <c r="BC185" s="122">
        <f>-SUMIFS(Lancamentos!$Y:$Y,Lancamentos!$AF:$AF,Fluxo_de_Caixa_Semanal!BC$8,Lancamentos!$F:$F,"Orçado",Lancamentos!$J:$J,Fluxo_de_Caixa_Semanal!$A185)</f>
        <v>0</v>
      </c>
      <c r="BD185" s="123">
        <f>-SUMIFS(Lancamentos!$Y:$Y,Lancamentos!$AF:$AF,Fluxo_de_Caixa_Semanal!BD$8,Lancamentos!$F:$F,"Orçado",Lancamentos!$J:$J,Fluxo_de_Caixa_Semanal!$A185)</f>
        <v>0</v>
      </c>
      <c r="BE185" s="121">
        <f>-SUMIFS(Lancamentos!$Y:$Y,Lancamentos!$AF:$AF,Fluxo_de_Caixa_Semanal!BE$8,Lancamentos!$F:$F,"Orçado",Lancamentos!$J:$J,Fluxo_de_Caixa_Semanal!$A185)</f>
        <v>0</v>
      </c>
      <c r="BF185" s="122">
        <f>-SUMIFS(Lancamentos!$Y:$Y,Lancamentos!$AF:$AF,Fluxo_de_Caixa_Semanal!BF$8,Lancamentos!$F:$F,"Orçado",Lancamentos!$J:$J,Fluxo_de_Caixa_Semanal!$A185)</f>
        <v>0</v>
      </c>
      <c r="BG185" s="123">
        <f>-SUMIFS(Lancamentos!$Y:$Y,Lancamentos!$AF:$AF,Fluxo_de_Caixa_Semanal!BG$8,Lancamentos!$F:$F,"Orçado",Lancamentos!$J:$J,Fluxo_de_Caixa_Semanal!$A185)</f>
        <v>0</v>
      </c>
      <c r="BH185" s="121">
        <f>-SUMIFS(Lancamentos!$Y:$Y,Lancamentos!$AF:$AF,Fluxo_de_Caixa_Semanal!BH$8,Lancamentos!$F:$F,"Orçado",Lancamentos!$J:$J,Fluxo_de_Caixa_Semanal!$A185)</f>
        <v>0</v>
      </c>
      <c r="BI185" s="122">
        <f>-SUMIFS(Lancamentos!$Y:$Y,Lancamentos!$AF:$AF,Fluxo_de_Caixa_Semanal!BI$8,Lancamentos!$F:$F,"Orçado",Lancamentos!$J:$J,Fluxo_de_Caixa_Semanal!$A185)</f>
        <v>0</v>
      </c>
      <c r="BJ185" s="123">
        <f>-SUMIFS(Lancamentos!$Y:$Y,Lancamentos!$AF:$AF,Fluxo_de_Caixa_Semanal!BJ$8,Lancamentos!$F:$F,"Orçado",Lancamentos!$J:$J,Fluxo_de_Caixa_Semanal!$A185)</f>
        <v>0</v>
      </c>
      <c r="BK185" s="121">
        <f>-SUMIFS(Lancamentos!$Y:$Y,Lancamentos!$AF:$AF,Fluxo_de_Caixa_Semanal!BK$8,Lancamentos!$F:$F,"Orçado",Lancamentos!$J:$J,Fluxo_de_Caixa_Semanal!$A185)</f>
        <v>0</v>
      </c>
      <c r="BL185" s="122">
        <f>-SUMIFS(Lancamentos!$Y:$Y,Lancamentos!$AF:$AF,Fluxo_de_Caixa_Semanal!BL$8,Lancamentos!$F:$F,"Orçado",Lancamentos!$J:$J,Fluxo_de_Caixa_Semanal!$A185)</f>
        <v>0</v>
      </c>
      <c r="BM185" s="123">
        <f>-SUMIFS(Lancamentos!$Y:$Y,Lancamentos!$AF:$AF,Fluxo_de_Caixa_Semanal!BM$8,Lancamentos!$F:$F,"Orçado",Lancamentos!$J:$J,Fluxo_de_Caixa_Semanal!$A185)</f>
        <v>0</v>
      </c>
      <c r="BN185" s="121">
        <f>-SUMIFS(Lancamentos!$Y:$Y,Lancamentos!$AF:$AF,Fluxo_de_Caixa_Semanal!BN$8,Lancamentos!$F:$F,"Orçado",Lancamentos!$J:$J,Fluxo_de_Caixa_Semanal!$A185)</f>
        <v>0</v>
      </c>
      <c r="BO185" s="122">
        <f>-SUMIFS(Lancamentos!$Y:$Y,Lancamentos!$AF:$AF,Fluxo_de_Caixa_Semanal!BO$8,Lancamentos!$F:$F,"Orçado",Lancamentos!$J:$J,Fluxo_de_Caixa_Semanal!$A185)</f>
        <v>0</v>
      </c>
      <c r="BP185" s="123">
        <f>-SUMIFS(Lancamentos!$Y:$Y,Lancamentos!$AF:$AF,Fluxo_de_Caixa_Semanal!BP$8,Lancamentos!$F:$F,"Orçado",Lancamentos!$J:$J,Fluxo_de_Caixa_Semanal!$A185)</f>
        <v>0</v>
      </c>
      <c r="BQ185" s="121">
        <f>-SUMIFS(Lancamentos!$Y:$Y,Lancamentos!$AF:$AF,Fluxo_de_Caixa_Semanal!BQ$8,Lancamentos!$F:$F,"Orçado",Lancamentos!$J:$J,Fluxo_de_Caixa_Semanal!$A185)</f>
        <v>0</v>
      </c>
      <c r="BR185" s="122">
        <f>-SUMIFS(Lancamentos!$Y:$Y,Lancamentos!$AF:$AF,Fluxo_de_Caixa_Semanal!BR$8,Lancamentos!$F:$F,"Orçado",Lancamentos!$J:$J,Fluxo_de_Caixa_Semanal!$A185)</f>
        <v>0</v>
      </c>
      <c r="BS185" s="123">
        <f>-SUMIFS(Lancamentos!$Y:$Y,Lancamentos!$AF:$AF,Fluxo_de_Caixa_Semanal!BS$8,Lancamentos!$F:$F,"Orçado",Lancamentos!$J:$J,Fluxo_de_Caixa_Semanal!$A185)</f>
        <v>0</v>
      </c>
      <c r="BT185" s="121">
        <f>-SUMIFS(Lancamentos!$Y:$Y,Lancamentos!$AF:$AF,Fluxo_de_Caixa_Semanal!BT$8,Lancamentos!$F:$F,"Orçado",Lancamentos!$J:$J,Fluxo_de_Caixa_Semanal!$A185)</f>
        <v>0</v>
      </c>
      <c r="BU185" s="122">
        <f>-SUMIFS(Lancamentos!$Y:$Y,Lancamentos!$AF:$AF,Fluxo_de_Caixa_Semanal!BU$8,Lancamentos!$F:$F,"Orçado",Lancamentos!$J:$J,Fluxo_de_Caixa_Semanal!$A185)</f>
        <v>0</v>
      </c>
      <c r="BV185" s="123">
        <f>-SUMIFS(Lancamentos!$Y:$Y,Lancamentos!$AF:$AF,Fluxo_de_Caixa_Semanal!BV$8,Lancamentos!$F:$F,"Orçado",Lancamentos!$J:$J,Fluxo_de_Caixa_Semanal!$A185)</f>
        <v>0</v>
      </c>
      <c r="BW185" s="121">
        <f>-SUMIFS(Lancamentos!$Y:$Y,Lancamentos!$AF:$AF,Fluxo_de_Caixa_Semanal!BW$8,Lancamentos!$F:$F,"Orçado",Lancamentos!$J:$J,Fluxo_de_Caixa_Semanal!$A185)</f>
        <v>0</v>
      </c>
      <c r="BX185" s="122">
        <f>-SUMIFS(Lancamentos!$Y:$Y,Lancamentos!$AF:$AF,Fluxo_de_Caixa_Semanal!BX$8,Lancamentos!$F:$F,"Orçado",Lancamentos!$J:$J,Fluxo_de_Caixa_Semanal!$A185)</f>
        <v>0</v>
      </c>
      <c r="BY185" s="123">
        <f>-SUMIFS(Lancamentos!$Y:$Y,Lancamentos!$AF:$AF,Fluxo_de_Caixa_Semanal!BY$8,Lancamentos!$F:$F,"Orçado",Lancamentos!$J:$J,Fluxo_de_Caixa_Semanal!$A185)</f>
        <v>0</v>
      </c>
      <c r="BZ185" s="121">
        <f>-SUMIFS(Lancamentos!$Y:$Y,Lancamentos!$AF:$AF,Fluxo_de_Caixa_Semanal!BZ$8,Lancamentos!$F:$F,"Orçado",Lancamentos!$J:$J,Fluxo_de_Caixa_Semanal!$A185)</f>
        <v>0</v>
      </c>
      <c r="CA185" s="122">
        <f>-SUMIFS(Lancamentos!$Y:$Y,Lancamentos!$AF:$AF,Fluxo_de_Caixa_Semanal!CA$8,Lancamentos!$F:$F,"Orçado",Lancamentos!$J:$J,Fluxo_de_Caixa_Semanal!$A185)</f>
        <v>0</v>
      </c>
      <c r="CB185" s="123">
        <f>-SUMIFS(Lancamentos!$Y:$Y,Lancamentos!$AF:$AF,Fluxo_de_Caixa_Semanal!CB$8,Lancamentos!$F:$F,"Orçado",Lancamentos!$J:$J,Fluxo_de_Caixa_Semanal!$A185)</f>
        <v>0</v>
      </c>
      <c r="CC185" s="121">
        <f>-SUMIFS(Lancamentos!$Y:$Y,Lancamentos!$AF:$AF,Fluxo_de_Caixa_Semanal!CC$8,Lancamentos!$F:$F,"Orçado",Lancamentos!$J:$J,Fluxo_de_Caixa_Semanal!$A185)</f>
        <v>0</v>
      </c>
      <c r="CD185" s="122">
        <f>-SUMIFS(Lancamentos!$Y:$Y,Lancamentos!$AF:$AF,Fluxo_de_Caixa_Semanal!CD$8,Lancamentos!$F:$F,"Orçado",Lancamentos!$J:$J,Fluxo_de_Caixa_Semanal!$A185)</f>
        <v>0</v>
      </c>
      <c r="CE185" s="123">
        <f>-SUMIFS(Lancamentos!$Y:$Y,Lancamentos!$AF:$AF,Fluxo_de_Caixa_Semanal!CE$8,Lancamentos!$F:$F,"Orçado",Lancamentos!$J:$J,Fluxo_de_Caixa_Semanal!$A185)</f>
        <v>0</v>
      </c>
      <c r="CF185" s="121">
        <f>-SUMIFS(Lancamentos!$Y:$Y,Lancamentos!$AF:$AF,Fluxo_de_Caixa_Semanal!CF$8,Lancamentos!$F:$F,"Orçado",Lancamentos!$J:$J,Fluxo_de_Caixa_Semanal!$A185)</f>
        <v>0</v>
      </c>
      <c r="CG185" s="122">
        <f>-SUMIFS(Lancamentos!$Y:$Y,Lancamentos!$AF:$AF,Fluxo_de_Caixa_Semanal!CG$8,Lancamentos!$F:$F,"Orçado",Lancamentos!$J:$J,Fluxo_de_Caixa_Semanal!$A185)</f>
        <v>0</v>
      </c>
      <c r="CH185" s="123">
        <f>-SUMIFS(Lancamentos!$Y:$Y,Lancamentos!$AF:$AF,Fluxo_de_Caixa_Semanal!CH$8,Lancamentos!$F:$F,"Orçado",Lancamentos!$J:$J,Fluxo_de_Caixa_Semanal!$A185)</f>
        <v>0</v>
      </c>
      <c r="CI185" s="121">
        <f>-SUMIFS(Lancamentos!$Y:$Y,Lancamentos!$AF:$AF,Fluxo_de_Caixa_Semanal!CI$8,Lancamentos!$F:$F,"Orçado",Lancamentos!$J:$J,Fluxo_de_Caixa_Semanal!$A185)</f>
        <v>0</v>
      </c>
      <c r="CJ185" s="122">
        <f>-SUMIFS(Lancamentos!$Y:$Y,Lancamentos!$AF:$AF,Fluxo_de_Caixa_Semanal!CJ$8,Lancamentos!$F:$F,"Orçado",Lancamentos!$J:$J,Fluxo_de_Caixa_Semanal!$A185)</f>
        <v>0</v>
      </c>
      <c r="CK185" s="123">
        <f>-SUMIFS(Lancamentos!$Y:$Y,Lancamentos!$AF:$AF,Fluxo_de_Caixa_Semanal!CK$8,Lancamentos!$F:$F,"Orçado",Lancamentos!$J:$J,Fluxo_de_Caixa_Semanal!$A185)</f>
        <v>0</v>
      </c>
      <c r="CL185" s="121">
        <f>-SUMIFS(Lancamentos!$Y:$Y,Lancamentos!$AF:$AF,Fluxo_de_Caixa_Semanal!CL$8,Lancamentos!$F:$F,"Orçado",Lancamentos!$J:$J,Fluxo_de_Caixa_Semanal!$A185)</f>
        <v>0</v>
      </c>
      <c r="CM185" s="122">
        <f>-SUMIFS(Lancamentos!$Y:$Y,Lancamentos!$AF:$AF,Fluxo_de_Caixa_Semanal!CM$8,Lancamentos!$F:$F,"Orçado",Lancamentos!$J:$J,Fluxo_de_Caixa_Semanal!$A185)</f>
        <v>0</v>
      </c>
      <c r="CN185" s="123">
        <f>-SUMIFS(Lancamentos!$Y:$Y,Lancamentos!$AF:$AF,Fluxo_de_Caixa_Semanal!CN$8,Lancamentos!$F:$F,"Orçado",Lancamentos!$J:$J,Fluxo_de_Caixa_Semanal!$A185)</f>
        <v>0</v>
      </c>
      <c r="CO185" s="121">
        <f>-SUMIFS(Lancamentos!$Y:$Y,Lancamentos!$AF:$AF,Fluxo_de_Caixa_Semanal!CO$8,Lancamentos!$F:$F,"Orçado",Lancamentos!$J:$J,Fluxo_de_Caixa_Semanal!$A185)</f>
        <v>0</v>
      </c>
      <c r="CP185" s="122">
        <f>-SUMIFS(Lancamentos!$Y:$Y,Lancamentos!$AF:$AF,Fluxo_de_Caixa_Semanal!CP$8,Lancamentos!$F:$F,"Orçado",Lancamentos!$J:$J,Fluxo_de_Caixa_Semanal!$A185)</f>
        <v>0</v>
      </c>
      <c r="CQ185" s="123">
        <f>-SUMIFS(Lancamentos!$Y:$Y,Lancamentos!$AF:$AF,Fluxo_de_Caixa_Semanal!CQ$8,Lancamentos!$F:$F,"Orçado",Lancamentos!$J:$J,Fluxo_de_Caixa_Semanal!$A185)</f>
        <v>0</v>
      </c>
      <c r="CR185" s="121">
        <f>-SUMIFS(Lancamentos!$Y:$Y,Lancamentos!$AF:$AF,Fluxo_de_Caixa_Semanal!CR$8,Lancamentos!$F:$F,"Orçado",Lancamentos!$J:$J,Fluxo_de_Caixa_Semanal!$A185)</f>
        <v>0</v>
      </c>
      <c r="CS185" s="122">
        <f>-SUMIFS(Lancamentos!$Y:$Y,Lancamentos!$AF:$AF,Fluxo_de_Caixa_Semanal!CS$8,Lancamentos!$F:$F,"Orçado",Lancamentos!$J:$J,Fluxo_de_Caixa_Semanal!$A185)</f>
        <v>0</v>
      </c>
      <c r="CT185" s="123">
        <f>-SUMIFS(Lancamentos!$Y:$Y,Lancamentos!$AF:$AF,Fluxo_de_Caixa_Semanal!CT$8,Lancamentos!$F:$F,"Orçado",Lancamentos!$J:$J,Fluxo_de_Caixa_Semanal!$A185)</f>
        <v>0</v>
      </c>
      <c r="CU185" s="121">
        <f>-SUMIFS(Lancamentos!$Y:$Y,Lancamentos!$AF:$AF,Fluxo_de_Caixa_Semanal!CU$8,Lancamentos!$F:$F,"Orçado",Lancamentos!$J:$J,Fluxo_de_Caixa_Semanal!$A185)</f>
        <v>0</v>
      </c>
      <c r="CV185" s="122">
        <f>-SUMIFS(Lancamentos!$Y:$Y,Lancamentos!$AF:$AF,Fluxo_de_Caixa_Semanal!CV$8,Lancamentos!$F:$F,"Orçado",Lancamentos!$J:$J,Fluxo_de_Caixa_Semanal!$A185)</f>
        <v>0</v>
      </c>
      <c r="CW185" s="123">
        <f>-SUMIFS(Lancamentos!$Y:$Y,Lancamentos!$AF:$AF,Fluxo_de_Caixa_Semanal!CW$8,Lancamentos!$F:$F,"Orçado",Lancamentos!$J:$J,Fluxo_de_Caixa_Semanal!$A185)</f>
        <v>0</v>
      </c>
      <c r="CX185" s="121">
        <f>-SUMIFS(Lancamentos!$Y:$Y,Lancamentos!$AF:$AF,Fluxo_de_Caixa_Semanal!CX$8,Lancamentos!$F:$F,"Orçado",Lancamentos!$J:$J,Fluxo_de_Caixa_Semanal!$A185)</f>
        <v>0</v>
      </c>
      <c r="CY185" s="122">
        <f>-SUMIFS(Lancamentos!$Y:$Y,Lancamentos!$AF:$AF,Fluxo_de_Caixa_Semanal!CY$8,Lancamentos!$F:$F,"Orçado",Lancamentos!$J:$J,Fluxo_de_Caixa_Semanal!$A185)</f>
        <v>0</v>
      </c>
      <c r="CZ185" s="123">
        <f>-SUMIFS(Lancamentos!$Y:$Y,Lancamentos!$AF:$AF,Fluxo_de_Caixa_Semanal!CZ$8,Lancamentos!$F:$F,"Orçado",Lancamentos!$J:$J,Fluxo_de_Caixa_Semanal!$A185)</f>
        <v>0</v>
      </c>
      <c r="DA185" s="121">
        <f>-SUMIFS(Lancamentos!$Y:$Y,Lancamentos!$AF:$AF,Fluxo_de_Caixa_Semanal!DA$8,Lancamentos!$F:$F,"Orçado",Lancamentos!$J:$J,Fluxo_de_Caixa_Semanal!$A185)</f>
        <v>0</v>
      </c>
      <c r="DB185" s="122">
        <f>-SUMIFS(Lancamentos!$Y:$Y,Lancamentos!$AF:$AF,Fluxo_de_Caixa_Semanal!DB$8,Lancamentos!$F:$F,"Orçado",Lancamentos!$J:$J,Fluxo_de_Caixa_Semanal!$A185)</f>
        <v>0</v>
      </c>
      <c r="DC185" s="123">
        <f>-SUMIFS(Lancamentos!$Y:$Y,Lancamentos!$AF:$AF,Fluxo_de_Caixa_Semanal!DC$8,Lancamentos!$F:$F,"Orçado",Lancamentos!$J:$J,Fluxo_de_Caixa_Semanal!$A185)</f>
        <v>0</v>
      </c>
      <c r="DD185" s="121">
        <f>-SUMIFS(Lancamentos!$Y:$Y,Lancamentos!$AF:$AF,Fluxo_de_Caixa_Semanal!DD$8,Lancamentos!$F:$F,"Orçado",Lancamentos!$J:$J,Fluxo_de_Caixa_Semanal!$A185)</f>
        <v>0</v>
      </c>
      <c r="DE185" s="122">
        <f>-SUMIFS(Lancamentos!$Y:$Y,Lancamentos!$AF:$AF,Fluxo_de_Caixa_Semanal!DE$8,Lancamentos!$F:$F,"Orçado",Lancamentos!$J:$J,Fluxo_de_Caixa_Semanal!$A185)</f>
        <v>0</v>
      </c>
      <c r="DF185" s="123">
        <f>-SUMIFS(Lancamentos!$Y:$Y,Lancamentos!$AF:$AF,Fluxo_de_Caixa_Semanal!DF$8,Lancamentos!$F:$F,"Orçado",Lancamentos!$J:$J,Fluxo_de_Caixa_Semanal!$A185)</f>
        <v>0</v>
      </c>
      <c r="DG185" s="121">
        <f>-SUMIFS(Lancamentos!$Y:$Y,Lancamentos!$AF:$AF,Fluxo_de_Caixa_Semanal!DG$8,Lancamentos!$F:$F,"Orçado",Lancamentos!$J:$J,Fluxo_de_Caixa_Semanal!$A185)</f>
        <v>0</v>
      </c>
      <c r="DH185" s="122">
        <f>-SUMIFS(Lancamentos!$Y:$Y,Lancamentos!$AF:$AF,Fluxo_de_Caixa_Semanal!DH$8,Lancamentos!$F:$F,"Orçado",Lancamentos!$J:$J,Fluxo_de_Caixa_Semanal!$A185)</f>
        <v>0</v>
      </c>
      <c r="DI185" s="123">
        <f>-SUMIFS(Lancamentos!$Y:$Y,Lancamentos!$AF:$AF,Fluxo_de_Caixa_Semanal!DI$8,Lancamentos!$F:$F,"Orçado",Lancamentos!$J:$J,Fluxo_de_Caixa_Semanal!$A185)</f>
        <v>0</v>
      </c>
      <c r="DJ185" s="121">
        <f>-SUMIFS(Lancamentos!$Y:$Y,Lancamentos!$AF:$AF,Fluxo_de_Caixa_Semanal!DJ$8,Lancamentos!$F:$F,"Orçado",Lancamentos!$J:$J,Fluxo_de_Caixa_Semanal!$A185)</f>
        <v>0</v>
      </c>
      <c r="DK185" s="122">
        <f>-SUMIFS(Lancamentos!$Y:$Y,Lancamentos!$AF:$AF,Fluxo_de_Caixa_Semanal!DK$8,Lancamentos!$F:$F,"Orçado",Lancamentos!$J:$J,Fluxo_de_Caixa_Semanal!$A185)</f>
        <v>0</v>
      </c>
      <c r="DL185" s="123">
        <f>-SUMIFS(Lancamentos!$Y:$Y,Lancamentos!$AF:$AF,Fluxo_de_Caixa_Semanal!DL$8,Lancamentos!$F:$F,"Orçado",Lancamentos!$J:$J,Fluxo_de_Caixa_Semanal!$A185)</f>
        <v>0</v>
      </c>
      <c r="DM185" s="121">
        <f>-SUMIFS(Lancamentos!$Y:$Y,Lancamentos!$AF:$AF,Fluxo_de_Caixa_Semanal!DM$8,Lancamentos!$F:$F,"Orçado",Lancamentos!$J:$J,Fluxo_de_Caixa_Semanal!$A185)</f>
        <v>0</v>
      </c>
      <c r="DN185" s="122">
        <f>-SUMIFS(Lancamentos!$Y:$Y,Lancamentos!$AF:$AF,Fluxo_de_Caixa_Semanal!DN$8,Lancamentos!$F:$F,"Orçado",Lancamentos!$J:$J,Fluxo_de_Caixa_Semanal!$A185)</f>
        <v>0</v>
      </c>
      <c r="DO185" s="123">
        <f>-SUMIFS(Lancamentos!$Y:$Y,Lancamentos!$AF:$AF,Fluxo_de_Caixa_Semanal!DO$8,Lancamentos!$F:$F,"Orçado",Lancamentos!$J:$J,Fluxo_de_Caixa_Semanal!$A185)</f>
        <v>0</v>
      </c>
      <c r="DP185" s="121">
        <f>-SUMIFS(Lancamentos!$Y:$Y,Lancamentos!$AF:$AF,Fluxo_de_Caixa_Semanal!DP$8,Lancamentos!$F:$F,"Orçado",Lancamentos!$J:$J,Fluxo_de_Caixa_Semanal!$A185)</f>
        <v>0</v>
      </c>
      <c r="DQ185" s="122">
        <f>-SUMIFS(Lancamentos!$Y:$Y,Lancamentos!$AF:$AF,Fluxo_de_Caixa_Semanal!DQ$8,Lancamentos!$F:$F,"Orçado",Lancamentos!$J:$J,Fluxo_de_Caixa_Semanal!$A185)</f>
        <v>0</v>
      </c>
      <c r="DR185" s="123">
        <f>-SUMIFS(Lancamentos!$Y:$Y,Lancamentos!$AF:$AF,Fluxo_de_Caixa_Semanal!DR$8,Lancamentos!$F:$F,"Orçado",Lancamentos!$J:$J,Fluxo_de_Caixa_Semanal!$A185)</f>
        <v>0</v>
      </c>
      <c r="DS185" s="121">
        <f>-SUMIFS(Lancamentos!$Y:$Y,Lancamentos!$AF:$AF,Fluxo_de_Caixa_Semanal!DS$8,Lancamentos!$F:$F,"Orçado",Lancamentos!$J:$J,Fluxo_de_Caixa_Semanal!$A185)</f>
        <v>0</v>
      </c>
      <c r="DT185" s="122">
        <f>-SUMIFS(Lancamentos!$Y:$Y,Lancamentos!$AF:$AF,Fluxo_de_Caixa_Semanal!DT$8,Lancamentos!$F:$F,"Orçado",Lancamentos!$J:$J,Fluxo_de_Caixa_Semanal!$A185)</f>
        <v>0</v>
      </c>
      <c r="DU185" s="123">
        <f>-SUMIFS(Lancamentos!$Y:$Y,Lancamentos!$AF:$AF,Fluxo_de_Caixa_Semanal!DU$8,Lancamentos!$F:$F,"Orçado",Lancamentos!$J:$J,Fluxo_de_Caixa_Semanal!$A185)</f>
        <v>0</v>
      </c>
      <c r="DV185" s="121">
        <f>-SUMIFS(Lancamentos!$Y:$Y,Lancamentos!$AF:$AF,Fluxo_de_Caixa_Semanal!DV$8,Lancamentos!$F:$F,"Orçado",Lancamentos!$J:$J,Fluxo_de_Caixa_Semanal!$A185)</f>
        <v>0</v>
      </c>
      <c r="DW185" s="122">
        <f>-SUMIFS(Lancamentos!$Y:$Y,Lancamentos!$AF:$AF,Fluxo_de_Caixa_Semanal!DW$8,Lancamentos!$F:$F,"Orçado",Lancamentos!$J:$J,Fluxo_de_Caixa_Semanal!$A185)</f>
        <v>0</v>
      </c>
      <c r="DX185" s="123">
        <f>-SUMIFS(Lancamentos!$Y:$Y,Lancamentos!$AF:$AF,Fluxo_de_Caixa_Semanal!DX$8,Lancamentos!$F:$F,"Orçado",Lancamentos!$J:$J,Fluxo_de_Caixa_Semanal!$A185)</f>
        <v>0</v>
      </c>
      <c r="DY185" s="121">
        <f>-SUMIFS(Lancamentos!$Y:$Y,Lancamentos!$AF:$AF,Fluxo_de_Caixa_Semanal!DY$8,Lancamentos!$F:$F,"Orçado",Lancamentos!$J:$J,Fluxo_de_Caixa_Semanal!$A185)</f>
        <v>0</v>
      </c>
      <c r="DZ185" s="122">
        <f>-SUMIFS(Lancamentos!$Y:$Y,Lancamentos!$AF:$AF,Fluxo_de_Caixa_Semanal!DZ$8,Lancamentos!$F:$F,"Orçado",Lancamentos!$J:$J,Fluxo_de_Caixa_Semanal!$A185)</f>
        <v>0</v>
      </c>
      <c r="EA185" s="123">
        <f>-SUMIFS(Lancamentos!$Y:$Y,Lancamentos!$AF:$AF,Fluxo_de_Caixa_Semanal!EA$8,Lancamentos!$F:$F,"Orçado",Lancamentos!$J:$J,Fluxo_de_Caixa_Semanal!$A185)</f>
        <v>0</v>
      </c>
      <c r="EB185" s="121">
        <f>-SUMIFS(Lancamentos!$Y:$Y,Lancamentos!$AF:$AF,Fluxo_de_Caixa_Semanal!EB$8,Lancamentos!$F:$F,"Orçado",Lancamentos!$J:$J,Fluxo_de_Caixa_Semanal!$A185)</f>
        <v>0</v>
      </c>
      <c r="EC185" s="122">
        <f>-SUMIFS(Lancamentos!$Y:$Y,Lancamentos!$AF:$AF,Fluxo_de_Caixa_Semanal!EC$8,Lancamentos!$F:$F,"Orçado",Lancamentos!$J:$J,Fluxo_de_Caixa_Semanal!$A185)</f>
        <v>0</v>
      </c>
      <c r="ED185" s="123">
        <f>-SUMIFS(Lancamentos!$Y:$Y,Lancamentos!$AF:$AF,Fluxo_de_Caixa_Semanal!ED$8,Lancamentos!$F:$F,"Orçado",Lancamentos!$J:$J,Fluxo_de_Caixa_Semanal!$A185)</f>
        <v>0</v>
      </c>
      <c r="EE185" s="121">
        <f>-SUMIFS(Lancamentos!$Y:$Y,Lancamentos!$AF:$AF,Fluxo_de_Caixa_Semanal!EE$8,Lancamentos!$F:$F,"Orçado",Lancamentos!$J:$J,Fluxo_de_Caixa_Semanal!$A185)</f>
        <v>0</v>
      </c>
      <c r="EF185" s="122">
        <f>-SUMIFS(Lancamentos!$Y:$Y,Lancamentos!$AF:$AF,Fluxo_de_Caixa_Semanal!EF$8,Lancamentos!$F:$F,"Orçado",Lancamentos!$J:$J,Fluxo_de_Caixa_Semanal!$A185)</f>
        <v>0</v>
      </c>
      <c r="EG185" s="123">
        <f>-SUMIFS(Lancamentos!$Y:$Y,Lancamentos!$AF:$AF,Fluxo_de_Caixa_Semanal!EG$8,Lancamentos!$F:$F,"Orçado",Lancamentos!$J:$J,Fluxo_de_Caixa_Semanal!$A185)</f>
        <v>0</v>
      </c>
      <c r="EH185" s="121">
        <f>-SUMIFS(Lancamentos!$Y:$Y,Lancamentos!$AF:$AF,Fluxo_de_Caixa_Semanal!EH$8,Lancamentos!$F:$F,"Orçado",Lancamentos!$J:$J,Fluxo_de_Caixa_Semanal!$A185)</f>
        <v>0</v>
      </c>
      <c r="EI185" s="122">
        <f>-SUMIFS(Lancamentos!$Y:$Y,Lancamentos!$AF:$AF,Fluxo_de_Caixa_Semanal!EI$8,Lancamentos!$F:$F,"Orçado",Lancamentos!$J:$J,Fluxo_de_Caixa_Semanal!$A185)</f>
        <v>0</v>
      </c>
      <c r="EJ185" s="123">
        <f>-SUMIFS(Lancamentos!$Y:$Y,Lancamentos!$AF:$AF,Fluxo_de_Caixa_Semanal!EJ$8,Lancamentos!$F:$F,"Orçado",Lancamentos!$J:$J,Fluxo_de_Caixa_Semanal!$A185)</f>
        <v>0</v>
      </c>
      <c r="EK185" s="121">
        <f>-SUMIFS(Lancamentos!$Y:$Y,Lancamentos!$AF:$AF,Fluxo_de_Caixa_Semanal!EK$8,Lancamentos!$F:$F,"Orçado",Lancamentos!$J:$J,Fluxo_de_Caixa_Semanal!$A185)</f>
        <v>0</v>
      </c>
      <c r="EL185" s="122">
        <f>-SUMIFS(Lancamentos!$Y:$Y,Lancamentos!$AF:$AF,Fluxo_de_Caixa_Semanal!EL$8,Lancamentos!$F:$F,"Orçado",Lancamentos!$J:$J,Fluxo_de_Caixa_Semanal!$A185)</f>
        <v>0</v>
      </c>
      <c r="EM185" s="123">
        <f>-SUMIFS(Lancamentos!$Y:$Y,Lancamentos!$AF:$AF,Fluxo_de_Caixa_Semanal!EM$8,Lancamentos!$F:$F,"Orçado",Lancamentos!$J:$J,Fluxo_de_Caixa_Semanal!$A185)</f>
        <v>0</v>
      </c>
      <c r="EN185" s="121">
        <f>-SUMIFS(Lancamentos!$Y:$Y,Lancamentos!$AF:$AF,Fluxo_de_Caixa_Semanal!EN$8,Lancamentos!$F:$F,"Orçado",Lancamentos!$J:$J,Fluxo_de_Caixa_Semanal!$A185)</f>
        <v>0</v>
      </c>
      <c r="EO185" s="122">
        <f>-SUMIFS(Lancamentos!$Y:$Y,Lancamentos!$AF:$AF,Fluxo_de_Caixa_Semanal!EO$8,Lancamentos!$F:$F,"Orçado",Lancamentos!$J:$J,Fluxo_de_Caixa_Semanal!$A185)</f>
        <v>0</v>
      </c>
      <c r="EP185" s="123">
        <f>-SUMIFS(Lancamentos!$Y:$Y,Lancamentos!$AF:$AF,Fluxo_de_Caixa_Semanal!EP$8,Lancamentos!$F:$F,"Orçado",Lancamentos!$J:$J,Fluxo_de_Caixa_Semanal!$A185)</f>
        <v>0</v>
      </c>
      <c r="EQ185" s="121">
        <f>-SUMIFS(Lancamentos!$Y:$Y,Lancamentos!$AF:$AF,Fluxo_de_Caixa_Semanal!EQ$8,Lancamentos!$F:$F,"Orçado",Lancamentos!$J:$J,Fluxo_de_Caixa_Semanal!$A185)</f>
        <v>0</v>
      </c>
      <c r="ER185" s="122">
        <f>-SUMIFS(Lancamentos!$Y:$Y,Lancamentos!$AF:$AF,Fluxo_de_Caixa_Semanal!ER$8,Lancamentos!$F:$F,"Orçado",Lancamentos!$J:$J,Fluxo_de_Caixa_Semanal!$A185)</f>
        <v>0</v>
      </c>
      <c r="ES185" s="123">
        <f>-SUMIFS(Lancamentos!$Y:$Y,Lancamentos!$AF:$AF,Fluxo_de_Caixa_Semanal!ES$8,Lancamentos!$F:$F,"Orçado",Lancamentos!$J:$J,Fluxo_de_Caixa_Semanal!$A185)</f>
        <v>0</v>
      </c>
    </row>
    <row r="186" spans="1:149" s="2" customFormat="1" outlineLevel="1" x14ac:dyDescent="0.25">
      <c r="A186" t="s">
        <v>166</v>
      </c>
      <c r="B186" t="s">
        <v>167</v>
      </c>
      <c r="C186" s="165">
        <f>-SUMIFS(Lancamentos!$Y:$Y,Lancamentos!$AF:$AF,Fluxo_de_Caixa_Semanal!C$8,Lancamentos!$F:$F,"Realizado",Lancamentos!$J:$J,Fluxo_de_Caixa_Semanal!$A186)</f>
        <v>0</v>
      </c>
      <c r="D186" s="165">
        <f>-SUMIFS(Lancamentos!$Y:$Y,Lancamentos!$AF:$AF,Fluxo_de_Caixa_Semanal!D$8,Lancamentos!$F:$F,"Realizado",Lancamentos!$J:$J,Fluxo_de_Caixa_Semanal!$A186)</f>
        <v>0</v>
      </c>
      <c r="E186" s="166">
        <f>-SUMIFS(Lancamentos!$Y:$Y,Lancamentos!$AF:$AF,Fluxo_de_Caixa_Semanal!E$8,Lancamentos!$F:$F,"Realizado",Lancamentos!$J:$J,Fluxo_de_Caixa_Semanal!$A186)</f>
        <v>0</v>
      </c>
      <c r="F186" s="167">
        <f>-SUMIFS(Lancamentos!$Y:$Y,Lancamentos!$AF:$AF,Fluxo_de_Caixa_Semanal!F$8,Lancamentos!$F:$F,"Realizado",Lancamentos!$J:$J,Fluxo_de_Caixa_Semanal!$A186)</f>
        <v>0</v>
      </c>
      <c r="G186" s="165">
        <f>-SUMIFS(Lancamentos!$Y:$Y,Lancamentos!$AF:$AF,Fluxo_de_Caixa_Semanal!G$8,Lancamentos!$F:$F,"Realizado",Lancamentos!$J:$J,Fluxo_de_Caixa_Semanal!$A186)</f>
        <v>0</v>
      </c>
      <c r="H186" s="166">
        <f>-SUMIFS(Lancamentos!$Y:$Y,Lancamentos!$AF:$AF,Fluxo_de_Caixa_Semanal!H$8,Lancamentos!$F:$F,"Realizado",Lancamentos!$J:$J,Fluxo_de_Caixa_Semanal!$A186)</f>
        <v>0</v>
      </c>
      <c r="I186" s="167">
        <f>-SUMIFS(Lancamentos!$Y:$Y,Lancamentos!$AF:$AF,Fluxo_de_Caixa_Semanal!I$8,Lancamentos!$F:$F,"Realizado",Lancamentos!$J:$J,Fluxo_de_Caixa_Semanal!$A186)</f>
        <v>0</v>
      </c>
      <c r="J186" s="165">
        <f>-SUMIFS(Lancamentos!$Y:$Y,Lancamentos!$AF:$AF,Fluxo_de_Caixa_Semanal!J$8,Lancamentos!$F:$F,"Realizado",Lancamentos!$J:$J,Fluxo_de_Caixa_Semanal!$A186)</f>
        <v>0</v>
      </c>
      <c r="K186" s="166">
        <f>-SUMIFS(Lancamentos!$Y:$Y,Lancamentos!$AF:$AF,Fluxo_de_Caixa_Semanal!K$8,Lancamentos!$F:$F,"Realizado",Lancamentos!$J:$J,Fluxo_de_Caixa_Semanal!$A186)</f>
        <v>0</v>
      </c>
      <c r="L186" s="167">
        <f>-SUMIFS(Lancamentos!$Y:$Y,Lancamentos!$AF:$AF,Fluxo_de_Caixa_Semanal!L$8,Lancamentos!$F:$F,"Realizado",Lancamentos!$J:$J,Fluxo_de_Caixa_Semanal!$A186)</f>
        <v>0</v>
      </c>
      <c r="M186" s="165">
        <f>-SUMIFS(Lancamentos!$Y:$Y,Lancamentos!$AF:$AF,Fluxo_de_Caixa_Semanal!M$8,Lancamentos!$F:$F,"Realizado",Lancamentos!$J:$J,Fluxo_de_Caixa_Semanal!$A186)</f>
        <v>0</v>
      </c>
      <c r="N186" s="166">
        <f>-SUMIFS(Lancamentos!$Y:$Y,Lancamentos!$AF:$AF,Fluxo_de_Caixa_Semanal!N$8,Lancamentos!$F:$F,"Realizado",Lancamentos!$J:$J,Fluxo_de_Caixa_Semanal!$A186)</f>
        <v>0</v>
      </c>
      <c r="O186" s="167">
        <f>-SUMIFS(Lancamentos!$Y:$Y,Lancamentos!$AF:$AF,Fluxo_de_Caixa_Semanal!O$8,Lancamentos!$F:$F,"Realizado",Lancamentos!$J:$J,Fluxo_de_Caixa_Semanal!$A186)</f>
        <v>0</v>
      </c>
      <c r="P186" s="165">
        <f>-SUMIFS(Lancamentos!$Y:$Y,Lancamentos!$AF:$AF,Fluxo_de_Caixa_Semanal!P$8,Lancamentos!$F:$F,"Realizado",Lancamentos!$J:$J,Fluxo_de_Caixa_Semanal!$A186)</f>
        <v>0</v>
      </c>
      <c r="Q186" s="166">
        <f>-SUMIFS(Lancamentos!$Y:$Y,Lancamentos!$AF:$AF,Fluxo_de_Caixa_Semanal!Q$8,Lancamentos!$F:$F,"Realizado",Lancamentos!$J:$J,Fluxo_de_Caixa_Semanal!$A186)</f>
        <v>0</v>
      </c>
      <c r="R186" s="167">
        <f>-SUMIFS(Lancamentos!$Y:$Y,Lancamentos!$AF:$AF,Fluxo_de_Caixa_Semanal!R$8,Lancamentos!$F:$F,"Realizado",Lancamentos!$J:$J,Fluxo_de_Caixa_Semanal!$A186)</f>
        <v>0</v>
      </c>
      <c r="S186" s="165">
        <f>-SUMIFS(Lancamentos!$Y:$Y,Lancamentos!$AF:$AF,Fluxo_de_Caixa_Semanal!S$8,Lancamentos!$F:$F,"Realizado",Lancamentos!$J:$J,Fluxo_de_Caixa_Semanal!$A186)</f>
        <v>0</v>
      </c>
      <c r="T186" s="166">
        <f>-SUMIFS(Lancamentos!$Y:$Y,Lancamentos!$AF:$AF,Fluxo_de_Caixa_Semanal!T$8,Lancamentos!$F:$F,"Realizado",Lancamentos!$J:$J,Fluxo_de_Caixa_Semanal!$A186)</f>
        <v>0</v>
      </c>
      <c r="U186" s="167">
        <f>-SUMIFS(Lancamentos!$Y:$Y,Lancamentos!$AF:$AF,Fluxo_de_Caixa_Semanal!U$8,Lancamentos!$F:$F,"Realizado",Lancamentos!$J:$J,Fluxo_de_Caixa_Semanal!$A186)</f>
        <v>0</v>
      </c>
      <c r="V186" s="165">
        <f>-SUMIFS(Lancamentos!$Y:$Y,Lancamentos!$AF:$AF,Fluxo_de_Caixa_Semanal!V$8,Lancamentos!$F:$F,"Realizado",Lancamentos!$J:$J,Fluxo_de_Caixa_Semanal!$A186)</f>
        <v>0</v>
      </c>
      <c r="W186" s="166">
        <f>-SUMIFS(Lancamentos!$Y:$Y,Lancamentos!$AF:$AF,Fluxo_de_Caixa_Semanal!W$8,Lancamentos!$F:$F,"Realizado",Lancamentos!$J:$J,Fluxo_de_Caixa_Semanal!$A186)</f>
        <v>0</v>
      </c>
      <c r="X186" s="121">
        <f>-SUMIFS(Lancamentos!$Y:$Y,Lancamentos!$AF:$AF,Fluxo_de_Caixa_Semanal!X$8,Lancamentos!$F:$F,"Orçado",Lancamentos!$J:$J,Fluxo_de_Caixa_Semanal!$A186)</f>
        <v>0</v>
      </c>
      <c r="Y186" s="122">
        <f>-SUMIFS(Lancamentos!$Y:$Y,Lancamentos!$AF:$AF,Fluxo_de_Caixa_Semanal!Y$8,Lancamentos!$F:$F,"Orçado",Lancamentos!$J:$J,Fluxo_de_Caixa_Semanal!$A186)</f>
        <v>0</v>
      </c>
      <c r="Z186" s="123">
        <f>-SUMIFS(Lancamentos!$Y:$Y,Lancamentos!$AF:$AF,Fluxo_de_Caixa_Semanal!Z$8,Lancamentos!$F:$F,"Orçado",Lancamentos!$J:$J,Fluxo_de_Caixa_Semanal!$A186)</f>
        <v>0</v>
      </c>
      <c r="AA186" s="121">
        <f>-SUMIFS(Lancamentos!$Y:$Y,Lancamentos!$AF:$AF,Fluxo_de_Caixa_Semanal!AA$8,Lancamentos!$F:$F,"Orçado",Lancamentos!$J:$J,Fluxo_de_Caixa_Semanal!$A186)</f>
        <v>0</v>
      </c>
      <c r="AB186" s="122">
        <f>-SUMIFS(Lancamentos!$Y:$Y,Lancamentos!$AF:$AF,Fluxo_de_Caixa_Semanal!AB$8,Lancamentos!$F:$F,"Orçado",Lancamentos!$J:$J,Fluxo_de_Caixa_Semanal!$A186)</f>
        <v>0</v>
      </c>
      <c r="AC186" s="123">
        <f>-SUMIFS(Lancamentos!$Y:$Y,Lancamentos!$AF:$AF,Fluxo_de_Caixa_Semanal!AC$8,Lancamentos!$F:$F,"Orçado",Lancamentos!$J:$J,Fluxo_de_Caixa_Semanal!$A186)</f>
        <v>0</v>
      </c>
      <c r="AD186" s="121">
        <f>-SUMIFS(Lancamentos!$Y:$Y,Lancamentos!$AF:$AF,Fluxo_de_Caixa_Semanal!AD$8,Lancamentos!$F:$F,"Orçado",Lancamentos!$J:$J,Fluxo_de_Caixa_Semanal!$A186)</f>
        <v>0</v>
      </c>
      <c r="AE186" s="122">
        <f>-SUMIFS(Lancamentos!$Y:$Y,Lancamentos!$AF:$AF,Fluxo_de_Caixa_Semanal!AE$8,Lancamentos!$F:$F,"Orçado",Lancamentos!$J:$J,Fluxo_de_Caixa_Semanal!$A186)</f>
        <v>0</v>
      </c>
      <c r="AF186" s="123">
        <f>-SUMIFS(Lancamentos!$Y:$Y,Lancamentos!$AF:$AF,Fluxo_de_Caixa_Semanal!AF$8,Lancamentos!$F:$F,"Orçado",Lancamentos!$J:$J,Fluxo_de_Caixa_Semanal!$A186)</f>
        <v>0</v>
      </c>
      <c r="AG186" s="121">
        <f>-SUMIFS(Lancamentos!$Y:$Y,Lancamentos!$AF:$AF,Fluxo_de_Caixa_Semanal!AG$8,Lancamentos!$F:$F,"Orçado",Lancamentos!$J:$J,Fluxo_de_Caixa_Semanal!$A186)</f>
        <v>0</v>
      </c>
      <c r="AH186" s="122">
        <f>-SUMIFS(Lancamentos!$Y:$Y,Lancamentos!$AF:$AF,Fluxo_de_Caixa_Semanal!AH$8,Lancamentos!$F:$F,"Orçado",Lancamentos!$J:$J,Fluxo_de_Caixa_Semanal!$A186)</f>
        <v>0</v>
      </c>
      <c r="AI186" s="123">
        <f>-SUMIFS(Lancamentos!$Y:$Y,Lancamentos!$AF:$AF,Fluxo_de_Caixa_Semanal!AI$8,Lancamentos!$F:$F,"Orçado",Lancamentos!$J:$J,Fluxo_de_Caixa_Semanal!$A186)</f>
        <v>0</v>
      </c>
      <c r="AJ186" s="121">
        <f>-SUMIFS(Lancamentos!$Y:$Y,Lancamentos!$AF:$AF,Fluxo_de_Caixa_Semanal!AJ$8,Lancamentos!$F:$F,"Orçado",Lancamentos!$J:$J,Fluxo_de_Caixa_Semanal!$A186)</f>
        <v>0</v>
      </c>
      <c r="AK186" s="122">
        <f>-SUMIFS(Lancamentos!$Y:$Y,Lancamentos!$AF:$AF,Fluxo_de_Caixa_Semanal!AK$8,Lancamentos!$F:$F,"Orçado",Lancamentos!$J:$J,Fluxo_de_Caixa_Semanal!$A186)</f>
        <v>0</v>
      </c>
      <c r="AL186" s="123">
        <f>-SUMIFS(Lancamentos!$Y:$Y,Lancamentos!$AF:$AF,Fluxo_de_Caixa_Semanal!AL$8,Lancamentos!$F:$F,"Orçado",Lancamentos!$J:$J,Fluxo_de_Caixa_Semanal!$A186)</f>
        <v>0</v>
      </c>
      <c r="AM186" s="121">
        <f>-SUMIFS(Lancamentos!$Y:$Y,Lancamentos!$AF:$AF,Fluxo_de_Caixa_Semanal!AM$8,Lancamentos!$F:$F,"Orçado",Lancamentos!$J:$J,Fluxo_de_Caixa_Semanal!$A186)</f>
        <v>0</v>
      </c>
      <c r="AN186" s="122">
        <f>-SUMIFS(Lancamentos!$Y:$Y,Lancamentos!$AF:$AF,Fluxo_de_Caixa_Semanal!AN$8,Lancamentos!$F:$F,"Orçado",Lancamentos!$J:$J,Fluxo_de_Caixa_Semanal!$A186)</f>
        <v>0</v>
      </c>
      <c r="AO186" s="123">
        <f>-SUMIFS(Lancamentos!$Y:$Y,Lancamentos!$AF:$AF,Fluxo_de_Caixa_Semanal!AO$8,Lancamentos!$F:$F,"Orçado",Lancamentos!$J:$J,Fluxo_de_Caixa_Semanal!$A186)</f>
        <v>0</v>
      </c>
      <c r="AP186" s="121">
        <f>-SUMIFS(Lancamentos!$Y:$Y,Lancamentos!$AF:$AF,Fluxo_de_Caixa_Semanal!AP$8,Lancamentos!$F:$F,"Orçado",Lancamentos!$J:$J,Fluxo_de_Caixa_Semanal!$A186)</f>
        <v>0</v>
      </c>
      <c r="AQ186" s="122">
        <f>-SUMIFS(Lancamentos!$Y:$Y,Lancamentos!$AF:$AF,Fluxo_de_Caixa_Semanal!AQ$8,Lancamentos!$F:$F,"Orçado",Lancamentos!$J:$J,Fluxo_de_Caixa_Semanal!$A186)</f>
        <v>0</v>
      </c>
      <c r="AR186" s="123">
        <f>-SUMIFS(Lancamentos!$Y:$Y,Lancamentos!$AF:$AF,Fluxo_de_Caixa_Semanal!AR$8,Lancamentos!$F:$F,"Orçado",Lancamentos!$J:$J,Fluxo_de_Caixa_Semanal!$A186)</f>
        <v>0</v>
      </c>
      <c r="AS186" s="121">
        <f>-SUMIFS(Lancamentos!$Y:$Y,Lancamentos!$AF:$AF,Fluxo_de_Caixa_Semanal!AS$8,Lancamentos!$F:$F,"Orçado",Lancamentos!$J:$J,Fluxo_de_Caixa_Semanal!$A186)</f>
        <v>0</v>
      </c>
      <c r="AT186" s="122">
        <f>-SUMIFS(Lancamentos!$Y:$Y,Lancamentos!$AF:$AF,Fluxo_de_Caixa_Semanal!AT$8,Lancamentos!$F:$F,"Orçado",Lancamentos!$J:$J,Fluxo_de_Caixa_Semanal!$A186)</f>
        <v>0</v>
      </c>
      <c r="AU186" s="123">
        <f>-SUMIFS(Lancamentos!$Y:$Y,Lancamentos!$AF:$AF,Fluxo_de_Caixa_Semanal!AU$8,Lancamentos!$F:$F,"Orçado",Lancamentos!$J:$J,Fluxo_de_Caixa_Semanal!$A186)</f>
        <v>0</v>
      </c>
      <c r="AV186" s="121">
        <f>-SUMIFS(Lancamentos!$Y:$Y,Lancamentos!$AF:$AF,Fluxo_de_Caixa_Semanal!AV$8,Lancamentos!$F:$F,"Orçado",Lancamentos!$J:$J,Fluxo_de_Caixa_Semanal!$A186)</f>
        <v>0</v>
      </c>
      <c r="AW186" s="122">
        <f>-SUMIFS(Lancamentos!$Y:$Y,Lancamentos!$AF:$AF,Fluxo_de_Caixa_Semanal!AW$8,Lancamentos!$F:$F,"Orçado",Lancamentos!$J:$J,Fluxo_de_Caixa_Semanal!$A186)</f>
        <v>0</v>
      </c>
      <c r="AX186" s="123">
        <f>-SUMIFS(Lancamentos!$Y:$Y,Lancamentos!$AF:$AF,Fluxo_de_Caixa_Semanal!AX$8,Lancamentos!$F:$F,"Orçado",Lancamentos!$J:$J,Fluxo_de_Caixa_Semanal!$A186)</f>
        <v>0</v>
      </c>
      <c r="AY186" s="121">
        <f>-SUMIFS(Lancamentos!$Y:$Y,Lancamentos!$AF:$AF,Fluxo_de_Caixa_Semanal!AY$8,Lancamentos!$F:$F,"Orçado",Lancamentos!$J:$J,Fluxo_de_Caixa_Semanal!$A186)</f>
        <v>0</v>
      </c>
      <c r="AZ186" s="122">
        <f>-SUMIFS(Lancamentos!$Y:$Y,Lancamentos!$AF:$AF,Fluxo_de_Caixa_Semanal!AZ$8,Lancamentos!$F:$F,"Orçado",Lancamentos!$J:$J,Fluxo_de_Caixa_Semanal!$A186)</f>
        <v>0</v>
      </c>
      <c r="BA186" s="123">
        <f>-SUMIFS(Lancamentos!$Y:$Y,Lancamentos!$AF:$AF,Fluxo_de_Caixa_Semanal!BA$8,Lancamentos!$F:$F,"Orçado",Lancamentos!$J:$J,Fluxo_de_Caixa_Semanal!$A186)</f>
        <v>0</v>
      </c>
      <c r="BB186" s="121">
        <f>-SUMIFS(Lancamentos!$Y:$Y,Lancamentos!$AF:$AF,Fluxo_de_Caixa_Semanal!BB$8,Lancamentos!$F:$F,"Orçado",Lancamentos!$J:$J,Fluxo_de_Caixa_Semanal!$A186)</f>
        <v>0</v>
      </c>
      <c r="BC186" s="122">
        <f>-SUMIFS(Lancamentos!$Y:$Y,Lancamentos!$AF:$AF,Fluxo_de_Caixa_Semanal!BC$8,Lancamentos!$F:$F,"Orçado",Lancamentos!$J:$J,Fluxo_de_Caixa_Semanal!$A186)</f>
        <v>0</v>
      </c>
      <c r="BD186" s="123">
        <f>-SUMIFS(Lancamentos!$Y:$Y,Lancamentos!$AF:$AF,Fluxo_de_Caixa_Semanal!BD$8,Lancamentos!$F:$F,"Orçado",Lancamentos!$J:$J,Fluxo_de_Caixa_Semanal!$A186)</f>
        <v>0</v>
      </c>
      <c r="BE186" s="121">
        <f>-SUMIFS(Lancamentos!$Y:$Y,Lancamentos!$AF:$AF,Fluxo_de_Caixa_Semanal!BE$8,Lancamentos!$F:$F,"Orçado",Lancamentos!$J:$J,Fluxo_de_Caixa_Semanal!$A186)</f>
        <v>0</v>
      </c>
      <c r="BF186" s="122">
        <f>-SUMIFS(Lancamentos!$Y:$Y,Lancamentos!$AF:$AF,Fluxo_de_Caixa_Semanal!BF$8,Lancamentos!$F:$F,"Orçado",Lancamentos!$J:$J,Fluxo_de_Caixa_Semanal!$A186)</f>
        <v>0</v>
      </c>
      <c r="BG186" s="123">
        <f>-SUMIFS(Lancamentos!$Y:$Y,Lancamentos!$AF:$AF,Fluxo_de_Caixa_Semanal!BG$8,Lancamentos!$F:$F,"Orçado",Lancamentos!$J:$J,Fluxo_de_Caixa_Semanal!$A186)</f>
        <v>0</v>
      </c>
      <c r="BH186" s="121">
        <f>-SUMIFS(Lancamentos!$Y:$Y,Lancamentos!$AF:$AF,Fluxo_de_Caixa_Semanal!BH$8,Lancamentos!$F:$F,"Orçado",Lancamentos!$J:$J,Fluxo_de_Caixa_Semanal!$A186)</f>
        <v>0</v>
      </c>
      <c r="BI186" s="122">
        <f>-SUMIFS(Lancamentos!$Y:$Y,Lancamentos!$AF:$AF,Fluxo_de_Caixa_Semanal!BI$8,Lancamentos!$F:$F,"Orçado",Lancamentos!$J:$J,Fluxo_de_Caixa_Semanal!$A186)</f>
        <v>0</v>
      </c>
      <c r="BJ186" s="123">
        <f>-SUMIFS(Lancamentos!$Y:$Y,Lancamentos!$AF:$AF,Fluxo_de_Caixa_Semanal!BJ$8,Lancamentos!$F:$F,"Orçado",Lancamentos!$J:$J,Fluxo_de_Caixa_Semanal!$A186)</f>
        <v>0</v>
      </c>
      <c r="BK186" s="121">
        <f>-SUMIFS(Lancamentos!$Y:$Y,Lancamentos!$AF:$AF,Fluxo_de_Caixa_Semanal!BK$8,Lancamentos!$F:$F,"Orçado",Lancamentos!$J:$J,Fluxo_de_Caixa_Semanal!$A186)</f>
        <v>0</v>
      </c>
      <c r="BL186" s="122">
        <f>-SUMIFS(Lancamentos!$Y:$Y,Lancamentos!$AF:$AF,Fluxo_de_Caixa_Semanal!BL$8,Lancamentos!$F:$F,"Orçado",Lancamentos!$J:$J,Fluxo_de_Caixa_Semanal!$A186)</f>
        <v>0</v>
      </c>
      <c r="BM186" s="123">
        <f>-SUMIFS(Lancamentos!$Y:$Y,Lancamentos!$AF:$AF,Fluxo_de_Caixa_Semanal!BM$8,Lancamentos!$F:$F,"Orçado",Lancamentos!$J:$J,Fluxo_de_Caixa_Semanal!$A186)</f>
        <v>0</v>
      </c>
      <c r="BN186" s="121">
        <f>-SUMIFS(Lancamentos!$Y:$Y,Lancamentos!$AF:$AF,Fluxo_de_Caixa_Semanal!BN$8,Lancamentos!$F:$F,"Orçado",Lancamentos!$J:$J,Fluxo_de_Caixa_Semanal!$A186)</f>
        <v>0</v>
      </c>
      <c r="BO186" s="122">
        <f>-SUMIFS(Lancamentos!$Y:$Y,Lancamentos!$AF:$AF,Fluxo_de_Caixa_Semanal!BO$8,Lancamentos!$F:$F,"Orçado",Lancamentos!$J:$J,Fluxo_de_Caixa_Semanal!$A186)</f>
        <v>0</v>
      </c>
      <c r="BP186" s="123">
        <f>-SUMIFS(Lancamentos!$Y:$Y,Lancamentos!$AF:$AF,Fluxo_de_Caixa_Semanal!BP$8,Lancamentos!$F:$F,"Orçado",Lancamentos!$J:$J,Fluxo_de_Caixa_Semanal!$A186)</f>
        <v>0</v>
      </c>
      <c r="BQ186" s="121">
        <f>-SUMIFS(Lancamentos!$Y:$Y,Lancamentos!$AF:$AF,Fluxo_de_Caixa_Semanal!BQ$8,Lancamentos!$F:$F,"Orçado",Lancamentos!$J:$J,Fluxo_de_Caixa_Semanal!$A186)</f>
        <v>0</v>
      </c>
      <c r="BR186" s="122">
        <f>-SUMIFS(Lancamentos!$Y:$Y,Lancamentos!$AF:$AF,Fluxo_de_Caixa_Semanal!BR$8,Lancamentos!$F:$F,"Orçado",Lancamentos!$J:$J,Fluxo_de_Caixa_Semanal!$A186)</f>
        <v>0</v>
      </c>
      <c r="BS186" s="123">
        <f>-SUMIFS(Lancamentos!$Y:$Y,Lancamentos!$AF:$AF,Fluxo_de_Caixa_Semanal!BS$8,Lancamentos!$F:$F,"Orçado",Lancamentos!$J:$J,Fluxo_de_Caixa_Semanal!$A186)</f>
        <v>0</v>
      </c>
      <c r="BT186" s="121">
        <f>-SUMIFS(Lancamentos!$Y:$Y,Lancamentos!$AF:$AF,Fluxo_de_Caixa_Semanal!BT$8,Lancamentos!$F:$F,"Orçado",Lancamentos!$J:$J,Fluxo_de_Caixa_Semanal!$A186)</f>
        <v>0</v>
      </c>
      <c r="BU186" s="122">
        <f>-SUMIFS(Lancamentos!$Y:$Y,Lancamentos!$AF:$AF,Fluxo_de_Caixa_Semanal!BU$8,Lancamentos!$F:$F,"Orçado",Lancamentos!$J:$J,Fluxo_de_Caixa_Semanal!$A186)</f>
        <v>0</v>
      </c>
      <c r="BV186" s="123">
        <f>-SUMIFS(Lancamentos!$Y:$Y,Lancamentos!$AF:$AF,Fluxo_de_Caixa_Semanal!BV$8,Lancamentos!$F:$F,"Orçado",Lancamentos!$J:$J,Fluxo_de_Caixa_Semanal!$A186)</f>
        <v>0</v>
      </c>
      <c r="BW186" s="121">
        <f>-SUMIFS(Lancamentos!$Y:$Y,Lancamentos!$AF:$AF,Fluxo_de_Caixa_Semanal!BW$8,Lancamentos!$F:$F,"Orçado",Lancamentos!$J:$J,Fluxo_de_Caixa_Semanal!$A186)</f>
        <v>0</v>
      </c>
      <c r="BX186" s="122">
        <f>-SUMIFS(Lancamentos!$Y:$Y,Lancamentos!$AF:$AF,Fluxo_de_Caixa_Semanal!BX$8,Lancamentos!$F:$F,"Orçado",Lancamentos!$J:$J,Fluxo_de_Caixa_Semanal!$A186)</f>
        <v>0</v>
      </c>
      <c r="BY186" s="123">
        <f>-SUMIFS(Lancamentos!$Y:$Y,Lancamentos!$AF:$AF,Fluxo_de_Caixa_Semanal!BY$8,Lancamentos!$F:$F,"Orçado",Lancamentos!$J:$J,Fluxo_de_Caixa_Semanal!$A186)</f>
        <v>0</v>
      </c>
      <c r="BZ186" s="121">
        <f>-SUMIFS(Lancamentos!$Y:$Y,Lancamentos!$AF:$AF,Fluxo_de_Caixa_Semanal!BZ$8,Lancamentos!$F:$F,"Orçado",Lancamentos!$J:$J,Fluxo_de_Caixa_Semanal!$A186)</f>
        <v>0</v>
      </c>
      <c r="CA186" s="122">
        <f>-SUMIFS(Lancamentos!$Y:$Y,Lancamentos!$AF:$AF,Fluxo_de_Caixa_Semanal!CA$8,Lancamentos!$F:$F,"Orçado",Lancamentos!$J:$J,Fluxo_de_Caixa_Semanal!$A186)</f>
        <v>0</v>
      </c>
      <c r="CB186" s="123">
        <f>-SUMIFS(Lancamentos!$Y:$Y,Lancamentos!$AF:$AF,Fluxo_de_Caixa_Semanal!CB$8,Lancamentos!$F:$F,"Orçado",Lancamentos!$J:$J,Fluxo_de_Caixa_Semanal!$A186)</f>
        <v>0</v>
      </c>
      <c r="CC186" s="121">
        <f>-SUMIFS(Lancamentos!$Y:$Y,Lancamentos!$AF:$AF,Fluxo_de_Caixa_Semanal!CC$8,Lancamentos!$F:$F,"Orçado",Lancamentos!$J:$J,Fluxo_de_Caixa_Semanal!$A186)</f>
        <v>0</v>
      </c>
      <c r="CD186" s="122">
        <f>-SUMIFS(Lancamentos!$Y:$Y,Lancamentos!$AF:$AF,Fluxo_de_Caixa_Semanal!CD$8,Lancamentos!$F:$F,"Orçado",Lancamentos!$J:$J,Fluxo_de_Caixa_Semanal!$A186)</f>
        <v>0</v>
      </c>
      <c r="CE186" s="123">
        <f>-SUMIFS(Lancamentos!$Y:$Y,Lancamentos!$AF:$AF,Fluxo_de_Caixa_Semanal!CE$8,Lancamentos!$F:$F,"Orçado",Lancamentos!$J:$J,Fluxo_de_Caixa_Semanal!$A186)</f>
        <v>0</v>
      </c>
      <c r="CF186" s="121">
        <f>-SUMIFS(Lancamentos!$Y:$Y,Lancamentos!$AF:$AF,Fluxo_de_Caixa_Semanal!CF$8,Lancamentos!$F:$F,"Orçado",Lancamentos!$J:$J,Fluxo_de_Caixa_Semanal!$A186)</f>
        <v>0</v>
      </c>
      <c r="CG186" s="122">
        <f>-SUMIFS(Lancamentos!$Y:$Y,Lancamentos!$AF:$AF,Fluxo_de_Caixa_Semanal!CG$8,Lancamentos!$F:$F,"Orçado",Lancamentos!$J:$J,Fluxo_de_Caixa_Semanal!$A186)</f>
        <v>0</v>
      </c>
      <c r="CH186" s="123">
        <f>-SUMIFS(Lancamentos!$Y:$Y,Lancamentos!$AF:$AF,Fluxo_de_Caixa_Semanal!CH$8,Lancamentos!$F:$F,"Orçado",Lancamentos!$J:$J,Fluxo_de_Caixa_Semanal!$A186)</f>
        <v>0</v>
      </c>
      <c r="CI186" s="121">
        <f>-SUMIFS(Lancamentos!$Y:$Y,Lancamentos!$AF:$AF,Fluxo_de_Caixa_Semanal!CI$8,Lancamentos!$F:$F,"Orçado",Lancamentos!$J:$J,Fluxo_de_Caixa_Semanal!$A186)</f>
        <v>0</v>
      </c>
      <c r="CJ186" s="122">
        <f>-SUMIFS(Lancamentos!$Y:$Y,Lancamentos!$AF:$AF,Fluxo_de_Caixa_Semanal!CJ$8,Lancamentos!$F:$F,"Orçado",Lancamentos!$J:$J,Fluxo_de_Caixa_Semanal!$A186)</f>
        <v>0</v>
      </c>
      <c r="CK186" s="123">
        <f>-SUMIFS(Lancamentos!$Y:$Y,Lancamentos!$AF:$AF,Fluxo_de_Caixa_Semanal!CK$8,Lancamentos!$F:$F,"Orçado",Lancamentos!$J:$J,Fluxo_de_Caixa_Semanal!$A186)</f>
        <v>0</v>
      </c>
      <c r="CL186" s="121">
        <f>-SUMIFS(Lancamentos!$Y:$Y,Lancamentos!$AF:$AF,Fluxo_de_Caixa_Semanal!CL$8,Lancamentos!$F:$F,"Orçado",Lancamentos!$J:$J,Fluxo_de_Caixa_Semanal!$A186)</f>
        <v>0</v>
      </c>
      <c r="CM186" s="122">
        <f>-SUMIFS(Lancamentos!$Y:$Y,Lancamentos!$AF:$AF,Fluxo_de_Caixa_Semanal!CM$8,Lancamentos!$F:$F,"Orçado",Lancamentos!$J:$J,Fluxo_de_Caixa_Semanal!$A186)</f>
        <v>0</v>
      </c>
      <c r="CN186" s="123">
        <f>-SUMIFS(Lancamentos!$Y:$Y,Lancamentos!$AF:$AF,Fluxo_de_Caixa_Semanal!CN$8,Lancamentos!$F:$F,"Orçado",Lancamentos!$J:$J,Fluxo_de_Caixa_Semanal!$A186)</f>
        <v>0</v>
      </c>
      <c r="CO186" s="121">
        <f>-SUMIFS(Lancamentos!$Y:$Y,Lancamentos!$AF:$AF,Fluxo_de_Caixa_Semanal!CO$8,Lancamentos!$F:$F,"Orçado",Lancamentos!$J:$J,Fluxo_de_Caixa_Semanal!$A186)</f>
        <v>0</v>
      </c>
      <c r="CP186" s="122">
        <f>-SUMIFS(Lancamentos!$Y:$Y,Lancamentos!$AF:$AF,Fluxo_de_Caixa_Semanal!CP$8,Lancamentos!$F:$F,"Orçado",Lancamentos!$J:$J,Fluxo_de_Caixa_Semanal!$A186)</f>
        <v>0</v>
      </c>
      <c r="CQ186" s="123">
        <f>-SUMIFS(Lancamentos!$Y:$Y,Lancamentos!$AF:$AF,Fluxo_de_Caixa_Semanal!CQ$8,Lancamentos!$F:$F,"Orçado",Lancamentos!$J:$J,Fluxo_de_Caixa_Semanal!$A186)</f>
        <v>0</v>
      </c>
      <c r="CR186" s="121">
        <f>-SUMIFS(Lancamentos!$Y:$Y,Lancamentos!$AF:$AF,Fluxo_de_Caixa_Semanal!CR$8,Lancamentos!$F:$F,"Orçado",Lancamentos!$J:$J,Fluxo_de_Caixa_Semanal!$A186)</f>
        <v>0</v>
      </c>
      <c r="CS186" s="122">
        <f>-SUMIFS(Lancamentos!$Y:$Y,Lancamentos!$AF:$AF,Fluxo_de_Caixa_Semanal!CS$8,Lancamentos!$F:$F,"Orçado",Lancamentos!$J:$J,Fluxo_de_Caixa_Semanal!$A186)</f>
        <v>0</v>
      </c>
      <c r="CT186" s="123">
        <f>-SUMIFS(Lancamentos!$Y:$Y,Lancamentos!$AF:$AF,Fluxo_de_Caixa_Semanal!CT$8,Lancamentos!$F:$F,"Orçado",Lancamentos!$J:$J,Fluxo_de_Caixa_Semanal!$A186)</f>
        <v>0</v>
      </c>
      <c r="CU186" s="121">
        <f>-SUMIFS(Lancamentos!$Y:$Y,Lancamentos!$AF:$AF,Fluxo_de_Caixa_Semanal!CU$8,Lancamentos!$F:$F,"Orçado",Lancamentos!$J:$J,Fluxo_de_Caixa_Semanal!$A186)</f>
        <v>0</v>
      </c>
      <c r="CV186" s="122">
        <f>-SUMIFS(Lancamentos!$Y:$Y,Lancamentos!$AF:$AF,Fluxo_de_Caixa_Semanal!CV$8,Lancamentos!$F:$F,"Orçado",Lancamentos!$J:$J,Fluxo_de_Caixa_Semanal!$A186)</f>
        <v>0</v>
      </c>
      <c r="CW186" s="123">
        <f>-SUMIFS(Lancamentos!$Y:$Y,Lancamentos!$AF:$AF,Fluxo_de_Caixa_Semanal!CW$8,Lancamentos!$F:$F,"Orçado",Lancamentos!$J:$J,Fluxo_de_Caixa_Semanal!$A186)</f>
        <v>0</v>
      </c>
      <c r="CX186" s="121">
        <f>-SUMIFS(Lancamentos!$Y:$Y,Lancamentos!$AF:$AF,Fluxo_de_Caixa_Semanal!CX$8,Lancamentos!$F:$F,"Orçado",Lancamentos!$J:$J,Fluxo_de_Caixa_Semanal!$A186)</f>
        <v>0</v>
      </c>
      <c r="CY186" s="122">
        <f>-SUMIFS(Lancamentos!$Y:$Y,Lancamentos!$AF:$AF,Fluxo_de_Caixa_Semanal!CY$8,Lancamentos!$F:$F,"Orçado",Lancamentos!$J:$J,Fluxo_de_Caixa_Semanal!$A186)</f>
        <v>0</v>
      </c>
      <c r="CZ186" s="123">
        <f>-SUMIFS(Lancamentos!$Y:$Y,Lancamentos!$AF:$AF,Fluxo_de_Caixa_Semanal!CZ$8,Lancamentos!$F:$F,"Orçado",Lancamentos!$J:$J,Fluxo_de_Caixa_Semanal!$A186)</f>
        <v>0</v>
      </c>
      <c r="DA186" s="121">
        <f>-SUMIFS(Lancamentos!$Y:$Y,Lancamentos!$AF:$AF,Fluxo_de_Caixa_Semanal!DA$8,Lancamentos!$F:$F,"Orçado",Lancamentos!$J:$J,Fluxo_de_Caixa_Semanal!$A186)</f>
        <v>0</v>
      </c>
      <c r="DB186" s="122">
        <f>-SUMIFS(Lancamentos!$Y:$Y,Lancamentos!$AF:$AF,Fluxo_de_Caixa_Semanal!DB$8,Lancamentos!$F:$F,"Orçado",Lancamentos!$J:$J,Fluxo_de_Caixa_Semanal!$A186)</f>
        <v>0</v>
      </c>
      <c r="DC186" s="123">
        <f>-SUMIFS(Lancamentos!$Y:$Y,Lancamentos!$AF:$AF,Fluxo_de_Caixa_Semanal!DC$8,Lancamentos!$F:$F,"Orçado",Lancamentos!$J:$J,Fluxo_de_Caixa_Semanal!$A186)</f>
        <v>0</v>
      </c>
      <c r="DD186" s="121">
        <f>-SUMIFS(Lancamentos!$Y:$Y,Lancamentos!$AF:$AF,Fluxo_de_Caixa_Semanal!DD$8,Lancamentos!$F:$F,"Orçado",Lancamentos!$J:$J,Fluxo_de_Caixa_Semanal!$A186)</f>
        <v>0</v>
      </c>
      <c r="DE186" s="122">
        <f>-SUMIFS(Lancamentos!$Y:$Y,Lancamentos!$AF:$AF,Fluxo_de_Caixa_Semanal!DE$8,Lancamentos!$F:$F,"Orçado",Lancamentos!$J:$J,Fluxo_de_Caixa_Semanal!$A186)</f>
        <v>0</v>
      </c>
      <c r="DF186" s="123">
        <f>-SUMIFS(Lancamentos!$Y:$Y,Lancamentos!$AF:$AF,Fluxo_de_Caixa_Semanal!DF$8,Lancamentos!$F:$F,"Orçado",Lancamentos!$J:$J,Fluxo_de_Caixa_Semanal!$A186)</f>
        <v>0</v>
      </c>
      <c r="DG186" s="121">
        <f>-SUMIFS(Lancamentos!$Y:$Y,Lancamentos!$AF:$AF,Fluxo_de_Caixa_Semanal!DG$8,Lancamentos!$F:$F,"Orçado",Lancamentos!$J:$J,Fluxo_de_Caixa_Semanal!$A186)</f>
        <v>0</v>
      </c>
      <c r="DH186" s="122">
        <f>-SUMIFS(Lancamentos!$Y:$Y,Lancamentos!$AF:$AF,Fluxo_de_Caixa_Semanal!DH$8,Lancamentos!$F:$F,"Orçado",Lancamentos!$J:$J,Fluxo_de_Caixa_Semanal!$A186)</f>
        <v>0</v>
      </c>
      <c r="DI186" s="123">
        <f>-SUMIFS(Lancamentos!$Y:$Y,Lancamentos!$AF:$AF,Fluxo_de_Caixa_Semanal!DI$8,Lancamentos!$F:$F,"Orçado",Lancamentos!$J:$J,Fluxo_de_Caixa_Semanal!$A186)</f>
        <v>0</v>
      </c>
      <c r="DJ186" s="121">
        <f>-SUMIFS(Lancamentos!$Y:$Y,Lancamentos!$AF:$AF,Fluxo_de_Caixa_Semanal!DJ$8,Lancamentos!$F:$F,"Orçado",Lancamentos!$J:$J,Fluxo_de_Caixa_Semanal!$A186)</f>
        <v>0</v>
      </c>
      <c r="DK186" s="122">
        <f>-SUMIFS(Lancamentos!$Y:$Y,Lancamentos!$AF:$AF,Fluxo_de_Caixa_Semanal!DK$8,Lancamentos!$F:$F,"Orçado",Lancamentos!$J:$J,Fluxo_de_Caixa_Semanal!$A186)</f>
        <v>0</v>
      </c>
      <c r="DL186" s="123">
        <f>-SUMIFS(Lancamentos!$Y:$Y,Lancamentos!$AF:$AF,Fluxo_de_Caixa_Semanal!DL$8,Lancamentos!$F:$F,"Orçado",Lancamentos!$J:$J,Fluxo_de_Caixa_Semanal!$A186)</f>
        <v>0</v>
      </c>
      <c r="DM186" s="121">
        <f>-SUMIFS(Lancamentos!$Y:$Y,Lancamentos!$AF:$AF,Fluxo_de_Caixa_Semanal!DM$8,Lancamentos!$F:$F,"Orçado",Lancamentos!$J:$J,Fluxo_de_Caixa_Semanal!$A186)</f>
        <v>0</v>
      </c>
      <c r="DN186" s="122">
        <f>-SUMIFS(Lancamentos!$Y:$Y,Lancamentos!$AF:$AF,Fluxo_de_Caixa_Semanal!DN$8,Lancamentos!$F:$F,"Orçado",Lancamentos!$J:$J,Fluxo_de_Caixa_Semanal!$A186)</f>
        <v>0</v>
      </c>
      <c r="DO186" s="123">
        <f>-SUMIFS(Lancamentos!$Y:$Y,Lancamentos!$AF:$AF,Fluxo_de_Caixa_Semanal!DO$8,Lancamentos!$F:$F,"Orçado",Lancamentos!$J:$J,Fluxo_de_Caixa_Semanal!$A186)</f>
        <v>0</v>
      </c>
      <c r="DP186" s="121">
        <f>-SUMIFS(Lancamentos!$Y:$Y,Lancamentos!$AF:$AF,Fluxo_de_Caixa_Semanal!DP$8,Lancamentos!$F:$F,"Orçado",Lancamentos!$J:$J,Fluxo_de_Caixa_Semanal!$A186)</f>
        <v>0</v>
      </c>
      <c r="DQ186" s="122">
        <f>-SUMIFS(Lancamentos!$Y:$Y,Lancamentos!$AF:$AF,Fluxo_de_Caixa_Semanal!DQ$8,Lancamentos!$F:$F,"Orçado",Lancamentos!$J:$J,Fluxo_de_Caixa_Semanal!$A186)</f>
        <v>0</v>
      </c>
      <c r="DR186" s="123">
        <f>-SUMIFS(Lancamentos!$Y:$Y,Lancamentos!$AF:$AF,Fluxo_de_Caixa_Semanal!DR$8,Lancamentos!$F:$F,"Orçado",Lancamentos!$J:$J,Fluxo_de_Caixa_Semanal!$A186)</f>
        <v>0</v>
      </c>
      <c r="DS186" s="121">
        <f>-SUMIFS(Lancamentos!$Y:$Y,Lancamentos!$AF:$AF,Fluxo_de_Caixa_Semanal!DS$8,Lancamentos!$F:$F,"Orçado",Lancamentos!$J:$J,Fluxo_de_Caixa_Semanal!$A186)</f>
        <v>0</v>
      </c>
      <c r="DT186" s="122">
        <f>-SUMIFS(Lancamentos!$Y:$Y,Lancamentos!$AF:$AF,Fluxo_de_Caixa_Semanal!DT$8,Lancamentos!$F:$F,"Orçado",Lancamentos!$J:$J,Fluxo_de_Caixa_Semanal!$A186)</f>
        <v>0</v>
      </c>
      <c r="DU186" s="123">
        <f>-SUMIFS(Lancamentos!$Y:$Y,Lancamentos!$AF:$AF,Fluxo_de_Caixa_Semanal!DU$8,Lancamentos!$F:$F,"Orçado",Lancamentos!$J:$J,Fluxo_de_Caixa_Semanal!$A186)</f>
        <v>0</v>
      </c>
      <c r="DV186" s="121">
        <f>-SUMIFS(Lancamentos!$Y:$Y,Lancamentos!$AF:$AF,Fluxo_de_Caixa_Semanal!DV$8,Lancamentos!$F:$F,"Orçado",Lancamentos!$J:$J,Fluxo_de_Caixa_Semanal!$A186)</f>
        <v>0</v>
      </c>
      <c r="DW186" s="122">
        <f>-SUMIFS(Lancamentos!$Y:$Y,Lancamentos!$AF:$AF,Fluxo_de_Caixa_Semanal!DW$8,Lancamentos!$F:$F,"Orçado",Lancamentos!$J:$J,Fluxo_de_Caixa_Semanal!$A186)</f>
        <v>0</v>
      </c>
      <c r="DX186" s="123">
        <f>-SUMIFS(Lancamentos!$Y:$Y,Lancamentos!$AF:$AF,Fluxo_de_Caixa_Semanal!DX$8,Lancamentos!$F:$F,"Orçado",Lancamentos!$J:$J,Fluxo_de_Caixa_Semanal!$A186)</f>
        <v>0</v>
      </c>
      <c r="DY186" s="121">
        <f>-SUMIFS(Lancamentos!$Y:$Y,Lancamentos!$AF:$AF,Fluxo_de_Caixa_Semanal!DY$8,Lancamentos!$F:$F,"Orçado",Lancamentos!$J:$J,Fluxo_de_Caixa_Semanal!$A186)</f>
        <v>0</v>
      </c>
      <c r="DZ186" s="122">
        <f>-SUMIFS(Lancamentos!$Y:$Y,Lancamentos!$AF:$AF,Fluxo_de_Caixa_Semanal!DZ$8,Lancamentos!$F:$F,"Orçado",Lancamentos!$J:$J,Fluxo_de_Caixa_Semanal!$A186)</f>
        <v>0</v>
      </c>
      <c r="EA186" s="123">
        <f>-SUMIFS(Lancamentos!$Y:$Y,Lancamentos!$AF:$AF,Fluxo_de_Caixa_Semanal!EA$8,Lancamentos!$F:$F,"Orçado",Lancamentos!$J:$J,Fluxo_de_Caixa_Semanal!$A186)</f>
        <v>0</v>
      </c>
      <c r="EB186" s="121">
        <f>-SUMIFS(Lancamentos!$Y:$Y,Lancamentos!$AF:$AF,Fluxo_de_Caixa_Semanal!EB$8,Lancamentos!$F:$F,"Orçado",Lancamentos!$J:$J,Fluxo_de_Caixa_Semanal!$A186)</f>
        <v>0</v>
      </c>
      <c r="EC186" s="122">
        <f>-SUMIFS(Lancamentos!$Y:$Y,Lancamentos!$AF:$AF,Fluxo_de_Caixa_Semanal!EC$8,Lancamentos!$F:$F,"Orçado",Lancamentos!$J:$J,Fluxo_de_Caixa_Semanal!$A186)</f>
        <v>0</v>
      </c>
      <c r="ED186" s="123">
        <f>-SUMIFS(Lancamentos!$Y:$Y,Lancamentos!$AF:$AF,Fluxo_de_Caixa_Semanal!ED$8,Lancamentos!$F:$F,"Orçado",Lancamentos!$J:$J,Fluxo_de_Caixa_Semanal!$A186)</f>
        <v>0</v>
      </c>
      <c r="EE186" s="121">
        <f>-SUMIFS(Lancamentos!$Y:$Y,Lancamentos!$AF:$AF,Fluxo_de_Caixa_Semanal!EE$8,Lancamentos!$F:$F,"Orçado",Lancamentos!$J:$J,Fluxo_de_Caixa_Semanal!$A186)</f>
        <v>0</v>
      </c>
      <c r="EF186" s="122">
        <f>-SUMIFS(Lancamentos!$Y:$Y,Lancamentos!$AF:$AF,Fluxo_de_Caixa_Semanal!EF$8,Lancamentos!$F:$F,"Orçado",Lancamentos!$J:$J,Fluxo_de_Caixa_Semanal!$A186)</f>
        <v>0</v>
      </c>
      <c r="EG186" s="123">
        <f>-SUMIFS(Lancamentos!$Y:$Y,Lancamentos!$AF:$AF,Fluxo_de_Caixa_Semanal!EG$8,Lancamentos!$F:$F,"Orçado",Lancamentos!$J:$J,Fluxo_de_Caixa_Semanal!$A186)</f>
        <v>0</v>
      </c>
      <c r="EH186" s="121">
        <f>-SUMIFS(Lancamentos!$Y:$Y,Lancamentos!$AF:$AF,Fluxo_de_Caixa_Semanal!EH$8,Lancamentos!$F:$F,"Orçado",Lancamentos!$J:$J,Fluxo_de_Caixa_Semanal!$A186)</f>
        <v>0</v>
      </c>
      <c r="EI186" s="122">
        <f>-SUMIFS(Lancamentos!$Y:$Y,Lancamentos!$AF:$AF,Fluxo_de_Caixa_Semanal!EI$8,Lancamentos!$F:$F,"Orçado",Lancamentos!$J:$J,Fluxo_de_Caixa_Semanal!$A186)</f>
        <v>0</v>
      </c>
      <c r="EJ186" s="123">
        <f>-SUMIFS(Lancamentos!$Y:$Y,Lancamentos!$AF:$AF,Fluxo_de_Caixa_Semanal!EJ$8,Lancamentos!$F:$F,"Orçado",Lancamentos!$J:$J,Fluxo_de_Caixa_Semanal!$A186)</f>
        <v>0</v>
      </c>
      <c r="EK186" s="121">
        <f>-SUMIFS(Lancamentos!$Y:$Y,Lancamentos!$AF:$AF,Fluxo_de_Caixa_Semanal!EK$8,Lancamentos!$F:$F,"Orçado",Lancamentos!$J:$J,Fluxo_de_Caixa_Semanal!$A186)</f>
        <v>0</v>
      </c>
      <c r="EL186" s="122">
        <f>-SUMIFS(Lancamentos!$Y:$Y,Lancamentos!$AF:$AF,Fluxo_de_Caixa_Semanal!EL$8,Lancamentos!$F:$F,"Orçado",Lancamentos!$J:$J,Fluxo_de_Caixa_Semanal!$A186)</f>
        <v>0</v>
      </c>
      <c r="EM186" s="123">
        <f>-SUMIFS(Lancamentos!$Y:$Y,Lancamentos!$AF:$AF,Fluxo_de_Caixa_Semanal!EM$8,Lancamentos!$F:$F,"Orçado",Lancamentos!$J:$J,Fluxo_de_Caixa_Semanal!$A186)</f>
        <v>0</v>
      </c>
      <c r="EN186" s="121">
        <f>-SUMIFS(Lancamentos!$Y:$Y,Lancamentos!$AF:$AF,Fluxo_de_Caixa_Semanal!EN$8,Lancamentos!$F:$F,"Orçado",Lancamentos!$J:$J,Fluxo_de_Caixa_Semanal!$A186)</f>
        <v>0</v>
      </c>
      <c r="EO186" s="122">
        <f>-SUMIFS(Lancamentos!$Y:$Y,Lancamentos!$AF:$AF,Fluxo_de_Caixa_Semanal!EO$8,Lancamentos!$F:$F,"Orçado",Lancamentos!$J:$J,Fluxo_de_Caixa_Semanal!$A186)</f>
        <v>0</v>
      </c>
      <c r="EP186" s="123">
        <f>-SUMIFS(Lancamentos!$Y:$Y,Lancamentos!$AF:$AF,Fluxo_de_Caixa_Semanal!EP$8,Lancamentos!$F:$F,"Orçado",Lancamentos!$J:$J,Fluxo_de_Caixa_Semanal!$A186)</f>
        <v>0</v>
      </c>
      <c r="EQ186" s="121">
        <f>-SUMIFS(Lancamentos!$Y:$Y,Lancamentos!$AF:$AF,Fluxo_de_Caixa_Semanal!EQ$8,Lancamentos!$F:$F,"Orçado",Lancamentos!$J:$J,Fluxo_de_Caixa_Semanal!$A186)</f>
        <v>0</v>
      </c>
      <c r="ER186" s="122">
        <f>-SUMIFS(Lancamentos!$Y:$Y,Lancamentos!$AF:$AF,Fluxo_de_Caixa_Semanal!ER$8,Lancamentos!$F:$F,"Orçado",Lancamentos!$J:$J,Fluxo_de_Caixa_Semanal!$A186)</f>
        <v>0</v>
      </c>
      <c r="ES186" s="123">
        <f>-SUMIFS(Lancamentos!$Y:$Y,Lancamentos!$AF:$AF,Fluxo_de_Caixa_Semanal!ES$8,Lancamentos!$F:$F,"Orçado",Lancamentos!$J:$J,Fluxo_de_Caixa_Semanal!$A186)</f>
        <v>0</v>
      </c>
    </row>
    <row r="187" spans="1:149" s="2" customFormat="1" outlineLevel="1" x14ac:dyDescent="0.25">
      <c r="A187" t="s">
        <v>168</v>
      </c>
      <c r="B187" t="s">
        <v>169</v>
      </c>
      <c r="C187" s="165">
        <f>-SUMIFS(Lancamentos!$Y:$Y,Lancamentos!$AF:$AF,Fluxo_de_Caixa_Semanal!C$8,Lancamentos!$F:$F,"Realizado",Lancamentos!$J:$J,Fluxo_de_Caixa_Semanal!$A187)</f>
        <v>0</v>
      </c>
      <c r="D187" s="165">
        <f>-SUMIFS(Lancamentos!$Y:$Y,Lancamentos!$AF:$AF,Fluxo_de_Caixa_Semanal!D$8,Lancamentos!$F:$F,"Realizado",Lancamentos!$J:$J,Fluxo_de_Caixa_Semanal!$A187)</f>
        <v>0</v>
      </c>
      <c r="E187" s="166">
        <f>-SUMIFS(Lancamentos!$Y:$Y,Lancamentos!$AF:$AF,Fluxo_de_Caixa_Semanal!E$8,Lancamentos!$F:$F,"Realizado",Lancamentos!$J:$J,Fluxo_de_Caixa_Semanal!$A187)</f>
        <v>0</v>
      </c>
      <c r="F187" s="167">
        <f>-SUMIFS(Lancamentos!$Y:$Y,Lancamentos!$AF:$AF,Fluxo_de_Caixa_Semanal!F$8,Lancamentos!$F:$F,"Realizado",Lancamentos!$J:$J,Fluxo_de_Caixa_Semanal!$A187)</f>
        <v>0</v>
      </c>
      <c r="G187" s="165">
        <f>-SUMIFS(Lancamentos!$Y:$Y,Lancamentos!$AF:$AF,Fluxo_de_Caixa_Semanal!G$8,Lancamentos!$F:$F,"Realizado",Lancamentos!$J:$J,Fluxo_de_Caixa_Semanal!$A187)</f>
        <v>0</v>
      </c>
      <c r="H187" s="166">
        <f>-SUMIFS(Lancamentos!$Y:$Y,Lancamentos!$AF:$AF,Fluxo_de_Caixa_Semanal!H$8,Lancamentos!$F:$F,"Realizado",Lancamentos!$J:$J,Fluxo_de_Caixa_Semanal!$A187)</f>
        <v>0</v>
      </c>
      <c r="I187" s="167">
        <f>-SUMIFS(Lancamentos!$Y:$Y,Lancamentos!$AF:$AF,Fluxo_de_Caixa_Semanal!I$8,Lancamentos!$F:$F,"Realizado",Lancamentos!$J:$J,Fluxo_de_Caixa_Semanal!$A187)</f>
        <v>0</v>
      </c>
      <c r="J187" s="165">
        <f>-SUMIFS(Lancamentos!$Y:$Y,Lancamentos!$AF:$AF,Fluxo_de_Caixa_Semanal!J$8,Lancamentos!$F:$F,"Realizado",Lancamentos!$J:$J,Fluxo_de_Caixa_Semanal!$A187)</f>
        <v>0</v>
      </c>
      <c r="K187" s="166">
        <f>-SUMIFS(Lancamentos!$Y:$Y,Lancamentos!$AF:$AF,Fluxo_de_Caixa_Semanal!K$8,Lancamentos!$F:$F,"Realizado",Lancamentos!$J:$J,Fluxo_de_Caixa_Semanal!$A187)</f>
        <v>0</v>
      </c>
      <c r="L187" s="167">
        <f>-SUMIFS(Lancamentos!$Y:$Y,Lancamentos!$AF:$AF,Fluxo_de_Caixa_Semanal!L$8,Lancamentos!$F:$F,"Realizado",Lancamentos!$J:$J,Fluxo_de_Caixa_Semanal!$A187)</f>
        <v>0</v>
      </c>
      <c r="M187" s="165">
        <f>-SUMIFS(Lancamentos!$Y:$Y,Lancamentos!$AF:$AF,Fluxo_de_Caixa_Semanal!M$8,Lancamentos!$F:$F,"Realizado",Lancamentos!$J:$J,Fluxo_de_Caixa_Semanal!$A187)</f>
        <v>0</v>
      </c>
      <c r="N187" s="166">
        <f>-SUMIFS(Lancamentos!$Y:$Y,Lancamentos!$AF:$AF,Fluxo_de_Caixa_Semanal!N$8,Lancamentos!$F:$F,"Realizado",Lancamentos!$J:$J,Fluxo_de_Caixa_Semanal!$A187)</f>
        <v>0</v>
      </c>
      <c r="O187" s="167">
        <f>-SUMIFS(Lancamentos!$Y:$Y,Lancamentos!$AF:$AF,Fluxo_de_Caixa_Semanal!O$8,Lancamentos!$F:$F,"Realizado",Lancamentos!$J:$J,Fluxo_de_Caixa_Semanal!$A187)</f>
        <v>0</v>
      </c>
      <c r="P187" s="165">
        <f>-SUMIFS(Lancamentos!$Y:$Y,Lancamentos!$AF:$AF,Fluxo_de_Caixa_Semanal!P$8,Lancamentos!$F:$F,"Realizado",Lancamentos!$J:$J,Fluxo_de_Caixa_Semanal!$A187)</f>
        <v>0</v>
      </c>
      <c r="Q187" s="166">
        <f>-SUMIFS(Lancamentos!$Y:$Y,Lancamentos!$AF:$AF,Fluxo_de_Caixa_Semanal!Q$8,Lancamentos!$F:$F,"Realizado",Lancamentos!$J:$J,Fluxo_de_Caixa_Semanal!$A187)</f>
        <v>0</v>
      </c>
      <c r="R187" s="167">
        <f>-SUMIFS(Lancamentos!$Y:$Y,Lancamentos!$AF:$AF,Fluxo_de_Caixa_Semanal!R$8,Lancamentos!$F:$F,"Realizado",Lancamentos!$J:$J,Fluxo_de_Caixa_Semanal!$A187)</f>
        <v>0</v>
      </c>
      <c r="S187" s="165">
        <f>-SUMIFS(Lancamentos!$Y:$Y,Lancamentos!$AF:$AF,Fluxo_de_Caixa_Semanal!S$8,Lancamentos!$F:$F,"Realizado",Lancamentos!$J:$J,Fluxo_de_Caixa_Semanal!$A187)</f>
        <v>0</v>
      </c>
      <c r="T187" s="166">
        <f>-SUMIFS(Lancamentos!$Y:$Y,Lancamentos!$AF:$AF,Fluxo_de_Caixa_Semanal!T$8,Lancamentos!$F:$F,"Realizado",Lancamentos!$J:$J,Fluxo_de_Caixa_Semanal!$A187)</f>
        <v>0</v>
      </c>
      <c r="U187" s="167">
        <f>-SUMIFS(Lancamentos!$Y:$Y,Lancamentos!$AF:$AF,Fluxo_de_Caixa_Semanal!U$8,Lancamentos!$F:$F,"Realizado",Lancamentos!$J:$J,Fluxo_de_Caixa_Semanal!$A187)</f>
        <v>0</v>
      </c>
      <c r="V187" s="165">
        <f>-SUMIFS(Lancamentos!$Y:$Y,Lancamentos!$AF:$AF,Fluxo_de_Caixa_Semanal!V$8,Lancamentos!$F:$F,"Realizado",Lancamentos!$J:$J,Fluxo_de_Caixa_Semanal!$A187)</f>
        <v>0</v>
      </c>
      <c r="W187" s="166">
        <f>-SUMIFS(Lancamentos!$Y:$Y,Lancamentos!$AF:$AF,Fluxo_de_Caixa_Semanal!W$8,Lancamentos!$F:$F,"Realizado",Lancamentos!$J:$J,Fluxo_de_Caixa_Semanal!$A187)</f>
        <v>0</v>
      </c>
      <c r="X187" s="121">
        <f>-SUMIFS(Lancamentos!$Y:$Y,Lancamentos!$AF:$AF,Fluxo_de_Caixa_Semanal!X$8,Lancamentos!$F:$F,"Orçado",Lancamentos!$J:$J,Fluxo_de_Caixa_Semanal!$A187)</f>
        <v>0</v>
      </c>
      <c r="Y187" s="122">
        <f>-SUMIFS(Lancamentos!$Y:$Y,Lancamentos!$AF:$AF,Fluxo_de_Caixa_Semanal!Y$8,Lancamentos!$F:$F,"Orçado",Lancamentos!$J:$J,Fluxo_de_Caixa_Semanal!$A187)</f>
        <v>0</v>
      </c>
      <c r="Z187" s="123">
        <f>-SUMIFS(Lancamentos!$Y:$Y,Lancamentos!$AF:$AF,Fluxo_de_Caixa_Semanal!Z$8,Lancamentos!$F:$F,"Orçado",Lancamentos!$J:$J,Fluxo_de_Caixa_Semanal!$A187)</f>
        <v>0</v>
      </c>
      <c r="AA187" s="121">
        <f>-SUMIFS(Lancamentos!$Y:$Y,Lancamentos!$AF:$AF,Fluxo_de_Caixa_Semanal!AA$8,Lancamentos!$F:$F,"Orçado",Lancamentos!$J:$J,Fluxo_de_Caixa_Semanal!$A187)</f>
        <v>0</v>
      </c>
      <c r="AB187" s="122">
        <f>-SUMIFS(Lancamentos!$Y:$Y,Lancamentos!$AF:$AF,Fluxo_de_Caixa_Semanal!AB$8,Lancamentos!$F:$F,"Orçado",Lancamentos!$J:$J,Fluxo_de_Caixa_Semanal!$A187)</f>
        <v>0</v>
      </c>
      <c r="AC187" s="123">
        <f>-SUMIFS(Lancamentos!$Y:$Y,Lancamentos!$AF:$AF,Fluxo_de_Caixa_Semanal!AC$8,Lancamentos!$F:$F,"Orçado",Lancamentos!$J:$J,Fluxo_de_Caixa_Semanal!$A187)</f>
        <v>0</v>
      </c>
      <c r="AD187" s="121">
        <f>-SUMIFS(Lancamentos!$Y:$Y,Lancamentos!$AF:$AF,Fluxo_de_Caixa_Semanal!AD$8,Lancamentos!$F:$F,"Orçado",Lancamentos!$J:$J,Fluxo_de_Caixa_Semanal!$A187)</f>
        <v>0</v>
      </c>
      <c r="AE187" s="122">
        <f>-SUMIFS(Lancamentos!$Y:$Y,Lancamentos!$AF:$AF,Fluxo_de_Caixa_Semanal!AE$8,Lancamentos!$F:$F,"Orçado",Lancamentos!$J:$J,Fluxo_de_Caixa_Semanal!$A187)</f>
        <v>0</v>
      </c>
      <c r="AF187" s="123">
        <f>-SUMIFS(Lancamentos!$Y:$Y,Lancamentos!$AF:$AF,Fluxo_de_Caixa_Semanal!AF$8,Lancamentos!$F:$F,"Orçado",Lancamentos!$J:$J,Fluxo_de_Caixa_Semanal!$A187)</f>
        <v>0</v>
      </c>
      <c r="AG187" s="121">
        <f>-SUMIFS(Lancamentos!$Y:$Y,Lancamentos!$AF:$AF,Fluxo_de_Caixa_Semanal!AG$8,Lancamentos!$F:$F,"Orçado",Lancamentos!$J:$J,Fluxo_de_Caixa_Semanal!$A187)</f>
        <v>0</v>
      </c>
      <c r="AH187" s="122">
        <f>-SUMIFS(Lancamentos!$Y:$Y,Lancamentos!$AF:$AF,Fluxo_de_Caixa_Semanal!AH$8,Lancamentos!$F:$F,"Orçado",Lancamentos!$J:$J,Fluxo_de_Caixa_Semanal!$A187)</f>
        <v>0</v>
      </c>
      <c r="AI187" s="123">
        <f>-SUMIFS(Lancamentos!$Y:$Y,Lancamentos!$AF:$AF,Fluxo_de_Caixa_Semanal!AI$8,Lancamentos!$F:$F,"Orçado",Lancamentos!$J:$J,Fluxo_de_Caixa_Semanal!$A187)</f>
        <v>0</v>
      </c>
      <c r="AJ187" s="121">
        <f>-SUMIFS(Lancamentos!$Y:$Y,Lancamentos!$AF:$AF,Fluxo_de_Caixa_Semanal!AJ$8,Lancamentos!$F:$F,"Orçado",Lancamentos!$J:$J,Fluxo_de_Caixa_Semanal!$A187)</f>
        <v>0</v>
      </c>
      <c r="AK187" s="122">
        <f>-SUMIFS(Lancamentos!$Y:$Y,Lancamentos!$AF:$AF,Fluxo_de_Caixa_Semanal!AK$8,Lancamentos!$F:$F,"Orçado",Lancamentos!$J:$J,Fluxo_de_Caixa_Semanal!$A187)</f>
        <v>0</v>
      </c>
      <c r="AL187" s="123">
        <f>-SUMIFS(Lancamentos!$Y:$Y,Lancamentos!$AF:$AF,Fluxo_de_Caixa_Semanal!AL$8,Lancamentos!$F:$F,"Orçado",Lancamentos!$J:$J,Fluxo_de_Caixa_Semanal!$A187)</f>
        <v>0</v>
      </c>
      <c r="AM187" s="121">
        <f>-SUMIFS(Lancamentos!$Y:$Y,Lancamentos!$AF:$AF,Fluxo_de_Caixa_Semanal!AM$8,Lancamentos!$F:$F,"Orçado",Lancamentos!$J:$J,Fluxo_de_Caixa_Semanal!$A187)</f>
        <v>0</v>
      </c>
      <c r="AN187" s="122">
        <f>-SUMIFS(Lancamentos!$Y:$Y,Lancamentos!$AF:$AF,Fluxo_de_Caixa_Semanal!AN$8,Lancamentos!$F:$F,"Orçado",Lancamentos!$J:$J,Fluxo_de_Caixa_Semanal!$A187)</f>
        <v>0</v>
      </c>
      <c r="AO187" s="123">
        <f>-SUMIFS(Lancamentos!$Y:$Y,Lancamentos!$AF:$AF,Fluxo_de_Caixa_Semanal!AO$8,Lancamentos!$F:$F,"Orçado",Lancamentos!$J:$J,Fluxo_de_Caixa_Semanal!$A187)</f>
        <v>0</v>
      </c>
      <c r="AP187" s="121">
        <f>-SUMIFS(Lancamentos!$Y:$Y,Lancamentos!$AF:$AF,Fluxo_de_Caixa_Semanal!AP$8,Lancamentos!$F:$F,"Orçado",Lancamentos!$J:$J,Fluxo_de_Caixa_Semanal!$A187)</f>
        <v>0</v>
      </c>
      <c r="AQ187" s="122">
        <f>-SUMIFS(Lancamentos!$Y:$Y,Lancamentos!$AF:$AF,Fluxo_de_Caixa_Semanal!AQ$8,Lancamentos!$F:$F,"Orçado",Lancamentos!$J:$J,Fluxo_de_Caixa_Semanal!$A187)</f>
        <v>0</v>
      </c>
      <c r="AR187" s="123">
        <f>-SUMIFS(Lancamentos!$Y:$Y,Lancamentos!$AF:$AF,Fluxo_de_Caixa_Semanal!AR$8,Lancamentos!$F:$F,"Orçado",Lancamentos!$J:$J,Fluxo_de_Caixa_Semanal!$A187)</f>
        <v>0</v>
      </c>
      <c r="AS187" s="121">
        <f>-SUMIFS(Lancamentos!$Y:$Y,Lancamentos!$AF:$AF,Fluxo_de_Caixa_Semanal!AS$8,Lancamentos!$F:$F,"Orçado",Lancamentos!$J:$J,Fluxo_de_Caixa_Semanal!$A187)</f>
        <v>0</v>
      </c>
      <c r="AT187" s="122">
        <f>-SUMIFS(Lancamentos!$Y:$Y,Lancamentos!$AF:$AF,Fluxo_de_Caixa_Semanal!AT$8,Lancamentos!$F:$F,"Orçado",Lancamentos!$J:$J,Fluxo_de_Caixa_Semanal!$A187)</f>
        <v>0</v>
      </c>
      <c r="AU187" s="123">
        <f>-SUMIFS(Lancamentos!$Y:$Y,Lancamentos!$AF:$AF,Fluxo_de_Caixa_Semanal!AU$8,Lancamentos!$F:$F,"Orçado",Lancamentos!$J:$J,Fluxo_de_Caixa_Semanal!$A187)</f>
        <v>0</v>
      </c>
      <c r="AV187" s="121">
        <f>-SUMIFS(Lancamentos!$Y:$Y,Lancamentos!$AF:$AF,Fluxo_de_Caixa_Semanal!AV$8,Lancamentos!$F:$F,"Orçado",Lancamentos!$J:$J,Fluxo_de_Caixa_Semanal!$A187)</f>
        <v>0</v>
      </c>
      <c r="AW187" s="122">
        <f>-SUMIFS(Lancamentos!$Y:$Y,Lancamentos!$AF:$AF,Fluxo_de_Caixa_Semanal!AW$8,Lancamentos!$F:$F,"Orçado",Lancamentos!$J:$J,Fluxo_de_Caixa_Semanal!$A187)</f>
        <v>0</v>
      </c>
      <c r="AX187" s="123">
        <f>-SUMIFS(Lancamentos!$Y:$Y,Lancamentos!$AF:$AF,Fluxo_de_Caixa_Semanal!AX$8,Lancamentos!$F:$F,"Orçado",Lancamentos!$J:$J,Fluxo_de_Caixa_Semanal!$A187)</f>
        <v>0</v>
      </c>
      <c r="AY187" s="121">
        <f>-SUMIFS(Lancamentos!$Y:$Y,Lancamentos!$AF:$AF,Fluxo_de_Caixa_Semanal!AY$8,Lancamentos!$F:$F,"Orçado",Lancamentos!$J:$J,Fluxo_de_Caixa_Semanal!$A187)</f>
        <v>0</v>
      </c>
      <c r="AZ187" s="122">
        <f>-SUMIFS(Lancamentos!$Y:$Y,Lancamentos!$AF:$AF,Fluxo_de_Caixa_Semanal!AZ$8,Lancamentos!$F:$F,"Orçado",Lancamentos!$J:$J,Fluxo_de_Caixa_Semanal!$A187)</f>
        <v>0</v>
      </c>
      <c r="BA187" s="123">
        <f>-SUMIFS(Lancamentos!$Y:$Y,Lancamentos!$AF:$AF,Fluxo_de_Caixa_Semanal!BA$8,Lancamentos!$F:$F,"Orçado",Lancamentos!$J:$J,Fluxo_de_Caixa_Semanal!$A187)</f>
        <v>0</v>
      </c>
      <c r="BB187" s="121">
        <f>-SUMIFS(Lancamentos!$Y:$Y,Lancamentos!$AF:$AF,Fluxo_de_Caixa_Semanal!BB$8,Lancamentos!$F:$F,"Orçado",Lancamentos!$J:$J,Fluxo_de_Caixa_Semanal!$A187)</f>
        <v>0</v>
      </c>
      <c r="BC187" s="122">
        <f>-SUMIFS(Lancamentos!$Y:$Y,Lancamentos!$AF:$AF,Fluxo_de_Caixa_Semanal!BC$8,Lancamentos!$F:$F,"Orçado",Lancamentos!$J:$J,Fluxo_de_Caixa_Semanal!$A187)</f>
        <v>0</v>
      </c>
      <c r="BD187" s="123">
        <f>-SUMIFS(Lancamentos!$Y:$Y,Lancamentos!$AF:$AF,Fluxo_de_Caixa_Semanal!BD$8,Lancamentos!$F:$F,"Orçado",Lancamentos!$J:$J,Fluxo_de_Caixa_Semanal!$A187)</f>
        <v>0</v>
      </c>
      <c r="BE187" s="121">
        <f>-SUMIFS(Lancamentos!$Y:$Y,Lancamentos!$AF:$AF,Fluxo_de_Caixa_Semanal!BE$8,Lancamentos!$F:$F,"Orçado",Lancamentos!$J:$J,Fluxo_de_Caixa_Semanal!$A187)</f>
        <v>0</v>
      </c>
      <c r="BF187" s="122">
        <f>-SUMIFS(Lancamentos!$Y:$Y,Lancamentos!$AF:$AF,Fluxo_de_Caixa_Semanal!BF$8,Lancamentos!$F:$F,"Orçado",Lancamentos!$J:$J,Fluxo_de_Caixa_Semanal!$A187)</f>
        <v>0</v>
      </c>
      <c r="BG187" s="123">
        <f>-SUMIFS(Lancamentos!$Y:$Y,Lancamentos!$AF:$AF,Fluxo_de_Caixa_Semanal!BG$8,Lancamentos!$F:$F,"Orçado",Lancamentos!$J:$J,Fluxo_de_Caixa_Semanal!$A187)</f>
        <v>0</v>
      </c>
      <c r="BH187" s="121">
        <f>-SUMIFS(Lancamentos!$Y:$Y,Lancamentos!$AF:$AF,Fluxo_de_Caixa_Semanal!BH$8,Lancamentos!$F:$F,"Orçado",Lancamentos!$J:$J,Fluxo_de_Caixa_Semanal!$A187)</f>
        <v>0</v>
      </c>
      <c r="BI187" s="122">
        <f>-SUMIFS(Lancamentos!$Y:$Y,Lancamentos!$AF:$AF,Fluxo_de_Caixa_Semanal!BI$8,Lancamentos!$F:$F,"Orçado",Lancamentos!$J:$J,Fluxo_de_Caixa_Semanal!$A187)</f>
        <v>0</v>
      </c>
      <c r="BJ187" s="123">
        <f>-SUMIFS(Lancamentos!$Y:$Y,Lancamentos!$AF:$AF,Fluxo_de_Caixa_Semanal!BJ$8,Lancamentos!$F:$F,"Orçado",Lancamentos!$J:$J,Fluxo_de_Caixa_Semanal!$A187)</f>
        <v>0</v>
      </c>
      <c r="BK187" s="121">
        <f>-SUMIFS(Lancamentos!$Y:$Y,Lancamentos!$AF:$AF,Fluxo_de_Caixa_Semanal!BK$8,Lancamentos!$F:$F,"Orçado",Lancamentos!$J:$J,Fluxo_de_Caixa_Semanal!$A187)</f>
        <v>0</v>
      </c>
      <c r="BL187" s="122">
        <f>-SUMIFS(Lancamentos!$Y:$Y,Lancamentos!$AF:$AF,Fluxo_de_Caixa_Semanal!BL$8,Lancamentos!$F:$F,"Orçado",Lancamentos!$J:$J,Fluxo_de_Caixa_Semanal!$A187)</f>
        <v>0</v>
      </c>
      <c r="BM187" s="123">
        <f>-SUMIFS(Lancamentos!$Y:$Y,Lancamentos!$AF:$AF,Fluxo_de_Caixa_Semanal!BM$8,Lancamentos!$F:$F,"Orçado",Lancamentos!$J:$J,Fluxo_de_Caixa_Semanal!$A187)</f>
        <v>0</v>
      </c>
      <c r="BN187" s="121">
        <f>-SUMIFS(Lancamentos!$Y:$Y,Lancamentos!$AF:$AF,Fluxo_de_Caixa_Semanal!BN$8,Lancamentos!$F:$F,"Orçado",Lancamentos!$J:$J,Fluxo_de_Caixa_Semanal!$A187)</f>
        <v>0</v>
      </c>
      <c r="BO187" s="122">
        <f>-SUMIFS(Lancamentos!$Y:$Y,Lancamentos!$AF:$AF,Fluxo_de_Caixa_Semanal!BO$8,Lancamentos!$F:$F,"Orçado",Lancamentos!$J:$J,Fluxo_de_Caixa_Semanal!$A187)</f>
        <v>0</v>
      </c>
      <c r="BP187" s="123">
        <f>-SUMIFS(Lancamentos!$Y:$Y,Lancamentos!$AF:$AF,Fluxo_de_Caixa_Semanal!BP$8,Lancamentos!$F:$F,"Orçado",Lancamentos!$J:$J,Fluxo_de_Caixa_Semanal!$A187)</f>
        <v>0</v>
      </c>
      <c r="BQ187" s="121">
        <f>-SUMIFS(Lancamentos!$Y:$Y,Lancamentos!$AF:$AF,Fluxo_de_Caixa_Semanal!BQ$8,Lancamentos!$F:$F,"Orçado",Lancamentos!$J:$J,Fluxo_de_Caixa_Semanal!$A187)</f>
        <v>0</v>
      </c>
      <c r="BR187" s="122">
        <f>-SUMIFS(Lancamentos!$Y:$Y,Lancamentos!$AF:$AF,Fluxo_de_Caixa_Semanal!BR$8,Lancamentos!$F:$F,"Orçado",Lancamentos!$J:$J,Fluxo_de_Caixa_Semanal!$A187)</f>
        <v>0</v>
      </c>
      <c r="BS187" s="123">
        <f>-SUMIFS(Lancamentos!$Y:$Y,Lancamentos!$AF:$AF,Fluxo_de_Caixa_Semanal!BS$8,Lancamentos!$F:$F,"Orçado",Lancamentos!$J:$J,Fluxo_de_Caixa_Semanal!$A187)</f>
        <v>0</v>
      </c>
      <c r="BT187" s="121">
        <f>-SUMIFS(Lancamentos!$Y:$Y,Lancamentos!$AF:$AF,Fluxo_de_Caixa_Semanal!BT$8,Lancamentos!$F:$F,"Orçado",Lancamentos!$J:$J,Fluxo_de_Caixa_Semanal!$A187)</f>
        <v>0</v>
      </c>
      <c r="BU187" s="122">
        <f>-SUMIFS(Lancamentos!$Y:$Y,Lancamentos!$AF:$AF,Fluxo_de_Caixa_Semanal!BU$8,Lancamentos!$F:$F,"Orçado",Lancamentos!$J:$J,Fluxo_de_Caixa_Semanal!$A187)</f>
        <v>0</v>
      </c>
      <c r="BV187" s="123">
        <f>-SUMIFS(Lancamentos!$Y:$Y,Lancamentos!$AF:$AF,Fluxo_de_Caixa_Semanal!BV$8,Lancamentos!$F:$F,"Orçado",Lancamentos!$J:$J,Fluxo_de_Caixa_Semanal!$A187)</f>
        <v>0</v>
      </c>
      <c r="BW187" s="121">
        <f>-SUMIFS(Lancamentos!$Y:$Y,Lancamentos!$AF:$AF,Fluxo_de_Caixa_Semanal!BW$8,Lancamentos!$F:$F,"Orçado",Lancamentos!$J:$J,Fluxo_de_Caixa_Semanal!$A187)</f>
        <v>0</v>
      </c>
      <c r="BX187" s="122">
        <f>-SUMIFS(Lancamentos!$Y:$Y,Lancamentos!$AF:$AF,Fluxo_de_Caixa_Semanal!BX$8,Lancamentos!$F:$F,"Orçado",Lancamentos!$J:$J,Fluxo_de_Caixa_Semanal!$A187)</f>
        <v>0</v>
      </c>
      <c r="BY187" s="123">
        <f>-SUMIFS(Lancamentos!$Y:$Y,Lancamentos!$AF:$AF,Fluxo_de_Caixa_Semanal!BY$8,Lancamentos!$F:$F,"Orçado",Lancamentos!$J:$J,Fluxo_de_Caixa_Semanal!$A187)</f>
        <v>0</v>
      </c>
      <c r="BZ187" s="121">
        <f>-SUMIFS(Lancamentos!$Y:$Y,Lancamentos!$AF:$AF,Fluxo_de_Caixa_Semanal!BZ$8,Lancamentos!$F:$F,"Orçado",Lancamentos!$J:$J,Fluxo_de_Caixa_Semanal!$A187)</f>
        <v>0</v>
      </c>
      <c r="CA187" s="122">
        <f>-SUMIFS(Lancamentos!$Y:$Y,Lancamentos!$AF:$AF,Fluxo_de_Caixa_Semanal!CA$8,Lancamentos!$F:$F,"Orçado",Lancamentos!$J:$J,Fluxo_de_Caixa_Semanal!$A187)</f>
        <v>0</v>
      </c>
      <c r="CB187" s="123">
        <f>-SUMIFS(Lancamentos!$Y:$Y,Lancamentos!$AF:$AF,Fluxo_de_Caixa_Semanal!CB$8,Lancamentos!$F:$F,"Orçado",Lancamentos!$J:$J,Fluxo_de_Caixa_Semanal!$A187)</f>
        <v>0</v>
      </c>
      <c r="CC187" s="121">
        <f>-SUMIFS(Lancamentos!$Y:$Y,Lancamentos!$AF:$AF,Fluxo_de_Caixa_Semanal!CC$8,Lancamentos!$F:$F,"Orçado",Lancamentos!$J:$J,Fluxo_de_Caixa_Semanal!$A187)</f>
        <v>0</v>
      </c>
      <c r="CD187" s="122">
        <f>-SUMIFS(Lancamentos!$Y:$Y,Lancamentos!$AF:$AF,Fluxo_de_Caixa_Semanal!CD$8,Lancamentos!$F:$F,"Orçado",Lancamentos!$J:$J,Fluxo_de_Caixa_Semanal!$A187)</f>
        <v>0</v>
      </c>
      <c r="CE187" s="123">
        <f>-SUMIFS(Lancamentos!$Y:$Y,Lancamentos!$AF:$AF,Fluxo_de_Caixa_Semanal!CE$8,Lancamentos!$F:$F,"Orçado",Lancamentos!$J:$J,Fluxo_de_Caixa_Semanal!$A187)</f>
        <v>0</v>
      </c>
      <c r="CF187" s="121">
        <f>-SUMIFS(Lancamentos!$Y:$Y,Lancamentos!$AF:$AF,Fluxo_de_Caixa_Semanal!CF$8,Lancamentos!$F:$F,"Orçado",Lancamentos!$J:$J,Fluxo_de_Caixa_Semanal!$A187)</f>
        <v>0</v>
      </c>
      <c r="CG187" s="122">
        <f>-SUMIFS(Lancamentos!$Y:$Y,Lancamentos!$AF:$AF,Fluxo_de_Caixa_Semanal!CG$8,Lancamentos!$F:$F,"Orçado",Lancamentos!$J:$J,Fluxo_de_Caixa_Semanal!$A187)</f>
        <v>0</v>
      </c>
      <c r="CH187" s="123">
        <f>-SUMIFS(Lancamentos!$Y:$Y,Lancamentos!$AF:$AF,Fluxo_de_Caixa_Semanal!CH$8,Lancamentos!$F:$F,"Orçado",Lancamentos!$J:$J,Fluxo_de_Caixa_Semanal!$A187)</f>
        <v>0</v>
      </c>
      <c r="CI187" s="121">
        <f>-SUMIFS(Lancamentos!$Y:$Y,Lancamentos!$AF:$AF,Fluxo_de_Caixa_Semanal!CI$8,Lancamentos!$F:$F,"Orçado",Lancamentos!$J:$J,Fluxo_de_Caixa_Semanal!$A187)</f>
        <v>0</v>
      </c>
      <c r="CJ187" s="122">
        <f>-SUMIFS(Lancamentos!$Y:$Y,Lancamentos!$AF:$AF,Fluxo_de_Caixa_Semanal!CJ$8,Lancamentos!$F:$F,"Orçado",Lancamentos!$J:$J,Fluxo_de_Caixa_Semanal!$A187)</f>
        <v>0</v>
      </c>
      <c r="CK187" s="123">
        <f>-SUMIFS(Lancamentos!$Y:$Y,Lancamentos!$AF:$AF,Fluxo_de_Caixa_Semanal!CK$8,Lancamentos!$F:$F,"Orçado",Lancamentos!$J:$J,Fluxo_de_Caixa_Semanal!$A187)</f>
        <v>0</v>
      </c>
      <c r="CL187" s="121">
        <f>-SUMIFS(Lancamentos!$Y:$Y,Lancamentos!$AF:$AF,Fluxo_de_Caixa_Semanal!CL$8,Lancamentos!$F:$F,"Orçado",Lancamentos!$J:$J,Fluxo_de_Caixa_Semanal!$A187)</f>
        <v>0</v>
      </c>
      <c r="CM187" s="122">
        <f>-SUMIFS(Lancamentos!$Y:$Y,Lancamentos!$AF:$AF,Fluxo_de_Caixa_Semanal!CM$8,Lancamentos!$F:$F,"Orçado",Lancamentos!$J:$J,Fluxo_de_Caixa_Semanal!$A187)</f>
        <v>0</v>
      </c>
      <c r="CN187" s="123">
        <f>-SUMIFS(Lancamentos!$Y:$Y,Lancamentos!$AF:$AF,Fluxo_de_Caixa_Semanal!CN$8,Lancamentos!$F:$F,"Orçado",Lancamentos!$J:$J,Fluxo_de_Caixa_Semanal!$A187)</f>
        <v>0</v>
      </c>
      <c r="CO187" s="121">
        <f>-SUMIFS(Lancamentos!$Y:$Y,Lancamentos!$AF:$AF,Fluxo_de_Caixa_Semanal!CO$8,Lancamentos!$F:$F,"Orçado",Lancamentos!$J:$J,Fluxo_de_Caixa_Semanal!$A187)</f>
        <v>0</v>
      </c>
      <c r="CP187" s="122">
        <f>-SUMIFS(Lancamentos!$Y:$Y,Lancamentos!$AF:$AF,Fluxo_de_Caixa_Semanal!CP$8,Lancamentos!$F:$F,"Orçado",Lancamentos!$J:$J,Fluxo_de_Caixa_Semanal!$A187)</f>
        <v>0</v>
      </c>
      <c r="CQ187" s="123">
        <f>-SUMIFS(Lancamentos!$Y:$Y,Lancamentos!$AF:$AF,Fluxo_de_Caixa_Semanal!CQ$8,Lancamentos!$F:$F,"Orçado",Lancamentos!$J:$J,Fluxo_de_Caixa_Semanal!$A187)</f>
        <v>0</v>
      </c>
      <c r="CR187" s="121">
        <f>-SUMIFS(Lancamentos!$Y:$Y,Lancamentos!$AF:$AF,Fluxo_de_Caixa_Semanal!CR$8,Lancamentos!$F:$F,"Orçado",Lancamentos!$J:$J,Fluxo_de_Caixa_Semanal!$A187)</f>
        <v>0</v>
      </c>
      <c r="CS187" s="122">
        <f>-SUMIFS(Lancamentos!$Y:$Y,Lancamentos!$AF:$AF,Fluxo_de_Caixa_Semanal!CS$8,Lancamentos!$F:$F,"Orçado",Lancamentos!$J:$J,Fluxo_de_Caixa_Semanal!$A187)</f>
        <v>0</v>
      </c>
      <c r="CT187" s="123">
        <f>-SUMIFS(Lancamentos!$Y:$Y,Lancamentos!$AF:$AF,Fluxo_de_Caixa_Semanal!CT$8,Lancamentos!$F:$F,"Orçado",Lancamentos!$J:$J,Fluxo_de_Caixa_Semanal!$A187)</f>
        <v>0</v>
      </c>
      <c r="CU187" s="121">
        <f>-SUMIFS(Lancamentos!$Y:$Y,Lancamentos!$AF:$AF,Fluxo_de_Caixa_Semanal!CU$8,Lancamentos!$F:$F,"Orçado",Lancamentos!$J:$J,Fluxo_de_Caixa_Semanal!$A187)</f>
        <v>0</v>
      </c>
      <c r="CV187" s="122">
        <f>-SUMIFS(Lancamentos!$Y:$Y,Lancamentos!$AF:$AF,Fluxo_de_Caixa_Semanal!CV$8,Lancamentos!$F:$F,"Orçado",Lancamentos!$J:$J,Fluxo_de_Caixa_Semanal!$A187)</f>
        <v>0</v>
      </c>
      <c r="CW187" s="123">
        <f>-SUMIFS(Lancamentos!$Y:$Y,Lancamentos!$AF:$AF,Fluxo_de_Caixa_Semanal!CW$8,Lancamentos!$F:$F,"Orçado",Lancamentos!$J:$J,Fluxo_de_Caixa_Semanal!$A187)</f>
        <v>0</v>
      </c>
      <c r="CX187" s="121">
        <f>-SUMIFS(Lancamentos!$Y:$Y,Lancamentos!$AF:$AF,Fluxo_de_Caixa_Semanal!CX$8,Lancamentos!$F:$F,"Orçado",Lancamentos!$J:$J,Fluxo_de_Caixa_Semanal!$A187)</f>
        <v>0</v>
      </c>
      <c r="CY187" s="122">
        <f>-SUMIFS(Lancamentos!$Y:$Y,Lancamentos!$AF:$AF,Fluxo_de_Caixa_Semanal!CY$8,Lancamentos!$F:$F,"Orçado",Lancamentos!$J:$J,Fluxo_de_Caixa_Semanal!$A187)</f>
        <v>0</v>
      </c>
      <c r="CZ187" s="123">
        <f>-SUMIFS(Lancamentos!$Y:$Y,Lancamentos!$AF:$AF,Fluxo_de_Caixa_Semanal!CZ$8,Lancamentos!$F:$F,"Orçado",Lancamentos!$J:$J,Fluxo_de_Caixa_Semanal!$A187)</f>
        <v>0</v>
      </c>
      <c r="DA187" s="121">
        <f>-SUMIFS(Lancamentos!$Y:$Y,Lancamentos!$AF:$AF,Fluxo_de_Caixa_Semanal!DA$8,Lancamentos!$F:$F,"Orçado",Lancamentos!$J:$J,Fluxo_de_Caixa_Semanal!$A187)</f>
        <v>0</v>
      </c>
      <c r="DB187" s="122">
        <f>-SUMIFS(Lancamentos!$Y:$Y,Lancamentos!$AF:$AF,Fluxo_de_Caixa_Semanal!DB$8,Lancamentos!$F:$F,"Orçado",Lancamentos!$J:$J,Fluxo_de_Caixa_Semanal!$A187)</f>
        <v>0</v>
      </c>
      <c r="DC187" s="123">
        <f>-SUMIFS(Lancamentos!$Y:$Y,Lancamentos!$AF:$AF,Fluxo_de_Caixa_Semanal!DC$8,Lancamentos!$F:$F,"Orçado",Lancamentos!$J:$J,Fluxo_de_Caixa_Semanal!$A187)</f>
        <v>0</v>
      </c>
      <c r="DD187" s="121">
        <f>-SUMIFS(Lancamentos!$Y:$Y,Lancamentos!$AF:$AF,Fluxo_de_Caixa_Semanal!DD$8,Lancamentos!$F:$F,"Orçado",Lancamentos!$J:$J,Fluxo_de_Caixa_Semanal!$A187)</f>
        <v>0</v>
      </c>
      <c r="DE187" s="122">
        <f>-SUMIFS(Lancamentos!$Y:$Y,Lancamentos!$AF:$AF,Fluxo_de_Caixa_Semanal!DE$8,Lancamentos!$F:$F,"Orçado",Lancamentos!$J:$J,Fluxo_de_Caixa_Semanal!$A187)</f>
        <v>0</v>
      </c>
      <c r="DF187" s="123">
        <f>-SUMIFS(Lancamentos!$Y:$Y,Lancamentos!$AF:$AF,Fluxo_de_Caixa_Semanal!DF$8,Lancamentos!$F:$F,"Orçado",Lancamentos!$J:$J,Fluxo_de_Caixa_Semanal!$A187)</f>
        <v>0</v>
      </c>
      <c r="DG187" s="121">
        <f>-SUMIFS(Lancamentos!$Y:$Y,Lancamentos!$AF:$AF,Fluxo_de_Caixa_Semanal!DG$8,Lancamentos!$F:$F,"Orçado",Lancamentos!$J:$J,Fluxo_de_Caixa_Semanal!$A187)</f>
        <v>0</v>
      </c>
      <c r="DH187" s="122">
        <f>-SUMIFS(Lancamentos!$Y:$Y,Lancamentos!$AF:$AF,Fluxo_de_Caixa_Semanal!DH$8,Lancamentos!$F:$F,"Orçado",Lancamentos!$J:$J,Fluxo_de_Caixa_Semanal!$A187)</f>
        <v>0</v>
      </c>
      <c r="DI187" s="123">
        <f>-SUMIFS(Lancamentos!$Y:$Y,Lancamentos!$AF:$AF,Fluxo_de_Caixa_Semanal!DI$8,Lancamentos!$F:$F,"Orçado",Lancamentos!$J:$J,Fluxo_de_Caixa_Semanal!$A187)</f>
        <v>0</v>
      </c>
      <c r="DJ187" s="121">
        <f>-SUMIFS(Lancamentos!$Y:$Y,Lancamentos!$AF:$AF,Fluxo_de_Caixa_Semanal!DJ$8,Lancamentos!$F:$F,"Orçado",Lancamentos!$J:$J,Fluxo_de_Caixa_Semanal!$A187)</f>
        <v>0</v>
      </c>
      <c r="DK187" s="122">
        <f>-SUMIFS(Lancamentos!$Y:$Y,Lancamentos!$AF:$AF,Fluxo_de_Caixa_Semanal!DK$8,Lancamentos!$F:$F,"Orçado",Lancamentos!$J:$J,Fluxo_de_Caixa_Semanal!$A187)</f>
        <v>0</v>
      </c>
      <c r="DL187" s="123">
        <f>-SUMIFS(Lancamentos!$Y:$Y,Lancamentos!$AF:$AF,Fluxo_de_Caixa_Semanal!DL$8,Lancamentos!$F:$F,"Orçado",Lancamentos!$J:$J,Fluxo_de_Caixa_Semanal!$A187)</f>
        <v>0</v>
      </c>
      <c r="DM187" s="121">
        <f>-SUMIFS(Lancamentos!$Y:$Y,Lancamentos!$AF:$AF,Fluxo_de_Caixa_Semanal!DM$8,Lancamentos!$F:$F,"Orçado",Lancamentos!$J:$J,Fluxo_de_Caixa_Semanal!$A187)</f>
        <v>0</v>
      </c>
      <c r="DN187" s="122">
        <f>-SUMIFS(Lancamentos!$Y:$Y,Lancamentos!$AF:$AF,Fluxo_de_Caixa_Semanal!DN$8,Lancamentos!$F:$F,"Orçado",Lancamentos!$J:$J,Fluxo_de_Caixa_Semanal!$A187)</f>
        <v>0</v>
      </c>
      <c r="DO187" s="123">
        <f>-SUMIFS(Lancamentos!$Y:$Y,Lancamentos!$AF:$AF,Fluxo_de_Caixa_Semanal!DO$8,Lancamentos!$F:$F,"Orçado",Lancamentos!$J:$J,Fluxo_de_Caixa_Semanal!$A187)</f>
        <v>0</v>
      </c>
      <c r="DP187" s="121">
        <f>-SUMIFS(Lancamentos!$Y:$Y,Lancamentos!$AF:$AF,Fluxo_de_Caixa_Semanal!DP$8,Lancamentos!$F:$F,"Orçado",Lancamentos!$J:$J,Fluxo_de_Caixa_Semanal!$A187)</f>
        <v>0</v>
      </c>
      <c r="DQ187" s="122">
        <f>-SUMIFS(Lancamentos!$Y:$Y,Lancamentos!$AF:$AF,Fluxo_de_Caixa_Semanal!DQ$8,Lancamentos!$F:$F,"Orçado",Lancamentos!$J:$J,Fluxo_de_Caixa_Semanal!$A187)</f>
        <v>0</v>
      </c>
      <c r="DR187" s="123">
        <f>-SUMIFS(Lancamentos!$Y:$Y,Lancamentos!$AF:$AF,Fluxo_de_Caixa_Semanal!DR$8,Lancamentos!$F:$F,"Orçado",Lancamentos!$J:$J,Fluxo_de_Caixa_Semanal!$A187)</f>
        <v>0</v>
      </c>
      <c r="DS187" s="121">
        <f>-SUMIFS(Lancamentos!$Y:$Y,Lancamentos!$AF:$AF,Fluxo_de_Caixa_Semanal!DS$8,Lancamentos!$F:$F,"Orçado",Lancamentos!$J:$J,Fluxo_de_Caixa_Semanal!$A187)</f>
        <v>0</v>
      </c>
      <c r="DT187" s="122">
        <f>-SUMIFS(Lancamentos!$Y:$Y,Lancamentos!$AF:$AF,Fluxo_de_Caixa_Semanal!DT$8,Lancamentos!$F:$F,"Orçado",Lancamentos!$J:$J,Fluxo_de_Caixa_Semanal!$A187)</f>
        <v>0</v>
      </c>
      <c r="DU187" s="123">
        <f>-SUMIFS(Lancamentos!$Y:$Y,Lancamentos!$AF:$AF,Fluxo_de_Caixa_Semanal!DU$8,Lancamentos!$F:$F,"Orçado",Lancamentos!$J:$J,Fluxo_de_Caixa_Semanal!$A187)</f>
        <v>0</v>
      </c>
      <c r="DV187" s="121">
        <f>-SUMIFS(Lancamentos!$Y:$Y,Lancamentos!$AF:$AF,Fluxo_de_Caixa_Semanal!DV$8,Lancamentos!$F:$F,"Orçado",Lancamentos!$J:$J,Fluxo_de_Caixa_Semanal!$A187)</f>
        <v>0</v>
      </c>
      <c r="DW187" s="122">
        <f>-SUMIFS(Lancamentos!$Y:$Y,Lancamentos!$AF:$AF,Fluxo_de_Caixa_Semanal!DW$8,Lancamentos!$F:$F,"Orçado",Lancamentos!$J:$J,Fluxo_de_Caixa_Semanal!$A187)</f>
        <v>0</v>
      </c>
      <c r="DX187" s="123">
        <f>-SUMIFS(Lancamentos!$Y:$Y,Lancamentos!$AF:$AF,Fluxo_de_Caixa_Semanal!DX$8,Lancamentos!$F:$F,"Orçado",Lancamentos!$J:$J,Fluxo_de_Caixa_Semanal!$A187)</f>
        <v>0</v>
      </c>
      <c r="DY187" s="121">
        <f>-SUMIFS(Lancamentos!$Y:$Y,Lancamentos!$AF:$AF,Fluxo_de_Caixa_Semanal!DY$8,Lancamentos!$F:$F,"Orçado",Lancamentos!$J:$J,Fluxo_de_Caixa_Semanal!$A187)</f>
        <v>0</v>
      </c>
      <c r="DZ187" s="122">
        <f>-SUMIFS(Lancamentos!$Y:$Y,Lancamentos!$AF:$AF,Fluxo_de_Caixa_Semanal!DZ$8,Lancamentos!$F:$F,"Orçado",Lancamentos!$J:$J,Fluxo_de_Caixa_Semanal!$A187)</f>
        <v>0</v>
      </c>
      <c r="EA187" s="123">
        <f>-SUMIFS(Lancamentos!$Y:$Y,Lancamentos!$AF:$AF,Fluxo_de_Caixa_Semanal!EA$8,Lancamentos!$F:$F,"Orçado",Lancamentos!$J:$J,Fluxo_de_Caixa_Semanal!$A187)</f>
        <v>0</v>
      </c>
      <c r="EB187" s="121">
        <f>-SUMIFS(Lancamentos!$Y:$Y,Lancamentos!$AF:$AF,Fluxo_de_Caixa_Semanal!EB$8,Lancamentos!$F:$F,"Orçado",Lancamentos!$J:$J,Fluxo_de_Caixa_Semanal!$A187)</f>
        <v>0</v>
      </c>
      <c r="EC187" s="122">
        <f>-SUMIFS(Lancamentos!$Y:$Y,Lancamentos!$AF:$AF,Fluxo_de_Caixa_Semanal!EC$8,Lancamentos!$F:$F,"Orçado",Lancamentos!$J:$J,Fluxo_de_Caixa_Semanal!$A187)</f>
        <v>0</v>
      </c>
      <c r="ED187" s="123">
        <f>-SUMIFS(Lancamentos!$Y:$Y,Lancamentos!$AF:$AF,Fluxo_de_Caixa_Semanal!ED$8,Lancamentos!$F:$F,"Orçado",Lancamentos!$J:$J,Fluxo_de_Caixa_Semanal!$A187)</f>
        <v>0</v>
      </c>
      <c r="EE187" s="121">
        <f>-SUMIFS(Lancamentos!$Y:$Y,Lancamentos!$AF:$AF,Fluxo_de_Caixa_Semanal!EE$8,Lancamentos!$F:$F,"Orçado",Lancamentos!$J:$J,Fluxo_de_Caixa_Semanal!$A187)</f>
        <v>0</v>
      </c>
      <c r="EF187" s="122">
        <f>-SUMIFS(Lancamentos!$Y:$Y,Lancamentos!$AF:$AF,Fluxo_de_Caixa_Semanal!EF$8,Lancamentos!$F:$F,"Orçado",Lancamentos!$J:$J,Fluxo_de_Caixa_Semanal!$A187)</f>
        <v>0</v>
      </c>
      <c r="EG187" s="123">
        <f>-SUMIFS(Lancamentos!$Y:$Y,Lancamentos!$AF:$AF,Fluxo_de_Caixa_Semanal!EG$8,Lancamentos!$F:$F,"Orçado",Lancamentos!$J:$J,Fluxo_de_Caixa_Semanal!$A187)</f>
        <v>0</v>
      </c>
      <c r="EH187" s="121">
        <f>-SUMIFS(Lancamentos!$Y:$Y,Lancamentos!$AF:$AF,Fluxo_de_Caixa_Semanal!EH$8,Lancamentos!$F:$F,"Orçado",Lancamentos!$J:$J,Fluxo_de_Caixa_Semanal!$A187)</f>
        <v>0</v>
      </c>
      <c r="EI187" s="122">
        <f>-SUMIFS(Lancamentos!$Y:$Y,Lancamentos!$AF:$AF,Fluxo_de_Caixa_Semanal!EI$8,Lancamentos!$F:$F,"Orçado",Lancamentos!$J:$J,Fluxo_de_Caixa_Semanal!$A187)</f>
        <v>0</v>
      </c>
      <c r="EJ187" s="123">
        <f>-SUMIFS(Lancamentos!$Y:$Y,Lancamentos!$AF:$AF,Fluxo_de_Caixa_Semanal!EJ$8,Lancamentos!$F:$F,"Orçado",Lancamentos!$J:$J,Fluxo_de_Caixa_Semanal!$A187)</f>
        <v>0</v>
      </c>
      <c r="EK187" s="121">
        <f>-SUMIFS(Lancamentos!$Y:$Y,Lancamentos!$AF:$AF,Fluxo_de_Caixa_Semanal!EK$8,Lancamentos!$F:$F,"Orçado",Lancamentos!$J:$J,Fluxo_de_Caixa_Semanal!$A187)</f>
        <v>0</v>
      </c>
      <c r="EL187" s="122">
        <f>-SUMIFS(Lancamentos!$Y:$Y,Lancamentos!$AF:$AF,Fluxo_de_Caixa_Semanal!EL$8,Lancamentos!$F:$F,"Orçado",Lancamentos!$J:$J,Fluxo_de_Caixa_Semanal!$A187)</f>
        <v>0</v>
      </c>
      <c r="EM187" s="123">
        <f>-SUMIFS(Lancamentos!$Y:$Y,Lancamentos!$AF:$AF,Fluxo_de_Caixa_Semanal!EM$8,Lancamentos!$F:$F,"Orçado",Lancamentos!$J:$J,Fluxo_de_Caixa_Semanal!$A187)</f>
        <v>0</v>
      </c>
      <c r="EN187" s="121">
        <f>-SUMIFS(Lancamentos!$Y:$Y,Lancamentos!$AF:$AF,Fluxo_de_Caixa_Semanal!EN$8,Lancamentos!$F:$F,"Orçado",Lancamentos!$J:$J,Fluxo_de_Caixa_Semanal!$A187)</f>
        <v>0</v>
      </c>
      <c r="EO187" s="122">
        <f>-SUMIFS(Lancamentos!$Y:$Y,Lancamentos!$AF:$AF,Fluxo_de_Caixa_Semanal!EO$8,Lancamentos!$F:$F,"Orçado",Lancamentos!$J:$J,Fluxo_de_Caixa_Semanal!$A187)</f>
        <v>0</v>
      </c>
      <c r="EP187" s="123">
        <f>-SUMIFS(Lancamentos!$Y:$Y,Lancamentos!$AF:$AF,Fluxo_de_Caixa_Semanal!EP$8,Lancamentos!$F:$F,"Orçado",Lancamentos!$J:$J,Fluxo_de_Caixa_Semanal!$A187)</f>
        <v>0</v>
      </c>
      <c r="EQ187" s="121">
        <f>-SUMIFS(Lancamentos!$Y:$Y,Lancamentos!$AF:$AF,Fluxo_de_Caixa_Semanal!EQ$8,Lancamentos!$F:$F,"Orçado",Lancamentos!$J:$J,Fluxo_de_Caixa_Semanal!$A187)</f>
        <v>0</v>
      </c>
      <c r="ER187" s="122">
        <f>-SUMIFS(Lancamentos!$Y:$Y,Lancamentos!$AF:$AF,Fluxo_de_Caixa_Semanal!ER$8,Lancamentos!$F:$F,"Orçado",Lancamentos!$J:$J,Fluxo_de_Caixa_Semanal!$A187)</f>
        <v>0</v>
      </c>
      <c r="ES187" s="123">
        <f>-SUMIFS(Lancamentos!$Y:$Y,Lancamentos!$AF:$AF,Fluxo_de_Caixa_Semanal!ES$8,Lancamentos!$F:$F,"Orçado",Lancamentos!$J:$J,Fluxo_de_Caixa_Semanal!$A187)</f>
        <v>0</v>
      </c>
    </row>
    <row r="188" spans="1:149" s="2" customFormat="1" outlineLevel="1" x14ac:dyDescent="0.25">
      <c r="A188" t="s">
        <v>170</v>
      </c>
      <c r="B188" t="s">
        <v>171</v>
      </c>
      <c r="C188" s="165">
        <f>-SUMIFS(Lancamentos!$Y:$Y,Lancamentos!$AF:$AF,Fluxo_de_Caixa_Semanal!C$8,Lancamentos!$F:$F,"Realizado",Lancamentos!$J:$J,Fluxo_de_Caixa_Semanal!$A188)</f>
        <v>0</v>
      </c>
      <c r="D188" s="165">
        <f>-SUMIFS(Lancamentos!$Y:$Y,Lancamentos!$AF:$AF,Fluxo_de_Caixa_Semanal!D$8,Lancamentos!$F:$F,"Realizado",Lancamentos!$J:$J,Fluxo_de_Caixa_Semanal!$A188)</f>
        <v>0</v>
      </c>
      <c r="E188" s="166">
        <f>-SUMIFS(Lancamentos!$Y:$Y,Lancamentos!$AF:$AF,Fluxo_de_Caixa_Semanal!E$8,Lancamentos!$F:$F,"Realizado",Lancamentos!$J:$J,Fluxo_de_Caixa_Semanal!$A188)</f>
        <v>0</v>
      </c>
      <c r="F188" s="167">
        <f>-SUMIFS(Lancamentos!$Y:$Y,Lancamentos!$AF:$AF,Fluxo_de_Caixa_Semanal!F$8,Lancamentos!$F:$F,"Realizado",Lancamentos!$J:$J,Fluxo_de_Caixa_Semanal!$A188)</f>
        <v>0</v>
      </c>
      <c r="G188" s="165">
        <f>-SUMIFS(Lancamentos!$Y:$Y,Lancamentos!$AF:$AF,Fluxo_de_Caixa_Semanal!G$8,Lancamentos!$F:$F,"Realizado",Lancamentos!$J:$J,Fluxo_de_Caixa_Semanal!$A188)</f>
        <v>0</v>
      </c>
      <c r="H188" s="166">
        <f>-SUMIFS(Lancamentos!$Y:$Y,Lancamentos!$AF:$AF,Fluxo_de_Caixa_Semanal!H$8,Lancamentos!$F:$F,"Realizado",Lancamentos!$J:$J,Fluxo_de_Caixa_Semanal!$A188)</f>
        <v>0</v>
      </c>
      <c r="I188" s="167">
        <f>-SUMIFS(Lancamentos!$Y:$Y,Lancamentos!$AF:$AF,Fluxo_de_Caixa_Semanal!I$8,Lancamentos!$F:$F,"Realizado",Lancamentos!$J:$J,Fluxo_de_Caixa_Semanal!$A188)</f>
        <v>0</v>
      </c>
      <c r="J188" s="165">
        <f>-SUMIFS(Lancamentos!$Y:$Y,Lancamentos!$AF:$AF,Fluxo_de_Caixa_Semanal!J$8,Lancamentos!$F:$F,"Realizado",Lancamentos!$J:$J,Fluxo_de_Caixa_Semanal!$A188)</f>
        <v>0</v>
      </c>
      <c r="K188" s="166">
        <f>-SUMIFS(Lancamentos!$Y:$Y,Lancamentos!$AF:$AF,Fluxo_de_Caixa_Semanal!K$8,Lancamentos!$F:$F,"Realizado",Lancamentos!$J:$J,Fluxo_de_Caixa_Semanal!$A188)</f>
        <v>0</v>
      </c>
      <c r="L188" s="167">
        <f>-SUMIFS(Lancamentos!$Y:$Y,Lancamentos!$AF:$AF,Fluxo_de_Caixa_Semanal!L$8,Lancamentos!$F:$F,"Realizado",Lancamentos!$J:$J,Fluxo_de_Caixa_Semanal!$A188)</f>
        <v>0</v>
      </c>
      <c r="M188" s="165">
        <f>-SUMIFS(Lancamentos!$Y:$Y,Lancamentos!$AF:$AF,Fluxo_de_Caixa_Semanal!M$8,Lancamentos!$F:$F,"Realizado",Lancamentos!$J:$J,Fluxo_de_Caixa_Semanal!$A188)</f>
        <v>0</v>
      </c>
      <c r="N188" s="166">
        <f>-SUMIFS(Lancamentos!$Y:$Y,Lancamentos!$AF:$AF,Fluxo_de_Caixa_Semanal!N$8,Lancamentos!$F:$F,"Realizado",Lancamentos!$J:$J,Fluxo_de_Caixa_Semanal!$A188)</f>
        <v>0</v>
      </c>
      <c r="O188" s="167">
        <f>-SUMIFS(Lancamentos!$Y:$Y,Lancamentos!$AF:$AF,Fluxo_de_Caixa_Semanal!O$8,Lancamentos!$F:$F,"Realizado",Lancamentos!$J:$J,Fluxo_de_Caixa_Semanal!$A188)</f>
        <v>0</v>
      </c>
      <c r="P188" s="165">
        <f>-SUMIFS(Lancamentos!$Y:$Y,Lancamentos!$AF:$AF,Fluxo_de_Caixa_Semanal!P$8,Lancamentos!$F:$F,"Realizado",Lancamentos!$J:$J,Fluxo_de_Caixa_Semanal!$A188)</f>
        <v>0</v>
      </c>
      <c r="Q188" s="166">
        <f>-SUMIFS(Lancamentos!$Y:$Y,Lancamentos!$AF:$AF,Fluxo_de_Caixa_Semanal!Q$8,Lancamentos!$F:$F,"Realizado",Lancamentos!$J:$J,Fluxo_de_Caixa_Semanal!$A188)</f>
        <v>0</v>
      </c>
      <c r="R188" s="167">
        <f>-SUMIFS(Lancamentos!$Y:$Y,Lancamentos!$AF:$AF,Fluxo_de_Caixa_Semanal!R$8,Lancamentos!$F:$F,"Realizado",Lancamentos!$J:$J,Fluxo_de_Caixa_Semanal!$A188)</f>
        <v>0</v>
      </c>
      <c r="S188" s="165">
        <f>-SUMIFS(Lancamentos!$Y:$Y,Lancamentos!$AF:$AF,Fluxo_de_Caixa_Semanal!S$8,Lancamentos!$F:$F,"Realizado",Lancamentos!$J:$J,Fluxo_de_Caixa_Semanal!$A188)</f>
        <v>0</v>
      </c>
      <c r="T188" s="166">
        <f>-SUMIFS(Lancamentos!$Y:$Y,Lancamentos!$AF:$AF,Fluxo_de_Caixa_Semanal!T$8,Lancamentos!$F:$F,"Realizado",Lancamentos!$J:$J,Fluxo_de_Caixa_Semanal!$A188)</f>
        <v>0</v>
      </c>
      <c r="U188" s="167">
        <f>-SUMIFS(Lancamentos!$Y:$Y,Lancamentos!$AF:$AF,Fluxo_de_Caixa_Semanal!U$8,Lancamentos!$F:$F,"Realizado",Lancamentos!$J:$J,Fluxo_de_Caixa_Semanal!$A188)</f>
        <v>0</v>
      </c>
      <c r="V188" s="165">
        <f>-SUMIFS(Lancamentos!$Y:$Y,Lancamentos!$AF:$AF,Fluxo_de_Caixa_Semanal!V$8,Lancamentos!$F:$F,"Realizado",Lancamentos!$J:$J,Fluxo_de_Caixa_Semanal!$A188)</f>
        <v>0</v>
      </c>
      <c r="W188" s="166">
        <f>-SUMIFS(Lancamentos!$Y:$Y,Lancamentos!$AF:$AF,Fluxo_de_Caixa_Semanal!W$8,Lancamentos!$F:$F,"Realizado",Lancamentos!$J:$J,Fluxo_de_Caixa_Semanal!$A188)</f>
        <v>0</v>
      </c>
      <c r="X188" s="121">
        <f>-SUMIFS(Lancamentos!$Y:$Y,Lancamentos!$AF:$AF,Fluxo_de_Caixa_Semanal!X$8,Lancamentos!$F:$F,"Orçado",Lancamentos!$J:$J,Fluxo_de_Caixa_Semanal!$A188)</f>
        <v>0</v>
      </c>
      <c r="Y188" s="122">
        <f>-SUMIFS(Lancamentos!$Y:$Y,Lancamentos!$AF:$AF,Fluxo_de_Caixa_Semanal!Y$8,Lancamentos!$F:$F,"Orçado",Lancamentos!$J:$J,Fluxo_de_Caixa_Semanal!$A188)</f>
        <v>0</v>
      </c>
      <c r="Z188" s="123">
        <f>-SUMIFS(Lancamentos!$Y:$Y,Lancamentos!$AF:$AF,Fluxo_de_Caixa_Semanal!Z$8,Lancamentos!$F:$F,"Orçado",Lancamentos!$J:$J,Fluxo_de_Caixa_Semanal!$A188)</f>
        <v>0</v>
      </c>
      <c r="AA188" s="121">
        <f>-SUMIFS(Lancamentos!$Y:$Y,Lancamentos!$AF:$AF,Fluxo_de_Caixa_Semanal!AA$8,Lancamentos!$F:$F,"Orçado",Lancamentos!$J:$J,Fluxo_de_Caixa_Semanal!$A188)</f>
        <v>0</v>
      </c>
      <c r="AB188" s="122">
        <f>-SUMIFS(Lancamentos!$Y:$Y,Lancamentos!$AF:$AF,Fluxo_de_Caixa_Semanal!AB$8,Lancamentos!$F:$F,"Orçado",Lancamentos!$J:$J,Fluxo_de_Caixa_Semanal!$A188)</f>
        <v>0</v>
      </c>
      <c r="AC188" s="123">
        <f>-SUMIFS(Lancamentos!$Y:$Y,Lancamentos!$AF:$AF,Fluxo_de_Caixa_Semanal!AC$8,Lancamentos!$F:$F,"Orçado",Lancamentos!$J:$J,Fluxo_de_Caixa_Semanal!$A188)</f>
        <v>0</v>
      </c>
      <c r="AD188" s="121">
        <f>-SUMIFS(Lancamentos!$Y:$Y,Lancamentos!$AF:$AF,Fluxo_de_Caixa_Semanal!AD$8,Lancamentos!$F:$F,"Orçado",Lancamentos!$J:$J,Fluxo_de_Caixa_Semanal!$A188)</f>
        <v>0</v>
      </c>
      <c r="AE188" s="122">
        <f>-SUMIFS(Lancamentos!$Y:$Y,Lancamentos!$AF:$AF,Fluxo_de_Caixa_Semanal!AE$8,Lancamentos!$F:$F,"Orçado",Lancamentos!$J:$J,Fluxo_de_Caixa_Semanal!$A188)</f>
        <v>0</v>
      </c>
      <c r="AF188" s="123">
        <f>-SUMIFS(Lancamentos!$Y:$Y,Lancamentos!$AF:$AF,Fluxo_de_Caixa_Semanal!AF$8,Lancamentos!$F:$F,"Orçado",Lancamentos!$J:$J,Fluxo_de_Caixa_Semanal!$A188)</f>
        <v>0</v>
      </c>
      <c r="AG188" s="121">
        <f>-SUMIFS(Lancamentos!$Y:$Y,Lancamentos!$AF:$AF,Fluxo_de_Caixa_Semanal!AG$8,Lancamentos!$F:$F,"Orçado",Lancamentos!$J:$J,Fluxo_de_Caixa_Semanal!$A188)</f>
        <v>0</v>
      </c>
      <c r="AH188" s="122">
        <f>-SUMIFS(Lancamentos!$Y:$Y,Lancamentos!$AF:$AF,Fluxo_de_Caixa_Semanal!AH$8,Lancamentos!$F:$F,"Orçado",Lancamentos!$J:$J,Fluxo_de_Caixa_Semanal!$A188)</f>
        <v>0</v>
      </c>
      <c r="AI188" s="123">
        <f>-SUMIFS(Lancamentos!$Y:$Y,Lancamentos!$AF:$AF,Fluxo_de_Caixa_Semanal!AI$8,Lancamentos!$F:$F,"Orçado",Lancamentos!$J:$J,Fluxo_de_Caixa_Semanal!$A188)</f>
        <v>0</v>
      </c>
      <c r="AJ188" s="121">
        <f>-SUMIFS(Lancamentos!$Y:$Y,Lancamentos!$AF:$AF,Fluxo_de_Caixa_Semanal!AJ$8,Lancamentos!$F:$F,"Orçado",Lancamentos!$J:$J,Fluxo_de_Caixa_Semanal!$A188)</f>
        <v>0</v>
      </c>
      <c r="AK188" s="122">
        <f>-SUMIFS(Lancamentos!$Y:$Y,Lancamentos!$AF:$AF,Fluxo_de_Caixa_Semanal!AK$8,Lancamentos!$F:$F,"Orçado",Lancamentos!$J:$J,Fluxo_de_Caixa_Semanal!$A188)</f>
        <v>0</v>
      </c>
      <c r="AL188" s="123">
        <f>-SUMIFS(Lancamentos!$Y:$Y,Lancamentos!$AF:$AF,Fluxo_de_Caixa_Semanal!AL$8,Lancamentos!$F:$F,"Orçado",Lancamentos!$J:$J,Fluxo_de_Caixa_Semanal!$A188)</f>
        <v>0</v>
      </c>
      <c r="AM188" s="121">
        <f>-SUMIFS(Lancamentos!$Y:$Y,Lancamentos!$AF:$AF,Fluxo_de_Caixa_Semanal!AM$8,Lancamentos!$F:$F,"Orçado",Lancamentos!$J:$J,Fluxo_de_Caixa_Semanal!$A188)</f>
        <v>0</v>
      </c>
      <c r="AN188" s="122">
        <f>-SUMIFS(Lancamentos!$Y:$Y,Lancamentos!$AF:$AF,Fluxo_de_Caixa_Semanal!AN$8,Lancamentos!$F:$F,"Orçado",Lancamentos!$J:$J,Fluxo_de_Caixa_Semanal!$A188)</f>
        <v>0</v>
      </c>
      <c r="AO188" s="123">
        <f>-SUMIFS(Lancamentos!$Y:$Y,Lancamentos!$AF:$AF,Fluxo_de_Caixa_Semanal!AO$8,Lancamentos!$F:$F,"Orçado",Lancamentos!$J:$J,Fluxo_de_Caixa_Semanal!$A188)</f>
        <v>0</v>
      </c>
      <c r="AP188" s="121">
        <f>-SUMIFS(Lancamentos!$Y:$Y,Lancamentos!$AF:$AF,Fluxo_de_Caixa_Semanal!AP$8,Lancamentos!$F:$F,"Orçado",Lancamentos!$J:$J,Fluxo_de_Caixa_Semanal!$A188)</f>
        <v>0</v>
      </c>
      <c r="AQ188" s="122">
        <f>-SUMIFS(Lancamentos!$Y:$Y,Lancamentos!$AF:$AF,Fluxo_de_Caixa_Semanal!AQ$8,Lancamentos!$F:$F,"Orçado",Lancamentos!$J:$J,Fluxo_de_Caixa_Semanal!$A188)</f>
        <v>0</v>
      </c>
      <c r="AR188" s="123">
        <f>-SUMIFS(Lancamentos!$Y:$Y,Lancamentos!$AF:$AF,Fluxo_de_Caixa_Semanal!AR$8,Lancamentos!$F:$F,"Orçado",Lancamentos!$J:$J,Fluxo_de_Caixa_Semanal!$A188)</f>
        <v>0</v>
      </c>
      <c r="AS188" s="121">
        <f>-SUMIFS(Lancamentos!$Y:$Y,Lancamentos!$AF:$AF,Fluxo_de_Caixa_Semanal!AS$8,Lancamentos!$F:$F,"Orçado",Lancamentos!$J:$J,Fluxo_de_Caixa_Semanal!$A188)</f>
        <v>0</v>
      </c>
      <c r="AT188" s="122">
        <f>-SUMIFS(Lancamentos!$Y:$Y,Lancamentos!$AF:$AF,Fluxo_de_Caixa_Semanal!AT$8,Lancamentos!$F:$F,"Orçado",Lancamentos!$J:$J,Fluxo_de_Caixa_Semanal!$A188)</f>
        <v>0</v>
      </c>
      <c r="AU188" s="123">
        <f>-SUMIFS(Lancamentos!$Y:$Y,Lancamentos!$AF:$AF,Fluxo_de_Caixa_Semanal!AU$8,Lancamentos!$F:$F,"Orçado",Lancamentos!$J:$J,Fluxo_de_Caixa_Semanal!$A188)</f>
        <v>0</v>
      </c>
      <c r="AV188" s="121">
        <f>-SUMIFS(Lancamentos!$Y:$Y,Lancamentos!$AF:$AF,Fluxo_de_Caixa_Semanal!AV$8,Lancamentos!$F:$F,"Orçado",Lancamentos!$J:$J,Fluxo_de_Caixa_Semanal!$A188)</f>
        <v>0</v>
      </c>
      <c r="AW188" s="122">
        <f>-SUMIFS(Lancamentos!$Y:$Y,Lancamentos!$AF:$AF,Fluxo_de_Caixa_Semanal!AW$8,Lancamentos!$F:$F,"Orçado",Lancamentos!$J:$J,Fluxo_de_Caixa_Semanal!$A188)</f>
        <v>0</v>
      </c>
      <c r="AX188" s="123">
        <f>-SUMIFS(Lancamentos!$Y:$Y,Lancamentos!$AF:$AF,Fluxo_de_Caixa_Semanal!AX$8,Lancamentos!$F:$F,"Orçado",Lancamentos!$J:$J,Fluxo_de_Caixa_Semanal!$A188)</f>
        <v>0</v>
      </c>
      <c r="AY188" s="121">
        <f>-SUMIFS(Lancamentos!$Y:$Y,Lancamentos!$AF:$AF,Fluxo_de_Caixa_Semanal!AY$8,Lancamentos!$F:$F,"Orçado",Lancamentos!$J:$J,Fluxo_de_Caixa_Semanal!$A188)</f>
        <v>0</v>
      </c>
      <c r="AZ188" s="122">
        <f>-SUMIFS(Lancamentos!$Y:$Y,Lancamentos!$AF:$AF,Fluxo_de_Caixa_Semanal!AZ$8,Lancamentos!$F:$F,"Orçado",Lancamentos!$J:$J,Fluxo_de_Caixa_Semanal!$A188)</f>
        <v>0</v>
      </c>
      <c r="BA188" s="123">
        <f>-SUMIFS(Lancamentos!$Y:$Y,Lancamentos!$AF:$AF,Fluxo_de_Caixa_Semanal!BA$8,Lancamentos!$F:$F,"Orçado",Lancamentos!$J:$J,Fluxo_de_Caixa_Semanal!$A188)</f>
        <v>0</v>
      </c>
      <c r="BB188" s="121">
        <f>-SUMIFS(Lancamentos!$Y:$Y,Lancamentos!$AF:$AF,Fluxo_de_Caixa_Semanal!BB$8,Lancamentos!$F:$F,"Orçado",Lancamentos!$J:$J,Fluxo_de_Caixa_Semanal!$A188)</f>
        <v>0</v>
      </c>
      <c r="BC188" s="122">
        <f>-SUMIFS(Lancamentos!$Y:$Y,Lancamentos!$AF:$AF,Fluxo_de_Caixa_Semanal!BC$8,Lancamentos!$F:$F,"Orçado",Lancamentos!$J:$J,Fluxo_de_Caixa_Semanal!$A188)</f>
        <v>0</v>
      </c>
      <c r="BD188" s="123">
        <f>-SUMIFS(Lancamentos!$Y:$Y,Lancamentos!$AF:$AF,Fluxo_de_Caixa_Semanal!BD$8,Lancamentos!$F:$F,"Orçado",Lancamentos!$J:$J,Fluxo_de_Caixa_Semanal!$A188)</f>
        <v>0</v>
      </c>
      <c r="BE188" s="121">
        <f>-SUMIFS(Lancamentos!$Y:$Y,Lancamentos!$AF:$AF,Fluxo_de_Caixa_Semanal!BE$8,Lancamentos!$F:$F,"Orçado",Lancamentos!$J:$J,Fluxo_de_Caixa_Semanal!$A188)</f>
        <v>0</v>
      </c>
      <c r="BF188" s="122">
        <f>-SUMIFS(Lancamentos!$Y:$Y,Lancamentos!$AF:$AF,Fluxo_de_Caixa_Semanal!BF$8,Lancamentos!$F:$F,"Orçado",Lancamentos!$J:$J,Fluxo_de_Caixa_Semanal!$A188)</f>
        <v>0</v>
      </c>
      <c r="BG188" s="123">
        <f>-SUMIFS(Lancamentos!$Y:$Y,Lancamentos!$AF:$AF,Fluxo_de_Caixa_Semanal!BG$8,Lancamentos!$F:$F,"Orçado",Lancamentos!$J:$J,Fluxo_de_Caixa_Semanal!$A188)</f>
        <v>0</v>
      </c>
      <c r="BH188" s="121">
        <f>-SUMIFS(Lancamentos!$Y:$Y,Lancamentos!$AF:$AF,Fluxo_de_Caixa_Semanal!BH$8,Lancamentos!$F:$F,"Orçado",Lancamentos!$J:$J,Fluxo_de_Caixa_Semanal!$A188)</f>
        <v>0</v>
      </c>
      <c r="BI188" s="122">
        <f>-SUMIFS(Lancamentos!$Y:$Y,Lancamentos!$AF:$AF,Fluxo_de_Caixa_Semanal!BI$8,Lancamentos!$F:$F,"Orçado",Lancamentos!$J:$J,Fluxo_de_Caixa_Semanal!$A188)</f>
        <v>0</v>
      </c>
      <c r="BJ188" s="123">
        <f>-SUMIFS(Lancamentos!$Y:$Y,Lancamentos!$AF:$AF,Fluxo_de_Caixa_Semanal!BJ$8,Lancamentos!$F:$F,"Orçado",Lancamentos!$J:$J,Fluxo_de_Caixa_Semanal!$A188)</f>
        <v>0</v>
      </c>
      <c r="BK188" s="121">
        <f>-SUMIFS(Lancamentos!$Y:$Y,Lancamentos!$AF:$AF,Fluxo_de_Caixa_Semanal!BK$8,Lancamentos!$F:$F,"Orçado",Lancamentos!$J:$J,Fluxo_de_Caixa_Semanal!$A188)</f>
        <v>0</v>
      </c>
      <c r="BL188" s="122">
        <f>-SUMIFS(Lancamentos!$Y:$Y,Lancamentos!$AF:$AF,Fluxo_de_Caixa_Semanal!BL$8,Lancamentos!$F:$F,"Orçado",Lancamentos!$J:$J,Fluxo_de_Caixa_Semanal!$A188)</f>
        <v>0</v>
      </c>
      <c r="BM188" s="123">
        <f>-SUMIFS(Lancamentos!$Y:$Y,Lancamentos!$AF:$AF,Fluxo_de_Caixa_Semanal!BM$8,Lancamentos!$F:$F,"Orçado",Lancamentos!$J:$J,Fluxo_de_Caixa_Semanal!$A188)</f>
        <v>0</v>
      </c>
      <c r="BN188" s="121">
        <f>-SUMIFS(Lancamentos!$Y:$Y,Lancamentos!$AF:$AF,Fluxo_de_Caixa_Semanal!BN$8,Lancamentos!$F:$F,"Orçado",Lancamentos!$J:$J,Fluxo_de_Caixa_Semanal!$A188)</f>
        <v>0</v>
      </c>
      <c r="BO188" s="122">
        <f>-SUMIFS(Lancamentos!$Y:$Y,Lancamentos!$AF:$AF,Fluxo_de_Caixa_Semanal!BO$8,Lancamentos!$F:$F,"Orçado",Lancamentos!$J:$J,Fluxo_de_Caixa_Semanal!$A188)</f>
        <v>0</v>
      </c>
      <c r="BP188" s="123">
        <f>-SUMIFS(Lancamentos!$Y:$Y,Lancamentos!$AF:$AF,Fluxo_de_Caixa_Semanal!BP$8,Lancamentos!$F:$F,"Orçado",Lancamentos!$J:$J,Fluxo_de_Caixa_Semanal!$A188)</f>
        <v>0</v>
      </c>
      <c r="BQ188" s="121">
        <f>-SUMIFS(Lancamentos!$Y:$Y,Lancamentos!$AF:$AF,Fluxo_de_Caixa_Semanal!BQ$8,Lancamentos!$F:$F,"Orçado",Lancamentos!$J:$J,Fluxo_de_Caixa_Semanal!$A188)</f>
        <v>0</v>
      </c>
      <c r="BR188" s="122">
        <f>-SUMIFS(Lancamentos!$Y:$Y,Lancamentos!$AF:$AF,Fluxo_de_Caixa_Semanal!BR$8,Lancamentos!$F:$F,"Orçado",Lancamentos!$J:$J,Fluxo_de_Caixa_Semanal!$A188)</f>
        <v>0</v>
      </c>
      <c r="BS188" s="123">
        <f>-SUMIFS(Lancamentos!$Y:$Y,Lancamentos!$AF:$AF,Fluxo_de_Caixa_Semanal!BS$8,Lancamentos!$F:$F,"Orçado",Lancamentos!$J:$J,Fluxo_de_Caixa_Semanal!$A188)</f>
        <v>0</v>
      </c>
      <c r="BT188" s="121">
        <f>-SUMIFS(Lancamentos!$Y:$Y,Lancamentos!$AF:$AF,Fluxo_de_Caixa_Semanal!BT$8,Lancamentos!$F:$F,"Orçado",Lancamentos!$J:$J,Fluxo_de_Caixa_Semanal!$A188)</f>
        <v>0</v>
      </c>
      <c r="BU188" s="122">
        <f>-SUMIFS(Lancamentos!$Y:$Y,Lancamentos!$AF:$AF,Fluxo_de_Caixa_Semanal!BU$8,Lancamentos!$F:$F,"Orçado",Lancamentos!$J:$J,Fluxo_de_Caixa_Semanal!$A188)</f>
        <v>0</v>
      </c>
      <c r="BV188" s="123">
        <f>-SUMIFS(Lancamentos!$Y:$Y,Lancamentos!$AF:$AF,Fluxo_de_Caixa_Semanal!BV$8,Lancamentos!$F:$F,"Orçado",Lancamentos!$J:$J,Fluxo_de_Caixa_Semanal!$A188)</f>
        <v>0</v>
      </c>
      <c r="BW188" s="121">
        <f>-SUMIFS(Lancamentos!$Y:$Y,Lancamentos!$AF:$AF,Fluxo_de_Caixa_Semanal!BW$8,Lancamentos!$F:$F,"Orçado",Lancamentos!$J:$J,Fluxo_de_Caixa_Semanal!$A188)</f>
        <v>0</v>
      </c>
      <c r="BX188" s="122">
        <f>-SUMIFS(Lancamentos!$Y:$Y,Lancamentos!$AF:$AF,Fluxo_de_Caixa_Semanal!BX$8,Lancamentos!$F:$F,"Orçado",Lancamentos!$J:$J,Fluxo_de_Caixa_Semanal!$A188)</f>
        <v>0</v>
      </c>
      <c r="BY188" s="123">
        <f>-SUMIFS(Lancamentos!$Y:$Y,Lancamentos!$AF:$AF,Fluxo_de_Caixa_Semanal!BY$8,Lancamentos!$F:$F,"Orçado",Lancamentos!$J:$J,Fluxo_de_Caixa_Semanal!$A188)</f>
        <v>0</v>
      </c>
      <c r="BZ188" s="121">
        <f>-SUMIFS(Lancamentos!$Y:$Y,Lancamentos!$AF:$AF,Fluxo_de_Caixa_Semanal!BZ$8,Lancamentos!$F:$F,"Orçado",Lancamentos!$J:$J,Fluxo_de_Caixa_Semanal!$A188)</f>
        <v>0</v>
      </c>
      <c r="CA188" s="122">
        <f>-SUMIFS(Lancamentos!$Y:$Y,Lancamentos!$AF:$AF,Fluxo_de_Caixa_Semanal!CA$8,Lancamentos!$F:$F,"Orçado",Lancamentos!$J:$J,Fluxo_de_Caixa_Semanal!$A188)</f>
        <v>0</v>
      </c>
      <c r="CB188" s="123">
        <f>-SUMIFS(Lancamentos!$Y:$Y,Lancamentos!$AF:$AF,Fluxo_de_Caixa_Semanal!CB$8,Lancamentos!$F:$F,"Orçado",Lancamentos!$J:$J,Fluxo_de_Caixa_Semanal!$A188)</f>
        <v>0</v>
      </c>
      <c r="CC188" s="121">
        <f>-SUMIFS(Lancamentos!$Y:$Y,Lancamentos!$AF:$AF,Fluxo_de_Caixa_Semanal!CC$8,Lancamentos!$F:$F,"Orçado",Lancamentos!$J:$J,Fluxo_de_Caixa_Semanal!$A188)</f>
        <v>0</v>
      </c>
      <c r="CD188" s="122">
        <f>-SUMIFS(Lancamentos!$Y:$Y,Lancamentos!$AF:$AF,Fluxo_de_Caixa_Semanal!CD$8,Lancamentos!$F:$F,"Orçado",Lancamentos!$J:$J,Fluxo_de_Caixa_Semanal!$A188)</f>
        <v>0</v>
      </c>
      <c r="CE188" s="123">
        <f>-SUMIFS(Lancamentos!$Y:$Y,Lancamentos!$AF:$AF,Fluxo_de_Caixa_Semanal!CE$8,Lancamentos!$F:$F,"Orçado",Lancamentos!$J:$J,Fluxo_de_Caixa_Semanal!$A188)</f>
        <v>0</v>
      </c>
      <c r="CF188" s="121">
        <f>-SUMIFS(Lancamentos!$Y:$Y,Lancamentos!$AF:$AF,Fluxo_de_Caixa_Semanal!CF$8,Lancamentos!$F:$F,"Orçado",Lancamentos!$J:$J,Fluxo_de_Caixa_Semanal!$A188)</f>
        <v>0</v>
      </c>
      <c r="CG188" s="122">
        <f>-SUMIFS(Lancamentos!$Y:$Y,Lancamentos!$AF:$AF,Fluxo_de_Caixa_Semanal!CG$8,Lancamentos!$F:$F,"Orçado",Lancamentos!$J:$J,Fluxo_de_Caixa_Semanal!$A188)</f>
        <v>0</v>
      </c>
      <c r="CH188" s="123">
        <f>-SUMIFS(Lancamentos!$Y:$Y,Lancamentos!$AF:$AF,Fluxo_de_Caixa_Semanal!CH$8,Lancamentos!$F:$F,"Orçado",Lancamentos!$J:$J,Fluxo_de_Caixa_Semanal!$A188)</f>
        <v>0</v>
      </c>
      <c r="CI188" s="121">
        <f>-SUMIFS(Lancamentos!$Y:$Y,Lancamentos!$AF:$AF,Fluxo_de_Caixa_Semanal!CI$8,Lancamentos!$F:$F,"Orçado",Lancamentos!$J:$J,Fluxo_de_Caixa_Semanal!$A188)</f>
        <v>0</v>
      </c>
      <c r="CJ188" s="122">
        <f>-SUMIFS(Lancamentos!$Y:$Y,Lancamentos!$AF:$AF,Fluxo_de_Caixa_Semanal!CJ$8,Lancamentos!$F:$F,"Orçado",Lancamentos!$J:$J,Fluxo_de_Caixa_Semanal!$A188)</f>
        <v>0</v>
      </c>
      <c r="CK188" s="123">
        <f>-SUMIFS(Lancamentos!$Y:$Y,Lancamentos!$AF:$AF,Fluxo_de_Caixa_Semanal!CK$8,Lancamentos!$F:$F,"Orçado",Lancamentos!$J:$J,Fluxo_de_Caixa_Semanal!$A188)</f>
        <v>0</v>
      </c>
      <c r="CL188" s="121">
        <f>-SUMIFS(Lancamentos!$Y:$Y,Lancamentos!$AF:$AF,Fluxo_de_Caixa_Semanal!CL$8,Lancamentos!$F:$F,"Orçado",Lancamentos!$J:$J,Fluxo_de_Caixa_Semanal!$A188)</f>
        <v>0</v>
      </c>
      <c r="CM188" s="122">
        <f>-SUMIFS(Lancamentos!$Y:$Y,Lancamentos!$AF:$AF,Fluxo_de_Caixa_Semanal!CM$8,Lancamentos!$F:$F,"Orçado",Lancamentos!$J:$J,Fluxo_de_Caixa_Semanal!$A188)</f>
        <v>0</v>
      </c>
      <c r="CN188" s="123">
        <f>-SUMIFS(Lancamentos!$Y:$Y,Lancamentos!$AF:$AF,Fluxo_de_Caixa_Semanal!CN$8,Lancamentos!$F:$F,"Orçado",Lancamentos!$J:$J,Fluxo_de_Caixa_Semanal!$A188)</f>
        <v>0</v>
      </c>
      <c r="CO188" s="121">
        <f>-SUMIFS(Lancamentos!$Y:$Y,Lancamentos!$AF:$AF,Fluxo_de_Caixa_Semanal!CO$8,Lancamentos!$F:$F,"Orçado",Lancamentos!$J:$J,Fluxo_de_Caixa_Semanal!$A188)</f>
        <v>0</v>
      </c>
      <c r="CP188" s="122">
        <f>-SUMIFS(Lancamentos!$Y:$Y,Lancamentos!$AF:$AF,Fluxo_de_Caixa_Semanal!CP$8,Lancamentos!$F:$F,"Orçado",Lancamentos!$J:$J,Fluxo_de_Caixa_Semanal!$A188)</f>
        <v>0</v>
      </c>
      <c r="CQ188" s="123">
        <f>-SUMIFS(Lancamentos!$Y:$Y,Lancamentos!$AF:$AF,Fluxo_de_Caixa_Semanal!CQ$8,Lancamentos!$F:$F,"Orçado",Lancamentos!$J:$J,Fluxo_de_Caixa_Semanal!$A188)</f>
        <v>0</v>
      </c>
      <c r="CR188" s="121">
        <f>-SUMIFS(Lancamentos!$Y:$Y,Lancamentos!$AF:$AF,Fluxo_de_Caixa_Semanal!CR$8,Lancamentos!$F:$F,"Orçado",Lancamentos!$J:$J,Fluxo_de_Caixa_Semanal!$A188)</f>
        <v>0</v>
      </c>
      <c r="CS188" s="122">
        <f>-SUMIFS(Lancamentos!$Y:$Y,Lancamentos!$AF:$AF,Fluxo_de_Caixa_Semanal!CS$8,Lancamentos!$F:$F,"Orçado",Lancamentos!$J:$J,Fluxo_de_Caixa_Semanal!$A188)</f>
        <v>0</v>
      </c>
      <c r="CT188" s="123">
        <f>-SUMIFS(Lancamentos!$Y:$Y,Lancamentos!$AF:$AF,Fluxo_de_Caixa_Semanal!CT$8,Lancamentos!$F:$F,"Orçado",Lancamentos!$J:$J,Fluxo_de_Caixa_Semanal!$A188)</f>
        <v>0</v>
      </c>
      <c r="CU188" s="121">
        <f>-SUMIFS(Lancamentos!$Y:$Y,Lancamentos!$AF:$AF,Fluxo_de_Caixa_Semanal!CU$8,Lancamentos!$F:$F,"Orçado",Lancamentos!$J:$J,Fluxo_de_Caixa_Semanal!$A188)</f>
        <v>0</v>
      </c>
      <c r="CV188" s="122">
        <f>-SUMIFS(Lancamentos!$Y:$Y,Lancamentos!$AF:$AF,Fluxo_de_Caixa_Semanal!CV$8,Lancamentos!$F:$F,"Orçado",Lancamentos!$J:$J,Fluxo_de_Caixa_Semanal!$A188)</f>
        <v>0</v>
      </c>
      <c r="CW188" s="123">
        <f>-SUMIFS(Lancamentos!$Y:$Y,Lancamentos!$AF:$AF,Fluxo_de_Caixa_Semanal!CW$8,Lancamentos!$F:$F,"Orçado",Lancamentos!$J:$J,Fluxo_de_Caixa_Semanal!$A188)</f>
        <v>0</v>
      </c>
      <c r="CX188" s="121">
        <f>-SUMIFS(Lancamentos!$Y:$Y,Lancamentos!$AF:$AF,Fluxo_de_Caixa_Semanal!CX$8,Lancamentos!$F:$F,"Orçado",Lancamentos!$J:$J,Fluxo_de_Caixa_Semanal!$A188)</f>
        <v>0</v>
      </c>
      <c r="CY188" s="122">
        <f>-SUMIFS(Lancamentos!$Y:$Y,Lancamentos!$AF:$AF,Fluxo_de_Caixa_Semanal!CY$8,Lancamentos!$F:$F,"Orçado",Lancamentos!$J:$J,Fluxo_de_Caixa_Semanal!$A188)</f>
        <v>0</v>
      </c>
      <c r="CZ188" s="123">
        <f>-SUMIFS(Lancamentos!$Y:$Y,Lancamentos!$AF:$AF,Fluxo_de_Caixa_Semanal!CZ$8,Lancamentos!$F:$F,"Orçado",Lancamentos!$J:$J,Fluxo_de_Caixa_Semanal!$A188)</f>
        <v>0</v>
      </c>
      <c r="DA188" s="121">
        <f>-SUMIFS(Lancamentos!$Y:$Y,Lancamentos!$AF:$AF,Fluxo_de_Caixa_Semanal!DA$8,Lancamentos!$F:$F,"Orçado",Lancamentos!$J:$J,Fluxo_de_Caixa_Semanal!$A188)</f>
        <v>0</v>
      </c>
      <c r="DB188" s="122">
        <f>-SUMIFS(Lancamentos!$Y:$Y,Lancamentos!$AF:$AF,Fluxo_de_Caixa_Semanal!DB$8,Lancamentos!$F:$F,"Orçado",Lancamentos!$J:$J,Fluxo_de_Caixa_Semanal!$A188)</f>
        <v>0</v>
      </c>
      <c r="DC188" s="123">
        <f>-SUMIFS(Lancamentos!$Y:$Y,Lancamentos!$AF:$AF,Fluxo_de_Caixa_Semanal!DC$8,Lancamentos!$F:$F,"Orçado",Lancamentos!$J:$J,Fluxo_de_Caixa_Semanal!$A188)</f>
        <v>0</v>
      </c>
      <c r="DD188" s="121">
        <f>-SUMIFS(Lancamentos!$Y:$Y,Lancamentos!$AF:$AF,Fluxo_de_Caixa_Semanal!DD$8,Lancamentos!$F:$F,"Orçado",Lancamentos!$J:$J,Fluxo_de_Caixa_Semanal!$A188)</f>
        <v>0</v>
      </c>
      <c r="DE188" s="122">
        <f>-SUMIFS(Lancamentos!$Y:$Y,Lancamentos!$AF:$AF,Fluxo_de_Caixa_Semanal!DE$8,Lancamentos!$F:$F,"Orçado",Lancamentos!$J:$J,Fluxo_de_Caixa_Semanal!$A188)</f>
        <v>0</v>
      </c>
      <c r="DF188" s="123">
        <f>-SUMIFS(Lancamentos!$Y:$Y,Lancamentos!$AF:$AF,Fluxo_de_Caixa_Semanal!DF$8,Lancamentos!$F:$F,"Orçado",Lancamentos!$J:$J,Fluxo_de_Caixa_Semanal!$A188)</f>
        <v>0</v>
      </c>
      <c r="DG188" s="121">
        <f>-SUMIFS(Lancamentos!$Y:$Y,Lancamentos!$AF:$AF,Fluxo_de_Caixa_Semanal!DG$8,Lancamentos!$F:$F,"Orçado",Lancamentos!$J:$J,Fluxo_de_Caixa_Semanal!$A188)</f>
        <v>0</v>
      </c>
      <c r="DH188" s="122">
        <f>-SUMIFS(Lancamentos!$Y:$Y,Lancamentos!$AF:$AF,Fluxo_de_Caixa_Semanal!DH$8,Lancamentos!$F:$F,"Orçado",Lancamentos!$J:$J,Fluxo_de_Caixa_Semanal!$A188)</f>
        <v>0</v>
      </c>
      <c r="DI188" s="123">
        <f>-SUMIFS(Lancamentos!$Y:$Y,Lancamentos!$AF:$AF,Fluxo_de_Caixa_Semanal!DI$8,Lancamentos!$F:$F,"Orçado",Lancamentos!$J:$J,Fluxo_de_Caixa_Semanal!$A188)</f>
        <v>0</v>
      </c>
      <c r="DJ188" s="121">
        <f>-SUMIFS(Lancamentos!$Y:$Y,Lancamentos!$AF:$AF,Fluxo_de_Caixa_Semanal!DJ$8,Lancamentos!$F:$F,"Orçado",Lancamentos!$J:$J,Fluxo_de_Caixa_Semanal!$A188)</f>
        <v>0</v>
      </c>
      <c r="DK188" s="122">
        <f>-SUMIFS(Lancamentos!$Y:$Y,Lancamentos!$AF:$AF,Fluxo_de_Caixa_Semanal!DK$8,Lancamentos!$F:$F,"Orçado",Lancamentos!$J:$J,Fluxo_de_Caixa_Semanal!$A188)</f>
        <v>0</v>
      </c>
      <c r="DL188" s="123">
        <f>-SUMIFS(Lancamentos!$Y:$Y,Lancamentos!$AF:$AF,Fluxo_de_Caixa_Semanal!DL$8,Lancamentos!$F:$F,"Orçado",Lancamentos!$J:$J,Fluxo_de_Caixa_Semanal!$A188)</f>
        <v>0</v>
      </c>
      <c r="DM188" s="121">
        <f>-SUMIFS(Lancamentos!$Y:$Y,Lancamentos!$AF:$AF,Fluxo_de_Caixa_Semanal!DM$8,Lancamentos!$F:$F,"Orçado",Lancamentos!$J:$J,Fluxo_de_Caixa_Semanal!$A188)</f>
        <v>0</v>
      </c>
      <c r="DN188" s="122">
        <f>-SUMIFS(Lancamentos!$Y:$Y,Lancamentos!$AF:$AF,Fluxo_de_Caixa_Semanal!DN$8,Lancamentos!$F:$F,"Orçado",Lancamentos!$J:$J,Fluxo_de_Caixa_Semanal!$A188)</f>
        <v>0</v>
      </c>
      <c r="DO188" s="123">
        <f>-SUMIFS(Lancamentos!$Y:$Y,Lancamentos!$AF:$AF,Fluxo_de_Caixa_Semanal!DO$8,Lancamentos!$F:$F,"Orçado",Lancamentos!$J:$J,Fluxo_de_Caixa_Semanal!$A188)</f>
        <v>0</v>
      </c>
      <c r="DP188" s="121">
        <f>-SUMIFS(Lancamentos!$Y:$Y,Lancamentos!$AF:$AF,Fluxo_de_Caixa_Semanal!DP$8,Lancamentos!$F:$F,"Orçado",Lancamentos!$J:$J,Fluxo_de_Caixa_Semanal!$A188)</f>
        <v>0</v>
      </c>
      <c r="DQ188" s="122">
        <f>-SUMIFS(Lancamentos!$Y:$Y,Lancamentos!$AF:$AF,Fluxo_de_Caixa_Semanal!DQ$8,Lancamentos!$F:$F,"Orçado",Lancamentos!$J:$J,Fluxo_de_Caixa_Semanal!$A188)</f>
        <v>0</v>
      </c>
      <c r="DR188" s="123">
        <f>-SUMIFS(Lancamentos!$Y:$Y,Lancamentos!$AF:$AF,Fluxo_de_Caixa_Semanal!DR$8,Lancamentos!$F:$F,"Orçado",Lancamentos!$J:$J,Fluxo_de_Caixa_Semanal!$A188)</f>
        <v>0</v>
      </c>
      <c r="DS188" s="121">
        <f>-SUMIFS(Lancamentos!$Y:$Y,Lancamentos!$AF:$AF,Fluxo_de_Caixa_Semanal!DS$8,Lancamentos!$F:$F,"Orçado",Lancamentos!$J:$J,Fluxo_de_Caixa_Semanal!$A188)</f>
        <v>0</v>
      </c>
      <c r="DT188" s="122">
        <f>-SUMIFS(Lancamentos!$Y:$Y,Lancamentos!$AF:$AF,Fluxo_de_Caixa_Semanal!DT$8,Lancamentos!$F:$F,"Orçado",Lancamentos!$J:$J,Fluxo_de_Caixa_Semanal!$A188)</f>
        <v>0</v>
      </c>
      <c r="DU188" s="123">
        <f>-SUMIFS(Lancamentos!$Y:$Y,Lancamentos!$AF:$AF,Fluxo_de_Caixa_Semanal!DU$8,Lancamentos!$F:$F,"Orçado",Lancamentos!$J:$J,Fluxo_de_Caixa_Semanal!$A188)</f>
        <v>0</v>
      </c>
      <c r="DV188" s="121">
        <f>-SUMIFS(Lancamentos!$Y:$Y,Lancamentos!$AF:$AF,Fluxo_de_Caixa_Semanal!DV$8,Lancamentos!$F:$F,"Orçado",Lancamentos!$J:$J,Fluxo_de_Caixa_Semanal!$A188)</f>
        <v>0</v>
      </c>
      <c r="DW188" s="122">
        <f>-SUMIFS(Lancamentos!$Y:$Y,Lancamentos!$AF:$AF,Fluxo_de_Caixa_Semanal!DW$8,Lancamentos!$F:$F,"Orçado",Lancamentos!$J:$J,Fluxo_de_Caixa_Semanal!$A188)</f>
        <v>0</v>
      </c>
      <c r="DX188" s="123">
        <f>-SUMIFS(Lancamentos!$Y:$Y,Lancamentos!$AF:$AF,Fluxo_de_Caixa_Semanal!DX$8,Lancamentos!$F:$F,"Orçado",Lancamentos!$J:$J,Fluxo_de_Caixa_Semanal!$A188)</f>
        <v>0</v>
      </c>
      <c r="DY188" s="121">
        <f>-SUMIFS(Lancamentos!$Y:$Y,Lancamentos!$AF:$AF,Fluxo_de_Caixa_Semanal!DY$8,Lancamentos!$F:$F,"Orçado",Lancamentos!$J:$J,Fluxo_de_Caixa_Semanal!$A188)</f>
        <v>0</v>
      </c>
      <c r="DZ188" s="122">
        <f>-SUMIFS(Lancamentos!$Y:$Y,Lancamentos!$AF:$AF,Fluxo_de_Caixa_Semanal!DZ$8,Lancamentos!$F:$F,"Orçado",Lancamentos!$J:$J,Fluxo_de_Caixa_Semanal!$A188)</f>
        <v>0</v>
      </c>
      <c r="EA188" s="123">
        <f>-SUMIFS(Lancamentos!$Y:$Y,Lancamentos!$AF:$AF,Fluxo_de_Caixa_Semanal!EA$8,Lancamentos!$F:$F,"Orçado",Lancamentos!$J:$J,Fluxo_de_Caixa_Semanal!$A188)</f>
        <v>0</v>
      </c>
      <c r="EB188" s="121">
        <f>-SUMIFS(Lancamentos!$Y:$Y,Lancamentos!$AF:$AF,Fluxo_de_Caixa_Semanal!EB$8,Lancamentos!$F:$F,"Orçado",Lancamentos!$J:$J,Fluxo_de_Caixa_Semanal!$A188)</f>
        <v>0</v>
      </c>
      <c r="EC188" s="122">
        <f>-SUMIFS(Lancamentos!$Y:$Y,Lancamentos!$AF:$AF,Fluxo_de_Caixa_Semanal!EC$8,Lancamentos!$F:$F,"Orçado",Lancamentos!$J:$J,Fluxo_de_Caixa_Semanal!$A188)</f>
        <v>0</v>
      </c>
      <c r="ED188" s="123">
        <f>-SUMIFS(Lancamentos!$Y:$Y,Lancamentos!$AF:$AF,Fluxo_de_Caixa_Semanal!ED$8,Lancamentos!$F:$F,"Orçado",Lancamentos!$J:$J,Fluxo_de_Caixa_Semanal!$A188)</f>
        <v>0</v>
      </c>
      <c r="EE188" s="121">
        <f>-SUMIFS(Lancamentos!$Y:$Y,Lancamentos!$AF:$AF,Fluxo_de_Caixa_Semanal!EE$8,Lancamentos!$F:$F,"Orçado",Lancamentos!$J:$J,Fluxo_de_Caixa_Semanal!$A188)</f>
        <v>0</v>
      </c>
      <c r="EF188" s="122">
        <f>-SUMIFS(Lancamentos!$Y:$Y,Lancamentos!$AF:$AF,Fluxo_de_Caixa_Semanal!EF$8,Lancamentos!$F:$F,"Orçado",Lancamentos!$J:$J,Fluxo_de_Caixa_Semanal!$A188)</f>
        <v>0</v>
      </c>
      <c r="EG188" s="123">
        <f>-SUMIFS(Lancamentos!$Y:$Y,Lancamentos!$AF:$AF,Fluxo_de_Caixa_Semanal!EG$8,Lancamentos!$F:$F,"Orçado",Lancamentos!$J:$J,Fluxo_de_Caixa_Semanal!$A188)</f>
        <v>0</v>
      </c>
      <c r="EH188" s="121">
        <f>-SUMIFS(Lancamentos!$Y:$Y,Lancamentos!$AF:$AF,Fluxo_de_Caixa_Semanal!EH$8,Lancamentos!$F:$F,"Orçado",Lancamentos!$J:$J,Fluxo_de_Caixa_Semanal!$A188)</f>
        <v>0</v>
      </c>
      <c r="EI188" s="122">
        <f>-SUMIFS(Lancamentos!$Y:$Y,Lancamentos!$AF:$AF,Fluxo_de_Caixa_Semanal!EI$8,Lancamentos!$F:$F,"Orçado",Lancamentos!$J:$J,Fluxo_de_Caixa_Semanal!$A188)</f>
        <v>0</v>
      </c>
      <c r="EJ188" s="123">
        <f>-SUMIFS(Lancamentos!$Y:$Y,Lancamentos!$AF:$AF,Fluxo_de_Caixa_Semanal!EJ$8,Lancamentos!$F:$F,"Orçado",Lancamentos!$J:$J,Fluxo_de_Caixa_Semanal!$A188)</f>
        <v>0</v>
      </c>
      <c r="EK188" s="121">
        <f>-SUMIFS(Lancamentos!$Y:$Y,Lancamentos!$AF:$AF,Fluxo_de_Caixa_Semanal!EK$8,Lancamentos!$F:$F,"Orçado",Lancamentos!$J:$J,Fluxo_de_Caixa_Semanal!$A188)</f>
        <v>0</v>
      </c>
      <c r="EL188" s="122">
        <f>-SUMIFS(Lancamentos!$Y:$Y,Lancamentos!$AF:$AF,Fluxo_de_Caixa_Semanal!EL$8,Lancamentos!$F:$F,"Orçado",Lancamentos!$J:$J,Fluxo_de_Caixa_Semanal!$A188)</f>
        <v>0</v>
      </c>
      <c r="EM188" s="123">
        <f>-SUMIFS(Lancamentos!$Y:$Y,Lancamentos!$AF:$AF,Fluxo_de_Caixa_Semanal!EM$8,Lancamentos!$F:$F,"Orçado",Lancamentos!$J:$J,Fluxo_de_Caixa_Semanal!$A188)</f>
        <v>0</v>
      </c>
      <c r="EN188" s="121">
        <f>-SUMIFS(Lancamentos!$Y:$Y,Lancamentos!$AF:$AF,Fluxo_de_Caixa_Semanal!EN$8,Lancamentos!$F:$F,"Orçado",Lancamentos!$J:$J,Fluxo_de_Caixa_Semanal!$A188)</f>
        <v>0</v>
      </c>
      <c r="EO188" s="122">
        <f>-SUMIFS(Lancamentos!$Y:$Y,Lancamentos!$AF:$AF,Fluxo_de_Caixa_Semanal!EO$8,Lancamentos!$F:$F,"Orçado",Lancamentos!$J:$J,Fluxo_de_Caixa_Semanal!$A188)</f>
        <v>0</v>
      </c>
      <c r="EP188" s="123">
        <f>-SUMIFS(Lancamentos!$Y:$Y,Lancamentos!$AF:$AF,Fluxo_de_Caixa_Semanal!EP$8,Lancamentos!$F:$F,"Orçado",Lancamentos!$J:$J,Fluxo_de_Caixa_Semanal!$A188)</f>
        <v>0</v>
      </c>
      <c r="EQ188" s="121">
        <f>-SUMIFS(Lancamentos!$Y:$Y,Lancamentos!$AF:$AF,Fluxo_de_Caixa_Semanal!EQ$8,Lancamentos!$F:$F,"Orçado",Lancamentos!$J:$J,Fluxo_de_Caixa_Semanal!$A188)</f>
        <v>0</v>
      </c>
      <c r="ER188" s="122">
        <f>-SUMIFS(Lancamentos!$Y:$Y,Lancamentos!$AF:$AF,Fluxo_de_Caixa_Semanal!ER$8,Lancamentos!$F:$F,"Orçado",Lancamentos!$J:$J,Fluxo_de_Caixa_Semanal!$A188)</f>
        <v>0</v>
      </c>
      <c r="ES188" s="123">
        <f>-SUMIFS(Lancamentos!$Y:$Y,Lancamentos!$AF:$AF,Fluxo_de_Caixa_Semanal!ES$8,Lancamentos!$F:$F,"Orçado",Lancamentos!$J:$J,Fluxo_de_Caixa_Semanal!$A188)</f>
        <v>0</v>
      </c>
    </row>
    <row r="189" spans="1:149" s="2" customFormat="1" outlineLevel="1" x14ac:dyDescent="0.25">
      <c r="A189" t="s">
        <v>172</v>
      </c>
      <c r="B189" t="s">
        <v>56</v>
      </c>
      <c r="C189" s="165">
        <f>-SUMIFS(Lancamentos!$Y:$Y,Lancamentos!$AF:$AF,Fluxo_de_Caixa_Semanal!C$8,Lancamentos!$F:$F,"Realizado",Lancamentos!$J:$J,Fluxo_de_Caixa_Semanal!$A189)</f>
        <v>0</v>
      </c>
      <c r="D189" s="165">
        <f>-SUMIFS(Lancamentos!$Y:$Y,Lancamentos!$AF:$AF,Fluxo_de_Caixa_Semanal!D$8,Lancamentos!$F:$F,"Realizado",Lancamentos!$J:$J,Fluxo_de_Caixa_Semanal!$A189)</f>
        <v>0</v>
      </c>
      <c r="E189" s="166">
        <f>-SUMIFS(Lancamentos!$Y:$Y,Lancamentos!$AF:$AF,Fluxo_de_Caixa_Semanal!E$8,Lancamentos!$F:$F,"Realizado",Lancamentos!$J:$J,Fluxo_de_Caixa_Semanal!$A189)</f>
        <v>0</v>
      </c>
      <c r="F189" s="167">
        <f>-SUMIFS(Lancamentos!$Y:$Y,Lancamentos!$AF:$AF,Fluxo_de_Caixa_Semanal!F$8,Lancamentos!$F:$F,"Realizado",Lancamentos!$J:$J,Fluxo_de_Caixa_Semanal!$A189)</f>
        <v>0</v>
      </c>
      <c r="G189" s="165">
        <f>-SUMIFS(Lancamentos!$Y:$Y,Lancamentos!$AF:$AF,Fluxo_de_Caixa_Semanal!G$8,Lancamentos!$F:$F,"Realizado",Lancamentos!$J:$J,Fluxo_de_Caixa_Semanal!$A189)</f>
        <v>0</v>
      </c>
      <c r="H189" s="166">
        <f>-SUMIFS(Lancamentos!$Y:$Y,Lancamentos!$AF:$AF,Fluxo_de_Caixa_Semanal!H$8,Lancamentos!$F:$F,"Realizado",Lancamentos!$J:$J,Fluxo_de_Caixa_Semanal!$A189)</f>
        <v>0</v>
      </c>
      <c r="I189" s="167">
        <f>-SUMIFS(Lancamentos!$Y:$Y,Lancamentos!$AF:$AF,Fluxo_de_Caixa_Semanal!I$8,Lancamentos!$F:$F,"Realizado",Lancamentos!$J:$J,Fluxo_de_Caixa_Semanal!$A189)</f>
        <v>0</v>
      </c>
      <c r="J189" s="165">
        <f>-SUMIFS(Lancamentos!$Y:$Y,Lancamentos!$AF:$AF,Fluxo_de_Caixa_Semanal!J$8,Lancamentos!$F:$F,"Realizado",Lancamentos!$J:$J,Fluxo_de_Caixa_Semanal!$A189)</f>
        <v>0</v>
      </c>
      <c r="K189" s="166">
        <f>-SUMIFS(Lancamentos!$Y:$Y,Lancamentos!$AF:$AF,Fluxo_de_Caixa_Semanal!K$8,Lancamentos!$F:$F,"Realizado",Lancamentos!$J:$J,Fluxo_de_Caixa_Semanal!$A189)</f>
        <v>0</v>
      </c>
      <c r="L189" s="167">
        <f>-SUMIFS(Lancamentos!$Y:$Y,Lancamentos!$AF:$AF,Fluxo_de_Caixa_Semanal!L$8,Lancamentos!$F:$F,"Realizado",Lancamentos!$J:$J,Fluxo_de_Caixa_Semanal!$A189)</f>
        <v>0</v>
      </c>
      <c r="M189" s="165">
        <f>-SUMIFS(Lancamentos!$Y:$Y,Lancamentos!$AF:$AF,Fluxo_de_Caixa_Semanal!M$8,Lancamentos!$F:$F,"Realizado",Lancamentos!$J:$J,Fluxo_de_Caixa_Semanal!$A189)</f>
        <v>0</v>
      </c>
      <c r="N189" s="166">
        <f>-SUMIFS(Lancamentos!$Y:$Y,Lancamentos!$AF:$AF,Fluxo_de_Caixa_Semanal!N$8,Lancamentos!$F:$F,"Realizado",Lancamentos!$J:$J,Fluxo_de_Caixa_Semanal!$A189)</f>
        <v>0</v>
      </c>
      <c r="O189" s="167">
        <f>-SUMIFS(Lancamentos!$Y:$Y,Lancamentos!$AF:$AF,Fluxo_de_Caixa_Semanal!O$8,Lancamentos!$F:$F,"Realizado",Lancamentos!$J:$J,Fluxo_de_Caixa_Semanal!$A189)</f>
        <v>0</v>
      </c>
      <c r="P189" s="165">
        <f>-SUMIFS(Lancamentos!$Y:$Y,Lancamentos!$AF:$AF,Fluxo_de_Caixa_Semanal!P$8,Lancamentos!$F:$F,"Realizado",Lancamentos!$J:$J,Fluxo_de_Caixa_Semanal!$A189)</f>
        <v>0</v>
      </c>
      <c r="Q189" s="166">
        <f>-SUMIFS(Lancamentos!$Y:$Y,Lancamentos!$AF:$AF,Fluxo_de_Caixa_Semanal!Q$8,Lancamentos!$F:$F,"Realizado",Lancamentos!$J:$J,Fluxo_de_Caixa_Semanal!$A189)</f>
        <v>0</v>
      </c>
      <c r="R189" s="167">
        <f>-SUMIFS(Lancamentos!$Y:$Y,Lancamentos!$AF:$AF,Fluxo_de_Caixa_Semanal!R$8,Lancamentos!$F:$F,"Realizado",Lancamentos!$J:$J,Fluxo_de_Caixa_Semanal!$A189)</f>
        <v>0</v>
      </c>
      <c r="S189" s="165">
        <f>-SUMIFS(Lancamentos!$Y:$Y,Lancamentos!$AF:$AF,Fluxo_de_Caixa_Semanal!S$8,Lancamentos!$F:$F,"Realizado",Lancamentos!$J:$J,Fluxo_de_Caixa_Semanal!$A189)</f>
        <v>0</v>
      </c>
      <c r="T189" s="166">
        <f>-SUMIFS(Lancamentos!$Y:$Y,Lancamentos!$AF:$AF,Fluxo_de_Caixa_Semanal!T$8,Lancamentos!$F:$F,"Realizado",Lancamentos!$J:$J,Fluxo_de_Caixa_Semanal!$A189)</f>
        <v>0</v>
      </c>
      <c r="U189" s="167">
        <f>-SUMIFS(Lancamentos!$Y:$Y,Lancamentos!$AF:$AF,Fluxo_de_Caixa_Semanal!U$8,Lancamentos!$F:$F,"Realizado",Lancamentos!$J:$J,Fluxo_de_Caixa_Semanal!$A189)</f>
        <v>0</v>
      </c>
      <c r="V189" s="165">
        <f>-SUMIFS(Lancamentos!$Y:$Y,Lancamentos!$AF:$AF,Fluxo_de_Caixa_Semanal!V$8,Lancamentos!$F:$F,"Realizado",Lancamentos!$J:$J,Fluxo_de_Caixa_Semanal!$A189)</f>
        <v>0</v>
      </c>
      <c r="W189" s="166">
        <f>-SUMIFS(Lancamentos!$Y:$Y,Lancamentos!$AF:$AF,Fluxo_de_Caixa_Semanal!W$8,Lancamentos!$F:$F,"Realizado",Lancamentos!$J:$J,Fluxo_de_Caixa_Semanal!$A189)</f>
        <v>0</v>
      </c>
      <c r="X189" s="121">
        <f>-SUMIFS(Lancamentos!$Y:$Y,Lancamentos!$AF:$AF,Fluxo_de_Caixa_Semanal!X$8,Lancamentos!$F:$F,"Orçado",Lancamentos!$J:$J,Fluxo_de_Caixa_Semanal!$A189)</f>
        <v>0</v>
      </c>
      <c r="Y189" s="122">
        <f>-SUMIFS(Lancamentos!$Y:$Y,Lancamentos!$AF:$AF,Fluxo_de_Caixa_Semanal!Y$8,Lancamentos!$F:$F,"Orçado",Lancamentos!$J:$J,Fluxo_de_Caixa_Semanal!$A189)</f>
        <v>0</v>
      </c>
      <c r="Z189" s="123">
        <f>-SUMIFS(Lancamentos!$Y:$Y,Lancamentos!$AF:$AF,Fluxo_de_Caixa_Semanal!Z$8,Lancamentos!$F:$F,"Orçado",Lancamentos!$J:$J,Fluxo_de_Caixa_Semanal!$A189)</f>
        <v>0</v>
      </c>
      <c r="AA189" s="121">
        <f>-SUMIFS(Lancamentos!$Y:$Y,Lancamentos!$AF:$AF,Fluxo_de_Caixa_Semanal!AA$8,Lancamentos!$F:$F,"Orçado",Lancamentos!$J:$J,Fluxo_de_Caixa_Semanal!$A189)</f>
        <v>0</v>
      </c>
      <c r="AB189" s="122">
        <f>-SUMIFS(Lancamentos!$Y:$Y,Lancamentos!$AF:$AF,Fluxo_de_Caixa_Semanal!AB$8,Lancamentos!$F:$F,"Orçado",Lancamentos!$J:$J,Fluxo_de_Caixa_Semanal!$A189)</f>
        <v>0</v>
      </c>
      <c r="AC189" s="123">
        <f>-SUMIFS(Lancamentos!$Y:$Y,Lancamentos!$AF:$AF,Fluxo_de_Caixa_Semanal!AC$8,Lancamentos!$F:$F,"Orçado",Lancamentos!$J:$J,Fluxo_de_Caixa_Semanal!$A189)</f>
        <v>0</v>
      </c>
      <c r="AD189" s="121">
        <f>-SUMIFS(Lancamentos!$Y:$Y,Lancamentos!$AF:$AF,Fluxo_de_Caixa_Semanal!AD$8,Lancamentos!$F:$F,"Orçado",Lancamentos!$J:$J,Fluxo_de_Caixa_Semanal!$A189)</f>
        <v>0</v>
      </c>
      <c r="AE189" s="122">
        <f>-SUMIFS(Lancamentos!$Y:$Y,Lancamentos!$AF:$AF,Fluxo_de_Caixa_Semanal!AE$8,Lancamentos!$F:$F,"Orçado",Lancamentos!$J:$J,Fluxo_de_Caixa_Semanal!$A189)</f>
        <v>0</v>
      </c>
      <c r="AF189" s="123">
        <f>-SUMIFS(Lancamentos!$Y:$Y,Lancamentos!$AF:$AF,Fluxo_de_Caixa_Semanal!AF$8,Lancamentos!$F:$F,"Orçado",Lancamentos!$J:$J,Fluxo_de_Caixa_Semanal!$A189)</f>
        <v>0</v>
      </c>
      <c r="AG189" s="121">
        <f>-SUMIFS(Lancamentos!$Y:$Y,Lancamentos!$AF:$AF,Fluxo_de_Caixa_Semanal!AG$8,Lancamentos!$F:$F,"Orçado",Lancamentos!$J:$J,Fluxo_de_Caixa_Semanal!$A189)</f>
        <v>0</v>
      </c>
      <c r="AH189" s="122">
        <f>-SUMIFS(Lancamentos!$Y:$Y,Lancamentos!$AF:$AF,Fluxo_de_Caixa_Semanal!AH$8,Lancamentos!$F:$F,"Orçado",Lancamentos!$J:$J,Fluxo_de_Caixa_Semanal!$A189)</f>
        <v>0</v>
      </c>
      <c r="AI189" s="123">
        <f>-SUMIFS(Lancamentos!$Y:$Y,Lancamentos!$AF:$AF,Fluxo_de_Caixa_Semanal!AI$8,Lancamentos!$F:$F,"Orçado",Lancamentos!$J:$J,Fluxo_de_Caixa_Semanal!$A189)</f>
        <v>0</v>
      </c>
      <c r="AJ189" s="121">
        <f>-SUMIFS(Lancamentos!$Y:$Y,Lancamentos!$AF:$AF,Fluxo_de_Caixa_Semanal!AJ$8,Lancamentos!$F:$F,"Orçado",Lancamentos!$J:$J,Fluxo_de_Caixa_Semanal!$A189)</f>
        <v>0</v>
      </c>
      <c r="AK189" s="122">
        <f>-SUMIFS(Lancamentos!$Y:$Y,Lancamentos!$AF:$AF,Fluxo_de_Caixa_Semanal!AK$8,Lancamentos!$F:$F,"Orçado",Lancamentos!$J:$J,Fluxo_de_Caixa_Semanal!$A189)</f>
        <v>0</v>
      </c>
      <c r="AL189" s="123">
        <f>-SUMIFS(Lancamentos!$Y:$Y,Lancamentos!$AF:$AF,Fluxo_de_Caixa_Semanal!AL$8,Lancamentos!$F:$F,"Orçado",Lancamentos!$J:$J,Fluxo_de_Caixa_Semanal!$A189)</f>
        <v>0</v>
      </c>
      <c r="AM189" s="121">
        <f>-SUMIFS(Lancamentos!$Y:$Y,Lancamentos!$AF:$AF,Fluxo_de_Caixa_Semanal!AM$8,Lancamentos!$F:$F,"Orçado",Lancamentos!$J:$J,Fluxo_de_Caixa_Semanal!$A189)</f>
        <v>0</v>
      </c>
      <c r="AN189" s="122">
        <f>-SUMIFS(Lancamentos!$Y:$Y,Lancamentos!$AF:$AF,Fluxo_de_Caixa_Semanal!AN$8,Lancamentos!$F:$F,"Orçado",Lancamentos!$J:$J,Fluxo_de_Caixa_Semanal!$A189)</f>
        <v>0</v>
      </c>
      <c r="AO189" s="123">
        <f>-SUMIFS(Lancamentos!$Y:$Y,Lancamentos!$AF:$AF,Fluxo_de_Caixa_Semanal!AO$8,Lancamentos!$F:$F,"Orçado",Lancamentos!$J:$J,Fluxo_de_Caixa_Semanal!$A189)</f>
        <v>0</v>
      </c>
      <c r="AP189" s="121">
        <f>-SUMIFS(Lancamentos!$Y:$Y,Lancamentos!$AF:$AF,Fluxo_de_Caixa_Semanal!AP$8,Lancamentos!$F:$F,"Orçado",Lancamentos!$J:$J,Fluxo_de_Caixa_Semanal!$A189)</f>
        <v>0</v>
      </c>
      <c r="AQ189" s="122">
        <f>-SUMIFS(Lancamentos!$Y:$Y,Lancamentos!$AF:$AF,Fluxo_de_Caixa_Semanal!AQ$8,Lancamentos!$F:$F,"Orçado",Lancamentos!$J:$J,Fluxo_de_Caixa_Semanal!$A189)</f>
        <v>0</v>
      </c>
      <c r="AR189" s="123">
        <f>-SUMIFS(Lancamentos!$Y:$Y,Lancamentos!$AF:$AF,Fluxo_de_Caixa_Semanal!AR$8,Lancamentos!$F:$F,"Orçado",Lancamentos!$J:$J,Fluxo_de_Caixa_Semanal!$A189)</f>
        <v>0</v>
      </c>
      <c r="AS189" s="121">
        <f>-SUMIFS(Lancamentos!$Y:$Y,Lancamentos!$AF:$AF,Fluxo_de_Caixa_Semanal!AS$8,Lancamentos!$F:$F,"Orçado",Lancamentos!$J:$J,Fluxo_de_Caixa_Semanal!$A189)</f>
        <v>0</v>
      </c>
      <c r="AT189" s="122">
        <f>-SUMIFS(Lancamentos!$Y:$Y,Lancamentos!$AF:$AF,Fluxo_de_Caixa_Semanal!AT$8,Lancamentos!$F:$F,"Orçado",Lancamentos!$J:$J,Fluxo_de_Caixa_Semanal!$A189)</f>
        <v>0</v>
      </c>
      <c r="AU189" s="123">
        <f>-SUMIFS(Lancamentos!$Y:$Y,Lancamentos!$AF:$AF,Fluxo_de_Caixa_Semanal!AU$8,Lancamentos!$F:$F,"Orçado",Lancamentos!$J:$J,Fluxo_de_Caixa_Semanal!$A189)</f>
        <v>0</v>
      </c>
      <c r="AV189" s="121">
        <f>-SUMIFS(Lancamentos!$Y:$Y,Lancamentos!$AF:$AF,Fluxo_de_Caixa_Semanal!AV$8,Lancamentos!$F:$F,"Orçado",Lancamentos!$J:$J,Fluxo_de_Caixa_Semanal!$A189)</f>
        <v>0</v>
      </c>
      <c r="AW189" s="122">
        <f>-SUMIFS(Lancamentos!$Y:$Y,Lancamentos!$AF:$AF,Fluxo_de_Caixa_Semanal!AW$8,Lancamentos!$F:$F,"Orçado",Lancamentos!$J:$J,Fluxo_de_Caixa_Semanal!$A189)</f>
        <v>0</v>
      </c>
      <c r="AX189" s="123">
        <f>-SUMIFS(Lancamentos!$Y:$Y,Lancamentos!$AF:$AF,Fluxo_de_Caixa_Semanal!AX$8,Lancamentos!$F:$F,"Orçado",Lancamentos!$J:$J,Fluxo_de_Caixa_Semanal!$A189)</f>
        <v>0</v>
      </c>
      <c r="AY189" s="121">
        <f>-SUMIFS(Lancamentos!$Y:$Y,Lancamentos!$AF:$AF,Fluxo_de_Caixa_Semanal!AY$8,Lancamentos!$F:$F,"Orçado",Lancamentos!$J:$J,Fluxo_de_Caixa_Semanal!$A189)</f>
        <v>0</v>
      </c>
      <c r="AZ189" s="122">
        <f>-SUMIFS(Lancamentos!$Y:$Y,Lancamentos!$AF:$AF,Fluxo_de_Caixa_Semanal!AZ$8,Lancamentos!$F:$F,"Orçado",Lancamentos!$J:$J,Fluxo_de_Caixa_Semanal!$A189)</f>
        <v>0</v>
      </c>
      <c r="BA189" s="123">
        <f>-SUMIFS(Lancamentos!$Y:$Y,Lancamentos!$AF:$AF,Fluxo_de_Caixa_Semanal!BA$8,Lancamentos!$F:$F,"Orçado",Lancamentos!$J:$J,Fluxo_de_Caixa_Semanal!$A189)</f>
        <v>0</v>
      </c>
      <c r="BB189" s="121">
        <f>-SUMIFS(Lancamentos!$Y:$Y,Lancamentos!$AF:$AF,Fluxo_de_Caixa_Semanal!BB$8,Lancamentos!$F:$F,"Orçado",Lancamentos!$J:$J,Fluxo_de_Caixa_Semanal!$A189)</f>
        <v>0</v>
      </c>
      <c r="BC189" s="122">
        <f>-SUMIFS(Lancamentos!$Y:$Y,Lancamentos!$AF:$AF,Fluxo_de_Caixa_Semanal!BC$8,Lancamentos!$F:$F,"Orçado",Lancamentos!$J:$J,Fluxo_de_Caixa_Semanal!$A189)</f>
        <v>0</v>
      </c>
      <c r="BD189" s="123">
        <f>-SUMIFS(Lancamentos!$Y:$Y,Lancamentos!$AF:$AF,Fluxo_de_Caixa_Semanal!BD$8,Lancamentos!$F:$F,"Orçado",Lancamentos!$J:$J,Fluxo_de_Caixa_Semanal!$A189)</f>
        <v>0</v>
      </c>
      <c r="BE189" s="121">
        <f>-SUMIFS(Lancamentos!$Y:$Y,Lancamentos!$AF:$AF,Fluxo_de_Caixa_Semanal!BE$8,Lancamentos!$F:$F,"Orçado",Lancamentos!$J:$J,Fluxo_de_Caixa_Semanal!$A189)</f>
        <v>0</v>
      </c>
      <c r="BF189" s="122">
        <f>-SUMIFS(Lancamentos!$Y:$Y,Lancamentos!$AF:$AF,Fluxo_de_Caixa_Semanal!BF$8,Lancamentos!$F:$F,"Orçado",Lancamentos!$J:$J,Fluxo_de_Caixa_Semanal!$A189)</f>
        <v>0</v>
      </c>
      <c r="BG189" s="123">
        <f>-SUMIFS(Lancamentos!$Y:$Y,Lancamentos!$AF:$AF,Fluxo_de_Caixa_Semanal!BG$8,Lancamentos!$F:$F,"Orçado",Lancamentos!$J:$J,Fluxo_de_Caixa_Semanal!$A189)</f>
        <v>0</v>
      </c>
      <c r="BH189" s="121">
        <f>-SUMIFS(Lancamentos!$Y:$Y,Lancamentos!$AF:$AF,Fluxo_de_Caixa_Semanal!BH$8,Lancamentos!$F:$F,"Orçado",Lancamentos!$J:$J,Fluxo_de_Caixa_Semanal!$A189)</f>
        <v>0</v>
      </c>
      <c r="BI189" s="122">
        <f>-SUMIFS(Lancamentos!$Y:$Y,Lancamentos!$AF:$AF,Fluxo_de_Caixa_Semanal!BI$8,Lancamentos!$F:$F,"Orçado",Lancamentos!$J:$J,Fluxo_de_Caixa_Semanal!$A189)</f>
        <v>0</v>
      </c>
      <c r="BJ189" s="123">
        <f>-SUMIFS(Lancamentos!$Y:$Y,Lancamentos!$AF:$AF,Fluxo_de_Caixa_Semanal!BJ$8,Lancamentos!$F:$F,"Orçado",Lancamentos!$J:$J,Fluxo_de_Caixa_Semanal!$A189)</f>
        <v>0</v>
      </c>
      <c r="BK189" s="121">
        <f>-SUMIFS(Lancamentos!$Y:$Y,Lancamentos!$AF:$AF,Fluxo_de_Caixa_Semanal!BK$8,Lancamentos!$F:$F,"Orçado",Lancamentos!$J:$J,Fluxo_de_Caixa_Semanal!$A189)</f>
        <v>0</v>
      </c>
      <c r="BL189" s="122">
        <f>-SUMIFS(Lancamentos!$Y:$Y,Lancamentos!$AF:$AF,Fluxo_de_Caixa_Semanal!BL$8,Lancamentos!$F:$F,"Orçado",Lancamentos!$J:$J,Fluxo_de_Caixa_Semanal!$A189)</f>
        <v>0</v>
      </c>
      <c r="BM189" s="123">
        <f>-SUMIFS(Lancamentos!$Y:$Y,Lancamentos!$AF:$AF,Fluxo_de_Caixa_Semanal!BM$8,Lancamentos!$F:$F,"Orçado",Lancamentos!$J:$J,Fluxo_de_Caixa_Semanal!$A189)</f>
        <v>0</v>
      </c>
      <c r="BN189" s="121">
        <f>-SUMIFS(Lancamentos!$Y:$Y,Lancamentos!$AF:$AF,Fluxo_de_Caixa_Semanal!BN$8,Lancamentos!$F:$F,"Orçado",Lancamentos!$J:$J,Fluxo_de_Caixa_Semanal!$A189)</f>
        <v>0</v>
      </c>
      <c r="BO189" s="122">
        <f>-SUMIFS(Lancamentos!$Y:$Y,Lancamentos!$AF:$AF,Fluxo_de_Caixa_Semanal!BO$8,Lancamentos!$F:$F,"Orçado",Lancamentos!$J:$J,Fluxo_de_Caixa_Semanal!$A189)</f>
        <v>0</v>
      </c>
      <c r="BP189" s="123">
        <f>-SUMIFS(Lancamentos!$Y:$Y,Lancamentos!$AF:$AF,Fluxo_de_Caixa_Semanal!BP$8,Lancamentos!$F:$F,"Orçado",Lancamentos!$J:$J,Fluxo_de_Caixa_Semanal!$A189)</f>
        <v>0</v>
      </c>
      <c r="BQ189" s="121">
        <f>-SUMIFS(Lancamentos!$Y:$Y,Lancamentos!$AF:$AF,Fluxo_de_Caixa_Semanal!BQ$8,Lancamentos!$F:$F,"Orçado",Lancamentos!$J:$J,Fluxo_de_Caixa_Semanal!$A189)</f>
        <v>0</v>
      </c>
      <c r="BR189" s="122">
        <f>-SUMIFS(Lancamentos!$Y:$Y,Lancamentos!$AF:$AF,Fluxo_de_Caixa_Semanal!BR$8,Lancamentos!$F:$F,"Orçado",Lancamentos!$J:$J,Fluxo_de_Caixa_Semanal!$A189)</f>
        <v>0</v>
      </c>
      <c r="BS189" s="123">
        <f>-SUMIFS(Lancamentos!$Y:$Y,Lancamentos!$AF:$AF,Fluxo_de_Caixa_Semanal!BS$8,Lancamentos!$F:$F,"Orçado",Lancamentos!$J:$J,Fluxo_de_Caixa_Semanal!$A189)</f>
        <v>0</v>
      </c>
      <c r="BT189" s="121">
        <f>-SUMIFS(Lancamentos!$Y:$Y,Lancamentos!$AF:$AF,Fluxo_de_Caixa_Semanal!BT$8,Lancamentos!$F:$F,"Orçado",Lancamentos!$J:$J,Fluxo_de_Caixa_Semanal!$A189)</f>
        <v>0</v>
      </c>
      <c r="BU189" s="122">
        <f>-SUMIFS(Lancamentos!$Y:$Y,Lancamentos!$AF:$AF,Fluxo_de_Caixa_Semanal!BU$8,Lancamentos!$F:$F,"Orçado",Lancamentos!$J:$J,Fluxo_de_Caixa_Semanal!$A189)</f>
        <v>0</v>
      </c>
      <c r="BV189" s="123">
        <f>-SUMIFS(Lancamentos!$Y:$Y,Lancamentos!$AF:$AF,Fluxo_de_Caixa_Semanal!BV$8,Lancamentos!$F:$F,"Orçado",Lancamentos!$J:$J,Fluxo_de_Caixa_Semanal!$A189)</f>
        <v>0</v>
      </c>
      <c r="BW189" s="121">
        <f>-SUMIFS(Lancamentos!$Y:$Y,Lancamentos!$AF:$AF,Fluxo_de_Caixa_Semanal!BW$8,Lancamentos!$F:$F,"Orçado",Lancamentos!$J:$J,Fluxo_de_Caixa_Semanal!$A189)</f>
        <v>0</v>
      </c>
      <c r="BX189" s="122">
        <f>-SUMIFS(Lancamentos!$Y:$Y,Lancamentos!$AF:$AF,Fluxo_de_Caixa_Semanal!BX$8,Lancamentos!$F:$F,"Orçado",Lancamentos!$J:$J,Fluxo_de_Caixa_Semanal!$A189)</f>
        <v>0</v>
      </c>
      <c r="BY189" s="123">
        <f>-SUMIFS(Lancamentos!$Y:$Y,Lancamentos!$AF:$AF,Fluxo_de_Caixa_Semanal!BY$8,Lancamentos!$F:$F,"Orçado",Lancamentos!$J:$J,Fluxo_de_Caixa_Semanal!$A189)</f>
        <v>0</v>
      </c>
      <c r="BZ189" s="121">
        <f>-SUMIFS(Lancamentos!$Y:$Y,Lancamentos!$AF:$AF,Fluxo_de_Caixa_Semanal!BZ$8,Lancamentos!$F:$F,"Orçado",Lancamentos!$J:$J,Fluxo_de_Caixa_Semanal!$A189)</f>
        <v>0</v>
      </c>
      <c r="CA189" s="122">
        <f>-SUMIFS(Lancamentos!$Y:$Y,Lancamentos!$AF:$AF,Fluxo_de_Caixa_Semanal!CA$8,Lancamentos!$F:$F,"Orçado",Lancamentos!$J:$J,Fluxo_de_Caixa_Semanal!$A189)</f>
        <v>0</v>
      </c>
      <c r="CB189" s="123">
        <f>-SUMIFS(Lancamentos!$Y:$Y,Lancamentos!$AF:$AF,Fluxo_de_Caixa_Semanal!CB$8,Lancamentos!$F:$F,"Orçado",Lancamentos!$J:$J,Fluxo_de_Caixa_Semanal!$A189)</f>
        <v>0</v>
      </c>
      <c r="CC189" s="121">
        <f>-SUMIFS(Lancamentos!$Y:$Y,Lancamentos!$AF:$AF,Fluxo_de_Caixa_Semanal!CC$8,Lancamentos!$F:$F,"Orçado",Lancamentos!$J:$J,Fluxo_de_Caixa_Semanal!$A189)</f>
        <v>0</v>
      </c>
      <c r="CD189" s="122">
        <f>-SUMIFS(Lancamentos!$Y:$Y,Lancamentos!$AF:$AF,Fluxo_de_Caixa_Semanal!CD$8,Lancamentos!$F:$F,"Orçado",Lancamentos!$J:$J,Fluxo_de_Caixa_Semanal!$A189)</f>
        <v>0</v>
      </c>
      <c r="CE189" s="123">
        <f>-SUMIFS(Lancamentos!$Y:$Y,Lancamentos!$AF:$AF,Fluxo_de_Caixa_Semanal!CE$8,Lancamentos!$F:$F,"Orçado",Lancamentos!$J:$J,Fluxo_de_Caixa_Semanal!$A189)</f>
        <v>0</v>
      </c>
      <c r="CF189" s="121">
        <f>-SUMIFS(Lancamentos!$Y:$Y,Lancamentos!$AF:$AF,Fluxo_de_Caixa_Semanal!CF$8,Lancamentos!$F:$F,"Orçado",Lancamentos!$J:$J,Fluxo_de_Caixa_Semanal!$A189)</f>
        <v>0</v>
      </c>
      <c r="CG189" s="122">
        <f>-SUMIFS(Lancamentos!$Y:$Y,Lancamentos!$AF:$AF,Fluxo_de_Caixa_Semanal!CG$8,Lancamentos!$F:$F,"Orçado",Lancamentos!$J:$J,Fluxo_de_Caixa_Semanal!$A189)</f>
        <v>0</v>
      </c>
      <c r="CH189" s="123">
        <f>-SUMIFS(Lancamentos!$Y:$Y,Lancamentos!$AF:$AF,Fluxo_de_Caixa_Semanal!CH$8,Lancamentos!$F:$F,"Orçado",Lancamentos!$J:$J,Fluxo_de_Caixa_Semanal!$A189)</f>
        <v>0</v>
      </c>
      <c r="CI189" s="121">
        <f>-SUMIFS(Lancamentos!$Y:$Y,Lancamentos!$AF:$AF,Fluxo_de_Caixa_Semanal!CI$8,Lancamentos!$F:$F,"Orçado",Lancamentos!$J:$J,Fluxo_de_Caixa_Semanal!$A189)</f>
        <v>0</v>
      </c>
      <c r="CJ189" s="122">
        <f>-SUMIFS(Lancamentos!$Y:$Y,Lancamentos!$AF:$AF,Fluxo_de_Caixa_Semanal!CJ$8,Lancamentos!$F:$F,"Orçado",Lancamentos!$J:$J,Fluxo_de_Caixa_Semanal!$A189)</f>
        <v>0</v>
      </c>
      <c r="CK189" s="123">
        <f>-SUMIFS(Lancamentos!$Y:$Y,Lancamentos!$AF:$AF,Fluxo_de_Caixa_Semanal!CK$8,Lancamentos!$F:$F,"Orçado",Lancamentos!$J:$J,Fluxo_de_Caixa_Semanal!$A189)</f>
        <v>0</v>
      </c>
      <c r="CL189" s="121">
        <f>-SUMIFS(Lancamentos!$Y:$Y,Lancamentos!$AF:$AF,Fluxo_de_Caixa_Semanal!CL$8,Lancamentos!$F:$F,"Orçado",Lancamentos!$J:$J,Fluxo_de_Caixa_Semanal!$A189)</f>
        <v>0</v>
      </c>
      <c r="CM189" s="122">
        <f>-SUMIFS(Lancamentos!$Y:$Y,Lancamentos!$AF:$AF,Fluxo_de_Caixa_Semanal!CM$8,Lancamentos!$F:$F,"Orçado",Lancamentos!$J:$J,Fluxo_de_Caixa_Semanal!$A189)</f>
        <v>0</v>
      </c>
      <c r="CN189" s="123">
        <f>-SUMIFS(Lancamentos!$Y:$Y,Lancamentos!$AF:$AF,Fluxo_de_Caixa_Semanal!CN$8,Lancamentos!$F:$F,"Orçado",Lancamentos!$J:$J,Fluxo_de_Caixa_Semanal!$A189)</f>
        <v>0</v>
      </c>
      <c r="CO189" s="121">
        <f>-SUMIFS(Lancamentos!$Y:$Y,Lancamentos!$AF:$AF,Fluxo_de_Caixa_Semanal!CO$8,Lancamentos!$F:$F,"Orçado",Lancamentos!$J:$J,Fluxo_de_Caixa_Semanal!$A189)</f>
        <v>0</v>
      </c>
      <c r="CP189" s="122">
        <f>-SUMIFS(Lancamentos!$Y:$Y,Lancamentos!$AF:$AF,Fluxo_de_Caixa_Semanal!CP$8,Lancamentos!$F:$F,"Orçado",Lancamentos!$J:$J,Fluxo_de_Caixa_Semanal!$A189)</f>
        <v>0</v>
      </c>
      <c r="CQ189" s="123">
        <f>-SUMIFS(Lancamentos!$Y:$Y,Lancamentos!$AF:$AF,Fluxo_de_Caixa_Semanal!CQ$8,Lancamentos!$F:$F,"Orçado",Lancamentos!$J:$J,Fluxo_de_Caixa_Semanal!$A189)</f>
        <v>0</v>
      </c>
      <c r="CR189" s="121">
        <f>-SUMIFS(Lancamentos!$Y:$Y,Lancamentos!$AF:$AF,Fluxo_de_Caixa_Semanal!CR$8,Lancamentos!$F:$F,"Orçado",Lancamentos!$J:$J,Fluxo_de_Caixa_Semanal!$A189)</f>
        <v>0</v>
      </c>
      <c r="CS189" s="122">
        <f>-SUMIFS(Lancamentos!$Y:$Y,Lancamentos!$AF:$AF,Fluxo_de_Caixa_Semanal!CS$8,Lancamentos!$F:$F,"Orçado",Lancamentos!$J:$J,Fluxo_de_Caixa_Semanal!$A189)</f>
        <v>0</v>
      </c>
      <c r="CT189" s="123">
        <f>-SUMIFS(Lancamentos!$Y:$Y,Lancamentos!$AF:$AF,Fluxo_de_Caixa_Semanal!CT$8,Lancamentos!$F:$F,"Orçado",Lancamentos!$J:$J,Fluxo_de_Caixa_Semanal!$A189)</f>
        <v>0</v>
      </c>
      <c r="CU189" s="121">
        <f>-SUMIFS(Lancamentos!$Y:$Y,Lancamentos!$AF:$AF,Fluxo_de_Caixa_Semanal!CU$8,Lancamentos!$F:$F,"Orçado",Lancamentos!$J:$J,Fluxo_de_Caixa_Semanal!$A189)</f>
        <v>0</v>
      </c>
      <c r="CV189" s="122">
        <f>-SUMIFS(Lancamentos!$Y:$Y,Lancamentos!$AF:$AF,Fluxo_de_Caixa_Semanal!CV$8,Lancamentos!$F:$F,"Orçado",Lancamentos!$J:$J,Fluxo_de_Caixa_Semanal!$A189)</f>
        <v>0</v>
      </c>
      <c r="CW189" s="123">
        <f>-SUMIFS(Lancamentos!$Y:$Y,Lancamentos!$AF:$AF,Fluxo_de_Caixa_Semanal!CW$8,Lancamentos!$F:$F,"Orçado",Lancamentos!$J:$J,Fluxo_de_Caixa_Semanal!$A189)</f>
        <v>0</v>
      </c>
      <c r="CX189" s="121">
        <f>-SUMIFS(Lancamentos!$Y:$Y,Lancamentos!$AF:$AF,Fluxo_de_Caixa_Semanal!CX$8,Lancamentos!$F:$F,"Orçado",Lancamentos!$J:$J,Fluxo_de_Caixa_Semanal!$A189)</f>
        <v>0</v>
      </c>
      <c r="CY189" s="122">
        <f>-SUMIFS(Lancamentos!$Y:$Y,Lancamentos!$AF:$AF,Fluxo_de_Caixa_Semanal!CY$8,Lancamentos!$F:$F,"Orçado",Lancamentos!$J:$J,Fluxo_de_Caixa_Semanal!$A189)</f>
        <v>0</v>
      </c>
      <c r="CZ189" s="123">
        <f>-SUMIFS(Lancamentos!$Y:$Y,Lancamentos!$AF:$AF,Fluxo_de_Caixa_Semanal!CZ$8,Lancamentos!$F:$F,"Orçado",Lancamentos!$J:$J,Fluxo_de_Caixa_Semanal!$A189)</f>
        <v>0</v>
      </c>
      <c r="DA189" s="121">
        <f>-SUMIFS(Lancamentos!$Y:$Y,Lancamentos!$AF:$AF,Fluxo_de_Caixa_Semanal!DA$8,Lancamentos!$F:$F,"Orçado",Lancamentos!$J:$J,Fluxo_de_Caixa_Semanal!$A189)</f>
        <v>0</v>
      </c>
      <c r="DB189" s="122">
        <f>-SUMIFS(Lancamentos!$Y:$Y,Lancamentos!$AF:$AF,Fluxo_de_Caixa_Semanal!DB$8,Lancamentos!$F:$F,"Orçado",Lancamentos!$J:$J,Fluxo_de_Caixa_Semanal!$A189)</f>
        <v>0</v>
      </c>
      <c r="DC189" s="123">
        <f>-SUMIFS(Lancamentos!$Y:$Y,Lancamentos!$AF:$AF,Fluxo_de_Caixa_Semanal!DC$8,Lancamentos!$F:$F,"Orçado",Lancamentos!$J:$J,Fluxo_de_Caixa_Semanal!$A189)</f>
        <v>0</v>
      </c>
      <c r="DD189" s="121">
        <f>-SUMIFS(Lancamentos!$Y:$Y,Lancamentos!$AF:$AF,Fluxo_de_Caixa_Semanal!DD$8,Lancamentos!$F:$F,"Orçado",Lancamentos!$J:$J,Fluxo_de_Caixa_Semanal!$A189)</f>
        <v>0</v>
      </c>
      <c r="DE189" s="122">
        <f>-SUMIFS(Lancamentos!$Y:$Y,Lancamentos!$AF:$AF,Fluxo_de_Caixa_Semanal!DE$8,Lancamentos!$F:$F,"Orçado",Lancamentos!$J:$J,Fluxo_de_Caixa_Semanal!$A189)</f>
        <v>0</v>
      </c>
      <c r="DF189" s="123">
        <f>-SUMIFS(Lancamentos!$Y:$Y,Lancamentos!$AF:$AF,Fluxo_de_Caixa_Semanal!DF$8,Lancamentos!$F:$F,"Orçado",Lancamentos!$J:$J,Fluxo_de_Caixa_Semanal!$A189)</f>
        <v>0</v>
      </c>
      <c r="DG189" s="121">
        <f>-SUMIFS(Lancamentos!$Y:$Y,Lancamentos!$AF:$AF,Fluxo_de_Caixa_Semanal!DG$8,Lancamentos!$F:$F,"Orçado",Lancamentos!$J:$J,Fluxo_de_Caixa_Semanal!$A189)</f>
        <v>0</v>
      </c>
      <c r="DH189" s="122">
        <f>-SUMIFS(Lancamentos!$Y:$Y,Lancamentos!$AF:$AF,Fluxo_de_Caixa_Semanal!DH$8,Lancamentos!$F:$F,"Orçado",Lancamentos!$J:$J,Fluxo_de_Caixa_Semanal!$A189)</f>
        <v>0</v>
      </c>
      <c r="DI189" s="123">
        <f>-SUMIFS(Lancamentos!$Y:$Y,Lancamentos!$AF:$AF,Fluxo_de_Caixa_Semanal!DI$8,Lancamentos!$F:$F,"Orçado",Lancamentos!$J:$J,Fluxo_de_Caixa_Semanal!$A189)</f>
        <v>0</v>
      </c>
      <c r="DJ189" s="121">
        <f>-SUMIFS(Lancamentos!$Y:$Y,Lancamentos!$AF:$AF,Fluxo_de_Caixa_Semanal!DJ$8,Lancamentos!$F:$F,"Orçado",Lancamentos!$J:$J,Fluxo_de_Caixa_Semanal!$A189)</f>
        <v>0</v>
      </c>
      <c r="DK189" s="122">
        <f>-SUMIFS(Lancamentos!$Y:$Y,Lancamentos!$AF:$AF,Fluxo_de_Caixa_Semanal!DK$8,Lancamentos!$F:$F,"Orçado",Lancamentos!$J:$J,Fluxo_de_Caixa_Semanal!$A189)</f>
        <v>0</v>
      </c>
      <c r="DL189" s="123">
        <f>-SUMIFS(Lancamentos!$Y:$Y,Lancamentos!$AF:$AF,Fluxo_de_Caixa_Semanal!DL$8,Lancamentos!$F:$F,"Orçado",Lancamentos!$J:$J,Fluxo_de_Caixa_Semanal!$A189)</f>
        <v>0</v>
      </c>
      <c r="DM189" s="121">
        <f>-SUMIFS(Lancamentos!$Y:$Y,Lancamentos!$AF:$AF,Fluxo_de_Caixa_Semanal!DM$8,Lancamentos!$F:$F,"Orçado",Lancamentos!$J:$J,Fluxo_de_Caixa_Semanal!$A189)</f>
        <v>0</v>
      </c>
      <c r="DN189" s="122">
        <f>-SUMIFS(Lancamentos!$Y:$Y,Lancamentos!$AF:$AF,Fluxo_de_Caixa_Semanal!DN$8,Lancamentos!$F:$F,"Orçado",Lancamentos!$J:$J,Fluxo_de_Caixa_Semanal!$A189)</f>
        <v>0</v>
      </c>
      <c r="DO189" s="123">
        <f>-SUMIFS(Lancamentos!$Y:$Y,Lancamentos!$AF:$AF,Fluxo_de_Caixa_Semanal!DO$8,Lancamentos!$F:$F,"Orçado",Lancamentos!$J:$J,Fluxo_de_Caixa_Semanal!$A189)</f>
        <v>0</v>
      </c>
      <c r="DP189" s="121">
        <f>-SUMIFS(Lancamentos!$Y:$Y,Lancamentos!$AF:$AF,Fluxo_de_Caixa_Semanal!DP$8,Lancamentos!$F:$F,"Orçado",Lancamentos!$J:$J,Fluxo_de_Caixa_Semanal!$A189)</f>
        <v>0</v>
      </c>
      <c r="DQ189" s="122">
        <f>-SUMIFS(Lancamentos!$Y:$Y,Lancamentos!$AF:$AF,Fluxo_de_Caixa_Semanal!DQ$8,Lancamentos!$F:$F,"Orçado",Lancamentos!$J:$J,Fluxo_de_Caixa_Semanal!$A189)</f>
        <v>0</v>
      </c>
      <c r="DR189" s="123">
        <f>-SUMIFS(Lancamentos!$Y:$Y,Lancamentos!$AF:$AF,Fluxo_de_Caixa_Semanal!DR$8,Lancamentos!$F:$F,"Orçado",Lancamentos!$J:$J,Fluxo_de_Caixa_Semanal!$A189)</f>
        <v>0</v>
      </c>
      <c r="DS189" s="121">
        <f>-SUMIFS(Lancamentos!$Y:$Y,Lancamentos!$AF:$AF,Fluxo_de_Caixa_Semanal!DS$8,Lancamentos!$F:$F,"Orçado",Lancamentos!$J:$J,Fluxo_de_Caixa_Semanal!$A189)</f>
        <v>0</v>
      </c>
      <c r="DT189" s="122">
        <f>-SUMIFS(Lancamentos!$Y:$Y,Lancamentos!$AF:$AF,Fluxo_de_Caixa_Semanal!DT$8,Lancamentos!$F:$F,"Orçado",Lancamentos!$J:$J,Fluxo_de_Caixa_Semanal!$A189)</f>
        <v>0</v>
      </c>
      <c r="DU189" s="123">
        <f>-SUMIFS(Lancamentos!$Y:$Y,Lancamentos!$AF:$AF,Fluxo_de_Caixa_Semanal!DU$8,Lancamentos!$F:$F,"Orçado",Lancamentos!$J:$J,Fluxo_de_Caixa_Semanal!$A189)</f>
        <v>0</v>
      </c>
      <c r="DV189" s="121">
        <f>-SUMIFS(Lancamentos!$Y:$Y,Lancamentos!$AF:$AF,Fluxo_de_Caixa_Semanal!DV$8,Lancamentos!$F:$F,"Orçado",Lancamentos!$J:$J,Fluxo_de_Caixa_Semanal!$A189)</f>
        <v>0</v>
      </c>
      <c r="DW189" s="122">
        <f>-SUMIFS(Lancamentos!$Y:$Y,Lancamentos!$AF:$AF,Fluxo_de_Caixa_Semanal!DW$8,Lancamentos!$F:$F,"Orçado",Lancamentos!$J:$J,Fluxo_de_Caixa_Semanal!$A189)</f>
        <v>0</v>
      </c>
      <c r="DX189" s="123">
        <f>-SUMIFS(Lancamentos!$Y:$Y,Lancamentos!$AF:$AF,Fluxo_de_Caixa_Semanal!DX$8,Lancamentos!$F:$F,"Orçado",Lancamentos!$J:$J,Fluxo_de_Caixa_Semanal!$A189)</f>
        <v>0</v>
      </c>
      <c r="DY189" s="121">
        <f>-SUMIFS(Lancamentos!$Y:$Y,Lancamentos!$AF:$AF,Fluxo_de_Caixa_Semanal!DY$8,Lancamentos!$F:$F,"Orçado",Lancamentos!$J:$J,Fluxo_de_Caixa_Semanal!$A189)</f>
        <v>0</v>
      </c>
      <c r="DZ189" s="122">
        <f>-SUMIFS(Lancamentos!$Y:$Y,Lancamentos!$AF:$AF,Fluxo_de_Caixa_Semanal!DZ$8,Lancamentos!$F:$F,"Orçado",Lancamentos!$J:$J,Fluxo_de_Caixa_Semanal!$A189)</f>
        <v>0</v>
      </c>
      <c r="EA189" s="123">
        <f>-SUMIFS(Lancamentos!$Y:$Y,Lancamentos!$AF:$AF,Fluxo_de_Caixa_Semanal!EA$8,Lancamentos!$F:$F,"Orçado",Lancamentos!$J:$J,Fluxo_de_Caixa_Semanal!$A189)</f>
        <v>0</v>
      </c>
      <c r="EB189" s="121">
        <f>-SUMIFS(Lancamentos!$Y:$Y,Lancamentos!$AF:$AF,Fluxo_de_Caixa_Semanal!EB$8,Lancamentos!$F:$F,"Orçado",Lancamentos!$J:$J,Fluxo_de_Caixa_Semanal!$A189)</f>
        <v>0</v>
      </c>
      <c r="EC189" s="122">
        <f>-SUMIFS(Lancamentos!$Y:$Y,Lancamentos!$AF:$AF,Fluxo_de_Caixa_Semanal!EC$8,Lancamentos!$F:$F,"Orçado",Lancamentos!$J:$J,Fluxo_de_Caixa_Semanal!$A189)</f>
        <v>0</v>
      </c>
      <c r="ED189" s="123">
        <f>-SUMIFS(Lancamentos!$Y:$Y,Lancamentos!$AF:$AF,Fluxo_de_Caixa_Semanal!ED$8,Lancamentos!$F:$F,"Orçado",Lancamentos!$J:$J,Fluxo_de_Caixa_Semanal!$A189)</f>
        <v>0</v>
      </c>
      <c r="EE189" s="121">
        <f>-SUMIFS(Lancamentos!$Y:$Y,Lancamentos!$AF:$AF,Fluxo_de_Caixa_Semanal!EE$8,Lancamentos!$F:$F,"Orçado",Lancamentos!$J:$J,Fluxo_de_Caixa_Semanal!$A189)</f>
        <v>0</v>
      </c>
      <c r="EF189" s="122">
        <f>-SUMIFS(Lancamentos!$Y:$Y,Lancamentos!$AF:$AF,Fluxo_de_Caixa_Semanal!EF$8,Lancamentos!$F:$F,"Orçado",Lancamentos!$J:$J,Fluxo_de_Caixa_Semanal!$A189)</f>
        <v>0</v>
      </c>
      <c r="EG189" s="123">
        <f>-SUMIFS(Lancamentos!$Y:$Y,Lancamentos!$AF:$AF,Fluxo_de_Caixa_Semanal!EG$8,Lancamentos!$F:$F,"Orçado",Lancamentos!$J:$J,Fluxo_de_Caixa_Semanal!$A189)</f>
        <v>0</v>
      </c>
      <c r="EH189" s="121">
        <f>-SUMIFS(Lancamentos!$Y:$Y,Lancamentos!$AF:$AF,Fluxo_de_Caixa_Semanal!EH$8,Lancamentos!$F:$F,"Orçado",Lancamentos!$J:$J,Fluxo_de_Caixa_Semanal!$A189)</f>
        <v>0</v>
      </c>
      <c r="EI189" s="122">
        <f>-SUMIFS(Lancamentos!$Y:$Y,Lancamentos!$AF:$AF,Fluxo_de_Caixa_Semanal!EI$8,Lancamentos!$F:$F,"Orçado",Lancamentos!$J:$J,Fluxo_de_Caixa_Semanal!$A189)</f>
        <v>0</v>
      </c>
      <c r="EJ189" s="123">
        <f>-SUMIFS(Lancamentos!$Y:$Y,Lancamentos!$AF:$AF,Fluxo_de_Caixa_Semanal!EJ$8,Lancamentos!$F:$F,"Orçado",Lancamentos!$J:$J,Fluxo_de_Caixa_Semanal!$A189)</f>
        <v>0</v>
      </c>
      <c r="EK189" s="121">
        <f>-SUMIFS(Lancamentos!$Y:$Y,Lancamentos!$AF:$AF,Fluxo_de_Caixa_Semanal!EK$8,Lancamentos!$F:$F,"Orçado",Lancamentos!$J:$J,Fluxo_de_Caixa_Semanal!$A189)</f>
        <v>0</v>
      </c>
      <c r="EL189" s="122">
        <f>-SUMIFS(Lancamentos!$Y:$Y,Lancamentos!$AF:$AF,Fluxo_de_Caixa_Semanal!EL$8,Lancamentos!$F:$F,"Orçado",Lancamentos!$J:$J,Fluxo_de_Caixa_Semanal!$A189)</f>
        <v>0</v>
      </c>
      <c r="EM189" s="123">
        <f>-SUMIFS(Lancamentos!$Y:$Y,Lancamentos!$AF:$AF,Fluxo_de_Caixa_Semanal!EM$8,Lancamentos!$F:$F,"Orçado",Lancamentos!$J:$J,Fluxo_de_Caixa_Semanal!$A189)</f>
        <v>0</v>
      </c>
      <c r="EN189" s="121">
        <f>-SUMIFS(Lancamentos!$Y:$Y,Lancamentos!$AF:$AF,Fluxo_de_Caixa_Semanal!EN$8,Lancamentos!$F:$F,"Orçado",Lancamentos!$J:$J,Fluxo_de_Caixa_Semanal!$A189)</f>
        <v>0</v>
      </c>
      <c r="EO189" s="122">
        <f>-SUMIFS(Lancamentos!$Y:$Y,Lancamentos!$AF:$AF,Fluxo_de_Caixa_Semanal!EO$8,Lancamentos!$F:$F,"Orçado",Lancamentos!$J:$J,Fluxo_de_Caixa_Semanal!$A189)</f>
        <v>0</v>
      </c>
      <c r="EP189" s="123">
        <f>-SUMIFS(Lancamentos!$Y:$Y,Lancamentos!$AF:$AF,Fluxo_de_Caixa_Semanal!EP$8,Lancamentos!$F:$F,"Orçado",Lancamentos!$J:$J,Fluxo_de_Caixa_Semanal!$A189)</f>
        <v>0</v>
      </c>
      <c r="EQ189" s="121">
        <f>-SUMIFS(Lancamentos!$Y:$Y,Lancamentos!$AF:$AF,Fluxo_de_Caixa_Semanal!EQ$8,Lancamentos!$F:$F,"Orçado",Lancamentos!$J:$J,Fluxo_de_Caixa_Semanal!$A189)</f>
        <v>0</v>
      </c>
      <c r="ER189" s="122">
        <f>-SUMIFS(Lancamentos!$Y:$Y,Lancamentos!$AF:$AF,Fluxo_de_Caixa_Semanal!ER$8,Lancamentos!$F:$F,"Orçado",Lancamentos!$J:$J,Fluxo_de_Caixa_Semanal!$A189)</f>
        <v>0</v>
      </c>
      <c r="ES189" s="123">
        <f>-SUMIFS(Lancamentos!$Y:$Y,Lancamentos!$AF:$AF,Fluxo_de_Caixa_Semanal!ES$8,Lancamentos!$F:$F,"Orçado",Lancamentos!$J:$J,Fluxo_de_Caixa_Semanal!$A189)</f>
        <v>0</v>
      </c>
    </row>
    <row r="190" spans="1:149" s="2" customFormat="1" outlineLevel="1" x14ac:dyDescent="0.25">
      <c r="A190" t="s">
        <v>173</v>
      </c>
      <c r="B190" t="s">
        <v>174</v>
      </c>
      <c r="C190" s="165">
        <f>-SUMIFS(Lancamentos!$Y:$Y,Lancamentos!$AF:$AF,Fluxo_de_Caixa_Semanal!C$8,Lancamentos!$F:$F,"Realizado",Lancamentos!$J:$J,Fluxo_de_Caixa_Semanal!$A190)</f>
        <v>0</v>
      </c>
      <c r="D190" s="165">
        <f>-SUMIFS(Lancamentos!$Y:$Y,Lancamentos!$AF:$AF,Fluxo_de_Caixa_Semanal!D$8,Lancamentos!$F:$F,"Realizado",Lancamentos!$J:$J,Fluxo_de_Caixa_Semanal!$A190)</f>
        <v>0</v>
      </c>
      <c r="E190" s="166">
        <f>-SUMIFS(Lancamentos!$Y:$Y,Lancamentos!$AF:$AF,Fluxo_de_Caixa_Semanal!E$8,Lancamentos!$F:$F,"Realizado",Lancamentos!$J:$J,Fluxo_de_Caixa_Semanal!$A190)</f>
        <v>0</v>
      </c>
      <c r="F190" s="167">
        <f>-SUMIFS(Lancamentos!$Y:$Y,Lancamentos!$AF:$AF,Fluxo_de_Caixa_Semanal!F$8,Lancamentos!$F:$F,"Realizado",Lancamentos!$J:$J,Fluxo_de_Caixa_Semanal!$A190)</f>
        <v>0</v>
      </c>
      <c r="G190" s="165">
        <f>-SUMIFS(Lancamentos!$Y:$Y,Lancamentos!$AF:$AF,Fluxo_de_Caixa_Semanal!G$8,Lancamentos!$F:$F,"Realizado",Lancamentos!$J:$J,Fluxo_de_Caixa_Semanal!$A190)</f>
        <v>0</v>
      </c>
      <c r="H190" s="166">
        <f>-SUMIFS(Lancamentos!$Y:$Y,Lancamentos!$AF:$AF,Fluxo_de_Caixa_Semanal!H$8,Lancamentos!$F:$F,"Realizado",Lancamentos!$J:$J,Fluxo_de_Caixa_Semanal!$A190)</f>
        <v>0</v>
      </c>
      <c r="I190" s="167">
        <f>-SUMIFS(Lancamentos!$Y:$Y,Lancamentos!$AF:$AF,Fluxo_de_Caixa_Semanal!I$8,Lancamentos!$F:$F,"Realizado",Lancamentos!$J:$J,Fluxo_de_Caixa_Semanal!$A190)</f>
        <v>0</v>
      </c>
      <c r="J190" s="165">
        <f>-SUMIFS(Lancamentos!$Y:$Y,Lancamentos!$AF:$AF,Fluxo_de_Caixa_Semanal!J$8,Lancamentos!$F:$F,"Realizado",Lancamentos!$J:$J,Fluxo_de_Caixa_Semanal!$A190)</f>
        <v>0</v>
      </c>
      <c r="K190" s="166">
        <f>-SUMIFS(Lancamentos!$Y:$Y,Lancamentos!$AF:$AF,Fluxo_de_Caixa_Semanal!K$8,Lancamentos!$F:$F,"Realizado",Lancamentos!$J:$J,Fluxo_de_Caixa_Semanal!$A190)</f>
        <v>0</v>
      </c>
      <c r="L190" s="167">
        <f>-SUMIFS(Lancamentos!$Y:$Y,Lancamentos!$AF:$AF,Fluxo_de_Caixa_Semanal!L$8,Lancamentos!$F:$F,"Realizado",Lancamentos!$J:$J,Fluxo_de_Caixa_Semanal!$A190)</f>
        <v>0</v>
      </c>
      <c r="M190" s="165">
        <f>-SUMIFS(Lancamentos!$Y:$Y,Lancamentos!$AF:$AF,Fluxo_de_Caixa_Semanal!M$8,Lancamentos!$F:$F,"Realizado",Lancamentos!$J:$J,Fluxo_de_Caixa_Semanal!$A190)</f>
        <v>0</v>
      </c>
      <c r="N190" s="166">
        <f>-SUMIFS(Lancamentos!$Y:$Y,Lancamentos!$AF:$AF,Fluxo_de_Caixa_Semanal!N$8,Lancamentos!$F:$F,"Realizado",Lancamentos!$J:$J,Fluxo_de_Caixa_Semanal!$A190)</f>
        <v>0</v>
      </c>
      <c r="O190" s="167">
        <f>-SUMIFS(Lancamentos!$Y:$Y,Lancamentos!$AF:$AF,Fluxo_de_Caixa_Semanal!O$8,Lancamentos!$F:$F,"Realizado",Lancamentos!$J:$J,Fluxo_de_Caixa_Semanal!$A190)</f>
        <v>0</v>
      </c>
      <c r="P190" s="165">
        <f>-SUMIFS(Lancamentos!$Y:$Y,Lancamentos!$AF:$AF,Fluxo_de_Caixa_Semanal!P$8,Lancamentos!$F:$F,"Realizado",Lancamentos!$J:$J,Fluxo_de_Caixa_Semanal!$A190)</f>
        <v>0</v>
      </c>
      <c r="Q190" s="166">
        <f>-SUMIFS(Lancamentos!$Y:$Y,Lancamentos!$AF:$AF,Fluxo_de_Caixa_Semanal!Q$8,Lancamentos!$F:$F,"Realizado",Lancamentos!$J:$J,Fluxo_de_Caixa_Semanal!$A190)</f>
        <v>0</v>
      </c>
      <c r="R190" s="167">
        <f>-SUMIFS(Lancamentos!$Y:$Y,Lancamentos!$AF:$AF,Fluxo_de_Caixa_Semanal!R$8,Lancamentos!$F:$F,"Realizado",Lancamentos!$J:$J,Fluxo_de_Caixa_Semanal!$A190)</f>
        <v>0</v>
      </c>
      <c r="S190" s="165">
        <f>-SUMIFS(Lancamentos!$Y:$Y,Lancamentos!$AF:$AF,Fluxo_de_Caixa_Semanal!S$8,Lancamentos!$F:$F,"Realizado",Lancamentos!$J:$J,Fluxo_de_Caixa_Semanal!$A190)</f>
        <v>0</v>
      </c>
      <c r="T190" s="166">
        <f>-SUMIFS(Lancamentos!$Y:$Y,Lancamentos!$AF:$AF,Fluxo_de_Caixa_Semanal!T$8,Lancamentos!$F:$F,"Realizado",Lancamentos!$J:$J,Fluxo_de_Caixa_Semanal!$A190)</f>
        <v>0</v>
      </c>
      <c r="U190" s="167">
        <f>-SUMIFS(Lancamentos!$Y:$Y,Lancamentos!$AF:$AF,Fluxo_de_Caixa_Semanal!U$8,Lancamentos!$F:$F,"Realizado",Lancamentos!$J:$J,Fluxo_de_Caixa_Semanal!$A190)</f>
        <v>0</v>
      </c>
      <c r="V190" s="165">
        <f>-SUMIFS(Lancamentos!$Y:$Y,Lancamentos!$AF:$AF,Fluxo_de_Caixa_Semanal!V$8,Lancamentos!$F:$F,"Realizado",Lancamentos!$J:$J,Fluxo_de_Caixa_Semanal!$A190)</f>
        <v>0</v>
      </c>
      <c r="W190" s="166">
        <f>-SUMIFS(Lancamentos!$Y:$Y,Lancamentos!$AF:$AF,Fluxo_de_Caixa_Semanal!W$8,Lancamentos!$F:$F,"Realizado",Lancamentos!$J:$J,Fluxo_de_Caixa_Semanal!$A190)</f>
        <v>0</v>
      </c>
      <c r="X190" s="121">
        <f>-SUMIFS(Lancamentos!$Y:$Y,Lancamentos!$AF:$AF,Fluxo_de_Caixa_Semanal!X$8,Lancamentos!$F:$F,"Orçado",Lancamentos!$J:$J,Fluxo_de_Caixa_Semanal!$A190)</f>
        <v>0</v>
      </c>
      <c r="Y190" s="122">
        <f>-SUMIFS(Lancamentos!$Y:$Y,Lancamentos!$AF:$AF,Fluxo_de_Caixa_Semanal!Y$8,Lancamentos!$F:$F,"Orçado",Lancamentos!$J:$J,Fluxo_de_Caixa_Semanal!$A190)</f>
        <v>0</v>
      </c>
      <c r="Z190" s="123">
        <f>-SUMIFS(Lancamentos!$Y:$Y,Lancamentos!$AF:$AF,Fluxo_de_Caixa_Semanal!Z$8,Lancamentos!$F:$F,"Orçado",Lancamentos!$J:$J,Fluxo_de_Caixa_Semanal!$A190)</f>
        <v>0</v>
      </c>
      <c r="AA190" s="121">
        <f>-SUMIFS(Lancamentos!$Y:$Y,Lancamentos!$AF:$AF,Fluxo_de_Caixa_Semanal!AA$8,Lancamentos!$F:$F,"Orçado",Lancamentos!$J:$J,Fluxo_de_Caixa_Semanal!$A190)</f>
        <v>0</v>
      </c>
      <c r="AB190" s="122">
        <f>-SUMIFS(Lancamentos!$Y:$Y,Lancamentos!$AF:$AF,Fluxo_de_Caixa_Semanal!AB$8,Lancamentos!$F:$F,"Orçado",Lancamentos!$J:$J,Fluxo_de_Caixa_Semanal!$A190)</f>
        <v>0</v>
      </c>
      <c r="AC190" s="123">
        <f>-SUMIFS(Lancamentos!$Y:$Y,Lancamentos!$AF:$AF,Fluxo_de_Caixa_Semanal!AC$8,Lancamentos!$F:$F,"Orçado",Lancamentos!$J:$J,Fluxo_de_Caixa_Semanal!$A190)</f>
        <v>0</v>
      </c>
      <c r="AD190" s="121">
        <f>-SUMIFS(Lancamentos!$Y:$Y,Lancamentos!$AF:$AF,Fluxo_de_Caixa_Semanal!AD$8,Lancamentos!$F:$F,"Orçado",Lancamentos!$J:$J,Fluxo_de_Caixa_Semanal!$A190)</f>
        <v>0</v>
      </c>
      <c r="AE190" s="122">
        <f>-SUMIFS(Lancamentos!$Y:$Y,Lancamentos!$AF:$AF,Fluxo_de_Caixa_Semanal!AE$8,Lancamentos!$F:$F,"Orçado",Lancamentos!$J:$J,Fluxo_de_Caixa_Semanal!$A190)</f>
        <v>0</v>
      </c>
      <c r="AF190" s="123">
        <f>-SUMIFS(Lancamentos!$Y:$Y,Lancamentos!$AF:$AF,Fluxo_de_Caixa_Semanal!AF$8,Lancamentos!$F:$F,"Orçado",Lancamentos!$J:$J,Fluxo_de_Caixa_Semanal!$A190)</f>
        <v>0</v>
      </c>
      <c r="AG190" s="121">
        <f>-SUMIFS(Lancamentos!$Y:$Y,Lancamentos!$AF:$AF,Fluxo_de_Caixa_Semanal!AG$8,Lancamentos!$F:$F,"Orçado",Lancamentos!$J:$J,Fluxo_de_Caixa_Semanal!$A190)</f>
        <v>0</v>
      </c>
      <c r="AH190" s="122">
        <f>-SUMIFS(Lancamentos!$Y:$Y,Lancamentos!$AF:$AF,Fluxo_de_Caixa_Semanal!AH$8,Lancamentos!$F:$F,"Orçado",Lancamentos!$J:$J,Fluxo_de_Caixa_Semanal!$A190)</f>
        <v>0</v>
      </c>
      <c r="AI190" s="123">
        <f>-SUMIFS(Lancamentos!$Y:$Y,Lancamentos!$AF:$AF,Fluxo_de_Caixa_Semanal!AI$8,Lancamentos!$F:$F,"Orçado",Lancamentos!$J:$J,Fluxo_de_Caixa_Semanal!$A190)</f>
        <v>0</v>
      </c>
      <c r="AJ190" s="121">
        <f>-SUMIFS(Lancamentos!$Y:$Y,Lancamentos!$AF:$AF,Fluxo_de_Caixa_Semanal!AJ$8,Lancamentos!$F:$F,"Orçado",Lancamentos!$J:$J,Fluxo_de_Caixa_Semanal!$A190)</f>
        <v>0</v>
      </c>
      <c r="AK190" s="122">
        <f>-SUMIFS(Lancamentos!$Y:$Y,Lancamentos!$AF:$AF,Fluxo_de_Caixa_Semanal!AK$8,Lancamentos!$F:$F,"Orçado",Lancamentos!$J:$J,Fluxo_de_Caixa_Semanal!$A190)</f>
        <v>0</v>
      </c>
      <c r="AL190" s="123">
        <f>-SUMIFS(Lancamentos!$Y:$Y,Lancamentos!$AF:$AF,Fluxo_de_Caixa_Semanal!AL$8,Lancamentos!$F:$F,"Orçado",Lancamentos!$J:$J,Fluxo_de_Caixa_Semanal!$A190)</f>
        <v>0</v>
      </c>
      <c r="AM190" s="121">
        <f>-SUMIFS(Lancamentos!$Y:$Y,Lancamentos!$AF:$AF,Fluxo_de_Caixa_Semanal!AM$8,Lancamentos!$F:$F,"Orçado",Lancamentos!$J:$J,Fluxo_de_Caixa_Semanal!$A190)</f>
        <v>0</v>
      </c>
      <c r="AN190" s="122">
        <f>-SUMIFS(Lancamentos!$Y:$Y,Lancamentos!$AF:$AF,Fluxo_de_Caixa_Semanal!AN$8,Lancamentos!$F:$F,"Orçado",Lancamentos!$J:$J,Fluxo_de_Caixa_Semanal!$A190)</f>
        <v>0</v>
      </c>
      <c r="AO190" s="123">
        <f>-SUMIFS(Lancamentos!$Y:$Y,Lancamentos!$AF:$AF,Fluxo_de_Caixa_Semanal!AO$8,Lancamentos!$F:$F,"Orçado",Lancamentos!$J:$J,Fluxo_de_Caixa_Semanal!$A190)</f>
        <v>0</v>
      </c>
      <c r="AP190" s="121">
        <f>-SUMIFS(Lancamentos!$Y:$Y,Lancamentos!$AF:$AF,Fluxo_de_Caixa_Semanal!AP$8,Lancamentos!$F:$F,"Orçado",Lancamentos!$J:$J,Fluxo_de_Caixa_Semanal!$A190)</f>
        <v>0</v>
      </c>
      <c r="AQ190" s="122">
        <f>-SUMIFS(Lancamentos!$Y:$Y,Lancamentos!$AF:$AF,Fluxo_de_Caixa_Semanal!AQ$8,Lancamentos!$F:$F,"Orçado",Lancamentos!$J:$J,Fluxo_de_Caixa_Semanal!$A190)</f>
        <v>0</v>
      </c>
      <c r="AR190" s="123">
        <f>-SUMIFS(Lancamentos!$Y:$Y,Lancamentos!$AF:$AF,Fluxo_de_Caixa_Semanal!AR$8,Lancamentos!$F:$F,"Orçado",Lancamentos!$J:$J,Fluxo_de_Caixa_Semanal!$A190)</f>
        <v>0</v>
      </c>
      <c r="AS190" s="121">
        <f>-SUMIFS(Lancamentos!$Y:$Y,Lancamentos!$AF:$AF,Fluxo_de_Caixa_Semanal!AS$8,Lancamentos!$F:$F,"Orçado",Lancamentos!$J:$J,Fluxo_de_Caixa_Semanal!$A190)</f>
        <v>0</v>
      </c>
      <c r="AT190" s="122">
        <f>-SUMIFS(Lancamentos!$Y:$Y,Lancamentos!$AF:$AF,Fluxo_de_Caixa_Semanal!AT$8,Lancamentos!$F:$F,"Orçado",Lancamentos!$J:$J,Fluxo_de_Caixa_Semanal!$A190)</f>
        <v>0</v>
      </c>
      <c r="AU190" s="123">
        <f>-SUMIFS(Lancamentos!$Y:$Y,Lancamentos!$AF:$AF,Fluxo_de_Caixa_Semanal!AU$8,Lancamentos!$F:$F,"Orçado",Lancamentos!$J:$J,Fluxo_de_Caixa_Semanal!$A190)</f>
        <v>0</v>
      </c>
      <c r="AV190" s="121">
        <f>-SUMIFS(Lancamentos!$Y:$Y,Lancamentos!$AF:$AF,Fluxo_de_Caixa_Semanal!AV$8,Lancamentos!$F:$F,"Orçado",Lancamentos!$J:$J,Fluxo_de_Caixa_Semanal!$A190)</f>
        <v>0</v>
      </c>
      <c r="AW190" s="122">
        <f>-SUMIFS(Lancamentos!$Y:$Y,Lancamentos!$AF:$AF,Fluxo_de_Caixa_Semanal!AW$8,Lancamentos!$F:$F,"Orçado",Lancamentos!$J:$J,Fluxo_de_Caixa_Semanal!$A190)</f>
        <v>0</v>
      </c>
      <c r="AX190" s="123">
        <f>-SUMIFS(Lancamentos!$Y:$Y,Lancamentos!$AF:$AF,Fluxo_de_Caixa_Semanal!AX$8,Lancamentos!$F:$F,"Orçado",Lancamentos!$J:$J,Fluxo_de_Caixa_Semanal!$A190)</f>
        <v>0</v>
      </c>
      <c r="AY190" s="121">
        <f>-SUMIFS(Lancamentos!$Y:$Y,Lancamentos!$AF:$AF,Fluxo_de_Caixa_Semanal!AY$8,Lancamentos!$F:$F,"Orçado",Lancamentos!$J:$J,Fluxo_de_Caixa_Semanal!$A190)</f>
        <v>0</v>
      </c>
      <c r="AZ190" s="122">
        <f>-SUMIFS(Lancamentos!$Y:$Y,Lancamentos!$AF:$AF,Fluxo_de_Caixa_Semanal!AZ$8,Lancamentos!$F:$F,"Orçado",Lancamentos!$J:$J,Fluxo_de_Caixa_Semanal!$A190)</f>
        <v>0</v>
      </c>
      <c r="BA190" s="123">
        <f>-SUMIFS(Lancamentos!$Y:$Y,Lancamentos!$AF:$AF,Fluxo_de_Caixa_Semanal!BA$8,Lancamentos!$F:$F,"Orçado",Lancamentos!$J:$J,Fluxo_de_Caixa_Semanal!$A190)</f>
        <v>0</v>
      </c>
      <c r="BB190" s="121">
        <f>-SUMIFS(Lancamentos!$Y:$Y,Lancamentos!$AF:$AF,Fluxo_de_Caixa_Semanal!BB$8,Lancamentos!$F:$F,"Orçado",Lancamentos!$J:$J,Fluxo_de_Caixa_Semanal!$A190)</f>
        <v>0</v>
      </c>
      <c r="BC190" s="122">
        <f>-SUMIFS(Lancamentos!$Y:$Y,Lancamentos!$AF:$AF,Fluxo_de_Caixa_Semanal!BC$8,Lancamentos!$F:$F,"Orçado",Lancamentos!$J:$J,Fluxo_de_Caixa_Semanal!$A190)</f>
        <v>0</v>
      </c>
      <c r="BD190" s="123">
        <f>-SUMIFS(Lancamentos!$Y:$Y,Lancamentos!$AF:$AF,Fluxo_de_Caixa_Semanal!BD$8,Lancamentos!$F:$F,"Orçado",Lancamentos!$J:$J,Fluxo_de_Caixa_Semanal!$A190)</f>
        <v>0</v>
      </c>
      <c r="BE190" s="121">
        <f>-SUMIFS(Lancamentos!$Y:$Y,Lancamentos!$AF:$AF,Fluxo_de_Caixa_Semanal!BE$8,Lancamentos!$F:$F,"Orçado",Lancamentos!$J:$J,Fluxo_de_Caixa_Semanal!$A190)</f>
        <v>0</v>
      </c>
      <c r="BF190" s="122">
        <f>-SUMIFS(Lancamentos!$Y:$Y,Lancamentos!$AF:$AF,Fluxo_de_Caixa_Semanal!BF$8,Lancamentos!$F:$F,"Orçado",Lancamentos!$J:$J,Fluxo_de_Caixa_Semanal!$A190)</f>
        <v>0</v>
      </c>
      <c r="BG190" s="123">
        <f>-SUMIFS(Lancamentos!$Y:$Y,Lancamentos!$AF:$AF,Fluxo_de_Caixa_Semanal!BG$8,Lancamentos!$F:$F,"Orçado",Lancamentos!$J:$J,Fluxo_de_Caixa_Semanal!$A190)</f>
        <v>0</v>
      </c>
      <c r="BH190" s="121">
        <f>-SUMIFS(Lancamentos!$Y:$Y,Lancamentos!$AF:$AF,Fluxo_de_Caixa_Semanal!BH$8,Lancamentos!$F:$F,"Orçado",Lancamentos!$J:$J,Fluxo_de_Caixa_Semanal!$A190)</f>
        <v>0</v>
      </c>
      <c r="BI190" s="122">
        <f>-SUMIFS(Lancamentos!$Y:$Y,Lancamentos!$AF:$AF,Fluxo_de_Caixa_Semanal!BI$8,Lancamentos!$F:$F,"Orçado",Lancamentos!$J:$J,Fluxo_de_Caixa_Semanal!$A190)</f>
        <v>0</v>
      </c>
      <c r="BJ190" s="123">
        <f>-SUMIFS(Lancamentos!$Y:$Y,Lancamentos!$AF:$AF,Fluxo_de_Caixa_Semanal!BJ$8,Lancamentos!$F:$F,"Orçado",Lancamentos!$J:$J,Fluxo_de_Caixa_Semanal!$A190)</f>
        <v>0</v>
      </c>
      <c r="BK190" s="121">
        <f>-SUMIFS(Lancamentos!$Y:$Y,Lancamentos!$AF:$AF,Fluxo_de_Caixa_Semanal!BK$8,Lancamentos!$F:$F,"Orçado",Lancamentos!$J:$J,Fluxo_de_Caixa_Semanal!$A190)</f>
        <v>0</v>
      </c>
      <c r="BL190" s="122">
        <f>-SUMIFS(Lancamentos!$Y:$Y,Lancamentos!$AF:$AF,Fluxo_de_Caixa_Semanal!BL$8,Lancamentos!$F:$F,"Orçado",Lancamentos!$J:$J,Fluxo_de_Caixa_Semanal!$A190)</f>
        <v>0</v>
      </c>
      <c r="BM190" s="123">
        <f>-SUMIFS(Lancamentos!$Y:$Y,Lancamentos!$AF:$AF,Fluxo_de_Caixa_Semanal!BM$8,Lancamentos!$F:$F,"Orçado",Lancamentos!$J:$J,Fluxo_de_Caixa_Semanal!$A190)</f>
        <v>0</v>
      </c>
      <c r="BN190" s="121">
        <f>-SUMIFS(Lancamentos!$Y:$Y,Lancamentos!$AF:$AF,Fluxo_de_Caixa_Semanal!BN$8,Lancamentos!$F:$F,"Orçado",Lancamentos!$J:$J,Fluxo_de_Caixa_Semanal!$A190)</f>
        <v>0</v>
      </c>
      <c r="BO190" s="122">
        <f>-SUMIFS(Lancamentos!$Y:$Y,Lancamentos!$AF:$AF,Fluxo_de_Caixa_Semanal!BO$8,Lancamentos!$F:$F,"Orçado",Lancamentos!$J:$J,Fluxo_de_Caixa_Semanal!$A190)</f>
        <v>0</v>
      </c>
      <c r="BP190" s="123">
        <f>-SUMIFS(Lancamentos!$Y:$Y,Lancamentos!$AF:$AF,Fluxo_de_Caixa_Semanal!BP$8,Lancamentos!$F:$F,"Orçado",Lancamentos!$J:$J,Fluxo_de_Caixa_Semanal!$A190)</f>
        <v>0</v>
      </c>
      <c r="BQ190" s="121">
        <f>-SUMIFS(Lancamentos!$Y:$Y,Lancamentos!$AF:$AF,Fluxo_de_Caixa_Semanal!BQ$8,Lancamentos!$F:$F,"Orçado",Lancamentos!$J:$J,Fluxo_de_Caixa_Semanal!$A190)</f>
        <v>0</v>
      </c>
      <c r="BR190" s="122">
        <f>-SUMIFS(Lancamentos!$Y:$Y,Lancamentos!$AF:$AF,Fluxo_de_Caixa_Semanal!BR$8,Lancamentos!$F:$F,"Orçado",Lancamentos!$J:$J,Fluxo_de_Caixa_Semanal!$A190)</f>
        <v>0</v>
      </c>
      <c r="BS190" s="123">
        <f>-SUMIFS(Lancamentos!$Y:$Y,Lancamentos!$AF:$AF,Fluxo_de_Caixa_Semanal!BS$8,Lancamentos!$F:$F,"Orçado",Lancamentos!$J:$J,Fluxo_de_Caixa_Semanal!$A190)</f>
        <v>0</v>
      </c>
      <c r="BT190" s="121">
        <f>-SUMIFS(Lancamentos!$Y:$Y,Lancamentos!$AF:$AF,Fluxo_de_Caixa_Semanal!BT$8,Lancamentos!$F:$F,"Orçado",Lancamentos!$J:$J,Fluxo_de_Caixa_Semanal!$A190)</f>
        <v>0</v>
      </c>
      <c r="BU190" s="122">
        <f>-SUMIFS(Lancamentos!$Y:$Y,Lancamentos!$AF:$AF,Fluxo_de_Caixa_Semanal!BU$8,Lancamentos!$F:$F,"Orçado",Lancamentos!$J:$J,Fluxo_de_Caixa_Semanal!$A190)</f>
        <v>0</v>
      </c>
      <c r="BV190" s="123">
        <f>-SUMIFS(Lancamentos!$Y:$Y,Lancamentos!$AF:$AF,Fluxo_de_Caixa_Semanal!BV$8,Lancamentos!$F:$F,"Orçado",Lancamentos!$J:$J,Fluxo_de_Caixa_Semanal!$A190)</f>
        <v>0</v>
      </c>
      <c r="BW190" s="121">
        <f>-SUMIFS(Lancamentos!$Y:$Y,Lancamentos!$AF:$AF,Fluxo_de_Caixa_Semanal!BW$8,Lancamentos!$F:$F,"Orçado",Lancamentos!$J:$J,Fluxo_de_Caixa_Semanal!$A190)</f>
        <v>0</v>
      </c>
      <c r="BX190" s="122">
        <f>-SUMIFS(Lancamentos!$Y:$Y,Lancamentos!$AF:$AF,Fluxo_de_Caixa_Semanal!BX$8,Lancamentos!$F:$F,"Orçado",Lancamentos!$J:$J,Fluxo_de_Caixa_Semanal!$A190)</f>
        <v>0</v>
      </c>
      <c r="BY190" s="123">
        <f>-SUMIFS(Lancamentos!$Y:$Y,Lancamentos!$AF:$AF,Fluxo_de_Caixa_Semanal!BY$8,Lancamentos!$F:$F,"Orçado",Lancamentos!$J:$J,Fluxo_de_Caixa_Semanal!$A190)</f>
        <v>0</v>
      </c>
      <c r="BZ190" s="121">
        <f>-SUMIFS(Lancamentos!$Y:$Y,Lancamentos!$AF:$AF,Fluxo_de_Caixa_Semanal!BZ$8,Lancamentos!$F:$F,"Orçado",Lancamentos!$J:$J,Fluxo_de_Caixa_Semanal!$A190)</f>
        <v>0</v>
      </c>
      <c r="CA190" s="122">
        <f>-SUMIFS(Lancamentos!$Y:$Y,Lancamentos!$AF:$AF,Fluxo_de_Caixa_Semanal!CA$8,Lancamentos!$F:$F,"Orçado",Lancamentos!$J:$J,Fluxo_de_Caixa_Semanal!$A190)</f>
        <v>0</v>
      </c>
      <c r="CB190" s="123">
        <f>-SUMIFS(Lancamentos!$Y:$Y,Lancamentos!$AF:$AF,Fluxo_de_Caixa_Semanal!CB$8,Lancamentos!$F:$F,"Orçado",Lancamentos!$J:$J,Fluxo_de_Caixa_Semanal!$A190)</f>
        <v>0</v>
      </c>
      <c r="CC190" s="121">
        <f>-SUMIFS(Lancamentos!$Y:$Y,Lancamentos!$AF:$AF,Fluxo_de_Caixa_Semanal!CC$8,Lancamentos!$F:$F,"Orçado",Lancamentos!$J:$J,Fluxo_de_Caixa_Semanal!$A190)</f>
        <v>0</v>
      </c>
      <c r="CD190" s="122">
        <f>-SUMIFS(Lancamentos!$Y:$Y,Lancamentos!$AF:$AF,Fluxo_de_Caixa_Semanal!CD$8,Lancamentos!$F:$F,"Orçado",Lancamentos!$J:$J,Fluxo_de_Caixa_Semanal!$A190)</f>
        <v>0</v>
      </c>
      <c r="CE190" s="123">
        <f>-SUMIFS(Lancamentos!$Y:$Y,Lancamentos!$AF:$AF,Fluxo_de_Caixa_Semanal!CE$8,Lancamentos!$F:$F,"Orçado",Lancamentos!$J:$J,Fluxo_de_Caixa_Semanal!$A190)</f>
        <v>0</v>
      </c>
      <c r="CF190" s="121">
        <f>-SUMIFS(Lancamentos!$Y:$Y,Lancamentos!$AF:$AF,Fluxo_de_Caixa_Semanal!CF$8,Lancamentos!$F:$F,"Orçado",Lancamentos!$J:$J,Fluxo_de_Caixa_Semanal!$A190)</f>
        <v>0</v>
      </c>
      <c r="CG190" s="122">
        <f>-SUMIFS(Lancamentos!$Y:$Y,Lancamentos!$AF:$AF,Fluxo_de_Caixa_Semanal!CG$8,Lancamentos!$F:$F,"Orçado",Lancamentos!$J:$J,Fluxo_de_Caixa_Semanal!$A190)</f>
        <v>0</v>
      </c>
      <c r="CH190" s="123">
        <f>-SUMIFS(Lancamentos!$Y:$Y,Lancamentos!$AF:$AF,Fluxo_de_Caixa_Semanal!CH$8,Lancamentos!$F:$F,"Orçado",Lancamentos!$J:$J,Fluxo_de_Caixa_Semanal!$A190)</f>
        <v>0</v>
      </c>
      <c r="CI190" s="121">
        <f>-SUMIFS(Lancamentos!$Y:$Y,Lancamentos!$AF:$AF,Fluxo_de_Caixa_Semanal!CI$8,Lancamentos!$F:$F,"Orçado",Lancamentos!$J:$J,Fluxo_de_Caixa_Semanal!$A190)</f>
        <v>0</v>
      </c>
      <c r="CJ190" s="122">
        <f>-SUMIFS(Lancamentos!$Y:$Y,Lancamentos!$AF:$AF,Fluxo_de_Caixa_Semanal!CJ$8,Lancamentos!$F:$F,"Orçado",Lancamentos!$J:$J,Fluxo_de_Caixa_Semanal!$A190)</f>
        <v>0</v>
      </c>
      <c r="CK190" s="123">
        <f>-SUMIFS(Lancamentos!$Y:$Y,Lancamentos!$AF:$AF,Fluxo_de_Caixa_Semanal!CK$8,Lancamentos!$F:$F,"Orçado",Lancamentos!$J:$J,Fluxo_de_Caixa_Semanal!$A190)</f>
        <v>0</v>
      </c>
      <c r="CL190" s="121">
        <f>-SUMIFS(Lancamentos!$Y:$Y,Lancamentos!$AF:$AF,Fluxo_de_Caixa_Semanal!CL$8,Lancamentos!$F:$F,"Orçado",Lancamentos!$J:$J,Fluxo_de_Caixa_Semanal!$A190)</f>
        <v>0</v>
      </c>
      <c r="CM190" s="122">
        <f>-SUMIFS(Lancamentos!$Y:$Y,Lancamentos!$AF:$AF,Fluxo_de_Caixa_Semanal!CM$8,Lancamentos!$F:$F,"Orçado",Lancamentos!$J:$J,Fluxo_de_Caixa_Semanal!$A190)</f>
        <v>0</v>
      </c>
      <c r="CN190" s="123">
        <f>-SUMIFS(Lancamentos!$Y:$Y,Lancamentos!$AF:$AF,Fluxo_de_Caixa_Semanal!CN$8,Lancamentos!$F:$F,"Orçado",Lancamentos!$J:$J,Fluxo_de_Caixa_Semanal!$A190)</f>
        <v>0</v>
      </c>
      <c r="CO190" s="121">
        <f>-SUMIFS(Lancamentos!$Y:$Y,Lancamentos!$AF:$AF,Fluxo_de_Caixa_Semanal!CO$8,Lancamentos!$F:$F,"Orçado",Lancamentos!$J:$J,Fluxo_de_Caixa_Semanal!$A190)</f>
        <v>0</v>
      </c>
      <c r="CP190" s="122">
        <f>-SUMIFS(Lancamentos!$Y:$Y,Lancamentos!$AF:$AF,Fluxo_de_Caixa_Semanal!CP$8,Lancamentos!$F:$F,"Orçado",Lancamentos!$J:$J,Fluxo_de_Caixa_Semanal!$A190)</f>
        <v>0</v>
      </c>
      <c r="CQ190" s="123">
        <f>-SUMIFS(Lancamentos!$Y:$Y,Lancamentos!$AF:$AF,Fluxo_de_Caixa_Semanal!CQ$8,Lancamentos!$F:$F,"Orçado",Lancamentos!$J:$J,Fluxo_de_Caixa_Semanal!$A190)</f>
        <v>0</v>
      </c>
      <c r="CR190" s="121">
        <f>-SUMIFS(Lancamentos!$Y:$Y,Lancamentos!$AF:$AF,Fluxo_de_Caixa_Semanal!CR$8,Lancamentos!$F:$F,"Orçado",Lancamentos!$J:$J,Fluxo_de_Caixa_Semanal!$A190)</f>
        <v>0</v>
      </c>
      <c r="CS190" s="122">
        <f>-SUMIFS(Lancamentos!$Y:$Y,Lancamentos!$AF:$AF,Fluxo_de_Caixa_Semanal!CS$8,Lancamentos!$F:$F,"Orçado",Lancamentos!$J:$J,Fluxo_de_Caixa_Semanal!$A190)</f>
        <v>0</v>
      </c>
      <c r="CT190" s="123">
        <f>-SUMIFS(Lancamentos!$Y:$Y,Lancamentos!$AF:$AF,Fluxo_de_Caixa_Semanal!CT$8,Lancamentos!$F:$F,"Orçado",Lancamentos!$J:$J,Fluxo_de_Caixa_Semanal!$A190)</f>
        <v>0</v>
      </c>
      <c r="CU190" s="121">
        <f>-SUMIFS(Lancamentos!$Y:$Y,Lancamentos!$AF:$AF,Fluxo_de_Caixa_Semanal!CU$8,Lancamentos!$F:$F,"Orçado",Lancamentos!$J:$J,Fluxo_de_Caixa_Semanal!$A190)</f>
        <v>0</v>
      </c>
      <c r="CV190" s="122">
        <f>-SUMIFS(Lancamentos!$Y:$Y,Lancamentos!$AF:$AF,Fluxo_de_Caixa_Semanal!CV$8,Lancamentos!$F:$F,"Orçado",Lancamentos!$J:$J,Fluxo_de_Caixa_Semanal!$A190)</f>
        <v>0</v>
      </c>
      <c r="CW190" s="123">
        <f>-SUMIFS(Lancamentos!$Y:$Y,Lancamentos!$AF:$AF,Fluxo_de_Caixa_Semanal!CW$8,Lancamentos!$F:$F,"Orçado",Lancamentos!$J:$J,Fluxo_de_Caixa_Semanal!$A190)</f>
        <v>0</v>
      </c>
      <c r="CX190" s="121">
        <f>-SUMIFS(Lancamentos!$Y:$Y,Lancamentos!$AF:$AF,Fluxo_de_Caixa_Semanal!CX$8,Lancamentos!$F:$F,"Orçado",Lancamentos!$J:$J,Fluxo_de_Caixa_Semanal!$A190)</f>
        <v>0</v>
      </c>
      <c r="CY190" s="122">
        <f>-SUMIFS(Lancamentos!$Y:$Y,Lancamentos!$AF:$AF,Fluxo_de_Caixa_Semanal!CY$8,Lancamentos!$F:$F,"Orçado",Lancamentos!$J:$J,Fluxo_de_Caixa_Semanal!$A190)</f>
        <v>0</v>
      </c>
      <c r="CZ190" s="123">
        <f>-SUMIFS(Lancamentos!$Y:$Y,Lancamentos!$AF:$AF,Fluxo_de_Caixa_Semanal!CZ$8,Lancamentos!$F:$F,"Orçado",Lancamentos!$J:$J,Fluxo_de_Caixa_Semanal!$A190)</f>
        <v>0</v>
      </c>
      <c r="DA190" s="121">
        <f>-SUMIFS(Lancamentos!$Y:$Y,Lancamentos!$AF:$AF,Fluxo_de_Caixa_Semanal!DA$8,Lancamentos!$F:$F,"Orçado",Lancamentos!$J:$J,Fluxo_de_Caixa_Semanal!$A190)</f>
        <v>0</v>
      </c>
      <c r="DB190" s="122">
        <f>-SUMIFS(Lancamentos!$Y:$Y,Lancamentos!$AF:$AF,Fluxo_de_Caixa_Semanal!DB$8,Lancamentos!$F:$F,"Orçado",Lancamentos!$J:$J,Fluxo_de_Caixa_Semanal!$A190)</f>
        <v>0</v>
      </c>
      <c r="DC190" s="123">
        <f>-SUMIFS(Lancamentos!$Y:$Y,Lancamentos!$AF:$AF,Fluxo_de_Caixa_Semanal!DC$8,Lancamentos!$F:$F,"Orçado",Lancamentos!$J:$J,Fluxo_de_Caixa_Semanal!$A190)</f>
        <v>0</v>
      </c>
      <c r="DD190" s="121">
        <f>-SUMIFS(Lancamentos!$Y:$Y,Lancamentos!$AF:$AF,Fluxo_de_Caixa_Semanal!DD$8,Lancamentos!$F:$F,"Orçado",Lancamentos!$J:$J,Fluxo_de_Caixa_Semanal!$A190)</f>
        <v>0</v>
      </c>
      <c r="DE190" s="122">
        <f>-SUMIFS(Lancamentos!$Y:$Y,Lancamentos!$AF:$AF,Fluxo_de_Caixa_Semanal!DE$8,Lancamentos!$F:$F,"Orçado",Lancamentos!$J:$J,Fluxo_de_Caixa_Semanal!$A190)</f>
        <v>0</v>
      </c>
      <c r="DF190" s="123">
        <f>-SUMIFS(Lancamentos!$Y:$Y,Lancamentos!$AF:$AF,Fluxo_de_Caixa_Semanal!DF$8,Lancamentos!$F:$F,"Orçado",Lancamentos!$J:$J,Fluxo_de_Caixa_Semanal!$A190)</f>
        <v>0</v>
      </c>
      <c r="DG190" s="121">
        <f>-SUMIFS(Lancamentos!$Y:$Y,Lancamentos!$AF:$AF,Fluxo_de_Caixa_Semanal!DG$8,Lancamentos!$F:$F,"Orçado",Lancamentos!$J:$J,Fluxo_de_Caixa_Semanal!$A190)</f>
        <v>0</v>
      </c>
      <c r="DH190" s="122">
        <f>-SUMIFS(Lancamentos!$Y:$Y,Lancamentos!$AF:$AF,Fluxo_de_Caixa_Semanal!DH$8,Lancamentos!$F:$F,"Orçado",Lancamentos!$J:$J,Fluxo_de_Caixa_Semanal!$A190)</f>
        <v>0</v>
      </c>
      <c r="DI190" s="123">
        <f>-SUMIFS(Lancamentos!$Y:$Y,Lancamentos!$AF:$AF,Fluxo_de_Caixa_Semanal!DI$8,Lancamentos!$F:$F,"Orçado",Lancamentos!$J:$J,Fluxo_de_Caixa_Semanal!$A190)</f>
        <v>0</v>
      </c>
      <c r="DJ190" s="121">
        <f>-SUMIFS(Lancamentos!$Y:$Y,Lancamentos!$AF:$AF,Fluxo_de_Caixa_Semanal!DJ$8,Lancamentos!$F:$F,"Orçado",Lancamentos!$J:$J,Fluxo_de_Caixa_Semanal!$A190)</f>
        <v>0</v>
      </c>
      <c r="DK190" s="122">
        <f>-SUMIFS(Lancamentos!$Y:$Y,Lancamentos!$AF:$AF,Fluxo_de_Caixa_Semanal!DK$8,Lancamentos!$F:$F,"Orçado",Lancamentos!$J:$J,Fluxo_de_Caixa_Semanal!$A190)</f>
        <v>0</v>
      </c>
      <c r="DL190" s="123">
        <f>-SUMIFS(Lancamentos!$Y:$Y,Lancamentos!$AF:$AF,Fluxo_de_Caixa_Semanal!DL$8,Lancamentos!$F:$F,"Orçado",Lancamentos!$J:$J,Fluxo_de_Caixa_Semanal!$A190)</f>
        <v>0</v>
      </c>
      <c r="DM190" s="121">
        <f>-SUMIFS(Lancamentos!$Y:$Y,Lancamentos!$AF:$AF,Fluxo_de_Caixa_Semanal!DM$8,Lancamentos!$F:$F,"Orçado",Lancamentos!$J:$J,Fluxo_de_Caixa_Semanal!$A190)</f>
        <v>0</v>
      </c>
      <c r="DN190" s="122">
        <f>-SUMIFS(Lancamentos!$Y:$Y,Lancamentos!$AF:$AF,Fluxo_de_Caixa_Semanal!DN$8,Lancamentos!$F:$F,"Orçado",Lancamentos!$J:$J,Fluxo_de_Caixa_Semanal!$A190)</f>
        <v>0</v>
      </c>
      <c r="DO190" s="123">
        <f>-SUMIFS(Lancamentos!$Y:$Y,Lancamentos!$AF:$AF,Fluxo_de_Caixa_Semanal!DO$8,Lancamentos!$F:$F,"Orçado",Lancamentos!$J:$J,Fluxo_de_Caixa_Semanal!$A190)</f>
        <v>0</v>
      </c>
      <c r="DP190" s="121">
        <f>-SUMIFS(Lancamentos!$Y:$Y,Lancamentos!$AF:$AF,Fluxo_de_Caixa_Semanal!DP$8,Lancamentos!$F:$F,"Orçado",Lancamentos!$J:$J,Fluxo_de_Caixa_Semanal!$A190)</f>
        <v>0</v>
      </c>
      <c r="DQ190" s="122">
        <f>-SUMIFS(Lancamentos!$Y:$Y,Lancamentos!$AF:$AF,Fluxo_de_Caixa_Semanal!DQ$8,Lancamentos!$F:$F,"Orçado",Lancamentos!$J:$J,Fluxo_de_Caixa_Semanal!$A190)</f>
        <v>0</v>
      </c>
      <c r="DR190" s="123">
        <f>-SUMIFS(Lancamentos!$Y:$Y,Lancamentos!$AF:$AF,Fluxo_de_Caixa_Semanal!DR$8,Lancamentos!$F:$F,"Orçado",Lancamentos!$J:$J,Fluxo_de_Caixa_Semanal!$A190)</f>
        <v>0</v>
      </c>
      <c r="DS190" s="121">
        <f>-SUMIFS(Lancamentos!$Y:$Y,Lancamentos!$AF:$AF,Fluxo_de_Caixa_Semanal!DS$8,Lancamentos!$F:$F,"Orçado",Lancamentos!$J:$J,Fluxo_de_Caixa_Semanal!$A190)</f>
        <v>0</v>
      </c>
      <c r="DT190" s="122">
        <f>-SUMIFS(Lancamentos!$Y:$Y,Lancamentos!$AF:$AF,Fluxo_de_Caixa_Semanal!DT$8,Lancamentos!$F:$F,"Orçado",Lancamentos!$J:$J,Fluxo_de_Caixa_Semanal!$A190)</f>
        <v>0</v>
      </c>
      <c r="DU190" s="123">
        <f>-SUMIFS(Lancamentos!$Y:$Y,Lancamentos!$AF:$AF,Fluxo_de_Caixa_Semanal!DU$8,Lancamentos!$F:$F,"Orçado",Lancamentos!$J:$J,Fluxo_de_Caixa_Semanal!$A190)</f>
        <v>0</v>
      </c>
      <c r="DV190" s="121">
        <f>-SUMIFS(Lancamentos!$Y:$Y,Lancamentos!$AF:$AF,Fluxo_de_Caixa_Semanal!DV$8,Lancamentos!$F:$F,"Orçado",Lancamentos!$J:$J,Fluxo_de_Caixa_Semanal!$A190)</f>
        <v>0</v>
      </c>
      <c r="DW190" s="122">
        <f>-SUMIFS(Lancamentos!$Y:$Y,Lancamentos!$AF:$AF,Fluxo_de_Caixa_Semanal!DW$8,Lancamentos!$F:$F,"Orçado",Lancamentos!$J:$J,Fluxo_de_Caixa_Semanal!$A190)</f>
        <v>0</v>
      </c>
      <c r="DX190" s="123">
        <f>-SUMIFS(Lancamentos!$Y:$Y,Lancamentos!$AF:$AF,Fluxo_de_Caixa_Semanal!DX$8,Lancamentos!$F:$F,"Orçado",Lancamentos!$J:$J,Fluxo_de_Caixa_Semanal!$A190)</f>
        <v>0</v>
      </c>
      <c r="DY190" s="121">
        <f>-SUMIFS(Lancamentos!$Y:$Y,Lancamentos!$AF:$AF,Fluxo_de_Caixa_Semanal!DY$8,Lancamentos!$F:$F,"Orçado",Lancamentos!$J:$J,Fluxo_de_Caixa_Semanal!$A190)</f>
        <v>0</v>
      </c>
      <c r="DZ190" s="122">
        <f>-SUMIFS(Lancamentos!$Y:$Y,Lancamentos!$AF:$AF,Fluxo_de_Caixa_Semanal!DZ$8,Lancamentos!$F:$F,"Orçado",Lancamentos!$J:$J,Fluxo_de_Caixa_Semanal!$A190)</f>
        <v>0</v>
      </c>
      <c r="EA190" s="123">
        <f>-SUMIFS(Lancamentos!$Y:$Y,Lancamentos!$AF:$AF,Fluxo_de_Caixa_Semanal!EA$8,Lancamentos!$F:$F,"Orçado",Lancamentos!$J:$J,Fluxo_de_Caixa_Semanal!$A190)</f>
        <v>0</v>
      </c>
      <c r="EB190" s="121">
        <f>-SUMIFS(Lancamentos!$Y:$Y,Lancamentos!$AF:$AF,Fluxo_de_Caixa_Semanal!EB$8,Lancamentos!$F:$F,"Orçado",Lancamentos!$J:$J,Fluxo_de_Caixa_Semanal!$A190)</f>
        <v>0</v>
      </c>
      <c r="EC190" s="122">
        <f>-SUMIFS(Lancamentos!$Y:$Y,Lancamentos!$AF:$AF,Fluxo_de_Caixa_Semanal!EC$8,Lancamentos!$F:$F,"Orçado",Lancamentos!$J:$J,Fluxo_de_Caixa_Semanal!$A190)</f>
        <v>0</v>
      </c>
      <c r="ED190" s="123">
        <f>-SUMIFS(Lancamentos!$Y:$Y,Lancamentos!$AF:$AF,Fluxo_de_Caixa_Semanal!ED$8,Lancamentos!$F:$F,"Orçado",Lancamentos!$J:$J,Fluxo_de_Caixa_Semanal!$A190)</f>
        <v>0</v>
      </c>
      <c r="EE190" s="121">
        <f>-SUMIFS(Lancamentos!$Y:$Y,Lancamentos!$AF:$AF,Fluxo_de_Caixa_Semanal!EE$8,Lancamentos!$F:$F,"Orçado",Lancamentos!$J:$J,Fluxo_de_Caixa_Semanal!$A190)</f>
        <v>0</v>
      </c>
      <c r="EF190" s="122">
        <f>-SUMIFS(Lancamentos!$Y:$Y,Lancamentos!$AF:$AF,Fluxo_de_Caixa_Semanal!EF$8,Lancamentos!$F:$F,"Orçado",Lancamentos!$J:$J,Fluxo_de_Caixa_Semanal!$A190)</f>
        <v>0</v>
      </c>
      <c r="EG190" s="123">
        <f>-SUMIFS(Lancamentos!$Y:$Y,Lancamentos!$AF:$AF,Fluxo_de_Caixa_Semanal!EG$8,Lancamentos!$F:$F,"Orçado",Lancamentos!$J:$J,Fluxo_de_Caixa_Semanal!$A190)</f>
        <v>0</v>
      </c>
      <c r="EH190" s="121">
        <f>-SUMIFS(Lancamentos!$Y:$Y,Lancamentos!$AF:$AF,Fluxo_de_Caixa_Semanal!EH$8,Lancamentos!$F:$F,"Orçado",Lancamentos!$J:$J,Fluxo_de_Caixa_Semanal!$A190)</f>
        <v>0</v>
      </c>
      <c r="EI190" s="122">
        <f>-SUMIFS(Lancamentos!$Y:$Y,Lancamentos!$AF:$AF,Fluxo_de_Caixa_Semanal!EI$8,Lancamentos!$F:$F,"Orçado",Lancamentos!$J:$J,Fluxo_de_Caixa_Semanal!$A190)</f>
        <v>0</v>
      </c>
      <c r="EJ190" s="123">
        <f>-SUMIFS(Lancamentos!$Y:$Y,Lancamentos!$AF:$AF,Fluxo_de_Caixa_Semanal!EJ$8,Lancamentos!$F:$F,"Orçado",Lancamentos!$J:$J,Fluxo_de_Caixa_Semanal!$A190)</f>
        <v>0</v>
      </c>
      <c r="EK190" s="121">
        <f>-SUMIFS(Lancamentos!$Y:$Y,Lancamentos!$AF:$AF,Fluxo_de_Caixa_Semanal!EK$8,Lancamentos!$F:$F,"Orçado",Lancamentos!$J:$J,Fluxo_de_Caixa_Semanal!$A190)</f>
        <v>0</v>
      </c>
      <c r="EL190" s="122">
        <f>-SUMIFS(Lancamentos!$Y:$Y,Lancamentos!$AF:$AF,Fluxo_de_Caixa_Semanal!EL$8,Lancamentos!$F:$F,"Orçado",Lancamentos!$J:$J,Fluxo_de_Caixa_Semanal!$A190)</f>
        <v>0</v>
      </c>
      <c r="EM190" s="123">
        <f>-SUMIFS(Lancamentos!$Y:$Y,Lancamentos!$AF:$AF,Fluxo_de_Caixa_Semanal!EM$8,Lancamentos!$F:$F,"Orçado",Lancamentos!$J:$J,Fluxo_de_Caixa_Semanal!$A190)</f>
        <v>0</v>
      </c>
      <c r="EN190" s="121">
        <f>-SUMIFS(Lancamentos!$Y:$Y,Lancamentos!$AF:$AF,Fluxo_de_Caixa_Semanal!EN$8,Lancamentos!$F:$F,"Orçado",Lancamentos!$J:$J,Fluxo_de_Caixa_Semanal!$A190)</f>
        <v>0</v>
      </c>
      <c r="EO190" s="122">
        <f>-SUMIFS(Lancamentos!$Y:$Y,Lancamentos!$AF:$AF,Fluxo_de_Caixa_Semanal!EO$8,Lancamentos!$F:$F,"Orçado",Lancamentos!$J:$J,Fluxo_de_Caixa_Semanal!$A190)</f>
        <v>0</v>
      </c>
      <c r="EP190" s="123">
        <f>-SUMIFS(Lancamentos!$Y:$Y,Lancamentos!$AF:$AF,Fluxo_de_Caixa_Semanal!EP$8,Lancamentos!$F:$F,"Orçado",Lancamentos!$J:$J,Fluxo_de_Caixa_Semanal!$A190)</f>
        <v>0</v>
      </c>
      <c r="EQ190" s="121">
        <f>-SUMIFS(Lancamentos!$Y:$Y,Lancamentos!$AF:$AF,Fluxo_de_Caixa_Semanal!EQ$8,Lancamentos!$F:$F,"Orçado",Lancamentos!$J:$J,Fluxo_de_Caixa_Semanal!$A190)</f>
        <v>0</v>
      </c>
      <c r="ER190" s="122">
        <f>-SUMIFS(Lancamentos!$Y:$Y,Lancamentos!$AF:$AF,Fluxo_de_Caixa_Semanal!ER$8,Lancamentos!$F:$F,"Orçado",Lancamentos!$J:$J,Fluxo_de_Caixa_Semanal!$A190)</f>
        <v>0</v>
      </c>
      <c r="ES190" s="123">
        <f>-SUMIFS(Lancamentos!$Y:$Y,Lancamentos!$AF:$AF,Fluxo_de_Caixa_Semanal!ES$8,Lancamentos!$F:$F,"Orçado",Lancamentos!$J:$J,Fluxo_de_Caixa_Semanal!$A190)</f>
        <v>0</v>
      </c>
    </row>
    <row r="192" spans="1:149" s="20" customFormat="1" x14ac:dyDescent="0.25">
      <c r="A192" s="88"/>
      <c r="B192" s="88" t="s">
        <v>175</v>
      </c>
      <c r="C192" s="125">
        <f>SUM(C193:C202)</f>
        <v>0</v>
      </c>
      <c r="D192" s="125">
        <f t="shared" ref="D192:AG192" si="172">SUM(D193:D202)</f>
        <v>0</v>
      </c>
      <c r="E192" s="126">
        <f t="shared" si="172"/>
        <v>0</v>
      </c>
      <c r="F192" s="124">
        <f t="shared" ref="F192:H192" si="173">SUM(F193:F202)</f>
        <v>0</v>
      </c>
      <c r="G192" s="125">
        <f t="shared" si="173"/>
        <v>0</v>
      </c>
      <c r="H192" s="126">
        <f t="shared" si="173"/>
        <v>0</v>
      </c>
      <c r="I192" s="125">
        <f t="shared" si="172"/>
        <v>0</v>
      </c>
      <c r="J192" s="125">
        <f t="shared" si="172"/>
        <v>0</v>
      </c>
      <c r="K192" s="126">
        <f t="shared" si="172"/>
        <v>0</v>
      </c>
      <c r="L192" s="125">
        <f t="shared" ref="L192:M192" si="174">SUM(L193:L202)</f>
        <v>0</v>
      </c>
      <c r="M192" s="125">
        <f t="shared" si="174"/>
        <v>0</v>
      </c>
      <c r="N192" s="126">
        <f t="shared" si="172"/>
        <v>0</v>
      </c>
      <c r="O192" s="125">
        <f t="shared" si="172"/>
        <v>0</v>
      </c>
      <c r="P192" s="125">
        <f t="shared" si="172"/>
        <v>0</v>
      </c>
      <c r="Q192" s="126">
        <f t="shared" ref="Q192:S192" si="175">SUM(Q193:Q202)</f>
        <v>0</v>
      </c>
      <c r="R192" s="125">
        <f t="shared" si="175"/>
        <v>0</v>
      </c>
      <c r="S192" s="125">
        <f t="shared" si="175"/>
        <v>0</v>
      </c>
      <c r="T192" s="126">
        <f t="shared" ref="T192:V192" si="176">SUM(T193:T202)</f>
        <v>0</v>
      </c>
      <c r="U192" s="125">
        <f t="shared" si="176"/>
        <v>0</v>
      </c>
      <c r="V192" s="125">
        <f t="shared" si="176"/>
        <v>0</v>
      </c>
      <c r="W192" s="126">
        <f t="shared" ref="W192" si="177">SUM(W193:W202)</f>
        <v>0</v>
      </c>
      <c r="X192" s="124">
        <f t="shared" si="172"/>
        <v>0</v>
      </c>
      <c r="Y192" s="125">
        <f t="shared" si="172"/>
        <v>0</v>
      </c>
      <c r="Z192" s="126">
        <f t="shared" si="172"/>
        <v>0</v>
      </c>
      <c r="AA192" s="124">
        <f t="shared" si="172"/>
        <v>0</v>
      </c>
      <c r="AB192" s="125">
        <f t="shared" si="172"/>
        <v>0</v>
      </c>
      <c r="AC192" s="126">
        <f t="shared" si="172"/>
        <v>0</v>
      </c>
      <c r="AD192" s="124">
        <f t="shared" si="172"/>
        <v>0</v>
      </c>
      <c r="AE192" s="125">
        <f t="shared" si="172"/>
        <v>0</v>
      </c>
      <c r="AF192" s="126">
        <f t="shared" si="172"/>
        <v>0</v>
      </c>
      <c r="AG192" s="124">
        <f t="shared" si="172"/>
        <v>0</v>
      </c>
      <c r="AH192" s="125">
        <f t="shared" ref="AH192:BI192" si="178">SUM(AH193:AH202)</f>
        <v>0</v>
      </c>
      <c r="AI192" s="126">
        <f t="shared" si="178"/>
        <v>0</v>
      </c>
      <c r="AJ192" s="124">
        <f t="shared" si="178"/>
        <v>0</v>
      </c>
      <c r="AK192" s="125">
        <f t="shared" si="178"/>
        <v>0</v>
      </c>
      <c r="AL192" s="126">
        <f t="shared" si="178"/>
        <v>0</v>
      </c>
      <c r="AM192" s="124">
        <f t="shared" si="178"/>
        <v>0</v>
      </c>
      <c r="AN192" s="125">
        <f t="shared" si="178"/>
        <v>0</v>
      </c>
      <c r="AO192" s="126">
        <f t="shared" si="178"/>
        <v>0</v>
      </c>
      <c r="AP192" s="124">
        <f t="shared" si="178"/>
        <v>0</v>
      </c>
      <c r="AQ192" s="125">
        <f t="shared" si="178"/>
        <v>0</v>
      </c>
      <c r="AR192" s="126">
        <f t="shared" si="178"/>
        <v>0</v>
      </c>
      <c r="AS192" s="124">
        <f t="shared" si="178"/>
        <v>0</v>
      </c>
      <c r="AT192" s="125">
        <f t="shared" si="178"/>
        <v>0</v>
      </c>
      <c r="AU192" s="126">
        <f t="shared" si="178"/>
        <v>0</v>
      </c>
      <c r="AV192" s="124">
        <f t="shared" si="178"/>
        <v>0</v>
      </c>
      <c r="AW192" s="125">
        <f t="shared" si="178"/>
        <v>0</v>
      </c>
      <c r="AX192" s="126">
        <f t="shared" si="178"/>
        <v>0</v>
      </c>
      <c r="AY192" s="124">
        <f t="shared" si="178"/>
        <v>0</v>
      </c>
      <c r="AZ192" s="125">
        <f t="shared" si="178"/>
        <v>0</v>
      </c>
      <c r="BA192" s="126">
        <f t="shared" si="178"/>
        <v>0</v>
      </c>
      <c r="BB192" s="124">
        <f t="shared" si="178"/>
        <v>0</v>
      </c>
      <c r="BC192" s="125">
        <f t="shared" si="178"/>
        <v>0</v>
      </c>
      <c r="BD192" s="126">
        <f t="shared" si="178"/>
        <v>0</v>
      </c>
      <c r="BE192" s="124">
        <f t="shared" si="178"/>
        <v>0</v>
      </c>
      <c r="BF192" s="125">
        <f t="shared" si="178"/>
        <v>0</v>
      </c>
      <c r="BG192" s="126">
        <f t="shared" si="178"/>
        <v>0</v>
      </c>
      <c r="BH192" s="124">
        <f t="shared" si="178"/>
        <v>0</v>
      </c>
      <c r="BI192" s="125">
        <f t="shared" si="178"/>
        <v>0</v>
      </c>
      <c r="BJ192" s="126">
        <f t="shared" ref="BJ192:CN192" si="179">SUM(BJ193:BJ202)</f>
        <v>0</v>
      </c>
      <c r="BK192" s="124">
        <f t="shared" si="179"/>
        <v>0</v>
      </c>
      <c r="BL192" s="125">
        <f t="shared" si="179"/>
        <v>0</v>
      </c>
      <c r="BM192" s="126">
        <f t="shared" si="179"/>
        <v>0</v>
      </c>
      <c r="BN192" s="124">
        <f t="shared" si="179"/>
        <v>0</v>
      </c>
      <c r="BO192" s="125">
        <f t="shared" si="179"/>
        <v>0</v>
      </c>
      <c r="BP192" s="126">
        <f t="shared" si="179"/>
        <v>0</v>
      </c>
      <c r="BQ192" s="124">
        <f t="shared" si="179"/>
        <v>0</v>
      </c>
      <c r="BR192" s="125">
        <f t="shared" si="179"/>
        <v>0</v>
      </c>
      <c r="BS192" s="126">
        <f t="shared" si="179"/>
        <v>0</v>
      </c>
      <c r="BT192" s="124">
        <f t="shared" si="179"/>
        <v>0</v>
      </c>
      <c r="BU192" s="125">
        <f t="shared" si="179"/>
        <v>0</v>
      </c>
      <c r="BV192" s="126">
        <f t="shared" si="179"/>
        <v>0</v>
      </c>
      <c r="BW192" s="124">
        <f t="shared" si="179"/>
        <v>0</v>
      </c>
      <c r="BX192" s="125">
        <f t="shared" si="179"/>
        <v>0</v>
      </c>
      <c r="BY192" s="126">
        <f t="shared" si="179"/>
        <v>0</v>
      </c>
      <c r="BZ192" s="124">
        <f t="shared" si="179"/>
        <v>0</v>
      </c>
      <c r="CA192" s="125">
        <f t="shared" si="179"/>
        <v>0</v>
      </c>
      <c r="CB192" s="126">
        <f t="shared" si="179"/>
        <v>0</v>
      </c>
      <c r="CC192" s="124">
        <f t="shared" si="179"/>
        <v>0</v>
      </c>
      <c r="CD192" s="125">
        <f t="shared" si="179"/>
        <v>0</v>
      </c>
      <c r="CE192" s="126">
        <f t="shared" si="179"/>
        <v>0</v>
      </c>
      <c r="CF192" s="124">
        <f t="shared" si="179"/>
        <v>0</v>
      </c>
      <c r="CG192" s="125">
        <f t="shared" si="179"/>
        <v>0</v>
      </c>
      <c r="CH192" s="126">
        <f t="shared" si="179"/>
        <v>0</v>
      </c>
      <c r="CI192" s="124">
        <f t="shared" si="179"/>
        <v>0</v>
      </c>
      <c r="CJ192" s="125">
        <f t="shared" si="179"/>
        <v>0</v>
      </c>
      <c r="CK192" s="126">
        <f t="shared" si="179"/>
        <v>0</v>
      </c>
      <c r="CL192" s="124">
        <f t="shared" si="179"/>
        <v>0</v>
      </c>
      <c r="CM192" s="125">
        <f t="shared" si="179"/>
        <v>0</v>
      </c>
      <c r="CN192" s="126">
        <f t="shared" si="179"/>
        <v>0</v>
      </c>
      <c r="CO192" s="124">
        <f>SUM(CO193:CO202)</f>
        <v>0</v>
      </c>
      <c r="CP192" s="125">
        <f t="shared" ref="CP192:DT192" si="180">SUM(CP193:CP202)</f>
        <v>0</v>
      </c>
      <c r="CQ192" s="126">
        <f t="shared" si="180"/>
        <v>0</v>
      </c>
      <c r="CR192" s="124">
        <f t="shared" si="180"/>
        <v>0</v>
      </c>
      <c r="CS192" s="125">
        <f t="shared" si="180"/>
        <v>0</v>
      </c>
      <c r="CT192" s="126">
        <f t="shared" si="180"/>
        <v>0</v>
      </c>
      <c r="CU192" s="124">
        <f t="shared" si="180"/>
        <v>0</v>
      </c>
      <c r="CV192" s="125">
        <f t="shared" si="180"/>
        <v>0</v>
      </c>
      <c r="CW192" s="126">
        <f t="shared" si="180"/>
        <v>0</v>
      </c>
      <c r="CX192" s="124">
        <f t="shared" si="180"/>
        <v>0</v>
      </c>
      <c r="CY192" s="125">
        <f t="shared" si="180"/>
        <v>0</v>
      </c>
      <c r="CZ192" s="126">
        <f t="shared" si="180"/>
        <v>0</v>
      </c>
      <c r="DA192" s="124">
        <f t="shared" si="180"/>
        <v>0</v>
      </c>
      <c r="DB192" s="125">
        <f t="shared" si="180"/>
        <v>0</v>
      </c>
      <c r="DC192" s="126">
        <f t="shared" si="180"/>
        <v>0</v>
      </c>
      <c r="DD192" s="124">
        <f t="shared" si="180"/>
        <v>0</v>
      </c>
      <c r="DE192" s="125">
        <f t="shared" si="180"/>
        <v>0</v>
      </c>
      <c r="DF192" s="126">
        <f t="shared" si="180"/>
        <v>0</v>
      </c>
      <c r="DG192" s="124">
        <f t="shared" si="180"/>
        <v>0</v>
      </c>
      <c r="DH192" s="125">
        <f t="shared" si="180"/>
        <v>0</v>
      </c>
      <c r="DI192" s="126">
        <f t="shared" si="180"/>
        <v>0</v>
      </c>
      <c r="DJ192" s="124">
        <f t="shared" si="180"/>
        <v>0</v>
      </c>
      <c r="DK192" s="125">
        <f t="shared" si="180"/>
        <v>0</v>
      </c>
      <c r="DL192" s="126">
        <f t="shared" si="180"/>
        <v>0</v>
      </c>
      <c r="DM192" s="124">
        <f t="shared" si="180"/>
        <v>0</v>
      </c>
      <c r="DN192" s="125">
        <f t="shared" si="180"/>
        <v>0</v>
      </c>
      <c r="DO192" s="126">
        <f t="shared" si="180"/>
        <v>0</v>
      </c>
      <c r="DP192" s="124">
        <f t="shared" si="180"/>
        <v>0</v>
      </c>
      <c r="DQ192" s="125">
        <f t="shared" si="180"/>
        <v>0</v>
      </c>
      <c r="DR192" s="126">
        <f t="shared" si="180"/>
        <v>0</v>
      </c>
      <c r="DS192" s="124">
        <f t="shared" si="180"/>
        <v>0</v>
      </c>
      <c r="DT192" s="125">
        <f t="shared" si="180"/>
        <v>0</v>
      </c>
      <c r="DU192" s="126">
        <f t="shared" ref="DU192:ES192" si="181">SUM(DU193:DU202)</f>
        <v>0</v>
      </c>
      <c r="DV192" s="124">
        <f t="shared" si="181"/>
        <v>0</v>
      </c>
      <c r="DW192" s="125">
        <f t="shared" si="181"/>
        <v>0</v>
      </c>
      <c r="DX192" s="126">
        <f t="shared" si="181"/>
        <v>0</v>
      </c>
      <c r="DY192" s="124">
        <f t="shared" si="181"/>
        <v>0</v>
      </c>
      <c r="DZ192" s="125">
        <f t="shared" si="181"/>
        <v>0</v>
      </c>
      <c r="EA192" s="126">
        <f t="shared" si="181"/>
        <v>0</v>
      </c>
      <c r="EB192" s="124">
        <f t="shared" si="181"/>
        <v>0</v>
      </c>
      <c r="EC192" s="125">
        <f t="shared" si="181"/>
        <v>0</v>
      </c>
      <c r="ED192" s="126">
        <f t="shared" si="181"/>
        <v>0</v>
      </c>
      <c r="EE192" s="124">
        <f t="shared" si="181"/>
        <v>0</v>
      </c>
      <c r="EF192" s="125">
        <f t="shared" si="181"/>
        <v>0</v>
      </c>
      <c r="EG192" s="126">
        <f t="shared" si="181"/>
        <v>0</v>
      </c>
      <c r="EH192" s="124">
        <f t="shared" si="181"/>
        <v>0</v>
      </c>
      <c r="EI192" s="125">
        <f t="shared" si="181"/>
        <v>0</v>
      </c>
      <c r="EJ192" s="126">
        <f t="shared" si="181"/>
        <v>0</v>
      </c>
      <c r="EK192" s="124">
        <f t="shared" si="181"/>
        <v>0</v>
      </c>
      <c r="EL192" s="125">
        <f t="shared" si="181"/>
        <v>0</v>
      </c>
      <c r="EM192" s="126">
        <f t="shared" si="181"/>
        <v>0</v>
      </c>
      <c r="EN192" s="124">
        <f t="shared" si="181"/>
        <v>0</v>
      </c>
      <c r="EO192" s="125">
        <f t="shared" si="181"/>
        <v>0</v>
      </c>
      <c r="EP192" s="126">
        <f t="shared" si="181"/>
        <v>0</v>
      </c>
      <c r="EQ192" s="124">
        <f t="shared" si="181"/>
        <v>0</v>
      </c>
      <c r="ER192" s="125">
        <f t="shared" si="181"/>
        <v>0</v>
      </c>
      <c r="ES192" s="126">
        <f t="shared" si="181"/>
        <v>0</v>
      </c>
    </row>
    <row r="193" spans="1:149" s="2" customFormat="1" outlineLevel="1" x14ac:dyDescent="0.25">
      <c r="A193" t="s">
        <v>176</v>
      </c>
      <c r="B193" t="s">
        <v>177</v>
      </c>
      <c r="C193" s="165">
        <f>-SUMIFS(Lancamentos!$Y:$Y,Lancamentos!$AF:$AF,Fluxo_de_Caixa_Semanal!C$8,Lancamentos!$F:$F,"Realizado",Lancamentos!$J:$J,Fluxo_de_Caixa_Semanal!$A193)</f>
        <v>0</v>
      </c>
      <c r="D193" s="165">
        <f>-SUMIFS(Lancamentos!$Y:$Y,Lancamentos!$AF:$AF,Fluxo_de_Caixa_Semanal!D$8,Lancamentos!$F:$F,"Realizado",Lancamentos!$J:$J,Fluxo_de_Caixa_Semanal!$A193)</f>
        <v>0</v>
      </c>
      <c r="E193" s="166">
        <f>-SUMIFS(Lancamentos!$Y:$Y,Lancamentos!$AF:$AF,Fluxo_de_Caixa_Semanal!E$8,Lancamentos!$F:$F,"Realizado",Lancamentos!$J:$J,Fluxo_de_Caixa_Semanal!$A193)</f>
        <v>0</v>
      </c>
      <c r="F193" s="167">
        <f>-SUMIFS(Lancamentos!$Y:$Y,Lancamentos!$AF:$AF,Fluxo_de_Caixa_Semanal!F$8,Lancamentos!$F:$F,"Realizado",Lancamentos!$J:$J,Fluxo_de_Caixa_Semanal!$A193)</f>
        <v>0</v>
      </c>
      <c r="G193" s="165">
        <f>-SUMIFS(Lancamentos!$Y:$Y,Lancamentos!$AF:$AF,Fluxo_de_Caixa_Semanal!G$8,Lancamentos!$F:$F,"Realizado",Lancamentos!$J:$J,Fluxo_de_Caixa_Semanal!$A193)</f>
        <v>0</v>
      </c>
      <c r="H193" s="166">
        <f>-SUMIFS(Lancamentos!$Y:$Y,Lancamentos!$AF:$AF,Fluxo_de_Caixa_Semanal!H$8,Lancamentos!$F:$F,"Realizado",Lancamentos!$J:$J,Fluxo_de_Caixa_Semanal!$A193)</f>
        <v>0</v>
      </c>
      <c r="I193" s="167">
        <f>-SUMIFS(Lancamentos!$Y:$Y,Lancamentos!$AF:$AF,Fluxo_de_Caixa_Semanal!I$8,Lancamentos!$F:$F,"Realizado",Lancamentos!$J:$J,Fluxo_de_Caixa_Semanal!$A193)</f>
        <v>0</v>
      </c>
      <c r="J193" s="165">
        <f>-SUMIFS(Lancamentos!$Y:$Y,Lancamentos!$AF:$AF,Fluxo_de_Caixa_Semanal!J$8,Lancamentos!$F:$F,"Realizado",Lancamentos!$J:$J,Fluxo_de_Caixa_Semanal!$A193)</f>
        <v>0</v>
      </c>
      <c r="K193" s="166">
        <f>-SUMIFS(Lancamentos!$Y:$Y,Lancamentos!$AF:$AF,Fluxo_de_Caixa_Semanal!K$8,Lancamentos!$F:$F,"Realizado",Lancamentos!$J:$J,Fluxo_de_Caixa_Semanal!$A193)</f>
        <v>0</v>
      </c>
      <c r="L193" s="167">
        <f>-SUMIFS(Lancamentos!$Y:$Y,Lancamentos!$AF:$AF,Fluxo_de_Caixa_Semanal!L$8,Lancamentos!$F:$F,"Realizado",Lancamentos!$J:$J,Fluxo_de_Caixa_Semanal!$A193)</f>
        <v>0</v>
      </c>
      <c r="M193" s="165">
        <f>-SUMIFS(Lancamentos!$Y:$Y,Lancamentos!$AF:$AF,Fluxo_de_Caixa_Semanal!M$8,Lancamentos!$F:$F,"Realizado",Lancamentos!$J:$J,Fluxo_de_Caixa_Semanal!$A193)</f>
        <v>0</v>
      </c>
      <c r="N193" s="166">
        <f>-SUMIFS(Lancamentos!$Y:$Y,Lancamentos!$AF:$AF,Fluxo_de_Caixa_Semanal!N$8,Lancamentos!$F:$F,"Realizado",Lancamentos!$J:$J,Fluxo_de_Caixa_Semanal!$A193)</f>
        <v>0</v>
      </c>
      <c r="O193" s="167">
        <f>-SUMIFS(Lancamentos!$Y:$Y,Lancamentos!$AF:$AF,Fluxo_de_Caixa_Semanal!O$8,Lancamentos!$F:$F,"Realizado",Lancamentos!$J:$J,Fluxo_de_Caixa_Semanal!$A193)</f>
        <v>0</v>
      </c>
      <c r="P193" s="165">
        <f>-SUMIFS(Lancamentos!$Y:$Y,Lancamentos!$AF:$AF,Fluxo_de_Caixa_Semanal!P$8,Lancamentos!$F:$F,"Realizado",Lancamentos!$J:$J,Fluxo_de_Caixa_Semanal!$A193)</f>
        <v>0</v>
      </c>
      <c r="Q193" s="166">
        <f>-SUMIFS(Lancamentos!$Y:$Y,Lancamentos!$AF:$AF,Fluxo_de_Caixa_Semanal!Q$8,Lancamentos!$F:$F,"Realizado",Lancamentos!$J:$J,Fluxo_de_Caixa_Semanal!$A193)</f>
        <v>0</v>
      </c>
      <c r="R193" s="167">
        <f>-SUMIFS(Lancamentos!$Y:$Y,Lancamentos!$AF:$AF,Fluxo_de_Caixa_Semanal!R$8,Lancamentos!$F:$F,"Realizado",Lancamentos!$J:$J,Fluxo_de_Caixa_Semanal!$A193)</f>
        <v>0</v>
      </c>
      <c r="S193" s="165">
        <f>-SUMIFS(Lancamentos!$Y:$Y,Lancamentos!$AF:$AF,Fluxo_de_Caixa_Semanal!S$8,Lancamentos!$F:$F,"Realizado",Lancamentos!$J:$J,Fluxo_de_Caixa_Semanal!$A193)</f>
        <v>0</v>
      </c>
      <c r="T193" s="166">
        <f>-SUMIFS(Lancamentos!$Y:$Y,Lancamentos!$AF:$AF,Fluxo_de_Caixa_Semanal!T$8,Lancamentos!$F:$F,"Realizado",Lancamentos!$J:$J,Fluxo_de_Caixa_Semanal!$A193)</f>
        <v>0</v>
      </c>
      <c r="U193" s="167">
        <f>-SUMIFS(Lancamentos!$Y:$Y,Lancamentos!$AF:$AF,Fluxo_de_Caixa_Semanal!U$8,Lancamentos!$F:$F,"Realizado",Lancamentos!$J:$J,Fluxo_de_Caixa_Semanal!$A193)</f>
        <v>0</v>
      </c>
      <c r="V193" s="165">
        <f>-SUMIFS(Lancamentos!$Y:$Y,Lancamentos!$AF:$AF,Fluxo_de_Caixa_Semanal!V$8,Lancamentos!$F:$F,"Realizado",Lancamentos!$J:$J,Fluxo_de_Caixa_Semanal!$A193)</f>
        <v>0</v>
      </c>
      <c r="W193" s="166">
        <f>-SUMIFS(Lancamentos!$Y:$Y,Lancamentos!$AF:$AF,Fluxo_de_Caixa_Semanal!W$8,Lancamentos!$F:$F,"Realizado",Lancamentos!$J:$J,Fluxo_de_Caixa_Semanal!$A193)</f>
        <v>0</v>
      </c>
      <c r="X193" s="121">
        <f>-SUMIFS(Lancamentos!$Y:$Y,Lancamentos!$AF:$AF,Fluxo_de_Caixa_Semanal!X$8,Lancamentos!$F:$F,"Orçado",Lancamentos!$J:$J,Fluxo_de_Caixa_Semanal!$A193)</f>
        <v>0</v>
      </c>
      <c r="Y193" s="122">
        <f>-SUMIFS(Lancamentos!$Y:$Y,Lancamentos!$AF:$AF,Fluxo_de_Caixa_Semanal!Y$8,Lancamentos!$F:$F,"Orçado",Lancamentos!$J:$J,Fluxo_de_Caixa_Semanal!$A193)</f>
        <v>0</v>
      </c>
      <c r="Z193" s="123">
        <f>-SUMIFS(Lancamentos!$Y:$Y,Lancamentos!$AF:$AF,Fluxo_de_Caixa_Semanal!Z$8,Lancamentos!$F:$F,"Orçado",Lancamentos!$J:$J,Fluxo_de_Caixa_Semanal!$A193)</f>
        <v>0</v>
      </c>
      <c r="AA193" s="121">
        <f>-SUMIFS(Lancamentos!$Y:$Y,Lancamentos!$AF:$AF,Fluxo_de_Caixa_Semanal!AA$8,Lancamentos!$F:$F,"Orçado",Lancamentos!$J:$J,Fluxo_de_Caixa_Semanal!$A193)</f>
        <v>0</v>
      </c>
      <c r="AB193" s="122">
        <f>-SUMIFS(Lancamentos!$Y:$Y,Lancamentos!$AF:$AF,Fluxo_de_Caixa_Semanal!AB$8,Lancamentos!$F:$F,"Orçado",Lancamentos!$J:$J,Fluxo_de_Caixa_Semanal!$A193)</f>
        <v>0</v>
      </c>
      <c r="AC193" s="123">
        <f>-SUMIFS(Lancamentos!$Y:$Y,Lancamentos!$AF:$AF,Fluxo_de_Caixa_Semanal!AC$8,Lancamentos!$F:$F,"Orçado",Lancamentos!$J:$J,Fluxo_de_Caixa_Semanal!$A193)</f>
        <v>0</v>
      </c>
      <c r="AD193" s="121">
        <f>-SUMIFS(Lancamentos!$Y:$Y,Lancamentos!$AF:$AF,Fluxo_de_Caixa_Semanal!AD$8,Lancamentos!$F:$F,"Orçado",Lancamentos!$J:$J,Fluxo_de_Caixa_Semanal!$A193)</f>
        <v>0</v>
      </c>
      <c r="AE193" s="122">
        <f>-SUMIFS(Lancamentos!$Y:$Y,Lancamentos!$AF:$AF,Fluxo_de_Caixa_Semanal!AE$8,Lancamentos!$F:$F,"Orçado",Lancamentos!$J:$J,Fluxo_de_Caixa_Semanal!$A193)</f>
        <v>0</v>
      </c>
      <c r="AF193" s="123">
        <f>-SUMIFS(Lancamentos!$Y:$Y,Lancamentos!$AF:$AF,Fluxo_de_Caixa_Semanal!AF$8,Lancamentos!$F:$F,"Orçado",Lancamentos!$J:$J,Fluxo_de_Caixa_Semanal!$A193)</f>
        <v>0</v>
      </c>
      <c r="AG193" s="121">
        <f>-SUMIFS(Lancamentos!$Y:$Y,Lancamentos!$AF:$AF,Fluxo_de_Caixa_Semanal!AG$8,Lancamentos!$F:$F,"Orçado",Lancamentos!$J:$J,Fluxo_de_Caixa_Semanal!$A193)</f>
        <v>0</v>
      </c>
      <c r="AH193" s="122">
        <f>-SUMIFS(Lancamentos!$Y:$Y,Lancamentos!$AF:$AF,Fluxo_de_Caixa_Semanal!AH$8,Lancamentos!$F:$F,"Orçado",Lancamentos!$J:$J,Fluxo_de_Caixa_Semanal!$A193)</f>
        <v>0</v>
      </c>
      <c r="AI193" s="123">
        <f>-SUMIFS(Lancamentos!$Y:$Y,Lancamentos!$AF:$AF,Fluxo_de_Caixa_Semanal!AI$8,Lancamentos!$F:$F,"Orçado",Lancamentos!$J:$J,Fluxo_de_Caixa_Semanal!$A193)</f>
        <v>0</v>
      </c>
      <c r="AJ193" s="121">
        <f>-SUMIFS(Lancamentos!$Y:$Y,Lancamentos!$AF:$AF,Fluxo_de_Caixa_Semanal!AJ$8,Lancamentos!$F:$F,"Orçado",Lancamentos!$J:$J,Fluxo_de_Caixa_Semanal!$A193)</f>
        <v>0</v>
      </c>
      <c r="AK193" s="122">
        <f>-SUMIFS(Lancamentos!$Y:$Y,Lancamentos!$AF:$AF,Fluxo_de_Caixa_Semanal!AK$8,Lancamentos!$F:$F,"Orçado",Lancamentos!$J:$J,Fluxo_de_Caixa_Semanal!$A193)</f>
        <v>0</v>
      </c>
      <c r="AL193" s="123">
        <f>-SUMIFS(Lancamentos!$Y:$Y,Lancamentos!$AF:$AF,Fluxo_de_Caixa_Semanal!AL$8,Lancamentos!$F:$F,"Orçado",Lancamentos!$J:$J,Fluxo_de_Caixa_Semanal!$A193)</f>
        <v>0</v>
      </c>
      <c r="AM193" s="121">
        <f>-SUMIFS(Lancamentos!$Y:$Y,Lancamentos!$AF:$AF,Fluxo_de_Caixa_Semanal!AM$8,Lancamentos!$F:$F,"Orçado",Lancamentos!$J:$J,Fluxo_de_Caixa_Semanal!$A193)</f>
        <v>0</v>
      </c>
      <c r="AN193" s="122">
        <f>-SUMIFS(Lancamentos!$Y:$Y,Lancamentos!$AF:$AF,Fluxo_de_Caixa_Semanal!AN$8,Lancamentos!$F:$F,"Orçado",Lancamentos!$J:$J,Fluxo_de_Caixa_Semanal!$A193)</f>
        <v>0</v>
      </c>
      <c r="AO193" s="123">
        <f>-SUMIFS(Lancamentos!$Y:$Y,Lancamentos!$AF:$AF,Fluxo_de_Caixa_Semanal!AO$8,Lancamentos!$F:$F,"Orçado",Lancamentos!$J:$J,Fluxo_de_Caixa_Semanal!$A193)</f>
        <v>0</v>
      </c>
      <c r="AP193" s="121">
        <f>-SUMIFS(Lancamentos!$Y:$Y,Lancamentos!$AF:$AF,Fluxo_de_Caixa_Semanal!AP$8,Lancamentos!$F:$F,"Orçado",Lancamentos!$J:$J,Fluxo_de_Caixa_Semanal!$A193)</f>
        <v>0</v>
      </c>
      <c r="AQ193" s="122">
        <f>-SUMIFS(Lancamentos!$Y:$Y,Lancamentos!$AF:$AF,Fluxo_de_Caixa_Semanal!AQ$8,Lancamentos!$F:$F,"Orçado",Lancamentos!$J:$J,Fluxo_de_Caixa_Semanal!$A193)</f>
        <v>0</v>
      </c>
      <c r="AR193" s="123">
        <f>-SUMIFS(Lancamentos!$Y:$Y,Lancamentos!$AF:$AF,Fluxo_de_Caixa_Semanal!AR$8,Lancamentos!$F:$F,"Orçado",Lancamentos!$J:$J,Fluxo_de_Caixa_Semanal!$A193)</f>
        <v>0</v>
      </c>
      <c r="AS193" s="121">
        <f>-SUMIFS(Lancamentos!$Y:$Y,Lancamentos!$AF:$AF,Fluxo_de_Caixa_Semanal!AS$8,Lancamentos!$F:$F,"Orçado",Lancamentos!$J:$J,Fluxo_de_Caixa_Semanal!$A193)</f>
        <v>0</v>
      </c>
      <c r="AT193" s="122">
        <f>-SUMIFS(Lancamentos!$Y:$Y,Lancamentos!$AF:$AF,Fluxo_de_Caixa_Semanal!AT$8,Lancamentos!$F:$F,"Orçado",Lancamentos!$J:$J,Fluxo_de_Caixa_Semanal!$A193)</f>
        <v>0</v>
      </c>
      <c r="AU193" s="123">
        <f>-SUMIFS(Lancamentos!$Y:$Y,Lancamentos!$AF:$AF,Fluxo_de_Caixa_Semanal!AU$8,Lancamentos!$F:$F,"Orçado",Lancamentos!$J:$J,Fluxo_de_Caixa_Semanal!$A193)</f>
        <v>0</v>
      </c>
      <c r="AV193" s="121">
        <f>-SUMIFS(Lancamentos!$Y:$Y,Lancamentos!$AF:$AF,Fluxo_de_Caixa_Semanal!AV$8,Lancamentos!$F:$F,"Orçado",Lancamentos!$J:$J,Fluxo_de_Caixa_Semanal!$A193)</f>
        <v>0</v>
      </c>
      <c r="AW193" s="122">
        <f>-SUMIFS(Lancamentos!$Y:$Y,Lancamentos!$AF:$AF,Fluxo_de_Caixa_Semanal!AW$8,Lancamentos!$F:$F,"Orçado",Lancamentos!$J:$J,Fluxo_de_Caixa_Semanal!$A193)</f>
        <v>0</v>
      </c>
      <c r="AX193" s="123">
        <f>-SUMIFS(Lancamentos!$Y:$Y,Lancamentos!$AF:$AF,Fluxo_de_Caixa_Semanal!AX$8,Lancamentos!$F:$F,"Orçado",Lancamentos!$J:$J,Fluxo_de_Caixa_Semanal!$A193)</f>
        <v>0</v>
      </c>
      <c r="AY193" s="121">
        <f>-SUMIFS(Lancamentos!$Y:$Y,Lancamentos!$AF:$AF,Fluxo_de_Caixa_Semanal!AY$8,Lancamentos!$F:$F,"Orçado",Lancamentos!$J:$J,Fluxo_de_Caixa_Semanal!$A193)</f>
        <v>0</v>
      </c>
      <c r="AZ193" s="122">
        <f>-SUMIFS(Lancamentos!$Y:$Y,Lancamentos!$AF:$AF,Fluxo_de_Caixa_Semanal!AZ$8,Lancamentos!$F:$F,"Orçado",Lancamentos!$J:$J,Fluxo_de_Caixa_Semanal!$A193)</f>
        <v>0</v>
      </c>
      <c r="BA193" s="123">
        <f>-SUMIFS(Lancamentos!$Y:$Y,Lancamentos!$AF:$AF,Fluxo_de_Caixa_Semanal!BA$8,Lancamentos!$F:$F,"Orçado",Lancamentos!$J:$J,Fluxo_de_Caixa_Semanal!$A193)</f>
        <v>0</v>
      </c>
      <c r="BB193" s="121">
        <f>-SUMIFS(Lancamentos!$Y:$Y,Lancamentos!$AF:$AF,Fluxo_de_Caixa_Semanal!BB$8,Lancamentos!$F:$F,"Orçado",Lancamentos!$J:$J,Fluxo_de_Caixa_Semanal!$A193)</f>
        <v>0</v>
      </c>
      <c r="BC193" s="122">
        <f>-SUMIFS(Lancamentos!$Y:$Y,Lancamentos!$AF:$AF,Fluxo_de_Caixa_Semanal!BC$8,Lancamentos!$F:$F,"Orçado",Lancamentos!$J:$J,Fluxo_de_Caixa_Semanal!$A193)</f>
        <v>0</v>
      </c>
      <c r="BD193" s="123">
        <f>-SUMIFS(Lancamentos!$Y:$Y,Lancamentos!$AF:$AF,Fluxo_de_Caixa_Semanal!BD$8,Lancamentos!$F:$F,"Orçado",Lancamentos!$J:$J,Fluxo_de_Caixa_Semanal!$A193)</f>
        <v>0</v>
      </c>
      <c r="BE193" s="121">
        <f>-SUMIFS(Lancamentos!$Y:$Y,Lancamentos!$AF:$AF,Fluxo_de_Caixa_Semanal!BE$8,Lancamentos!$F:$F,"Orçado",Lancamentos!$J:$J,Fluxo_de_Caixa_Semanal!$A193)</f>
        <v>0</v>
      </c>
      <c r="BF193" s="122">
        <f>-SUMIFS(Lancamentos!$Y:$Y,Lancamentos!$AF:$AF,Fluxo_de_Caixa_Semanal!BF$8,Lancamentos!$F:$F,"Orçado",Lancamentos!$J:$J,Fluxo_de_Caixa_Semanal!$A193)</f>
        <v>0</v>
      </c>
      <c r="BG193" s="123">
        <f>-SUMIFS(Lancamentos!$Y:$Y,Lancamentos!$AF:$AF,Fluxo_de_Caixa_Semanal!BG$8,Lancamentos!$F:$F,"Orçado",Lancamentos!$J:$J,Fluxo_de_Caixa_Semanal!$A193)</f>
        <v>0</v>
      </c>
      <c r="BH193" s="121">
        <f>-SUMIFS(Lancamentos!$Y:$Y,Lancamentos!$AF:$AF,Fluxo_de_Caixa_Semanal!BH$8,Lancamentos!$F:$F,"Orçado",Lancamentos!$J:$J,Fluxo_de_Caixa_Semanal!$A193)</f>
        <v>0</v>
      </c>
      <c r="BI193" s="122">
        <f>-SUMIFS(Lancamentos!$Y:$Y,Lancamentos!$AF:$AF,Fluxo_de_Caixa_Semanal!BI$8,Lancamentos!$F:$F,"Orçado",Lancamentos!$J:$J,Fluxo_de_Caixa_Semanal!$A193)</f>
        <v>0</v>
      </c>
      <c r="BJ193" s="123">
        <f>-SUMIFS(Lancamentos!$Y:$Y,Lancamentos!$AF:$AF,Fluxo_de_Caixa_Semanal!BJ$8,Lancamentos!$F:$F,"Orçado",Lancamentos!$J:$J,Fluxo_de_Caixa_Semanal!$A193)</f>
        <v>0</v>
      </c>
      <c r="BK193" s="121">
        <f>-SUMIFS(Lancamentos!$Y:$Y,Lancamentos!$AF:$AF,Fluxo_de_Caixa_Semanal!BK$8,Lancamentos!$F:$F,"Orçado",Lancamentos!$J:$J,Fluxo_de_Caixa_Semanal!$A193)</f>
        <v>0</v>
      </c>
      <c r="BL193" s="122">
        <f>-SUMIFS(Lancamentos!$Y:$Y,Lancamentos!$AF:$AF,Fluxo_de_Caixa_Semanal!BL$8,Lancamentos!$F:$F,"Orçado",Lancamentos!$J:$J,Fluxo_de_Caixa_Semanal!$A193)</f>
        <v>0</v>
      </c>
      <c r="BM193" s="123">
        <f>-SUMIFS(Lancamentos!$Y:$Y,Lancamentos!$AF:$AF,Fluxo_de_Caixa_Semanal!BM$8,Lancamentos!$F:$F,"Orçado",Lancamentos!$J:$J,Fluxo_de_Caixa_Semanal!$A193)</f>
        <v>0</v>
      </c>
      <c r="BN193" s="121">
        <f>-SUMIFS(Lancamentos!$Y:$Y,Lancamentos!$AF:$AF,Fluxo_de_Caixa_Semanal!BN$8,Lancamentos!$F:$F,"Orçado",Lancamentos!$J:$J,Fluxo_de_Caixa_Semanal!$A193)</f>
        <v>0</v>
      </c>
      <c r="BO193" s="122">
        <f>-SUMIFS(Lancamentos!$Y:$Y,Lancamentos!$AF:$AF,Fluxo_de_Caixa_Semanal!BO$8,Lancamentos!$F:$F,"Orçado",Lancamentos!$J:$J,Fluxo_de_Caixa_Semanal!$A193)</f>
        <v>0</v>
      </c>
      <c r="BP193" s="123">
        <f>-SUMIFS(Lancamentos!$Y:$Y,Lancamentos!$AF:$AF,Fluxo_de_Caixa_Semanal!BP$8,Lancamentos!$F:$F,"Orçado",Lancamentos!$J:$J,Fluxo_de_Caixa_Semanal!$A193)</f>
        <v>0</v>
      </c>
      <c r="BQ193" s="121">
        <f>-SUMIFS(Lancamentos!$Y:$Y,Lancamentos!$AF:$AF,Fluxo_de_Caixa_Semanal!BQ$8,Lancamentos!$F:$F,"Orçado",Lancamentos!$J:$J,Fluxo_de_Caixa_Semanal!$A193)</f>
        <v>0</v>
      </c>
      <c r="BR193" s="122">
        <f>-SUMIFS(Lancamentos!$Y:$Y,Lancamentos!$AF:$AF,Fluxo_de_Caixa_Semanal!BR$8,Lancamentos!$F:$F,"Orçado",Lancamentos!$J:$J,Fluxo_de_Caixa_Semanal!$A193)</f>
        <v>0</v>
      </c>
      <c r="BS193" s="123">
        <f>-SUMIFS(Lancamentos!$Y:$Y,Lancamentos!$AF:$AF,Fluxo_de_Caixa_Semanal!BS$8,Lancamentos!$F:$F,"Orçado",Lancamentos!$J:$J,Fluxo_de_Caixa_Semanal!$A193)</f>
        <v>0</v>
      </c>
      <c r="BT193" s="121">
        <f>-SUMIFS(Lancamentos!$Y:$Y,Lancamentos!$AF:$AF,Fluxo_de_Caixa_Semanal!BT$8,Lancamentos!$F:$F,"Orçado",Lancamentos!$J:$J,Fluxo_de_Caixa_Semanal!$A193)</f>
        <v>0</v>
      </c>
      <c r="BU193" s="122">
        <f>-SUMIFS(Lancamentos!$Y:$Y,Lancamentos!$AF:$AF,Fluxo_de_Caixa_Semanal!BU$8,Lancamentos!$F:$F,"Orçado",Lancamentos!$J:$J,Fluxo_de_Caixa_Semanal!$A193)</f>
        <v>0</v>
      </c>
      <c r="BV193" s="123">
        <f>-SUMIFS(Lancamentos!$Y:$Y,Lancamentos!$AF:$AF,Fluxo_de_Caixa_Semanal!BV$8,Lancamentos!$F:$F,"Orçado",Lancamentos!$J:$J,Fluxo_de_Caixa_Semanal!$A193)</f>
        <v>0</v>
      </c>
      <c r="BW193" s="121">
        <f>-SUMIFS(Lancamentos!$Y:$Y,Lancamentos!$AF:$AF,Fluxo_de_Caixa_Semanal!BW$8,Lancamentos!$F:$F,"Orçado",Lancamentos!$J:$J,Fluxo_de_Caixa_Semanal!$A193)</f>
        <v>0</v>
      </c>
      <c r="BX193" s="122">
        <f>-SUMIFS(Lancamentos!$Y:$Y,Lancamentos!$AF:$AF,Fluxo_de_Caixa_Semanal!BX$8,Lancamentos!$F:$F,"Orçado",Lancamentos!$J:$J,Fluxo_de_Caixa_Semanal!$A193)</f>
        <v>0</v>
      </c>
      <c r="BY193" s="123">
        <f>-SUMIFS(Lancamentos!$Y:$Y,Lancamentos!$AF:$AF,Fluxo_de_Caixa_Semanal!BY$8,Lancamentos!$F:$F,"Orçado",Lancamentos!$J:$J,Fluxo_de_Caixa_Semanal!$A193)</f>
        <v>0</v>
      </c>
      <c r="BZ193" s="121">
        <f>-SUMIFS(Lancamentos!$Y:$Y,Lancamentos!$AF:$AF,Fluxo_de_Caixa_Semanal!BZ$8,Lancamentos!$F:$F,"Orçado",Lancamentos!$J:$J,Fluxo_de_Caixa_Semanal!$A193)</f>
        <v>0</v>
      </c>
      <c r="CA193" s="122">
        <f>-SUMIFS(Lancamentos!$Y:$Y,Lancamentos!$AF:$AF,Fluxo_de_Caixa_Semanal!CA$8,Lancamentos!$F:$F,"Orçado",Lancamentos!$J:$J,Fluxo_de_Caixa_Semanal!$A193)</f>
        <v>0</v>
      </c>
      <c r="CB193" s="123">
        <f>-SUMIFS(Lancamentos!$Y:$Y,Lancamentos!$AF:$AF,Fluxo_de_Caixa_Semanal!CB$8,Lancamentos!$F:$F,"Orçado",Lancamentos!$J:$J,Fluxo_de_Caixa_Semanal!$A193)</f>
        <v>0</v>
      </c>
      <c r="CC193" s="121">
        <f>-SUMIFS(Lancamentos!$Y:$Y,Lancamentos!$AF:$AF,Fluxo_de_Caixa_Semanal!CC$8,Lancamentos!$F:$F,"Orçado",Lancamentos!$J:$J,Fluxo_de_Caixa_Semanal!$A193)</f>
        <v>0</v>
      </c>
      <c r="CD193" s="122">
        <f>-SUMIFS(Lancamentos!$Y:$Y,Lancamentos!$AF:$AF,Fluxo_de_Caixa_Semanal!CD$8,Lancamentos!$F:$F,"Orçado",Lancamentos!$J:$J,Fluxo_de_Caixa_Semanal!$A193)</f>
        <v>0</v>
      </c>
      <c r="CE193" s="123">
        <f>-SUMIFS(Lancamentos!$Y:$Y,Lancamentos!$AF:$AF,Fluxo_de_Caixa_Semanal!CE$8,Lancamentos!$F:$F,"Orçado",Lancamentos!$J:$J,Fluxo_de_Caixa_Semanal!$A193)</f>
        <v>0</v>
      </c>
      <c r="CF193" s="121">
        <f>-SUMIFS(Lancamentos!$Y:$Y,Lancamentos!$AF:$AF,Fluxo_de_Caixa_Semanal!CF$8,Lancamentos!$F:$F,"Orçado",Lancamentos!$J:$J,Fluxo_de_Caixa_Semanal!$A193)</f>
        <v>0</v>
      </c>
      <c r="CG193" s="122">
        <f>-SUMIFS(Lancamentos!$Y:$Y,Lancamentos!$AF:$AF,Fluxo_de_Caixa_Semanal!CG$8,Lancamentos!$F:$F,"Orçado",Lancamentos!$J:$J,Fluxo_de_Caixa_Semanal!$A193)</f>
        <v>0</v>
      </c>
      <c r="CH193" s="123">
        <f>-SUMIFS(Lancamentos!$Y:$Y,Lancamentos!$AF:$AF,Fluxo_de_Caixa_Semanal!CH$8,Lancamentos!$F:$F,"Orçado",Lancamentos!$J:$J,Fluxo_de_Caixa_Semanal!$A193)</f>
        <v>0</v>
      </c>
      <c r="CI193" s="121">
        <f>-SUMIFS(Lancamentos!$Y:$Y,Lancamentos!$AF:$AF,Fluxo_de_Caixa_Semanal!CI$8,Lancamentos!$F:$F,"Orçado",Lancamentos!$J:$J,Fluxo_de_Caixa_Semanal!$A193)</f>
        <v>0</v>
      </c>
      <c r="CJ193" s="122">
        <f>-SUMIFS(Lancamentos!$Y:$Y,Lancamentos!$AF:$AF,Fluxo_de_Caixa_Semanal!CJ$8,Lancamentos!$F:$F,"Orçado",Lancamentos!$J:$J,Fluxo_de_Caixa_Semanal!$A193)</f>
        <v>0</v>
      </c>
      <c r="CK193" s="123">
        <f>-SUMIFS(Lancamentos!$Y:$Y,Lancamentos!$AF:$AF,Fluxo_de_Caixa_Semanal!CK$8,Lancamentos!$F:$F,"Orçado",Lancamentos!$J:$J,Fluxo_de_Caixa_Semanal!$A193)</f>
        <v>0</v>
      </c>
      <c r="CL193" s="121">
        <f>-SUMIFS(Lancamentos!$Y:$Y,Lancamentos!$AF:$AF,Fluxo_de_Caixa_Semanal!CL$8,Lancamentos!$F:$F,"Orçado",Lancamentos!$J:$J,Fluxo_de_Caixa_Semanal!$A193)</f>
        <v>0</v>
      </c>
      <c r="CM193" s="122">
        <f>-SUMIFS(Lancamentos!$Y:$Y,Lancamentos!$AF:$AF,Fluxo_de_Caixa_Semanal!CM$8,Lancamentos!$F:$F,"Orçado",Lancamentos!$J:$J,Fluxo_de_Caixa_Semanal!$A193)</f>
        <v>0</v>
      </c>
      <c r="CN193" s="123">
        <f>-SUMIFS(Lancamentos!$Y:$Y,Lancamentos!$AF:$AF,Fluxo_de_Caixa_Semanal!CN$8,Lancamentos!$F:$F,"Orçado",Lancamentos!$J:$J,Fluxo_de_Caixa_Semanal!$A193)</f>
        <v>0</v>
      </c>
      <c r="CO193" s="121">
        <f>-SUMIFS(Lancamentos!$Y:$Y,Lancamentos!$AF:$AF,Fluxo_de_Caixa_Semanal!CO$8,Lancamentos!$F:$F,"Orçado",Lancamentos!$J:$J,Fluxo_de_Caixa_Semanal!$A193)</f>
        <v>0</v>
      </c>
      <c r="CP193" s="122">
        <f>-SUMIFS(Lancamentos!$Y:$Y,Lancamentos!$AF:$AF,Fluxo_de_Caixa_Semanal!CP$8,Lancamentos!$F:$F,"Orçado",Lancamentos!$J:$J,Fluxo_de_Caixa_Semanal!$A193)</f>
        <v>0</v>
      </c>
      <c r="CQ193" s="123">
        <f>-SUMIFS(Lancamentos!$Y:$Y,Lancamentos!$AF:$AF,Fluxo_de_Caixa_Semanal!CQ$8,Lancamentos!$F:$F,"Orçado",Lancamentos!$J:$J,Fluxo_de_Caixa_Semanal!$A193)</f>
        <v>0</v>
      </c>
      <c r="CR193" s="121">
        <f>-SUMIFS(Lancamentos!$Y:$Y,Lancamentos!$AF:$AF,Fluxo_de_Caixa_Semanal!CR$8,Lancamentos!$F:$F,"Orçado",Lancamentos!$J:$J,Fluxo_de_Caixa_Semanal!$A193)</f>
        <v>0</v>
      </c>
      <c r="CS193" s="122">
        <f>-SUMIFS(Lancamentos!$Y:$Y,Lancamentos!$AF:$AF,Fluxo_de_Caixa_Semanal!CS$8,Lancamentos!$F:$F,"Orçado",Lancamentos!$J:$J,Fluxo_de_Caixa_Semanal!$A193)</f>
        <v>0</v>
      </c>
      <c r="CT193" s="123">
        <f>-SUMIFS(Lancamentos!$Y:$Y,Lancamentos!$AF:$AF,Fluxo_de_Caixa_Semanal!CT$8,Lancamentos!$F:$F,"Orçado",Lancamentos!$J:$J,Fluxo_de_Caixa_Semanal!$A193)</f>
        <v>0</v>
      </c>
      <c r="CU193" s="121">
        <f>-SUMIFS(Lancamentos!$Y:$Y,Lancamentos!$AF:$AF,Fluxo_de_Caixa_Semanal!CU$8,Lancamentos!$F:$F,"Orçado",Lancamentos!$J:$J,Fluxo_de_Caixa_Semanal!$A193)</f>
        <v>0</v>
      </c>
      <c r="CV193" s="122">
        <f>-SUMIFS(Lancamentos!$Y:$Y,Lancamentos!$AF:$AF,Fluxo_de_Caixa_Semanal!CV$8,Lancamentos!$F:$F,"Orçado",Lancamentos!$J:$J,Fluxo_de_Caixa_Semanal!$A193)</f>
        <v>0</v>
      </c>
      <c r="CW193" s="123">
        <f>-SUMIFS(Lancamentos!$Y:$Y,Lancamentos!$AF:$AF,Fluxo_de_Caixa_Semanal!CW$8,Lancamentos!$F:$F,"Orçado",Lancamentos!$J:$J,Fluxo_de_Caixa_Semanal!$A193)</f>
        <v>0</v>
      </c>
      <c r="CX193" s="121">
        <f>-SUMIFS(Lancamentos!$Y:$Y,Lancamentos!$AF:$AF,Fluxo_de_Caixa_Semanal!CX$8,Lancamentos!$F:$F,"Orçado",Lancamentos!$J:$J,Fluxo_de_Caixa_Semanal!$A193)</f>
        <v>0</v>
      </c>
      <c r="CY193" s="122">
        <f>-SUMIFS(Lancamentos!$Y:$Y,Lancamentos!$AF:$AF,Fluxo_de_Caixa_Semanal!CY$8,Lancamentos!$F:$F,"Orçado",Lancamentos!$J:$J,Fluxo_de_Caixa_Semanal!$A193)</f>
        <v>0</v>
      </c>
      <c r="CZ193" s="123">
        <f>-SUMIFS(Lancamentos!$Y:$Y,Lancamentos!$AF:$AF,Fluxo_de_Caixa_Semanal!CZ$8,Lancamentos!$F:$F,"Orçado",Lancamentos!$J:$J,Fluxo_de_Caixa_Semanal!$A193)</f>
        <v>0</v>
      </c>
      <c r="DA193" s="121">
        <f>-SUMIFS(Lancamentos!$Y:$Y,Lancamentos!$AF:$AF,Fluxo_de_Caixa_Semanal!DA$8,Lancamentos!$F:$F,"Orçado",Lancamentos!$J:$J,Fluxo_de_Caixa_Semanal!$A193)</f>
        <v>0</v>
      </c>
      <c r="DB193" s="122">
        <f>-SUMIFS(Lancamentos!$Y:$Y,Lancamentos!$AF:$AF,Fluxo_de_Caixa_Semanal!DB$8,Lancamentos!$F:$F,"Orçado",Lancamentos!$J:$J,Fluxo_de_Caixa_Semanal!$A193)</f>
        <v>0</v>
      </c>
      <c r="DC193" s="123">
        <f>-SUMIFS(Lancamentos!$Y:$Y,Lancamentos!$AF:$AF,Fluxo_de_Caixa_Semanal!DC$8,Lancamentos!$F:$F,"Orçado",Lancamentos!$J:$J,Fluxo_de_Caixa_Semanal!$A193)</f>
        <v>0</v>
      </c>
      <c r="DD193" s="121">
        <f>-SUMIFS(Lancamentos!$Y:$Y,Lancamentos!$AF:$AF,Fluxo_de_Caixa_Semanal!DD$8,Lancamentos!$F:$F,"Orçado",Lancamentos!$J:$J,Fluxo_de_Caixa_Semanal!$A193)</f>
        <v>0</v>
      </c>
      <c r="DE193" s="122">
        <f>-SUMIFS(Lancamentos!$Y:$Y,Lancamentos!$AF:$AF,Fluxo_de_Caixa_Semanal!DE$8,Lancamentos!$F:$F,"Orçado",Lancamentos!$J:$J,Fluxo_de_Caixa_Semanal!$A193)</f>
        <v>0</v>
      </c>
      <c r="DF193" s="123">
        <f>-SUMIFS(Lancamentos!$Y:$Y,Lancamentos!$AF:$AF,Fluxo_de_Caixa_Semanal!DF$8,Lancamentos!$F:$F,"Orçado",Lancamentos!$J:$J,Fluxo_de_Caixa_Semanal!$A193)</f>
        <v>0</v>
      </c>
      <c r="DG193" s="121">
        <f>-SUMIFS(Lancamentos!$Y:$Y,Lancamentos!$AF:$AF,Fluxo_de_Caixa_Semanal!DG$8,Lancamentos!$F:$F,"Orçado",Lancamentos!$J:$J,Fluxo_de_Caixa_Semanal!$A193)</f>
        <v>0</v>
      </c>
      <c r="DH193" s="122">
        <f>-SUMIFS(Lancamentos!$Y:$Y,Lancamentos!$AF:$AF,Fluxo_de_Caixa_Semanal!DH$8,Lancamentos!$F:$F,"Orçado",Lancamentos!$J:$J,Fluxo_de_Caixa_Semanal!$A193)</f>
        <v>0</v>
      </c>
      <c r="DI193" s="123">
        <f>-SUMIFS(Lancamentos!$Y:$Y,Lancamentos!$AF:$AF,Fluxo_de_Caixa_Semanal!DI$8,Lancamentos!$F:$F,"Orçado",Lancamentos!$J:$J,Fluxo_de_Caixa_Semanal!$A193)</f>
        <v>0</v>
      </c>
      <c r="DJ193" s="121">
        <f>-SUMIFS(Lancamentos!$Y:$Y,Lancamentos!$AF:$AF,Fluxo_de_Caixa_Semanal!DJ$8,Lancamentos!$F:$F,"Orçado",Lancamentos!$J:$J,Fluxo_de_Caixa_Semanal!$A193)</f>
        <v>0</v>
      </c>
      <c r="DK193" s="122">
        <f>-SUMIFS(Lancamentos!$Y:$Y,Lancamentos!$AF:$AF,Fluxo_de_Caixa_Semanal!DK$8,Lancamentos!$F:$F,"Orçado",Lancamentos!$J:$J,Fluxo_de_Caixa_Semanal!$A193)</f>
        <v>0</v>
      </c>
      <c r="DL193" s="123">
        <f>-SUMIFS(Lancamentos!$Y:$Y,Lancamentos!$AF:$AF,Fluxo_de_Caixa_Semanal!DL$8,Lancamentos!$F:$F,"Orçado",Lancamentos!$J:$J,Fluxo_de_Caixa_Semanal!$A193)</f>
        <v>0</v>
      </c>
      <c r="DM193" s="121">
        <f>-SUMIFS(Lancamentos!$Y:$Y,Lancamentos!$AF:$AF,Fluxo_de_Caixa_Semanal!DM$8,Lancamentos!$F:$F,"Orçado",Lancamentos!$J:$J,Fluxo_de_Caixa_Semanal!$A193)</f>
        <v>0</v>
      </c>
      <c r="DN193" s="122">
        <f>-SUMIFS(Lancamentos!$Y:$Y,Lancamentos!$AF:$AF,Fluxo_de_Caixa_Semanal!DN$8,Lancamentos!$F:$F,"Orçado",Lancamentos!$J:$J,Fluxo_de_Caixa_Semanal!$A193)</f>
        <v>0</v>
      </c>
      <c r="DO193" s="123">
        <f>-SUMIFS(Lancamentos!$Y:$Y,Lancamentos!$AF:$AF,Fluxo_de_Caixa_Semanal!DO$8,Lancamentos!$F:$F,"Orçado",Lancamentos!$J:$J,Fluxo_de_Caixa_Semanal!$A193)</f>
        <v>0</v>
      </c>
      <c r="DP193" s="121">
        <f>-SUMIFS(Lancamentos!$Y:$Y,Lancamentos!$AF:$AF,Fluxo_de_Caixa_Semanal!DP$8,Lancamentos!$F:$F,"Orçado",Lancamentos!$J:$J,Fluxo_de_Caixa_Semanal!$A193)</f>
        <v>0</v>
      </c>
      <c r="DQ193" s="122">
        <f>-SUMIFS(Lancamentos!$Y:$Y,Lancamentos!$AF:$AF,Fluxo_de_Caixa_Semanal!DQ$8,Lancamentos!$F:$F,"Orçado",Lancamentos!$J:$J,Fluxo_de_Caixa_Semanal!$A193)</f>
        <v>0</v>
      </c>
      <c r="DR193" s="123">
        <f>-SUMIFS(Lancamentos!$Y:$Y,Lancamentos!$AF:$AF,Fluxo_de_Caixa_Semanal!DR$8,Lancamentos!$F:$F,"Orçado",Lancamentos!$J:$J,Fluxo_de_Caixa_Semanal!$A193)</f>
        <v>0</v>
      </c>
      <c r="DS193" s="121">
        <f>-SUMIFS(Lancamentos!$Y:$Y,Lancamentos!$AF:$AF,Fluxo_de_Caixa_Semanal!DS$8,Lancamentos!$F:$F,"Orçado",Lancamentos!$J:$J,Fluxo_de_Caixa_Semanal!$A193)</f>
        <v>0</v>
      </c>
      <c r="DT193" s="122">
        <f>-SUMIFS(Lancamentos!$Y:$Y,Lancamentos!$AF:$AF,Fluxo_de_Caixa_Semanal!DT$8,Lancamentos!$F:$F,"Orçado",Lancamentos!$J:$J,Fluxo_de_Caixa_Semanal!$A193)</f>
        <v>0</v>
      </c>
      <c r="DU193" s="123">
        <f>-SUMIFS(Lancamentos!$Y:$Y,Lancamentos!$AF:$AF,Fluxo_de_Caixa_Semanal!DU$8,Lancamentos!$F:$F,"Orçado",Lancamentos!$J:$J,Fluxo_de_Caixa_Semanal!$A193)</f>
        <v>0</v>
      </c>
      <c r="DV193" s="121">
        <f>-SUMIFS(Lancamentos!$Y:$Y,Lancamentos!$AF:$AF,Fluxo_de_Caixa_Semanal!DV$8,Lancamentos!$F:$F,"Orçado",Lancamentos!$J:$J,Fluxo_de_Caixa_Semanal!$A193)</f>
        <v>0</v>
      </c>
      <c r="DW193" s="122">
        <f>-SUMIFS(Lancamentos!$Y:$Y,Lancamentos!$AF:$AF,Fluxo_de_Caixa_Semanal!DW$8,Lancamentos!$F:$F,"Orçado",Lancamentos!$J:$J,Fluxo_de_Caixa_Semanal!$A193)</f>
        <v>0</v>
      </c>
      <c r="DX193" s="123">
        <f>-SUMIFS(Lancamentos!$Y:$Y,Lancamentos!$AF:$AF,Fluxo_de_Caixa_Semanal!DX$8,Lancamentos!$F:$F,"Orçado",Lancamentos!$J:$J,Fluxo_de_Caixa_Semanal!$A193)</f>
        <v>0</v>
      </c>
      <c r="DY193" s="121">
        <f>-SUMIFS(Lancamentos!$Y:$Y,Lancamentos!$AF:$AF,Fluxo_de_Caixa_Semanal!DY$8,Lancamentos!$F:$F,"Orçado",Lancamentos!$J:$J,Fluxo_de_Caixa_Semanal!$A193)</f>
        <v>0</v>
      </c>
      <c r="DZ193" s="122">
        <f>-SUMIFS(Lancamentos!$Y:$Y,Lancamentos!$AF:$AF,Fluxo_de_Caixa_Semanal!DZ$8,Lancamentos!$F:$F,"Orçado",Lancamentos!$J:$J,Fluxo_de_Caixa_Semanal!$A193)</f>
        <v>0</v>
      </c>
      <c r="EA193" s="123">
        <f>-SUMIFS(Lancamentos!$Y:$Y,Lancamentos!$AF:$AF,Fluxo_de_Caixa_Semanal!EA$8,Lancamentos!$F:$F,"Orçado",Lancamentos!$J:$J,Fluxo_de_Caixa_Semanal!$A193)</f>
        <v>0</v>
      </c>
      <c r="EB193" s="121">
        <f>-SUMIFS(Lancamentos!$Y:$Y,Lancamentos!$AF:$AF,Fluxo_de_Caixa_Semanal!EB$8,Lancamentos!$F:$F,"Orçado",Lancamentos!$J:$J,Fluxo_de_Caixa_Semanal!$A193)</f>
        <v>0</v>
      </c>
      <c r="EC193" s="122">
        <f>-SUMIFS(Lancamentos!$Y:$Y,Lancamentos!$AF:$AF,Fluxo_de_Caixa_Semanal!EC$8,Lancamentos!$F:$F,"Orçado",Lancamentos!$J:$J,Fluxo_de_Caixa_Semanal!$A193)</f>
        <v>0</v>
      </c>
      <c r="ED193" s="123">
        <f>-SUMIFS(Lancamentos!$Y:$Y,Lancamentos!$AF:$AF,Fluxo_de_Caixa_Semanal!ED$8,Lancamentos!$F:$F,"Orçado",Lancamentos!$J:$J,Fluxo_de_Caixa_Semanal!$A193)</f>
        <v>0</v>
      </c>
      <c r="EE193" s="121">
        <f>-SUMIFS(Lancamentos!$Y:$Y,Lancamentos!$AF:$AF,Fluxo_de_Caixa_Semanal!EE$8,Lancamentos!$F:$F,"Orçado",Lancamentos!$J:$J,Fluxo_de_Caixa_Semanal!$A193)</f>
        <v>0</v>
      </c>
      <c r="EF193" s="122">
        <f>-SUMIFS(Lancamentos!$Y:$Y,Lancamentos!$AF:$AF,Fluxo_de_Caixa_Semanal!EF$8,Lancamentos!$F:$F,"Orçado",Lancamentos!$J:$J,Fluxo_de_Caixa_Semanal!$A193)</f>
        <v>0</v>
      </c>
      <c r="EG193" s="123">
        <f>-SUMIFS(Lancamentos!$Y:$Y,Lancamentos!$AF:$AF,Fluxo_de_Caixa_Semanal!EG$8,Lancamentos!$F:$F,"Orçado",Lancamentos!$J:$J,Fluxo_de_Caixa_Semanal!$A193)</f>
        <v>0</v>
      </c>
      <c r="EH193" s="121">
        <f>-SUMIFS(Lancamentos!$Y:$Y,Lancamentos!$AF:$AF,Fluxo_de_Caixa_Semanal!EH$8,Lancamentos!$F:$F,"Orçado",Lancamentos!$J:$J,Fluxo_de_Caixa_Semanal!$A193)</f>
        <v>0</v>
      </c>
      <c r="EI193" s="122">
        <f>-SUMIFS(Lancamentos!$Y:$Y,Lancamentos!$AF:$AF,Fluxo_de_Caixa_Semanal!EI$8,Lancamentos!$F:$F,"Orçado",Lancamentos!$J:$J,Fluxo_de_Caixa_Semanal!$A193)</f>
        <v>0</v>
      </c>
      <c r="EJ193" s="123">
        <f>-SUMIFS(Lancamentos!$Y:$Y,Lancamentos!$AF:$AF,Fluxo_de_Caixa_Semanal!EJ$8,Lancamentos!$F:$F,"Orçado",Lancamentos!$J:$J,Fluxo_de_Caixa_Semanal!$A193)</f>
        <v>0</v>
      </c>
      <c r="EK193" s="121">
        <f>-SUMIFS(Lancamentos!$Y:$Y,Lancamentos!$AF:$AF,Fluxo_de_Caixa_Semanal!EK$8,Lancamentos!$F:$F,"Orçado",Lancamentos!$J:$J,Fluxo_de_Caixa_Semanal!$A193)</f>
        <v>0</v>
      </c>
      <c r="EL193" s="122">
        <f>-SUMIFS(Lancamentos!$Y:$Y,Lancamentos!$AF:$AF,Fluxo_de_Caixa_Semanal!EL$8,Lancamentos!$F:$F,"Orçado",Lancamentos!$J:$J,Fluxo_de_Caixa_Semanal!$A193)</f>
        <v>0</v>
      </c>
      <c r="EM193" s="123">
        <f>-SUMIFS(Lancamentos!$Y:$Y,Lancamentos!$AF:$AF,Fluxo_de_Caixa_Semanal!EM$8,Lancamentos!$F:$F,"Orçado",Lancamentos!$J:$J,Fluxo_de_Caixa_Semanal!$A193)</f>
        <v>0</v>
      </c>
      <c r="EN193" s="121">
        <f>-SUMIFS(Lancamentos!$Y:$Y,Lancamentos!$AF:$AF,Fluxo_de_Caixa_Semanal!EN$8,Lancamentos!$F:$F,"Orçado",Lancamentos!$J:$J,Fluxo_de_Caixa_Semanal!$A193)</f>
        <v>0</v>
      </c>
      <c r="EO193" s="122">
        <f>-SUMIFS(Lancamentos!$Y:$Y,Lancamentos!$AF:$AF,Fluxo_de_Caixa_Semanal!EO$8,Lancamentos!$F:$F,"Orçado",Lancamentos!$J:$J,Fluxo_de_Caixa_Semanal!$A193)</f>
        <v>0</v>
      </c>
      <c r="EP193" s="123">
        <f>-SUMIFS(Lancamentos!$Y:$Y,Lancamentos!$AF:$AF,Fluxo_de_Caixa_Semanal!EP$8,Lancamentos!$F:$F,"Orçado",Lancamentos!$J:$J,Fluxo_de_Caixa_Semanal!$A193)</f>
        <v>0</v>
      </c>
      <c r="EQ193" s="121">
        <f>-SUMIFS(Lancamentos!$Y:$Y,Lancamentos!$AF:$AF,Fluxo_de_Caixa_Semanal!EQ$8,Lancamentos!$F:$F,"Orçado",Lancamentos!$J:$J,Fluxo_de_Caixa_Semanal!$A193)</f>
        <v>0</v>
      </c>
      <c r="ER193" s="122">
        <f>-SUMIFS(Lancamentos!$Y:$Y,Lancamentos!$AF:$AF,Fluxo_de_Caixa_Semanal!ER$8,Lancamentos!$F:$F,"Orçado",Lancamentos!$J:$J,Fluxo_de_Caixa_Semanal!$A193)</f>
        <v>0</v>
      </c>
      <c r="ES193" s="123">
        <f>-SUMIFS(Lancamentos!$Y:$Y,Lancamentos!$AF:$AF,Fluxo_de_Caixa_Semanal!ES$8,Lancamentos!$F:$F,"Orçado",Lancamentos!$J:$J,Fluxo_de_Caixa_Semanal!$A193)</f>
        <v>0</v>
      </c>
    </row>
    <row r="194" spans="1:149" s="2" customFormat="1" outlineLevel="1" x14ac:dyDescent="0.25">
      <c r="A194" t="s">
        <v>178</v>
      </c>
      <c r="B194" t="s">
        <v>179</v>
      </c>
      <c r="C194" s="165">
        <f>-SUMIFS(Lancamentos!$Y:$Y,Lancamentos!$AF:$AF,Fluxo_de_Caixa_Semanal!C$8,Lancamentos!$F:$F,"Realizado",Lancamentos!$J:$J,Fluxo_de_Caixa_Semanal!$A194)</f>
        <v>0</v>
      </c>
      <c r="D194" s="165">
        <f>-SUMIFS(Lancamentos!$Y:$Y,Lancamentos!$AF:$AF,Fluxo_de_Caixa_Semanal!D$8,Lancamentos!$F:$F,"Realizado",Lancamentos!$J:$J,Fluxo_de_Caixa_Semanal!$A194)</f>
        <v>0</v>
      </c>
      <c r="E194" s="166">
        <f>-SUMIFS(Lancamentos!$Y:$Y,Lancamentos!$AF:$AF,Fluxo_de_Caixa_Semanal!E$8,Lancamentos!$F:$F,"Realizado",Lancamentos!$J:$J,Fluxo_de_Caixa_Semanal!$A194)</f>
        <v>0</v>
      </c>
      <c r="F194" s="167">
        <f>-SUMIFS(Lancamentos!$Y:$Y,Lancamentos!$AF:$AF,Fluxo_de_Caixa_Semanal!F$8,Lancamentos!$F:$F,"Realizado",Lancamentos!$J:$J,Fluxo_de_Caixa_Semanal!$A194)</f>
        <v>0</v>
      </c>
      <c r="G194" s="165">
        <f>-SUMIFS(Lancamentos!$Y:$Y,Lancamentos!$AF:$AF,Fluxo_de_Caixa_Semanal!G$8,Lancamentos!$F:$F,"Realizado",Lancamentos!$J:$J,Fluxo_de_Caixa_Semanal!$A194)</f>
        <v>0</v>
      </c>
      <c r="H194" s="166">
        <f>-SUMIFS(Lancamentos!$Y:$Y,Lancamentos!$AF:$AF,Fluxo_de_Caixa_Semanal!H$8,Lancamentos!$F:$F,"Realizado",Lancamentos!$J:$J,Fluxo_de_Caixa_Semanal!$A194)</f>
        <v>0</v>
      </c>
      <c r="I194" s="167">
        <f>-SUMIFS(Lancamentos!$Y:$Y,Lancamentos!$AF:$AF,Fluxo_de_Caixa_Semanal!I$8,Lancamentos!$F:$F,"Realizado",Lancamentos!$J:$J,Fluxo_de_Caixa_Semanal!$A194)</f>
        <v>0</v>
      </c>
      <c r="J194" s="165">
        <f>-SUMIFS(Lancamentos!$Y:$Y,Lancamentos!$AF:$AF,Fluxo_de_Caixa_Semanal!J$8,Lancamentos!$F:$F,"Realizado",Lancamentos!$J:$J,Fluxo_de_Caixa_Semanal!$A194)</f>
        <v>0</v>
      </c>
      <c r="K194" s="166">
        <f>-SUMIFS(Lancamentos!$Y:$Y,Lancamentos!$AF:$AF,Fluxo_de_Caixa_Semanal!K$8,Lancamentos!$F:$F,"Realizado",Lancamentos!$J:$J,Fluxo_de_Caixa_Semanal!$A194)</f>
        <v>0</v>
      </c>
      <c r="L194" s="167">
        <f>-SUMIFS(Lancamentos!$Y:$Y,Lancamentos!$AF:$AF,Fluxo_de_Caixa_Semanal!L$8,Lancamentos!$F:$F,"Realizado",Lancamentos!$J:$J,Fluxo_de_Caixa_Semanal!$A194)</f>
        <v>0</v>
      </c>
      <c r="M194" s="165">
        <f>-SUMIFS(Lancamentos!$Y:$Y,Lancamentos!$AF:$AF,Fluxo_de_Caixa_Semanal!M$8,Lancamentos!$F:$F,"Realizado",Lancamentos!$J:$J,Fluxo_de_Caixa_Semanal!$A194)</f>
        <v>0</v>
      </c>
      <c r="N194" s="166">
        <f>-SUMIFS(Lancamentos!$Y:$Y,Lancamentos!$AF:$AF,Fluxo_de_Caixa_Semanal!N$8,Lancamentos!$F:$F,"Realizado",Lancamentos!$J:$J,Fluxo_de_Caixa_Semanal!$A194)</f>
        <v>0</v>
      </c>
      <c r="O194" s="167">
        <f>-SUMIFS(Lancamentos!$Y:$Y,Lancamentos!$AF:$AF,Fluxo_de_Caixa_Semanal!O$8,Lancamentos!$F:$F,"Realizado",Lancamentos!$J:$J,Fluxo_de_Caixa_Semanal!$A194)</f>
        <v>0</v>
      </c>
      <c r="P194" s="165">
        <f>-SUMIFS(Lancamentos!$Y:$Y,Lancamentos!$AF:$AF,Fluxo_de_Caixa_Semanal!P$8,Lancamentos!$F:$F,"Realizado",Lancamentos!$J:$J,Fluxo_de_Caixa_Semanal!$A194)</f>
        <v>0</v>
      </c>
      <c r="Q194" s="166">
        <f>-SUMIFS(Lancamentos!$Y:$Y,Lancamentos!$AF:$AF,Fluxo_de_Caixa_Semanal!Q$8,Lancamentos!$F:$F,"Realizado",Lancamentos!$J:$J,Fluxo_de_Caixa_Semanal!$A194)</f>
        <v>0</v>
      </c>
      <c r="R194" s="167">
        <f>-SUMIFS(Lancamentos!$Y:$Y,Lancamentos!$AF:$AF,Fluxo_de_Caixa_Semanal!R$8,Lancamentos!$F:$F,"Realizado",Lancamentos!$J:$J,Fluxo_de_Caixa_Semanal!$A194)</f>
        <v>0</v>
      </c>
      <c r="S194" s="165">
        <f>-SUMIFS(Lancamentos!$Y:$Y,Lancamentos!$AF:$AF,Fluxo_de_Caixa_Semanal!S$8,Lancamentos!$F:$F,"Realizado",Lancamentos!$J:$J,Fluxo_de_Caixa_Semanal!$A194)</f>
        <v>0</v>
      </c>
      <c r="T194" s="166">
        <f>-SUMIFS(Lancamentos!$Y:$Y,Lancamentos!$AF:$AF,Fluxo_de_Caixa_Semanal!T$8,Lancamentos!$F:$F,"Realizado",Lancamentos!$J:$J,Fluxo_de_Caixa_Semanal!$A194)</f>
        <v>0</v>
      </c>
      <c r="U194" s="167">
        <f>-SUMIFS(Lancamentos!$Y:$Y,Lancamentos!$AF:$AF,Fluxo_de_Caixa_Semanal!U$8,Lancamentos!$F:$F,"Realizado",Lancamentos!$J:$J,Fluxo_de_Caixa_Semanal!$A194)</f>
        <v>0</v>
      </c>
      <c r="V194" s="165">
        <f>-SUMIFS(Lancamentos!$Y:$Y,Lancamentos!$AF:$AF,Fluxo_de_Caixa_Semanal!V$8,Lancamentos!$F:$F,"Realizado",Lancamentos!$J:$J,Fluxo_de_Caixa_Semanal!$A194)</f>
        <v>0</v>
      </c>
      <c r="W194" s="166">
        <f>-SUMIFS(Lancamentos!$Y:$Y,Lancamentos!$AF:$AF,Fluxo_de_Caixa_Semanal!W$8,Lancamentos!$F:$F,"Realizado",Lancamentos!$J:$J,Fluxo_de_Caixa_Semanal!$A194)</f>
        <v>0</v>
      </c>
      <c r="X194" s="121">
        <f>-SUMIFS(Lancamentos!$Y:$Y,Lancamentos!$AF:$AF,Fluxo_de_Caixa_Semanal!X$8,Lancamentos!$F:$F,"Orçado",Lancamentos!$J:$J,Fluxo_de_Caixa_Semanal!$A194)</f>
        <v>0</v>
      </c>
      <c r="Y194" s="122">
        <f>-SUMIFS(Lancamentos!$Y:$Y,Lancamentos!$AF:$AF,Fluxo_de_Caixa_Semanal!Y$8,Lancamentos!$F:$F,"Orçado",Lancamentos!$J:$J,Fluxo_de_Caixa_Semanal!$A194)</f>
        <v>0</v>
      </c>
      <c r="Z194" s="123">
        <f>-SUMIFS(Lancamentos!$Y:$Y,Lancamentos!$AF:$AF,Fluxo_de_Caixa_Semanal!Z$8,Lancamentos!$F:$F,"Orçado",Lancamentos!$J:$J,Fluxo_de_Caixa_Semanal!$A194)</f>
        <v>0</v>
      </c>
      <c r="AA194" s="121">
        <f>-SUMIFS(Lancamentos!$Y:$Y,Lancamentos!$AF:$AF,Fluxo_de_Caixa_Semanal!AA$8,Lancamentos!$F:$F,"Orçado",Lancamentos!$J:$J,Fluxo_de_Caixa_Semanal!$A194)</f>
        <v>0</v>
      </c>
      <c r="AB194" s="122">
        <f>-SUMIFS(Lancamentos!$Y:$Y,Lancamentos!$AF:$AF,Fluxo_de_Caixa_Semanal!AB$8,Lancamentos!$F:$F,"Orçado",Lancamentos!$J:$J,Fluxo_de_Caixa_Semanal!$A194)</f>
        <v>0</v>
      </c>
      <c r="AC194" s="123">
        <f>-SUMIFS(Lancamentos!$Y:$Y,Lancamentos!$AF:$AF,Fluxo_de_Caixa_Semanal!AC$8,Lancamentos!$F:$F,"Orçado",Lancamentos!$J:$J,Fluxo_de_Caixa_Semanal!$A194)</f>
        <v>0</v>
      </c>
      <c r="AD194" s="121">
        <f>-SUMIFS(Lancamentos!$Y:$Y,Lancamentos!$AF:$AF,Fluxo_de_Caixa_Semanal!AD$8,Lancamentos!$F:$F,"Orçado",Lancamentos!$J:$J,Fluxo_de_Caixa_Semanal!$A194)</f>
        <v>0</v>
      </c>
      <c r="AE194" s="122">
        <f>-SUMIFS(Lancamentos!$Y:$Y,Lancamentos!$AF:$AF,Fluxo_de_Caixa_Semanal!AE$8,Lancamentos!$F:$F,"Orçado",Lancamentos!$J:$J,Fluxo_de_Caixa_Semanal!$A194)</f>
        <v>0</v>
      </c>
      <c r="AF194" s="123">
        <f>-SUMIFS(Lancamentos!$Y:$Y,Lancamentos!$AF:$AF,Fluxo_de_Caixa_Semanal!AF$8,Lancamentos!$F:$F,"Orçado",Lancamentos!$J:$J,Fluxo_de_Caixa_Semanal!$A194)</f>
        <v>0</v>
      </c>
      <c r="AG194" s="121">
        <f>-SUMIFS(Lancamentos!$Y:$Y,Lancamentos!$AF:$AF,Fluxo_de_Caixa_Semanal!AG$8,Lancamentos!$F:$F,"Orçado",Lancamentos!$J:$J,Fluxo_de_Caixa_Semanal!$A194)</f>
        <v>0</v>
      </c>
      <c r="AH194" s="122">
        <f>-SUMIFS(Lancamentos!$Y:$Y,Lancamentos!$AF:$AF,Fluxo_de_Caixa_Semanal!AH$8,Lancamentos!$F:$F,"Orçado",Lancamentos!$J:$J,Fluxo_de_Caixa_Semanal!$A194)</f>
        <v>0</v>
      </c>
      <c r="AI194" s="123">
        <f>-SUMIFS(Lancamentos!$Y:$Y,Lancamentos!$AF:$AF,Fluxo_de_Caixa_Semanal!AI$8,Lancamentos!$F:$F,"Orçado",Lancamentos!$J:$J,Fluxo_de_Caixa_Semanal!$A194)</f>
        <v>0</v>
      </c>
      <c r="AJ194" s="121">
        <f>-SUMIFS(Lancamentos!$Y:$Y,Lancamentos!$AF:$AF,Fluxo_de_Caixa_Semanal!AJ$8,Lancamentos!$F:$F,"Orçado",Lancamentos!$J:$J,Fluxo_de_Caixa_Semanal!$A194)</f>
        <v>0</v>
      </c>
      <c r="AK194" s="122">
        <f>-SUMIFS(Lancamentos!$Y:$Y,Lancamentos!$AF:$AF,Fluxo_de_Caixa_Semanal!AK$8,Lancamentos!$F:$F,"Orçado",Lancamentos!$J:$J,Fluxo_de_Caixa_Semanal!$A194)</f>
        <v>0</v>
      </c>
      <c r="AL194" s="123">
        <f>-SUMIFS(Lancamentos!$Y:$Y,Lancamentos!$AF:$AF,Fluxo_de_Caixa_Semanal!AL$8,Lancamentos!$F:$F,"Orçado",Lancamentos!$J:$J,Fluxo_de_Caixa_Semanal!$A194)</f>
        <v>0</v>
      </c>
      <c r="AM194" s="121">
        <f>-SUMIFS(Lancamentos!$Y:$Y,Lancamentos!$AF:$AF,Fluxo_de_Caixa_Semanal!AM$8,Lancamentos!$F:$F,"Orçado",Lancamentos!$J:$J,Fluxo_de_Caixa_Semanal!$A194)</f>
        <v>0</v>
      </c>
      <c r="AN194" s="122">
        <f>-SUMIFS(Lancamentos!$Y:$Y,Lancamentos!$AF:$AF,Fluxo_de_Caixa_Semanal!AN$8,Lancamentos!$F:$F,"Orçado",Lancamentos!$J:$J,Fluxo_de_Caixa_Semanal!$A194)</f>
        <v>0</v>
      </c>
      <c r="AO194" s="123">
        <f>-SUMIFS(Lancamentos!$Y:$Y,Lancamentos!$AF:$AF,Fluxo_de_Caixa_Semanal!AO$8,Lancamentos!$F:$F,"Orçado",Lancamentos!$J:$J,Fluxo_de_Caixa_Semanal!$A194)</f>
        <v>0</v>
      </c>
      <c r="AP194" s="121">
        <f>-SUMIFS(Lancamentos!$Y:$Y,Lancamentos!$AF:$AF,Fluxo_de_Caixa_Semanal!AP$8,Lancamentos!$F:$F,"Orçado",Lancamentos!$J:$J,Fluxo_de_Caixa_Semanal!$A194)</f>
        <v>0</v>
      </c>
      <c r="AQ194" s="122">
        <f>-SUMIFS(Lancamentos!$Y:$Y,Lancamentos!$AF:$AF,Fluxo_de_Caixa_Semanal!AQ$8,Lancamentos!$F:$F,"Orçado",Lancamentos!$J:$J,Fluxo_de_Caixa_Semanal!$A194)</f>
        <v>0</v>
      </c>
      <c r="AR194" s="123">
        <f>-SUMIFS(Lancamentos!$Y:$Y,Lancamentos!$AF:$AF,Fluxo_de_Caixa_Semanal!AR$8,Lancamentos!$F:$F,"Orçado",Lancamentos!$J:$J,Fluxo_de_Caixa_Semanal!$A194)</f>
        <v>0</v>
      </c>
      <c r="AS194" s="121">
        <f>-SUMIFS(Lancamentos!$Y:$Y,Lancamentos!$AF:$AF,Fluxo_de_Caixa_Semanal!AS$8,Lancamentos!$F:$F,"Orçado",Lancamentos!$J:$J,Fluxo_de_Caixa_Semanal!$A194)</f>
        <v>0</v>
      </c>
      <c r="AT194" s="122">
        <f>-SUMIFS(Lancamentos!$Y:$Y,Lancamentos!$AF:$AF,Fluxo_de_Caixa_Semanal!AT$8,Lancamentos!$F:$F,"Orçado",Lancamentos!$J:$J,Fluxo_de_Caixa_Semanal!$A194)</f>
        <v>0</v>
      </c>
      <c r="AU194" s="123">
        <f>-SUMIFS(Lancamentos!$Y:$Y,Lancamentos!$AF:$AF,Fluxo_de_Caixa_Semanal!AU$8,Lancamentos!$F:$F,"Orçado",Lancamentos!$J:$J,Fluxo_de_Caixa_Semanal!$A194)</f>
        <v>0</v>
      </c>
      <c r="AV194" s="121">
        <f>-SUMIFS(Lancamentos!$Y:$Y,Lancamentos!$AF:$AF,Fluxo_de_Caixa_Semanal!AV$8,Lancamentos!$F:$F,"Orçado",Lancamentos!$J:$J,Fluxo_de_Caixa_Semanal!$A194)</f>
        <v>0</v>
      </c>
      <c r="AW194" s="122">
        <f>-SUMIFS(Lancamentos!$Y:$Y,Lancamentos!$AF:$AF,Fluxo_de_Caixa_Semanal!AW$8,Lancamentos!$F:$F,"Orçado",Lancamentos!$J:$J,Fluxo_de_Caixa_Semanal!$A194)</f>
        <v>0</v>
      </c>
      <c r="AX194" s="123">
        <f>-SUMIFS(Lancamentos!$Y:$Y,Lancamentos!$AF:$AF,Fluxo_de_Caixa_Semanal!AX$8,Lancamentos!$F:$F,"Orçado",Lancamentos!$J:$J,Fluxo_de_Caixa_Semanal!$A194)</f>
        <v>0</v>
      </c>
      <c r="AY194" s="121">
        <f>-SUMIFS(Lancamentos!$Y:$Y,Lancamentos!$AF:$AF,Fluxo_de_Caixa_Semanal!AY$8,Lancamentos!$F:$F,"Orçado",Lancamentos!$J:$J,Fluxo_de_Caixa_Semanal!$A194)</f>
        <v>0</v>
      </c>
      <c r="AZ194" s="122">
        <f>-SUMIFS(Lancamentos!$Y:$Y,Lancamentos!$AF:$AF,Fluxo_de_Caixa_Semanal!AZ$8,Lancamentos!$F:$F,"Orçado",Lancamentos!$J:$J,Fluxo_de_Caixa_Semanal!$A194)</f>
        <v>0</v>
      </c>
      <c r="BA194" s="123">
        <f>-SUMIFS(Lancamentos!$Y:$Y,Lancamentos!$AF:$AF,Fluxo_de_Caixa_Semanal!BA$8,Lancamentos!$F:$F,"Orçado",Lancamentos!$J:$J,Fluxo_de_Caixa_Semanal!$A194)</f>
        <v>0</v>
      </c>
      <c r="BB194" s="121">
        <f>-SUMIFS(Lancamentos!$Y:$Y,Lancamentos!$AF:$AF,Fluxo_de_Caixa_Semanal!BB$8,Lancamentos!$F:$F,"Orçado",Lancamentos!$J:$J,Fluxo_de_Caixa_Semanal!$A194)</f>
        <v>0</v>
      </c>
      <c r="BC194" s="122">
        <f>-SUMIFS(Lancamentos!$Y:$Y,Lancamentos!$AF:$AF,Fluxo_de_Caixa_Semanal!BC$8,Lancamentos!$F:$F,"Orçado",Lancamentos!$J:$J,Fluxo_de_Caixa_Semanal!$A194)</f>
        <v>0</v>
      </c>
      <c r="BD194" s="123">
        <f>-SUMIFS(Lancamentos!$Y:$Y,Lancamentos!$AF:$AF,Fluxo_de_Caixa_Semanal!BD$8,Lancamentos!$F:$F,"Orçado",Lancamentos!$J:$J,Fluxo_de_Caixa_Semanal!$A194)</f>
        <v>0</v>
      </c>
      <c r="BE194" s="121">
        <f>-SUMIFS(Lancamentos!$Y:$Y,Lancamentos!$AF:$AF,Fluxo_de_Caixa_Semanal!BE$8,Lancamentos!$F:$F,"Orçado",Lancamentos!$J:$J,Fluxo_de_Caixa_Semanal!$A194)</f>
        <v>0</v>
      </c>
      <c r="BF194" s="122">
        <f>-SUMIFS(Lancamentos!$Y:$Y,Lancamentos!$AF:$AF,Fluxo_de_Caixa_Semanal!BF$8,Lancamentos!$F:$F,"Orçado",Lancamentos!$J:$J,Fluxo_de_Caixa_Semanal!$A194)</f>
        <v>0</v>
      </c>
      <c r="BG194" s="123">
        <f>-SUMIFS(Lancamentos!$Y:$Y,Lancamentos!$AF:$AF,Fluxo_de_Caixa_Semanal!BG$8,Lancamentos!$F:$F,"Orçado",Lancamentos!$J:$J,Fluxo_de_Caixa_Semanal!$A194)</f>
        <v>0</v>
      </c>
      <c r="BH194" s="121">
        <f>-SUMIFS(Lancamentos!$Y:$Y,Lancamentos!$AF:$AF,Fluxo_de_Caixa_Semanal!BH$8,Lancamentos!$F:$F,"Orçado",Lancamentos!$J:$J,Fluxo_de_Caixa_Semanal!$A194)</f>
        <v>0</v>
      </c>
      <c r="BI194" s="122">
        <f>-SUMIFS(Lancamentos!$Y:$Y,Lancamentos!$AF:$AF,Fluxo_de_Caixa_Semanal!BI$8,Lancamentos!$F:$F,"Orçado",Lancamentos!$J:$J,Fluxo_de_Caixa_Semanal!$A194)</f>
        <v>0</v>
      </c>
      <c r="BJ194" s="123">
        <f>-SUMIFS(Lancamentos!$Y:$Y,Lancamentos!$AF:$AF,Fluxo_de_Caixa_Semanal!BJ$8,Lancamentos!$F:$F,"Orçado",Lancamentos!$J:$J,Fluxo_de_Caixa_Semanal!$A194)</f>
        <v>0</v>
      </c>
      <c r="BK194" s="121">
        <f>-SUMIFS(Lancamentos!$Y:$Y,Lancamentos!$AF:$AF,Fluxo_de_Caixa_Semanal!BK$8,Lancamentos!$F:$F,"Orçado",Lancamentos!$J:$J,Fluxo_de_Caixa_Semanal!$A194)</f>
        <v>0</v>
      </c>
      <c r="BL194" s="122">
        <f>-SUMIFS(Lancamentos!$Y:$Y,Lancamentos!$AF:$AF,Fluxo_de_Caixa_Semanal!BL$8,Lancamentos!$F:$F,"Orçado",Lancamentos!$J:$J,Fluxo_de_Caixa_Semanal!$A194)</f>
        <v>0</v>
      </c>
      <c r="BM194" s="123">
        <f>-SUMIFS(Lancamentos!$Y:$Y,Lancamentos!$AF:$AF,Fluxo_de_Caixa_Semanal!BM$8,Lancamentos!$F:$F,"Orçado",Lancamentos!$J:$J,Fluxo_de_Caixa_Semanal!$A194)</f>
        <v>0</v>
      </c>
      <c r="BN194" s="121">
        <f>-SUMIFS(Lancamentos!$Y:$Y,Lancamentos!$AF:$AF,Fluxo_de_Caixa_Semanal!BN$8,Lancamentos!$F:$F,"Orçado",Lancamentos!$J:$J,Fluxo_de_Caixa_Semanal!$A194)</f>
        <v>0</v>
      </c>
      <c r="BO194" s="122">
        <f>-SUMIFS(Lancamentos!$Y:$Y,Lancamentos!$AF:$AF,Fluxo_de_Caixa_Semanal!BO$8,Lancamentos!$F:$F,"Orçado",Lancamentos!$J:$J,Fluxo_de_Caixa_Semanal!$A194)</f>
        <v>0</v>
      </c>
      <c r="BP194" s="123">
        <f>-SUMIFS(Lancamentos!$Y:$Y,Lancamentos!$AF:$AF,Fluxo_de_Caixa_Semanal!BP$8,Lancamentos!$F:$F,"Orçado",Lancamentos!$J:$J,Fluxo_de_Caixa_Semanal!$A194)</f>
        <v>0</v>
      </c>
      <c r="BQ194" s="121">
        <f>-SUMIFS(Lancamentos!$Y:$Y,Lancamentos!$AF:$AF,Fluxo_de_Caixa_Semanal!BQ$8,Lancamentos!$F:$F,"Orçado",Lancamentos!$J:$J,Fluxo_de_Caixa_Semanal!$A194)</f>
        <v>0</v>
      </c>
      <c r="BR194" s="122">
        <f>-SUMIFS(Lancamentos!$Y:$Y,Lancamentos!$AF:$AF,Fluxo_de_Caixa_Semanal!BR$8,Lancamentos!$F:$F,"Orçado",Lancamentos!$J:$J,Fluxo_de_Caixa_Semanal!$A194)</f>
        <v>0</v>
      </c>
      <c r="BS194" s="123">
        <f>-SUMIFS(Lancamentos!$Y:$Y,Lancamentos!$AF:$AF,Fluxo_de_Caixa_Semanal!BS$8,Lancamentos!$F:$F,"Orçado",Lancamentos!$J:$J,Fluxo_de_Caixa_Semanal!$A194)</f>
        <v>0</v>
      </c>
      <c r="BT194" s="121">
        <f>-SUMIFS(Lancamentos!$Y:$Y,Lancamentos!$AF:$AF,Fluxo_de_Caixa_Semanal!BT$8,Lancamentos!$F:$F,"Orçado",Lancamentos!$J:$J,Fluxo_de_Caixa_Semanal!$A194)</f>
        <v>0</v>
      </c>
      <c r="BU194" s="122">
        <f>-SUMIFS(Lancamentos!$Y:$Y,Lancamentos!$AF:$AF,Fluxo_de_Caixa_Semanal!BU$8,Lancamentos!$F:$F,"Orçado",Lancamentos!$J:$J,Fluxo_de_Caixa_Semanal!$A194)</f>
        <v>0</v>
      </c>
      <c r="BV194" s="123">
        <f>-SUMIFS(Lancamentos!$Y:$Y,Lancamentos!$AF:$AF,Fluxo_de_Caixa_Semanal!BV$8,Lancamentos!$F:$F,"Orçado",Lancamentos!$J:$J,Fluxo_de_Caixa_Semanal!$A194)</f>
        <v>0</v>
      </c>
      <c r="BW194" s="121">
        <f>-SUMIFS(Lancamentos!$Y:$Y,Lancamentos!$AF:$AF,Fluxo_de_Caixa_Semanal!BW$8,Lancamentos!$F:$F,"Orçado",Lancamentos!$J:$J,Fluxo_de_Caixa_Semanal!$A194)</f>
        <v>0</v>
      </c>
      <c r="BX194" s="122">
        <f>-SUMIFS(Lancamentos!$Y:$Y,Lancamentos!$AF:$AF,Fluxo_de_Caixa_Semanal!BX$8,Lancamentos!$F:$F,"Orçado",Lancamentos!$J:$J,Fluxo_de_Caixa_Semanal!$A194)</f>
        <v>0</v>
      </c>
      <c r="BY194" s="123">
        <f>-SUMIFS(Lancamentos!$Y:$Y,Lancamentos!$AF:$AF,Fluxo_de_Caixa_Semanal!BY$8,Lancamentos!$F:$F,"Orçado",Lancamentos!$J:$J,Fluxo_de_Caixa_Semanal!$A194)</f>
        <v>0</v>
      </c>
      <c r="BZ194" s="121">
        <f>-SUMIFS(Lancamentos!$Y:$Y,Lancamentos!$AF:$AF,Fluxo_de_Caixa_Semanal!BZ$8,Lancamentos!$F:$F,"Orçado",Lancamentos!$J:$J,Fluxo_de_Caixa_Semanal!$A194)</f>
        <v>0</v>
      </c>
      <c r="CA194" s="122">
        <f>-SUMIFS(Lancamentos!$Y:$Y,Lancamentos!$AF:$AF,Fluxo_de_Caixa_Semanal!CA$8,Lancamentos!$F:$F,"Orçado",Lancamentos!$J:$J,Fluxo_de_Caixa_Semanal!$A194)</f>
        <v>0</v>
      </c>
      <c r="CB194" s="123">
        <f>-SUMIFS(Lancamentos!$Y:$Y,Lancamentos!$AF:$AF,Fluxo_de_Caixa_Semanal!CB$8,Lancamentos!$F:$F,"Orçado",Lancamentos!$J:$J,Fluxo_de_Caixa_Semanal!$A194)</f>
        <v>0</v>
      </c>
      <c r="CC194" s="121">
        <f>-SUMIFS(Lancamentos!$Y:$Y,Lancamentos!$AF:$AF,Fluxo_de_Caixa_Semanal!CC$8,Lancamentos!$F:$F,"Orçado",Lancamentos!$J:$J,Fluxo_de_Caixa_Semanal!$A194)</f>
        <v>0</v>
      </c>
      <c r="CD194" s="122">
        <f>-SUMIFS(Lancamentos!$Y:$Y,Lancamentos!$AF:$AF,Fluxo_de_Caixa_Semanal!CD$8,Lancamentos!$F:$F,"Orçado",Lancamentos!$J:$J,Fluxo_de_Caixa_Semanal!$A194)</f>
        <v>0</v>
      </c>
      <c r="CE194" s="123">
        <f>-SUMIFS(Lancamentos!$Y:$Y,Lancamentos!$AF:$AF,Fluxo_de_Caixa_Semanal!CE$8,Lancamentos!$F:$F,"Orçado",Lancamentos!$J:$J,Fluxo_de_Caixa_Semanal!$A194)</f>
        <v>0</v>
      </c>
      <c r="CF194" s="121">
        <f>-SUMIFS(Lancamentos!$Y:$Y,Lancamentos!$AF:$AF,Fluxo_de_Caixa_Semanal!CF$8,Lancamentos!$F:$F,"Orçado",Lancamentos!$J:$J,Fluxo_de_Caixa_Semanal!$A194)</f>
        <v>0</v>
      </c>
      <c r="CG194" s="122">
        <f>-SUMIFS(Lancamentos!$Y:$Y,Lancamentos!$AF:$AF,Fluxo_de_Caixa_Semanal!CG$8,Lancamentos!$F:$F,"Orçado",Lancamentos!$J:$J,Fluxo_de_Caixa_Semanal!$A194)</f>
        <v>0</v>
      </c>
      <c r="CH194" s="123">
        <f>-SUMIFS(Lancamentos!$Y:$Y,Lancamentos!$AF:$AF,Fluxo_de_Caixa_Semanal!CH$8,Lancamentos!$F:$F,"Orçado",Lancamentos!$J:$J,Fluxo_de_Caixa_Semanal!$A194)</f>
        <v>0</v>
      </c>
      <c r="CI194" s="121">
        <f>-SUMIFS(Lancamentos!$Y:$Y,Lancamentos!$AF:$AF,Fluxo_de_Caixa_Semanal!CI$8,Lancamentos!$F:$F,"Orçado",Lancamentos!$J:$J,Fluxo_de_Caixa_Semanal!$A194)</f>
        <v>0</v>
      </c>
      <c r="CJ194" s="122">
        <f>-SUMIFS(Lancamentos!$Y:$Y,Lancamentos!$AF:$AF,Fluxo_de_Caixa_Semanal!CJ$8,Lancamentos!$F:$F,"Orçado",Lancamentos!$J:$J,Fluxo_de_Caixa_Semanal!$A194)</f>
        <v>0</v>
      </c>
      <c r="CK194" s="123">
        <f>-SUMIFS(Lancamentos!$Y:$Y,Lancamentos!$AF:$AF,Fluxo_de_Caixa_Semanal!CK$8,Lancamentos!$F:$F,"Orçado",Lancamentos!$J:$J,Fluxo_de_Caixa_Semanal!$A194)</f>
        <v>0</v>
      </c>
      <c r="CL194" s="121">
        <f>-SUMIFS(Lancamentos!$Y:$Y,Lancamentos!$AF:$AF,Fluxo_de_Caixa_Semanal!CL$8,Lancamentos!$F:$F,"Orçado",Lancamentos!$J:$J,Fluxo_de_Caixa_Semanal!$A194)</f>
        <v>0</v>
      </c>
      <c r="CM194" s="122">
        <f>-SUMIFS(Lancamentos!$Y:$Y,Lancamentos!$AF:$AF,Fluxo_de_Caixa_Semanal!CM$8,Lancamentos!$F:$F,"Orçado",Lancamentos!$J:$J,Fluxo_de_Caixa_Semanal!$A194)</f>
        <v>0</v>
      </c>
      <c r="CN194" s="123">
        <f>-SUMIFS(Lancamentos!$Y:$Y,Lancamentos!$AF:$AF,Fluxo_de_Caixa_Semanal!CN$8,Lancamentos!$F:$F,"Orçado",Lancamentos!$J:$J,Fluxo_de_Caixa_Semanal!$A194)</f>
        <v>0</v>
      </c>
      <c r="CO194" s="121">
        <f>-SUMIFS(Lancamentos!$Y:$Y,Lancamentos!$AF:$AF,Fluxo_de_Caixa_Semanal!CO$8,Lancamentos!$F:$F,"Orçado",Lancamentos!$J:$J,Fluxo_de_Caixa_Semanal!$A194)</f>
        <v>0</v>
      </c>
      <c r="CP194" s="122">
        <f>-SUMIFS(Lancamentos!$Y:$Y,Lancamentos!$AF:$AF,Fluxo_de_Caixa_Semanal!CP$8,Lancamentos!$F:$F,"Orçado",Lancamentos!$J:$J,Fluxo_de_Caixa_Semanal!$A194)</f>
        <v>0</v>
      </c>
      <c r="CQ194" s="123">
        <f>-SUMIFS(Lancamentos!$Y:$Y,Lancamentos!$AF:$AF,Fluxo_de_Caixa_Semanal!CQ$8,Lancamentos!$F:$F,"Orçado",Lancamentos!$J:$J,Fluxo_de_Caixa_Semanal!$A194)</f>
        <v>0</v>
      </c>
      <c r="CR194" s="121">
        <f>-SUMIFS(Lancamentos!$Y:$Y,Lancamentos!$AF:$AF,Fluxo_de_Caixa_Semanal!CR$8,Lancamentos!$F:$F,"Orçado",Lancamentos!$J:$J,Fluxo_de_Caixa_Semanal!$A194)</f>
        <v>0</v>
      </c>
      <c r="CS194" s="122">
        <f>-SUMIFS(Lancamentos!$Y:$Y,Lancamentos!$AF:$AF,Fluxo_de_Caixa_Semanal!CS$8,Lancamentos!$F:$F,"Orçado",Lancamentos!$J:$J,Fluxo_de_Caixa_Semanal!$A194)</f>
        <v>0</v>
      </c>
      <c r="CT194" s="123">
        <f>-SUMIFS(Lancamentos!$Y:$Y,Lancamentos!$AF:$AF,Fluxo_de_Caixa_Semanal!CT$8,Lancamentos!$F:$F,"Orçado",Lancamentos!$J:$J,Fluxo_de_Caixa_Semanal!$A194)</f>
        <v>0</v>
      </c>
      <c r="CU194" s="121">
        <f>-SUMIFS(Lancamentos!$Y:$Y,Lancamentos!$AF:$AF,Fluxo_de_Caixa_Semanal!CU$8,Lancamentos!$F:$F,"Orçado",Lancamentos!$J:$J,Fluxo_de_Caixa_Semanal!$A194)</f>
        <v>0</v>
      </c>
      <c r="CV194" s="122">
        <f>-SUMIFS(Lancamentos!$Y:$Y,Lancamentos!$AF:$AF,Fluxo_de_Caixa_Semanal!CV$8,Lancamentos!$F:$F,"Orçado",Lancamentos!$J:$J,Fluxo_de_Caixa_Semanal!$A194)</f>
        <v>0</v>
      </c>
      <c r="CW194" s="123">
        <f>-SUMIFS(Lancamentos!$Y:$Y,Lancamentos!$AF:$AF,Fluxo_de_Caixa_Semanal!CW$8,Lancamentos!$F:$F,"Orçado",Lancamentos!$J:$J,Fluxo_de_Caixa_Semanal!$A194)</f>
        <v>0</v>
      </c>
      <c r="CX194" s="121">
        <f>-SUMIFS(Lancamentos!$Y:$Y,Lancamentos!$AF:$AF,Fluxo_de_Caixa_Semanal!CX$8,Lancamentos!$F:$F,"Orçado",Lancamentos!$J:$J,Fluxo_de_Caixa_Semanal!$A194)</f>
        <v>0</v>
      </c>
      <c r="CY194" s="122">
        <f>-SUMIFS(Lancamentos!$Y:$Y,Lancamentos!$AF:$AF,Fluxo_de_Caixa_Semanal!CY$8,Lancamentos!$F:$F,"Orçado",Lancamentos!$J:$J,Fluxo_de_Caixa_Semanal!$A194)</f>
        <v>0</v>
      </c>
      <c r="CZ194" s="123">
        <f>-SUMIFS(Lancamentos!$Y:$Y,Lancamentos!$AF:$AF,Fluxo_de_Caixa_Semanal!CZ$8,Lancamentos!$F:$F,"Orçado",Lancamentos!$J:$J,Fluxo_de_Caixa_Semanal!$A194)</f>
        <v>0</v>
      </c>
      <c r="DA194" s="121">
        <f>-SUMIFS(Lancamentos!$Y:$Y,Lancamentos!$AF:$AF,Fluxo_de_Caixa_Semanal!DA$8,Lancamentos!$F:$F,"Orçado",Lancamentos!$J:$J,Fluxo_de_Caixa_Semanal!$A194)</f>
        <v>0</v>
      </c>
      <c r="DB194" s="122">
        <f>-SUMIFS(Lancamentos!$Y:$Y,Lancamentos!$AF:$AF,Fluxo_de_Caixa_Semanal!DB$8,Lancamentos!$F:$F,"Orçado",Lancamentos!$J:$J,Fluxo_de_Caixa_Semanal!$A194)</f>
        <v>0</v>
      </c>
      <c r="DC194" s="123">
        <f>-SUMIFS(Lancamentos!$Y:$Y,Lancamentos!$AF:$AF,Fluxo_de_Caixa_Semanal!DC$8,Lancamentos!$F:$F,"Orçado",Lancamentos!$J:$J,Fluxo_de_Caixa_Semanal!$A194)</f>
        <v>0</v>
      </c>
      <c r="DD194" s="121">
        <f>-SUMIFS(Lancamentos!$Y:$Y,Lancamentos!$AF:$AF,Fluxo_de_Caixa_Semanal!DD$8,Lancamentos!$F:$F,"Orçado",Lancamentos!$J:$J,Fluxo_de_Caixa_Semanal!$A194)</f>
        <v>0</v>
      </c>
      <c r="DE194" s="122">
        <f>-SUMIFS(Lancamentos!$Y:$Y,Lancamentos!$AF:$AF,Fluxo_de_Caixa_Semanal!DE$8,Lancamentos!$F:$F,"Orçado",Lancamentos!$J:$J,Fluxo_de_Caixa_Semanal!$A194)</f>
        <v>0</v>
      </c>
      <c r="DF194" s="123">
        <f>-SUMIFS(Lancamentos!$Y:$Y,Lancamentos!$AF:$AF,Fluxo_de_Caixa_Semanal!DF$8,Lancamentos!$F:$F,"Orçado",Lancamentos!$J:$J,Fluxo_de_Caixa_Semanal!$A194)</f>
        <v>0</v>
      </c>
      <c r="DG194" s="121">
        <f>-SUMIFS(Lancamentos!$Y:$Y,Lancamentos!$AF:$AF,Fluxo_de_Caixa_Semanal!DG$8,Lancamentos!$F:$F,"Orçado",Lancamentos!$J:$J,Fluxo_de_Caixa_Semanal!$A194)</f>
        <v>0</v>
      </c>
      <c r="DH194" s="122">
        <f>-SUMIFS(Lancamentos!$Y:$Y,Lancamentos!$AF:$AF,Fluxo_de_Caixa_Semanal!DH$8,Lancamentos!$F:$F,"Orçado",Lancamentos!$J:$J,Fluxo_de_Caixa_Semanal!$A194)</f>
        <v>0</v>
      </c>
      <c r="DI194" s="123">
        <f>-SUMIFS(Lancamentos!$Y:$Y,Lancamentos!$AF:$AF,Fluxo_de_Caixa_Semanal!DI$8,Lancamentos!$F:$F,"Orçado",Lancamentos!$J:$J,Fluxo_de_Caixa_Semanal!$A194)</f>
        <v>0</v>
      </c>
      <c r="DJ194" s="121">
        <f>-SUMIFS(Lancamentos!$Y:$Y,Lancamentos!$AF:$AF,Fluxo_de_Caixa_Semanal!DJ$8,Lancamentos!$F:$F,"Orçado",Lancamentos!$J:$J,Fluxo_de_Caixa_Semanal!$A194)</f>
        <v>0</v>
      </c>
      <c r="DK194" s="122">
        <f>-SUMIFS(Lancamentos!$Y:$Y,Lancamentos!$AF:$AF,Fluxo_de_Caixa_Semanal!DK$8,Lancamentos!$F:$F,"Orçado",Lancamentos!$J:$J,Fluxo_de_Caixa_Semanal!$A194)</f>
        <v>0</v>
      </c>
      <c r="DL194" s="123">
        <f>-SUMIFS(Lancamentos!$Y:$Y,Lancamentos!$AF:$AF,Fluxo_de_Caixa_Semanal!DL$8,Lancamentos!$F:$F,"Orçado",Lancamentos!$J:$J,Fluxo_de_Caixa_Semanal!$A194)</f>
        <v>0</v>
      </c>
      <c r="DM194" s="121">
        <f>-SUMIFS(Lancamentos!$Y:$Y,Lancamentos!$AF:$AF,Fluxo_de_Caixa_Semanal!DM$8,Lancamentos!$F:$F,"Orçado",Lancamentos!$J:$J,Fluxo_de_Caixa_Semanal!$A194)</f>
        <v>0</v>
      </c>
      <c r="DN194" s="122">
        <f>-SUMIFS(Lancamentos!$Y:$Y,Lancamentos!$AF:$AF,Fluxo_de_Caixa_Semanal!DN$8,Lancamentos!$F:$F,"Orçado",Lancamentos!$J:$J,Fluxo_de_Caixa_Semanal!$A194)</f>
        <v>0</v>
      </c>
      <c r="DO194" s="123">
        <f>-SUMIFS(Lancamentos!$Y:$Y,Lancamentos!$AF:$AF,Fluxo_de_Caixa_Semanal!DO$8,Lancamentos!$F:$F,"Orçado",Lancamentos!$J:$J,Fluxo_de_Caixa_Semanal!$A194)</f>
        <v>0</v>
      </c>
      <c r="DP194" s="121">
        <f>-SUMIFS(Lancamentos!$Y:$Y,Lancamentos!$AF:$AF,Fluxo_de_Caixa_Semanal!DP$8,Lancamentos!$F:$F,"Orçado",Lancamentos!$J:$J,Fluxo_de_Caixa_Semanal!$A194)</f>
        <v>0</v>
      </c>
      <c r="DQ194" s="122">
        <f>-SUMIFS(Lancamentos!$Y:$Y,Lancamentos!$AF:$AF,Fluxo_de_Caixa_Semanal!DQ$8,Lancamentos!$F:$F,"Orçado",Lancamentos!$J:$J,Fluxo_de_Caixa_Semanal!$A194)</f>
        <v>0</v>
      </c>
      <c r="DR194" s="123">
        <f>-SUMIFS(Lancamentos!$Y:$Y,Lancamentos!$AF:$AF,Fluxo_de_Caixa_Semanal!DR$8,Lancamentos!$F:$F,"Orçado",Lancamentos!$J:$J,Fluxo_de_Caixa_Semanal!$A194)</f>
        <v>0</v>
      </c>
      <c r="DS194" s="121">
        <f>-SUMIFS(Lancamentos!$Y:$Y,Lancamentos!$AF:$AF,Fluxo_de_Caixa_Semanal!DS$8,Lancamentos!$F:$F,"Orçado",Lancamentos!$J:$J,Fluxo_de_Caixa_Semanal!$A194)</f>
        <v>0</v>
      </c>
      <c r="DT194" s="122">
        <f>-SUMIFS(Lancamentos!$Y:$Y,Lancamentos!$AF:$AF,Fluxo_de_Caixa_Semanal!DT$8,Lancamentos!$F:$F,"Orçado",Lancamentos!$J:$J,Fluxo_de_Caixa_Semanal!$A194)</f>
        <v>0</v>
      </c>
      <c r="DU194" s="123">
        <f>-SUMIFS(Lancamentos!$Y:$Y,Lancamentos!$AF:$AF,Fluxo_de_Caixa_Semanal!DU$8,Lancamentos!$F:$F,"Orçado",Lancamentos!$J:$J,Fluxo_de_Caixa_Semanal!$A194)</f>
        <v>0</v>
      </c>
      <c r="DV194" s="121">
        <f>-SUMIFS(Lancamentos!$Y:$Y,Lancamentos!$AF:$AF,Fluxo_de_Caixa_Semanal!DV$8,Lancamentos!$F:$F,"Orçado",Lancamentos!$J:$J,Fluxo_de_Caixa_Semanal!$A194)</f>
        <v>0</v>
      </c>
      <c r="DW194" s="122">
        <f>-SUMIFS(Lancamentos!$Y:$Y,Lancamentos!$AF:$AF,Fluxo_de_Caixa_Semanal!DW$8,Lancamentos!$F:$F,"Orçado",Lancamentos!$J:$J,Fluxo_de_Caixa_Semanal!$A194)</f>
        <v>0</v>
      </c>
      <c r="DX194" s="123">
        <f>-SUMIFS(Lancamentos!$Y:$Y,Lancamentos!$AF:$AF,Fluxo_de_Caixa_Semanal!DX$8,Lancamentos!$F:$F,"Orçado",Lancamentos!$J:$J,Fluxo_de_Caixa_Semanal!$A194)</f>
        <v>0</v>
      </c>
      <c r="DY194" s="121">
        <f>-SUMIFS(Lancamentos!$Y:$Y,Lancamentos!$AF:$AF,Fluxo_de_Caixa_Semanal!DY$8,Lancamentos!$F:$F,"Orçado",Lancamentos!$J:$J,Fluxo_de_Caixa_Semanal!$A194)</f>
        <v>0</v>
      </c>
      <c r="DZ194" s="122">
        <f>-SUMIFS(Lancamentos!$Y:$Y,Lancamentos!$AF:$AF,Fluxo_de_Caixa_Semanal!DZ$8,Lancamentos!$F:$F,"Orçado",Lancamentos!$J:$J,Fluxo_de_Caixa_Semanal!$A194)</f>
        <v>0</v>
      </c>
      <c r="EA194" s="123">
        <f>-SUMIFS(Lancamentos!$Y:$Y,Lancamentos!$AF:$AF,Fluxo_de_Caixa_Semanal!EA$8,Lancamentos!$F:$F,"Orçado",Lancamentos!$J:$J,Fluxo_de_Caixa_Semanal!$A194)</f>
        <v>0</v>
      </c>
      <c r="EB194" s="121">
        <f>-SUMIFS(Lancamentos!$Y:$Y,Lancamentos!$AF:$AF,Fluxo_de_Caixa_Semanal!EB$8,Lancamentos!$F:$F,"Orçado",Lancamentos!$J:$J,Fluxo_de_Caixa_Semanal!$A194)</f>
        <v>0</v>
      </c>
      <c r="EC194" s="122">
        <f>-SUMIFS(Lancamentos!$Y:$Y,Lancamentos!$AF:$AF,Fluxo_de_Caixa_Semanal!EC$8,Lancamentos!$F:$F,"Orçado",Lancamentos!$J:$J,Fluxo_de_Caixa_Semanal!$A194)</f>
        <v>0</v>
      </c>
      <c r="ED194" s="123">
        <f>-SUMIFS(Lancamentos!$Y:$Y,Lancamentos!$AF:$AF,Fluxo_de_Caixa_Semanal!ED$8,Lancamentos!$F:$F,"Orçado",Lancamentos!$J:$J,Fluxo_de_Caixa_Semanal!$A194)</f>
        <v>0</v>
      </c>
      <c r="EE194" s="121">
        <f>-SUMIFS(Lancamentos!$Y:$Y,Lancamentos!$AF:$AF,Fluxo_de_Caixa_Semanal!EE$8,Lancamentos!$F:$F,"Orçado",Lancamentos!$J:$J,Fluxo_de_Caixa_Semanal!$A194)</f>
        <v>0</v>
      </c>
      <c r="EF194" s="122">
        <f>-SUMIFS(Lancamentos!$Y:$Y,Lancamentos!$AF:$AF,Fluxo_de_Caixa_Semanal!EF$8,Lancamentos!$F:$F,"Orçado",Lancamentos!$J:$J,Fluxo_de_Caixa_Semanal!$A194)</f>
        <v>0</v>
      </c>
      <c r="EG194" s="123">
        <f>-SUMIFS(Lancamentos!$Y:$Y,Lancamentos!$AF:$AF,Fluxo_de_Caixa_Semanal!EG$8,Lancamentos!$F:$F,"Orçado",Lancamentos!$J:$J,Fluxo_de_Caixa_Semanal!$A194)</f>
        <v>0</v>
      </c>
      <c r="EH194" s="121">
        <f>-SUMIFS(Lancamentos!$Y:$Y,Lancamentos!$AF:$AF,Fluxo_de_Caixa_Semanal!EH$8,Lancamentos!$F:$F,"Orçado",Lancamentos!$J:$J,Fluxo_de_Caixa_Semanal!$A194)</f>
        <v>0</v>
      </c>
      <c r="EI194" s="122">
        <f>-SUMIFS(Lancamentos!$Y:$Y,Lancamentos!$AF:$AF,Fluxo_de_Caixa_Semanal!EI$8,Lancamentos!$F:$F,"Orçado",Lancamentos!$J:$J,Fluxo_de_Caixa_Semanal!$A194)</f>
        <v>0</v>
      </c>
      <c r="EJ194" s="123">
        <f>-SUMIFS(Lancamentos!$Y:$Y,Lancamentos!$AF:$AF,Fluxo_de_Caixa_Semanal!EJ$8,Lancamentos!$F:$F,"Orçado",Lancamentos!$J:$J,Fluxo_de_Caixa_Semanal!$A194)</f>
        <v>0</v>
      </c>
      <c r="EK194" s="121">
        <f>-SUMIFS(Lancamentos!$Y:$Y,Lancamentos!$AF:$AF,Fluxo_de_Caixa_Semanal!EK$8,Lancamentos!$F:$F,"Orçado",Lancamentos!$J:$J,Fluxo_de_Caixa_Semanal!$A194)</f>
        <v>0</v>
      </c>
      <c r="EL194" s="122">
        <f>-SUMIFS(Lancamentos!$Y:$Y,Lancamentos!$AF:$AF,Fluxo_de_Caixa_Semanal!EL$8,Lancamentos!$F:$F,"Orçado",Lancamentos!$J:$J,Fluxo_de_Caixa_Semanal!$A194)</f>
        <v>0</v>
      </c>
      <c r="EM194" s="123">
        <f>-SUMIFS(Lancamentos!$Y:$Y,Lancamentos!$AF:$AF,Fluxo_de_Caixa_Semanal!EM$8,Lancamentos!$F:$F,"Orçado",Lancamentos!$J:$J,Fluxo_de_Caixa_Semanal!$A194)</f>
        <v>0</v>
      </c>
      <c r="EN194" s="121">
        <f>-SUMIFS(Lancamentos!$Y:$Y,Lancamentos!$AF:$AF,Fluxo_de_Caixa_Semanal!EN$8,Lancamentos!$F:$F,"Orçado",Lancamentos!$J:$J,Fluxo_de_Caixa_Semanal!$A194)</f>
        <v>0</v>
      </c>
      <c r="EO194" s="122">
        <f>-SUMIFS(Lancamentos!$Y:$Y,Lancamentos!$AF:$AF,Fluxo_de_Caixa_Semanal!EO$8,Lancamentos!$F:$F,"Orçado",Lancamentos!$J:$J,Fluxo_de_Caixa_Semanal!$A194)</f>
        <v>0</v>
      </c>
      <c r="EP194" s="123">
        <f>-SUMIFS(Lancamentos!$Y:$Y,Lancamentos!$AF:$AF,Fluxo_de_Caixa_Semanal!EP$8,Lancamentos!$F:$F,"Orçado",Lancamentos!$J:$J,Fluxo_de_Caixa_Semanal!$A194)</f>
        <v>0</v>
      </c>
      <c r="EQ194" s="121">
        <f>-SUMIFS(Lancamentos!$Y:$Y,Lancamentos!$AF:$AF,Fluxo_de_Caixa_Semanal!EQ$8,Lancamentos!$F:$F,"Orçado",Lancamentos!$J:$J,Fluxo_de_Caixa_Semanal!$A194)</f>
        <v>0</v>
      </c>
      <c r="ER194" s="122">
        <f>-SUMIFS(Lancamentos!$Y:$Y,Lancamentos!$AF:$AF,Fluxo_de_Caixa_Semanal!ER$8,Lancamentos!$F:$F,"Orçado",Lancamentos!$J:$J,Fluxo_de_Caixa_Semanal!$A194)</f>
        <v>0</v>
      </c>
      <c r="ES194" s="123">
        <f>-SUMIFS(Lancamentos!$Y:$Y,Lancamentos!$AF:$AF,Fluxo_de_Caixa_Semanal!ES$8,Lancamentos!$F:$F,"Orçado",Lancamentos!$J:$J,Fluxo_de_Caixa_Semanal!$A194)</f>
        <v>0</v>
      </c>
    </row>
    <row r="195" spans="1:149" s="2" customFormat="1" outlineLevel="1" x14ac:dyDescent="0.25">
      <c r="A195" t="s">
        <v>180</v>
      </c>
      <c r="B195" t="s">
        <v>181</v>
      </c>
      <c r="C195" s="165">
        <f>-SUMIFS(Lancamentos!$Y:$Y,Lancamentos!$AF:$AF,Fluxo_de_Caixa_Semanal!C$8,Lancamentos!$F:$F,"Realizado",Lancamentos!$J:$J,Fluxo_de_Caixa_Semanal!$A195)</f>
        <v>0</v>
      </c>
      <c r="D195" s="165">
        <f>-SUMIFS(Lancamentos!$Y:$Y,Lancamentos!$AF:$AF,Fluxo_de_Caixa_Semanal!D$8,Lancamentos!$F:$F,"Realizado",Lancamentos!$J:$J,Fluxo_de_Caixa_Semanal!$A195)</f>
        <v>0</v>
      </c>
      <c r="E195" s="166">
        <f>-SUMIFS(Lancamentos!$Y:$Y,Lancamentos!$AF:$AF,Fluxo_de_Caixa_Semanal!E$8,Lancamentos!$F:$F,"Realizado",Lancamentos!$J:$J,Fluxo_de_Caixa_Semanal!$A195)</f>
        <v>0</v>
      </c>
      <c r="F195" s="167">
        <f>-SUMIFS(Lancamentos!$Y:$Y,Lancamentos!$AF:$AF,Fluxo_de_Caixa_Semanal!F$8,Lancamentos!$F:$F,"Realizado",Lancamentos!$J:$J,Fluxo_de_Caixa_Semanal!$A195)</f>
        <v>0</v>
      </c>
      <c r="G195" s="165">
        <f>-SUMIFS(Lancamentos!$Y:$Y,Lancamentos!$AF:$AF,Fluxo_de_Caixa_Semanal!G$8,Lancamentos!$F:$F,"Realizado",Lancamentos!$J:$J,Fluxo_de_Caixa_Semanal!$A195)</f>
        <v>0</v>
      </c>
      <c r="H195" s="166">
        <f>-SUMIFS(Lancamentos!$Y:$Y,Lancamentos!$AF:$AF,Fluxo_de_Caixa_Semanal!H$8,Lancamentos!$F:$F,"Realizado",Lancamentos!$J:$J,Fluxo_de_Caixa_Semanal!$A195)</f>
        <v>0</v>
      </c>
      <c r="I195" s="167">
        <f>-SUMIFS(Lancamentos!$Y:$Y,Lancamentos!$AF:$AF,Fluxo_de_Caixa_Semanal!I$8,Lancamentos!$F:$F,"Realizado",Lancamentos!$J:$J,Fluxo_de_Caixa_Semanal!$A195)</f>
        <v>0</v>
      </c>
      <c r="J195" s="165">
        <f>-SUMIFS(Lancamentos!$Y:$Y,Lancamentos!$AF:$AF,Fluxo_de_Caixa_Semanal!J$8,Lancamentos!$F:$F,"Realizado",Lancamentos!$J:$J,Fluxo_de_Caixa_Semanal!$A195)</f>
        <v>0</v>
      </c>
      <c r="K195" s="166">
        <f>-SUMIFS(Lancamentos!$Y:$Y,Lancamentos!$AF:$AF,Fluxo_de_Caixa_Semanal!K$8,Lancamentos!$F:$F,"Realizado",Lancamentos!$J:$J,Fluxo_de_Caixa_Semanal!$A195)</f>
        <v>0</v>
      </c>
      <c r="L195" s="167">
        <f>-SUMIFS(Lancamentos!$Y:$Y,Lancamentos!$AF:$AF,Fluxo_de_Caixa_Semanal!L$8,Lancamentos!$F:$F,"Realizado",Lancamentos!$J:$J,Fluxo_de_Caixa_Semanal!$A195)</f>
        <v>0</v>
      </c>
      <c r="M195" s="165">
        <f>-SUMIFS(Lancamentos!$Y:$Y,Lancamentos!$AF:$AF,Fluxo_de_Caixa_Semanal!M$8,Lancamentos!$F:$F,"Realizado",Lancamentos!$J:$J,Fluxo_de_Caixa_Semanal!$A195)</f>
        <v>0</v>
      </c>
      <c r="N195" s="166">
        <f>-SUMIFS(Lancamentos!$Y:$Y,Lancamentos!$AF:$AF,Fluxo_de_Caixa_Semanal!N$8,Lancamentos!$F:$F,"Realizado",Lancamentos!$J:$J,Fluxo_de_Caixa_Semanal!$A195)</f>
        <v>0</v>
      </c>
      <c r="O195" s="167">
        <f>-SUMIFS(Lancamentos!$Y:$Y,Lancamentos!$AF:$AF,Fluxo_de_Caixa_Semanal!O$8,Lancamentos!$F:$F,"Realizado",Lancamentos!$J:$J,Fluxo_de_Caixa_Semanal!$A195)</f>
        <v>0</v>
      </c>
      <c r="P195" s="165">
        <f>-SUMIFS(Lancamentos!$Y:$Y,Lancamentos!$AF:$AF,Fluxo_de_Caixa_Semanal!P$8,Lancamentos!$F:$F,"Realizado",Lancamentos!$J:$J,Fluxo_de_Caixa_Semanal!$A195)</f>
        <v>0</v>
      </c>
      <c r="Q195" s="166">
        <f>-SUMIFS(Lancamentos!$Y:$Y,Lancamentos!$AF:$AF,Fluxo_de_Caixa_Semanal!Q$8,Lancamentos!$F:$F,"Realizado",Lancamentos!$J:$J,Fluxo_de_Caixa_Semanal!$A195)</f>
        <v>0</v>
      </c>
      <c r="R195" s="167">
        <f>-SUMIFS(Lancamentos!$Y:$Y,Lancamentos!$AF:$AF,Fluxo_de_Caixa_Semanal!R$8,Lancamentos!$F:$F,"Realizado",Lancamentos!$J:$J,Fluxo_de_Caixa_Semanal!$A195)</f>
        <v>0</v>
      </c>
      <c r="S195" s="165">
        <f>-SUMIFS(Lancamentos!$Y:$Y,Lancamentos!$AF:$AF,Fluxo_de_Caixa_Semanal!S$8,Lancamentos!$F:$F,"Realizado",Lancamentos!$J:$J,Fluxo_de_Caixa_Semanal!$A195)</f>
        <v>0</v>
      </c>
      <c r="T195" s="166">
        <f>-SUMIFS(Lancamentos!$Y:$Y,Lancamentos!$AF:$AF,Fluxo_de_Caixa_Semanal!T$8,Lancamentos!$F:$F,"Realizado",Lancamentos!$J:$J,Fluxo_de_Caixa_Semanal!$A195)</f>
        <v>0</v>
      </c>
      <c r="U195" s="167">
        <f>-SUMIFS(Lancamentos!$Y:$Y,Lancamentos!$AF:$AF,Fluxo_de_Caixa_Semanal!U$8,Lancamentos!$F:$F,"Realizado",Lancamentos!$J:$J,Fluxo_de_Caixa_Semanal!$A195)</f>
        <v>0</v>
      </c>
      <c r="V195" s="165">
        <f>-SUMIFS(Lancamentos!$Y:$Y,Lancamentos!$AF:$AF,Fluxo_de_Caixa_Semanal!V$8,Lancamentos!$F:$F,"Realizado",Lancamentos!$J:$J,Fluxo_de_Caixa_Semanal!$A195)</f>
        <v>0</v>
      </c>
      <c r="W195" s="166">
        <f>-SUMIFS(Lancamentos!$Y:$Y,Lancamentos!$AF:$AF,Fluxo_de_Caixa_Semanal!W$8,Lancamentos!$F:$F,"Realizado",Lancamentos!$J:$J,Fluxo_de_Caixa_Semanal!$A195)</f>
        <v>0</v>
      </c>
      <c r="X195" s="121">
        <f>-SUMIFS(Lancamentos!$Y:$Y,Lancamentos!$AF:$AF,Fluxo_de_Caixa_Semanal!X$8,Lancamentos!$F:$F,"Orçado",Lancamentos!$J:$J,Fluxo_de_Caixa_Semanal!$A195)</f>
        <v>0</v>
      </c>
      <c r="Y195" s="122">
        <f>-SUMIFS(Lancamentos!$Y:$Y,Lancamentos!$AF:$AF,Fluxo_de_Caixa_Semanal!Y$8,Lancamentos!$F:$F,"Orçado",Lancamentos!$J:$J,Fluxo_de_Caixa_Semanal!$A195)</f>
        <v>0</v>
      </c>
      <c r="Z195" s="123">
        <f>-SUMIFS(Lancamentos!$Y:$Y,Lancamentos!$AF:$AF,Fluxo_de_Caixa_Semanal!Z$8,Lancamentos!$F:$F,"Orçado",Lancamentos!$J:$J,Fluxo_de_Caixa_Semanal!$A195)</f>
        <v>0</v>
      </c>
      <c r="AA195" s="121">
        <f>-SUMIFS(Lancamentos!$Y:$Y,Lancamentos!$AF:$AF,Fluxo_de_Caixa_Semanal!AA$8,Lancamentos!$F:$F,"Orçado",Lancamentos!$J:$J,Fluxo_de_Caixa_Semanal!$A195)</f>
        <v>0</v>
      </c>
      <c r="AB195" s="122">
        <f>-SUMIFS(Lancamentos!$Y:$Y,Lancamentos!$AF:$AF,Fluxo_de_Caixa_Semanal!AB$8,Lancamentos!$F:$F,"Orçado",Lancamentos!$J:$J,Fluxo_de_Caixa_Semanal!$A195)</f>
        <v>0</v>
      </c>
      <c r="AC195" s="123">
        <f>-SUMIFS(Lancamentos!$Y:$Y,Lancamentos!$AF:$AF,Fluxo_de_Caixa_Semanal!AC$8,Lancamentos!$F:$F,"Orçado",Lancamentos!$J:$J,Fluxo_de_Caixa_Semanal!$A195)</f>
        <v>0</v>
      </c>
      <c r="AD195" s="121">
        <f>-SUMIFS(Lancamentos!$Y:$Y,Lancamentos!$AF:$AF,Fluxo_de_Caixa_Semanal!AD$8,Lancamentos!$F:$F,"Orçado",Lancamentos!$J:$J,Fluxo_de_Caixa_Semanal!$A195)</f>
        <v>0</v>
      </c>
      <c r="AE195" s="122">
        <f>-SUMIFS(Lancamentos!$Y:$Y,Lancamentos!$AF:$AF,Fluxo_de_Caixa_Semanal!AE$8,Lancamentos!$F:$F,"Orçado",Lancamentos!$J:$J,Fluxo_de_Caixa_Semanal!$A195)</f>
        <v>0</v>
      </c>
      <c r="AF195" s="123">
        <f>-SUMIFS(Lancamentos!$Y:$Y,Lancamentos!$AF:$AF,Fluxo_de_Caixa_Semanal!AF$8,Lancamentos!$F:$F,"Orçado",Lancamentos!$J:$J,Fluxo_de_Caixa_Semanal!$A195)</f>
        <v>0</v>
      </c>
      <c r="AG195" s="121">
        <f>-SUMIFS(Lancamentos!$Y:$Y,Lancamentos!$AF:$AF,Fluxo_de_Caixa_Semanal!AG$8,Lancamentos!$F:$F,"Orçado",Lancamentos!$J:$J,Fluxo_de_Caixa_Semanal!$A195)</f>
        <v>0</v>
      </c>
      <c r="AH195" s="122">
        <f>-SUMIFS(Lancamentos!$Y:$Y,Lancamentos!$AF:$AF,Fluxo_de_Caixa_Semanal!AH$8,Lancamentos!$F:$F,"Orçado",Lancamentos!$J:$J,Fluxo_de_Caixa_Semanal!$A195)</f>
        <v>0</v>
      </c>
      <c r="AI195" s="123">
        <f>-SUMIFS(Lancamentos!$Y:$Y,Lancamentos!$AF:$AF,Fluxo_de_Caixa_Semanal!AI$8,Lancamentos!$F:$F,"Orçado",Lancamentos!$J:$J,Fluxo_de_Caixa_Semanal!$A195)</f>
        <v>0</v>
      </c>
      <c r="AJ195" s="121">
        <f>-SUMIFS(Lancamentos!$Y:$Y,Lancamentos!$AF:$AF,Fluxo_de_Caixa_Semanal!AJ$8,Lancamentos!$F:$F,"Orçado",Lancamentos!$J:$J,Fluxo_de_Caixa_Semanal!$A195)</f>
        <v>0</v>
      </c>
      <c r="AK195" s="122">
        <f>-SUMIFS(Lancamentos!$Y:$Y,Lancamentos!$AF:$AF,Fluxo_de_Caixa_Semanal!AK$8,Lancamentos!$F:$F,"Orçado",Lancamentos!$J:$J,Fluxo_de_Caixa_Semanal!$A195)</f>
        <v>0</v>
      </c>
      <c r="AL195" s="123">
        <f>-SUMIFS(Lancamentos!$Y:$Y,Lancamentos!$AF:$AF,Fluxo_de_Caixa_Semanal!AL$8,Lancamentos!$F:$F,"Orçado",Lancamentos!$J:$J,Fluxo_de_Caixa_Semanal!$A195)</f>
        <v>0</v>
      </c>
      <c r="AM195" s="121">
        <f>-SUMIFS(Lancamentos!$Y:$Y,Lancamentos!$AF:$AF,Fluxo_de_Caixa_Semanal!AM$8,Lancamentos!$F:$F,"Orçado",Lancamentos!$J:$J,Fluxo_de_Caixa_Semanal!$A195)</f>
        <v>0</v>
      </c>
      <c r="AN195" s="122">
        <f>-SUMIFS(Lancamentos!$Y:$Y,Lancamentos!$AF:$AF,Fluxo_de_Caixa_Semanal!AN$8,Lancamentos!$F:$F,"Orçado",Lancamentos!$J:$J,Fluxo_de_Caixa_Semanal!$A195)</f>
        <v>0</v>
      </c>
      <c r="AO195" s="123">
        <f>-SUMIFS(Lancamentos!$Y:$Y,Lancamentos!$AF:$AF,Fluxo_de_Caixa_Semanal!AO$8,Lancamentos!$F:$F,"Orçado",Lancamentos!$J:$J,Fluxo_de_Caixa_Semanal!$A195)</f>
        <v>0</v>
      </c>
      <c r="AP195" s="121">
        <f>-SUMIFS(Lancamentos!$Y:$Y,Lancamentos!$AF:$AF,Fluxo_de_Caixa_Semanal!AP$8,Lancamentos!$F:$F,"Orçado",Lancamentos!$J:$J,Fluxo_de_Caixa_Semanal!$A195)</f>
        <v>0</v>
      </c>
      <c r="AQ195" s="122">
        <f>-SUMIFS(Lancamentos!$Y:$Y,Lancamentos!$AF:$AF,Fluxo_de_Caixa_Semanal!AQ$8,Lancamentos!$F:$F,"Orçado",Lancamentos!$J:$J,Fluxo_de_Caixa_Semanal!$A195)</f>
        <v>0</v>
      </c>
      <c r="AR195" s="123">
        <f>-SUMIFS(Lancamentos!$Y:$Y,Lancamentos!$AF:$AF,Fluxo_de_Caixa_Semanal!AR$8,Lancamentos!$F:$F,"Orçado",Lancamentos!$J:$J,Fluxo_de_Caixa_Semanal!$A195)</f>
        <v>0</v>
      </c>
      <c r="AS195" s="121">
        <f>-SUMIFS(Lancamentos!$Y:$Y,Lancamentos!$AF:$AF,Fluxo_de_Caixa_Semanal!AS$8,Lancamentos!$F:$F,"Orçado",Lancamentos!$J:$J,Fluxo_de_Caixa_Semanal!$A195)</f>
        <v>0</v>
      </c>
      <c r="AT195" s="122">
        <f>-SUMIFS(Lancamentos!$Y:$Y,Lancamentos!$AF:$AF,Fluxo_de_Caixa_Semanal!AT$8,Lancamentos!$F:$F,"Orçado",Lancamentos!$J:$J,Fluxo_de_Caixa_Semanal!$A195)</f>
        <v>0</v>
      </c>
      <c r="AU195" s="123">
        <f>-SUMIFS(Lancamentos!$Y:$Y,Lancamentos!$AF:$AF,Fluxo_de_Caixa_Semanal!AU$8,Lancamentos!$F:$F,"Orçado",Lancamentos!$J:$J,Fluxo_de_Caixa_Semanal!$A195)</f>
        <v>0</v>
      </c>
      <c r="AV195" s="121">
        <f>-SUMIFS(Lancamentos!$Y:$Y,Lancamentos!$AF:$AF,Fluxo_de_Caixa_Semanal!AV$8,Lancamentos!$F:$F,"Orçado",Lancamentos!$J:$J,Fluxo_de_Caixa_Semanal!$A195)</f>
        <v>0</v>
      </c>
      <c r="AW195" s="122">
        <f>-SUMIFS(Lancamentos!$Y:$Y,Lancamentos!$AF:$AF,Fluxo_de_Caixa_Semanal!AW$8,Lancamentos!$F:$F,"Orçado",Lancamentos!$J:$J,Fluxo_de_Caixa_Semanal!$A195)</f>
        <v>0</v>
      </c>
      <c r="AX195" s="123">
        <f>-SUMIFS(Lancamentos!$Y:$Y,Lancamentos!$AF:$AF,Fluxo_de_Caixa_Semanal!AX$8,Lancamentos!$F:$F,"Orçado",Lancamentos!$J:$J,Fluxo_de_Caixa_Semanal!$A195)</f>
        <v>0</v>
      </c>
      <c r="AY195" s="121">
        <f>-SUMIFS(Lancamentos!$Y:$Y,Lancamentos!$AF:$AF,Fluxo_de_Caixa_Semanal!AY$8,Lancamentos!$F:$F,"Orçado",Lancamentos!$J:$J,Fluxo_de_Caixa_Semanal!$A195)</f>
        <v>0</v>
      </c>
      <c r="AZ195" s="122">
        <f>-SUMIFS(Lancamentos!$Y:$Y,Lancamentos!$AF:$AF,Fluxo_de_Caixa_Semanal!AZ$8,Lancamentos!$F:$F,"Orçado",Lancamentos!$J:$J,Fluxo_de_Caixa_Semanal!$A195)</f>
        <v>0</v>
      </c>
      <c r="BA195" s="123">
        <f>-SUMIFS(Lancamentos!$Y:$Y,Lancamentos!$AF:$AF,Fluxo_de_Caixa_Semanal!BA$8,Lancamentos!$F:$F,"Orçado",Lancamentos!$J:$J,Fluxo_de_Caixa_Semanal!$A195)</f>
        <v>0</v>
      </c>
      <c r="BB195" s="121">
        <f>-SUMIFS(Lancamentos!$Y:$Y,Lancamentos!$AF:$AF,Fluxo_de_Caixa_Semanal!BB$8,Lancamentos!$F:$F,"Orçado",Lancamentos!$J:$J,Fluxo_de_Caixa_Semanal!$A195)</f>
        <v>0</v>
      </c>
      <c r="BC195" s="122">
        <f>-SUMIFS(Lancamentos!$Y:$Y,Lancamentos!$AF:$AF,Fluxo_de_Caixa_Semanal!BC$8,Lancamentos!$F:$F,"Orçado",Lancamentos!$J:$J,Fluxo_de_Caixa_Semanal!$A195)</f>
        <v>0</v>
      </c>
      <c r="BD195" s="123">
        <f>-SUMIFS(Lancamentos!$Y:$Y,Lancamentos!$AF:$AF,Fluxo_de_Caixa_Semanal!BD$8,Lancamentos!$F:$F,"Orçado",Lancamentos!$J:$J,Fluxo_de_Caixa_Semanal!$A195)</f>
        <v>0</v>
      </c>
      <c r="BE195" s="121">
        <f>-SUMIFS(Lancamentos!$Y:$Y,Lancamentos!$AF:$AF,Fluxo_de_Caixa_Semanal!BE$8,Lancamentos!$F:$F,"Orçado",Lancamentos!$J:$J,Fluxo_de_Caixa_Semanal!$A195)</f>
        <v>0</v>
      </c>
      <c r="BF195" s="122">
        <f>-SUMIFS(Lancamentos!$Y:$Y,Lancamentos!$AF:$AF,Fluxo_de_Caixa_Semanal!BF$8,Lancamentos!$F:$F,"Orçado",Lancamentos!$J:$J,Fluxo_de_Caixa_Semanal!$A195)</f>
        <v>0</v>
      </c>
      <c r="BG195" s="123">
        <f>-SUMIFS(Lancamentos!$Y:$Y,Lancamentos!$AF:$AF,Fluxo_de_Caixa_Semanal!BG$8,Lancamentos!$F:$F,"Orçado",Lancamentos!$J:$J,Fluxo_de_Caixa_Semanal!$A195)</f>
        <v>0</v>
      </c>
      <c r="BH195" s="121">
        <f>-SUMIFS(Lancamentos!$Y:$Y,Lancamentos!$AF:$AF,Fluxo_de_Caixa_Semanal!BH$8,Lancamentos!$F:$F,"Orçado",Lancamentos!$J:$J,Fluxo_de_Caixa_Semanal!$A195)</f>
        <v>0</v>
      </c>
      <c r="BI195" s="122">
        <f>-SUMIFS(Lancamentos!$Y:$Y,Lancamentos!$AF:$AF,Fluxo_de_Caixa_Semanal!BI$8,Lancamentos!$F:$F,"Orçado",Lancamentos!$J:$J,Fluxo_de_Caixa_Semanal!$A195)</f>
        <v>0</v>
      </c>
      <c r="BJ195" s="123">
        <f>-SUMIFS(Lancamentos!$Y:$Y,Lancamentos!$AF:$AF,Fluxo_de_Caixa_Semanal!BJ$8,Lancamentos!$F:$F,"Orçado",Lancamentos!$J:$J,Fluxo_de_Caixa_Semanal!$A195)</f>
        <v>0</v>
      </c>
      <c r="BK195" s="121">
        <f>-SUMIFS(Lancamentos!$Y:$Y,Lancamentos!$AF:$AF,Fluxo_de_Caixa_Semanal!BK$8,Lancamentos!$F:$F,"Orçado",Lancamentos!$J:$J,Fluxo_de_Caixa_Semanal!$A195)</f>
        <v>0</v>
      </c>
      <c r="BL195" s="122">
        <f>-SUMIFS(Lancamentos!$Y:$Y,Lancamentos!$AF:$AF,Fluxo_de_Caixa_Semanal!BL$8,Lancamentos!$F:$F,"Orçado",Lancamentos!$J:$J,Fluxo_de_Caixa_Semanal!$A195)</f>
        <v>0</v>
      </c>
      <c r="BM195" s="123">
        <f>-SUMIFS(Lancamentos!$Y:$Y,Lancamentos!$AF:$AF,Fluxo_de_Caixa_Semanal!BM$8,Lancamentos!$F:$F,"Orçado",Lancamentos!$J:$J,Fluxo_de_Caixa_Semanal!$A195)</f>
        <v>0</v>
      </c>
      <c r="BN195" s="121">
        <f>-SUMIFS(Lancamentos!$Y:$Y,Lancamentos!$AF:$AF,Fluxo_de_Caixa_Semanal!BN$8,Lancamentos!$F:$F,"Orçado",Lancamentos!$J:$J,Fluxo_de_Caixa_Semanal!$A195)</f>
        <v>0</v>
      </c>
      <c r="BO195" s="122">
        <f>-SUMIFS(Lancamentos!$Y:$Y,Lancamentos!$AF:$AF,Fluxo_de_Caixa_Semanal!BO$8,Lancamentos!$F:$F,"Orçado",Lancamentos!$J:$J,Fluxo_de_Caixa_Semanal!$A195)</f>
        <v>0</v>
      </c>
      <c r="BP195" s="123">
        <f>-SUMIFS(Lancamentos!$Y:$Y,Lancamentos!$AF:$AF,Fluxo_de_Caixa_Semanal!BP$8,Lancamentos!$F:$F,"Orçado",Lancamentos!$J:$J,Fluxo_de_Caixa_Semanal!$A195)</f>
        <v>0</v>
      </c>
      <c r="BQ195" s="121">
        <f>-SUMIFS(Lancamentos!$Y:$Y,Lancamentos!$AF:$AF,Fluxo_de_Caixa_Semanal!BQ$8,Lancamentos!$F:$F,"Orçado",Lancamentos!$J:$J,Fluxo_de_Caixa_Semanal!$A195)</f>
        <v>0</v>
      </c>
      <c r="BR195" s="122">
        <f>-SUMIFS(Lancamentos!$Y:$Y,Lancamentos!$AF:$AF,Fluxo_de_Caixa_Semanal!BR$8,Lancamentos!$F:$F,"Orçado",Lancamentos!$J:$J,Fluxo_de_Caixa_Semanal!$A195)</f>
        <v>0</v>
      </c>
      <c r="BS195" s="123">
        <f>-SUMIFS(Lancamentos!$Y:$Y,Lancamentos!$AF:$AF,Fluxo_de_Caixa_Semanal!BS$8,Lancamentos!$F:$F,"Orçado",Lancamentos!$J:$J,Fluxo_de_Caixa_Semanal!$A195)</f>
        <v>0</v>
      </c>
      <c r="BT195" s="121">
        <f>-SUMIFS(Lancamentos!$Y:$Y,Lancamentos!$AF:$AF,Fluxo_de_Caixa_Semanal!BT$8,Lancamentos!$F:$F,"Orçado",Lancamentos!$J:$J,Fluxo_de_Caixa_Semanal!$A195)</f>
        <v>0</v>
      </c>
      <c r="BU195" s="122">
        <f>-SUMIFS(Lancamentos!$Y:$Y,Lancamentos!$AF:$AF,Fluxo_de_Caixa_Semanal!BU$8,Lancamentos!$F:$F,"Orçado",Lancamentos!$J:$J,Fluxo_de_Caixa_Semanal!$A195)</f>
        <v>0</v>
      </c>
      <c r="BV195" s="123">
        <f>-SUMIFS(Lancamentos!$Y:$Y,Lancamentos!$AF:$AF,Fluxo_de_Caixa_Semanal!BV$8,Lancamentos!$F:$F,"Orçado",Lancamentos!$J:$J,Fluxo_de_Caixa_Semanal!$A195)</f>
        <v>0</v>
      </c>
      <c r="BW195" s="121">
        <f>-SUMIFS(Lancamentos!$Y:$Y,Lancamentos!$AF:$AF,Fluxo_de_Caixa_Semanal!BW$8,Lancamentos!$F:$F,"Orçado",Lancamentos!$J:$J,Fluxo_de_Caixa_Semanal!$A195)</f>
        <v>0</v>
      </c>
      <c r="BX195" s="122">
        <f>-SUMIFS(Lancamentos!$Y:$Y,Lancamentos!$AF:$AF,Fluxo_de_Caixa_Semanal!BX$8,Lancamentos!$F:$F,"Orçado",Lancamentos!$J:$J,Fluxo_de_Caixa_Semanal!$A195)</f>
        <v>0</v>
      </c>
      <c r="BY195" s="123">
        <f>-SUMIFS(Lancamentos!$Y:$Y,Lancamentos!$AF:$AF,Fluxo_de_Caixa_Semanal!BY$8,Lancamentos!$F:$F,"Orçado",Lancamentos!$J:$J,Fluxo_de_Caixa_Semanal!$A195)</f>
        <v>0</v>
      </c>
      <c r="BZ195" s="121">
        <f>-SUMIFS(Lancamentos!$Y:$Y,Lancamentos!$AF:$AF,Fluxo_de_Caixa_Semanal!BZ$8,Lancamentos!$F:$F,"Orçado",Lancamentos!$J:$J,Fluxo_de_Caixa_Semanal!$A195)</f>
        <v>0</v>
      </c>
      <c r="CA195" s="122">
        <f>-SUMIFS(Lancamentos!$Y:$Y,Lancamentos!$AF:$AF,Fluxo_de_Caixa_Semanal!CA$8,Lancamentos!$F:$F,"Orçado",Lancamentos!$J:$J,Fluxo_de_Caixa_Semanal!$A195)</f>
        <v>0</v>
      </c>
      <c r="CB195" s="123">
        <f>-SUMIFS(Lancamentos!$Y:$Y,Lancamentos!$AF:$AF,Fluxo_de_Caixa_Semanal!CB$8,Lancamentos!$F:$F,"Orçado",Lancamentos!$J:$J,Fluxo_de_Caixa_Semanal!$A195)</f>
        <v>0</v>
      </c>
      <c r="CC195" s="121">
        <f>-SUMIFS(Lancamentos!$Y:$Y,Lancamentos!$AF:$AF,Fluxo_de_Caixa_Semanal!CC$8,Lancamentos!$F:$F,"Orçado",Lancamentos!$J:$J,Fluxo_de_Caixa_Semanal!$A195)</f>
        <v>0</v>
      </c>
      <c r="CD195" s="122">
        <f>-SUMIFS(Lancamentos!$Y:$Y,Lancamentos!$AF:$AF,Fluxo_de_Caixa_Semanal!CD$8,Lancamentos!$F:$F,"Orçado",Lancamentos!$J:$J,Fluxo_de_Caixa_Semanal!$A195)</f>
        <v>0</v>
      </c>
      <c r="CE195" s="123">
        <f>-SUMIFS(Lancamentos!$Y:$Y,Lancamentos!$AF:$AF,Fluxo_de_Caixa_Semanal!CE$8,Lancamentos!$F:$F,"Orçado",Lancamentos!$J:$J,Fluxo_de_Caixa_Semanal!$A195)</f>
        <v>0</v>
      </c>
      <c r="CF195" s="121">
        <f>-SUMIFS(Lancamentos!$Y:$Y,Lancamentos!$AF:$AF,Fluxo_de_Caixa_Semanal!CF$8,Lancamentos!$F:$F,"Orçado",Lancamentos!$J:$J,Fluxo_de_Caixa_Semanal!$A195)</f>
        <v>0</v>
      </c>
      <c r="CG195" s="122">
        <f>-SUMIFS(Lancamentos!$Y:$Y,Lancamentos!$AF:$AF,Fluxo_de_Caixa_Semanal!CG$8,Lancamentos!$F:$F,"Orçado",Lancamentos!$J:$J,Fluxo_de_Caixa_Semanal!$A195)</f>
        <v>0</v>
      </c>
      <c r="CH195" s="123">
        <f>-SUMIFS(Lancamentos!$Y:$Y,Lancamentos!$AF:$AF,Fluxo_de_Caixa_Semanal!CH$8,Lancamentos!$F:$F,"Orçado",Lancamentos!$J:$J,Fluxo_de_Caixa_Semanal!$A195)</f>
        <v>0</v>
      </c>
      <c r="CI195" s="121">
        <f>-SUMIFS(Lancamentos!$Y:$Y,Lancamentos!$AF:$AF,Fluxo_de_Caixa_Semanal!CI$8,Lancamentos!$F:$F,"Orçado",Lancamentos!$J:$J,Fluxo_de_Caixa_Semanal!$A195)</f>
        <v>0</v>
      </c>
      <c r="CJ195" s="122">
        <f>-SUMIFS(Lancamentos!$Y:$Y,Lancamentos!$AF:$AF,Fluxo_de_Caixa_Semanal!CJ$8,Lancamentos!$F:$F,"Orçado",Lancamentos!$J:$J,Fluxo_de_Caixa_Semanal!$A195)</f>
        <v>0</v>
      </c>
      <c r="CK195" s="123">
        <f>-SUMIFS(Lancamentos!$Y:$Y,Lancamentos!$AF:$AF,Fluxo_de_Caixa_Semanal!CK$8,Lancamentos!$F:$F,"Orçado",Lancamentos!$J:$J,Fluxo_de_Caixa_Semanal!$A195)</f>
        <v>0</v>
      </c>
      <c r="CL195" s="121">
        <f>-SUMIFS(Lancamentos!$Y:$Y,Lancamentos!$AF:$AF,Fluxo_de_Caixa_Semanal!CL$8,Lancamentos!$F:$F,"Orçado",Lancamentos!$J:$J,Fluxo_de_Caixa_Semanal!$A195)</f>
        <v>0</v>
      </c>
      <c r="CM195" s="122">
        <f>-SUMIFS(Lancamentos!$Y:$Y,Lancamentos!$AF:$AF,Fluxo_de_Caixa_Semanal!CM$8,Lancamentos!$F:$F,"Orçado",Lancamentos!$J:$J,Fluxo_de_Caixa_Semanal!$A195)</f>
        <v>0</v>
      </c>
      <c r="CN195" s="123">
        <f>-SUMIFS(Lancamentos!$Y:$Y,Lancamentos!$AF:$AF,Fluxo_de_Caixa_Semanal!CN$8,Lancamentos!$F:$F,"Orçado",Lancamentos!$J:$J,Fluxo_de_Caixa_Semanal!$A195)</f>
        <v>0</v>
      </c>
      <c r="CO195" s="121">
        <f>-SUMIFS(Lancamentos!$Y:$Y,Lancamentos!$AF:$AF,Fluxo_de_Caixa_Semanal!CO$8,Lancamentos!$F:$F,"Orçado",Lancamentos!$J:$J,Fluxo_de_Caixa_Semanal!$A195)</f>
        <v>0</v>
      </c>
      <c r="CP195" s="122">
        <f>-SUMIFS(Lancamentos!$Y:$Y,Lancamentos!$AF:$AF,Fluxo_de_Caixa_Semanal!CP$8,Lancamentos!$F:$F,"Orçado",Lancamentos!$J:$J,Fluxo_de_Caixa_Semanal!$A195)</f>
        <v>0</v>
      </c>
      <c r="CQ195" s="123">
        <f>-SUMIFS(Lancamentos!$Y:$Y,Lancamentos!$AF:$AF,Fluxo_de_Caixa_Semanal!CQ$8,Lancamentos!$F:$F,"Orçado",Lancamentos!$J:$J,Fluxo_de_Caixa_Semanal!$A195)</f>
        <v>0</v>
      </c>
      <c r="CR195" s="121">
        <f>-SUMIFS(Lancamentos!$Y:$Y,Lancamentos!$AF:$AF,Fluxo_de_Caixa_Semanal!CR$8,Lancamentos!$F:$F,"Orçado",Lancamentos!$J:$J,Fluxo_de_Caixa_Semanal!$A195)</f>
        <v>0</v>
      </c>
      <c r="CS195" s="122">
        <f>-SUMIFS(Lancamentos!$Y:$Y,Lancamentos!$AF:$AF,Fluxo_de_Caixa_Semanal!CS$8,Lancamentos!$F:$F,"Orçado",Lancamentos!$J:$J,Fluxo_de_Caixa_Semanal!$A195)</f>
        <v>0</v>
      </c>
      <c r="CT195" s="123">
        <f>-SUMIFS(Lancamentos!$Y:$Y,Lancamentos!$AF:$AF,Fluxo_de_Caixa_Semanal!CT$8,Lancamentos!$F:$F,"Orçado",Lancamentos!$J:$J,Fluxo_de_Caixa_Semanal!$A195)</f>
        <v>0</v>
      </c>
      <c r="CU195" s="121">
        <f>-SUMIFS(Lancamentos!$Y:$Y,Lancamentos!$AF:$AF,Fluxo_de_Caixa_Semanal!CU$8,Lancamentos!$F:$F,"Orçado",Lancamentos!$J:$J,Fluxo_de_Caixa_Semanal!$A195)</f>
        <v>0</v>
      </c>
      <c r="CV195" s="122">
        <f>-SUMIFS(Lancamentos!$Y:$Y,Lancamentos!$AF:$AF,Fluxo_de_Caixa_Semanal!CV$8,Lancamentos!$F:$F,"Orçado",Lancamentos!$J:$J,Fluxo_de_Caixa_Semanal!$A195)</f>
        <v>0</v>
      </c>
      <c r="CW195" s="123">
        <f>-SUMIFS(Lancamentos!$Y:$Y,Lancamentos!$AF:$AF,Fluxo_de_Caixa_Semanal!CW$8,Lancamentos!$F:$F,"Orçado",Lancamentos!$J:$J,Fluxo_de_Caixa_Semanal!$A195)</f>
        <v>0</v>
      </c>
      <c r="CX195" s="121">
        <f>-SUMIFS(Lancamentos!$Y:$Y,Lancamentos!$AF:$AF,Fluxo_de_Caixa_Semanal!CX$8,Lancamentos!$F:$F,"Orçado",Lancamentos!$J:$J,Fluxo_de_Caixa_Semanal!$A195)</f>
        <v>0</v>
      </c>
      <c r="CY195" s="122">
        <f>-SUMIFS(Lancamentos!$Y:$Y,Lancamentos!$AF:$AF,Fluxo_de_Caixa_Semanal!CY$8,Lancamentos!$F:$F,"Orçado",Lancamentos!$J:$J,Fluxo_de_Caixa_Semanal!$A195)</f>
        <v>0</v>
      </c>
      <c r="CZ195" s="123">
        <f>-SUMIFS(Lancamentos!$Y:$Y,Lancamentos!$AF:$AF,Fluxo_de_Caixa_Semanal!CZ$8,Lancamentos!$F:$F,"Orçado",Lancamentos!$J:$J,Fluxo_de_Caixa_Semanal!$A195)</f>
        <v>0</v>
      </c>
      <c r="DA195" s="121">
        <f>-SUMIFS(Lancamentos!$Y:$Y,Lancamentos!$AF:$AF,Fluxo_de_Caixa_Semanal!DA$8,Lancamentos!$F:$F,"Orçado",Lancamentos!$J:$J,Fluxo_de_Caixa_Semanal!$A195)</f>
        <v>0</v>
      </c>
      <c r="DB195" s="122">
        <f>-SUMIFS(Lancamentos!$Y:$Y,Lancamentos!$AF:$AF,Fluxo_de_Caixa_Semanal!DB$8,Lancamentos!$F:$F,"Orçado",Lancamentos!$J:$J,Fluxo_de_Caixa_Semanal!$A195)</f>
        <v>0</v>
      </c>
      <c r="DC195" s="123">
        <f>-SUMIFS(Lancamentos!$Y:$Y,Lancamentos!$AF:$AF,Fluxo_de_Caixa_Semanal!DC$8,Lancamentos!$F:$F,"Orçado",Lancamentos!$J:$J,Fluxo_de_Caixa_Semanal!$A195)</f>
        <v>0</v>
      </c>
      <c r="DD195" s="121">
        <f>-SUMIFS(Lancamentos!$Y:$Y,Lancamentos!$AF:$AF,Fluxo_de_Caixa_Semanal!DD$8,Lancamentos!$F:$F,"Orçado",Lancamentos!$J:$J,Fluxo_de_Caixa_Semanal!$A195)</f>
        <v>0</v>
      </c>
      <c r="DE195" s="122">
        <f>-SUMIFS(Lancamentos!$Y:$Y,Lancamentos!$AF:$AF,Fluxo_de_Caixa_Semanal!DE$8,Lancamentos!$F:$F,"Orçado",Lancamentos!$J:$J,Fluxo_de_Caixa_Semanal!$A195)</f>
        <v>0</v>
      </c>
      <c r="DF195" s="123">
        <f>-SUMIFS(Lancamentos!$Y:$Y,Lancamentos!$AF:$AF,Fluxo_de_Caixa_Semanal!DF$8,Lancamentos!$F:$F,"Orçado",Lancamentos!$J:$J,Fluxo_de_Caixa_Semanal!$A195)</f>
        <v>0</v>
      </c>
      <c r="DG195" s="121">
        <f>-SUMIFS(Lancamentos!$Y:$Y,Lancamentos!$AF:$AF,Fluxo_de_Caixa_Semanal!DG$8,Lancamentos!$F:$F,"Orçado",Lancamentos!$J:$J,Fluxo_de_Caixa_Semanal!$A195)</f>
        <v>0</v>
      </c>
      <c r="DH195" s="122">
        <f>-SUMIFS(Lancamentos!$Y:$Y,Lancamentos!$AF:$AF,Fluxo_de_Caixa_Semanal!DH$8,Lancamentos!$F:$F,"Orçado",Lancamentos!$J:$J,Fluxo_de_Caixa_Semanal!$A195)</f>
        <v>0</v>
      </c>
      <c r="DI195" s="123">
        <f>-SUMIFS(Lancamentos!$Y:$Y,Lancamentos!$AF:$AF,Fluxo_de_Caixa_Semanal!DI$8,Lancamentos!$F:$F,"Orçado",Lancamentos!$J:$J,Fluxo_de_Caixa_Semanal!$A195)</f>
        <v>0</v>
      </c>
      <c r="DJ195" s="121">
        <f>-SUMIFS(Lancamentos!$Y:$Y,Lancamentos!$AF:$AF,Fluxo_de_Caixa_Semanal!DJ$8,Lancamentos!$F:$F,"Orçado",Lancamentos!$J:$J,Fluxo_de_Caixa_Semanal!$A195)</f>
        <v>0</v>
      </c>
      <c r="DK195" s="122">
        <f>-SUMIFS(Lancamentos!$Y:$Y,Lancamentos!$AF:$AF,Fluxo_de_Caixa_Semanal!DK$8,Lancamentos!$F:$F,"Orçado",Lancamentos!$J:$J,Fluxo_de_Caixa_Semanal!$A195)</f>
        <v>0</v>
      </c>
      <c r="DL195" s="123">
        <f>-SUMIFS(Lancamentos!$Y:$Y,Lancamentos!$AF:$AF,Fluxo_de_Caixa_Semanal!DL$8,Lancamentos!$F:$F,"Orçado",Lancamentos!$J:$J,Fluxo_de_Caixa_Semanal!$A195)</f>
        <v>0</v>
      </c>
      <c r="DM195" s="121">
        <f>-SUMIFS(Lancamentos!$Y:$Y,Lancamentos!$AF:$AF,Fluxo_de_Caixa_Semanal!DM$8,Lancamentos!$F:$F,"Orçado",Lancamentos!$J:$J,Fluxo_de_Caixa_Semanal!$A195)</f>
        <v>0</v>
      </c>
      <c r="DN195" s="122">
        <f>-SUMIFS(Lancamentos!$Y:$Y,Lancamentos!$AF:$AF,Fluxo_de_Caixa_Semanal!DN$8,Lancamentos!$F:$F,"Orçado",Lancamentos!$J:$J,Fluxo_de_Caixa_Semanal!$A195)</f>
        <v>0</v>
      </c>
      <c r="DO195" s="123">
        <f>-SUMIFS(Lancamentos!$Y:$Y,Lancamentos!$AF:$AF,Fluxo_de_Caixa_Semanal!DO$8,Lancamentos!$F:$F,"Orçado",Lancamentos!$J:$J,Fluxo_de_Caixa_Semanal!$A195)</f>
        <v>0</v>
      </c>
      <c r="DP195" s="121">
        <f>-SUMIFS(Lancamentos!$Y:$Y,Lancamentos!$AF:$AF,Fluxo_de_Caixa_Semanal!DP$8,Lancamentos!$F:$F,"Orçado",Lancamentos!$J:$J,Fluxo_de_Caixa_Semanal!$A195)</f>
        <v>0</v>
      </c>
      <c r="DQ195" s="122">
        <f>-SUMIFS(Lancamentos!$Y:$Y,Lancamentos!$AF:$AF,Fluxo_de_Caixa_Semanal!DQ$8,Lancamentos!$F:$F,"Orçado",Lancamentos!$J:$J,Fluxo_de_Caixa_Semanal!$A195)</f>
        <v>0</v>
      </c>
      <c r="DR195" s="123">
        <f>-SUMIFS(Lancamentos!$Y:$Y,Lancamentos!$AF:$AF,Fluxo_de_Caixa_Semanal!DR$8,Lancamentos!$F:$F,"Orçado",Lancamentos!$J:$J,Fluxo_de_Caixa_Semanal!$A195)</f>
        <v>0</v>
      </c>
      <c r="DS195" s="121">
        <f>-SUMIFS(Lancamentos!$Y:$Y,Lancamentos!$AF:$AF,Fluxo_de_Caixa_Semanal!DS$8,Lancamentos!$F:$F,"Orçado",Lancamentos!$J:$J,Fluxo_de_Caixa_Semanal!$A195)</f>
        <v>0</v>
      </c>
      <c r="DT195" s="122">
        <f>-SUMIFS(Lancamentos!$Y:$Y,Lancamentos!$AF:$AF,Fluxo_de_Caixa_Semanal!DT$8,Lancamentos!$F:$F,"Orçado",Lancamentos!$J:$J,Fluxo_de_Caixa_Semanal!$A195)</f>
        <v>0</v>
      </c>
      <c r="DU195" s="123">
        <f>-SUMIFS(Lancamentos!$Y:$Y,Lancamentos!$AF:$AF,Fluxo_de_Caixa_Semanal!DU$8,Lancamentos!$F:$F,"Orçado",Lancamentos!$J:$J,Fluxo_de_Caixa_Semanal!$A195)</f>
        <v>0</v>
      </c>
      <c r="DV195" s="121">
        <f>-SUMIFS(Lancamentos!$Y:$Y,Lancamentos!$AF:$AF,Fluxo_de_Caixa_Semanal!DV$8,Lancamentos!$F:$F,"Orçado",Lancamentos!$J:$J,Fluxo_de_Caixa_Semanal!$A195)</f>
        <v>0</v>
      </c>
      <c r="DW195" s="122">
        <f>-SUMIFS(Lancamentos!$Y:$Y,Lancamentos!$AF:$AF,Fluxo_de_Caixa_Semanal!DW$8,Lancamentos!$F:$F,"Orçado",Lancamentos!$J:$J,Fluxo_de_Caixa_Semanal!$A195)</f>
        <v>0</v>
      </c>
      <c r="DX195" s="123">
        <f>-SUMIFS(Lancamentos!$Y:$Y,Lancamentos!$AF:$AF,Fluxo_de_Caixa_Semanal!DX$8,Lancamentos!$F:$F,"Orçado",Lancamentos!$J:$J,Fluxo_de_Caixa_Semanal!$A195)</f>
        <v>0</v>
      </c>
      <c r="DY195" s="121">
        <f>-SUMIFS(Lancamentos!$Y:$Y,Lancamentos!$AF:$AF,Fluxo_de_Caixa_Semanal!DY$8,Lancamentos!$F:$F,"Orçado",Lancamentos!$J:$J,Fluxo_de_Caixa_Semanal!$A195)</f>
        <v>0</v>
      </c>
      <c r="DZ195" s="122">
        <f>-SUMIFS(Lancamentos!$Y:$Y,Lancamentos!$AF:$AF,Fluxo_de_Caixa_Semanal!DZ$8,Lancamentos!$F:$F,"Orçado",Lancamentos!$J:$J,Fluxo_de_Caixa_Semanal!$A195)</f>
        <v>0</v>
      </c>
      <c r="EA195" s="123">
        <f>-SUMIFS(Lancamentos!$Y:$Y,Lancamentos!$AF:$AF,Fluxo_de_Caixa_Semanal!EA$8,Lancamentos!$F:$F,"Orçado",Lancamentos!$J:$J,Fluxo_de_Caixa_Semanal!$A195)</f>
        <v>0</v>
      </c>
      <c r="EB195" s="121">
        <f>-SUMIFS(Lancamentos!$Y:$Y,Lancamentos!$AF:$AF,Fluxo_de_Caixa_Semanal!EB$8,Lancamentos!$F:$F,"Orçado",Lancamentos!$J:$J,Fluxo_de_Caixa_Semanal!$A195)</f>
        <v>0</v>
      </c>
      <c r="EC195" s="122">
        <f>-SUMIFS(Lancamentos!$Y:$Y,Lancamentos!$AF:$AF,Fluxo_de_Caixa_Semanal!EC$8,Lancamentos!$F:$F,"Orçado",Lancamentos!$J:$J,Fluxo_de_Caixa_Semanal!$A195)</f>
        <v>0</v>
      </c>
      <c r="ED195" s="123">
        <f>-SUMIFS(Lancamentos!$Y:$Y,Lancamentos!$AF:$AF,Fluxo_de_Caixa_Semanal!ED$8,Lancamentos!$F:$F,"Orçado",Lancamentos!$J:$J,Fluxo_de_Caixa_Semanal!$A195)</f>
        <v>0</v>
      </c>
      <c r="EE195" s="121">
        <f>-SUMIFS(Lancamentos!$Y:$Y,Lancamentos!$AF:$AF,Fluxo_de_Caixa_Semanal!EE$8,Lancamentos!$F:$F,"Orçado",Lancamentos!$J:$J,Fluxo_de_Caixa_Semanal!$A195)</f>
        <v>0</v>
      </c>
      <c r="EF195" s="122">
        <f>-SUMIFS(Lancamentos!$Y:$Y,Lancamentos!$AF:$AF,Fluxo_de_Caixa_Semanal!EF$8,Lancamentos!$F:$F,"Orçado",Lancamentos!$J:$J,Fluxo_de_Caixa_Semanal!$A195)</f>
        <v>0</v>
      </c>
      <c r="EG195" s="123">
        <f>-SUMIFS(Lancamentos!$Y:$Y,Lancamentos!$AF:$AF,Fluxo_de_Caixa_Semanal!EG$8,Lancamentos!$F:$F,"Orçado",Lancamentos!$J:$J,Fluxo_de_Caixa_Semanal!$A195)</f>
        <v>0</v>
      </c>
      <c r="EH195" s="121">
        <f>-SUMIFS(Lancamentos!$Y:$Y,Lancamentos!$AF:$AF,Fluxo_de_Caixa_Semanal!EH$8,Lancamentos!$F:$F,"Orçado",Lancamentos!$J:$J,Fluxo_de_Caixa_Semanal!$A195)</f>
        <v>0</v>
      </c>
      <c r="EI195" s="122">
        <f>-SUMIFS(Lancamentos!$Y:$Y,Lancamentos!$AF:$AF,Fluxo_de_Caixa_Semanal!EI$8,Lancamentos!$F:$F,"Orçado",Lancamentos!$J:$J,Fluxo_de_Caixa_Semanal!$A195)</f>
        <v>0</v>
      </c>
      <c r="EJ195" s="123">
        <f>-SUMIFS(Lancamentos!$Y:$Y,Lancamentos!$AF:$AF,Fluxo_de_Caixa_Semanal!EJ$8,Lancamentos!$F:$F,"Orçado",Lancamentos!$J:$J,Fluxo_de_Caixa_Semanal!$A195)</f>
        <v>0</v>
      </c>
      <c r="EK195" s="121">
        <f>-SUMIFS(Lancamentos!$Y:$Y,Lancamentos!$AF:$AF,Fluxo_de_Caixa_Semanal!EK$8,Lancamentos!$F:$F,"Orçado",Lancamentos!$J:$J,Fluxo_de_Caixa_Semanal!$A195)</f>
        <v>0</v>
      </c>
      <c r="EL195" s="122">
        <f>-SUMIFS(Lancamentos!$Y:$Y,Lancamentos!$AF:$AF,Fluxo_de_Caixa_Semanal!EL$8,Lancamentos!$F:$F,"Orçado",Lancamentos!$J:$J,Fluxo_de_Caixa_Semanal!$A195)</f>
        <v>0</v>
      </c>
      <c r="EM195" s="123">
        <f>-SUMIFS(Lancamentos!$Y:$Y,Lancamentos!$AF:$AF,Fluxo_de_Caixa_Semanal!EM$8,Lancamentos!$F:$F,"Orçado",Lancamentos!$J:$J,Fluxo_de_Caixa_Semanal!$A195)</f>
        <v>0</v>
      </c>
      <c r="EN195" s="121">
        <f>-SUMIFS(Lancamentos!$Y:$Y,Lancamentos!$AF:$AF,Fluxo_de_Caixa_Semanal!EN$8,Lancamentos!$F:$F,"Orçado",Lancamentos!$J:$J,Fluxo_de_Caixa_Semanal!$A195)</f>
        <v>0</v>
      </c>
      <c r="EO195" s="122">
        <f>-SUMIFS(Lancamentos!$Y:$Y,Lancamentos!$AF:$AF,Fluxo_de_Caixa_Semanal!EO$8,Lancamentos!$F:$F,"Orçado",Lancamentos!$J:$J,Fluxo_de_Caixa_Semanal!$A195)</f>
        <v>0</v>
      </c>
      <c r="EP195" s="123">
        <f>-SUMIFS(Lancamentos!$Y:$Y,Lancamentos!$AF:$AF,Fluxo_de_Caixa_Semanal!EP$8,Lancamentos!$F:$F,"Orçado",Lancamentos!$J:$J,Fluxo_de_Caixa_Semanal!$A195)</f>
        <v>0</v>
      </c>
      <c r="EQ195" s="121">
        <f>-SUMIFS(Lancamentos!$Y:$Y,Lancamentos!$AF:$AF,Fluxo_de_Caixa_Semanal!EQ$8,Lancamentos!$F:$F,"Orçado",Lancamentos!$J:$J,Fluxo_de_Caixa_Semanal!$A195)</f>
        <v>0</v>
      </c>
      <c r="ER195" s="122">
        <f>-SUMIFS(Lancamentos!$Y:$Y,Lancamentos!$AF:$AF,Fluxo_de_Caixa_Semanal!ER$8,Lancamentos!$F:$F,"Orçado",Lancamentos!$J:$J,Fluxo_de_Caixa_Semanal!$A195)</f>
        <v>0</v>
      </c>
      <c r="ES195" s="123">
        <f>-SUMIFS(Lancamentos!$Y:$Y,Lancamentos!$AF:$AF,Fluxo_de_Caixa_Semanal!ES$8,Lancamentos!$F:$F,"Orçado",Lancamentos!$J:$J,Fluxo_de_Caixa_Semanal!$A195)</f>
        <v>0</v>
      </c>
    </row>
    <row r="196" spans="1:149" s="2" customFormat="1" outlineLevel="1" x14ac:dyDescent="0.25">
      <c r="A196" t="s">
        <v>182</v>
      </c>
      <c r="B196" t="s">
        <v>183</v>
      </c>
      <c r="C196" s="165">
        <f>-SUMIFS(Lancamentos!$Y:$Y,Lancamentos!$AF:$AF,Fluxo_de_Caixa_Semanal!C$8,Lancamentos!$F:$F,"Realizado",Lancamentos!$J:$J,Fluxo_de_Caixa_Semanal!$A196)</f>
        <v>0</v>
      </c>
      <c r="D196" s="165">
        <f>-SUMIFS(Lancamentos!$Y:$Y,Lancamentos!$AF:$AF,Fluxo_de_Caixa_Semanal!D$8,Lancamentos!$F:$F,"Realizado",Lancamentos!$J:$J,Fluxo_de_Caixa_Semanal!$A196)</f>
        <v>0</v>
      </c>
      <c r="E196" s="166">
        <f>-SUMIFS(Lancamentos!$Y:$Y,Lancamentos!$AF:$AF,Fluxo_de_Caixa_Semanal!E$8,Lancamentos!$F:$F,"Realizado",Lancamentos!$J:$J,Fluxo_de_Caixa_Semanal!$A196)</f>
        <v>0</v>
      </c>
      <c r="F196" s="167">
        <f>-SUMIFS(Lancamentos!$Y:$Y,Lancamentos!$AF:$AF,Fluxo_de_Caixa_Semanal!F$8,Lancamentos!$F:$F,"Realizado",Lancamentos!$J:$J,Fluxo_de_Caixa_Semanal!$A196)</f>
        <v>0</v>
      </c>
      <c r="G196" s="165">
        <f>-SUMIFS(Lancamentos!$Y:$Y,Lancamentos!$AF:$AF,Fluxo_de_Caixa_Semanal!G$8,Lancamentos!$F:$F,"Realizado",Lancamentos!$J:$J,Fluxo_de_Caixa_Semanal!$A196)</f>
        <v>0</v>
      </c>
      <c r="H196" s="166">
        <f>-SUMIFS(Lancamentos!$Y:$Y,Lancamentos!$AF:$AF,Fluxo_de_Caixa_Semanal!H$8,Lancamentos!$F:$F,"Realizado",Lancamentos!$J:$J,Fluxo_de_Caixa_Semanal!$A196)</f>
        <v>0</v>
      </c>
      <c r="I196" s="167">
        <f>-SUMIFS(Lancamentos!$Y:$Y,Lancamentos!$AF:$AF,Fluxo_de_Caixa_Semanal!I$8,Lancamentos!$F:$F,"Realizado",Lancamentos!$J:$J,Fluxo_de_Caixa_Semanal!$A196)</f>
        <v>0</v>
      </c>
      <c r="J196" s="165">
        <f>-SUMIFS(Lancamentos!$Y:$Y,Lancamentos!$AF:$AF,Fluxo_de_Caixa_Semanal!J$8,Lancamentos!$F:$F,"Realizado",Lancamentos!$J:$J,Fluxo_de_Caixa_Semanal!$A196)</f>
        <v>0</v>
      </c>
      <c r="K196" s="166">
        <f>-SUMIFS(Lancamentos!$Y:$Y,Lancamentos!$AF:$AF,Fluxo_de_Caixa_Semanal!K$8,Lancamentos!$F:$F,"Realizado",Lancamentos!$J:$J,Fluxo_de_Caixa_Semanal!$A196)</f>
        <v>0</v>
      </c>
      <c r="L196" s="167">
        <f>-SUMIFS(Lancamentos!$Y:$Y,Lancamentos!$AF:$AF,Fluxo_de_Caixa_Semanal!L$8,Lancamentos!$F:$F,"Realizado",Lancamentos!$J:$J,Fluxo_de_Caixa_Semanal!$A196)</f>
        <v>0</v>
      </c>
      <c r="M196" s="165">
        <f>-SUMIFS(Lancamentos!$Y:$Y,Lancamentos!$AF:$AF,Fluxo_de_Caixa_Semanal!M$8,Lancamentos!$F:$F,"Realizado",Lancamentos!$J:$J,Fluxo_de_Caixa_Semanal!$A196)</f>
        <v>0</v>
      </c>
      <c r="N196" s="166">
        <f>-SUMIFS(Lancamentos!$Y:$Y,Lancamentos!$AF:$AF,Fluxo_de_Caixa_Semanal!N$8,Lancamentos!$F:$F,"Realizado",Lancamentos!$J:$J,Fluxo_de_Caixa_Semanal!$A196)</f>
        <v>0</v>
      </c>
      <c r="O196" s="167">
        <f>-SUMIFS(Lancamentos!$Y:$Y,Lancamentos!$AF:$AF,Fluxo_de_Caixa_Semanal!O$8,Lancamentos!$F:$F,"Realizado",Lancamentos!$J:$J,Fluxo_de_Caixa_Semanal!$A196)</f>
        <v>0</v>
      </c>
      <c r="P196" s="165">
        <f>-SUMIFS(Lancamentos!$Y:$Y,Lancamentos!$AF:$AF,Fluxo_de_Caixa_Semanal!P$8,Lancamentos!$F:$F,"Realizado",Lancamentos!$J:$J,Fluxo_de_Caixa_Semanal!$A196)</f>
        <v>0</v>
      </c>
      <c r="Q196" s="166">
        <f>-SUMIFS(Lancamentos!$Y:$Y,Lancamentos!$AF:$AF,Fluxo_de_Caixa_Semanal!Q$8,Lancamentos!$F:$F,"Realizado",Lancamentos!$J:$J,Fluxo_de_Caixa_Semanal!$A196)</f>
        <v>0</v>
      </c>
      <c r="R196" s="167">
        <f>-SUMIFS(Lancamentos!$Y:$Y,Lancamentos!$AF:$AF,Fluxo_de_Caixa_Semanal!R$8,Lancamentos!$F:$F,"Realizado",Lancamentos!$J:$J,Fluxo_de_Caixa_Semanal!$A196)</f>
        <v>0</v>
      </c>
      <c r="S196" s="165">
        <f>-SUMIFS(Lancamentos!$Y:$Y,Lancamentos!$AF:$AF,Fluxo_de_Caixa_Semanal!S$8,Lancamentos!$F:$F,"Realizado",Lancamentos!$J:$J,Fluxo_de_Caixa_Semanal!$A196)</f>
        <v>0</v>
      </c>
      <c r="T196" s="166">
        <f>-SUMIFS(Lancamentos!$Y:$Y,Lancamentos!$AF:$AF,Fluxo_de_Caixa_Semanal!T$8,Lancamentos!$F:$F,"Realizado",Lancamentos!$J:$J,Fluxo_de_Caixa_Semanal!$A196)</f>
        <v>0</v>
      </c>
      <c r="U196" s="167">
        <f>-SUMIFS(Lancamentos!$Y:$Y,Lancamentos!$AF:$AF,Fluxo_de_Caixa_Semanal!U$8,Lancamentos!$F:$F,"Realizado",Lancamentos!$J:$J,Fluxo_de_Caixa_Semanal!$A196)</f>
        <v>0</v>
      </c>
      <c r="V196" s="165">
        <f>-SUMIFS(Lancamentos!$Y:$Y,Lancamentos!$AF:$AF,Fluxo_de_Caixa_Semanal!V$8,Lancamentos!$F:$F,"Realizado",Lancamentos!$J:$J,Fluxo_de_Caixa_Semanal!$A196)</f>
        <v>0</v>
      </c>
      <c r="W196" s="166">
        <f>-SUMIFS(Lancamentos!$Y:$Y,Lancamentos!$AF:$AF,Fluxo_de_Caixa_Semanal!W$8,Lancamentos!$F:$F,"Realizado",Lancamentos!$J:$J,Fluxo_de_Caixa_Semanal!$A196)</f>
        <v>0</v>
      </c>
      <c r="X196" s="121">
        <f>-SUMIFS(Lancamentos!$Y:$Y,Lancamentos!$AF:$AF,Fluxo_de_Caixa_Semanal!X$8,Lancamentos!$F:$F,"Orçado",Lancamentos!$J:$J,Fluxo_de_Caixa_Semanal!$A196)</f>
        <v>0</v>
      </c>
      <c r="Y196" s="122">
        <f>-SUMIFS(Lancamentos!$Y:$Y,Lancamentos!$AF:$AF,Fluxo_de_Caixa_Semanal!Y$8,Lancamentos!$F:$F,"Orçado",Lancamentos!$J:$J,Fluxo_de_Caixa_Semanal!$A196)</f>
        <v>0</v>
      </c>
      <c r="Z196" s="123">
        <f>-SUMIFS(Lancamentos!$Y:$Y,Lancamentos!$AF:$AF,Fluxo_de_Caixa_Semanal!Z$8,Lancamentos!$F:$F,"Orçado",Lancamentos!$J:$J,Fluxo_de_Caixa_Semanal!$A196)</f>
        <v>0</v>
      </c>
      <c r="AA196" s="121">
        <f>-SUMIFS(Lancamentos!$Y:$Y,Lancamentos!$AF:$AF,Fluxo_de_Caixa_Semanal!AA$8,Lancamentos!$F:$F,"Orçado",Lancamentos!$J:$J,Fluxo_de_Caixa_Semanal!$A196)</f>
        <v>0</v>
      </c>
      <c r="AB196" s="122">
        <f>-SUMIFS(Lancamentos!$Y:$Y,Lancamentos!$AF:$AF,Fluxo_de_Caixa_Semanal!AB$8,Lancamentos!$F:$F,"Orçado",Lancamentos!$J:$J,Fluxo_de_Caixa_Semanal!$A196)</f>
        <v>0</v>
      </c>
      <c r="AC196" s="123">
        <f>-SUMIFS(Lancamentos!$Y:$Y,Lancamentos!$AF:$AF,Fluxo_de_Caixa_Semanal!AC$8,Lancamentos!$F:$F,"Orçado",Lancamentos!$J:$J,Fluxo_de_Caixa_Semanal!$A196)</f>
        <v>0</v>
      </c>
      <c r="AD196" s="121">
        <f>-SUMIFS(Lancamentos!$Y:$Y,Lancamentos!$AF:$AF,Fluxo_de_Caixa_Semanal!AD$8,Lancamentos!$F:$F,"Orçado",Lancamentos!$J:$J,Fluxo_de_Caixa_Semanal!$A196)</f>
        <v>0</v>
      </c>
      <c r="AE196" s="122">
        <f>-SUMIFS(Lancamentos!$Y:$Y,Lancamentos!$AF:$AF,Fluxo_de_Caixa_Semanal!AE$8,Lancamentos!$F:$F,"Orçado",Lancamentos!$J:$J,Fluxo_de_Caixa_Semanal!$A196)</f>
        <v>0</v>
      </c>
      <c r="AF196" s="123">
        <f>-SUMIFS(Lancamentos!$Y:$Y,Lancamentos!$AF:$AF,Fluxo_de_Caixa_Semanal!AF$8,Lancamentos!$F:$F,"Orçado",Lancamentos!$J:$J,Fluxo_de_Caixa_Semanal!$A196)</f>
        <v>0</v>
      </c>
      <c r="AG196" s="121">
        <f>-SUMIFS(Lancamentos!$Y:$Y,Lancamentos!$AF:$AF,Fluxo_de_Caixa_Semanal!AG$8,Lancamentos!$F:$F,"Orçado",Lancamentos!$J:$J,Fluxo_de_Caixa_Semanal!$A196)</f>
        <v>0</v>
      </c>
      <c r="AH196" s="122">
        <f>-SUMIFS(Lancamentos!$Y:$Y,Lancamentos!$AF:$AF,Fluxo_de_Caixa_Semanal!AH$8,Lancamentos!$F:$F,"Orçado",Lancamentos!$J:$J,Fluxo_de_Caixa_Semanal!$A196)</f>
        <v>0</v>
      </c>
      <c r="AI196" s="123">
        <f>-SUMIFS(Lancamentos!$Y:$Y,Lancamentos!$AF:$AF,Fluxo_de_Caixa_Semanal!AI$8,Lancamentos!$F:$F,"Orçado",Lancamentos!$J:$J,Fluxo_de_Caixa_Semanal!$A196)</f>
        <v>0</v>
      </c>
      <c r="AJ196" s="121">
        <f>-SUMIFS(Lancamentos!$Y:$Y,Lancamentos!$AF:$AF,Fluxo_de_Caixa_Semanal!AJ$8,Lancamentos!$F:$F,"Orçado",Lancamentos!$J:$J,Fluxo_de_Caixa_Semanal!$A196)</f>
        <v>0</v>
      </c>
      <c r="AK196" s="122">
        <f>-SUMIFS(Lancamentos!$Y:$Y,Lancamentos!$AF:$AF,Fluxo_de_Caixa_Semanal!AK$8,Lancamentos!$F:$F,"Orçado",Lancamentos!$J:$J,Fluxo_de_Caixa_Semanal!$A196)</f>
        <v>0</v>
      </c>
      <c r="AL196" s="123">
        <f>-SUMIFS(Lancamentos!$Y:$Y,Lancamentos!$AF:$AF,Fluxo_de_Caixa_Semanal!AL$8,Lancamentos!$F:$F,"Orçado",Lancamentos!$J:$J,Fluxo_de_Caixa_Semanal!$A196)</f>
        <v>0</v>
      </c>
      <c r="AM196" s="121">
        <f>-SUMIFS(Lancamentos!$Y:$Y,Lancamentos!$AF:$AF,Fluxo_de_Caixa_Semanal!AM$8,Lancamentos!$F:$F,"Orçado",Lancamentos!$J:$J,Fluxo_de_Caixa_Semanal!$A196)</f>
        <v>0</v>
      </c>
      <c r="AN196" s="122">
        <f>-SUMIFS(Lancamentos!$Y:$Y,Lancamentos!$AF:$AF,Fluxo_de_Caixa_Semanal!AN$8,Lancamentos!$F:$F,"Orçado",Lancamentos!$J:$J,Fluxo_de_Caixa_Semanal!$A196)</f>
        <v>0</v>
      </c>
      <c r="AO196" s="123">
        <f>-SUMIFS(Lancamentos!$Y:$Y,Lancamentos!$AF:$AF,Fluxo_de_Caixa_Semanal!AO$8,Lancamentos!$F:$F,"Orçado",Lancamentos!$J:$J,Fluxo_de_Caixa_Semanal!$A196)</f>
        <v>0</v>
      </c>
      <c r="AP196" s="121">
        <f>-SUMIFS(Lancamentos!$Y:$Y,Lancamentos!$AF:$AF,Fluxo_de_Caixa_Semanal!AP$8,Lancamentos!$F:$F,"Orçado",Lancamentos!$J:$J,Fluxo_de_Caixa_Semanal!$A196)</f>
        <v>0</v>
      </c>
      <c r="AQ196" s="122">
        <f>-SUMIFS(Lancamentos!$Y:$Y,Lancamentos!$AF:$AF,Fluxo_de_Caixa_Semanal!AQ$8,Lancamentos!$F:$F,"Orçado",Lancamentos!$J:$J,Fluxo_de_Caixa_Semanal!$A196)</f>
        <v>0</v>
      </c>
      <c r="AR196" s="123">
        <f>-SUMIFS(Lancamentos!$Y:$Y,Lancamentos!$AF:$AF,Fluxo_de_Caixa_Semanal!AR$8,Lancamentos!$F:$F,"Orçado",Lancamentos!$J:$J,Fluxo_de_Caixa_Semanal!$A196)</f>
        <v>0</v>
      </c>
      <c r="AS196" s="121">
        <f>-SUMIFS(Lancamentos!$Y:$Y,Lancamentos!$AF:$AF,Fluxo_de_Caixa_Semanal!AS$8,Lancamentos!$F:$F,"Orçado",Lancamentos!$J:$J,Fluxo_de_Caixa_Semanal!$A196)</f>
        <v>0</v>
      </c>
      <c r="AT196" s="122">
        <f>-SUMIFS(Lancamentos!$Y:$Y,Lancamentos!$AF:$AF,Fluxo_de_Caixa_Semanal!AT$8,Lancamentos!$F:$F,"Orçado",Lancamentos!$J:$J,Fluxo_de_Caixa_Semanal!$A196)</f>
        <v>0</v>
      </c>
      <c r="AU196" s="123">
        <f>-SUMIFS(Lancamentos!$Y:$Y,Lancamentos!$AF:$AF,Fluxo_de_Caixa_Semanal!AU$8,Lancamentos!$F:$F,"Orçado",Lancamentos!$J:$J,Fluxo_de_Caixa_Semanal!$A196)</f>
        <v>0</v>
      </c>
      <c r="AV196" s="121">
        <f>-SUMIFS(Lancamentos!$Y:$Y,Lancamentos!$AF:$AF,Fluxo_de_Caixa_Semanal!AV$8,Lancamentos!$F:$F,"Orçado",Lancamentos!$J:$J,Fluxo_de_Caixa_Semanal!$A196)</f>
        <v>0</v>
      </c>
      <c r="AW196" s="122">
        <f>-SUMIFS(Lancamentos!$Y:$Y,Lancamentos!$AF:$AF,Fluxo_de_Caixa_Semanal!AW$8,Lancamentos!$F:$F,"Orçado",Lancamentos!$J:$J,Fluxo_de_Caixa_Semanal!$A196)</f>
        <v>0</v>
      </c>
      <c r="AX196" s="123">
        <f>-SUMIFS(Lancamentos!$Y:$Y,Lancamentos!$AF:$AF,Fluxo_de_Caixa_Semanal!AX$8,Lancamentos!$F:$F,"Orçado",Lancamentos!$J:$J,Fluxo_de_Caixa_Semanal!$A196)</f>
        <v>0</v>
      </c>
      <c r="AY196" s="121">
        <f>-SUMIFS(Lancamentos!$Y:$Y,Lancamentos!$AF:$AF,Fluxo_de_Caixa_Semanal!AY$8,Lancamentos!$F:$F,"Orçado",Lancamentos!$J:$J,Fluxo_de_Caixa_Semanal!$A196)</f>
        <v>0</v>
      </c>
      <c r="AZ196" s="122">
        <f>-SUMIFS(Lancamentos!$Y:$Y,Lancamentos!$AF:$AF,Fluxo_de_Caixa_Semanal!AZ$8,Lancamentos!$F:$F,"Orçado",Lancamentos!$J:$J,Fluxo_de_Caixa_Semanal!$A196)</f>
        <v>0</v>
      </c>
      <c r="BA196" s="123">
        <f>-SUMIFS(Lancamentos!$Y:$Y,Lancamentos!$AF:$AF,Fluxo_de_Caixa_Semanal!BA$8,Lancamentos!$F:$F,"Orçado",Lancamentos!$J:$J,Fluxo_de_Caixa_Semanal!$A196)</f>
        <v>0</v>
      </c>
      <c r="BB196" s="121">
        <f>-SUMIFS(Lancamentos!$Y:$Y,Lancamentos!$AF:$AF,Fluxo_de_Caixa_Semanal!BB$8,Lancamentos!$F:$F,"Orçado",Lancamentos!$J:$J,Fluxo_de_Caixa_Semanal!$A196)</f>
        <v>0</v>
      </c>
      <c r="BC196" s="122">
        <f>-SUMIFS(Lancamentos!$Y:$Y,Lancamentos!$AF:$AF,Fluxo_de_Caixa_Semanal!BC$8,Lancamentos!$F:$F,"Orçado",Lancamentos!$J:$J,Fluxo_de_Caixa_Semanal!$A196)</f>
        <v>0</v>
      </c>
      <c r="BD196" s="123">
        <f>-SUMIFS(Lancamentos!$Y:$Y,Lancamentos!$AF:$AF,Fluxo_de_Caixa_Semanal!BD$8,Lancamentos!$F:$F,"Orçado",Lancamentos!$J:$J,Fluxo_de_Caixa_Semanal!$A196)</f>
        <v>0</v>
      </c>
      <c r="BE196" s="121">
        <f>-SUMIFS(Lancamentos!$Y:$Y,Lancamentos!$AF:$AF,Fluxo_de_Caixa_Semanal!BE$8,Lancamentos!$F:$F,"Orçado",Lancamentos!$J:$J,Fluxo_de_Caixa_Semanal!$A196)</f>
        <v>0</v>
      </c>
      <c r="BF196" s="122">
        <f>-SUMIFS(Lancamentos!$Y:$Y,Lancamentos!$AF:$AF,Fluxo_de_Caixa_Semanal!BF$8,Lancamentos!$F:$F,"Orçado",Lancamentos!$J:$J,Fluxo_de_Caixa_Semanal!$A196)</f>
        <v>0</v>
      </c>
      <c r="BG196" s="123">
        <f>-SUMIFS(Lancamentos!$Y:$Y,Lancamentos!$AF:$AF,Fluxo_de_Caixa_Semanal!BG$8,Lancamentos!$F:$F,"Orçado",Lancamentos!$J:$J,Fluxo_de_Caixa_Semanal!$A196)</f>
        <v>0</v>
      </c>
      <c r="BH196" s="121">
        <f>-SUMIFS(Lancamentos!$Y:$Y,Lancamentos!$AF:$AF,Fluxo_de_Caixa_Semanal!BH$8,Lancamentos!$F:$F,"Orçado",Lancamentos!$J:$J,Fluxo_de_Caixa_Semanal!$A196)</f>
        <v>0</v>
      </c>
      <c r="BI196" s="122">
        <f>-SUMIFS(Lancamentos!$Y:$Y,Lancamentos!$AF:$AF,Fluxo_de_Caixa_Semanal!BI$8,Lancamentos!$F:$F,"Orçado",Lancamentos!$J:$J,Fluxo_de_Caixa_Semanal!$A196)</f>
        <v>0</v>
      </c>
      <c r="BJ196" s="123">
        <f>-SUMIFS(Lancamentos!$Y:$Y,Lancamentos!$AF:$AF,Fluxo_de_Caixa_Semanal!BJ$8,Lancamentos!$F:$F,"Orçado",Lancamentos!$J:$J,Fluxo_de_Caixa_Semanal!$A196)</f>
        <v>0</v>
      </c>
      <c r="BK196" s="121">
        <f>-SUMIFS(Lancamentos!$Y:$Y,Lancamentos!$AF:$AF,Fluxo_de_Caixa_Semanal!BK$8,Lancamentos!$F:$F,"Orçado",Lancamentos!$J:$J,Fluxo_de_Caixa_Semanal!$A196)</f>
        <v>0</v>
      </c>
      <c r="BL196" s="122">
        <f>-SUMIFS(Lancamentos!$Y:$Y,Lancamentos!$AF:$AF,Fluxo_de_Caixa_Semanal!BL$8,Lancamentos!$F:$F,"Orçado",Lancamentos!$J:$J,Fluxo_de_Caixa_Semanal!$A196)</f>
        <v>0</v>
      </c>
      <c r="BM196" s="123">
        <f>-SUMIFS(Lancamentos!$Y:$Y,Lancamentos!$AF:$AF,Fluxo_de_Caixa_Semanal!BM$8,Lancamentos!$F:$F,"Orçado",Lancamentos!$J:$J,Fluxo_de_Caixa_Semanal!$A196)</f>
        <v>0</v>
      </c>
      <c r="BN196" s="121">
        <f>-SUMIFS(Lancamentos!$Y:$Y,Lancamentos!$AF:$AF,Fluxo_de_Caixa_Semanal!BN$8,Lancamentos!$F:$F,"Orçado",Lancamentos!$J:$J,Fluxo_de_Caixa_Semanal!$A196)</f>
        <v>0</v>
      </c>
      <c r="BO196" s="122">
        <f>-SUMIFS(Lancamentos!$Y:$Y,Lancamentos!$AF:$AF,Fluxo_de_Caixa_Semanal!BO$8,Lancamentos!$F:$F,"Orçado",Lancamentos!$J:$J,Fluxo_de_Caixa_Semanal!$A196)</f>
        <v>0</v>
      </c>
      <c r="BP196" s="123">
        <f>-SUMIFS(Lancamentos!$Y:$Y,Lancamentos!$AF:$AF,Fluxo_de_Caixa_Semanal!BP$8,Lancamentos!$F:$F,"Orçado",Lancamentos!$J:$J,Fluxo_de_Caixa_Semanal!$A196)</f>
        <v>0</v>
      </c>
      <c r="BQ196" s="121">
        <f>-SUMIFS(Lancamentos!$Y:$Y,Lancamentos!$AF:$AF,Fluxo_de_Caixa_Semanal!BQ$8,Lancamentos!$F:$F,"Orçado",Lancamentos!$J:$J,Fluxo_de_Caixa_Semanal!$A196)</f>
        <v>0</v>
      </c>
      <c r="BR196" s="122">
        <f>-SUMIFS(Lancamentos!$Y:$Y,Lancamentos!$AF:$AF,Fluxo_de_Caixa_Semanal!BR$8,Lancamentos!$F:$F,"Orçado",Lancamentos!$J:$J,Fluxo_de_Caixa_Semanal!$A196)</f>
        <v>0</v>
      </c>
      <c r="BS196" s="123">
        <f>-SUMIFS(Lancamentos!$Y:$Y,Lancamentos!$AF:$AF,Fluxo_de_Caixa_Semanal!BS$8,Lancamentos!$F:$F,"Orçado",Lancamentos!$J:$J,Fluxo_de_Caixa_Semanal!$A196)</f>
        <v>0</v>
      </c>
      <c r="BT196" s="121">
        <f>-SUMIFS(Lancamentos!$Y:$Y,Lancamentos!$AF:$AF,Fluxo_de_Caixa_Semanal!BT$8,Lancamentos!$F:$F,"Orçado",Lancamentos!$J:$J,Fluxo_de_Caixa_Semanal!$A196)</f>
        <v>0</v>
      </c>
      <c r="BU196" s="122">
        <f>-SUMIFS(Lancamentos!$Y:$Y,Lancamentos!$AF:$AF,Fluxo_de_Caixa_Semanal!BU$8,Lancamentos!$F:$F,"Orçado",Lancamentos!$J:$J,Fluxo_de_Caixa_Semanal!$A196)</f>
        <v>0</v>
      </c>
      <c r="BV196" s="123">
        <f>-SUMIFS(Lancamentos!$Y:$Y,Lancamentos!$AF:$AF,Fluxo_de_Caixa_Semanal!BV$8,Lancamentos!$F:$F,"Orçado",Lancamentos!$J:$J,Fluxo_de_Caixa_Semanal!$A196)</f>
        <v>0</v>
      </c>
      <c r="BW196" s="121">
        <f>-SUMIFS(Lancamentos!$Y:$Y,Lancamentos!$AF:$AF,Fluxo_de_Caixa_Semanal!BW$8,Lancamentos!$F:$F,"Orçado",Lancamentos!$J:$J,Fluxo_de_Caixa_Semanal!$A196)</f>
        <v>0</v>
      </c>
      <c r="BX196" s="122">
        <f>-SUMIFS(Lancamentos!$Y:$Y,Lancamentos!$AF:$AF,Fluxo_de_Caixa_Semanal!BX$8,Lancamentos!$F:$F,"Orçado",Lancamentos!$J:$J,Fluxo_de_Caixa_Semanal!$A196)</f>
        <v>0</v>
      </c>
      <c r="BY196" s="123">
        <f>-SUMIFS(Lancamentos!$Y:$Y,Lancamentos!$AF:$AF,Fluxo_de_Caixa_Semanal!BY$8,Lancamentos!$F:$F,"Orçado",Lancamentos!$J:$J,Fluxo_de_Caixa_Semanal!$A196)</f>
        <v>0</v>
      </c>
      <c r="BZ196" s="121">
        <f>-SUMIFS(Lancamentos!$Y:$Y,Lancamentos!$AF:$AF,Fluxo_de_Caixa_Semanal!BZ$8,Lancamentos!$F:$F,"Orçado",Lancamentos!$J:$J,Fluxo_de_Caixa_Semanal!$A196)</f>
        <v>0</v>
      </c>
      <c r="CA196" s="122">
        <f>-SUMIFS(Lancamentos!$Y:$Y,Lancamentos!$AF:$AF,Fluxo_de_Caixa_Semanal!CA$8,Lancamentos!$F:$F,"Orçado",Lancamentos!$J:$J,Fluxo_de_Caixa_Semanal!$A196)</f>
        <v>0</v>
      </c>
      <c r="CB196" s="123">
        <f>-SUMIFS(Lancamentos!$Y:$Y,Lancamentos!$AF:$AF,Fluxo_de_Caixa_Semanal!CB$8,Lancamentos!$F:$F,"Orçado",Lancamentos!$J:$J,Fluxo_de_Caixa_Semanal!$A196)</f>
        <v>0</v>
      </c>
      <c r="CC196" s="121">
        <f>-SUMIFS(Lancamentos!$Y:$Y,Lancamentos!$AF:$AF,Fluxo_de_Caixa_Semanal!CC$8,Lancamentos!$F:$F,"Orçado",Lancamentos!$J:$J,Fluxo_de_Caixa_Semanal!$A196)</f>
        <v>0</v>
      </c>
      <c r="CD196" s="122">
        <f>-SUMIFS(Lancamentos!$Y:$Y,Lancamentos!$AF:$AF,Fluxo_de_Caixa_Semanal!CD$8,Lancamentos!$F:$F,"Orçado",Lancamentos!$J:$J,Fluxo_de_Caixa_Semanal!$A196)</f>
        <v>0</v>
      </c>
      <c r="CE196" s="123">
        <f>-SUMIFS(Lancamentos!$Y:$Y,Lancamentos!$AF:$AF,Fluxo_de_Caixa_Semanal!CE$8,Lancamentos!$F:$F,"Orçado",Lancamentos!$J:$J,Fluxo_de_Caixa_Semanal!$A196)</f>
        <v>0</v>
      </c>
      <c r="CF196" s="121">
        <f>-SUMIFS(Lancamentos!$Y:$Y,Lancamentos!$AF:$AF,Fluxo_de_Caixa_Semanal!CF$8,Lancamentos!$F:$F,"Orçado",Lancamentos!$J:$J,Fluxo_de_Caixa_Semanal!$A196)</f>
        <v>0</v>
      </c>
      <c r="CG196" s="122">
        <f>-SUMIFS(Lancamentos!$Y:$Y,Lancamentos!$AF:$AF,Fluxo_de_Caixa_Semanal!CG$8,Lancamentos!$F:$F,"Orçado",Lancamentos!$J:$J,Fluxo_de_Caixa_Semanal!$A196)</f>
        <v>0</v>
      </c>
      <c r="CH196" s="123">
        <f>-SUMIFS(Lancamentos!$Y:$Y,Lancamentos!$AF:$AF,Fluxo_de_Caixa_Semanal!CH$8,Lancamentos!$F:$F,"Orçado",Lancamentos!$J:$J,Fluxo_de_Caixa_Semanal!$A196)</f>
        <v>0</v>
      </c>
      <c r="CI196" s="121">
        <f>-SUMIFS(Lancamentos!$Y:$Y,Lancamentos!$AF:$AF,Fluxo_de_Caixa_Semanal!CI$8,Lancamentos!$F:$F,"Orçado",Lancamentos!$J:$J,Fluxo_de_Caixa_Semanal!$A196)</f>
        <v>0</v>
      </c>
      <c r="CJ196" s="122">
        <f>-SUMIFS(Lancamentos!$Y:$Y,Lancamentos!$AF:$AF,Fluxo_de_Caixa_Semanal!CJ$8,Lancamentos!$F:$F,"Orçado",Lancamentos!$J:$J,Fluxo_de_Caixa_Semanal!$A196)</f>
        <v>0</v>
      </c>
      <c r="CK196" s="123">
        <f>-SUMIFS(Lancamentos!$Y:$Y,Lancamentos!$AF:$AF,Fluxo_de_Caixa_Semanal!CK$8,Lancamentos!$F:$F,"Orçado",Lancamentos!$J:$J,Fluxo_de_Caixa_Semanal!$A196)</f>
        <v>0</v>
      </c>
      <c r="CL196" s="121">
        <f>-SUMIFS(Lancamentos!$Y:$Y,Lancamentos!$AF:$AF,Fluxo_de_Caixa_Semanal!CL$8,Lancamentos!$F:$F,"Orçado",Lancamentos!$J:$J,Fluxo_de_Caixa_Semanal!$A196)</f>
        <v>0</v>
      </c>
      <c r="CM196" s="122">
        <f>-SUMIFS(Lancamentos!$Y:$Y,Lancamentos!$AF:$AF,Fluxo_de_Caixa_Semanal!CM$8,Lancamentos!$F:$F,"Orçado",Lancamentos!$J:$J,Fluxo_de_Caixa_Semanal!$A196)</f>
        <v>0</v>
      </c>
      <c r="CN196" s="123">
        <f>-SUMIFS(Lancamentos!$Y:$Y,Lancamentos!$AF:$AF,Fluxo_de_Caixa_Semanal!CN$8,Lancamentos!$F:$F,"Orçado",Lancamentos!$J:$J,Fluxo_de_Caixa_Semanal!$A196)</f>
        <v>0</v>
      </c>
      <c r="CO196" s="121">
        <f>-SUMIFS(Lancamentos!$Y:$Y,Lancamentos!$AF:$AF,Fluxo_de_Caixa_Semanal!CO$8,Lancamentos!$F:$F,"Orçado",Lancamentos!$J:$J,Fluxo_de_Caixa_Semanal!$A196)</f>
        <v>0</v>
      </c>
      <c r="CP196" s="122">
        <f>-SUMIFS(Lancamentos!$Y:$Y,Lancamentos!$AF:$AF,Fluxo_de_Caixa_Semanal!CP$8,Lancamentos!$F:$F,"Orçado",Lancamentos!$J:$J,Fluxo_de_Caixa_Semanal!$A196)</f>
        <v>0</v>
      </c>
      <c r="CQ196" s="123">
        <f>-SUMIFS(Lancamentos!$Y:$Y,Lancamentos!$AF:$AF,Fluxo_de_Caixa_Semanal!CQ$8,Lancamentos!$F:$F,"Orçado",Lancamentos!$J:$J,Fluxo_de_Caixa_Semanal!$A196)</f>
        <v>0</v>
      </c>
      <c r="CR196" s="121">
        <f>-SUMIFS(Lancamentos!$Y:$Y,Lancamentos!$AF:$AF,Fluxo_de_Caixa_Semanal!CR$8,Lancamentos!$F:$F,"Orçado",Lancamentos!$J:$J,Fluxo_de_Caixa_Semanal!$A196)</f>
        <v>0</v>
      </c>
      <c r="CS196" s="122">
        <f>-SUMIFS(Lancamentos!$Y:$Y,Lancamentos!$AF:$AF,Fluxo_de_Caixa_Semanal!CS$8,Lancamentos!$F:$F,"Orçado",Lancamentos!$J:$J,Fluxo_de_Caixa_Semanal!$A196)</f>
        <v>0</v>
      </c>
      <c r="CT196" s="123">
        <f>-SUMIFS(Lancamentos!$Y:$Y,Lancamentos!$AF:$AF,Fluxo_de_Caixa_Semanal!CT$8,Lancamentos!$F:$F,"Orçado",Lancamentos!$J:$J,Fluxo_de_Caixa_Semanal!$A196)</f>
        <v>0</v>
      </c>
      <c r="CU196" s="121">
        <f>-SUMIFS(Lancamentos!$Y:$Y,Lancamentos!$AF:$AF,Fluxo_de_Caixa_Semanal!CU$8,Lancamentos!$F:$F,"Orçado",Lancamentos!$J:$J,Fluxo_de_Caixa_Semanal!$A196)</f>
        <v>0</v>
      </c>
      <c r="CV196" s="122">
        <f>-SUMIFS(Lancamentos!$Y:$Y,Lancamentos!$AF:$AF,Fluxo_de_Caixa_Semanal!CV$8,Lancamentos!$F:$F,"Orçado",Lancamentos!$J:$J,Fluxo_de_Caixa_Semanal!$A196)</f>
        <v>0</v>
      </c>
      <c r="CW196" s="123">
        <f>-SUMIFS(Lancamentos!$Y:$Y,Lancamentos!$AF:$AF,Fluxo_de_Caixa_Semanal!CW$8,Lancamentos!$F:$F,"Orçado",Lancamentos!$J:$J,Fluxo_de_Caixa_Semanal!$A196)</f>
        <v>0</v>
      </c>
      <c r="CX196" s="121">
        <f>-SUMIFS(Lancamentos!$Y:$Y,Lancamentos!$AF:$AF,Fluxo_de_Caixa_Semanal!CX$8,Lancamentos!$F:$F,"Orçado",Lancamentos!$J:$J,Fluxo_de_Caixa_Semanal!$A196)</f>
        <v>0</v>
      </c>
      <c r="CY196" s="122">
        <f>-SUMIFS(Lancamentos!$Y:$Y,Lancamentos!$AF:$AF,Fluxo_de_Caixa_Semanal!CY$8,Lancamentos!$F:$F,"Orçado",Lancamentos!$J:$J,Fluxo_de_Caixa_Semanal!$A196)</f>
        <v>0</v>
      </c>
      <c r="CZ196" s="123">
        <f>-SUMIFS(Lancamentos!$Y:$Y,Lancamentos!$AF:$AF,Fluxo_de_Caixa_Semanal!CZ$8,Lancamentos!$F:$F,"Orçado",Lancamentos!$J:$J,Fluxo_de_Caixa_Semanal!$A196)</f>
        <v>0</v>
      </c>
      <c r="DA196" s="121">
        <f>-SUMIFS(Lancamentos!$Y:$Y,Lancamentos!$AF:$AF,Fluxo_de_Caixa_Semanal!DA$8,Lancamentos!$F:$F,"Orçado",Lancamentos!$J:$J,Fluxo_de_Caixa_Semanal!$A196)</f>
        <v>0</v>
      </c>
      <c r="DB196" s="122">
        <f>-SUMIFS(Lancamentos!$Y:$Y,Lancamentos!$AF:$AF,Fluxo_de_Caixa_Semanal!DB$8,Lancamentos!$F:$F,"Orçado",Lancamentos!$J:$J,Fluxo_de_Caixa_Semanal!$A196)</f>
        <v>0</v>
      </c>
      <c r="DC196" s="123">
        <f>-SUMIFS(Lancamentos!$Y:$Y,Lancamentos!$AF:$AF,Fluxo_de_Caixa_Semanal!DC$8,Lancamentos!$F:$F,"Orçado",Lancamentos!$J:$J,Fluxo_de_Caixa_Semanal!$A196)</f>
        <v>0</v>
      </c>
      <c r="DD196" s="121">
        <f>-SUMIFS(Lancamentos!$Y:$Y,Lancamentos!$AF:$AF,Fluxo_de_Caixa_Semanal!DD$8,Lancamentos!$F:$F,"Orçado",Lancamentos!$J:$J,Fluxo_de_Caixa_Semanal!$A196)</f>
        <v>0</v>
      </c>
      <c r="DE196" s="122">
        <f>-SUMIFS(Lancamentos!$Y:$Y,Lancamentos!$AF:$AF,Fluxo_de_Caixa_Semanal!DE$8,Lancamentos!$F:$F,"Orçado",Lancamentos!$J:$J,Fluxo_de_Caixa_Semanal!$A196)</f>
        <v>0</v>
      </c>
      <c r="DF196" s="123">
        <f>-SUMIFS(Lancamentos!$Y:$Y,Lancamentos!$AF:$AF,Fluxo_de_Caixa_Semanal!DF$8,Lancamentos!$F:$F,"Orçado",Lancamentos!$J:$J,Fluxo_de_Caixa_Semanal!$A196)</f>
        <v>0</v>
      </c>
      <c r="DG196" s="121">
        <f>-SUMIFS(Lancamentos!$Y:$Y,Lancamentos!$AF:$AF,Fluxo_de_Caixa_Semanal!DG$8,Lancamentos!$F:$F,"Orçado",Lancamentos!$J:$J,Fluxo_de_Caixa_Semanal!$A196)</f>
        <v>0</v>
      </c>
      <c r="DH196" s="122">
        <f>-SUMIFS(Lancamentos!$Y:$Y,Lancamentos!$AF:$AF,Fluxo_de_Caixa_Semanal!DH$8,Lancamentos!$F:$F,"Orçado",Lancamentos!$J:$J,Fluxo_de_Caixa_Semanal!$A196)</f>
        <v>0</v>
      </c>
      <c r="DI196" s="123">
        <f>-SUMIFS(Lancamentos!$Y:$Y,Lancamentos!$AF:$AF,Fluxo_de_Caixa_Semanal!DI$8,Lancamentos!$F:$F,"Orçado",Lancamentos!$J:$J,Fluxo_de_Caixa_Semanal!$A196)</f>
        <v>0</v>
      </c>
      <c r="DJ196" s="121">
        <f>-SUMIFS(Lancamentos!$Y:$Y,Lancamentos!$AF:$AF,Fluxo_de_Caixa_Semanal!DJ$8,Lancamentos!$F:$F,"Orçado",Lancamentos!$J:$J,Fluxo_de_Caixa_Semanal!$A196)</f>
        <v>0</v>
      </c>
      <c r="DK196" s="122">
        <f>-SUMIFS(Lancamentos!$Y:$Y,Lancamentos!$AF:$AF,Fluxo_de_Caixa_Semanal!DK$8,Lancamentos!$F:$F,"Orçado",Lancamentos!$J:$J,Fluxo_de_Caixa_Semanal!$A196)</f>
        <v>0</v>
      </c>
      <c r="DL196" s="123">
        <f>-SUMIFS(Lancamentos!$Y:$Y,Lancamentos!$AF:$AF,Fluxo_de_Caixa_Semanal!DL$8,Lancamentos!$F:$F,"Orçado",Lancamentos!$J:$J,Fluxo_de_Caixa_Semanal!$A196)</f>
        <v>0</v>
      </c>
      <c r="DM196" s="121">
        <f>-SUMIFS(Lancamentos!$Y:$Y,Lancamentos!$AF:$AF,Fluxo_de_Caixa_Semanal!DM$8,Lancamentos!$F:$F,"Orçado",Lancamentos!$J:$J,Fluxo_de_Caixa_Semanal!$A196)</f>
        <v>0</v>
      </c>
      <c r="DN196" s="122">
        <f>-SUMIFS(Lancamentos!$Y:$Y,Lancamentos!$AF:$AF,Fluxo_de_Caixa_Semanal!DN$8,Lancamentos!$F:$F,"Orçado",Lancamentos!$J:$J,Fluxo_de_Caixa_Semanal!$A196)</f>
        <v>0</v>
      </c>
      <c r="DO196" s="123">
        <f>-SUMIFS(Lancamentos!$Y:$Y,Lancamentos!$AF:$AF,Fluxo_de_Caixa_Semanal!DO$8,Lancamentos!$F:$F,"Orçado",Lancamentos!$J:$J,Fluxo_de_Caixa_Semanal!$A196)</f>
        <v>0</v>
      </c>
      <c r="DP196" s="121">
        <f>-SUMIFS(Lancamentos!$Y:$Y,Lancamentos!$AF:$AF,Fluxo_de_Caixa_Semanal!DP$8,Lancamentos!$F:$F,"Orçado",Lancamentos!$J:$J,Fluxo_de_Caixa_Semanal!$A196)</f>
        <v>0</v>
      </c>
      <c r="DQ196" s="122">
        <f>-SUMIFS(Lancamentos!$Y:$Y,Lancamentos!$AF:$AF,Fluxo_de_Caixa_Semanal!DQ$8,Lancamentos!$F:$F,"Orçado",Lancamentos!$J:$J,Fluxo_de_Caixa_Semanal!$A196)</f>
        <v>0</v>
      </c>
      <c r="DR196" s="123">
        <f>-SUMIFS(Lancamentos!$Y:$Y,Lancamentos!$AF:$AF,Fluxo_de_Caixa_Semanal!DR$8,Lancamentos!$F:$F,"Orçado",Lancamentos!$J:$J,Fluxo_de_Caixa_Semanal!$A196)</f>
        <v>0</v>
      </c>
      <c r="DS196" s="121">
        <f>-SUMIFS(Lancamentos!$Y:$Y,Lancamentos!$AF:$AF,Fluxo_de_Caixa_Semanal!DS$8,Lancamentos!$F:$F,"Orçado",Lancamentos!$J:$J,Fluxo_de_Caixa_Semanal!$A196)</f>
        <v>0</v>
      </c>
      <c r="DT196" s="122">
        <f>-SUMIFS(Lancamentos!$Y:$Y,Lancamentos!$AF:$AF,Fluxo_de_Caixa_Semanal!DT$8,Lancamentos!$F:$F,"Orçado",Lancamentos!$J:$J,Fluxo_de_Caixa_Semanal!$A196)</f>
        <v>0</v>
      </c>
      <c r="DU196" s="123">
        <f>-SUMIFS(Lancamentos!$Y:$Y,Lancamentos!$AF:$AF,Fluxo_de_Caixa_Semanal!DU$8,Lancamentos!$F:$F,"Orçado",Lancamentos!$J:$J,Fluxo_de_Caixa_Semanal!$A196)</f>
        <v>0</v>
      </c>
      <c r="DV196" s="121">
        <f>-SUMIFS(Lancamentos!$Y:$Y,Lancamentos!$AF:$AF,Fluxo_de_Caixa_Semanal!DV$8,Lancamentos!$F:$F,"Orçado",Lancamentos!$J:$J,Fluxo_de_Caixa_Semanal!$A196)</f>
        <v>0</v>
      </c>
      <c r="DW196" s="122">
        <f>-SUMIFS(Lancamentos!$Y:$Y,Lancamentos!$AF:$AF,Fluxo_de_Caixa_Semanal!DW$8,Lancamentos!$F:$F,"Orçado",Lancamentos!$J:$J,Fluxo_de_Caixa_Semanal!$A196)</f>
        <v>0</v>
      </c>
      <c r="DX196" s="123">
        <f>-SUMIFS(Lancamentos!$Y:$Y,Lancamentos!$AF:$AF,Fluxo_de_Caixa_Semanal!DX$8,Lancamentos!$F:$F,"Orçado",Lancamentos!$J:$J,Fluxo_de_Caixa_Semanal!$A196)</f>
        <v>0</v>
      </c>
      <c r="DY196" s="121">
        <f>-SUMIFS(Lancamentos!$Y:$Y,Lancamentos!$AF:$AF,Fluxo_de_Caixa_Semanal!DY$8,Lancamentos!$F:$F,"Orçado",Lancamentos!$J:$J,Fluxo_de_Caixa_Semanal!$A196)</f>
        <v>0</v>
      </c>
      <c r="DZ196" s="122">
        <f>-SUMIFS(Lancamentos!$Y:$Y,Lancamentos!$AF:$AF,Fluxo_de_Caixa_Semanal!DZ$8,Lancamentos!$F:$F,"Orçado",Lancamentos!$J:$J,Fluxo_de_Caixa_Semanal!$A196)</f>
        <v>0</v>
      </c>
      <c r="EA196" s="123">
        <f>-SUMIFS(Lancamentos!$Y:$Y,Lancamentos!$AF:$AF,Fluxo_de_Caixa_Semanal!EA$8,Lancamentos!$F:$F,"Orçado",Lancamentos!$J:$J,Fluxo_de_Caixa_Semanal!$A196)</f>
        <v>0</v>
      </c>
      <c r="EB196" s="121">
        <f>-SUMIFS(Lancamentos!$Y:$Y,Lancamentos!$AF:$AF,Fluxo_de_Caixa_Semanal!EB$8,Lancamentos!$F:$F,"Orçado",Lancamentos!$J:$J,Fluxo_de_Caixa_Semanal!$A196)</f>
        <v>0</v>
      </c>
      <c r="EC196" s="122">
        <f>-SUMIFS(Lancamentos!$Y:$Y,Lancamentos!$AF:$AF,Fluxo_de_Caixa_Semanal!EC$8,Lancamentos!$F:$F,"Orçado",Lancamentos!$J:$J,Fluxo_de_Caixa_Semanal!$A196)</f>
        <v>0</v>
      </c>
      <c r="ED196" s="123">
        <f>-SUMIFS(Lancamentos!$Y:$Y,Lancamentos!$AF:$AF,Fluxo_de_Caixa_Semanal!ED$8,Lancamentos!$F:$F,"Orçado",Lancamentos!$J:$J,Fluxo_de_Caixa_Semanal!$A196)</f>
        <v>0</v>
      </c>
      <c r="EE196" s="121">
        <f>-SUMIFS(Lancamentos!$Y:$Y,Lancamentos!$AF:$AF,Fluxo_de_Caixa_Semanal!EE$8,Lancamentos!$F:$F,"Orçado",Lancamentos!$J:$J,Fluxo_de_Caixa_Semanal!$A196)</f>
        <v>0</v>
      </c>
      <c r="EF196" s="122">
        <f>-SUMIFS(Lancamentos!$Y:$Y,Lancamentos!$AF:$AF,Fluxo_de_Caixa_Semanal!EF$8,Lancamentos!$F:$F,"Orçado",Lancamentos!$J:$J,Fluxo_de_Caixa_Semanal!$A196)</f>
        <v>0</v>
      </c>
      <c r="EG196" s="123">
        <f>-SUMIFS(Lancamentos!$Y:$Y,Lancamentos!$AF:$AF,Fluxo_de_Caixa_Semanal!EG$8,Lancamentos!$F:$F,"Orçado",Lancamentos!$J:$J,Fluxo_de_Caixa_Semanal!$A196)</f>
        <v>0</v>
      </c>
      <c r="EH196" s="121">
        <f>-SUMIFS(Lancamentos!$Y:$Y,Lancamentos!$AF:$AF,Fluxo_de_Caixa_Semanal!EH$8,Lancamentos!$F:$F,"Orçado",Lancamentos!$J:$J,Fluxo_de_Caixa_Semanal!$A196)</f>
        <v>0</v>
      </c>
      <c r="EI196" s="122">
        <f>-SUMIFS(Lancamentos!$Y:$Y,Lancamentos!$AF:$AF,Fluxo_de_Caixa_Semanal!EI$8,Lancamentos!$F:$F,"Orçado",Lancamentos!$J:$J,Fluxo_de_Caixa_Semanal!$A196)</f>
        <v>0</v>
      </c>
      <c r="EJ196" s="123">
        <f>-SUMIFS(Lancamentos!$Y:$Y,Lancamentos!$AF:$AF,Fluxo_de_Caixa_Semanal!EJ$8,Lancamentos!$F:$F,"Orçado",Lancamentos!$J:$J,Fluxo_de_Caixa_Semanal!$A196)</f>
        <v>0</v>
      </c>
      <c r="EK196" s="121">
        <f>-SUMIFS(Lancamentos!$Y:$Y,Lancamentos!$AF:$AF,Fluxo_de_Caixa_Semanal!EK$8,Lancamentos!$F:$F,"Orçado",Lancamentos!$J:$J,Fluxo_de_Caixa_Semanal!$A196)</f>
        <v>0</v>
      </c>
      <c r="EL196" s="122">
        <f>-SUMIFS(Lancamentos!$Y:$Y,Lancamentos!$AF:$AF,Fluxo_de_Caixa_Semanal!EL$8,Lancamentos!$F:$F,"Orçado",Lancamentos!$J:$J,Fluxo_de_Caixa_Semanal!$A196)</f>
        <v>0</v>
      </c>
      <c r="EM196" s="123">
        <f>-SUMIFS(Lancamentos!$Y:$Y,Lancamentos!$AF:$AF,Fluxo_de_Caixa_Semanal!EM$8,Lancamentos!$F:$F,"Orçado",Lancamentos!$J:$J,Fluxo_de_Caixa_Semanal!$A196)</f>
        <v>0</v>
      </c>
      <c r="EN196" s="121">
        <f>-SUMIFS(Lancamentos!$Y:$Y,Lancamentos!$AF:$AF,Fluxo_de_Caixa_Semanal!EN$8,Lancamentos!$F:$F,"Orçado",Lancamentos!$J:$J,Fluxo_de_Caixa_Semanal!$A196)</f>
        <v>0</v>
      </c>
      <c r="EO196" s="122">
        <f>-SUMIFS(Lancamentos!$Y:$Y,Lancamentos!$AF:$AF,Fluxo_de_Caixa_Semanal!EO$8,Lancamentos!$F:$F,"Orçado",Lancamentos!$J:$J,Fluxo_de_Caixa_Semanal!$A196)</f>
        <v>0</v>
      </c>
      <c r="EP196" s="123">
        <f>-SUMIFS(Lancamentos!$Y:$Y,Lancamentos!$AF:$AF,Fluxo_de_Caixa_Semanal!EP$8,Lancamentos!$F:$F,"Orçado",Lancamentos!$J:$J,Fluxo_de_Caixa_Semanal!$A196)</f>
        <v>0</v>
      </c>
      <c r="EQ196" s="121">
        <f>-SUMIFS(Lancamentos!$Y:$Y,Lancamentos!$AF:$AF,Fluxo_de_Caixa_Semanal!EQ$8,Lancamentos!$F:$F,"Orçado",Lancamentos!$J:$J,Fluxo_de_Caixa_Semanal!$A196)</f>
        <v>0</v>
      </c>
      <c r="ER196" s="122">
        <f>-SUMIFS(Lancamentos!$Y:$Y,Lancamentos!$AF:$AF,Fluxo_de_Caixa_Semanal!ER$8,Lancamentos!$F:$F,"Orçado",Lancamentos!$J:$J,Fluxo_de_Caixa_Semanal!$A196)</f>
        <v>0</v>
      </c>
      <c r="ES196" s="123">
        <f>-SUMIFS(Lancamentos!$Y:$Y,Lancamentos!$AF:$AF,Fluxo_de_Caixa_Semanal!ES$8,Lancamentos!$F:$F,"Orçado",Lancamentos!$J:$J,Fluxo_de_Caixa_Semanal!$A196)</f>
        <v>0</v>
      </c>
    </row>
    <row r="197" spans="1:149" s="2" customFormat="1" outlineLevel="1" x14ac:dyDescent="0.25">
      <c r="A197" t="s">
        <v>184</v>
      </c>
      <c r="B197" t="s">
        <v>185</v>
      </c>
      <c r="C197" s="165">
        <f>-SUMIFS(Lancamentos!$Y:$Y,Lancamentos!$AF:$AF,Fluxo_de_Caixa_Semanal!C$8,Lancamentos!$F:$F,"Realizado",Lancamentos!$J:$J,Fluxo_de_Caixa_Semanal!$A197)</f>
        <v>0</v>
      </c>
      <c r="D197" s="165">
        <f>-SUMIFS(Lancamentos!$Y:$Y,Lancamentos!$AF:$AF,Fluxo_de_Caixa_Semanal!D$8,Lancamentos!$F:$F,"Realizado",Lancamentos!$J:$J,Fluxo_de_Caixa_Semanal!$A197)</f>
        <v>0</v>
      </c>
      <c r="E197" s="166">
        <f>-SUMIFS(Lancamentos!$Y:$Y,Lancamentos!$AF:$AF,Fluxo_de_Caixa_Semanal!E$8,Lancamentos!$F:$F,"Realizado",Lancamentos!$J:$J,Fluxo_de_Caixa_Semanal!$A197)</f>
        <v>0</v>
      </c>
      <c r="F197" s="167">
        <f>-SUMIFS(Lancamentos!$Y:$Y,Lancamentos!$AF:$AF,Fluxo_de_Caixa_Semanal!F$8,Lancamentos!$F:$F,"Realizado",Lancamentos!$J:$J,Fluxo_de_Caixa_Semanal!$A197)</f>
        <v>0</v>
      </c>
      <c r="G197" s="165">
        <f>-SUMIFS(Lancamentos!$Y:$Y,Lancamentos!$AF:$AF,Fluxo_de_Caixa_Semanal!G$8,Lancamentos!$F:$F,"Realizado",Lancamentos!$J:$J,Fluxo_de_Caixa_Semanal!$A197)</f>
        <v>0</v>
      </c>
      <c r="H197" s="166">
        <f>-SUMIFS(Lancamentos!$Y:$Y,Lancamentos!$AF:$AF,Fluxo_de_Caixa_Semanal!H$8,Lancamentos!$F:$F,"Realizado",Lancamentos!$J:$J,Fluxo_de_Caixa_Semanal!$A197)</f>
        <v>0</v>
      </c>
      <c r="I197" s="167">
        <f>-SUMIFS(Lancamentos!$Y:$Y,Lancamentos!$AF:$AF,Fluxo_de_Caixa_Semanal!I$8,Lancamentos!$F:$F,"Realizado",Lancamentos!$J:$J,Fluxo_de_Caixa_Semanal!$A197)</f>
        <v>0</v>
      </c>
      <c r="J197" s="165">
        <f>-SUMIFS(Lancamentos!$Y:$Y,Lancamentos!$AF:$AF,Fluxo_de_Caixa_Semanal!J$8,Lancamentos!$F:$F,"Realizado",Lancamentos!$J:$J,Fluxo_de_Caixa_Semanal!$A197)</f>
        <v>0</v>
      </c>
      <c r="K197" s="166">
        <f>-SUMIFS(Lancamentos!$Y:$Y,Lancamentos!$AF:$AF,Fluxo_de_Caixa_Semanal!K$8,Lancamentos!$F:$F,"Realizado",Lancamentos!$J:$J,Fluxo_de_Caixa_Semanal!$A197)</f>
        <v>0</v>
      </c>
      <c r="L197" s="167">
        <f>-SUMIFS(Lancamentos!$Y:$Y,Lancamentos!$AF:$AF,Fluxo_de_Caixa_Semanal!L$8,Lancamentos!$F:$F,"Realizado",Lancamentos!$J:$J,Fluxo_de_Caixa_Semanal!$A197)</f>
        <v>0</v>
      </c>
      <c r="M197" s="165">
        <f>-SUMIFS(Lancamentos!$Y:$Y,Lancamentos!$AF:$AF,Fluxo_de_Caixa_Semanal!M$8,Lancamentos!$F:$F,"Realizado",Lancamentos!$J:$J,Fluxo_de_Caixa_Semanal!$A197)</f>
        <v>0</v>
      </c>
      <c r="N197" s="166">
        <f>-SUMIFS(Lancamentos!$Y:$Y,Lancamentos!$AF:$AF,Fluxo_de_Caixa_Semanal!N$8,Lancamentos!$F:$F,"Realizado",Lancamentos!$J:$J,Fluxo_de_Caixa_Semanal!$A197)</f>
        <v>0</v>
      </c>
      <c r="O197" s="167">
        <f>-SUMIFS(Lancamentos!$Y:$Y,Lancamentos!$AF:$AF,Fluxo_de_Caixa_Semanal!O$8,Lancamentos!$F:$F,"Realizado",Lancamentos!$J:$J,Fluxo_de_Caixa_Semanal!$A197)</f>
        <v>0</v>
      </c>
      <c r="P197" s="165">
        <f>-SUMIFS(Lancamentos!$Y:$Y,Lancamentos!$AF:$AF,Fluxo_de_Caixa_Semanal!P$8,Lancamentos!$F:$F,"Realizado",Lancamentos!$J:$J,Fluxo_de_Caixa_Semanal!$A197)</f>
        <v>0</v>
      </c>
      <c r="Q197" s="166">
        <f>-SUMIFS(Lancamentos!$Y:$Y,Lancamentos!$AF:$AF,Fluxo_de_Caixa_Semanal!Q$8,Lancamentos!$F:$F,"Realizado",Lancamentos!$J:$J,Fluxo_de_Caixa_Semanal!$A197)</f>
        <v>0</v>
      </c>
      <c r="R197" s="167">
        <f>-SUMIFS(Lancamentos!$Y:$Y,Lancamentos!$AF:$AF,Fluxo_de_Caixa_Semanal!R$8,Lancamentos!$F:$F,"Realizado",Lancamentos!$J:$J,Fluxo_de_Caixa_Semanal!$A197)</f>
        <v>0</v>
      </c>
      <c r="S197" s="165">
        <f>-SUMIFS(Lancamentos!$Y:$Y,Lancamentos!$AF:$AF,Fluxo_de_Caixa_Semanal!S$8,Lancamentos!$F:$F,"Realizado",Lancamentos!$J:$J,Fluxo_de_Caixa_Semanal!$A197)</f>
        <v>0</v>
      </c>
      <c r="T197" s="166">
        <f>-SUMIFS(Lancamentos!$Y:$Y,Lancamentos!$AF:$AF,Fluxo_de_Caixa_Semanal!T$8,Lancamentos!$F:$F,"Realizado",Lancamentos!$J:$J,Fluxo_de_Caixa_Semanal!$A197)</f>
        <v>0</v>
      </c>
      <c r="U197" s="167">
        <f>-SUMIFS(Lancamentos!$Y:$Y,Lancamentos!$AF:$AF,Fluxo_de_Caixa_Semanal!U$8,Lancamentos!$F:$F,"Realizado",Lancamentos!$J:$J,Fluxo_de_Caixa_Semanal!$A197)</f>
        <v>0</v>
      </c>
      <c r="V197" s="165">
        <f>-SUMIFS(Lancamentos!$Y:$Y,Lancamentos!$AF:$AF,Fluxo_de_Caixa_Semanal!V$8,Lancamentos!$F:$F,"Realizado",Lancamentos!$J:$J,Fluxo_de_Caixa_Semanal!$A197)</f>
        <v>0</v>
      </c>
      <c r="W197" s="166">
        <f>-SUMIFS(Lancamentos!$Y:$Y,Lancamentos!$AF:$AF,Fluxo_de_Caixa_Semanal!W$8,Lancamentos!$F:$F,"Realizado",Lancamentos!$J:$J,Fluxo_de_Caixa_Semanal!$A197)</f>
        <v>0</v>
      </c>
      <c r="X197" s="121">
        <f>-SUMIFS(Lancamentos!$Y:$Y,Lancamentos!$AF:$AF,Fluxo_de_Caixa_Semanal!X$8,Lancamentos!$F:$F,"Orçado",Lancamentos!$J:$J,Fluxo_de_Caixa_Semanal!$A197)</f>
        <v>0</v>
      </c>
      <c r="Y197" s="122">
        <f>-SUMIFS(Lancamentos!$Y:$Y,Lancamentos!$AF:$AF,Fluxo_de_Caixa_Semanal!Y$8,Lancamentos!$F:$F,"Orçado",Lancamentos!$J:$J,Fluxo_de_Caixa_Semanal!$A197)</f>
        <v>0</v>
      </c>
      <c r="Z197" s="123">
        <f>-SUMIFS(Lancamentos!$Y:$Y,Lancamentos!$AF:$AF,Fluxo_de_Caixa_Semanal!Z$8,Lancamentos!$F:$F,"Orçado",Lancamentos!$J:$J,Fluxo_de_Caixa_Semanal!$A197)</f>
        <v>0</v>
      </c>
      <c r="AA197" s="121">
        <f>-SUMIFS(Lancamentos!$Y:$Y,Lancamentos!$AF:$AF,Fluxo_de_Caixa_Semanal!AA$8,Lancamentos!$F:$F,"Orçado",Lancamentos!$J:$J,Fluxo_de_Caixa_Semanal!$A197)</f>
        <v>0</v>
      </c>
      <c r="AB197" s="122">
        <f>-SUMIFS(Lancamentos!$Y:$Y,Lancamentos!$AF:$AF,Fluxo_de_Caixa_Semanal!AB$8,Lancamentos!$F:$F,"Orçado",Lancamentos!$J:$J,Fluxo_de_Caixa_Semanal!$A197)</f>
        <v>0</v>
      </c>
      <c r="AC197" s="123">
        <f>-SUMIFS(Lancamentos!$Y:$Y,Lancamentos!$AF:$AF,Fluxo_de_Caixa_Semanal!AC$8,Lancamentos!$F:$F,"Orçado",Lancamentos!$J:$J,Fluxo_de_Caixa_Semanal!$A197)</f>
        <v>0</v>
      </c>
      <c r="AD197" s="121">
        <f>-SUMIFS(Lancamentos!$Y:$Y,Lancamentos!$AF:$AF,Fluxo_de_Caixa_Semanal!AD$8,Lancamentos!$F:$F,"Orçado",Lancamentos!$J:$J,Fluxo_de_Caixa_Semanal!$A197)</f>
        <v>0</v>
      </c>
      <c r="AE197" s="122">
        <f>-SUMIFS(Lancamentos!$Y:$Y,Lancamentos!$AF:$AF,Fluxo_de_Caixa_Semanal!AE$8,Lancamentos!$F:$F,"Orçado",Lancamentos!$J:$J,Fluxo_de_Caixa_Semanal!$A197)</f>
        <v>0</v>
      </c>
      <c r="AF197" s="123">
        <f>-SUMIFS(Lancamentos!$Y:$Y,Lancamentos!$AF:$AF,Fluxo_de_Caixa_Semanal!AF$8,Lancamentos!$F:$F,"Orçado",Lancamentos!$J:$J,Fluxo_de_Caixa_Semanal!$A197)</f>
        <v>0</v>
      </c>
      <c r="AG197" s="121">
        <f>-SUMIFS(Lancamentos!$Y:$Y,Lancamentos!$AF:$AF,Fluxo_de_Caixa_Semanal!AG$8,Lancamentos!$F:$F,"Orçado",Lancamentos!$J:$J,Fluxo_de_Caixa_Semanal!$A197)</f>
        <v>0</v>
      </c>
      <c r="AH197" s="122">
        <f>-SUMIFS(Lancamentos!$Y:$Y,Lancamentos!$AF:$AF,Fluxo_de_Caixa_Semanal!AH$8,Lancamentos!$F:$F,"Orçado",Lancamentos!$J:$J,Fluxo_de_Caixa_Semanal!$A197)</f>
        <v>0</v>
      </c>
      <c r="AI197" s="123">
        <f>-SUMIFS(Lancamentos!$Y:$Y,Lancamentos!$AF:$AF,Fluxo_de_Caixa_Semanal!AI$8,Lancamentos!$F:$F,"Orçado",Lancamentos!$J:$J,Fluxo_de_Caixa_Semanal!$A197)</f>
        <v>0</v>
      </c>
      <c r="AJ197" s="121">
        <f>-SUMIFS(Lancamentos!$Y:$Y,Lancamentos!$AF:$AF,Fluxo_de_Caixa_Semanal!AJ$8,Lancamentos!$F:$F,"Orçado",Lancamentos!$J:$J,Fluxo_de_Caixa_Semanal!$A197)</f>
        <v>0</v>
      </c>
      <c r="AK197" s="122">
        <f>-SUMIFS(Lancamentos!$Y:$Y,Lancamentos!$AF:$AF,Fluxo_de_Caixa_Semanal!AK$8,Lancamentos!$F:$F,"Orçado",Lancamentos!$J:$J,Fluxo_de_Caixa_Semanal!$A197)</f>
        <v>0</v>
      </c>
      <c r="AL197" s="123">
        <f>-SUMIFS(Lancamentos!$Y:$Y,Lancamentos!$AF:$AF,Fluxo_de_Caixa_Semanal!AL$8,Lancamentos!$F:$F,"Orçado",Lancamentos!$J:$J,Fluxo_de_Caixa_Semanal!$A197)</f>
        <v>0</v>
      </c>
      <c r="AM197" s="121">
        <f>-SUMIFS(Lancamentos!$Y:$Y,Lancamentos!$AF:$AF,Fluxo_de_Caixa_Semanal!AM$8,Lancamentos!$F:$F,"Orçado",Lancamentos!$J:$J,Fluxo_de_Caixa_Semanal!$A197)</f>
        <v>0</v>
      </c>
      <c r="AN197" s="122">
        <f>-SUMIFS(Lancamentos!$Y:$Y,Lancamentos!$AF:$AF,Fluxo_de_Caixa_Semanal!AN$8,Lancamentos!$F:$F,"Orçado",Lancamentos!$J:$J,Fluxo_de_Caixa_Semanal!$A197)</f>
        <v>0</v>
      </c>
      <c r="AO197" s="123">
        <f>-SUMIFS(Lancamentos!$Y:$Y,Lancamentos!$AF:$AF,Fluxo_de_Caixa_Semanal!AO$8,Lancamentos!$F:$F,"Orçado",Lancamentos!$J:$J,Fluxo_de_Caixa_Semanal!$A197)</f>
        <v>0</v>
      </c>
      <c r="AP197" s="121">
        <f>-SUMIFS(Lancamentos!$Y:$Y,Lancamentos!$AF:$AF,Fluxo_de_Caixa_Semanal!AP$8,Lancamentos!$F:$F,"Orçado",Lancamentos!$J:$J,Fluxo_de_Caixa_Semanal!$A197)</f>
        <v>0</v>
      </c>
      <c r="AQ197" s="122">
        <f>-SUMIFS(Lancamentos!$Y:$Y,Lancamentos!$AF:$AF,Fluxo_de_Caixa_Semanal!AQ$8,Lancamentos!$F:$F,"Orçado",Lancamentos!$J:$J,Fluxo_de_Caixa_Semanal!$A197)</f>
        <v>0</v>
      </c>
      <c r="AR197" s="123">
        <f>-SUMIFS(Lancamentos!$Y:$Y,Lancamentos!$AF:$AF,Fluxo_de_Caixa_Semanal!AR$8,Lancamentos!$F:$F,"Orçado",Lancamentos!$J:$J,Fluxo_de_Caixa_Semanal!$A197)</f>
        <v>0</v>
      </c>
      <c r="AS197" s="121">
        <f>-SUMIFS(Lancamentos!$Y:$Y,Lancamentos!$AF:$AF,Fluxo_de_Caixa_Semanal!AS$8,Lancamentos!$F:$F,"Orçado",Lancamentos!$J:$J,Fluxo_de_Caixa_Semanal!$A197)</f>
        <v>0</v>
      </c>
      <c r="AT197" s="122">
        <f>-SUMIFS(Lancamentos!$Y:$Y,Lancamentos!$AF:$AF,Fluxo_de_Caixa_Semanal!AT$8,Lancamentos!$F:$F,"Orçado",Lancamentos!$J:$J,Fluxo_de_Caixa_Semanal!$A197)</f>
        <v>0</v>
      </c>
      <c r="AU197" s="123">
        <f>-SUMIFS(Lancamentos!$Y:$Y,Lancamentos!$AF:$AF,Fluxo_de_Caixa_Semanal!AU$8,Lancamentos!$F:$F,"Orçado",Lancamentos!$J:$J,Fluxo_de_Caixa_Semanal!$A197)</f>
        <v>0</v>
      </c>
      <c r="AV197" s="121">
        <f>-SUMIFS(Lancamentos!$Y:$Y,Lancamentos!$AF:$AF,Fluxo_de_Caixa_Semanal!AV$8,Lancamentos!$F:$F,"Orçado",Lancamentos!$J:$J,Fluxo_de_Caixa_Semanal!$A197)</f>
        <v>0</v>
      </c>
      <c r="AW197" s="122">
        <f>-SUMIFS(Lancamentos!$Y:$Y,Lancamentos!$AF:$AF,Fluxo_de_Caixa_Semanal!AW$8,Lancamentos!$F:$F,"Orçado",Lancamentos!$J:$J,Fluxo_de_Caixa_Semanal!$A197)</f>
        <v>0</v>
      </c>
      <c r="AX197" s="123">
        <f>-SUMIFS(Lancamentos!$Y:$Y,Lancamentos!$AF:$AF,Fluxo_de_Caixa_Semanal!AX$8,Lancamentos!$F:$F,"Orçado",Lancamentos!$J:$J,Fluxo_de_Caixa_Semanal!$A197)</f>
        <v>0</v>
      </c>
      <c r="AY197" s="121">
        <f>-SUMIFS(Lancamentos!$Y:$Y,Lancamentos!$AF:$AF,Fluxo_de_Caixa_Semanal!AY$8,Lancamentos!$F:$F,"Orçado",Lancamentos!$J:$J,Fluxo_de_Caixa_Semanal!$A197)</f>
        <v>0</v>
      </c>
      <c r="AZ197" s="122">
        <f>-SUMIFS(Lancamentos!$Y:$Y,Lancamentos!$AF:$AF,Fluxo_de_Caixa_Semanal!AZ$8,Lancamentos!$F:$F,"Orçado",Lancamentos!$J:$J,Fluxo_de_Caixa_Semanal!$A197)</f>
        <v>0</v>
      </c>
      <c r="BA197" s="123">
        <f>-SUMIFS(Lancamentos!$Y:$Y,Lancamentos!$AF:$AF,Fluxo_de_Caixa_Semanal!BA$8,Lancamentos!$F:$F,"Orçado",Lancamentos!$J:$J,Fluxo_de_Caixa_Semanal!$A197)</f>
        <v>0</v>
      </c>
      <c r="BB197" s="121">
        <f>-SUMIFS(Lancamentos!$Y:$Y,Lancamentos!$AF:$AF,Fluxo_de_Caixa_Semanal!BB$8,Lancamentos!$F:$F,"Orçado",Lancamentos!$J:$J,Fluxo_de_Caixa_Semanal!$A197)</f>
        <v>0</v>
      </c>
      <c r="BC197" s="122">
        <f>-SUMIFS(Lancamentos!$Y:$Y,Lancamentos!$AF:$AF,Fluxo_de_Caixa_Semanal!BC$8,Lancamentos!$F:$F,"Orçado",Lancamentos!$J:$J,Fluxo_de_Caixa_Semanal!$A197)</f>
        <v>0</v>
      </c>
      <c r="BD197" s="123">
        <f>-SUMIFS(Lancamentos!$Y:$Y,Lancamentos!$AF:$AF,Fluxo_de_Caixa_Semanal!BD$8,Lancamentos!$F:$F,"Orçado",Lancamentos!$J:$J,Fluxo_de_Caixa_Semanal!$A197)</f>
        <v>0</v>
      </c>
      <c r="BE197" s="121">
        <f>-SUMIFS(Lancamentos!$Y:$Y,Lancamentos!$AF:$AF,Fluxo_de_Caixa_Semanal!BE$8,Lancamentos!$F:$F,"Orçado",Lancamentos!$J:$J,Fluxo_de_Caixa_Semanal!$A197)</f>
        <v>0</v>
      </c>
      <c r="BF197" s="122">
        <f>-SUMIFS(Lancamentos!$Y:$Y,Lancamentos!$AF:$AF,Fluxo_de_Caixa_Semanal!BF$8,Lancamentos!$F:$F,"Orçado",Lancamentos!$J:$J,Fluxo_de_Caixa_Semanal!$A197)</f>
        <v>0</v>
      </c>
      <c r="BG197" s="123">
        <f>-SUMIFS(Lancamentos!$Y:$Y,Lancamentos!$AF:$AF,Fluxo_de_Caixa_Semanal!BG$8,Lancamentos!$F:$F,"Orçado",Lancamentos!$J:$J,Fluxo_de_Caixa_Semanal!$A197)</f>
        <v>0</v>
      </c>
      <c r="BH197" s="121">
        <f>-SUMIFS(Lancamentos!$Y:$Y,Lancamentos!$AF:$AF,Fluxo_de_Caixa_Semanal!BH$8,Lancamentos!$F:$F,"Orçado",Lancamentos!$J:$J,Fluxo_de_Caixa_Semanal!$A197)</f>
        <v>0</v>
      </c>
      <c r="BI197" s="122">
        <f>-SUMIFS(Lancamentos!$Y:$Y,Lancamentos!$AF:$AF,Fluxo_de_Caixa_Semanal!BI$8,Lancamentos!$F:$F,"Orçado",Lancamentos!$J:$J,Fluxo_de_Caixa_Semanal!$A197)</f>
        <v>0</v>
      </c>
      <c r="BJ197" s="123">
        <f>-SUMIFS(Lancamentos!$Y:$Y,Lancamentos!$AF:$AF,Fluxo_de_Caixa_Semanal!BJ$8,Lancamentos!$F:$F,"Orçado",Lancamentos!$J:$J,Fluxo_de_Caixa_Semanal!$A197)</f>
        <v>0</v>
      </c>
      <c r="BK197" s="121">
        <f>-SUMIFS(Lancamentos!$Y:$Y,Lancamentos!$AF:$AF,Fluxo_de_Caixa_Semanal!BK$8,Lancamentos!$F:$F,"Orçado",Lancamentos!$J:$J,Fluxo_de_Caixa_Semanal!$A197)</f>
        <v>0</v>
      </c>
      <c r="BL197" s="122">
        <f>-SUMIFS(Lancamentos!$Y:$Y,Lancamentos!$AF:$AF,Fluxo_de_Caixa_Semanal!BL$8,Lancamentos!$F:$F,"Orçado",Lancamentos!$J:$J,Fluxo_de_Caixa_Semanal!$A197)</f>
        <v>0</v>
      </c>
      <c r="BM197" s="123">
        <f>-SUMIFS(Lancamentos!$Y:$Y,Lancamentos!$AF:$AF,Fluxo_de_Caixa_Semanal!BM$8,Lancamentos!$F:$F,"Orçado",Lancamentos!$J:$J,Fluxo_de_Caixa_Semanal!$A197)</f>
        <v>0</v>
      </c>
      <c r="BN197" s="121">
        <f>-SUMIFS(Lancamentos!$Y:$Y,Lancamentos!$AF:$AF,Fluxo_de_Caixa_Semanal!BN$8,Lancamentos!$F:$F,"Orçado",Lancamentos!$J:$J,Fluxo_de_Caixa_Semanal!$A197)</f>
        <v>0</v>
      </c>
      <c r="BO197" s="122">
        <f>-SUMIFS(Lancamentos!$Y:$Y,Lancamentos!$AF:$AF,Fluxo_de_Caixa_Semanal!BO$8,Lancamentos!$F:$F,"Orçado",Lancamentos!$J:$J,Fluxo_de_Caixa_Semanal!$A197)</f>
        <v>0</v>
      </c>
      <c r="BP197" s="123">
        <f>-SUMIFS(Lancamentos!$Y:$Y,Lancamentos!$AF:$AF,Fluxo_de_Caixa_Semanal!BP$8,Lancamentos!$F:$F,"Orçado",Lancamentos!$J:$J,Fluxo_de_Caixa_Semanal!$A197)</f>
        <v>0</v>
      </c>
      <c r="BQ197" s="121">
        <f>-SUMIFS(Lancamentos!$Y:$Y,Lancamentos!$AF:$AF,Fluxo_de_Caixa_Semanal!BQ$8,Lancamentos!$F:$F,"Orçado",Lancamentos!$J:$J,Fluxo_de_Caixa_Semanal!$A197)</f>
        <v>0</v>
      </c>
      <c r="BR197" s="122">
        <f>-SUMIFS(Lancamentos!$Y:$Y,Lancamentos!$AF:$AF,Fluxo_de_Caixa_Semanal!BR$8,Lancamentos!$F:$F,"Orçado",Lancamentos!$J:$J,Fluxo_de_Caixa_Semanal!$A197)</f>
        <v>0</v>
      </c>
      <c r="BS197" s="123">
        <f>-SUMIFS(Lancamentos!$Y:$Y,Lancamentos!$AF:$AF,Fluxo_de_Caixa_Semanal!BS$8,Lancamentos!$F:$F,"Orçado",Lancamentos!$J:$J,Fluxo_de_Caixa_Semanal!$A197)</f>
        <v>0</v>
      </c>
      <c r="BT197" s="121">
        <f>-SUMIFS(Lancamentos!$Y:$Y,Lancamentos!$AF:$AF,Fluxo_de_Caixa_Semanal!BT$8,Lancamentos!$F:$F,"Orçado",Lancamentos!$J:$J,Fluxo_de_Caixa_Semanal!$A197)</f>
        <v>0</v>
      </c>
      <c r="BU197" s="122">
        <f>-SUMIFS(Lancamentos!$Y:$Y,Lancamentos!$AF:$AF,Fluxo_de_Caixa_Semanal!BU$8,Lancamentos!$F:$F,"Orçado",Lancamentos!$J:$J,Fluxo_de_Caixa_Semanal!$A197)</f>
        <v>0</v>
      </c>
      <c r="BV197" s="123">
        <f>-SUMIFS(Lancamentos!$Y:$Y,Lancamentos!$AF:$AF,Fluxo_de_Caixa_Semanal!BV$8,Lancamentos!$F:$F,"Orçado",Lancamentos!$J:$J,Fluxo_de_Caixa_Semanal!$A197)</f>
        <v>0</v>
      </c>
      <c r="BW197" s="121">
        <f>-SUMIFS(Lancamentos!$Y:$Y,Lancamentos!$AF:$AF,Fluxo_de_Caixa_Semanal!BW$8,Lancamentos!$F:$F,"Orçado",Lancamentos!$J:$J,Fluxo_de_Caixa_Semanal!$A197)</f>
        <v>0</v>
      </c>
      <c r="BX197" s="122">
        <f>-SUMIFS(Lancamentos!$Y:$Y,Lancamentos!$AF:$AF,Fluxo_de_Caixa_Semanal!BX$8,Lancamentos!$F:$F,"Orçado",Lancamentos!$J:$J,Fluxo_de_Caixa_Semanal!$A197)</f>
        <v>0</v>
      </c>
      <c r="BY197" s="123">
        <f>-SUMIFS(Lancamentos!$Y:$Y,Lancamentos!$AF:$AF,Fluxo_de_Caixa_Semanal!BY$8,Lancamentos!$F:$F,"Orçado",Lancamentos!$J:$J,Fluxo_de_Caixa_Semanal!$A197)</f>
        <v>0</v>
      </c>
      <c r="BZ197" s="121">
        <f>-SUMIFS(Lancamentos!$Y:$Y,Lancamentos!$AF:$AF,Fluxo_de_Caixa_Semanal!BZ$8,Lancamentos!$F:$F,"Orçado",Lancamentos!$J:$J,Fluxo_de_Caixa_Semanal!$A197)</f>
        <v>0</v>
      </c>
      <c r="CA197" s="122">
        <f>-SUMIFS(Lancamentos!$Y:$Y,Lancamentos!$AF:$AF,Fluxo_de_Caixa_Semanal!CA$8,Lancamentos!$F:$F,"Orçado",Lancamentos!$J:$J,Fluxo_de_Caixa_Semanal!$A197)</f>
        <v>0</v>
      </c>
      <c r="CB197" s="123">
        <f>-SUMIFS(Lancamentos!$Y:$Y,Lancamentos!$AF:$AF,Fluxo_de_Caixa_Semanal!CB$8,Lancamentos!$F:$F,"Orçado",Lancamentos!$J:$J,Fluxo_de_Caixa_Semanal!$A197)</f>
        <v>0</v>
      </c>
      <c r="CC197" s="121">
        <f>-SUMIFS(Lancamentos!$Y:$Y,Lancamentos!$AF:$AF,Fluxo_de_Caixa_Semanal!CC$8,Lancamentos!$F:$F,"Orçado",Lancamentos!$J:$J,Fluxo_de_Caixa_Semanal!$A197)</f>
        <v>0</v>
      </c>
      <c r="CD197" s="122">
        <f>-SUMIFS(Lancamentos!$Y:$Y,Lancamentos!$AF:$AF,Fluxo_de_Caixa_Semanal!CD$8,Lancamentos!$F:$F,"Orçado",Lancamentos!$J:$J,Fluxo_de_Caixa_Semanal!$A197)</f>
        <v>0</v>
      </c>
      <c r="CE197" s="123">
        <f>-SUMIFS(Lancamentos!$Y:$Y,Lancamentos!$AF:$AF,Fluxo_de_Caixa_Semanal!CE$8,Lancamentos!$F:$F,"Orçado",Lancamentos!$J:$J,Fluxo_de_Caixa_Semanal!$A197)</f>
        <v>0</v>
      </c>
      <c r="CF197" s="121">
        <f>-SUMIFS(Lancamentos!$Y:$Y,Lancamentos!$AF:$AF,Fluxo_de_Caixa_Semanal!CF$8,Lancamentos!$F:$F,"Orçado",Lancamentos!$J:$J,Fluxo_de_Caixa_Semanal!$A197)</f>
        <v>0</v>
      </c>
      <c r="CG197" s="122">
        <f>-SUMIFS(Lancamentos!$Y:$Y,Lancamentos!$AF:$AF,Fluxo_de_Caixa_Semanal!CG$8,Lancamentos!$F:$F,"Orçado",Lancamentos!$J:$J,Fluxo_de_Caixa_Semanal!$A197)</f>
        <v>0</v>
      </c>
      <c r="CH197" s="123">
        <f>-SUMIFS(Lancamentos!$Y:$Y,Lancamentos!$AF:$AF,Fluxo_de_Caixa_Semanal!CH$8,Lancamentos!$F:$F,"Orçado",Lancamentos!$J:$J,Fluxo_de_Caixa_Semanal!$A197)</f>
        <v>0</v>
      </c>
      <c r="CI197" s="121">
        <f>-SUMIFS(Lancamentos!$Y:$Y,Lancamentos!$AF:$AF,Fluxo_de_Caixa_Semanal!CI$8,Lancamentos!$F:$F,"Orçado",Lancamentos!$J:$J,Fluxo_de_Caixa_Semanal!$A197)</f>
        <v>0</v>
      </c>
      <c r="CJ197" s="122">
        <f>-SUMIFS(Lancamentos!$Y:$Y,Lancamentos!$AF:$AF,Fluxo_de_Caixa_Semanal!CJ$8,Lancamentos!$F:$F,"Orçado",Lancamentos!$J:$J,Fluxo_de_Caixa_Semanal!$A197)</f>
        <v>0</v>
      </c>
      <c r="CK197" s="123">
        <f>-SUMIFS(Lancamentos!$Y:$Y,Lancamentos!$AF:$AF,Fluxo_de_Caixa_Semanal!CK$8,Lancamentos!$F:$F,"Orçado",Lancamentos!$J:$J,Fluxo_de_Caixa_Semanal!$A197)</f>
        <v>0</v>
      </c>
      <c r="CL197" s="121">
        <f>-SUMIFS(Lancamentos!$Y:$Y,Lancamentos!$AF:$AF,Fluxo_de_Caixa_Semanal!CL$8,Lancamentos!$F:$F,"Orçado",Lancamentos!$J:$J,Fluxo_de_Caixa_Semanal!$A197)</f>
        <v>0</v>
      </c>
      <c r="CM197" s="122">
        <f>-SUMIFS(Lancamentos!$Y:$Y,Lancamentos!$AF:$AF,Fluxo_de_Caixa_Semanal!CM$8,Lancamentos!$F:$F,"Orçado",Lancamentos!$J:$J,Fluxo_de_Caixa_Semanal!$A197)</f>
        <v>0</v>
      </c>
      <c r="CN197" s="123">
        <f>-SUMIFS(Lancamentos!$Y:$Y,Lancamentos!$AF:$AF,Fluxo_de_Caixa_Semanal!CN$8,Lancamentos!$F:$F,"Orçado",Lancamentos!$J:$J,Fluxo_de_Caixa_Semanal!$A197)</f>
        <v>0</v>
      </c>
      <c r="CO197" s="121">
        <f>-SUMIFS(Lancamentos!$Y:$Y,Lancamentos!$AF:$AF,Fluxo_de_Caixa_Semanal!CO$8,Lancamentos!$F:$F,"Orçado",Lancamentos!$J:$J,Fluxo_de_Caixa_Semanal!$A197)</f>
        <v>0</v>
      </c>
      <c r="CP197" s="122">
        <f>-SUMIFS(Lancamentos!$Y:$Y,Lancamentos!$AF:$AF,Fluxo_de_Caixa_Semanal!CP$8,Lancamentos!$F:$F,"Orçado",Lancamentos!$J:$J,Fluxo_de_Caixa_Semanal!$A197)</f>
        <v>0</v>
      </c>
      <c r="CQ197" s="123">
        <f>-SUMIFS(Lancamentos!$Y:$Y,Lancamentos!$AF:$AF,Fluxo_de_Caixa_Semanal!CQ$8,Lancamentos!$F:$F,"Orçado",Lancamentos!$J:$J,Fluxo_de_Caixa_Semanal!$A197)</f>
        <v>0</v>
      </c>
      <c r="CR197" s="121">
        <f>-SUMIFS(Lancamentos!$Y:$Y,Lancamentos!$AF:$AF,Fluxo_de_Caixa_Semanal!CR$8,Lancamentos!$F:$F,"Orçado",Lancamentos!$J:$J,Fluxo_de_Caixa_Semanal!$A197)</f>
        <v>0</v>
      </c>
      <c r="CS197" s="122">
        <f>-SUMIFS(Lancamentos!$Y:$Y,Lancamentos!$AF:$AF,Fluxo_de_Caixa_Semanal!CS$8,Lancamentos!$F:$F,"Orçado",Lancamentos!$J:$J,Fluxo_de_Caixa_Semanal!$A197)</f>
        <v>0</v>
      </c>
      <c r="CT197" s="123">
        <f>-SUMIFS(Lancamentos!$Y:$Y,Lancamentos!$AF:$AF,Fluxo_de_Caixa_Semanal!CT$8,Lancamentos!$F:$F,"Orçado",Lancamentos!$J:$J,Fluxo_de_Caixa_Semanal!$A197)</f>
        <v>0</v>
      </c>
      <c r="CU197" s="121">
        <f>-SUMIFS(Lancamentos!$Y:$Y,Lancamentos!$AF:$AF,Fluxo_de_Caixa_Semanal!CU$8,Lancamentos!$F:$F,"Orçado",Lancamentos!$J:$J,Fluxo_de_Caixa_Semanal!$A197)</f>
        <v>0</v>
      </c>
      <c r="CV197" s="122">
        <f>-SUMIFS(Lancamentos!$Y:$Y,Lancamentos!$AF:$AF,Fluxo_de_Caixa_Semanal!CV$8,Lancamentos!$F:$F,"Orçado",Lancamentos!$J:$J,Fluxo_de_Caixa_Semanal!$A197)</f>
        <v>0</v>
      </c>
      <c r="CW197" s="123">
        <f>-SUMIFS(Lancamentos!$Y:$Y,Lancamentos!$AF:$AF,Fluxo_de_Caixa_Semanal!CW$8,Lancamentos!$F:$F,"Orçado",Lancamentos!$J:$J,Fluxo_de_Caixa_Semanal!$A197)</f>
        <v>0</v>
      </c>
      <c r="CX197" s="121">
        <f>-SUMIFS(Lancamentos!$Y:$Y,Lancamentos!$AF:$AF,Fluxo_de_Caixa_Semanal!CX$8,Lancamentos!$F:$F,"Orçado",Lancamentos!$J:$J,Fluxo_de_Caixa_Semanal!$A197)</f>
        <v>0</v>
      </c>
      <c r="CY197" s="122">
        <f>-SUMIFS(Lancamentos!$Y:$Y,Lancamentos!$AF:$AF,Fluxo_de_Caixa_Semanal!CY$8,Lancamentos!$F:$F,"Orçado",Lancamentos!$J:$J,Fluxo_de_Caixa_Semanal!$A197)</f>
        <v>0</v>
      </c>
      <c r="CZ197" s="123">
        <f>-SUMIFS(Lancamentos!$Y:$Y,Lancamentos!$AF:$AF,Fluxo_de_Caixa_Semanal!CZ$8,Lancamentos!$F:$F,"Orçado",Lancamentos!$J:$J,Fluxo_de_Caixa_Semanal!$A197)</f>
        <v>0</v>
      </c>
      <c r="DA197" s="121">
        <f>-SUMIFS(Lancamentos!$Y:$Y,Lancamentos!$AF:$AF,Fluxo_de_Caixa_Semanal!DA$8,Lancamentos!$F:$F,"Orçado",Lancamentos!$J:$J,Fluxo_de_Caixa_Semanal!$A197)</f>
        <v>0</v>
      </c>
      <c r="DB197" s="122">
        <f>-SUMIFS(Lancamentos!$Y:$Y,Lancamentos!$AF:$AF,Fluxo_de_Caixa_Semanal!DB$8,Lancamentos!$F:$F,"Orçado",Lancamentos!$J:$J,Fluxo_de_Caixa_Semanal!$A197)</f>
        <v>0</v>
      </c>
      <c r="DC197" s="123">
        <f>-SUMIFS(Lancamentos!$Y:$Y,Lancamentos!$AF:$AF,Fluxo_de_Caixa_Semanal!DC$8,Lancamentos!$F:$F,"Orçado",Lancamentos!$J:$J,Fluxo_de_Caixa_Semanal!$A197)</f>
        <v>0</v>
      </c>
      <c r="DD197" s="121">
        <f>-SUMIFS(Lancamentos!$Y:$Y,Lancamentos!$AF:$AF,Fluxo_de_Caixa_Semanal!DD$8,Lancamentos!$F:$F,"Orçado",Lancamentos!$J:$J,Fluxo_de_Caixa_Semanal!$A197)</f>
        <v>0</v>
      </c>
      <c r="DE197" s="122">
        <f>-SUMIFS(Lancamentos!$Y:$Y,Lancamentos!$AF:$AF,Fluxo_de_Caixa_Semanal!DE$8,Lancamentos!$F:$F,"Orçado",Lancamentos!$J:$J,Fluxo_de_Caixa_Semanal!$A197)</f>
        <v>0</v>
      </c>
      <c r="DF197" s="123">
        <f>-SUMIFS(Lancamentos!$Y:$Y,Lancamentos!$AF:$AF,Fluxo_de_Caixa_Semanal!DF$8,Lancamentos!$F:$F,"Orçado",Lancamentos!$J:$J,Fluxo_de_Caixa_Semanal!$A197)</f>
        <v>0</v>
      </c>
      <c r="DG197" s="121">
        <f>-SUMIFS(Lancamentos!$Y:$Y,Lancamentos!$AF:$AF,Fluxo_de_Caixa_Semanal!DG$8,Lancamentos!$F:$F,"Orçado",Lancamentos!$J:$J,Fluxo_de_Caixa_Semanal!$A197)</f>
        <v>0</v>
      </c>
      <c r="DH197" s="122">
        <f>-SUMIFS(Lancamentos!$Y:$Y,Lancamentos!$AF:$AF,Fluxo_de_Caixa_Semanal!DH$8,Lancamentos!$F:$F,"Orçado",Lancamentos!$J:$J,Fluxo_de_Caixa_Semanal!$A197)</f>
        <v>0</v>
      </c>
      <c r="DI197" s="123">
        <f>-SUMIFS(Lancamentos!$Y:$Y,Lancamentos!$AF:$AF,Fluxo_de_Caixa_Semanal!DI$8,Lancamentos!$F:$F,"Orçado",Lancamentos!$J:$J,Fluxo_de_Caixa_Semanal!$A197)</f>
        <v>0</v>
      </c>
      <c r="DJ197" s="121">
        <f>-SUMIFS(Lancamentos!$Y:$Y,Lancamentos!$AF:$AF,Fluxo_de_Caixa_Semanal!DJ$8,Lancamentos!$F:$F,"Orçado",Lancamentos!$J:$J,Fluxo_de_Caixa_Semanal!$A197)</f>
        <v>0</v>
      </c>
      <c r="DK197" s="122">
        <f>-SUMIFS(Lancamentos!$Y:$Y,Lancamentos!$AF:$AF,Fluxo_de_Caixa_Semanal!DK$8,Lancamentos!$F:$F,"Orçado",Lancamentos!$J:$J,Fluxo_de_Caixa_Semanal!$A197)</f>
        <v>0</v>
      </c>
      <c r="DL197" s="123">
        <f>-SUMIFS(Lancamentos!$Y:$Y,Lancamentos!$AF:$AF,Fluxo_de_Caixa_Semanal!DL$8,Lancamentos!$F:$F,"Orçado",Lancamentos!$J:$J,Fluxo_de_Caixa_Semanal!$A197)</f>
        <v>0</v>
      </c>
      <c r="DM197" s="121">
        <f>-SUMIFS(Lancamentos!$Y:$Y,Lancamentos!$AF:$AF,Fluxo_de_Caixa_Semanal!DM$8,Lancamentos!$F:$F,"Orçado",Lancamentos!$J:$J,Fluxo_de_Caixa_Semanal!$A197)</f>
        <v>0</v>
      </c>
      <c r="DN197" s="122">
        <f>-SUMIFS(Lancamentos!$Y:$Y,Lancamentos!$AF:$AF,Fluxo_de_Caixa_Semanal!DN$8,Lancamentos!$F:$F,"Orçado",Lancamentos!$J:$J,Fluxo_de_Caixa_Semanal!$A197)</f>
        <v>0</v>
      </c>
      <c r="DO197" s="123">
        <f>-SUMIFS(Lancamentos!$Y:$Y,Lancamentos!$AF:$AF,Fluxo_de_Caixa_Semanal!DO$8,Lancamentos!$F:$F,"Orçado",Lancamentos!$J:$J,Fluxo_de_Caixa_Semanal!$A197)</f>
        <v>0</v>
      </c>
      <c r="DP197" s="121">
        <f>-SUMIFS(Lancamentos!$Y:$Y,Lancamentos!$AF:$AF,Fluxo_de_Caixa_Semanal!DP$8,Lancamentos!$F:$F,"Orçado",Lancamentos!$J:$J,Fluxo_de_Caixa_Semanal!$A197)</f>
        <v>0</v>
      </c>
      <c r="DQ197" s="122">
        <f>-SUMIFS(Lancamentos!$Y:$Y,Lancamentos!$AF:$AF,Fluxo_de_Caixa_Semanal!DQ$8,Lancamentos!$F:$F,"Orçado",Lancamentos!$J:$J,Fluxo_de_Caixa_Semanal!$A197)</f>
        <v>0</v>
      </c>
      <c r="DR197" s="123">
        <f>-SUMIFS(Lancamentos!$Y:$Y,Lancamentos!$AF:$AF,Fluxo_de_Caixa_Semanal!DR$8,Lancamentos!$F:$F,"Orçado",Lancamentos!$J:$J,Fluxo_de_Caixa_Semanal!$A197)</f>
        <v>0</v>
      </c>
      <c r="DS197" s="121">
        <f>-SUMIFS(Lancamentos!$Y:$Y,Lancamentos!$AF:$AF,Fluxo_de_Caixa_Semanal!DS$8,Lancamentos!$F:$F,"Orçado",Lancamentos!$J:$J,Fluxo_de_Caixa_Semanal!$A197)</f>
        <v>0</v>
      </c>
      <c r="DT197" s="122">
        <f>-SUMIFS(Lancamentos!$Y:$Y,Lancamentos!$AF:$AF,Fluxo_de_Caixa_Semanal!DT$8,Lancamentos!$F:$F,"Orçado",Lancamentos!$J:$J,Fluxo_de_Caixa_Semanal!$A197)</f>
        <v>0</v>
      </c>
      <c r="DU197" s="123">
        <f>-SUMIFS(Lancamentos!$Y:$Y,Lancamentos!$AF:$AF,Fluxo_de_Caixa_Semanal!DU$8,Lancamentos!$F:$F,"Orçado",Lancamentos!$J:$J,Fluxo_de_Caixa_Semanal!$A197)</f>
        <v>0</v>
      </c>
      <c r="DV197" s="121">
        <f>-SUMIFS(Lancamentos!$Y:$Y,Lancamentos!$AF:$AF,Fluxo_de_Caixa_Semanal!DV$8,Lancamentos!$F:$F,"Orçado",Lancamentos!$J:$J,Fluxo_de_Caixa_Semanal!$A197)</f>
        <v>0</v>
      </c>
      <c r="DW197" s="122">
        <f>-SUMIFS(Lancamentos!$Y:$Y,Lancamentos!$AF:$AF,Fluxo_de_Caixa_Semanal!DW$8,Lancamentos!$F:$F,"Orçado",Lancamentos!$J:$J,Fluxo_de_Caixa_Semanal!$A197)</f>
        <v>0</v>
      </c>
      <c r="DX197" s="123">
        <f>-SUMIFS(Lancamentos!$Y:$Y,Lancamentos!$AF:$AF,Fluxo_de_Caixa_Semanal!DX$8,Lancamentos!$F:$F,"Orçado",Lancamentos!$J:$J,Fluxo_de_Caixa_Semanal!$A197)</f>
        <v>0</v>
      </c>
      <c r="DY197" s="121">
        <f>-SUMIFS(Lancamentos!$Y:$Y,Lancamentos!$AF:$AF,Fluxo_de_Caixa_Semanal!DY$8,Lancamentos!$F:$F,"Orçado",Lancamentos!$J:$J,Fluxo_de_Caixa_Semanal!$A197)</f>
        <v>0</v>
      </c>
      <c r="DZ197" s="122">
        <f>-SUMIFS(Lancamentos!$Y:$Y,Lancamentos!$AF:$AF,Fluxo_de_Caixa_Semanal!DZ$8,Lancamentos!$F:$F,"Orçado",Lancamentos!$J:$J,Fluxo_de_Caixa_Semanal!$A197)</f>
        <v>0</v>
      </c>
      <c r="EA197" s="123">
        <f>-SUMIFS(Lancamentos!$Y:$Y,Lancamentos!$AF:$AF,Fluxo_de_Caixa_Semanal!EA$8,Lancamentos!$F:$F,"Orçado",Lancamentos!$J:$J,Fluxo_de_Caixa_Semanal!$A197)</f>
        <v>0</v>
      </c>
      <c r="EB197" s="121">
        <f>-SUMIFS(Lancamentos!$Y:$Y,Lancamentos!$AF:$AF,Fluxo_de_Caixa_Semanal!EB$8,Lancamentos!$F:$F,"Orçado",Lancamentos!$J:$J,Fluxo_de_Caixa_Semanal!$A197)</f>
        <v>0</v>
      </c>
      <c r="EC197" s="122">
        <f>-SUMIFS(Lancamentos!$Y:$Y,Lancamentos!$AF:$AF,Fluxo_de_Caixa_Semanal!EC$8,Lancamentos!$F:$F,"Orçado",Lancamentos!$J:$J,Fluxo_de_Caixa_Semanal!$A197)</f>
        <v>0</v>
      </c>
      <c r="ED197" s="123">
        <f>-SUMIFS(Lancamentos!$Y:$Y,Lancamentos!$AF:$AF,Fluxo_de_Caixa_Semanal!ED$8,Lancamentos!$F:$F,"Orçado",Lancamentos!$J:$J,Fluxo_de_Caixa_Semanal!$A197)</f>
        <v>0</v>
      </c>
      <c r="EE197" s="121">
        <f>-SUMIFS(Lancamentos!$Y:$Y,Lancamentos!$AF:$AF,Fluxo_de_Caixa_Semanal!EE$8,Lancamentos!$F:$F,"Orçado",Lancamentos!$J:$J,Fluxo_de_Caixa_Semanal!$A197)</f>
        <v>0</v>
      </c>
      <c r="EF197" s="122">
        <f>-SUMIFS(Lancamentos!$Y:$Y,Lancamentos!$AF:$AF,Fluxo_de_Caixa_Semanal!EF$8,Lancamentos!$F:$F,"Orçado",Lancamentos!$J:$J,Fluxo_de_Caixa_Semanal!$A197)</f>
        <v>0</v>
      </c>
      <c r="EG197" s="123">
        <f>-SUMIFS(Lancamentos!$Y:$Y,Lancamentos!$AF:$AF,Fluxo_de_Caixa_Semanal!EG$8,Lancamentos!$F:$F,"Orçado",Lancamentos!$J:$J,Fluxo_de_Caixa_Semanal!$A197)</f>
        <v>0</v>
      </c>
      <c r="EH197" s="121">
        <f>-SUMIFS(Lancamentos!$Y:$Y,Lancamentos!$AF:$AF,Fluxo_de_Caixa_Semanal!EH$8,Lancamentos!$F:$F,"Orçado",Lancamentos!$J:$J,Fluxo_de_Caixa_Semanal!$A197)</f>
        <v>0</v>
      </c>
      <c r="EI197" s="122">
        <f>-SUMIFS(Lancamentos!$Y:$Y,Lancamentos!$AF:$AF,Fluxo_de_Caixa_Semanal!EI$8,Lancamentos!$F:$F,"Orçado",Lancamentos!$J:$J,Fluxo_de_Caixa_Semanal!$A197)</f>
        <v>0</v>
      </c>
      <c r="EJ197" s="123">
        <f>-SUMIFS(Lancamentos!$Y:$Y,Lancamentos!$AF:$AF,Fluxo_de_Caixa_Semanal!EJ$8,Lancamentos!$F:$F,"Orçado",Lancamentos!$J:$J,Fluxo_de_Caixa_Semanal!$A197)</f>
        <v>0</v>
      </c>
      <c r="EK197" s="121">
        <f>-SUMIFS(Lancamentos!$Y:$Y,Lancamentos!$AF:$AF,Fluxo_de_Caixa_Semanal!EK$8,Lancamentos!$F:$F,"Orçado",Lancamentos!$J:$J,Fluxo_de_Caixa_Semanal!$A197)</f>
        <v>0</v>
      </c>
      <c r="EL197" s="122">
        <f>-SUMIFS(Lancamentos!$Y:$Y,Lancamentos!$AF:$AF,Fluxo_de_Caixa_Semanal!EL$8,Lancamentos!$F:$F,"Orçado",Lancamentos!$J:$J,Fluxo_de_Caixa_Semanal!$A197)</f>
        <v>0</v>
      </c>
      <c r="EM197" s="123">
        <f>-SUMIFS(Lancamentos!$Y:$Y,Lancamentos!$AF:$AF,Fluxo_de_Caixa_Semanal!EM$8,Lancamentos!$F:$F,"Orçado",Lancamentos!$J:$J,Fluxo_de_Caixa_Semanal!$A197)</f>
        <v>0</v>
      </c>
      <c r="EN197" s="121">
        <f>-SUMIFS(Lancamentos!$Y:$Y,Lancamentos!$AF:$AF,Fluxo_de_Caixa_Semanal!EN$8,Lancamentos!$F:$F,"Orçado",Lancamentos!$J:$J,Fluxo_de_Caixa_Semanal!$A197)</f>
        <v>0</v>
      </c>
      <c r="EO197" s="122">
        <f>-SUMIFS(Lancamentos!$Y:$Y,Lancamentos!$AF:$AF,Fluxo_de_Caixa_Semanal!EO$8,Lancamentos!$F:$F,"Orçado",Lancamentos!$J:$J,Fluxo_de_Caixa_Semanal!$A197)</f>
        <v>0</v>
      </c>
      <c r="EP197" s="123">
        <f>-SUMIFS(Lancamentos!$Y:$Y,Lancamentos!$AF:$AF,Fluxo_de_Caixa_Semanal!EP$8,Lancamentos!$F:$F,"Orçado",Lancamentos!$J:$J,Fluxo_de_Caixa_Semanal!$A197)</f>
        <v>0</v>
      </c>
      <c r="EQ197" s="121">
        <f>-SUMIFS(Lancamentos!$Y:$Y,Lancamentos!$AF:$AF,Fluxo_de_Caixa_Semanal!EQ$8,Lancamentos!$F:$F,"Orçado",Lancamentos!$J:$J,Fluxo_de_Caixa_Semanal!$A197)</f>
        <v>0</v>
      </c>
      <c r="ER197" s="122">
        <f>-SUMIFS(Lancamentos!$Y:$Y,Lancamentos!$AF:$AF,Fluxo_de_Caixa_Semanal!ER$8,Lancamentos!$F:$F,"Orçado",Lancamentos!$J:$J,Fluxo_de_Caixa_Semanal!$A197)</f>
        <v>0</v>
      </c>
      <c r="ES197" s="123">
        <f>-SUMIFS(Lancamentos!$Y:$Y,Lancamentos!$AF:$AF,Fluxo_de_Caixa_Semanal!ES$8,Lancamentos!$F:$F,"Orçado",Lancamentos!$J:$J,Fluxo_de_Caixa_Semanal!$A197)</f>
        <v>0</v>
      </c>
    </row>
    <row r="198" spans="1:149" s="2" customFormat="1" outlineLevel="1" x14ac:dyDescent="0.25">
      <c r="A198" t="s">
        <v>186</v>
      </c>
      <c r="B198" t="s">
        <v>187</v>
      </c>
      <c r="C198" s="165">
        <f>-SUMIFS(Lancamentos!$Y:$Y,Lancamentos!$AF:$AF,Fluxo_de_Caixa_Semanal!C$8,Lancamentos!$F:$F,"Realizado",Lancamentos!$J:$J,Fluxo_de_Caixa_Semanal!$A198)</f>
        <v>0</v>
      </c>
      <c r="D198" s="165">
        <f>-SUMIFS(Lancamentos!$Y:$Y,Lancamentos!$AF:$AF,Fluxo_de_Caixa_Semanal!D$8,Lancamentos!$F:$F,"Realizado",Lancamentos!$J:$J,Fluxo_de_Caixa_Semanal!$A198)</f>
        <v>0</v>
      </c>
      <c r="E198" s="166">
        <f>-SUMIFS(Lancamentos!$Y:$Y,Lancamentos!$AF:$AF,Fluxo_de_Caixa_Semanal!E$8,Lancamentos!$F:$F,"Realizado",Lancamentos!$J:$J,Fluxo_de_Caixa_Semanal!$A198)</f>
        <v>0</v>
      </c>
      <c r="F198" s="167">
        <f>-SUMIFS(Lancamentos!$Y:$Y,Lancamentos!$AF:$AF,Fluxo_de_Caixa_Semanal!F$8,Lancamentos!$F:$F,"Realizado",Lancamentos!$J:$J,Fluxo_de_Caixa_Semanal!$A198)</f>
        <v>0</v>
      </c>
      <c r="G198" s="165">
        <f>-SUMIFS(Lancamentos!$Y:$Y,Lancamentos!$AF:$AF,Fluxo_de_Caixa_Semanal!G$8,Lancamentos!$F:$F,"Realizado",Lancamentos!$J:$J,Fluxo_de_Caixa_Semanal!$A198)</f>
        <v>0</v>
      </c>
      <c r="H198" s="166">
        <f>-SUMIFS(Lancamentos!$Y:$Y,Lancamentos!$AF:$AF,Fluxo_de_Caixa_Semanal!H$8,Lancamentos!$F:$F,"Realizado",Lancamentos!$J:$J,Fluxo_de_Caixa_Semanal!$A198)</f>
        <v>0</v>
      </c>
      <c r="I198" s="167">
        <f>-SUMIFS(Lancamentos!$Y:$Y,Lancamentos!$AF:$AF,Fluxo_de_Caixa_Semanal!I$8,Lancamentos!$F:$F,"Realizado",Lancamentos!$J:$J,Fluxo_de_Caixa_Semanal!$A198)</f>
        <v>0</v>
      </c>
      <c r="J198" s="165">
        <f>-SUMIFS(Lancamentos!$Y:$Y,Lancamentos!$AF:$AF,Fluxo_de_Caixa_Semanal!J$8,Lancamentos!$F:$F,"Realizado",Lancamentos!$J:$J,Fluxo_de_Caixa_Semanal!$A198)</f>
        <v>0</v>
      </c>
      <c r="K198" s="166">
        <f>-SUMIFS(Lancamentos!$Y:$Y,Lancamentos!$AF:$AF,Fluxo_de_Caixa_Semanal!K$8,Lancamentos!$F:$F,"Realizado",Lancamentos!$J:$J,Fluxo_de_Caixa_Semanal!$A198)</f>
        <v>0</v>
      </c>
      <c r="L198" s="167">
        <f>-SUMIFS(Lancamentos!$Y:$Y,Lancamentos!$AF:$AF,Fluxo_de_Caixa_Semanal!L$8,Lancamentos!$F:$F,"Realizado",Lancamentos!$J:$J,Fluxo_de_Caixa_Semanal!$A198)</f>
        <v>0</v>
      </c>
      <c r="M198" s="165">
        <f>-SUMIFS(Lancamentos!$Y:$Y,Lancamentos!$AF:$AF,Fluxo_de_Caixa_Semanal!M$8,Lancamentos!$F:$F,"Realizado",Lancamentos!$J:$J,Fluxo_de_Caixa_Semanal!$A198)</f>
        <v>0</v>
      </c>
      <c r="N198" s="166">
        <f>-SUMIFS(Lancamentos!$Y:$Y,Lancamentos!$AF:$AF,Fluxo_de_Caixa_Semanal!N$8,Lancamentos!$F:$F,"Realizado",Lancamentos!$J:$J,Fluxo_de_Caixa_Semanal!$A198)</f>
        <v>0</v>
      </c>
      <c r="O198" s="167">
        <f>-SUMIFS(Lancamentos!$Y:$Y,Lancamentos!$AF:$AF,Fluxo_de_Caixa_Semanal!O$8,Lancamentos!$F:$F,"Realizado",Lancamentos!$J:$J,Fluxo_de_Caixa_Semanal!$A198)</f>
        <v>0</v>
      </c>
      <c r="P198" s="165">
        <f>-SUMIFS(Lancamentos!$Y:$Y,Lancamentos!$AF:$AF,Fluxo_de_Caixa_Semanal!P$8,Lancamentos!$F:$F,"Realizado",Lancamentos!$J:$J,Fluxo_de_Caixa_Semanal!$A198)</f>
        <v>0</v>
      </c>
      <c r="Q198" s="166">
        <f>-SUMIFS(Lancamentos!$Y:$Y,Lancamentos!$AF:$AF,Fluxo_de_Caixa_Semanal!Q$8,Lancamentos!$F:$F,"Realizado",Lancamentos!$J:$J,Fluxo_de_Caixa_Semanal!$A198)</f>
        <v>0</v>
      </c>
      <c r="R198" s="167">
        <f>-SUMIFS(Lancamentos!$Y:$Y,Lancamentos!$AF:$AF,Fluxo_de_Caixa_Semanal!R$8,Lancamentos!$F:$F,"Realizado",Lancamentos!$J:$J,Fluxo_de_Caixa_Semanal!$A198)</f>
        <v>0</v>
      </c>
      <c r="S198" s="165">
        <f>-SUMIFS(Lancamentos!$Y:$Y,Lancamentos!$AF:$AF,Fluxo_de_Caixa_Semanal!S$8,Lancamentos!$F:$F,"Realizado",Lancamentos!$J:$J,Fluxo_de_Caixa_Semanal!$A198)</f>
        <v>0</v>
      </c>
      <c r="T198" s="166">
        <f>-SUMIFS(Lancamentos!$Y:$Y,Lancamentos!$AF:$AF,Fluxo_de_Caixa_Semanal!T$8,Lancamentos!$F:$F,"Realizado",Lancamentos!$J:$J,Fluxo_de_Caixa_Semanal!$A198)</f>
        <v>0</v>
      </c>
      <c r="U198" s="167">
        <f>-SUMIFS(Lancamentos!$Y:$Y,Lancamentos!$AF:$AF,Fluxo_de_Caixa_Semanal!U$8,Lancamentos!$F:$F,"Realizado",Lancamentos!$J:$J,Fluxo_de_Caixa_Semanal!$A198)</f>
        <v>0</v>
      </c>
      <c r="V198" s="165">
        <f>-SUMIFS(Lancamentos!$Y:$Y,Lancamentos!$AF:$AF,Fluxo_de_Caixa_Semanal!V$8,Lancamentos!$F:$F,"Realizado",Lancamentos!$J:$J,Fluxo_de_Caixa_Semanal!$A198)</f>
        <v>0</v>
      </c>
      <c r="W198" s="166">
        <f>-SUMIFS(Lancamentos!$Y:$Y,Lancamentos!$AF:$AF,Fluxo_de_Caixa_Semanal!W$8,Lancamentos!$F:$F,"Realizado",Lancamentos!$J:$J,Fluxo_de_Caixa_Semanal!$A198)</f>
        <v>0</v>
      </c>
      <c r="X198" s="121">
        <f>-SUMIFS(Lancamentos!$Y:$Y,Lancamentos!$AF:$AF,Fluxo_de_Caixa_Semanal!X$8,Lancamentos!$F:$F,"Orçado",Lancamentos!$J:$J,Fluxo_de_Caixa_Semanal!$A198)</f>
        <v>0</v>
      </c>
      <c r="Y198" s="122">
        <f>-SUMIFS(Lancamentos!$Y:$Y,Lancamentos!$AF:$AF,Fluxo_de_Caixa_Semanal!Y$8,Lancamentos!$F:$F,"Orçado",Lancamentos!$J:$J,Fluxo_de_Caixa_Semanal!$A198)</f>
        <v>0</v>
      </c>
      <c r="Z198" s="123">
        <f>-SUMIFS(Lancamentos!$Y:$Y,Lancamentos!$AF:$AF,Fluxo_de_Caixa_Semanal!Z$8,Lancamentos!$F:$F,"Orçado",Lancamentos!$J:$J,Fluxo_de_Caixa_Semanal!$A198)</f>
        <v>0</v>
      </c>
      <c r="AA198" s="121">
        <f>-SUMIFS(Lancamentos!$Y:$Y,Lancamentos!$AF:$AF,Fluxo_de_Caixa_Semanal!AA$8,Lancamentos!$F:$F,"Orçado",Lancamentos!$J:$J,Fluxo_de_Caixa_Semanal!$A198)</f>
        <v>0</v>
      </c>
      <c r="AB198" s="122">
        <f>-SUMIFS(Lancamentos!$Y:$Y,Lancamentos!$AF:$AF,Fluxo_de_Caixa_Semanal!AB$8,Lancamentos!$F:$F,"Orçado",Lancamentos!$J:$J,Fluxo_de_Caixa_Semanal!$A198)</f>
        <v>0</v>
      </c>
      <c r="AC198" s="123">
        <f>-SUMIFS(Lancamentos!$Y:$Y,Lancamentos!$AF:$AF,Fluxo_de_Caixa_Semanal!AC$8,Lancamentos!$F:$F,"Orçado",Lancamentos!$J:$J,Fluxo_de_Caixa_Semanal!$A198)</f>
        <v>0</v>
      </c>
      <c r="AD198" s="121">
        <f>-SUMIFS(Lancamentos!$Y:$Y,Lancamentos!$AF:$AF,Fluxo_de_Caixa_Semanal!AD$8,Lancamentos!$F:$F,"Orçado",Lancamentos!$J:$J,Fluxo_de_Caixa_Semanal!$A198)</f>
        <v>0</v>
      </c>
      <c r="AE198" s="122">
        <f>-SUMIFS(Lancamentos!$Y:$Y,Lancamentos!$AF:$AF,Fluxo_de_Caixa_Semanal!AE$8,Lancamentos!$F:$F,"Orçado",Lancamentos!$J:$J,Fluxo_de_Caixa_Semanal!$A198)</f>
        <v>0</v>
      </c>
      <c r="AF198" s="123">
        <f>-SUMIFS(Lancamentos!$Y:$Y,Lancamentos!$AF:$AF,Fluxo_de_Caixa_Semanal!AF$8,Lancamentos!$F:$F,"Orçado",Lancamentos!$J:$J,Fluxo_de_Caixa_Semanal!$A198)</f>
        <v>0</v>
      </c>
      <c r="AG198" s="121">
        <f>-SUMIFS(Lancamentos!$Y:$Y,Lancamentos!$AF:$AF,Fluxo_de_Caixa_Semanal!AG$8,Lancamentos!$F:$F,"Orçado",Lancamentos!$J:$J,Fluxo_de_Caixa_Semanal!$A198)</f>
        <v>0</v>
      </c>
      <c r="AH198" s="122">
        <f>-SUMIFS(Lancamentos!$Y:$Y,Lancamentos!$AF:$AF,Fluxo_de_Caixa_Semanal!AH$8,Lancamentos!$F:$F,"Orçado",Lancamentos!$J:$J,Fluxo_de_Caixa_Semanal!$A198)</f>
        <v>0</v>
      </c>
      <c r="AI198" s="123">
        <f>-SUMIFS(Lancamentos!$Y:$Y,Lancamentos!$AF:$AF,Fluxo_de_Caixa_Semanal!AI$8,Lancamentos!$F:$F,"Orçado",Lancamentos!$J:$J,Fluxo_de_Caixa_Semanal!$A198)</f>
        <v>0</v>
      </c>
      <c r="AJ198" s="121">
        <f>-SUMIFS(Lancamentos!$Y:$Y,Lancamentos!$AF:$AF,Fluxo_de_Caixa_Semanal!AJ$8,Lancamentos!$F:$F,"Orçado",Lancamentos!$J:$J,Fluxo_de_Caixa_Semanal!$A198)</f>
        <v>0</v>
      </c>
      <c r="AK198" s="122">
        <f>-SUMIFS(Lancamentos!$Y:$Y,Lancamentos!$AF:$AF,Fluxo_de_Caixa_Semanal!AK$8,Lancamentos!$F:$F,"Orçado",Lancamentos!$J:$J,Fluxo_de_Caixa_Semanal!$A198)</f>
        <v>0</v>
      </c>
      <c r="AL198" s="123">
        <f>-SUMIFS(Lancamentos!$Y:$Y,Lancamentos!$AF:$AF,Fluxo_de_Caixa_Semanal!AL$8,Lancamentos!$F:$F,"Orçado",Lancamentos!$J:$J,Fluxo_de_Caixa_Semanal!$A198)</f>
        <v>0</v>
      </c>
      <c r="AM198" s="121">
        <f>-SUMIFS(Lancamentos!$Y:$Y,Lancamentos!$AF:$AF,Fluxo_de_Caixa_Semanal!AM$8,Lancamentos!$F:$F,"Orçado",Lancamentos!$J:$J,Fluxo_de_Caixa_Semanal!$A198)</f>
        <v>0</v>
      </c>
      <c r="AN198" s="122">
        <f>-SUMIFS(Lancamentos!$Y:$Y,Lancamentos!$AF:$AF,Fluxo_de_Caixa_Semanal!AN$8,Lancamentos!$F:$F,"Orçado",Lancamentos!$J:$J,Fluxo_de_Caixa_Semanal!$A198)</f>
        <v>0</v>
      </c>
      <c r="AO198" s="123">
        <f>-SUMIFS(Lancamentos!$Y:$Y,Lancamentos!$AF:$AF,Fluxo_de_Caixa_Semanal!AO$8,Lancamentos!$F:$F,"Orçado",Lancamentos!$J:$J,Fluxo_de_Caixa_Semanal!$A198)</f>
        <v>0</v>
      </c>
      <c r="AP198" s="121">
        <f>-SUMIFS(Lancamentos!$Y:$Y,Lancamentos!$AF:$AF,Fluxo_de_Caixa_Semanal!AP$8,Lancamentos!$F:$F,"Orçado",Lancamentos!$J:$J,Fluxo_de_Caixa_Semanal!$A198)</f>
        <v>0</v>
      </c>
      <c r="AQ198" s="122">
        <f>-SUMIFS(Lancamentos!$Y:$Y,Lancamentos!$AF:$AF,Fluxo_de_Caixa_Semanal!AQ$8,Lancamentos!$F:$F,"Orçado",Lancamentos!$J:$J,Fluxo_de_Caixa_Semanal!$A198)</f>
        <v>0</v>
      </c>
      <c r="AR198" s="123">
        <f>-SUMIFS(Lancamentos!$Y:$Y,Lancamentos!$AF:$AF,Fluxo_de_Caixa_Semanal!AR$8,Lancamentos!$F:$F,"Orçado",Lancamentos!$J:$J,Fluxo_de_Caixa_Semanal!$A198)</f>
        <v>0</v>
      </c>
      <c r="AS198" s="121">
        <f>-SUMIFS(Lancamentos!$Y:$Y,Lancamentos!$AF:$AF,Fluxo_de_Caixa_Semanal!AS$8,Lancamentos!$F:$F,"Orçado",Lancamentos!$J:$J,Fluxo_de_Caixa_Semanal!$A198)</f>
        <v>0</v>
      </c>
      <c r="AT198" s="122">
        <f>-SUMIFS(Lancamentos!$Y:$Y,Lancamentos!$AF:$AF,Fluxo_de_Caixa_Semanal!AT$8,Lancamentos!$F:$F,"Orçado",Lancamentos!$J:$J,Fluxo_de_Caixa_Semanal!$A198)</f>
        <v>0</v>
      </c>
      <c r="AU198" s="123">
        <f>-SUMIFS(Lancamentos!$Y:$Y,Lancamentos!$AF:$AF,Fluxo_de_Caixa_Semanal!AU$8,Lancamentos!$F:$F,"Orçado",Lancamentos!$J:$J,Fluxo_de_Caixa_Semanal!$A198)</f>
        <v>0</v>
      </c>
      <c r="AV198" s="121">
        <f>-SUMIFS(Lancamentos!$Y:$Y,Lancamentos!$AF:$AF,Fluxo_de_Caixa_Semanal!AV$8,Lancamentos!$F:$F,"Orçado",Lancamentos!$J:$J,Fluxo_de_Caixa_Semanal!$A198)</f>
        <v>0</v>
      </c>
      <c r="AW198" s="122">
        <f>-SUMIFS(Lancamentos!$Y:$Y,Lancamentos!$AF:$AF,Fluxo_de_Caixa_Semanal!AW$8,Lancamentos!$F:$F,"Orçado",Lancamentos!$J:$J,Fluxo_de_Caixa_Semanal!$A198)</f>
        <v>0</v>
      </c>
      <c r="AX198" s="123">
        <f>-SUMIFS(Lancamentos!$Y:$Y,Lancamentos!$AF:$AF,Fluxo_de_Caixa_Semanal!AX$8,Lancamentos!$F:$F,"Orçado",Lancamentos!$J:$J,Fluxo_de_Caixa_Semanal!$A198)</f>
        <v>0</v>
      </c>
      <c r="AY198" s="121">
        <f>-SUMIFS(Lancamentos!$Y:$Y,Lancamentos!$AF:$AF,Fluxo_de_Caixa_Semanal!AY$8,Lancamentos!$F:$F,"Orçado",Lancamentos!$J:$J,Fluxo_de_Caixa_Semanal!$A198)</f>
        <v>0</v>
      </c>
      <c r="AZ198" s="122">
        <f>-SUMIFS(Lancamentos!$Y:$Y,Lancamentos!$AF:$AF,Fluxo_de_Caixa_Semanal!AZ$8,Lancamentos!$F:$F,"Orçado",Lancamentos!$J:$J,Fluxo_de_Caixa_Semanal!$A198)</f>
        <v>0</v>
      </c>
      <c r="BA198" s="123">
        <f>-SUMIFS(Lancamentos!$Y:$Y,Lancamentos!$AF:$AF,Fluxo_de_Caixa_Semanal!BA$8,Lancamentos!$F:$F,"Orçado",Lancamentos!$J:$J,Fluxo_de_Caixa_Semanal!$A198)</f>
        <v>0</v>
      </c>
      <c r="BB198" s="121">
        <f>-SUMIFS(Lancamentos!$Y:$Y,Lancamentos!$AF:$AF,Fluxo_de_Caixa_Semanal!BB$8,Lancamentos!$F:$F,"Orçado",Lancamentos!$J:$J,Fluxo_de_Caixa_Semanal!$A198)</f>
        <v>0</v>
      </c>
      <c r="BC198" s="122">
        <f>-SUMIFS(Lancamentos!$Y:$Y,Lancamentos!$AF:$AF,Fluxo_de_Caixa_Semanal!BC$8,Lancamentos!$F:$F,"Orçado",Lancamentos!$J:$J,Fluxo_de_Caixa_Semanal!$A198)</f>
        <v>0</v>
      </c>
      <c r="BD198" s="123">
        <f>-SUMIFS(Lancamentos!$Y:$Y,Lancamentos!$AF:$AF,Fluxo_de_Caixa_Semanal!BD$8,Lancamentos!$F:$F,"Orçado",Lancamentos!$J:$J,Fluxo_de_Caixa_Semanal!$A198)</f>
        <v>0</v>
      </c>
      <c r="BE198" s="121">
        <f>-SUMIFS(Lancamentos!$Y:$Y,Lancamentos!$AF:$AF,Fluxo_de_Caixa_Semanal!BE$8,Lancamentos!$F:$F,"Orçado",Lancamentos!$J:$J,Fluxo_de_Caixa_Semanal!$A198)</f>
        <v>0</v>
      </c>
      <c r="BF198" s="122">
        <f>-SUMIFS(Lancamentos!$Y:$Y,Lancamentos!$AF:$AF,Fluxo_de_Caixa_Semanal!BF$8,Lancamentos!$F:$F,"Orçado",Lancamentos!$J:$J,Fluxo_de_Caixa_Semanal!$A198)</f>
        <v>0</v>
      </c>
      <c r="BG198" s="123">
        <f>-SUMIFS(Lancamentos!$Y:$Y,Lancamentos!$AF:$AF,Fluxo_de_Caixa_Semanal!BG$8,Lancamentos!$F:$F,"Orçado",Lancamentos!$J:$J,Fluxo_de_Caixa_Semanal!$A198)</f>
        <v>0</v>
      </c>
      <c r="BH198" s="121">
        <f>-SUMIFS(Lancamentos!$Y:$Y,Lancamentos!$AF:$AF,Fluxo_de_Caixa_Semanal!BH$8,Lancamentos!$F:$F,"Orçado",Lancamentos!$J:$J,Fluxo_de_Caixa_Semanal!$A198)</f>
        <v>0</v>
      </c>
      <c r="BI198" s="122">
        <f>-SUMIFS(Lancamentos!$Y:$Y,Lancamentos!$AF:$AF,Fluxo_de_Caixa_Semanal!BI$8,Lancamentos!$F:$F,"Orçado",Lancamentos!$J:$J,Fluxo_de_Caixa_Semanal!$A198)</f>
        <v>0</v>
      </c>
      <c r="BJ198" s="123">
        <f>-SUMIFS(Lancamentos!$Y:$Y,Lancamentos!$AF:$AF,Fluxo_de_Caixa_Semanal!BJ$8,Lancamentos!$F:$F,"Orçado",Lancamentos!$J:$J,Fluxo_de_Caixa_Semanal!$A198)</f>
        <v>0</v>
      </c>
      <c r="BK198" s="121">
        <f>-SUMIFS(Lancamentos!$Y:$Y,Lancamentos!$AF:$AF,Fluxo_de_Caixa_Semanal!BK$8,Lancamentos!$F:$F,"Orçado",Lancamentos!$J:$J,Fluxo_de_Caixa_Semanal!$A198)</f>
        <v>0</v>
      </c>
      <c r="BL198" s="122">
        <f>-SUMIFS(Lancamentos!$Y:$Y,Lancamentos!$AF:$AF,Fluxo_de_Caixa_Semanal!BL$8,Lancamentos!$F:$F,"Orçado",Lancamentos!$J:$J,Fluxo_de_Caixa_Semanal!$A198)</f>
        <v>0</v>
      </c>
      <c r="BM198" s="123">
        <f>-SUMIFS(Lancamentos!$Y:$Y,Lancamentos!$AF:$AF,Fluxo_de_Caixa_Semanal!BM$8,Lancamentos!$F:$F,"Orçado",Lancamentos!$J:$J,Fluxo_de_Caixa_Semanal!$A198)</f>
        <v>0</v>
      </c>
      <c r="BN198" s="121">
        <f>-SUMIFS(Lancamentos!$Y:$Y,Lancamentos!$AF:$AF,Fluxo_de_Caixa_Semanal!BN$8,Lancamentos!$F:$F,"Orçado",Lancamentos!$J:$J,Fluxo_de_Caixa_Semanal!$A198)</f>
        <v>0</v>
      </c>
      <c r="BO198" s="122">
        <f>-SUMIFS(Lancamentos!$Y:$Y,Lancamentos!$AF:$AF,Fluxo_de_Caixa_Semanal!BO$8,Lancamentos!$F:$F,"Orçado",Lancamentos!$J:$J,Fluxo_de_Caixa_Semanal!$A198)</f>
        <v>0</v>
      </c>
      <c r="BP198" s="123">
        <f>-SUMIFS(Lancamentos!$Y:$Y,Lancamentos!$AF:$AF,Fluxo_de_Caixa_Semanal!BP$8,Lancamentos!$F:$F,"Orçado",Lancamentos!$J:$J,Fluxo_de_Caixa_Semanal!$A198)</f>
        <v>0</v>
      </c>
      <c r="BQ198" s="121">
        <f>-SUMIFS(Lancamentos!$Y:$Y,Lancamentos!$AF:$AF,Fluxo_de_Caixa_Semanal!BQ$8,Lancamentos!$F:$F,"Orçado",Lancamentos!$J:$J,Fluxo_de_Caixa_Semanal!$A198)</f>
        <v>0</v>
      </c>
      <c r="BR198" s="122">
        <f>-SUMIFS(Lancamentos!$Y:$Y,Lancamentos!$AF:$AF,Fluxo_de_Caixa_Semanal!BR$8,Lancamentos!$F:$F,"Orçado",Lancamentos!$J:$J,Fluxo_de_Caixa_Semanal!$A198)</f>
        <v>0</v>
      </c>
      <c r="BS198" s="123">
        <f>-SUMIFS(Lancamentos!$Y:$Y,Lancamentos!$AF:$AF,Fluxo_de_Caixa_Semanal!BS$8,Lancamentos!$F:$F,"Orçado",Lancamentos!$J:$J,Fluxo_de_Caixa_Semanal!$A198)</f>
        <v>0</v>
      </c>
      <c r="BT198" s="121">
        <f>-SUMIFS(Lancamentos!$Y:$Y,Lancamentos!$AF:$AF,Fluxo_de_Caixa_Semanal!BT$8,Lancamentos!$F:$F,"Orçado",Lancamentos!$J:$J,Fluxo_de_Caixa_Semanal!$A198)</f>
        <v>0</v>
      </c>
      <c r="BU198" s="122">
        <f>-SUMIFS(Lancamentos!$Y:$Y,Lancamentos!$AF:$AF,Fluxo_de_Caixa_Semanal!BU$8,Lancamentos!$F:$F,"Orçado",Lancamentos!$J:$J,Fluxo_de_Caixa_Semanal!$A198)</f>
        <v>0</v>
      </c>
      <c r="BV198" s="123">
        <f>-SUMIFS(Lancamentos!$Y:$Y,Lancamentos!$AF:$AF,Fluxo_de_Caixa_Semanal!BV$8,Lancamentos!$F:$F,"Orçado",Lancamentos!$J:$J,Fluxo_de_Caixa_Semanal!$A198)</f>
        <v>0</v>
      </c>
      <c r="BW198" s="121">
        <f>-SUMIFS(Lancamentos!$Y:$Y,Lancamentos!$AF:$AF,Fluxo_de_Caixa_Semanal!BW$8,Lancamentos!$F:$F,"Orçado",Lancamentos!$J:$J,Fluxo_de_Caixa_Semanal!$A198)</f>
        <v>0</v>
      </c>
      <c r="BX198" s="122">
        <f>-SUMIFS(Lancamentos!$Y:$Y,Lancamentos!$AF:$AF,Fluxo_de_Caixa_Semanal!BX$8,Lancamentos!$F:$F,"Orçado",Lancamentos!$J:$J,Fluxo_de_Caixa_Semanal!$A198)</f>
        <v>0</v>
      </c>
      <c r="BY198" s="123">
        <f>-SUMIFS(Lancamentos!$Y:$Y,Lancamentos!$AF:$AF,Fluxo_de_Caixa_Semanal!BY$8,Lancamentos!$F:$F,"Orçado",Lancamentos!$J:$J,Fluxo_de_Caixa_Semanal!$A198)</f>
        <v>0</v>
      </c>
      <c r="BZ198" s="121">
        <f>-SUMIFS(Lancamentos!$Y:$Y,Lancamentos!$AF:$AF,Fluxo_de_Caixa_Semanal!BZ$8,Lancamentos!$F:$F,"Orçado",Lancamentos!$J:$J,Fluxo_de_Caixa_Semanal!$A198)</f>
        <v>0</v>
      </c>
      <c r="CA198" s="122">
        <f>-SUMIFS(Lancamentos!$Y:$Y,Lancamentos!$AF:$AF,Fluxo_de_Caixa_Semanal!CA$8,Lancamentos!$F:$F,"Orçado",Lancamentos!$J:$J,Fluxo_de_Caixa_Semanal!$A198)</f>
        <v>0</v>
      </c>
      <c r="CB198" s="123">
        <f>-SUMIFS(Lancamentos!$Y:$Y,Lancamentos!$AF:$AF,Fluxo_de_Caixa_Semanal!CB$8,Lancamentos!$F:$F,"Orçado",Lancamentos!$J:$J,Fluxo_de_Caixa_Semanal!$A198)</f>
        <v>0</v>
      </c>
      <c r="CC198" s="121">
        <f>-SUMIFS(Lancamentos!$Y:$Y,Lancamentos!$AF:$AF,Fluxo_de_Caixa_Semanal!CC$8,Lancamentos!$F:$F,"Orçado",Lancamentos!$J:$J,Fluxo_de_Caixa_Semanal!$A198)</f>
        <v>0</v>
      </c>
      <c r="CD198" s="122">
        <f>-SUMIFS(Lancamentos!$Y:$Y,Lancamentos!$AF:$AF,Fluxo_de_Caixa_Semanal!CD$8,Lancamentos!$F:$F,"Orçado",Lancamentos!$J:$J,Fluxo_de_Caixa_Semanal!$A198)</f>
        <v>0</v>
      </c>
      <c r="CE198" s="123">
        <f>-SUMIFS(Lancamentos!$Y:$Y,Lancamentos!$AF:$AF,Fluxo_de_Caixa_Semanal!CE$8,Lancamentos!$F:$F,"Orçado",Lancamentos!$J:$J,Fluxo_de_Caixa_Semanal!$A198)</f>
        <v>0</v>
      </c>
      <c r="CF198" s="121">
        <f>-SUMIFS(Lancamentos!$Y:$Y,Lancamentos!$AF:$AF,Fluxo_de_Caixa_Semanal!CF$8,Lancamentos!$F:$F,"Orçado",Lancamentos!$J:$J,Fluxo_de_Caixa_Semanal!$A198)</f>
        <v>0</v>
      </c>
      <c r="CG198" s="122">
        <f>-SUMIFS(Lancamentos!$Y:$Y,Lancamentos!$AF:$AF,Fluxo_de_Caixa_Semanal!CG$8,Lancamentos!$F:$F,"Orçado",Lancamentos!$J:$J,Fluxo_de_Caixa_Semanal!$A198)</f>
        <v>0</v>
      </c>
      <c r="CH198" s="123">
        <f>-SUMIFS(Lancamentos!$Y:$Y,Lancamentos!$AF:$AF,Fluxo_de_Caixa_Semanal!CH$8,Lancamentos!$F:$F,"Orçado",Lancamentos!$J:$J,Fluxo_de_Caixa_Semanal!$A198)</f>
        <v>0</v>
      </c>
      <c r="CI198" s="121">
        <f>-SUMIFS(Lancamentos!$Y:$Y,Lancamentos!$AF:$AF,Fluxo_de_Caixa_Semanal!CI$8,Lancamentos!$F:$F,"Orçado",Lancamentos!$J:$J,Fluxo_de_Caixa_Semanal!$A198)</f>
        <v>0</v>
      </c>
      <c r="CJ198" s="122">
        <f>-SUMIFS(Lancamentos!$Y:$Y,Lancamentos!$AF:$AF,Fluxo_de_Caixa_Semanal!CJ$8,Lancamentos!$F:$F,"Orçado",Lancamentos!$J:$J,Fluxo_de_Caixa_Semanal!$A198)</f>
        <v>0</v>
      </c>
      <c r="CK198" s="123">
        <f>-SUMIFS(Lancamentos!$Y:$Y,Lancamentos!$AF:$AF,Fluxo_de_Caixa_Semanal!CK$8,Lancamentos!$F:$F,"Orçado",Lancamentos!$J:$J,Fluxo_de_Caixa_Semanal!$A198)</f>
        <v>0</v>
      </c>
      <c r="CL198" s="121">
        <f>-SUMIFS(Lancamentos!$Y:$Y,Lancamentos!$AF:$AF,Fluxo_de_Caixa_Semanal!CL$8,Lancamentos!$F:$F,"Orçado",Lancamentos!$J:$J,Fluxo_de_Caixa_Semanal!$A198)</f>
        <v>0</v>
      </c>
      <c r="CM198" s="122">
        <f>-SUMIFS(Lancamentos!$Y:$Y,Lancamentos!$AF:$AF,Fluxo_de_Caixa_Semanal!CM$8,Lancamentos!$F:$F,"Orçado",Lancamentos!$J:$J,Fluxo_de_Caixa_Semanal!$A198)</f>
        <v>0</v>
      </c>
      <c r="CN198" s="123">
        <f>-SUMIFS(Lancamentos!$Y:$Y,Lancamentos!$AF:$AF,Fluxo_de_Caixa_Semanal!CN$8,Lancamentos!$F:$F,"Orçado",Lancamentos!$J:$J,Fluxo_de_Caixa_Semanal!$A198)</f>
        <v>0</v>
      </c>
      <c r="CO198" s="121">
        <f>-SUMIFS(Lancamentos!$Y:$Y,Lancamentos!$AF:$AF,Fluxo_de_Caixa_Semanal!CO$8,Lancamentos!$F:$F,"Orçado",Lancamentos!$J:$J,Fluxo_de_Caixa_Semanal!$A198)</f>
        <v>0</v>
      </c>
      <c r="CP198" s="122">
        <f>-SUMIFS(Lancamentos!$Y:$Y,Lancamentos!$AF:$AF,Fluxo_de_Caixa_Semanal!CP$8,Lancamentos!$F:$F,"Orçado",Lancamentos!$J:$J,Fluxo_de_Caixa_Semanal!$A198)</f>
        <v>0</v>
      </c>
      <c r="CQ198" s="123">
        <f>-SUMIFS(Lancamentos!$Y:$Y,Lancamentos!$AF:$AF,Fluxo_de_Caixa_Semanal!CQ$8,Lancamentos!$F:$F,"Orçado",Lancamentos!$J:$J,Fluxo_de_Caixa_Semanal!$A198)</f>
        <v>0</v>
      </c>
      <c r="CR198" s="121">
        <f>-SUMIFS(Lancamentos!$Y:$Y,Lancamentos!$AF:$AF,Fluxo_de_Caixa_Semanal!CR$8,Lancamentos!$F:$F,"Orçado",Lancamentos!$J:$J,Fluxo_de_Caixa_Semanal!$A198)</f>
        <v>0</v>
      </c>
      <c r="CS198" s="122">
        <f>-SUMIFS(Lancamentos!$Y:$Y,Lancamentos!$AF:$AF,Fluxo_de_Caixa_Semanal!CS$8,Lancamentos!$F:$F,"Orçado",Lancamentos!$J:$J,Fluxo_de_Caixa_Semanal!$A198)</f>
        <v>0</v>
      </c>
      <c r="CT198" s="123">
        <f>-SUMIFS(Lancamentos!$Y:$Y,Lancamentos!$AF:$AF,Fluxo_de_Caixa_Semanal!CT$8,Lancamentos!$F:$F,"Orçado",Lancamentos!$J:$J,Fluxo_de_Caixa_Semanal!$A198)</f>
        <v>0</v>
      </c>
      <c r="CU198" s="121">
        <f>-SUMIFS(Lancamentos!$Y:$Y,Lancamentos!$AF:$AF,Fluxo_de_Caixa_Semanal!CU$8,Lancamentos!$F:$F,"Orçado",Lancamentos!$J:$J,Fluxo_de_Caixa_Semanal!$A198)</f>
        <v>0</v>
      </c>
      <c r="CV198" s="122">
        <f>-SUMIFS(Lancamentos!$Y:$Y,Lancamentos!$AF:$AF,Fluxo_de_Caixa_Semanal!CV$8,Lancamentos!$F:$F,"Orçado",Lancamentos!$J:$J,Fluxo_de_Caixa_Semanal!$A198)</f>
        <v>0</v>
      </c>
      <c r="CW198" s="123">
        <f>-SUMIFS(Lancamentos!$Y:$Y,Lancamentos!$AF:$AF,Fluxo_de_Caixa_Semanal!CW$8,Lancamentos!$F:$F,"Orçado",Lancamentos!$J:$J,Fluxo_de_Caixa_Semanal!$A198)</f>
        <v>0</v>
      </c>
      <c r="CX198" s="121">
        <f>-SUMIFS(Lancamentos!$Y:$Y,Lancamentos!$AF:$AF,Fluxo_de_Caixa_Semanal!CX$8,Lancamentos!$F:$F,"Orçado",Lancamentos!$J:$J,Fluxo_de_Caixa_Semanal!$A198)</f>
        <v>0</v>
      </c>
      <c r="CY198" s="122">
        <f>-SUMIFS(Lancamentos!$Y:$Y,Lancamentos!$AF:$AF,Fluxo_de_Caixa_Semanal!CY$8,Lancamentos!$F:$F,"Orçado",Lancamentos!$J:$J,Fluxo_de_Caixa_Semanal!$A198)</f>
        <v>0</v>
      </c>
      <c r="CZ198" s="123">
        <f>-SUMIFS(Lancamentos!$Y:$Y,Lancamentos!$AF:$AF,Fluxo_de_Caixa_Semanal!CZ$8,Lancamentos!$F:$F,"Orçado",Lancamentos!$J:$J,Fluxo_de_Caixa_Semanal!$A198)</f>
        <v>0</v>
      </c>
      <c r="DA198" s="121">
        <f>-SUMIFS(Lancamentos!$Y:$Y,Lancamentos!$AF:$AF,Fluxo_de_Caixa_Semanal!DA$8,Lancamentos!$F:$F,"Orçado",Lancamentos!$J:$J,Fluxo_de_Caixa_Semanal!$A198)</f>
        <v>0</v>
      </c>
      <c r="DB198" s="122">
        <f>-SUMIFS(Lancamentos!$Y:$Y,Lancamentos!$AF:$AF,Fluxo_de_Caixa_Semanal!DB$8,Lancamentos!$F:$F,"Orçado",Lancamentos!$J:$J,Fluxo_de_Caixa_Semanal!$A198)</f>
        <v>0</v>
      </c>
      <c r="DC198" s="123">
        <f>-SUMIFS(Lancamentos!$Y:$Y,Lancamentos!$AF:$AF,Fluxo_de_Caixa_Semanal!DC$8,Lancamentos!$F:$F,"Orçado",Lancamentos!$J:$J,Fluxo_de_Caixa_Semanal!$A198)</f>
        <v>0</v>
      </c>
      <c r="DD198" s="121">
        <f>-SUMIFS(Lancamentos!$Y:$Y,Lancamentos!$AF:$AF,Fluxo_de_Caixa_Semanal!DD$8,Lancamentos!$F:$F,"Orçado",Lancamentos!$J:$J,Fluxo_de_Caixa_Semanal!$A198)</f>
        <v>0</v>
      </c>
      <c r="DE198" s="122">
        <f>-SUMIFS(Lancamentos!$Y:$Y,Lancamentos!$AF:$AF,Fluxo_de_Caixa_Semanal!DE$8,Lancamentos!$F:$F,"Orçado",Lancamentos!$J:$J,Fluxo_de_Caixa_Semanal!$A198)</f>
        <v>0</v>
      </c>
      <c r="DF198" s="123">
        <f>-SUMIFS(Lancamentos!$Y:$Y,Lancamentos!$AF:$AF,Fluxo_de_Caixa_Semanal!DF$8,Lancamentos!$F:$F,"Orçado",Lancamentos!$J:$J,Fluxo_de_Caixa_Semanal!$A198)</f>
        <v>0</v>
      </c>
      <c r="DG198" s="121">
        <f>-SUMIFS(Lancamentos!$Y:$Y,Lancamentos!$AF:$AF,Fluxo_de_Caixa_Semanal!DG$8,Lancamentos!$F:$F,"Orçado",Lancamentos!$J:$J,Fluxo_de_Caixa_Semanal!$A198)</f>
        <v>0</v>
      </c>
      <c r="DH198" s="122">
        <f>-SUMIFS(Lancamentos!$Y:$Y,Lancamentos!$AF:$AF,Fluxo_de_Caixa_Semanal!DH$8,Lancamentos!$F:$F,"Orçado",Lancamentos!$J:$J,Fluxo_de_Caixa_Semanal!$A198)</f>
        <v>0</v>
      </c>
      <c r="DI198" s="123">
        <f>-SUMIFS(Lancamentos!$Y:$Y,Lancamentos!$AF:$AF,Fluxo_de_Caixa_Semanal!DI$8,Lancamentos!$F:$F,"Orçado",Lancamentos!$J:$J,Fluxo_de_Caixa_Semanal!$A198)</f>
        <v>0</v>
      </c>
      <c r="DJ198" s="121">
        <f>-SUMIFS(Lancamentos!$Y:$Y,Lancamentos!$AF:$AF,Fluxo_de_Caixa_Semanal!DJ$8,Lancamentos!$F:$F,"Orçado",Lancamentos!$J:$J,Fluxo_de_Caixa_Semanal!$A198)</f>
        <v>0</v>
      </c>
      <c r="DK198" s="122">
        <f>-SUMIFS(Lancamentos!$Y:$Y,Lancamentos!$AF:$AF,Fluxo_de_Caixa_Semanal!DK$8,Lancamentos!$F:$F,"Orçado",Lancamentos!$J:$J,Fluxo_de_Caixa_Semanal!$A198)</f>
        <v>0</v>
      </c>
      <c r="DL198" s="123">
        <f>-SUMIFS(Lancamentos!$Y:$Y,Lancamentos!$AF:$AF,Fluxo_de_Caixa_Semanal!DL$8,Lancamentos!$F:$F,"Orçado",Lancamentos!$J:$J,Fluxo_de_Caixa_Semanal!$A198)</f>
        <v>0</v>
      </c>
      <c r="DM198" s="121">
        <f>-SUMIFS(Lancamentos!$Y:$Y,Lancamentos!$AF:$AF,Fluxo_de_Caixa_Semanal!DM$8,Lancamentos!$F:$F,"Orçado",Lancamentos!$J:$J,Fluxo_de_Caixa_Semanal!$A198)</f>
        <v>0</v>
      </c>
      <c r="DN198" s="122">
        <f>-SUMIFS(Lancamentos!$Y:$Y,Lancamentos!$AF:$AF,Fluxo_de_Caixa_Semanal!DN$8,Lancamentos!$F:$F,"Orçado",Lancamentos!$J:$J,Fluxo_de_Caixa_Semanal!$A198)</f>
        <v>0</v>
      </c>
      <c r="DO198" s="123">
        <f>-SUMIFS(Lancamentos!$Y:$Y,Lancamentos!$AF:$AF,Fluxo_de_Caixa_Semanal!DO$8,Lancamentos!$F:$F,"Orçado",Lancamentos!$J:$J,Fluxo_de_Caixa_Semanal!$A198)</f>
        <v>0</v>
      </c>
      <c r="DP198" s="121">
        <f>-SUMIFS(Lancamentos!$Y:$Y,Lancamentos!$AF:$AF,Fluxo_de_Caixa_Semanal!DP$8,Lancamentos!$F:$F,"Orçado",Lancamentos!$J:$J,Fluxo_de_Caixa_Semanal!$A198)</f>
        <v>0</v>
      </c>
      <c r="DQ198" s="122">
        <f>-SUMIFS(Lancamentos!$Y:$Y,Lancamentos!$AF:$AF,Fluxo_de_Caixa_Semanal!DQ$8,Lancamentos!$F:$F,"Orçado",Lancamentos!$J:$J,Fluxo_de_Caixa_Semanal!$A198)</f>
        <v>0</v>
      </c>
      <c r="DR198" s="123">
        <f>-SUMIFS(Lancamentos!$Y:$Y,Lancamentos!$AF:$AF,Fluxo_de_Caixa_Semanal!DR$8,Lancamentos!$F:$F,"Orçado",Lancamentos!$J:$J,Fluxo_de_Caixa_Semanal!$A198)</f>
        <v>0</v>
      </c>
      <c r="DS198" s="121">
        <f>-SUMIFS(Lancamentos!$Y:$Y,Lancamentos!$AF:$AF,Fluxo_de_Caixa_Semanal!DS$8,Lancamentos!$F:$F,"Orçado",Lancamentos!$J:$J,Fluxo_de_Caixa_Semanal!$A198)</f>
        <v>0</v>
      </c>
      <c r="DT198" s="122">
        <f>-SUMIFS(Lancamentos!$Y:$Y,Lancamentos!$AF:$AF,Fluxo_de_Caixa_Semanal!DT$8,Lancamentos!$F:$F,"Orçado",Lancamentos!$J:$J,Fluxo_de_Caixa_Semanal!$A198)</f>
        <v>0</v>
      </c>
      <c r="DU198" s="123">
        <f>-SUMIFS(Lancamentos!$Y:$Y,Lancamentos!$AF:$AF,Fluxo_de_Caixa_Semanal!DU$8,Lancamentos!$F:$F,"Orçado",Lancamentos!$J:$J,Fluxo_de_Caixa_Semanal!$A198)</f>
        <v>0</v>
      </c>
      <c r="DV198" s="121">
        <f>-SUMIFS(Lancamentos!$Y:$Y,Lancamentos!$AF:$AF,Fluxo_de_Caixa_Semanal!DV$8,Lancamentos!$F:$F,"Orçado",Lancamentos!$J:$J,Fluxo_de_Caixa_Semanal!$A198)</f>
        <v>0</v>
      </c>
      <c r="DW198" s="122">
        <f>-SUMIFS(Lancamentos!$Y:$Y,Lancamentos!$AF:$AF,Fluxo_de_Caixa_Semanal!DW$8,Lancamentos!$F:$F,"Orçado",Lancamentos!$J:$J,Fluxo_de_Caixa_Semanal!$A198)</f>
        <v>0</v>
      </c>
      <c r="DX198" s="123">
        <f>-SUMIFS(Lancamentos!$Y:$Y,Lancamentos!$AF:$AF,Fluxo_de_Caixa_Semanal!DX$8,Lancamentos!$F:$F,"Orçado",Lancamentos!$J:$J,Fluxo_de_Caixa_Semanal!$A198)</f>
        <v>0</v>
      </c>
      <c r="DY198" s="121">
        <f>-SUMIFS(Lancamentos!$Y:$Y,Lancamentos!$AF:$AF,Fluxo_de_Caixa_Semanal!DY$8,Lancamentos!$F:$F,"Orçado",Lancamentos!$J:$J,Fluxo_de_Caixa_Semanal!$A198)</f>
        <v>0</v>
      </c>
      <c r="DZ198" s="122">
        <f>-SUMIFS(Lancamentos!$Y:$Y,Lancamentos!$AF:$AF,Fluxo_de_Caixa_Semanal!DZ$8,Lancamentos!$F:$F,"Orçado",Lancamentos!$J:$J,Fluxo_de_Caixa_Semanal!$A198)</f>
        <v>0</v>
      </c>
      <c r="EA198" s="123">
        <f>-SUMIFS(Lancamentos!$Y:$Y,Lancamentos!$AF:$AF,Fluxo_de_Caixa_Semanal!EA$8,Lancamentos!$F:$F,"Orçado",Lancamentos!$J:$J,Fluxo_de_Caixa_Semanal!$A198)</f>
        <v>0</v>
      </c>
      <c r="EB198" s="121">
        <f>-SUMIFS(Lancamentos!$Y:$Y,Lancamentos!$AF:$AF,Fluxo_de_Caixa_Semanal!EB$8,Lancamentos!$F:$F,"Orçado",Lancamentos!$J:$J,Fluxo_de_Caixa_Semanal!$A198)</f>
        <v>0</v>
      </c>
      <c r="EC198" s="122">
        <f>-SUMIFS(Lancamentos!$Y:$Y,Lancamentos!$AF:$AF,Fluxo_de_Caixa_Semanal!EC$8,Lancamentos!$F:$F,"Orçado",Lancamentos!$J:$J,Fluxo_de_Caixa_Semanal!$A198)</f>
        <v>0</v>
      </c>
      <c r="ED198" s="123">
        <f>-SUMIFS(Lancamentos!$Y:$Y,Lancamentos!$AF:$AF,Fluxo_de_Caixa_Semanal!ED$8,Lancamentos!$F:$F,"Orçado",Lancamentos!$J:$J,Fluxo_de_Caixa_Semanal!$A198)</f>
        <v>0</v>
      </c>
      <c r="EE198" s="121">
        <f>-SUMIFS(Lancamentos!$Y:$Y,Lancamentos!$AF:$AF,Fluxo_de_Caixa_Semanal!EE$8,Lancamentos!$F:$F,"Orçado",Lancamentos!$J:$J,Fluxo_de_Caixa_Semanal!$A198)</f>
        <v>0</v>
      </c>
      <c r="EF198" s="122">
        <f>-SUMIFS(Lancamentos!$Y:$Y,Lancamentos!$AF:$AF,Fluxo_de_Caixa_Semanal!EF$8,Lancamentos!$F:$F,"Orçado",Lancamentos!$J:$J,Fluxo_de_Caixa_Semanal!$A198)</f>
        <v>0</v>
      </c>
      <c r="EG198" s="123">
        <f>-SUMIFS(Lancamentos!$Y:$Y,Lancamentos!$AF:$AF,Fluxo_de_Caixa_Semanal!EG$8,Lancamentos!$F:$F,"Orçado",Lancamentos!$J:$J,Fluxo_de_Caixa_Semanal!$A198)</f>
        <v>0</v>
      </c>
      <c r="EH198" s="121">
        <f>-SUMIFS(Lancamentos!$Y:$Y,Lancamentos!$AF:$AF,Fluxo_de_Caixa_Semanal!EH$8,Lancamentos!$F:$F,"Orçado",Lancamentos!$J:$J,Fluxo_de_Caixa_Semanal!$A198)</f>
        <v>0</v>
      </c>
      <c r="EI198" s="122">
        <f>-SUMIFS(Lancamentos!$Y:$Y,Lancamentos!$AF:$AF,Fluxo_de_Caixa_Semanal!EI$8,Lancamentos!$F:$F,"Orçado",Lancamentos!$J:$J,Fluxo_de_Caixa_Semanal!$A198)</f>
        <v>0</v>
      </c>
      <c r="EJ198" s="123">
        <f>-SUMIFS(Lancamentos!$Y:$Y,Lancamentos!$AF:$AF,Fluxo_de_Caixa_Semanal!EJ$8,Lancamentos!$F:$F,"Orçado",Lancamentos!$J:$J,Fluxo_de_Caixa_Semanal!$A198)</f>
        <v>0</v>
      </c>
      <c r="EK198" s="121">
        <f>-SUMIFS(Lancamentos!$Y:$Y,Lancamentos!$AF:$AF,Fluxo_de_Caixa_Semanal!EK$8,Lancamentos!$F:$F,"Orçado",Lancamentos!$J:$J,Fluxo_de_Caixa_Semanal!$A198)</f>
        <v>0</v>
      </c>
      <c r="EL198" s="122">
        <f>-SUMIFS(Lancamentos!$Y:$Y,Lancamentos!$AF:$AF,Fluxo_de_Caixa_Semanal!EL$8,Lancamentos!$F:$F,"Orçado",Lancamentos!$J:$J,Fluxo_de_Caixa_Semanal!$A198)</f>
        <v>0</v>
      </c>
      <c r="EM198" s="123">
        <f>-SUMIFS(Lancamentos!$Y:$Y,Lancamentos!$AF:$AF,Fluxo_de_Caixa_Semanal!EM$8,Lancamentos!$F:$F,"Orçado",Lancamentos!$J:$J,Fluxo_de_Caixa_Semanal!$A198)</f>
        <v>0</v>
      </c>
      <c r="EN198" s="121">
        <f>-SUMIFS(Lancamentos!$Y:$Y,Lancamentos!$AF:$AF,Fluxo_de_Caixa_Semanal!EN$8,Lancamentos!$F:$F,"Orçado",Lancamentos!$J:$J,Fluxo_de_Caixa_Semanal!$A198)</f>
        <v>0</v>
      </c>
      <c r="EO198" s="122">
        <f>-SUMIFS(Lancamentos!$Y:$Y,Lancamentos!$AF:$AF,Fluxo_de_Caixa_Semanal!EO$8,Lancamentos!$F:$F,"Orçado",Lancamentos!$J:$J,Fluxo_de_Caixa_Semanal!$A198)</f>
        <v>0</v>
      </c>
      <c r="EP198" s="123">
        <f>-SUMIFS(Lancamentos!$Y:$Y,Lancamentos!$AF:$AF,Fluxo_de_Caixa_Semanal!EP$8,Lancamentos!$F:$F,"Orçado",Lancamentos!$J:$J,Fluxo_de_Caixa_Semanal!$A198)</f>
        <v>0</v>
      </c>
      <c r="EQ198" s="121">
        <f>-SUMIFS(Lancamentos!$Y:$Y,Lancamentos!$AF:$AF,Fluxo_de_Caixa_Semanal!EQ$8,Lancamentos!$F:$F,"Orçado",Lancamentos!$J:$J,Fluxo_de_Caixa_Semanal!$A198)</f>
        <v>0</v>
      </c>
      <c r="ER198" s="122">
        <f>-SUMIFS(Lancamentos!$Y:$Y,Lancamentos!$AF:$AF,Fluxo_de_Caixa_Semanal!ER$8,Lancamentos!$F:$F,"Orçado",Lancamentos!$J:$J,Fluxo_de_Caixa_Semanal!$A198)</f>
        <v>0</v>
      </c>
      <c r="ES198" s="123">
        <f>-SUMIFS(Lancamentos!$Y:$Y,Lancamentos!$AF:$AF,Fluxo_de_Caixa_Semanal!ES$8,Lancamentos!$F:$F,"Orçado",Lancamentos!$J:$J,Fluxo_de_Caixa_Semanal!$A198)</f>
        <v>0</v>
      </c>
    </row>
    <row r="199" spans="1:149" s="2" customFormat="1" outlineLevel="1" x14ac:dyDescent="0.25">
      <c r="A199" t="s">
        <v>188</v>
      </c>
      <c r="B199" t="s">
        <v>189</v>
      </c>
      <c r="C199" s="165">
        <f>-SUMIFS(Lancamentos!$Y:$Y,Lancamentos!$AF:$AF,Fluxo_de_Caixa_Semanal!C$8,Lancamentos!$F:$F,"Realizado",Lancamentos!$J:$J,Fluxo_de_Caixa_Semanal!$A199)</f>
        <v>0</v>
      </c>
      <c r="D199" s="165">
        <f>-SUMIFS(Lancamentos!$Y:$Y,Lancamentos!$AF:$AF,Fluxo_de_Caixa_Semanal!D$8,Lancamentos!$F:$F,"Realizado",Lancamentos!$J:$J,Fluxo_de_Caixa_Semanal!$A199)</f>
        <v>0</v>
      </c>
      <c r="E199" s="166">
        <f>-SUMIFS(Lancamentos!$Y:$Y,Lancamentos!$AF:$AF,Fluxo_de_Caixa_Semanal!E$8,Lancamentos!$F:$F,"Realizado",Lancamentos!$J:$J,Fluxo_de_Caixa_Semanal!$A199)</f>
        <v>0</v>
      </c>
      <c r="F199" s="167">
        <f>-SUMIFS(Lancamentos!$Y:$Y,Lancamentos!$AF:$AF,Fluxo_de_Caixa_Semanal!F$8,Lancamentos!$F:$F,"Realizado",Lancamentos!$J:$J,Fluxo_de_Caixa_Semanal!$A199)</f>
        <v>0</v>
      </c>
      <c r="G199" s="165">
        <f>-SUMIFS(Lancamentos!$Y:$Y,Lancamentos!$AF:$AF,Fluxo_de_Caixa_Semanal!G$8,Lancamentos!$F:$F,"Realizado",Lancamentos!$J:$J,Fluxo_de_Caixa_Semanal!$A199)</f>
        <v>0</v>
      </c>
      <c r="H199" s="166">
        <f>-SUMIFS(Lancamentos!$Y:$Y,Lancamentos!$AF:$AF,Fluxo_de_Caixa_Semanal!H$8,Lancamentos!$F:$F,"Realizado",Lancamentos!$J:$J,Fluxo_de_Caixa_Semanal!$A199)</f>
        <v>0</v>
      </c>
      <c r="I199" s="167">
        <f>-SUMIFS(Lancamentos!$Y:$Y,Lancamentos!$AF:$AF,Fluxo_de_Caixa_Semanal!I$8,Lancamentos!$F:$F,"Realizado",Lancamentos!$J:$J,Fluxo_de_Caixa_Semanal!$A199)</f>
        <v>0</v>
      </c>
      <c r="J199" s="165">
        <f>-SUMIFS(Lancamentos!$Y:$Y,Lancamentos!$AF:$AF,Fluxo_de_Caixa_Semanal!J$8,Lancamentos!$F:$F,"Realizado",Lancamentos!$J:$J,Fluxo_de_Caixa_Semanal!$A199)</f>
        <v>0</v>
      </c>
      <c r="K199" s="166">
        <f>-SUMIFS(Lancamentos!$Y:$Y,Lancamentos!$AF:$AF,Fluxo_de_Caixa_Semanal!K$8,Lancamentos!$F:$F,"Realizado",Lancamentos!$J:$J,Fluxo_de_Caixa_Semanal!$A199)</f>
        <v>0</v>
      </c>
      <c r="L199" s="167">
        <f>-SUMIFS(Lancamentos!$Y:$Y,Lancamentos!$AF:$AF,Fluxo_de_Caixa_Semanal!L$8,Lancamentos!$F:$F,"Realizado",Lancamentos!$J:$J,Fluxo_de_Caixa_Semanal!$A199)</f>
        <v>0</v>
      </c>
      <c r="M199" s="165">
        <f>-SUMIFS(Lancamentos!$Y:$Y,Lancamentos!$AF:$AF,Fluxo_de_Caixa_Semanal!M$8,Lancamentos!$F:$F,"Realizado",Lancamentos!$J:$J,Fluxo_de_Caixa_Semanal!$A199)</f>
        <v>0</v>
      </c>
      <c r="N199" s="166">
        <f>-SUMIFS(Lancamentos!$Y:$Y,Lancamentos!$AF:$AF,Fluxo_de_Caixa_Semanal!N$8,Lancamentos!$F:$F,"Realizado",Lancamentos!$J:$J,Fluxo_de_Caixa_Semanal!$A199)</f>
        <v>0</v>
      </c>
      <c r="O199" s="167">
        <f>-SUMIFS(Lancamentos!$Y:$Y,Lancamentos!$AF:$AF,Fluxo_de_Caixa_Semanal!O$8,Lancamentos!$F:$F,"Realizado",Lancamentos!$J:$J,Fluxo_de_Caixa_Semanal!$A199)</f>
        <v>0</v>
      </c>
      <c r="P199" s="165">
        <f>-SUMIFS(Lancamentos!$Y:$Y,Lancamentos!$AF:$AF,Fluxo_de_Caixa_Semanal!P$8,Lancamentos!$F:$F,"Realizado",Lancamentos!$J:$J,Fluxo_de_Caixa_Semanal!$A199)</f>
        <v>0</v>
      </c>
      <c r="Q199" s="166">
        <f>-SUMIFS(Lancamentos!$Y:$Y,Lancamentos!$AF:$AF,Fluxo_de_Caixa_Semanal!Q$8,Lancamentos!$F:$F,"Realizado",Lancamentos!$J:$J,Fluxo_de_Caixa_Semanal!$A199)</f>
        <v>0</v>
      </c>
      <c r="R199" s="167">
        <f>-SUMIFS(Lancamentos!$Y:$Y,Lancamentos!$AF:$AF,Fluxo_de_Caixa_Semanal!R$8,Lancamentos!$F:$F,"Realizado",Lancamentos!$J:$J,Fluxo_de_Caixa_Semanal!$A199)</f>
        <v>0</v>
      </c>
      <c r="S199" s="165">
        <f>-SUMIFS(Lancamentos!$Y:$Y,Lancamentos!$AF:$AF,Fluxo_de_Caixa_Semanal!S$8,Lancamentos!$F:$F,"Realizado",Lancamentos!$J:$J,Fluxo_de_Caixa_Semanal!$A199)</f>
        <v>0</v>
      </c>
      <c r="T199" s="166">
        <f>-SUMIFS(Lancamentos!$Y:$Y,Lancamentos!$AF:$AF,Fluxo_de_Caixa_Semanal!T$8,Lancamentos!$F:$F,"Realizado",Lancamentos!$J:$J,Fluxo_de_Caixa_Semanal!$A199)</f>
        <v>0</v>
      </c>
      <c r="U199" s="167">
        <f>-SUMIFS(Lancamentos!$Y:$Y,Lancamentos!$AF:$AF,Fluxo_de_Caixa_Semanal!U$8,Lancamentos!$F:$F,"Realizado",Lancamentos!$J:$J,Fluxo_de_Caixa_Semanal!$A199)</f>
        <v>0</v>
      </c>
      <c r="V199" s="165">
        <f>-SUMIFS(Lancamentos!$Y:$Y,Lancamentos!$AF:$AF,Fluxo_de_Caixa_Semanal!V$8,Lancamentos!$F:$F,"Realizado",Lancamentos!$J:$J,Fluxo_de_Caixa_Semanal!$A199)</f>
        <v>0</v>
      </c>
      <c r="W199" s="166">
        <f>-SUMIFS(Lancamentos!$Y:$Y,Lancamentos!$AF:$AF,Fluxo_de_Caixa_Semanal!W$8,Lancamentos!$F:$F,"Realizado",Lancamentos!$J:$J,Fluxo_de_Caixa_Semanal!$A199)</f>
        <v>0</v>
      </c>
      <c r="X199" s="121">
        <f>-SUMIFS(Lancamentos!$Y:$Y,Lancamentos!$AF:$AF,Fluxo_de_Caixa_Semanal!X$8,Lancamentos!$F:$F,"Orçado",Lancamentos!$J:$J,Fluxo_de_Caixa_Semanal!$A199)</f>
        <v>0</v>
      </c>
      <c r="Y199" s="122">
        <f>-SUMIFS(Lancamentos!$Y:$Y,Lancamentos!$AF:$AF,Fluxo_de_Caixa_Semanal!Y$8,Lancamentos!$F:$F,"Orçado",Lancamentos!$J:$J,Fluxo_de_Caixa_Semanal!$A199)</f>
        <v>0</v>
      </c>
      <c r="Z199" s="123">
        <f>-SUMIFS(Lancamentos!$Y:$Y,Lancamentos!$AF:$AF,Fluxo_de_Caixa_Semanal!Z$8,Lancamentos!$F:$F,"Orçado",Lancamentos!$J:$J,Fluxo_de_Caixa_Semanal!$A199)</f>
        <v>0</v>
      </c>
      <c r="AA199" s="121">
        <f>-SUMIFS(Lancamentos!$Y:$Y,Lancamentos!$AF:$AF,Fluxo_de_Caixa_Semanal!AA$8,Lancamentos!$F:$F,"Orçado",Lancamentos!$J:$J,Fluxo_de_Caixa_Semanal!$A199)</f>
        <v>0</v>
      </c>
      <c r="AB199" s="122">
        <f>-SUMIFS(Lancamentos!$Y:$Y,Lancamentos!$AF:$AF,Fluxo_de_Caixa_Semanal!AB$8,Lancamentos!$F:$F,"Orçado",Lancamentos!$J:$J,Fluxo_de_Caixa_Semanal!$A199)</f>
        <v>0</v>
      </c>
      <c r="AC199" s="123">
        <f>-SUMIFS(Lancamentos!$Y:$Y,Lancamentos!$AF:$AF,Fluxo_de_Caixa_Semanal!AC$8,Lancamentos!$F:$F,"Orçado",Lancamentos!$J:$J,Fluxo_de_Caixa_Semanal!$A199)</f>
        <v>0</v>
      </c>
      <c r="AD199" s="121">
        <f>-SUMIFS(Lancamentos!$Y:$Y,Lancamentos!$AF:$AF,Fluxo_de_Caixa_Semanal!AD$8,Lancamentos!$F:$F,"Orçado",Lancamentos!$J:$J,Fluxo_de_Caixa_Semanal!$A199)</f>
        <v>0</v>
      </c>
      <c r="AE199" s="122">
        <f>-SUMIFS(Lancamentos!$Y:$Y,Lancamentos!$AF:$AF,Fluxo_de_Caixa_Semanal!AE$8,Lancamentos!$F:$F,"Orçado",Lancamentos!$J:$J,Fluxo_de_Caixa_Semanal!$A199)</f>
        <v>0</v>
      </c>
      <c r="AF199" s="123">
        <f>-SUMIFS(Lancamentos!$Y:$Y,Lancamentos!$AF:$AF,Fluxo_de_Caixa_Semanal!AF$8,Lancamentos!$F:$F,"Orçado",Lancamentos!$J:$J,Fluxo_de_Caixa_Semanal!$A199)</f>
        <v>0</v>
      </c>
      <c r="AG199" s="121">
        <f>-SUMIFS(Lancamentos!$Y:$Y,Lancamentos!$AF:$AF,Fluxo_de_Caixa_Semanal!AG$8,Lancamentos!$F:$F,"Orçado",Lancamentos!$J:$J,Fluxo_de_Caixa_Semanal!$A199)</f>
        <v>0</v>
      </c>
      <c r="AH199" s="122">
        <f>-SUMIFS(Lancamentos!$Y:$Y,Lancamentos!$AF:$AF,Fluxo_de_Caixa_Semanal!AH$8,Lancamentos!$F:$F,"Orçado",Lancamentos!$J:$J,Fluxo_de_Caixa_Semanal!$A199)</f>
        <v>0</v>
      </c>
      <c r="AI199" s="123">
        <f>-SUMIFS(Lancamentos!$Y:$Y,Lancamentos!$AF:$AF,Fluxo_de_Caixa_Semanal!AI$8,Lancamentos!$F:$F,"Orçado",Lancamentos!$J:$J,Fluxo_de_Caixa_Semanal!$A199)</f>
        <v>0</v>
      </c>
      <c r="AJ199" s="121">
        <f>-SUMIFS(Lancamentos!$Y:$Y,Lancamentos!$AF:$AF,Fluxo_de_Caixa_Semanal!AJ$8,Lancamentos!$F:$F,"Orçado",Lancamentos!$J:$J,Fluxo_de_Caixa_Semanal!$A199)</f>
        <v>0</v>
      </c>
      <c r="AK199" s="122">
        <f>-SUMIFS(Lancamentos!$Y:$Y,Lancamentos!$AF:$AF,Fluxo_de_Caixa_Semanal!AK$8,Lancamentos!$F:$F,"Orçado",Lancamentos!$J:$J,Fluxo_de_Caixa_Semanal!$A199)</f>
        <v>0</v>
      </c>
      <c r="AL199" s="123">
        <f>-SUMIFS(Lancamentos!$Y:$Y,Lancamentos!$AF:$AF,Fluxo_de_Caixa_Semanal!AL$8,Lancamentos!$F:$F,"Orçado",Lancamentos!$J:$J,Fluxo_de_Caixa_Semanal!$A199)</f>
        <v>0</v>
      </c>
      <c r="AM199" s="121">
        <f>-SUMIFS(Lancamentos!$Y:$Y,Lancamentos!$AF:$AF,Fluxo_de_Caixa_Semanal!AM$8,Lancamentos!$F:$F,"Orçado",Lancamentos!$J:$J,Fluxo_de_Caixa_Semanal!$A199)</f>
        <v>0</v>
      </c>
      <c r="AN199" s="122">
        <f>-SUMIFS(Lancamentos!$Y:$Y,Lancamentos!$AF:$AF,Fluxo_de_Caixa_Semanal!AN$8,Lancamentos!$F:$F,"Orçado",Lancamentos!$J:$J,Fluxo_de_Caixa_Semanal!$A199)</f>
        <v>0</v>
      </c>
      <c r="AO199" s="123">
        <f>-SUMIFS(Lancamentos!$Y:$Y,Lancamentos!$AF:$AF,Fluxo_de_Caixa_Semanal!AO$8,Lancamentos!$F:$F,"Orçado",Lancamentos!$J:$J,Fluxo_de_Caixa_Semanal!$A199)</f>
        <v>0</v>
      </c>
      <c r="AP199" s="121">
        <f>-SUMIFS(Lancamentos!$Y:$Y,Lancamentos!$AF:$AF,Fluxo_de_Caixa_Semanal!AP$8,Lancamentos!$F:$F,"Orçado",Lancamentos!$J:$J,Fluxo_de_Caixa_Semanal!$A199)</f>
        <v>0</v>
      </c>
      <c r="AQ199" s="122">
        <f>-SUMIFS(Lancamentos!$Y:$Y,Lancamentos!$AF:$AF,Fluxo_de_Caixa_Semanal!AQ$8,Lancamentos!$F:$F,"Orçado",Lancamentos!$J:$J,Fluxo_de_Caixa_Semanal!$A199)</f>
        <v>0</v>
      </c>
      <c r="AR199" s="123">
        <f>-SUMIFS(Lancamentos!$Y:$Y,Lancamentos!$AF:$AF,Fluxo_de_Caixa_Semanal!AR$8,Lancamentos!$F:$F,"Orçado",Lancamentos!$J:$J,Fluxo_de_Caixa_Semanal!$A199)</f>
        <v>0</v>
      </c>
      <c r="AS199" s="121">
        <f>-SUMIFS(Lancamentos!$Y:$Y,Lancamentos!$AF:$AF,Fluxo_de_Caixa_Semanal!AS$8,Lancamentos!$F:$F,"Orçado",Lancamentos!$J:$J,Fluxo_de_Caixa_Semanal!$A199)</f>
        <v>0</v>
      </c>
      <c r="AT199" s="122">
        <f>-SUMIFS(Lancamentos!$Y:$Y,Lancamentos!$AF:$AF,Fluxo_de_Caixa_Semanal!AT$8,Lancamentos!$F:$F,"Orçado",Lancamentos!$J:$J,Fluxo_de_Caixa_Semanal!$A199)</f>
        <v>0</v>
      </c>
      <c r="AU199" s="123">
        <f>-SUMIFS(Lancamentos!$Y:$Y,Lancamentos!$AF:$AF,Fluxo_de_Caixa_Semanal!AU$8,Lancamentos!$F:$F,"Orçado",Lancamentos!$J:$J,Fluxo_de_Caixa_Semanal!$A199)</f>
        <v>0</v>
      </c>
      <c r="AV199" s="121">
        <f>-SUMIFS(Lancamentos!$Y:$Y,Lancamentos!$AF:$AF,Fluxo_de_Caixa_Semanal!AV$8,Lancamentos!$F:$F,"Orçado",Lancamentos!$J:$J,Fluxo_de_Caixa_Semanal!$A199)</f>
        <v>0</v>
      </c>
      <c r="AW199" s="122">
        <f>-SUMIFS(Lancamentos!$Y:$Y,Lancamentos!$AF:$AF,Fluxo_de_Caixa_Semanal!AW$8,Lancamentos!$F:$F,"Orçado",Lancamentos!$J:$J,Fluxo_de_Caixa_Semanal!$A199)</f>
        <v>0</v>
      </c>
      <c r="AX199" s="123">
        <f>-SUMIFS(Lancamentos!$Y:$Y,Lancamentos!$AF:$AF,Fluxo_de_Caixa_Semanal!AX$8,Lancamentos!$F:$F,"Orçado",Lancamentos!$J:$J,Fluxo_de_Caixa_Semanal!$A199)</f>
        <v>0</v>
      </c>
      <c r="AY199" s="121">
        <f>-SUMIFS(Lancamentos!$Y:$Y,Lancamentos!$AF:$AF,Fluxo_de_Caixa_Semanal!AY$8,Lancamentos!$F:$F,"Orçado",Lancamentos!$J:$J,Fluxo_de_Caixa_Semanal!$A199)</f>
        <v>0</v>
      </c>
      <c r="AZ199" s="122">
        <f>-SUMIFS(Lancamentos!$Y:$Y,Lancamentos!$AF:$AF,Fluxo_de_Caixa_Semanal!AZ$8,Lancamentos!$F:$F,"Orçado",Lancamentos!$J:$J,Fluxo_de_Caixa_Semanal!$A199)</f>
        <v>0</v>
      </c>
      <c r="BA199" s="123">
        <f>-SUMIFS(Lancamentos!$Y:$Y,Lancamentos!$AF:$AF,Fluxo_de_Caixa_Semanal!BA$8,Lancamentos!$F:$F,"Orçado",Lancamentos!$J:$J,Fluxo_de_Caixa_Semanal!$A199)</f>
        <v>0</v>
      </c>
      <c r="BB199" s="121">
        <f>-SUMIFS(Lancamentos!$Y:$Y,Lancamentos!$AF:$AF,Fluxo_de_Caixa_Semanal!BB$8,Lancamentos!$F:$F,"Orçado",Lancamentos!$J:$J,Fluxo_de_Caixa_Semanal!$A199)</f>
        <v>0</v>
      </c>
      <c r="BC199" s="122">
        <f>-SUMIFS(Lancamentos!$Y:$Y,Lancamentos!$AF:$AF,Fluxo_de_Caixa_Semanal!BC$8,Lancamentos!$F:$F,"Orçado",Lancamentos!$J:$J,Fluxo_de_Caixa_Semanal!$A199)</f>
        <v>0</v>
      </c>
      <c r="BD199" s="123">
        <f>-SUMIFS(Lancamentos!$Y:$Y,Lancamentos!$AF:$AF,Fluxo_de_Caixa_Semanal!BD$8,Lancamentos!$F:$F,"Orçado",Lancamentos!$J:$J,Fluxo_de_Caixa_Semanal!$A199)</f>
        <v>0</v>
      </c>
      <c r="BE199" s="121">
        <f>-SUMIFS(Lancamentos!$Y:$Y,Lancamentos!$AF:$AF,Fluxo_de_Caixa_Semanal!BE$8,Lancamentos!$F:$F,"Orçado",Lancamentos!$J:$J,Fluxo_de_Caixa_Semanal!$A199)</f>
        <v>0</v>
      </c>
      <c r="BF199" s="122">
        <f>-SUMIFS(Lancamentos!$Y:$Y,Lancamentos!$AF:$AF,Fluxo_de_Caixa_Semanal!BF$8,Lancamentos!$F:$F,"Orçado",Lancamentos!$J:$J,Fluxo_de_Caixa_Semanal!$A199)</f>
        <v>0</v>
      </c>
      <c r="BG199" s="123">
        <f>-SUMIFS(Lancamentos!$Y:$Y,Lancamentos!$AF:$AF,Fluxo_de_Caixa_Semanal!BG$8,Lancamentos!$F:$F,"Orçado",Lancamentos!$J:$J,Fluxo_de_Caixa_Semanal!$A199)</f>
        <v>0</v>
      </c>
      <c r="BH199" s="121">
        <f>-SUMIFS(Lancamentos!$Y:$Y,Lancamentos!$AF:$AF,Fluxo_de_Caixa_Semanal!BH$8,Lancamentos!$F:$F,"Orçado",Lancamentos!$J:$J,Fluxo_de_Caixa_Semanal!$A199)</f>
        <v>0</v>
      </c>
      <c r="BI199" s="122">
        <f>-SUMIFS(Lancamentos!$Y:$Y,Lancamentos!$AF:$AF,Fluxo_de_Caixa_Semanal!BI$8,Lancamentos!$F:$F,"Orçado",Lancamentos!$J:$J,Fluxo_de_Caixa_Semanal!$A199)</f>
        <v>0</v>
      </c>
      <c r="BJ199" s="123">
        <f>-SUMIFS(Lancamentos!$Y:$Y,Lancamentos!$AF:$AF,Fluxo_de_Caixa_Semanal!BJ$8,Lancamentos!$F:$F,"Orçado",Lancamentos!$J:$J,Fluxo_de_Caixa_Semanal!$A199)</f>
        <v>0</v>
      </c>
      <c r="BK199" s="121">
        <f>-SUMIFS(Lancamentos!$Y:$Y,Lancamentos!$AF:$AF,Fluxo_de_Caixa_Semanal!BK$8,Lancamentos!$F:$F,"Orçado",Lancamentos!$J:$J,Fluxo_de_Caixa_Semanal!$A199)</f>
        <v>0</v>
      </c>
      <c r="BL199" s="122">
        <f>-SUMIFS(Lancamentos!$Y:$Y,Lancamentos!$AF:$AF,Fluxo_de_Caixa_Semanal!BL$8,Lancamentos!$F:$F,"Orçado",Lancamentos!$J:$J,Fluxo_de_Caixa_Semanal!$A199)</f>
        <v>0</v>
      </c>
      <c r="BM199" s="123">
        <f>-SUMIFS(Lancamentos!$Y:$Y,Lancamentos!$AF:$AF,Fluxo_de_Caixa_Semanal!BM$8,Lancamentos!$F:$F,"Orçado",Lancamentos!$J:$J,Fluxo_de_Caixa_Semanal!$A199)</f>
        <v>0</v>
      </c>
      <c r="BN199" s="121">
        <f>-SUMIFS(Lancamentos!$Y:$Y,Lancamentos!$AF:$AF,Fluxo_de_Caixa_Semanal!BN$8,Lancamentos!$F:$F,"Orçado",Lancamentos!$J:$J,Fluxo_de_Caixa_Semanal!$A199)</f>
        <v>0</v>
      </c>
      <c r="BO199" s="122">
        <f>-SUMIFS(Lancamentos!$Y:$Y,Lancamentos!$AF:$AF,Fluxo_de_Caixa_Semanal!BO$8,Lancamentos!$F:$F,"Orçado",Lancamentos!$J:$J,Fluxo_de_Caixa_Semanal!$A199)</f>
        <v>0</v>
      </c>
      <c r="BP199" s="123">
        <f>-SUMIFS(Lancamentos!$Y:$Y,Lancamentos!$AF:$AF,Fluxo_de_Caixa_Semanal!BP$8,Lancamentos!$F:$F,"Orçado",Lancamentos!$J:$J,Fluxo_de_Caixa_Semanal!$A199)</f>
        <v>0</v>
      </c>
      <c r="BQ199" s="121">
        <f>-SUMIFS(Lancamentos!$Y:$Y,Lancamentos!$AF:$AF,Fluxo_de_Caixa_Semanal!BQ$8,Lancamentos!$F:$F,"Orçado",Lancamentos!$J:$J,Fluxo_de_Caixa_Semanal!$A199)</f>
        <v>0</v>
      </c>
      <c r="BR199" s="122">
        <f>-SUMIFS(Lancamentos!$Y:$Y,Lancamentos!$AF:$AF,Fluxo_de_Caixa_Semanal!BR$8,Lancamentos!$F:$F,"Orçado",Lancamentos!$J:$J,Fluxo_de_Caixa_Semanal!$A199)</f>
        <v>0</v>
      </c>
      <c r="BS199" s="123">
        <f>-SUMIFS(Lancamentos!$Y:$Y,Lancamentos!$AF:$AF,Fluxo_de_Caixa_Semanal!BS$8,Lancamentos!$F:$F,"Orçado",Lancamentos!$J:$J,Fluxo_de_Caixa_Semanal!$A199)</f>
        <v>0</v>
      </c>
      <c r="BT199" s="121">
        <f>-SUMIFS(Lancamentos!$Y:$Y,Lancamentos!$AF:$AF,Fluxo_de_Caixa_Semanal!BT$8,Lancamentos!$F:$F,"Orçado",Lancamentos!$J:$J,Fluxo_de_Caixa_Semanal!$A199)</f>
        <v>0</v>
      </c>
      <c r="BU199" s="122">
        <f>-SUMIFS(Lancamentos!$Y:$Y,Lancamentos!$AF:$AF,Fluxo_de_Caixa_Semanal!BU$8,Lancamentos!$F:$F,"Orçado",Lancamentos!$J:$J,Fluxo_de_Caixa_Semanal!$A199)</f>
        <v>0</v>
      </c>
      <c r="BV199" s="123">
        <f>-SUMIFS(Lancamentos!$Y:$Y,Lancamentos!$AF:$AF,Fluxo_de_Caixa_Semanal!BV$8,Lancamentos!$F:$F,"Orçado",Lancamentos!$J:$J,Fluxo_de_Caixa_Semanal!$A199)</f>
        <v>0</v>
      </c>
      <c r="BW199" s="121">
        <f>-SUMIFS(Lancamentos!$Y:$Y,Lancamentos!$AF:$AF,Fluxo_de_Caixa_Semanal!BW$8,Lancamentos!$F:$F,"Orçado",Lancamentos!$J:$J,Fluxo_de_Caixa_Semanal!$A199)</f>
        <v>0</v>
      </c>
      <c r="BX199" s="122">
        <f>-SUMIFS(Lancamentos!$Y:$Y,Lancamentos!$AF:$AF,Fluxo_de_Caixa_Semanal!BX$8,Lancamentos!$F:$F,"Orçado",Lancamentos!$J:$J,Fluxo_de_Caixa_Semanal!$A199)</f>
        <v>0</v>
      </c>
      <c r="BY199" s="123">
        <f>-SUMIFS(Lancamentos!$Y:$Y,Lancamentos!$AF:$AF,Fluxo_de_Caixa_Semanal!BY$8,Lancamentos!$F:$F,"Orçado",Lancamentos!$J:$J,Fluxo_de_Caixa_Semanal!$A199)</f>
        <v>0</v>
      </c>
      <c r="BZ199" s="121">
        <f>-SUMIFS(Lancamentos!$Y:$Y,Lancamentos!$AF:$AF,Fluxo_de_Caixa_Semanal!BZ$8,Lancamentos!$F:$F,"Orçado",Lancamentos!$J:$J,Fluxo_de_Caixa_Semanal!$A199)</f>
        <v>0</v>
      </c>
      <c r="CA199" s="122">
        <f>-SUMIFS(Lancamentos!$Y:$Y,Lancamentos!$AF:$AF,Fluxo_de_Caixa_Semanal!CA$8,Lancamentos!$F:$F,"Orçado",Lancamentos!$J:$J,Fluxo_de_Caixa_Semanal!$A199)</f>
        <v>0</v>
      </c>
      <c r="CB199" s="123">
        <f>-SUMIFS(Lancamentos!$Y:$Y,Lancamentos!$AF:$AF,Fluxo_de_Caixa_Semanal!CB$8,Lancamentos!$F:$F,"Orçado",Lancamentos!$J:$J,Fluxo_de_Caixa_Semanal!$A199)</f>
        <v>0</v>
      </c>
      <c r="CC199" s="121">
        <f>-SUMIFS(Lancamentos!$Y:$Y,Lancamentos!$AF:$AF,Fluxo_de_Caixa_Semanal!CC$8,Lancamentos!$F:$F,"Orçado",Lancamentos!$J:$J,Fluxo_de_Caixa_Semanal!$A199)</f>
        <v>0</v>
      </c>
      <c r="CD199" s="122">
        <f>-SUMIFS(Lancamentos!$Y:$Y,Lancamentos!$AF:$AF,Fluxo_de_Caixa_Semanal!CD$8,Lancamentos!$F:$F,"Orçado",Lancamentos!$J:$J,Fluxo_de_Caixa_Semanal!$A199)</f>
        <v>0</v>
      </c>
      <c r="CE199" s="123">
        <f>-SUMIFS(Lancamentos!$Y:$Y,Lancamentos!$AF:$AF,Fluxo_de_Caixa_Semanal!CE$8,Lancamentos!$F:$F,"Orçado",Lancamentos!$J:$J,Fluxo_de_Caixa_Semanal!$A199)</f>
        <v>0</v>
      </c>
      <c r="CF199" s="121">
        <f>-SUMIFS(Lancamentos!$Y:$Y,Lancamentos!$AF:$AF,Fluxo_de_Caixa_Semanal!CF$8,Lancamentos!$F:$F,"Orçado",Lancamentos!$J:$J,Fluxo_de_Caixa_Semanal!$A199)</f>
        <v>0</v>
      </c>
      <c r="CG199" s="122">
        <f>-SUMIFS(Lancamentos!$Y:$Y,Lancamentos!$AF:$AF,Fluxo_de_Caixa_Semanal!CG$8,Lancamentos!$F:$F,"Orçado",Lancamentos!$J:$J,Fluxo_de_Caixa_Semanal!$A199)</f>
        <v>0</v>
      </c>
      <c r="CH199" s="123">
        <f>-SUMIFS(Lancamentos!$Y:$Y,Lancamentos!$AF:$AF,Fluxo_de_Caixa_Semanal!CH$8,Lancamentos!$F:$F,"Orçado",Lancamentos!$J:$J,Fluxo_de_Caixa_Semanal!$A199)</f>
        <v>0</v>
      </c>
      <c r="CI199" s="121">
        <f>-SUMIFS(Lancamentos!$Y:$Y,Lancamentos!$AF:$AF,Fluxo_de_Caixa_Semanal!CI$8,Lancamentos!$F:$F,"Orçado",Lancamentos!$J:$J,Fluxo_de_Caixa_Semanal!$A199)</f>
        <v>0</v>
      </c>
      <c r="CJ199" s="122">
        <f>-SUMIFS(Lancamentos!$Y:$Y,Lancamentos!$AF:$AF,Fluxo_de_Caixa_Semanal!CJ$8,Lancamentos!$F:$F,"Orçado",Lancamentos!$J:$J,Fluxo_de_Caixa_Semanal!$A199)</f>
        <v>0</v>
      </c>
      <c r="CK199" s="123">
        <f>-SUMIFS(Lancamentos!$Y:$Y,Lancamentos!$AF:$AF,Fluxo_de_Caixa_Semanal!CK$8,Lancamentos!$F:$F,"Orçado",Lancamentos!$J:$J,Fluxo_de_Caixa_Semanal!$A199)</f>
        <v>0</v>
      </c>
      <c r="CL199" s="121">
        <f>-SUMIFS(Lancamentos!$Y:$Y,Lancamentos!$AF:$AF,Fluxo_de_Caixa_Semanal!CL$8,Lancamentos!$F:$F,"Orçado",Lancamentos!$J:$J,Fluxo_de_Caixa_Semanal!$A199)</f>
        <v>0</v>
      </c>
      <c r="CM199" s="122">
        <f>-SUMIFS(Lancamentos!$Y:$Y,Lancamentos!$AF:$AF,Fluxo_de_Caixa_Semanal!CM$8,Lancamentos!$F:$F,"Orçado",Lancamentos!$J:$J,Fluxo_de_Caixa_Semanal!$A199)</f>
        <v>0</v>
      </c>
      <c r="CN199" s="123">
        <f>-SUMIFS(Lancamentos!$Y:$Y,Lancamentos!$AF:$AF,Fluxo_de_Caixa_Semanal!CN$8,Lancamentos!$F:$F,"Orçado",Lancamentos!$J:$J,Fluxo_de_Caixa_Semanal!$A199)</f>
        <v>0</v>
      </c>
      <c r="CO199" s="121">
        <f>-SUMIFS(Lancamentos!$Y:$Y,Lancamentos!$AF:$AF,Fluxo_de_Caixa_Semanal!CO$8,Lancamentos!$F:$F,"Orçado",Lancamentos!$J:$J,Fluxo_de_Caixa_Semanal!$A199)</f>
        <v>0</v>
      </c>
      <c r="CP199" s="122">
        <f>-SUMIFS(Lancamentos!$Y:$Y,Lancamentos!$AF:$AF,Fluxo_de_Caixa_Semanal!CP$8,Lancamentos!$F:$F,"Orçado",Lancamentos!$J:$J,Fluxo_de_Caixa_Semanal!$A199)</f>
        <v>0</v>
      </c>
      <c r="CQ199" s="123">
        <f>-SUMIFS(Lancamentos!$Y:$Y,Lancamentos!$AF:$AF,Fluxo_de_Caixa_Semanal!CQ$8,Lancamentos!$F:$F,"Orçado",Lancamentos!$J:$J,Fluxo_de_Caixa_Semanal!$A199)</f>
        <v>0</v>
      </c>
      <c r="CR199" s="121">
        <f>-SUMIFS(Lancamentos!$Y:$Y,Lancamentos!$AF:$AF,Fluxo_de_Caixa_Semanal!CR$8,Lancamentos!$F:$F,"Orçado",Lancamentos!$J:$J,Fluxo_de_Caixa_Semanal!$A199)</f>
        <v>0</v>
      </c>
      <c r="CS199" s="122">
        <f>-SUMIFS(Lancamentos!$Y:$Y,Lancamentos!$AF:$AF,Fluxo_de_Caixa_Semanal!CS$8,Lancamentos!$F:$F,"Orçado",Lancamentos!$J:$J,Fluxo_de_Caixa_Semanal!$A199)</f>
        <v>0</v>
      </c>
      <c r="CT199" s="123">
        <f>-SUMIFS(Lancamentos!$Y:$Y,Lancamentos!$AF:$AF,Fluxo_de_Caixa_Semanal!CT$8,Lancamentos!$F:$F,"Orçado",Lancamentos!$J:$J,Fluxo_de_Caixa_Semanal!$A199)</f>
        <v>0</v>
      </c>
      <c r="CU199" s="121">
        <f>-SUMIFS(Lancamentos!$Y:$Y,Lancamentos!$AF:$AF,Fluxo_de_Caixa_Semanal!CU$8,Lancamentos!$F:$F,"Orçado",Lancamentos!$J:$J,Fluxo_de_Caixa_Semanal!$A199)</f>
        <v>0</v>
      </c>
      <c r="CV199" s="122">
        <f>-SUMIFS(Lancamentos!$Y:$Y,Lancamentos!$AF:$AF,Fluxo_de_Caixa_Semanal!CV$8,Lancamentos!$F:$F,"Orçado",Lancamentos!$J:$J,Fluxo_de_Caixa_Semanal!$A199)</f>
        <v>0</v>
      </c>
      <c r="CW199" s="123">
        <f>-SUMIFS(Lancamentos!$Y:$Y,Lancamentos!$AF:$AF,Fluxo_de_Caixa_Semanal!CW$8,Lancamentos!$F:$F,"Orçado",Lancamentos!$J:$J,Fluxo_de_Caixa_Semanal!$A199)</f>
        <v>0</v>
      </c>
      <c r="CX199" s="121">
        <f>-SUMIFS(Lancamentos!$Y:$Y,Lancamentos!$AF:$AF,Fluxo_de_Caixa_Semanal!CX$8,Lancamentos!$F:$F,"Orçado",Lancamentos!$J:$J,Fluxo_de_Caixa_Semanal!$A199)</f>
        <v>0</v>
      </c>
      <c r="CY199" s="122">
        <f>-SUMIFS(Lancamentos!$Y:$Y,Lancamentos!$AF:$AF,Fluxo_de_Caixa_Semanal!CY$8,Lancamentos!$F:$F,"Orçado",Lancamentos!$J:$J,Fluxo_de_Caixa_Semanal!$A199)</f>
        <v>0</v>
      </c>
      <c r="CZ199" s="123">
        <f>-SUMIFS(Lancamentos!$Y:$Y,Lancamentos!$AF:$AF,Fluxo_de_Caixa_Semanal!CZ$8,Lancamentos!$F:$F,"Orçado",Lancamentos!$J:$J,Fluxo_de_Caixa_Semanal!$A199)</f>
        <v>0</v>
      </c>
      <c r="DA199" s="121">
        <f>-SUMIFS(Lancamentos!$Y:$Y,Lancamentos!$AF:$AF,Fluxo_de_Caixa_Semanal!DA$8,Lancamentos!$F:$F,"Orçado",Lancamentos!$J:$J,Fluxo_de_Caixa_Semanal!$A199)</f>
        <v>0</v>
      </c>
      <c r="DB199" s="122">
        <f>-SUMIFS(Lancamentos!$Y:$Y,Lancamentos!$AF:$AF,Fluxo_de_Caixa_Semanal!DB$8,Lancamentos!$F:$F,"Orçado",Lancamentos!$J:$J,Fluxo_de_Caixa_Semanal!$A199)</f>
        <v>0</v>
      </c>
      <c r="DC199" s="123">
        <f>-SUMIFS(Lancamentos!$Y:$Y,Lancamentos!$AF:$AF,Fluxo_de_Caixa_Semanal!DC$8,Lancamentos!$F:$F,"Orçado",Lancamentos!$J:$J,Fluxo_de_Caixa_Semanal!$A199)</f>
        <v>0</v>
      </c>
      <c r="DD199" s="121">
        <f>-SUMIFS(Lancamentos!$Y:$Y,Lancamentos!$AF:$AF,Fluxo_de_Caixa_Semanal!DD$8,Lancamentos!$F:$F,"Orçado",Lancamentos!$J:$J,Fluxo_de_Caixa_Semanal!$A199)</f>
        <v>0</v>
      </c>
      <c r="DE199" s="122">
        <f>-SUMIFS(Lancamentos!$Y:$Y,Lancamentos!$AF:$AF,Fluxo_de_Caixa_Semanal!DE$8,Lancamentos!$F:$F,"Orçado",Lancamentos!$J:$J,Fluxo_de_Caixa_Semanal!$A199)</f>
        <v>0</v>
      </c>
      <c r="DF199" s="123">
        <f>-SUMIFS(Lancamentos!$Y:$Y,Lancamentos!$AF:$AF,Fluxo_de_Caixa_Semanal!DF$8,Lancamentos!$F:$F,"Orçado",Lancamentos!$J:$J,Fluxo_de_Caixa_Semanal!$A199)</f>
        <v>0</v>
      </c>
      <c r="DG199" s="121">
        <f>-SUMIFS(Lancamentos!$Y:$Y,Lancamentos!$AF:$AF,Fluxo_de_Caixa_Semanal!DG$8,Lancamentos!$F:$F,"Orçado",Lancamentos!$J:$J,Fluxo_de_Caixa_Semanal!$A199)</f>
        <v>0</v>
      </c>
      <c r="DH199" s="122">
        <f>-SUMIFS(Lancamentos!$Y:$Y,Lancamentos!$AF:$AF,Fluxo_de_Caixa_Semanal!DH$8,Lancamentos!$F:$F,"Orçado",Lancamentos!$J:$J,Fluxo_de_Caixa_Semanal!$A199)</f>
        <v>0</v>
      </c>
      <c r="DI199" s="123">
        <f>-SUMIFS(Lancamentos!$Y:$Y,Lancamentos!$AF:$AF,Fluxo_de_Caixa_Semanal!DI$8,Lancamentos!$F:$F,"Orçado",Lancamentos!$J:$J,Fluxo_de_Caixa_Semanal!$A199)</f>
        <v>0</v>
      </c>
      <c r="DJ199" s="121">
        <f>-SUMIFS(Lancamentos!$Y:$Y,Lancamentos!$AF:$AF,Fluxo_de_Caixa_Semanal!DJ$8,Lancamentos!$F:$F,"Orçado",Lancamentos!$J:$J,Fluxo_de_Caixa_Semanal!$A199)</f>
        <v>0</v>
      </c>
      <c r="DK199" s="122">
        <f>-SUMIFS(Lancamentos!$Y:$Y,Lancamentos!$AF:$AF,Fluxo_de_Caixa_Semanal!DK$8,Lancamentos!$F:$F,"Orçado",Lancamentos!$J:$J,Fluxo_de_Caixa_Semanal!$A199)</f>
        <v>0</v>
      </c>
      <c r="DL199" s="123">
        <f>-SUMIFS(Lancamentos!$Y:$Y,Lancamentos!$AF:$AF,Fluxo_de_Caixa_Semanal!DL$8,Lancamentos!$F:$F,"Orçado",Lancamentos!$J:$J,Fluxo_de_Caixa_Semanal!$A199)</f>
        <v>0</v>
      </c>
      <c r="DM199" s="121">
        <f>-SUMIFS(Lancamentos!$Y:$Y,Lancamentos!$AF:$AF,Fluxo_de_Caixa_Semanal!DM$8,Lancamentos!$F:$F,"Orçado",Lancamentos!$J:$J,Fluxo_de_Caixa_Semanal!$A199)</f>
        <v>0</v>
      </c>
      <c r="DN199" s="122">
        <f>-SUMIFS(Lancamentos!$Y:$Y,Lancamentos!$AF:$AF,Fluxo_de_Caixa_Semanal!DN$8,Lancamentos!$F:$F,"Orçado",Lancamentos!$J:$J,Fluxo_de_Caixa_Semanal!$A199)</f>
        <v>0</v>
      </c>
      <c r="DO199" s="123">
        <f>-SUMIFS(Lancamentos!$Y:$Y,Lancamentos!$AF:$AF,Fluxo_de_Caixa_Semanal!DO$8,Lancamentos!$F:$F,"Orçado",Lancamentos!$J:$J,Fluxo_de_Caixa_Semanal!$A199)</f>
        <v>0</v>
      </c>
      <c r="DP199" s="121">
        <f>-SUMIFS(Lancamentos!$Y:$Y,Lancamentos!$AF:$AF,Fluxo_de_Caixa_Semanal!DP$8,Lancamentos!$F:$F,"Orçado",Lancamentos!$J:$J,Fluxo_de_Caixa_Semanal!$A199)</f>
        <v>0</v>
      </c>
      <c r="DQ199" s="122">
        <f>-SUMIFS(Lancamentos!$Y:$Y,Lancamentos!$AF:$AF,Fluxo_de_Caixa_Semanal!DQ$8,Lancamentos!$F:$F,"Orçado",Lancamentos!$J:$J,Fluxo_de_Caixa_Semanal!$A199)</f>
        <v>0</v>
      </c>
      <c r="DR199" s="123">
        <f>-SUMIFS(Lancamentos!$Y:$Y,Lancamentos!$AF:$AF,Fluxo_de_Caixa_Semanal!DR$8,Lancamentos!$F:$F,"Orçado",Lancamentos!$J:$J,Fluxo_de_Caixa_Semanal!$A199)</f>
        <v>0</v>
      </c>
      <c r="DS199" s="121">
        <f>-SUMIFS(Lancamentos!$Y:$Y,Lancamentos!$AF:$AF,Fluxo_de_Caixa_Semanal!DS$8,Lancamentos!$F:$F,"Orçado",Lancamentos!$J:$J,Fluxo_de_Caixa_Semanal!$A199)</f>
        <v>0</v>
      </c>
      <c r="DT199" s="122">
        <f>-SUMIFS(Lancamentos!$Y:$Y,Lancamentos!$AF:$AF,Fluxo_de_Caixa_Semanal!DT$8,Lancamentos!$F:$F,"Orçado",Lancamentos!$J:$J,Fluxo_de_Caixa_Semanal!$A199)</f>
        <v>0</v>
      </c>
      <c r="DU199" s="123">
        <f>-SUMIFS(Lancamentos!$Y:$Y,Lancamentos!$AF:$AF,Fluxo_de_Caixa_Semanal!DU$8,Lancamentos!$F:$F,"Orçado",Lancamentos!$J:$J,Fluxo_de_Caixa_Semanal!$A199)</f>
        <v>0</v>
      </c>
      <c r="DV199" s="121">
        <f>-SUMIFS(Lancamentos!$Y:$Y,Lancamentos!$AF:$AF,Fluxo_de_Caixa_Semanal!DV$8,Lancamentos!$F:$F,"Orçado",Lancamentos!$J:$J,Fluxo_de_Caixa_Semanal!$A199)</f>
        <v>0</v>
      </c>
      <c r="DW199" s="122">
        <f>-SUMIFS(Lancamentos!$Y:$Y,Lancamentos!$AF:$AF,Fluxo_de_Caixa_Semanal!DW$8,Lancamentos!$F:$F,"Orçado",Lancamentos!$J:$J,Fluxo_de_Caixa_Semanal!$A199)</f>
        <v>0</v>
      </c>
      <c r="DX199" s="123">
        <f>-SUMIFS(Lancamentos!$Y:$Y,Lancamentos!$AF:$AF,Fluxo_de_Caixa_Semanal!DX$8,Lancamentos!$F:$F,"Orçado",Lancamentos!$J:$J,Fluxo_de_Caixa_Semanal!$A199)</f>
        <v>0</v>
      </c>
      <c r="DY199" s="121">
        <f>-SUMIFS(Lancamentos!$Y:$Y,Lancamentos!$AF:$AF,Fluxo_de_Caixa_Semanal!DY$8,Lancamentos!$F:$F,"Orçado",Lancamentos!$J:$J,Fluxo_de_Caixa_Semanal!$A199)</f>
        <v>0</v>
      </c>
      <c r="DZ199" s="122">
        <f>-SUMIFS(Lancamentos!$Y:$Y,Lancamentos!$AF:$AF,Fluxo_de_Caixa_Semanal!DZ$8,Lancamentos!$F:$F,"Orçado",Lancamentos!$J:$J,Fluxo_de_Caixa_Semanal!$A199)</f>
        <v>0</v>
      </c>
      <c r="EA199" s="123">
        <f>-SUMIFS(Lancamentos!$Y:$Y,Lancamentos!$AF:$AF,Fluxo_de_Caixa_Semanal!EA$8,Lancamentos!$F:$F,"Orçado",Lancamentos!$J:$J,Fluxo_de_Caixa_Semanal!$A199)</f>
        <v>0</v>
      </c>
      <c r="EB199" s="121">
        <f>-SUMIFS(Lancamentos!$Y:$Y,Lancamentos!$AF:$AF,Fluxo_de_Caixa_Semanal!EB$8,Lancamentos!$F:$F,"Orçado",Lancamentos!$J:$J,Fluxo_de_Caixa_Semanal!$A199)</f>
        <v>0</v>
      </c>
      <c r="EC199" s="122">
        <f>-SUMIFS(Lancamentos!$Y:$Y,Lancamentos!$AF:$AF,Fluxo_de_Caixa_Semanal!EC$8,Lancamentos!$F:$F,"Orçado",Lancamentos!$J:$J,Fluxo_de_Caixa_Semanal!$A199)</f>
        <v>0</v>
      </c>
      <c r="ED199" s="123">
        <f>-SUMIFS(Lancamentos!$Y:$Y,Lancamentos!$AF:$AF,Fluxo_de_Caixa_Semanal!ED$8,Lancamentos!$F:$F,"Orçado",Lancamentos!$J:$J,Fluxo_de_Caixa_Semanal!$A199)</f>
        <v>0</v>
      </c>
      <c r="EE199" s="121">
        <f>-SUMIFS(Lancamentos!$Y:$Y,Lancamentos!$AF:$AF,Fluxo_de_Caixa_Semanal!EE$8,Lancamentos!$F:$F,"Orçado",Lancamentos!$J:$J,Fluxo_de_Caixa_Semanal!$A199)</f>
        <v>0</v>
      </c>
      <c r="EF199" s="122">
        <f>-SUMIFS(Lancamentos!$Y:$Y,Lancamentos!$AF:$AF,Fluxo_de_Caixa_Semanal!EF$8,Lancamentos!$F:$F,"Orçado",Lancamentos!$J:$J,Fluxo_de_Caixa_Semanal!$A199)</f>
        <v>0</v>
      </c>
      <c r="EG199" s="123">
        <f>-SUMIFS(Lancamentos!$Y:$Y,Lancamentos!$AF:$AF,Fluxo_de_Caixa_Semanal!EG$8,Lancamentos!$F:$F,"Orçado",Lancamentos!$J:$J,Fluxo_de_Caixa_Semanal!$A199)</f>
        <v>0</v>
      </c>
      <c r="EH199" s="121">
        <f>-SUMIFS(Lancamentos!$Y:$Y,Lancamentos!$AF:$AF,Fluxo_de_Caixa_Semanal!EH$8,Lancamentos!$F:$F,"Orçado",Lancamentos!$J:$J,Fluxo_de_Caixa_Semanal!$A199)</f>
        <v>0</v>
      </c>
      <c r="EI199" s="122">
        <f>-SUMIFS(Lancamentos!$Y:$Y,Lancamentos!$AF:$AF,Fluxo_de_Caixa_Semanal!EI$8,Lancamentos!$F:$F,"Orçado",Lancamentos!$J:$J,Fluxo_de_Caixa_Semanal!$A199)</f>
        <v>0</v>
      </c>
      <c r="EJ199" s="123">
        <f>-SUMIFS(Lancamentos!$Y:$Y,Lancamentos!$AF:$AF,Fluxo_de_Caixa_Semanal!EJ$8,Lancamentos!$F:$F,"Orçado",Lancamentos!$J:$J,Fluxo_de_Caixa_Semanal!$A199)</f>
        <v>0</v>
      </c>
      <c r="EK199" s="121">
        <f>-SUMIFS(Lancamentos!$Y:$Y,Lancamentos!$AF:$AF,Fluxo_de_Caixa_Semanal!EK$8,Lancamentos!$F:$F,"Orçado",Lancamentos!$J:$J,Fluxo_de_Caixa_Semanal!$A199)</f>
        <v>0</v>
      </c>
      <c r="EL199" s="122">
        <f>-SUMIFS(Lancamentos!$Y:$Y,Lancamentos!$AF:$AF,Fluxo_de_Caixa_Semanal!EL$8,Lancamentos!$F:$F,"Orçado",Lancamentos!$J:$J,Fluxo_de_Caixa_Semanal!$A199)</f>
        <v>0</v>
      </c>
      <c r="EM199" s="123">
        <f>-SUMIFS(Lancamentos!$Y:$Y,Lancamentos!$AF:$AF,Fluxo_de_Caixa_Semanal!EM$8,Lancamentos!$F:$F,"Orçado",Lancamentos!$J:$J,Fluxo_de_Caixa_Semanal!$A199)</f>
        <v>0</v>
      </c>
      <c r="EN199" s="121">
        <f>-SUMIFS(Lancamentos!$Y:$Y,Lancamentos!$AF:$AF,Fluxo_de_Caixa_Semanal!EN$8,Lancamentos!$F:$F,"Orçado",Lancamentos!$J:$J,Fluxo_de_Caixa_Semanal!$A199)</f>
        <v>0</v>
      </c>
      <c r="EO199" s="122">
        <f>-SUMIFS(Lancamentos!$Y:$Y,Lancamentos!$AF:$AF,Fluxo_de_Caixa_Semanal!EO$8,Lancamentos!$F:$F,"Orçado",Lancamentos!$J:$J,Fluxo_de_Caixa_Semanal!$A199)</f>
        <v>0</v>
      </c>
      <c r="EP199" s="123">
        <f>-SUMIFS(Lancamentos!$Y:$Y,Lancamentos!$AF:$AF,Fluxo_de_Caixa_Semanal!EP$8,Lancamentos!$F:$F,"Orçado",Lancamentos!$J:$J,Fluxo_de_Caixa_Semanal!$A199)</f>
        <v>0</v>
      </c>
      <c r="EQ199" s="121">
        <f>-SUMIFS(Lancamentos!$Y:$Y,Lancamentos!$AF:$AF,Fluxo_de_Caixa_Semanal!EQ$8,Lancamentos!$F:$F,"Orçado",Lancamentos!$J:$J,Fluxo_de_Caixa_Semanal!$A199)</f>
        <v>0</v>
      </c>
      <c r="ER199" s="122">
        <f>-SUMIFS(Lancamentos!$Y:$Y,Lancamentos!$AF:$AF,Fluxo_de_Caixa_Semanal!ER$8,Lancamentos!$F:$F,"Orçado",Lancamentos!$J:$J,Fluxo_de_Caixa_Semanal!$A199)</f>
        <v>0</v>
      </c>
      <c r="ES199" s="123">
        <f>-SUMIFS(Lancamentos!$Y:$Y,Lancamentos!$AF:$AF,Fluxo_de_Caixa_Semanal!ES$8,Lancamentos!$F:$F,"Orçado",Lancamentos!$J:$J,Fluxo_de_Caixa_Semanal!$A199)</f>
        <v>0</v>
      </c>
    </row>
    <row r="200" spans="1:149" s="2" customFormat="1" outlineLevel="1" x14ac:dyDescent="0.25">
      <c r="A200" t="s">
        <v>190</v>
      </c>
      <c r="B200" t="s">
        <v>191</v>
      </c>
      <c r="C200" s="165">
        <f>-SUMIFS(Lancamentos!$Y:$Y,Lancamentos!$AF:$AF,Fluxo_de_Caixa_Semanal!C$8,Lancamentos!$F:$F,"Realizado",Lancamentos!$J:$J,Fluxo_de_Caixa_Semanal!$A200)</f>
        <v>0</v>
      </c>
      <c r="D200" s="165">
        <f>-SUMIFS(Lancamentos!$Y:$Y,Lancamentos!$AF:$AF,Fluxo_de_Caixa_Semanal!D$8,Lancamentos!$F:$F,"Realizado",Lancamentos!$J:$J,Fluxo_de_Caixa_Semanal!$A200)</f>
        <v>0</v>
      </c>
      <c r="E200" s="166">
        <f>-SUMIFS(Lancamentos!$Y:$Y,Lancamentos!$AF:$AF,Fluxo_de_Caixa_Semanal!E$8,Lancamentos!$F:$F,"Realizado",Lancamentos!$J:$J,Fluxo_de_Caixa_Semanal!$A200)</f>
        <v>0</v>
      </c>
      <c r="F200" s="167">
        <f>-SUMIFS(Lancamentos!$Y:$Y,Lancamentos!$AF:$AF,Fluxo_de_Caixa_Semanal!F$8,Lancamentos!$F:$F,"Realizado",Lancamentos!$J:$J,Fluxo_de_Caixa_Semanal!$A200)</f>
        <v>0</v>
      </c>
      <c r="G200" s="165">
        <f>-SUMIFS(Lancamentos!$Y:$Y,Lancamentos!$AF:$AF,Fluxo_de_Caixa_Semanal!G$8,Lancamentos!$F:$F,"Realizado",Lancamentos!$J:$J,Fluxo_de_Caixa_Semanal!$A200)</f>
        <v>0</v>
      </c>
      <c r="H200" s="166">
        <f>-SUMIFS(Lancamentos!$Y:$Y,Lancamentos!$AF:$AF,Fluxo_de_Caixa_Semanal!H$8,Lancamentos!$F:$F,"Realizado",Lancamentos!$J:$J,Fluxo_de_Caixa_Semanal!$A200)</f>
        <v>0</v>
      </c>
      <c r="I200" s="167">
        <f>-SUMIFS(Lancamentos!$Y:$Y,Lancamentos!$AF:$AF,Fluxo_de_Caixa_Semanal!I$8,Lancamentos!$F:$F,"Realizado",Lancamentos!$J:$J,Fluxo_de_Caixa_Semanal!$A200)</f>
        <v>0</v>
      </c>
      <c r="J200" s="165">
        <f>-SUMIFS(Lancamentos!$Y:$Y,Lancamentos!$AF:$AF,Fluxo_de_Caixa_Semanal!J$8,Lancamentos!$F:$F,"Realizado",Lancamentos!$J:$J,Fluxo_de_Caixa_Semanal!$A200)</f>
        <v>0</v>
      </c>
      <c r="K200" s="166">
        <f>-SUMIFS(Lancamentos!$Y:$Y,Lancamentos!$AF:$AF,Fluxo_de_Caixa_Semanal!K$8,Lancamentos!$F:$F,"Realizado",Lancamentos!$J:$J,Fluxo_de_Caixa_Semanal!$A200)</f>
        <v>0</v>
      </c>
      <c r="L200" s="167">
        <f>-SUMIFS(Lancamentos!$Y:$Y,Lancamentos!$AF:$AF,Fluxo_de_Caixa_Semanal!L$8,Lancamentos!$F:$F,"Realizado",Lancamentos!$J:$J,Fluxo_de_Caixa_Semanal!$A200)</f>
        <v>0</v>
      </c>
      <c r="M200" s="165">
        <f>-SUMIFS(Lancamentos!$Y:$Y,Lancamentos!$AF:$AF,Fluxo_de_Caixa_Semanal!M$8,Lancamentos!$F:$F,"Realizado",Lancamentos!$J:$J,Fluxo_de_Caixa_Semanal!$A200)</f>
        <v>0</v>
      </c>
      <c r="N200" s="166">
        <f>-SUMIFS(Lancamentos!$Y:$Y,Lancamentos!$AF:$AF,Fluxo_de_Caixa_Semanal!N$8,Lancamentos!$F:$F,"Realizado",Lancamentos!$J:$J,Fluxo_de_Caixa_Semanal!$A200)</f>
        <v>0</v>
      </c>
      <c r="O200" s="167">
        <f>-SUMIFS(Lancamentos!$Y:$Y,Lancamentos!$AF:$AF,Fluxo_de_Caixa_Semanal!O$8,Lancamentos!$F:$F,"Realizado",Lancamentos!$J:$J,Fluxo_de_Caixa_Semanal!$A200)</f>
        <v>0</v>
      </c>
      <c r="P200" s="165">
        <f>-SUMIFS(Lancamentos!$Y:$Y,Lancamentos!$AF:$AF,Fluxo_de_Caixa_Semanal!P$8,Lancamentos!$F:$F,"Realizado",Lancamentos!$J:$J,Fluxo_de_Caixa_Semanal!$A200)</f>
        <v>0</v>
      </c>
      <c r="Q200" s="166">
        <f>-SUMIFS(Lancamentos!$Y:$Y,Lancamentos!$AF:$AF,Fluxo_de_Caixa_Semanal!Q$8,Lancamentos!$F:$F,"Realizado",Lancamentos!$J:$J,Fluxo_de_Caixa_Semanal!$A200)</f>
        <v>0</v>
      </c>
      <c r="R200" s="167">
        <f>-SUMIFS(Lancamentos!$Y:$Y,Lancamentos!$AF:$AF,Fluxo_de_Caixa_Semanal!R$8,Lancamentos!$F:$F,"Realizado",Lancamentos!$J:$J,Fluxo_de_Caixa_Semanal!$A200)</f>
        <v>0</v>
      </c>
      <c r="S200" s="165">
        <f>-SUMIFS(Lancamentos!$Y:$Y,Lancamentos!$AF:$AF,Fluxo_de_Caixa_Semanal!S$8,Lancamentos!$F:$F,"Realizado",Lancamentos!$J:$J,Fluxo_de_Caixa_Semanal!$A200)</f>
        <v>0</v>
      </c>
      <c r="T200" s="166">
        <f>-SUMIFS(Lancamentos!$Y:$Y,Lancamentos!$AF:$AF,Fluxo_de_Caixa_Semanal!T$8,Lancamentos!$F:$F,"Realizado",Lancamentos!$J:$J,Fluxo_de_Caixa_Semanal!$A200)</f>
        <v>0</v>
      </c>
      <c r="U200" s="167">
        <f>-SUMIFS(Lancamentos!$Y:$Y,Lancamentos!$AF:$AF,Fluxo_de_Caixa_Semanal!U$8,Lancamentos!$F:$F,"Realizado",Lancamentos!$J:$J,Fluxo_de_Caixa_Semanal!$A200)</f>
        <v>0</v>
      </c>
      <c r="V200" s="165">
        <f>-SUMIFS(Lancamentos!$Y:$Y,Lancamentos!$AF:$AF,Fluxo_de_Caixa_Semanal!V$8,Lancamentos!$F:$F,"Realizado",Lancamentos!$J:$J,Fluxo_de_Caixa_Semanal!$A200)</f>
        <v>0</v>
      </c>
      <c r="W200" s="166">
        <f>-SUMIFS(Lancamentos!$Y:$Y,Lancamentos!$AF:$AF,Fluxo_de_Caixa_Semanal!W$8,Lancamentos!$F:$F,"Realizado",Lancamentos!$J:$J,Fluxo_de_Caixa_Semanal!$A200)</f>
        <v>0</v>
      </c>
      <c r="X200" s="121">
        <f>-SUMIFS(Lancamentos!$Y:$Y,Lancamentos!$AF:$AF,Fluxo_de_Caixa_Semanal!X$8,Lancamentos!$F:$F,"Orçado",Lancamentos!$J:$J,Fluxo_de_Caixa_Semanal!$A200)</f>
        <v>0</v>
      </c>
      <c r="Y200" s="122">
        <f>-SUMIFS(Lancamentos!$Y:$Y,Lancamentos!$AF:$AF,Fluxo_de_Caixa_Semanal!Y$8,Lancamentos!$F:$F,"Orçado",Lancamentos!$J:$J,Fluxo_de_Caixa_Semanal!$A200)</f>
        <v>0</v>
      </c>
      <c r="Z200" s="123">
        <f>-SUMIFS(Lancamentos!$Y:$Y,Lancamentos!$AF:$AF,Fluxo_de_Caixa_Semanal!Z$8,Lancamentos!$F:$F,"Orçado",Lancamentos!$J:$J,Fluxo_de_Caixa_Semanal!$A200)</f>
        <v>0</v>
      </c>
      <c r="AA200" s="121">
        <f>-SUMIFS(Lancamentos!$Y:$Y,Lancamentos!$AF:$AF,Fluxo_de_Caixa_Semanal!AA$8,Lancamentos!$F:$F,"Orçado",Lancamentos!$J:$J,Fluxo_de_Caixa_Semanal!$A200)</f>
        <v>0</v>
      </c>
      <c r="AB200" s="122">
        <f>-SUMIFS(Lancamentos!$Y:$Y,Lancamentos!$AF:$AF,Fluxo_de_Caixa_Semanal!AB$8,Lancamentos!$F:$F,"Orçado",Lancamentos!$J:$J,Fluxo_de_Caixa_Semanal!$A200)</f>
        <v>0</v>
      </c>
      <c r="AC200" s="123">
        <f>-SUMIFS(Lancamentos!$Y:$Y,Lancamentos!$AF:$AF,Fluxo_de_Caixa_Semanal!AC$8,Lancamentos!$F:$F,"Orçado",Lancamentos!$J:$J,Fluxo_de_Caixa_Semanal!$A200)</f>
        <v>0</v>
      </c>
      <c r="AD200" s="121">
        <f>-SUMIFS(Lancamentos!$Y:$Y,Lancamentos!$AF:$AF,Fluxo_de_Caixa_Semanal!AD$8,Lancamentos!$F:$F,"Orçado",Lancamentos!$J:$J,Fluxo_de_Caixa_Semanal!$A200)</f>
        <v>0</v>
      </c>
      <c r="AE200" s="122">
        <f>-SUMIFS(Lancamentos!$Y:$Y,Lancamentos!$AF:$AF,Fluxo_de_Caixa_Semanal!AE$8,Lancamentos!$F:$F,"Orçado",Lancamentos!$J:$J,Fluxo_de_Caixa_Semanal!$A200)</f>
        <v>0</v>
      </c>
      <c r="AF200" s="123">
        <f>-SUMIFS(Lancamentos!$Y:$Y,Lancamentos!$AF:$AF,Fluxo_de_Caixa_Semanal!AF$8,Lancamentos!$F:$F,"Orçado",Lancamentos!$J:$J,Fluxo_de_Caixa_Semanal!$A200)</f>
        <v>0</v>
      </c>
      <c r="AG200" s="121">
        <f>-SUMIFS(Lancamentos!$Y:$Y,Lancamentos!$AF:$AF,Fluxo_de_Caixa_Semanal!AG$8,Lancamentos!$F:$F,"Orçado",Lancamentos!$J:$J,Fluxo_de_Caixa_Semanal!$A200)</f>
        <v>0</v>
      </c>
      <c r="AH200" s="122">
        <f>-SUMIFS(Lancamentos!$Y:$Y,Lancamentos!$AF:$AF,Fluxo_de_Caixa_Semanal!AH$8,Lancamentos!$F:$F,"Orçado",Lancamentos!$J:$J,Fluxo_de_Caixa_Semanal!$A200)</f>
        <v>0</v>
      </c>
      <c r="AI200" s="123">
        <f>-SUMIFS(Lancamentos!$Y:$Y,Lancamentos!$AF:$AF,Fluxo_de_Caixa_Semanal!AI$8,Lancamentos!$F:$F,"Orçado",Lancamentos!$J:$J,Fluxo_de_Caixa_Semanal!$A200)</f>
        <v>0</v>
      </c>
      <c r="AJ200" s="121">
        <f>-SUMIFS(Lancamentos!$Y:$Y,Lancamentos!$AF:$AF,Fluxo_de_Caixa_Semanal!AJ$8,Lancamentos!$F:$F,"Orçado",Lancamentos!$J:$J,Fluxo_de_Caixa_Semanal!$A200)</f>
        <v>0</v>
      </c>
      <c r="AK200" s="122">
        <f>-SUMIFS(Lancamentos!$Y:$Y,Lancamentos!$AF:$AF,Fluxo_de_Caixa_Semanal!AK$8,Lancamentos!$F:$F,"Orçado",Lancamentos!$J:$J,Fluxo_de_Caixa_Semanal!$A200)</f>
        <v>0</v>
      </c>
      <c r="AL200" s="123">
        <f>-SUMIFS(Lancamentos!$Y:$Y,Lancamentos!$AF:$AF,Fluxo_de_Caixa_Semanal!AL$8,Lancamentos!$F:$F,"Orçado",Lancamentos!$J:$J,Fluxo_de_Caixa_Semanal!$A200)</f>
        <v>0</v>
      </c>
      <c r="AM200" s="121">
        <f>-SUMIFS(Lancamentos!$Y:$Y,Lancamentos!$AF:$AF,Fluxo_de_Caixa_Semanal!AM$8,Lancamentos!$F:$F,"Orçado",Lancamentos!$J:$J,Fluxo_de_Caixa_Semanal!$A200)</f>
        <v>0</v>
      </c>
      <c r="AN200" s="122">
        <f>-SUMIFS(Lancamentos!$Y:$Y,Lancamentos!$AF:$AF,Fluxo_de_Caixa_Semanal!AN$8,Lancamentos!$F:$F,"Orçado",Lancamentos!$J:$J,Fluxo_de_Caixa_Semanal!$A200)</f>
        <v>0</v>
      </c>
      <c r="AO200" s="123">
        <f>-SUMIFS(Lancamentos!$Y:$Y,Lancamentos!$AF:$AF,Fluxo_de_Caixa_Semanal!AO$8,Lancamentos!$F:$F,"Orçado",Lancamentos!$J:$J,Fluxo_de_Caixa_Semanal!$A200)</f>
        <v>0</v>
      </c>
      <c r="AP200" s="121">
        <f>-SUMIFS(Lancamentos!$Y:$Y,Lancamentos!$AF:$AF,Fluxo_de_Caixa_Semanal!AP$8,Lancamentos!$F:$F,"Orçado",Lancamentos!$J:$J,Fluxo_de_Caixa_Semanal!$A200)</f>
        <v>0</v>
      </c>
      <c r="AQ200" s="122">
        <f>-SUMIFS(Lancamentos!$Y:$Y,Lancamentos!$AF:$AF,Fluxo_de_Caixa_Semanal!AQ$8,Lancamentos!$F:$F,"Orçado",Lancamentos!$J:$J,Fluxo_de_Caixa_Semanal!$A200)</f>
        <v>0</v>
      </c>
      <c r="AR200" s="123">
        <f>-SUMIFS(Lancamentos!$Y:$Y,Lancamentos!$AF:$AF,Fluxo_de_Caixa_Semanal!AR$8,Lancamentos!$F:$F,"Orçado",Lancamentos!$J:$J,Fluxo_de_Caixa_Semanal!$A200)</f>
        <v>0</v>
      </c>
      <c r="AS200" s="121">
        <f>-SUMIFS(Lancamentos!$Y:$Y,Lancamentos!$AF:$AF,Fluxo_de_Caixa_Semanal!AS$8,Lancamentos!$F:$F,"Orçado",Lancamentos!$J:$J,Fluxo_de_Caixa_Semanal!$A200)</f>
        <v>0</v>
      </c>
      <c r="AT200" s="122">
        <f>-SUMIFS(Lancamentos!$Y:$Y,Lancamentos!$AF:$AF,Fluxo_de_Caixa_Semanal!AT$8,Lancamentos!$F:$F,"Orçado",Lancamentos!$J:$J,Fluxo_de_Caixa_Semanal!$A200)</f>
        <v>0</v>
      </c>
      <c r="AU200" s="123">
        <f>-SUMIFS(Lancamentos!$Y:$Y,Lancamentos!$AF:$AF,Fluxo_de_Caixa_Semanal!AU$8,Lancamentos!$F:$F,"Orçado",Lancamentos!$J:$J,Fluxo_de_Caixa_Semanal!$A200)</f>
        <v>0</v>
      </c>
      <c r="AV200" s="121">
        <f>-SUMIFS(Lancamentos!$Y:$Y,Lancamentos!$AF:$AF,Fluxo_de_Caixa_Semanal!AV$8,Lancamentos!$F:$F,"Orçado",Lancamentos!$J:$J,Fluxo_de_Caixa_Semanal!$A200)</f>
        <v>0</v>
      </c>
      <c r="AW200" s="122">
        <f>-SUMIFS(Lancamentos!$Y:$Y,Lancamentos!$AF:$AF,Fluxo_de_Caixa_Semanal!AW$8,Lancamentos!$F:$F,"Orçado",Lancamentos!$J:$J,Fluxo_de_Caixa_Semanal!$A200)</f>
        <v>0</v>
      </c>
      <c r="AX200" s="123">
        <f>-SUMIFS(Lancamentos!$Y:$Y,Lancamentos!$AF:$AF,Fluxo_de_Caixa_Semanal!AX$8,Lancamentos!$F:$F,"Orçado",Lancamentos!$J:$J,Fluxo_de_Caixa_Semanal!$A200)</f>
        <v>0</v>
      </c>
      <c r="AY200" s="121">
        <f>-SUMIFS(Lancamentos!$Y:$Y,Lancamentos!$AF:$AF,Fluxo_de_Caixa_Semanal!AY$8,Lancamentos!$F:$F,"Orçado",Lancamentos!$J:$J,Fluxo_de_Caixa_Semanal!$A200)</f>
        <v>0</v>
      </c>
      <c r="AZ200" s="122">
        <f>-SUMIFS(Lancamentos!$Y:$Y,Lancamentos!$AF:$AF,Fluxo_de_Caixa_Semanal!AZ$8,Lancamentos!$F:$F,"Orçado",Lancamentos!$J:$J,Fluxo_de_Caixa_Semanal!$A200)</f>
        <v>0</v>
      </c>
      <c r="BA200" s="123">
        <f>-SUMIFS(Lancamentos!$Y:$Y,Lancamentos!$AF:$AF,Fluxo_de_Caixa_Semanal!BA$8,Lancamentos!$F:$F,"Orçado",Lancamentos!$J:$J,Fluxo_de_Caixa_Semanal!$A200)</f>
        <v>0</v>
      </c>
      <c r="BB200" s="121">
        <f>-SUMIFS(Lancamentos!$Y:$Y,Lancamentos!$AF:$AF,Fluxo_de_Caixa_Semanal!BB$8,Lancamentos!$F:$F,"Orçado",Lancamentos!$J:$J,Fluxo_de_Caixa_Semanal!$A200)</f>
        <v>0</v>
      </c>
      <c r="BC200" s="122">
        <f>-SUMIFS(Lancamentos!$Y:$Y,Lancamentos!$AF:$AF,Fluxo_de_Caixa_Semanal!BC$8,Lancamentos!$F:$F,"Orçado",Lancamentos!$J:$J,Fluxo_de_Caixa_Semanal!$A200)</f>
        <v>0</v>
      </c>
      <c r="BD200" s="123">
        <f>-SUMIFS(Lancamentos!$Y:$Y,Lancamentos!$AF:$AF,Fluxo_de_Caixa_Semanal!BD$8,Lancamentos!$F:$F,"Orçado",Lancamentos!$J:$J,Fluxo_de_Caixa_Semanal!$A200)</f>
        <v>0</v>
      </c>
      <c r="BE200" s="121">
        <f>-SUMIFS(Lancamentos!$Y:$Y,Lancamentos!$AF:$AF,Fluxo_de_Caixa_Semanal!BE$8,Lancamentos!$F:$F,"Orçado",Lancamentos!$J:$J,Fluxo_de_Caixa_Semanal!$A200)</f>
        <v>0</v>
      </c>
      <c r="BF200" s="122">
        <f>-SUMIFS(Lancamentos!$Y:$Y,Lancamentos!$AF:$AF,Fluxo_de_Caixa_Semanal!BF$8,Lancamentos!$F:$F,"Orçado",Lancamentos!$J:$J,Fluxo_de_Caixa_Semanal!$A200)</f>
        <v>0</v>
      </c>
      <c r="BG200" s="123">
        <f>-SUMIFS(Lancamentos!$Y:$Y,Lancamentos!$AF:$AF,Fluxo_de_Caixa_Semanal!BG$8,Lancamentos!$F:$F,"Orçado",Lancamentos!$J:$J,Fluxo_de_Caixa_Semanal!$A200)</f>
        <v>0</v>
      </c>
      <c r="BH200" s="121">
        <f>-SUMIFS(Lancamentos!$Y:$Y,Lancamentos!$AF:$AF,Fluxo_de_Caixa_Semanal!BH$8,Lancamentos!$F:$F,"Orçado",Lancamentos!$J:$J,Fluxo_de_Caixa_Semanal!$A200)</f>
        <v>0</v>
      </c>
      <c r="BI200" s="122">
        <f>-SUMIFS(Lancamentos!$Y:$Y,Lancamentos!$AF:$AF,Fluxo_de_Caixa_Semanal!BI$8,Lancamentos!$F:$F,"Orçado",Lancamentos!$J:$J,Fluxo_de_Caixa_Semanal!$A200)</f>
        <v>0</v>
      </c>
      <c r="BJ200" s="123">
        <f>-SUMIFS(Lancamentos!$Y:$Y,Lancamentos!$AF:$AF,Fluxo_de_Caixa_Semanal!BJ$8,Lancamentos!$F:$F,"Orçado",Lancamentos!$J:$J,Fluxo_de_Caixa_Semanal!$A200)</f>
        <v>0</v>
      </c>
      <c r="BK200" s="121">
        <f>-SUMIFS(Lancamentos!$Y:$Y,Lancamentos!$AF:$AF,Fluxo_de_Caixa_Semanal!BK$8,Lancamentos!$F:$F,"Orçado",Lancamentos!$J:$J,Fluxo_de_Caixa_Semanal!$A200)</f>
        <v>0</v>
      </c>
      <c r="BL200" s="122">
        <f>-SUMIFS(Lancamentos!$Y:$Y,Lancamentos!$AF:$AF,Fluxo_de_Caixa_Semanal!BL$8,Lancamentos!$F:$F,"Orçado",Lancamentos!$J:$J,Fluxo_de_Caixa_Semanal!$A200)</f>
        <v>0</v>
      </c>
      <c r="BM200" s="123">
        <f>-SUMIFS(Lancamentos!$Y:$Y,Lancamentos!$AF:$AF,Fluxo_de_Caixa_Semanal!BM$8,Lancamentos!$F:$F,"Orçado",Lancamentos!$J:$J,Fluxo_de_Caixa_Semanal!$A200)</f>
        <v>0</v>
      </c>
      <c r="BN200" s="121">
        <f>-SUMIFS(Lancamentos!$Y:$Y,Lancamentos!$AF:$AF,Fluxo_de_Caixa_Semanal!BN$8,Lancamentos!$F:$F,"Orçado",Lancamentos!$J:$J,Fluxo_de_Caixa_Semanal!$A200)</f>
        <v>0</v>
      </c>
      <c r="BO200" s="122">
        <f>-SUMIFS(Lancamentos!$Y:$Y,Lancamentos!$AF:$AF,Fluxo_de_Caixa_Semanal!BO$8,Lancamentos!$F:$F,"Orçado",Lancamentos!$J:$J,Fluxo_de_Caixa_Semanal!$A200)</f>
        <v>0</v>
      </c>
      <c r="BP200" s="123">
        <f>-SUMIFS(Lancamentos!$Y:$Y,Lancamentos!$AF:$AF,Fluxo_de_Caixa_Semanal!BP$8,Lancamentos!$F:$F,"Orçado",Lancamentos!$J:$J,Fluxo_de_Caixa_Semanal!$A200)</f>
        <v>0</v>
      </c>
      <c r="BQ200" s="121">
        <f>-SUMIFS(Lancamentos!$Y:$Y,Lancamentos!$AF:$AF,Fluxo_de_Caixa_Semanal!BQ$8,Lancamentos!$F:$F,"Orçado",Lancamentos!$J:$J,Fluxo_de_Caixa_Semanal!$A200)</f>
        <v>0</v>
      </c>
      <c r="BR200" s="122">
        <f>-SUMIFS(Lancamentos!$Y:$Y,Lancamentos!$AF:$AF,Fluxo_de_Caixa_Semanal!BR$8,Lancamentos!$F:$F,"Orçado",Lancamentos!$J:$J,Fluxo_de_Caixa_Semanal!$A200)</f>
        <v>0</v>
      </c>
      <c r="BS200" s="123">
        <f>-SUMIFS(Lancamentos!$Y:$Y,Lancamentos!$AF:$AF,Fluxo_de_Caixa_Semanal!BS$8,Lancamentos!$F:$F,"Orçado",Lancamentos!$J:$J,Fluxo_de_Caixa_Semanal!$A200)</f>
        <v>0</v>
      </c>
      <c r="BT200" s="121">
        <f>-SUMIFS(Lancamentos!$Y:$Y,Lancamentos!$AF:$AF,Fluxo_de_Caixa_Semanal!BT$8,Lancamentos!$F:$F,"Orçado",Lancamentos!$J:$J,Fluxo_de_Caixa_Semanal!$A200)</f>
        <v>0</v>
      </c>
      <c r="BU200" s="122">
        <f>-SUMIFS(Lancamentos!$Y:$Y,Lancamentos!$AF:$AF,Fluxo_de_Caixa_Semanal!BU$8,Lancamentos!$F:$F,"Orçado",Lancamentos!$J:$J,Fluxo_de_Caixa_Semanal!$A200)</f>
        <v>0</v>
      </c>
      <c r="BV200" s="123">
        <f>-SUMIFS(Lancamentos!$Y:$Y,Lancamentos!$AF:$AF,Fluxo_de_Caixa_Semanal!BV$8,Lancamentos!$F:$F,"Orçado",Lancamentos!$J:$J,Fluxo_de_Caixa_Semanal!$A200)</f>
        <v>0</v>
      </c>
      <c r="BW200" s="121">
        <f>-SUMIFS(Lancamentos!$Y:$Y,Lancamentos!$AF:$AF,Fluxo_de_Caixa_Semanal!BW$8,Lancamentos!$F:$F,"Orçado",Lancamentos!$J:$J,Fluxo_de_Caixa_Semanal!$A200)</f>
        <v>0</v>
      </c>
      <c r="BX200" s="122">
        <f>-SUMIFS(Lancamentos!$Y:$Y,Lancamentos!$AF:$AF,Fluxo_de_Caixa_Semanal!BX$8,Lancamentos!$F:$F,"Orçado",Lancamentos!$J:$J,Fluxo_de_Caixa_Semanal!$A200)</f>
        <v>0</v>
      </c>
      <c r="BY200" s="123">
        <f>-SUMIFS(Lancamentos!$Y:$Y,Lancamentos!$AF:$AF,Fluxo_de_Caixa_Semanal!BY$8,Lancamentos!$F:$F,"Orçado",Lancamentos!$J:$J,Fluxo_de_Caixa_Semanal!$A200)</f>
        <v>0</v>
      </c>
      <c r="BZ200" s="121">
        <f>-SUMIFS(Lancamentos!$Y:$Y,Lancamentos!$AF:$AF,Fluxo_de_Caixa_Semanal!BZ$8,Lancamentos!$F:$F,"Orçado",Lancamentos!$J:$J,Fluxo_de_Caixa_Semanal!$A200)</f>
        <v>0</v>
      </c>
      <c r="CA200" s="122">
        <f>-SUMIFS(Lancamentos!$Y:$Y,Lancamentos!$AF:$AF,Fluxo_de_Caixa_Semanal!CA$8,Lancamentos!$F:$F,"Orçado",Lancamentos!$J:$J,Fluxo_de_Caixa_Semanal!$A200)</f>
        <v>0</v>
      </c>
      <c r="CB200" s="123">
        <f>-SUMIFS(Lancamentos!$Y:$Y,Lancamentos!$AF:$AF,Fluxo_de_Caixa_Semanal!CB$8,Lancamentos!$F:$F,"Orçado",Lancamentos!$J:$J,Fluxo_de_Caixa_Semanal!$A200)</f>
        <v>0</v>
      </c>
      <c r="CC200" s="121">
        <f>-SUMIFS(Lancamentos!$Y:$Y,Lancamentos!$AF:$AF,Fluxo_de_Caixa_Semanal!CC$8,Lancamentos!$F:$F,"Orçado",Lancamentos!$J:$J,Fluxo_de_Caixa_Semanal!$A200)</f>
        <v>0</v>
      </c>
      <c r="CD200" s="122">
        <f>-SUMIFS(Lancamentos!$Y:$Y,Lancamentos!$AF:$AF,Fluxo_de_Caixa_Semanal!CD$8,Lancamentos!$F:$F,"Orçado",Lancamentos!$J:$J,Fluxo_de_Caixa_Semanal!$A200)</f>
        <v>0</v>
      </c>
      <c r="CE200" s="123">
        <f>-SUMIFS(Lancamentos!$Y:$Y,Lancamentos!$AF:$AF,Fluxo_de_Caixa_Semanal!CE$8,Lancamentos!$F:$F,"Orçado",Lancamentos!$J:$J,Fluxo_de_Caixa_Semanal!$A200)</f>
        <v>0</v>
      </c>
      <c r="CF200" s="121">
        <f>-SUMIFS(Lancamentos!$Y:$Y,Lancamentos!$AF:$AF,Fluxo_de_Caixa_Semanal!CF$8,Lancamentos!$F:$F,"Orçado",Lancamentos!$J:$J,Fluxo_de_Caixa_Semanal!$A200)</f>
        <v>0</v>
      </c>
      <c r="CG200" s="122">
        <f>-SUMIFS(Lancamentos!$Y:$Y,Lancamentos!$AF:$AF,Fluxo_de_Caixa_Semanal!CG$8,Lancamentos!$F:$F,"Orçado",Lancamentos!$J:$J,Fluxo_de_Caixa_Semanal!$A200)</f>
        <v>0</v>
      </c>
      <c r="CH200" s="123">
        <f>-SUMIFS(Lancamentos!$Y:$Y,Lancamentos!$AF:$AF,Fluxo_de_Caixa_Semanal!CH$8,Lancamentos!$F:$F,"Orçado",Lancamentos!$J:$J,Fluxo_de_Caixa_Semanal!$A200)</f>
        <v>0</v>
      </c>
      <c r="CI200" s="121">
        <f>-SUMIFS(Lancamentos!$Y:$Y,Lancamentos!$AF:$AF,Fluxo_de_Caixa_Semanal!CI$8,Lancamentos!$F:$F,"Orçado",Lancamentos!$J:$J,Fluxo_de_Caixa_Semanal!$A200)</f>
        <v>0</v>
      </c>
      <c r="CJ200" s="122">
        <f>-SUMIFS(Lancamentos!$Y:$Y,Lancamentos!$AF:$AF,Fluxo_de_Caixa_Semanal!CJ$8,Lancamentos!$F:$F,"Orçado",Lancamentos!$J:$J,Fluxo_de_Caixa_Semanal!$A200)</f>
        <v>0</v>
      </c>
      <c r="CK200" s="123">
        <f>-SUMIFS(Lancamentos!$Y:$Y,Lancamentos!$AF:$AF,Fluxo_de_Caixa_Semanal!CK$8,Lancamentos!$F:$F,"Orçado",Lancamentos!$J:$J,Fluxo_de_Caixa_Semanal!$A200)</f>
        <v>0</v>
      </c>
      <c r="CL200" s="121">
        <f>-SUMIFS(Lancamentos!$Y:$Y,Lancamentos!$AF:$AF,Fluxo_de_Caixa_Semanal!CL$8,Lancamentos!$F:$F,"Orçado",Lancamentos!$J:$J,Fluxo_de_Caixa_Semanal!$A200)</f>
        <v>0</v>
      </c>
      <c r="CM200" s="122">
        <f>-SUMIFS(Lancamentos!$Y:$Y,Lancamentos!$AF:$AF,Fluxo_de_Caixa_Semanal!CM$8,Lancamentos!$F:$F,"Orçado",Lancamentos!$J:$J,Fluxo_de_Caixa_Semanal!$A200)</f>
        <v>0</v>
      </c>
      <c r="CN200" s="123">
        <f>-SUMIFS(Lancamentos!$Y:$Y,Lancamentos!$AF:$AF,Fluxo_de_Caixa_Semanal!CN$8,Lancamentos!$F:$F,"Orçado",Lancamentos!$J:$J,Fluxo_de_Caixa_Semanal!$A200)</f>
        <v>0</v>
      </c>
      <c r="CO200" s="121">
        <f>-SUMIFS(Lancamentos!$Y:$Y,Lancamentos!$AF:$AF,Fluxo_de_Caixa_Semanal!CO$8,Lancamentos!$F:$F,"Orçado",Lancamentos!$J:$J,Fluxo_de_Caixa_Semanal!$A200)</f>
        <v>0</v>
      </c>
      <c r="CP200" s="122">
        <f>-SUMIFS(Lancamentos!$Y:$Y,Lancamentos!$AF:$AF,Fluxo_de_Caixa_Semanal!CP$8,Lancamentos!$F:$F,"Orçado",Lancamentos!$J:$J,Fluxo_de_Caixa_Semanal!$A200)</f>
        <v>0</v>
      </c>
      <c r="CQ200" s="123">
        <f>-SUMIFS(Lancamentos!$Y:$Y,Lancamentos!$AF:$AF,Fluxo_de_Caixa_Semanal!CQ$8,Lancamentos!$F:$F,"Orçado",Lancamentos!$J:$J,Fluxo_de_Caixa_Semanal!$A200)</f>
        <v>0</v>
      </c>
      <c r="CR200" s="121">
        <f>-SUMIFS(Lancamentos!$Y:$Y,Lancamentos!$AF:$AF,Fluxo_de_Caixa_Semanal!CR$8,Lancamentos!$F:$F,"Orçado",Lancamentos!$J:$J,Fluxo_de_Caixa_Semanal!$A200)</f>
        <v>0</v>
      </c>
      <c r="CS200" s="122">
        <f>-SUMIFS(Lancamentos!$Y:$Y,Lancamentos!$AF:$AF,Fluxo_de_Caixa_Semanal!CS$8,Lancamentos!$F:$F,"Orçado",Lancamentos!$J:$J,Fluxo_de_Caixa_Semanal!$A200)</f>
        <v>0</v>
      </c>
      <c r="CT200" s="123">
        <f>-SUMIFS(Lancamentos!$Y:$Y,Lancamentos!$AF:$AF,Fluxo_de_Caixa_Semanal!CT$8,Lancamentos!$F:$F,"Orçado",Lancamentos!$J:$J,Fluxo_de_Caixa_Semanal!$A200)</f>
        <v>0</v>
      </c>
      <c r="CU200" s="121">
        <f>-SUMIFS(Lancamentos!$Y:$Y,Lancamentos!$AF:$AF,Fluxo_de_Caixa_Semanal!CU$8,Lancamentos!$F:$F,"Orçado",Lancamentos!$J:$J,Fluxo_de_Caixa_Semanal!$A200)</f>
        <v>0</v>
      </c>
      <c r="CV200" s="122">
        <f>-SUMIFS(Lancamentos!$Y:$Y,Lancamentos!$AF:$AF,Fluxo_de_Caixa_Semanal!CV$8,Lancamentos!$F:$F,"Orçado",Lancamentos!$J:$J,Fluxo_de_Caixa_Semanal!$A200)</f>
        <v>0</v>
      </c>
      <c r="CW200" s="123">
        <f>-SUMIFS(Lancamentos!$Y:$Y,Lancamentos!$AF:$AF,Fluxo_de_Caixa_Semanal!CW$8,Lancamentos!$F:$F,"Orçado",Lancamentos!$J:$J,Fluxo_de_Caixa_Semanal!$A200)</f>
        <v>0</v>
      </c>
      <c r="CX200" s="121">
        <f>-SUMIFS(Lancamentos!$Y:$Y,Lancamentos!$AF:$AF,Fluxo_de_Caixa_Semanal!CX$8,Lancamentos!$F:$F,"Orçado",Lancamentos!$J:$J,Fluxo_de_Caixa_Semanal!$A200)</f>
        <v>0</v>
      </c>
      <c r="CY200" s="122">
        <f>-SUMIFS(Lancamentos!$Y:$Y,Lancamentos!$AF:$AF,Fluxo_de_Caixa_Semanal!CY$8,Lancamentos!$F:$F,"Orçado",Lancamentos!$J:$J,Fluxo_de_Caixa_Semanal!$A200)</f>
        <v>0</v>
      </c>
      <c r="CZ200" s="123">
        <f>-SUMIFS(Lancamentos!$Y:$Y,Lancamentos!$AF:$AF,Fluxo_de_Caixa_Semanal!CZ$8,Lancamentos!$F:$F,"Orçado",Lancamentos!$J:$J,Fluxo_de_Caixa_Semanal!$A200)</f>
        <v>0</v>
      </c>
      <c r="DA200" s="121">
        <f>-SUMIFS(Lancamentos!$Y:$Y,Lancamentos!$AF:$AF,Fluxo_de_Caixa_Semanal!DA$8,Lancamentos!$F:$F,"Orçado",Lancamentos!$J:$J,Fluxo_de_Caixa_Semanal!$A200)</f>
        <v>0</v>
      </c>
      <c r="DB200" s="122">
        <f>-SUMIFS(Lancamentos!$Y:$Y,Lancamentos!$AF:$AF,Fluxo_de_Caixa_Semanal!DB$8,Lancamentos!$F:$F,"Orçado",Lancamentos!$J:$J,Fluxo_de_Caixa_Semanal!$A200)</f>
        <v>0</v>
      </c>
      <c r="DC200" s="123">
        <f>-SUMIFS(Lancamentos!$Y:$Y,Lancamentos!$AF:$AF,Fluxo_de_Caixa_Semanal!DC$8,Lancamentos!$F:$F,"Orçado",Lancamentos!$J:$J,Fluxo_de_Caixa_Semanal!$A200)</f>
        <v>0</v>
      </c>
      <c r="DD200" s="121">
        <f>-SUMIFS(Lancamentos!$Y:$Y,Lancamentos!$AF:$AF,Fluxo_de_Caixa_Semanal!DD$8,Lancamentos!$F:$F,"Orçado",Lancamentos!$J:$J,Fluxo_de_Caixa_Semanal!$A200)</f>
        <v>0</v>
      </c>
      <c r="DE200" s="122">
        <f>-SUMIFS(Lancamentos!$Y:$Y,Lancamentos!$AF:$AF,Fluxo_de_Caixa_Semanal!DE$8,Lancamentos!$F:$F,"Orçado",Lancamentos!$J:$J,Fluxo_de_Caixa_Semanal!$A200)</f>
        <v>0</v>
      </c>
      <c r="DF200" s="123">
        <f>-SUMIFS(Lancamentos!$Y:$Y,Lancamentos!$AF:$AF,Fluxo_de_Caixa_Semanal!DF$8,Lancamentos!$F:$F,"Orçado",Lancamentos!$J:$J,Fluxo_de_Caixa_Semanal!$A200)</f>
        <v>0</v>
      </c>
      <c r="DG200" s="121">
        <f>-SUMIFS(Lancamentos!$Y:$Y,Lancamentos!$AF:$AF,Fluxo_de_Caixa_Semanal!DG$8,Lancamentos!$F:$F,"Orçado",Lancamentos!$J:$J,Fluxo_de_Caixa_Semanal!$A200)</f>
        <v>0</v>
      </c>
      <c r="DH200" s="122">
        <f>-SUMIFS(Lancamentos!$Y:$Y,Lancamentos!$AF:$AF,Fluxo_de_Caixa_Semanal!DH$8,Lancamentos!$F:$F,"Orçado",Lancamentos!$J:$J,Fluxo_de_Caixa_Semanal!$A200)</f>
        <v>0</v>
      </c>
      <c r="DI200" s="123">
        <f>-SUMIFS(Lancamentos!$Y:$Y,Lancamentos!$AF:$AF,Fluxo_de_Caixa_Semanal!DI$8,Lancamentos!$F:$F,"Orçado",Lancamentos!$J:$J,Fluxo_de_Caixa_Semanal!$A200)</f>
        <v>0</v>
      </c>
      <c r="DJ200" s="121">
        <f>-SUMIFS(Lancamentos!$Y:$Y,Lancamentos!$AF:$AF,Fluxo_de_Caixa_Semanal!DJ$8,Lancamentos!$F:$F,"Orçado",Lancamentos!$J:$J,Fluxo_de_Caixa_Semanal!$A200)</f>
        <v>0</v>
      </c>
      <c r="DK200" s="122">
        <f>-SUMIFS(Lancamentos!$Y:$Y,Lancamentos!$AF:$AF,Fluxo_de_Caixa_Semanal!DK$8,Lancamentos!$F:$F,"Orçado",Lancamentos!$J:$J,Fluxo_de_Caixa_Semanal!$A200)</f>
        <v>0</v>
      </c>
      <c r="DL200" s="123">
        <f>-SUMIFS(Lancamentos!$Y:$Y,Lancamentos!$AF:$AF,Fluxo_de_Caixa_Semanal!DL$8,Lancamentos!$F:$F,"Orçado",Lancamentos!$J:$J,Fluxo_de_Caixa_Semanal!$A200)</f>
        <v>0</v>
      </c>
      <c r="DM200" s="121">
        <f>-SUMIFS(Lancamentos!$Y:$Y,Lancamentos!$AF:$AF,Fluxo_de_Caixa_Semanal!DM$8,Lancamentos!$F:$F,"Orçado",Lancamentos!$J:$J,Fluxo_de_Caixa_Semanal!$A200)</f>
        <v>0</v>
      </c>
      <c r="DN200" s="122">
        <f>-SUMIFS(Lancamentos!$Y:$Y,Lancamentos!$AF:$AF,Fluxo_de_Caixa_Semanal!DN$8,Lancamentos!$F:$F,"Orçado",Lancamentos!$J:$J,Fluxo_de_Caixa_Semanal!$A200)</f>
        <v>0</v>
      </c>
      <c r="DO200" s="123">
        <f>-SUMIFS(Lancamentos!$Y:$Y,Lancamentos!$AF:$AF,Fluxo_de_Caixa_Semanal!DO$8,Lancamentos!$F:$F,"Orçado",Lancamentos!$J:$J,Fluxo_de_Caixa_Semanal!$A200)</f>
        <v>0</v>
      </c>
      <c r="DP200" s="121">
        <f>-SUMIFS(Lancamentos!$Y:$Y,Lancamentos!$AF:$AF,Fluxo_de_Caixa_Semanal!DP$8,Lancamentos!$F:$F,"Orçado",Lancamentos!$J:$J,Fluxo_de_Caixa_Semanal!$A200)</f>
        <v>0</v>
      </c>
      <c r="DQ200" s="122">
        <f>-SUMIFS(Lancamentos!$Y:$Y,Lancamentos!$AF:$AF,Fluxo_de_Caixa_Semanal!DQ$8,Lancamentos!$F:$F,"Orçado",Lancamentos!$J:$J,Fluxo_de_Caixa_Semanal!$A200)</f>
        <v>0</v>
      </c>
      <c r="DR200" s="123">
        <f>-SUMIFS(Lancamentos!$Y:$Y,Lancamentos!$AF:$AF,Fluxo_de_Caixa_Semanal!DR$8,Lancamentos!$F:$F,"Orçado",Lancamentos!$J:$J,Fluxo_de_Caixa_Semanal!$A200)</f>
        <v>0</v>
      </c>
      <c r="DS200" s="121">
        <f>-SUMIFS(Lancamentos!$Y:$Y,Lancamentos!$AF:$AF,Fluxo_de_Caixa_Semanal!DS$8,Lancamentos!$F:$F,"Orçado",Lancamentos!$J:$J,Fluxo_de_Caixa_Semanal!$A200)</f>
        <v>0</v>
      </c>
      <c r="DT200" s="122">
        <f>-SUMIFS(Lancamentos!$Y:$Y,Lancamentos!$AF:$AF,Fluxo_de_Caixa_Semanal!DT$8,Lancamentos!$F:$F,"Orçado",Lancamentos!$J:$J,Fluxo_de_Caixa_Semanal!$A200)</f>
        <v>0</v>
      </c>
      <c r="DU200" s="123">
        <f>-SUMIFS(Lancamentos!$Y:$Y,Lancamentos!$AF:$AF,Fluxo_de_Caixa_Semanal!DU$8,Lancamentos!$F:$F,"Orçado",Lancamentos!$J:$J,Fluxo_de_Caixa_Semanal!$A200)</f>
        <v>0</v>
      </c>
      <c r="DV200" s="121">
        <f>-SUMIFS(Lancamentos!$Y:$Y,Lancamentos!$AF:$AF,Fluxo_de_Caixa_Semanal!DV$8,Lancamentos!$F:$F,"Orçado",Lancamentos!$J:$J,Fluxo_de_Caixa_Semanal!$A200)</f>
        <v>0</v>
      </c>
      <c r="DW200" s="122">
        <f>-SUMIFS(Lancamentos!$Y:$Y,Lancamentos!$AF:$AF,Fluxo_de_Caixa_Semanal!DW$8,Lancamentos!$F:$F,"Orçado",Lancamentos!$J:$J,Fluxo_de_Caixa_Semanal!$A200)</f>
        <v>0</v>
      </c>
      <c r="DX200" s="123">
        <f>-SUMIFS(Lancamentos!$Y:$Y,Lancamentos!$AF:$AF,Fluxo_de_Caixa_Semanal!DX$8,Lancamentos!$F:$F,"Orçado",Lancamentos!$J:$J,Fluxo_de_Caixa_Semanal!$A200)</f>
        <v>0</v>
      </c>
      <c r="DY200" s="121">
        <f>-SUMIFS(Lancamentos!$Y:$Y,Lancamentos!$AF:$AF,Fluxo_de_Caixa_Semanal!DY$8,Lancamentos!$F:$F,"Orçado",Lancamentos!$J:$J,Fluxo_de_Caixa_Semanal!$A200)</f>
        <v>0</v>
      </c>
      <c r="DZ200" s="122">
        <f>-SUMIFS(Lancamentos!$Y:$Y,Lancamentos!$AF:$AF,Fluxo_de_Caixa_Semanal!DZ$8,Lancamentos!$F:$F,"Orçado",Lancamentos!$J:$J,Fluxo_de_Caixa_Semanal!$A200)</f>
        <v>0</v>
      </c>
      <c r="EA200" s="123">
        <f>-SUMIFS(Lancamentos!$Y:$Y,Lancamentos!$AF:$AF,Fluxo_de_Caixa_Semanal!EA$8,Lancamentos!$F:$F,"Orçado",Lancamentos!$J:$J,Fluxo_de_Caixa_Semanal!$A200)</f>
        <v>0</v>
      </c>
      <c r="EB200" s="121">
        <f>-SUMIFS(Lancamentos!$Y:$Y,Lancamentos!$AF:$AF,Fluxo_de_Caixa_Semanal!EB$8,Lancamentos!$F:$F,"Orçado",Lancamentos!$J:$J,Fluxo_de_Caixa_Semanal!$A200)</f>
        <v>0</v>
      </c>
      <c r="EC200" s="122">
        <f>-SUMIFS(Lancamentos!$Y:$Y,Lancamentos!$AF:$AF,Fluxo_de_Caixa_Semanal!EC$8,Lancamentos!$F:$F,"Orçado",Lancamentos!$J:$J,Fluxo_de_Caixa_Semanal!$A200)</f>
        <v>0</v>
      </c>
      <c r="ED200" s="123">
        <f>-SUMIFS(Lancamentos!$Y:$Y,Lancamentos!$AF:$AF,Fluxo_de_Caixa_Semanal!ED$8,Lancamentos!$F:$F,"Orçado",Lancamentos!$J:$J,Fluxo_de_Caixa_Semanal!$A200)</f>
        <v>0</v>
      </c>
      <c r="EE200" s="121">
        <f>-SUMIFS(Lancamentos!$Y:$Y,Lancamentos!$AF:$AF,Fluxo_de_Caixa_Semanal!EE$8,Lancamentos!$F:$F,"Orçado",Lancamentos!$J:$J,Fluxo_de_Caixa_Semanal!$A200)</f>
        <v>0</v>
      </c>
      <c r="EF200" s="122">
        <f>-SUMIFS(Lancamentos!$Y:$Y,Lancamentos!$AF:$AF,Fluxo_de_Caixa_Semanal!EF$8,Lancamentos!$F:$F,"Orçado",Lancamentos!$J:$J,Fluxo_de_Caixa_Semanal!$A200)</f>
        <v>0</v>
      </c>
      <c r="EG200" s="123">
        <f>-SUMIFS(Lancamentos!$Y:$Y,Lancamentos!$AF:$AF,Fluxo_de_Caixa_Semanal!EG$8,Lancamentos!$F:$F,"Orçado",Lancamentos!$J:$J,Fluxo_de_Caixa_Semanal!$A200)</f>
        <v>0</v>
      </c>
      <c r="EH200" s="121">
        <f>-SUMIFS(Lancamentos!$Y:$Y,Lancamentos!$AF:$AF,Fluxo_de_Caixa_Semanal!EH$8,Lancamentos!$F:$F,"Orçado",Lancamentos!$J:$J,Fluxo_de_Caixa_Semanal!$A200)</f>
        <v>0</v>
      </c>
      <c r="EI200" s="122">
        <f>-SUMIFS(Lancamentos!$Y:$Y,Lancamentos!$AF:$AF,Fluxo_de_Caixa_Semanal!EI$8,Lancamentos!$F:$F,"Orçado",Lancamentos!$J:$J,Fluxo_de_Caixa_Semanal!$A200)</f>
        <v>0</v>
      </c>
      <c r="EJ200" s="123">
        <f>-SUMIFS(Lancamentos!$Y:$Y,Lancamentos!$AF:$AF,Fluxo_de_Caixa_Semanal!EJ$8,Lancamentos!$F:$F,"Orçado",Lancamentos!$J:$J,Fluxo_de_Caixa_Semanal!$A200)</f>
        <v>0</v>
      </c>
      <c r="EK200" s="121">
        <f>-SUMIFS(Lancamentos!$Y:$Y,Lancamentos!$AF:$AF,Fluxo_de_Caixa_Semanal!EK$8,Lancamentos!$F:$F,"Orçado",Lancamentos!$J:$J,Fluxo_de_Caixa_Semanal!$A200)</f>
        <v>0</v>
      </c>
      <c r="EL200" s="122">
        <f>-SUMIFS(Lancamentos!$Y:$Y,Lancamentos!$AF:$AF,Fluxo_de_Caixa_Semanal!EL$8,Lancamentos!$F:$F,"Orçado",Lancamentos!$J:$J,Fluxo_de_Caixa_Semanal!$A200)</f>
        <v>0</v>
      </c>
      <c r="EM200" s="123">
        <f>-SUMIFS(Lancamentos!$Y:$Y,Lancamentos!$AF:$AF,Fluxo_de_Caixa_Semanal!EM$8,Lancamentos!$F:$F,"Orçado",Lancamentos!$J:$J,Fluxo_de_Caixa_Semanal!$A200)</f>
        <v>0</v>
      </c>
      <c r="EN200" s="121">
        <f>-SUMIFS(Lancamentos!$Y:$Y,Lancamentos!$AF:$AF,Fluxo_de_Caixa_Semanal!EN$8,Lancamentos!$F:$F,"Orçado",Lancamentos!$J:$J,Fluxo_de_Caixa_Semanal!$A200)</f>
        <v>0</v>
      </c>
      <c r="EO200" s="122">
        <f>-SUMIFS(Lancamentos!$Y:$Y,Lancamentos!$AF:$AF,Fluxo_de_Caixa_Semanal!EO$8,Lancamentos!$F:$F,"Orçado",Lancamentos!$J:$J,Fluxo_de_Caixa_Semanal!$A200)</f>
        <v>0</v>
      </c>
      <c r="EP200" s="123">
        <f>-SUMIFS(Lancamentos!$Y:$Y,Lancamentos!$AF:$AF,Fluxo_de_Caixa_Semanal!EP$8,Lancamentos!$F:$F,"Orçado",Lancamentos!$J:$J,Fluxo_de_Caixa_Semanal!$A200)</f>
        <v>0</v>
      </c>
      <c r="EQ200" s="121">
        <f>-SUMIFS(Lancamentos!$Y:$Y,Lancamentos!$AF:$AF,Fluxo_de_Caixa_Semanal!EQ$8,Lancamentos!$F:$F,"Orçado",Lancamentos!$J:$J,Fluxo_de_Caixa_Semanal!$A200)</f>
        <v>0</v>
      </c>
      <c r="ER200" s="122">
        <f>-SUMIFS(Lancamentos!$Y:$Y,Lancamentos!$AF:$AF,Fluxo_de_Caixa_Semanal!ER$8,Lancamentos!$F:$F,"Orçado",Lancamentos!$J:$J,Fluxo_de_Caixa_Semanal!$A200)</f>
        <v>0</v>
      </c>
      <c r="ES200" s="123">
        <f>-SUMIFS(Lancamentos!$Y:$Y,Lancamentos!$AF:$AF,Fluxo_de_Caixa_Semanal!ES$8,Lancamentos!$F:$F,"Orçado",Lancamentos!$J:$J,Fluxo_de_Caixa_Semanal!$A200)</f>
        <v>0</v>
      </c>
    </row>
    <row r="201" spans="1:149" s="2" customFormat="1" outlineLevel="1" x14ac:dyDescent="0.25">
      <c r="A201" t="s">
        <v>192</v>
      </c>
      <c r="B201" t="s">
        <v>193</v>
      </c>
      <c r="C201" s="165">
        <f>-SUMIFS(Lancamentos!$Y:$Y,Lancamentos!$AF:$AF,Fluxo_de_Caixa_Semanal!C$8,Lancamentos!$F:$F,"Realizado",Lancamentos!$J:$J,Fluxo_de_Caixa_Semanal!$A201)</f>
        <v>0</v>
      </c>
      <c r="D201" s="165">
        <f>-SUMIFS(Lancamentos!$Y:$Y,Lancamentos!$AF:$AF,Fluxo_de_Caixa_Semanal!D$8,Lancamentos!$F:$F,"Realizado",Lancamentos!$J:$J,Fluxo_de_Caixa_Semanal!$A201)</f>
        <v>0</v>
      </c>
      <c r="E201" s="166">
        <f>-SUMIFS(Lancamentos!$Y:$Y,Lancamentos!$AF:$AF,Fluxo_de_Caixa_Semanal!E$8,Lancamentos!$F:$F,"Realizado",Lancamentos!$J:$J,Fluxo_de_Caixa_Semanal!$A201)</f>
        <v>0</v>
      </c>
      <c r="F201" s="167">
        <f>-SUMIFS(Lancamentos!$Y:$Y,Lancamentos!$AF:$AF,Fluxo_de_Caixa_Semanal!F$8,Lancamentos!$F:$F,"Realizado",Lancamentos!$J:$J,Fluxo_de_Caixa_Semanal!$A201)</f>
        <v>0</v>
      </c>
      <c r="G201" s="165">
        <f>-SUMIFS(Lancamentos!$Y:$Y,Lancamentos!$AF:$AF,Fluxo_de_Caixa_Semanal!G$8,Lancamentos!$F:$F,"Realizado",Lancamentos!$J:$J,Fluxo_de_Caixa_Semanal!$A201)</f>
        <v>0</v>
      </c>
      <c r="H201" s="166">
        <f>-SUMIFS(Lancamentos!$Y:$Y,Lancamentos!$AF:$AF,Fluxo_de_Caixa_Semanal!H$8,Lancamentos!$F:$F,"Realizado",Lancamentos!$J:$J,Fluxo_de_Caixa_Semanal!$A201)</f>
        <v>0</v>
      </c>
      <c r="I201" s="167">
        <f>-SUMIFS(Lancamentos!$Y:$Y,Lancamentos!$AF:$AF,Fluxo_de_Caixa_Semanal!I$8,Lancamentos!$F:$F,"Realizado",Lancamentos!$J:$J,Fluxo_de_Caixa_Semanal!$A201)</f>
        <v>0</v>
      </c>
      <c r="J201" s="165">
        <f>-SUMIFS(Lancamentos!$Y:$Y,Lancamentos!$AF:$AF,Fluxo_de_Caixa_Semanal!J$8,Lancamentos!$F:$F,"Realizado",Lancamentos!$J:$J,Fluxo_de_Caixa_Semanal!$A201)</f>
        <v>0</v>
      </c>
      <c r="K201" s="166">
        <f>-SUMIFS(Lancamentos!$Y:$Y,Lancamentos!$AF:$AF,Fluxo_de_Caixa_Semanal!K$8,Lancamentos!$F:$F,"Realizado",Lancamentos!$J:$J,Fluxo_de_Caixa_Semanal!$A201)</f>
        <v>0</v>
      </c>
      <c r="L201" s="167">
        <f>-SUMIFS(Lancamentos!$Y:$Y,Lancamentos!$AF:$AF,Fluxo_de_Caixa_Semanal!L$8,Lancamentos!$F:$F,"Realizado",Lancamentos!$J:$J,Fluxo_de_Caixa_Semanal!$A201)</f>
        <v>0</v>
      </c>
      <c r="M201" s="165">
        <f>-SUMIFS(Lancamentos!$Y:$Y,Lancamentos!$AF:$AF,Fluxo_de_Caixa_Semanal!M$8,Lancamentos!$F:$F,"Realizado",Lancamentos!$J:$J,Fluxo_de_Caixa_Semanal!$A201)</f>
        <v>0</v>
      </c>
      <c r="N201" s="166">
        <f>-SUMIFS(Lancamentos!$Y:$Y,Lancamentos!$AF:$AF,Fluxo_de_Caixa_Semanal!N$8,Lancamentos!$F:$F,"Realizado",Lancamentos!$J:$J,Fluxo_de_Caixa_Semanal!$A201)</f>
        <v>0</v>
      </c>
      <c r="O201" s="167">
        <f>-SUMIFS(Lancamentos!$Y:$Y,Lancamentos!$AF:$AF,Fluxo_de_Caixa_Semanal!O$8,Lancamentos!$F:$F,"Realizado",Lancamentos!$J:$J,Fluxo_de_Caixa_Semanal!$A201)</f>
        <v>0</v>
      </c>
      <c r="P201" s="165">
        <f>-SUMIFS(Lancamentos!$Y:$Y,Lancamentos!$AF:$AF,Fluxo_de_Caixa_Semanal!P$8,Lancamentos!$F:$F,"Realizado",Lancamentos!$J:$J,Fluxo_de_Caixa_Semanal!$A201)</f>
        <v>0</v>
      </c>
      <c r="Q201" s="166">
        <f>-SUMIFS(Lancamentos!$Y:$Y,Lancamentos!$AF:$AF,Fluxo_de_Caixa_Semanal!Q$8,Lancamentos!$F:$F,"Realizado",Lancamentos!$J:$J,Fluxo_de_Caixa_Semanal!$A201)</f>
        <v>0</v>
      </c>
      <c r="R201" s="167">
        <f>-SUMIFS(Lancamentos!$Y:$Y,Lancamentos!$AF:$AF,Fluxo_de_Caixa_Semanal!R$8,Lancamentos!$F:$F,"Realizado",Lancamentos!$J:$J,Fluxo_de_Caixa_Semanal!$A201)</f>
        <v>0</v>
      </c>
      <c r="S201" s="165">
        <f>-SUMIFS(Lancamentos!$Y:$Y,Lancamentos!$AF:$AF,Fluxo_de_Caixa_Semanal!S$8,Lancamentos!$F:$F,"Realizado",Lancamentos!$J:$J,Fluxo_de_Caixa_Semanal!$A201)</f>
        <v>0</v>
      </c>
      <c r="T201" s="166">
        <f>-SUMIFS(Lancamentos!$Y:$Y,Lancamentos!$AF:$AF,Fluxo_de_Caixa_Semanal!T$8,Lancamentos!$F:$F,"Realizado",Lancamentos!$J:$J,Fluxo_de_Caixa_Semanal!$A201)</f>
        <v>0</v>
      </c>
      <c r="U201" s="167">
        <f>-SUMIFS(Lancamentos!$Y:$Y,Lancamentos!$AF:$AF,Fluxo_de_Caixa_Semanal!U$8,Lancamentos!$F:$F,"Realizado",Lancamentos!$J:$J,Fluxo_de_Caixa_Semanal!$A201)</f>
        <v>0</v>
      </c>
      <c r="V201" s="165">
        <f>-SUMIFS(Lancamentos!$Y:$Y,Lancamentos!$AF:$AF,Fluxo_de_Caixa_Semanal!V$8,Lancamentos!$F:$F,"Realizado",Lancamentos!$J:$J,Fluxo_de_Caixa_Semanal!$A201)</f>
        <v>0</v>
      </c>
      <c r="W201" s="166">
        <f>-SUMIFS(Lancamentos!$Y:$Y,Lancamentos!$AF:$AF,Fluxo_de_Caixa_Semanal!W$8,Lancamentos!$F:$F,"Realizado",Lancamentos!$J:$J,Fluxo_de_Caixa_Semanal!$A201)</f>
        <v>0</v>
      </c>
      <c r="X201" s="121">
        <f>-SUMIFS(Lancamentos!$Y:$Y,Lancamentos!$AF:$AF,Fluxo_de_Caixa_Semanal!X$8,Lancamentos!$F:$F,"Orçado",Lancamentos!$J:$J,Fluxo_de_Caixa_Semanal!$A201)</f>
        <v>0</v>
      </c>
      <c r="Y201" s="122">
        <f>-SUMIFS(Lancamentos!$Y:$Y,Lancamentos!$AF:$AF,Fluxo_de_Caixa_Semanal!Y$8,Lancamentos!$F:$F,"Orçado",Lancamentos!$J:$J,Fluxo_de_Caixa_Semanal!$A201)</f>
        <v>0</v>
      </c>
      <c r="Z201" s="123">
        <f>-SUMIFS(Lancamentos!$Y:$Y,Lancamentos!$AF:$AF,Fluxo_de_Caixa_Semanal!Z$8,Lancamentos!$F:$F,"Orçado",Lancamentos!$J:$J,Fluxo_de_Caixa_Semanal!$A201)</f>
        <v>0</v>
      </c>
      <c r="AA201" s="121">
        <f>-SUMIFS(Lancamentos!$Y:$Y,Lancamentos!$AF:$AF,Fluxo_de_Caixa_Semanal!AA$8,Lancamentos!$F:$F,"Orçado",Lancamentos!$J:$J,Fluxo_de_Caixa_Semanal!$A201)</f>
        <v>0</v>
      </c>
      <c r="AB201" s="122">
        <f>-SUMIFS(Lancamentos!$Y:$Y,Lancamentos!$AF:$AF,Fluxo_de_Caixa_Semanal!AB$8,Lancamentos!$F:$F,"Orçado",Lancamentos!$J:$J,Fluxo_de_Caixa_Semanal!$A201)</f>
        <v>0</v>
      </c>
      <c r="AC201" s="123">
        <f>-SUMIFS(Lancamentos!$Y:$Y,Lancamentos!$AF:$AF,Fluxo_de_Caixa_Semanal!AC$8,Lancamentos!$F:$F,"Orçado",Lancamentos!$J:$J,Fluxo_de_Caixa_Semanal!$A201)</f>
        <v>0</v>
      </c>
      <c r="AD201" s="121">
        <f>-SUMIFS(Lancamentos!$Y:$Y,Lancamentos!$AF:$AF,Fluxo_de_Caixa_Semanal!AD$8,Lancamentos!$F:$F,"Orçado",Lancamentos!$J:$J,Fluxo_de_Caixa_Semanal!$A201)</f>
        <v>0</v>
      </c>
      <c r="AE201" s="122">
        <f>-SUMIFS(Lancamentos!$Y:$Y,Lancamentos!$AF:$AF,Fluxo_de_Caixa_Semanal!AE$8,Lancamentos!$F:$F,"Orçado",Lancamentos!$J:$J,Fluxo_de_Caixa_Semanal!$A201)</f>
        <v>0</v>
      </c>
      <c r="AF201" s="123">
        <f>-SUMIFS(Lancamentos!$Y:$Y,Lancamentos!$AF:$AF,Fluxo_de_Caixa_Semanal!AF$8,Lancamentos!$F:$F,"Orçado",Lancamentos!$J:$J,Fluxo_de_Caixa_Semanal!$A201)</f>
        <v>0</v>
      </c>
      <c r="AG201" s="121">
        <f>-SUMIFS(Lancamentos!$Y:$Y,Lancamentos!$AF:$AF,Fluxo_de_Caixa_Semanal!AG$8,Lancamentos!$F:$F,"Orçado",Lancamentos!$J:$J,Fluxo_de_Caixa_Semanal!$A201)</f>
        <v>0</v>
      </c>
      <c r="AH201" s="122">
        <f>-SUMIFS(Lancamentos!$Y:$Y,Lancamentos!$AF:$AF,Fluxo_de_Caixa_Semanal!AH$8,Lancamentos!$F:$F,"Orçado",Lancamentos!$J:$J,Fluxo_de_Caixa_Semanal!$A201)</f>
        <v>0</v>
      </c>
      <c r="AI201" s="123">
        <f>-SUMIFS(Lancamentos!$Y:$Y,Lancamentos!$AF:$AF,Fluxo_de_Caixa_Semanal!AI$8,Lancamentos!$F:$F,"Orçado",Lancamentos!$J:$J,Fluxo_de_Caixa_Semanal!$A201)</f>
        <v>0</v>
      </c>
      <c r="AJ201" s="121">
        <f>-SUMIFS(Lancamentos!$Y:$Y,Lancamentos!$AF:$AF,Fluxo_de_Caixa_Semanal!AJ$8,Lancamentos!$F:$F,"Orçado",Lancamentos!$J:$J,Fluxo_de_Caixa_Semanal!$A201)</f>
        <v>0</v>
      </c>
      <c r="AK201" s="122">
        <f>-SUMIFS(Lancamentos!$Y:$Y,Lancamentos!$AF:$AF,Fluxo_de_Caixa_Semanal!AK$8,Lancamentos!$F:$F,"Orçado",Lancamentos!$J:$J,Fluxo_de_Caixa_Semanal!$A201)</f>
        <v>0</v>
      </c>
      <c r="AL201" s="123">
        <f>-SUMIFS(Lancamentos!$Y:$Y,Lancamentos!$AF:$AF,Fluxo_de_Caixa_Semanal!AL$8,Lancamentos!$F:$F,"Orçado",Lancamentos!$J:$J,Fluxo_de_Caixa_Semanal!$A201)</f>
        <v>0</v>
      </c>
      <c r="AM201" s="121">
        <f>-SUMIFS(Lancamentos!$Y:$Y,Lancamentos!$AF:$AF,Fluxo_de_Caixa_Semanal!AM$8,Lancamentos!$F:$F,"Orçado",Lancamentos!$J:$J,Fluxo_de_Caixa_Semanal!$A201)</f>
        <v>0</v>
      </c>
      <c r="AN201" s="122">
        <f>-SUMIFS(Lancamentos!$Y:$Y,Lancamentos!$AF:$AF,Fluxo_de_Caixa_Semanal!AN$8,Lancamentos!$F:$F,"Orçado",Lancamentos!$J:$J,Fluxo_de_Caixa_Semanal!$A201)</f>
        <v>0</v>
      </c>
      <c r="AO201" s="123">
        <f>-SUMIFS(Lancamentos!$Y:$Y,Lancamentos!$AF:$AF,Fluxo_de_Caixa_Semanal!AO$8,Lancamentos!$F:$F,"Orçado",Lancamentos!$J:$J,Fluxo_de_Caixa_Semanal!$A201)</f>
        <v>0</v>
      </c>
      <c r="AP201" s="121">
        <f>-SUMIFS(Lancamentos!$Y:$Y,Lancamentos!$AF:$AF,Fluxo_de_Caixa_Semanal!AP$8,Lancamentos!$F:$F,"Orçado",Lancamentos!$J:$J,Fluxo_de_Caixa_Semanal!$A201)</f>
        <v>0</v>
      </c>
      <c r="AQ201" s="122">
        <f>-SUMIFS(Lancamentos!$Y:$Y,Lancamentos!$AF:$AF,Fluxo_de_Caixa_Semanal!AQ$8,Lancamentos!$F:$F,"Orçado",Lancamentos!$J:$J,Fluxo_de_Caixa_Semanal!$A201)</f>
        <v>0</v>
      </c>
      <c r="AR201" s="123">
        <f>-SUMIFS(Lancamentos!$Y:$Y,Lancamentos!$AF:$AF,Fluxo_de_Caixa_Semanal!AR$8,Lancamentos!$F:$F,"Orçado",Lancamentos!$J:$J,Fluxo_de_Caixa_Semanal!$A201)</f>
        <v>0</v>
      </c>
      <c r="AS201" s="121">
        <f>-SUMIFS(Lancamentos!$Y:$Y,Lancamentos!$AF:$AF,Fluxo_de_Caixa_Semanal!AS$8,Lancamentos!$F:$F,"Orçado",Lancamentos!$J:$J,Fluxo_de_Caixa_Semanal!$A201)</f>
        <v>0</v>
      </c>
      <c r="AT201" s="122">
        <f>-SUMIFS(Lancamentos!$Y:$Y,Lancamentos!$AF:$AF,Fluxo_de_Caixa_Semanal!AT$8,Lancamentos!$F:$F,"Orçado",Lancamentos!$J:$J,Fluxo_de_Caixa_Semanal!$A201)</f>
        <v>0</v>
      </c>
      <c r="AU201" s="123">
        <f>-SUMIFS(Lancamentos!$Y:$Y,Lancamentos!$AF:$AF,Fluxo_de_Caixa_Semanal!AU$8,Lancamentos!$F:$F,"Orçado",Lancamentos!$J:$J,Fluxo_de_Caixa_Semanal!$A201)</f>
        <v>0</v>
      </c>
      <c r="AV201" s="121">
        <f>-SUMIFS(Lancamentos!$Y:$Y,Lancamentos!$AF:$AF,Fluxo_de_Caixa_Semanal!AV$8,Lancamentos!$F:$F,"Orçado",Lancamentos!$J:$J,Fluxo_de_Caixa_Semanal!$A201)</f>
        <v>0</v>
      </c>
      <c r="AW201" s="122">
        <f>-SUMIFS(Lancamentos!$Y:$Y,Lancamentos!$AF:$AF,Fluxo_de_Caixa_Semanal!AW$8,Lancamentos!$F:$F,"Orçado",Lancamentos!$J:$J,Fluxo_de_Caixa_Semanal!$A201)</f>
        <v>0</v>
      </c>
      <c r="AX201" s="123">
        <f>-SUMIFS(Lancamentos!$Y:$Y,Lancamentos!$AF:$AF,Fluxo_de_Caixa_Semanal!AX$8,Lancamentos!$F:$F,"Orçado",Lancamentos!$J:$J,Fluxo_de_Caixa_Semanal!$A201)</f>
        <v>0</v>
      </c>
      <c r="AY201" s="121">
        <f>-SUMIFS(Lancamentos!$Y:$Y,Lancamentos!$AF:$AF,Fluxo_de_Caixa_Semanal!AY$8,Lancamentos!$F:$F,"Orçado",Lancamentos!$J:$J,Fluxo_de_Caixa_Semanal!$A201)</f>
        <v>0</v>
      </c>
      <c r="AZ201" s="122">
        <f>-SUMIFS(Lancamentos!$Y:$Y,Lancamentos!$AF:$AF,Fluxo_de_Caixa_Semanal!AZ$8,Lancamentos!$F:$F,"Orçado",Lancamentos!$J:$J,Fluxo_de_Caixa_Semanal!$A201)</f>
        <v>0</v>
      </c>
      <c r="BA201" s="123">
        <f>-SUMIFS(Lancamentos!$Y:$Y,Lancamentos!$AF:$AF,Fluxo_de_Caixa_Semanal!BA$8,Lancamentos!$F:$F,"Orçado",Lancamentos!$J:$J,Fluxo_de_Caixa_Semanal!$A201)</f>
        <v>0</v>
      </c>
      <c r="BB201" s="121">
        <f>-SUMIFS(Lancamentos!$Y:$Y,Lancamentos!$AF:$AF,Fluxo_de_Caixa_Semanal!BB$8,Lancamentos!$F:$F,"Orçado",Lancamentos!$J:$J,Fluxo_de_Caixa_Semanal!$A201)</f>
        <v>0</v>
      </c>
      <c r="BC201" s="122">
        <f>-SUMIFS(Lancamentos!$Y:$Y,Lancamentos!$AF:$AF,Fluxo_de_Caixa_Semanal!BC$8,Lancamentos!$F:$F,"Orçado",Lancamentos!$J:$J,Fluxo_de_Caixa_Semanal!$A201)</f>
        <v>0</v>
      </c>
      <c r="BD201" s="123">
        <f>-SUMIFS(Lancamentos!$Y:$Y,Lancamentos!$AF:$AF,Fluxo_de_Caixa_Semanal!BD$8,Lancamentos!$F:$F,"Orçado",Lancamentos!$J:$J,Fluxo_de_Caixa_Semanal!$A201)</f>
        <v>0</v>
      </c>
      <c r="BE201" s="121">
        <f>-SUMIFS(Lancamentos!$Y:$Y,Lancamentos!$AF:$AF,Fluxo_de_Caixa_Semanal!BE$8,Lancamentos!$F:$F,"Orçado",Lancamentos!$J:$J,Fluxo_de_Caixa_Semanal!$A201)</f>
        <v>0</v>
      </c>
      <c r="BF201" s="122">
        <f>-SUMIFS(Lancamentos!$Y:$Y,Lancamentos!$AF:$AF,Fluxo_de_Caixa_Semanal!BF$8,Lancamentos!$F:$F,"Orçado",Lancamentos!$J:$J,Fluxo_de_Caixa_Semanal!$A201)</f>
        <v>0</v>
      </c>
      <c r="BG201" s="123">
        <f>-SUMIFS(Lancamentos!$Y:$Y,Lancamentos!$AF:$AF,Fluxo_de_Caixa_Semanal!BG$8,Lancamentos!$F:$F,"Orçado",Lancamentos!$J:$J,Fluxo_de_Caixa_Semanal!$A201)</f>
        <v>0</v>
      </c>
      <c r="BH201" s="121">
        <f>-SUMIFS(Lancamentos!$Y:$Y,Lancamentos!$AF:$AF,Fluxo_de_Caixa_Semanal!BH$8,Lancamentos!$F:$F,"Orçado",Lancamentos!$J:$J,Fluxo_de_Caixa_Semanal!$A201)</f>
        <v>0</v>
      </c>
      <c r="BI201" s="122">
        <f>-SUMIFS(Lancamentos!$Y:$Y,Lancamentos!$AF:$AF,Fluxo_de_Caixa_Semanal!BI$8,Lancamentos!$F:$F,"Orçado",Lancamentos!$J:$J,Fluxo_de_Caixa_Semanal!$A201)</f>
        <v>0</v>
      </c>
      <c r="BJ201" s="123">
        <f>-SUMIFS(Lancamentos!$Y:$Y,Lancamentos!$AF:$AF,Fluxo_de_Caixa_Semanal!BJ$8,Lancamentos!$F:$F,"Orçado",Lancamentos!$J:$J,Fluxo_de_Caixa_Semanal!$A201)</f>
        <v>0</v>
      </c>
      <c r="BK201" s="121">
        <f>-SUMIFS(Lancamentos!$Y:$Y,Lancamentos!$AF:$AF,Fluxo_de_Caixa_Semanal!BK$8,Lancamentos!$F:$F,"Orçado",Lancamentos!$J:$J,Fluxo_de_Caixa_Semanal!$A201)</f>
        <v>0</v>
      </c>
      <c r="BL201" s="122">
        <f>-SUMIFS(Lancamentos!$Y:$Y,Lancamentos!$AF:$AF,Fluxo_de_Caixa_Semanal!BL$8,Lancamentos!$F:$F,"Orçado",Lancamentos!$J:$J,Fluxo_de_Caixa_Semanal!$A201)</f>
        <v>0</v>
      </c>
      <c r="BM201" s="123">
        <f>-SUMIFS(Lancamentos!$Y:$Y,Lancamentos!$AF:$AF,Fluxo_de_Caixa_Semanal!BM$8,Lancamentos!$F:$F,"Orçado",Lancamentos!$J:$J,Fluxo_de_Caixa_Semanal!$A201)</f>
        <v>0</v>
      </c>
      <c r="BN201" s="121">
        <f>-SUMIFS(Lancamentos!$Y:$Y,Lancamentos!$AF:$AF,Fluxo_de_Caixa_Semanal!BN$8,Lancamentos!$F:$F,"Orçado",Lancamentos!$J:$J,Fluxo_de_Caixa_Semanal!$A201)</f>
        <v>0</v>
      </c>
      <c r="BO201" s="122">
        <f>-SUMIFS(Lancamentos!$Y:$Y,Lancamentos!$AF:$AF,Fluxo_de_Caixa_Semanal!BO$8,Lancamentos!$F:$F,"Orçado",Lancamentos!$J:$J,Fluxo_de_Caixa_Semanal!$A201)</f>
        <v>0</v>
      </c>
      <c r="BP201" s="123">
        <f>-SUMIFS(Lancamentos!$Y:$Y,Lancamentos!$AF:$AF,Fluxo_de_Caixa_Semanal!BP$8,Lancamentos!$F:$F,"Orçado",Lancamentos!$J:$J,Fluxo_de_Caixa_Semanal!$A201)</f>
        <v>0</v>
      </c>
      <c r="BQ201" s="121">
        <f>-SUMIFS(Lancamentos!$Y:$Y,Lancamentos!$AF:$AF,Fluxo_de_Caixa_Semanal!BQ$8,Lancamentos!$F:$F,"Orçado",Lancamentos!$J:$J,Fluxo_de_Caixa_Semanal!$A201)</f>
        <v>0</v>
      </c>
      <c r="BR201" s="122">
        <f>-SUMIFS(Lancamentos!$Y:$Y,Lancamentos!$AF:$AF,Fluxo_de_Caixa_Semanal!BR$8,Lancamentos!$F:$F,"Orçado",Lancamentos!$J:$J,Fluxo_de_Caixa_Semanal!$A201)</f>
        <v>0</v>
      </c>
      <c r="BS201" s="123">
        <f>-SUMIFS(Lancamentos!$Y:$Y,Lancamentos!$AF:$AF,Fluxo_de_Caixa_Semanal!BS$8,Lancamentos!$F:$F,"Orçado",Lancamentos!$J:$J,Fluxo_de_Caixa_Semanal!$A201)</f>
        <v>0</v>
      </c>
      <c r="BT201" s="121">
        <f>-SUMIFS(Lancamentos!$Y:$Y,Lancamentos!$AF:$AF,Fluxo_de_Caixa_Semanal!BT$8,Lancamentos!$F:$F,"Orçado",Lancamentos!$J:$J,Fluxo_de_Caixa_Semanal!$A201)</f>
        <v>0</v>
      </c>
      <c r="BU201" s="122">
        <f>-SUMIFS(Lancamentos!$Y:$Y,Lancamentos!$AF:$AF,Fluxo_de_Caixa_Semanal!BU$8,Lancamentos!$F:$F,"Orçado",Lancamentos!$J:$J,Fluxo_de_Caixa_Semanal!$A201)</f>
        <v>0</v>
      </c>
      <c r="BV201" s="123">
        <f>-SUMIFS(Lancamentos!$Y:$Y,Lancamentos!$AF:$AF,Fluxo_de_Caixa_Semanal!BV$8,Lancamentos!$F:$F,"Orçado",Lancamentos!$J:$J,Fluxo_de_Caixa_Semanal!$A201)</f>
        <v>0</v>
      </c>
      <c r="BW201" s="121">
        <f>-SUMIFS(Lancamentos!$Y:$Y,Lancamentos!$AF:$AF,Fluxo_de_Caixa_Semanal!BW$8,Lancamentos!$F:$F,"Orçado",Lancamentos!$J:$J,Fluxo_de_Caixa_Semanal!$A201)</f>
        <v>0</v>
      </c>
      <c r="BX201" s="122">
        <f>-SUMIFS(Lancamentos!$Y:$Y,Lancamentos!$AF:$AF,Fluxo_de_Caixa_Semanal!BX$8,Lancamentos!$F:$F,"Orçado",Lancamentos!$J:$J,Fluxo_de_Caixa_Semanal!$A201)</f>
        <v>0</v>
      </c>
      <c r="BY201" s="123">
        <f>-SUMIFS(Lancamentos!$Y:$Y,Lancamentos!$AF:$AF,Fluxo_de_Caixa_Semanal!BY$8,Lancamentos!$F:$F,"Orçado",Lancamentos!$J:$J,Fluxo_de_Caixa_Semanal!$A201)</f>
        <v>0</v>
      </c>
      <c r="BZ201" s="121">
        <f>-SUMIFS(Lancamentos!$Y:$Y,Lancamentos!$AF:$AF,Fluxo_de_Caixa_Semanal!BZ$8,Lancamentos!$F:$F,"Orçado",Lancamentos!$J:$J,Fluxo_de_Caixa_Semanal!$A201)</f>
        <v>0</v>
      </c>
      <c r="CA201" s="122">
        <f>-SUMIFS(Lancamentos!$Y:$Y,Lancamentos!$AF:$AF,Fluxo_de_Caixa_Semanal!CA$8,Lancamentos!$F:$F,"Orçado",Lancamentos!$J:$J,Fluxo_de_Caixa_Semanal!$A201)</f>
        <v>0</v>
      </c>
      <c r="CB201" s="123">
        <f>-SUMIFS(Lancamentos!$Y:$Y,Lancamentos!$AF:$AF,Fluxo_de_Caixa_Semanal!CB$8,Lancamentos!$F:$F,"Orçado",Lancamentos!$J:$J,Fluxo_de_Caixa_Semanal!$A201)</f>
        <v>0</v>
      </c>
      <c r="CC201" s="121">
        <f>-SUMIFS(Lancamentos!$Y:$Y,Lancamentos!$AF:$AF,Fluxo_de_Caixa_Semanal!CC$8,Lancamentos!$F:$F,"Orçado",Lancamentos!$J:$J,Fluxo_de_Caixa_Semanal!$A201)</f>
        <v>0</v>
      </c>
      <c r="CD201" s="122">
        <f>-SUMIFS(Lancamentos!$Y:$Y,Lancamentos!$AF:$AF,Fluxo_de_Caixa_Semanal!CD$8,Lancamentos!$F:$F,"Orçado",Lancamentos!$J:$J,Fluxo_de_Caixa_Semanal!$A201)</f>
        <v>0</v>
      </c>
      <c r="CE201" s="123">
        <f>-SUMIFS(Lancamentos!$Y:$Y,Lancamentos!$AF:$AF,Fluxo_de_Caixa_Semanal!CE$8,Lancamentos!$F:$F,"Orçado",Lancamentos!$J:$J,Fluxo_de_Caixa_Semanal!$A201)</f>
        <v>0</v>
      </c>
      <c r="CF201" s="121">
        <f>-SUMIFS(Lancamentos!$Y:$Y,Lancamentos!$AF:$AF,Fluxo_de_Caixa_Semanal!CF$8,Lancamentos!$F:$F,"Orçado",Lancamentos!$J:$J,Fluxo_de_Caixa_Semanal!$A201)</f>
        <v>0</v>
      </c>
      <c r="CG201" s="122">
        <f>-SUMIFS(Lancamentos!$Y:$Y,Lancamentos!$AF:$AF,Fluxo_de_Caixa_Semanal!CG$8,Lancamentos!$F:$F,"Orçado",Lancamentos!$J:$J,Fluxo_de_Caixa_Semanal!$A201)</f>
        <v>0</v>
      </c>
      <c r="CH201" s="123">
        <f>-SUMIFS(Lancamentos!$Y:$Y,Lancamentos!$AF:$AF,Fluxo_de_Caixa_Semanal!CH$8,Lancamentos!$F:$F,"Orçado",Lancamentos!$J:$J,Fluxo_de_Caixa_Semanal!$A201)</f>
        <v>0</v>
      </c>
      <c r="CI201" s="121">
        <f>-SUMIFS(Lancamentos!$Y:$Y,Lancamentos!$AF:$AF,Fluxo_de_Caixa_Semanal!CI$8,Lancamentos!$F:$F,"Orçado",Lancamentos!$J:$J,Fluxo_de_Caixa_Semanal!$A201)</f>
        <v>0</v>
      </c>
      <c r="CJ201" s="122">
        <f>-SUMIFS(Lancamentos!$Y:$Y,Lancamentos!$AF:$AF,Fluxo_de_Caixa_Semanal!CJ$8,Lancamentos!$F:$F,"Orçado",Lancamentos!$J:$J,Fluxo_de_Caixa_Semanal!$A201)</f>
        <v>0</v>
      </c>
      <c r="CK201" s="123">
        <f>-SUMIFS(Lancamentos!$Y:$Y,Lancamentos!$AF:$AF,Fluxo_de_Caixa_Semanal!CK$8,Lancamentos!$F:$F,"Orçado",Lancamentos!$J:$J,Fluxo_de_Caixa_Semanal!$A201)</f>
        <v>0</v>
      </c>
      <c r="CL201" s="121">
        <f>-SUMIFS(Lancamentos!$Y:$Y,Lancamentos!$AF:$AF,Fluxo_de_Caixa_Semanal!CL$8,Lancamentos!$F:$F,"Orçado",Lancamentos!$J:$J,Fluxo_de_Caixa_Semanal!$A201)</f>
        <v>0</v>
      </c>
      <c r="CM201" s="122">
        <f>-SUMIFS(Lancamentos!$Y:$Y,Lancamentos!$AF:$AF,Fluxo_de_Caixa_Semanal!CM$8,Lancamentos!$F:$F,"Orçado",Lancamentos!$J:$J,Fluxo_de_Caixa_Semanal!$A201)</f>
        <v>0</v>
      </c>
      <c r="CN201" s="123">
        <f>-SUMIFS(Lancamentos!$Y:$Y,Lancamentos!$AF:$AF,Fluxo_de_Caixa_Semanal!CN$8,Lancamentos!$F:$F,"Orçado",Lancamentos!$J:$J,Fluxo_de_Caixa_Semanal!$A201)</f>
        <v>0</v>
      </c>
      <c r="CO201" s="121">
        <f>-SUMIFS(Lancamentos!$Y:$Y,Lancamentos!$AF:$AF,Fluxo_de_Caixa_Semanal!CO$8,Lancamentos!$F:$F,"Orçado",Lancamentos!$J:$J,Fluxo_de_Caixa_Semanal!$A201)</f>
        <v>0</v>
      </c>
      <c r="CP201" s="122">
        <f>-SUMIFS(Lancamentos!$Y:$Y,Lancamentos!$AF:$AF,Fluxo_de_Caixa_Semanal!CP$8,Lancamentos!$F:$F,"Orçado",Lancamentos!$J:$J,Fluxo_de_Caixa_Semanal!$A201)</f>
        <v>0</v>
      </c>
      <c r="CQ201" s="123">
        <f>-SUMIFS(Lancamentos!$Y:$Y,Lancamentos!$AF:$AF,Fluxo_de_Caixa_Semanal!CQ$8,Lancamentos!$F:$F,"Orçado",Lancamentos!$J:$J,Fluxo_de_Caixa_Semanal!$A201)</f>
        <v>0</v>
      </c>
      <c r="CR201" s="121">
        <f>-SUMIFS(Lancamentos!$Y:$Y,Lancamentos!$AF:$AF,Fluxo_de_Caixa_Semanal!CR$8,Lancamentos!$F:$F,"Orçado",Lancamentos!$J:$J,Fluxo_de_Caixa_Semanal!$A201)</f>
        <v>0</v>
      </c>
      <c r="CS201" s="122">
        <f>-SUMIFS(Lancamentos!$Y:$Y,Lancamentos!$AF:$AF,Fluxo_de_Caixa_Semanal!CS$8,Lancamentos!$F:$F,"Orçado",Lancamentos!$J:$J,Fluxo_de_Caixa_Semanal!$A201)</f>
        <v>0</v>
      </c>
      <c r="CT201" s="123">
        <f>-SUMIFS(Lancamentos!$Y:$Y,Lancamentos!$AF:$AF,Fluxo_de_Caixa_Semanal!CT$8,Lancamentos!$F:$F,"Orçado",Lancamentos!$J:$J,Fluxo_de_Caixa_Semanal!$A201)</f>
        <v>0</v>
      </c>
      <c r="CU201" s="121">
        <f>-SUMIFS(Lancamentos!$Y:$Y,Lancamentos!$AF:$AF,Fluxo_de_Caixa_Semanal!CU$8,Lancamentos!$F:$F,"Orçado",Lancamentos!$J:$J,Fluxo_de_Caixa_Semanal!$A201)</f>
        <v>0</v>
      </c>
      <c r="CV201" s="122">
        <f>-SUMIFS(Lancamentos!$Y:$Y,Lancamentos!$AF:$AF,Fluxo_de_Caixa_Semanal!CV$8,Lancamentos!$F:$F,"Orçado",Lancamentos!$J:$J,Fluxo_de_Caixa_Semanal!$A201)</f>
        <v>0</v>
      </c>
      <c r="CW201" s="123">
        <f>-SUMIFS(Lancamentos!$Y:$Y,Lancamentos!$AF:$AF,Fluxo_de_Caixa_Semanal!CW$8,Lancamentos!$F:$F,"Orçado",Lancamentos!$J:$J,Fluxo_de_Caixa_Semanal!$A201)</f>
        <v>0</v>
      </c>
      <c r="CX201" s="121">
        <f>-SUMIFS(Lancamentos!$Y:$Y,Lancamentos!$AF:$AF,Fluxo_de_Caixa_Semanal!CX$8,Lancamentos!$F:$F,"Orçado",Lancamentos!$J:$J,Fluxo_de_Caixa_Semanal!$A201)</f>
        <v>0</v>
      </c>
      <c r="CY201" s="122">
        <f>-SUMIFS(Lancamentos!$Y:$Y,Lancamentos!$AF:$AF,Fluxo_de_Caixa_Semanal!CY$8,Lancamentos!$F:$F,"Orçado",Lancamentos!$J:$J,Fluxo_de_Caixa_Semanal!$A201)</f>
        <v>0</v>
      </c>
      <c r="CZ201" s="123">
        <f>-SUMIFS(Lancamentos!$Y:$Y,Lancamentos!$AF:$AF,Fluxo_de_Caixa_Semanal!CZ$8,Lancamentos!$F:$F,"Orçado",Lancamentos!$J:$J,Fluxo_de_Caixa_Semanal!$A201)</f>
        <v>0</v>
      </c>
      <c r="DA201" s="121">
        <f>-SUMIFS(Lancamentos!$Y:$Y,Lancamentos!$AF:$AF,Fluxo_de_Caixa_Semanal!DA$8,Lancamentos!$F:$F,"Orçado",Lancamentos!$J:$J,Fluxo_de_Caixa_Semanal!$A201)</f>
        <v>0</v>
      </c>
      <c r="DB201" s="122">
        <f>-SUMIFS(Lancamentos!$Y:$Y,Lancamentos!$AF:$AF,Fluxo_de_Caixa_Semanal!DB$8,Lancamentos!$F:$F,"Orçado",Lancamentos!$J:$J,Fluxo_de_Caixa_Semanal!$A201)</f>
        <v>0</v>
      </c>
      <c r="DC201" s="123">
        <f>-SUMIFS(Lancamentos!$Y:$Y,Lancamentos!$AF:$AF,Fluxo_de_Caixa_Semanal!DC$8,Lancamentos!$F:$F,"Orçado",Lancamentos!$J:$J,Fluxo_de_Caixa_Semanal!$A201)</f>
        <v>0</v>
      </c>
      <c r="DD201" s="121">
        <f>-SUMIFS(Lancamentos!$Y:$Y,Lancamentos!$AF:$AF,Fluxo_de_Caixa_Semanal!DD$8,Lancamentos!$F:$F,"Orçado",Lancamentos!$J:$J,Fluxo_de_Caixa_Semanal!$A201)</f>
        <v>0</v>
      </c>
      <c r="DE201" s="122">
        <f>-SUMIFS(Lancamentos!$Y:$Y,Lancamentos!$AF:$AF,Fluxo_de_Caixa_Semanal!DE$8,Lancamentos!$F:$F,"Orçado",Lancamentos!$J:$J,Fluxo_de_Caixa_Semanal!$A201)</f>
        <v>0</v>
      </c>
      <c r="DF201" s="123">
        <f>-SUMIFS(Lancamentos!$Y:$Y,Lancamentos!$AF:$AF,Fluxo_de_Caixa_Semanal!DF$8,Lancamentos!$F:$F,"Orçado",Lancamentos!$J:$J,Fluxo_de_Caixa_Semanal!$A201)</f>
        <v>0</v>
      </c>
      <c r="DG201" s="121">
        <f>-SUMIFS(Lancamentos!$Y:$Y,Lancamentos!$AF:$AF,Fluxo_de_Caixa_Semanal!DG$8,Lancamentos!$F:$F,"Orçado",Lancamentos!$J:$J,Fluxo_de_Caixa_Semanal!$A201)</f>
        <v>0</v>
      </c>
      <c r="DH201" s="122">
        <f>-SUMIFS(Lancamentos!$Y:$Y,Lancamentos!$AF:$AF,Fluxo_de_Caixa_Semanal!DH$8,Lancamentos!$F:$F,"Orçado",Lancamentos!$J:$J,Fluxo_de_Caixa_Semanal!$A201)</f>
        <v>0</v>
      </c>
      <c r="DI201" s="123">
        <f>-SUMIFS(Lancamentos!$Y:$Y,Lancamentos!$AF:$AF,Fluxo_de_Caixa_Semanal!DI$8,Lancamentos!$F:$F,"Orçado",Lancamentos!$J:$J,Fluxo_de_Caixa_Semanal!$A201)</f>
        <v>0</v>
      </c>
      <c r="DJ201" s="121">
        <f>-SUMIFS(Lancamentos!$Y:$Y,Lancamentos!$AF:$AF,Fluxo_de_Caixa_Semanal!DJ$8,Lancamentos!$F:$F,"Orçado",Lancamentos!$J:$J,Fluxo_de_Caixa_Semanal!$A201)</f>
        <v>0</v>
      </c>
      <c r="DK201" s="122">
        <f>-SUMIFS(Lancamentos!$Y:$Y,Lancamentos!$AF:$AF,Fluxo_de_Caixa_Semanal!DK$8,Lancamentos!$F:$F,"Orçado",Lancamentos!$J:$J,Fluxo_de_Caixa_Semanal!$A201)</f>
        <v>0</v>
      </c>
      <c r="DL201" s="123">
        <f>-SUMIFS(Lancamentos!$Y:$Y,Lancamentos!$AF:$AF,Fluxo_de_Caixa_Semanal!DL$8,Lancamentos!$F:$F,"Orçado",Lancamentos!$J:$J,Fluxo_de_Caixa_Semanal!$A201)</f>
        <v>0</v>
      </c>
      <c r="DM201" s="121">
        <f>-SUMIFS(Lancamentos!$Y:$Y,Lancamentos!$AF:$AF,Fluxo_de_Caixa_Semanal!DM$8,Lancamentos!$F:$F,"Orçado",Lancamentos!$J:$J,Fluxo_de_Caixa_Semanal!$A201)</f>
        <v>0</v>
      </c>
      <c r="DN201" s="122">
        <f>-SUMIFS(Lancamentos!$Y:$Y,Lancamentos!$AF:$AF,Fluxo_de_Caixa_Semanal!DN$8,Lancamentos!$F:$F,"Orçado",Lancamentos!$J:$J,Fluxo_de_Caixa_Semanal!$A201)</f>
        <v>0</v>
      </c>
      <c r="DO201" s="123">
        <f>-SUMIFS(Lancamentos!$Y:$Y,Lancamentos!$AF:$AF,Fluxo_de_Caixa_Semanal!DO$8,Lancamentos!$F:$F,"Orçado",Lancamentos!$J:$J,Fluxo_de_Caixa_Semanal!$A201)</f>
        <v>0</v>
      </c>
      <c r="DP201" s="121">
        <f>-SUMIFS(Lancamentos!$Y:$Y,Lancamentos!$AF:$AF,Fluxo_de_Caixa_Semanal!DP$8,Lancamentos!$F:$F,"Orçado",Lancamentos!$J:$J,Fluxo_de_Caixa_Semanal!$A201)</f>
        <v>0</v>
      </c>
      <c r="DQ201" s="122">
        <f>-SUMIFS(Lancamentos!$Y:$Y,Lancamentos!$AF:$AF,Fluxo_de_Caixa_Semanal!DQ$8,Lancamentos!$F:$F,"Orçado",Lancamentos!$J:$J,Fluxo_de_Caixa_Semanal!$A201)</f>
        <v>0</v>
      </c>
      <c r="DR201" s="123">
        <f>-SUMIFS(Lancamentos!$Y:$Y,Lancamentos!$AF:$AF,Fluxo_de_Caixa_Semanal!DR$8,Lancamentos!$F:$F,"Orçado",Lancamentos!$J:$J,Fluxo_de_Caixa_Semanal!$A201)</f>
        <v>0</v>
      </c>
      <c r="DS201" s="121">
        <f>-SUMIFS(Lancamentos!$Y:$Y,Lancamentos!$AF:$AF,Fluxo_de_Caixa_Semanal!DS$8,Lancamentos!$F:$F,"Orçado",Lancamentos!$J:$J,Fluxo_de_Caixa_Semanal!$A201)</f>
        <v>0</v>
      </c>
      <c r="DT201" s="122">
        <f>-SUMIFS(Lancamentos!$Y:$Y,Lancamentos!$AF:$AF,Fluxo_de_Caixa_Semanal!DT$8,Lancamentos!$F:$F,"Orçado",Lancamentos!$J:$J,Fluxo_de_Caixa_Semanal!$A201)</f>
        <v>0</v>
      </c>
      <c r="DU201" s="123">
        <f>-SUMIFS(Lancamentos!$Y:$Y,Lancamentos!$AF:$AF,Fluxo_de_Caixa_Semanal!DU$8,Lancamentos!$F:$F,"Orçado",Lancamentos!$J:$J,Fluxo_de_Caixa_Semanal!$A201)</f>
        <v>0</v>
      </c>
      <c r="DV201" s="121">
        <f>-SUMIFS(Lancamentos!$Y:$Y,Lancamentos!$AF:$AF,Fluxo_de_Caixa_Semanal!DV$8,Lancamentos!$F:$F,"Orçado",Lancamentos!$J:$J,Fluxo_de_Caixa_Semanal!$A201)</f>
        <v>0</v>
      </c>
      <c r="DW201" s="122">
        <f>-SUMIFS(Lancamentos!$Y:$Y,Lancamentos!$AF:$AF,Fluxo_de_Caixa_Semanal!DW$8,Lancamentos!$F:$F,"Orçado",Lancamentos!$J:$J,Fluxo_de_Caixa_Semanal!$A201)</f>
        <v>0</v>
      </c>
      <c r="DX201" s="123">
        <f>-SUMIFS(Lancamentos!$Y:$Y,Lancamentos!$AF:$AF,Fluxo_de_Caixa_Semanal!DX$8,Lancamentos!$F:$F,"Orçado",Lancamentos!$J:$J,Fluxo_de_Caixa_Semanal!$A201)</f>
        <v>0</v>
      </c>
      <c r="DY201" s="121">
        <f>-SUMIFS(Lancamentos!$Y:$Y,Lancamentos!$AF:$AF,Fluxo_de_Caixa_Semanal!DY$8,Lancamentos!$F:$F,"Orçado",Lancamentos!$J:$J,Fluxo_de_Caixa_Semanal!$A201)</f>
        <v>0</v>
      </c>
      <c r="DZ201" s="122">
        <f>-SUMIFS(Lancamentos!$Y:$Y,Lancamentos!$AF:$AF,Fluxo_de_Caixa_Semanal!DZ$8,Lancamentos!$F:$F,"Orçado",Lancamentos!$J:$J,Fluxo_de_Caixa_Semanal!$A201)</f>
        <v>0</v>
      </c>
      <c r="EA201" s="123">
        <f>-SUMIFS(Lancamentos!$Y:$Y,Lancamentos!$AF:$AF,Fluxo_de_Caixa_Semanal!EA$8,Lancamentos!$F:$F,"Orçado",Lancamentos!$J:$J,Fluxo_de_Caixa_Semanal!$A201)</f>
        <v>0</v>
      </c>
      <c r="EB201" s="121">
        <f>-SUMIFS(Lancamentos!$Y:$Y,Lancamentos!$AF:$AF,Fluxo_de_Caixa_Semanal!EB$8,Lancamentos!$F:$F,"Orçado",Lancamentos!$J:$J,Fluxo_de_Caixa_Semanal!$A201)</f>
        <v>0</v>
      </c>
      <c r="EC201" s="122">
        <f>-SUMIFS(Lancamentos!$Y:$Y,Lancamentos!$AF:$AF,Fluxo_de_Caixa_Semanal!EC$8,Lancamentos!$F:$F,"Orçado",Lancamentos!$J:$J,Fluxo_de_Caixa_Semanal!$A201)</f>
        <v>0</v>
      </c>
      <c r="ED201" s="123">
        <f>-SUMIFS(Lancamentos!$Y:$Y,Lancamentos!$AF:$AF,Fluxo_de_Caixa_Semanal!ED$8,Lancamentos!$F:$F,"Orçado",Lancamentos!$J:$J,Fluxo_de_Caixa_Semanal!$A201)</f>
        <v>0</v>
      </c>
      <c r="EE201" s="121">
        <f>-SUMIFS(Lancamentos!$Y:$Y,Lancamentos!$AF:$AF,Fluxo_de_Caixa_Semanal!EE$8,Lancamentos!$F:$F,"Orçado",Lancamentos!$J:$J,Fluxo_de_Caixa_Semanal!$A201)</f>
        <v>0</v>
      </c>
      <c r="EF201" s="122">
        <f>-SUMIFS(Lancamentos!$Y:$Y,Lancamentos!$AF:$AF,Fluxo_de_Caixa_Semanal!EF$8,Lancamentos!$F:$F,"Orçado",Lancamentos!$J:$J,Fluxo_de_Caixa_Semanal!$A201)</f>
        <v>0</v>
      </c>
      <c r="EG201" s="123">
        <f>-SUMIFS(Lancamentos!$Y:$Y,Lancamentos!$AF:$AF,Fluxo_de_Caixa_Semanal!EG$8,Lancamentos!$F:$F,"Orçado",Lancamentos!$J:$J,Fluxo_de_Caixa_Semanal!$A201)</f>
        <v>0</v>
      </c>
      <c r="EH201" s="121">
        <f>-SUMIFS(Lancamentos!$Y:$Y,Lancamentos!$AF:$AF,Fluxo_de_Caixa_Semanal!EH$8,Lancamentos!$F:$F,"Orçado",Lancamentos!$J:$J,Fluxo_de_Caixa_Semanal!$A201)</f>
        <v>0</v>
      </c>
      <c r="EI201" s="122">
        <f>-SUMIFS(Lancamentos!$Y:$Y,Lancamentos!$AF:$AF,Fluxo_de_Caixa_Semanal!EI$8,Lancamentos!$F:$F,"Orçado",Lancamentos!$J:$J,Fluxo_de_Caixa_Semanal!$A201)</f>
        <v>0</v>
      </c>
      <c r="EJ201" s="123">
        <f>-SUMIFS(Lancamentos!$Y:$Y,Lancamentos!$AF:$AF,Fluxo_de_Caixa_Semanal!EJ$8,Lancamentos!$F:$F,"Orçado",Lancamentos!$J:$J,Fluxo_de_Caixa_Semanal!$A201)</f>
        <v>0</v>
      </c>
      <c r="EK201" s="121">
        <f>-SUMIFS(Lancamentos!$Y:$Y,Lancamentos!$AF:$AF,Fluxo_de_Caixa_Semanal!EK$8,Lancamentos!$F:$F,"Orçado",Lancamentos!$J:$J,Fluxo_de_Caixa_Semanal!$A201)</f>
        <v>0</v>
      </c>
      <c r="EL201" s="122">
        <f>-SUMIFS(Lancamentos!$Y:$Y,Lancamentos!$AF:$AF,Fluxo_de_Caixa_Semanal!EL$8,Lancamentos!$F:$F,"Orçado",Lancamentos!$J:$J,Fluxo_de_Caixa_Semanal!$A201)</f>
        <v>0</v>
      </c>
      <c r="EM201" s="123">
        <f>-SUMIFS(Lancamentos!$Y:$Y,Lancamentos!$AF:$AF,Fluxo_de_Caixa_Semanal!EM$8,Lancamentos!$F:$F,"Orçado",Lancamentos!$J:$J,Fluxo_de_Caixa_Semanal!$A201)</f>
        <v>0</v>
      </c>
      <c r="EN201" s="121">
        <f>-SUMIFS(Lancamentos!$Y:$Y,Lancamentos!$AF:$AF,Fluxo_de_Caixa_Semanal!EN$8,Lancamentos!$F:$F,"Orçado",Lancamentos!$J:$J,Fluxo_de_Caixa_Semanal!$A201)</f>
        <v>0</v>
      </c>
      <c r="EO201" s="122">
        <f>-SUMIFS(Lancamentos!$Y:$Y,Lancamentos!$AF:$AF,Fluxo_de_Caixa_Semanal!EO$8,Lancamentos!$F:$F,"Orçado",Lancamentos!$J:$J,Fluxo_de_Caixa_Semanal!$A201)</f>
        <v>0</v>
      </c>
      <c r="EP201" s="123">
        <f>-SUMIFS(Lancamentos!$Y:$Y,Lancamentos!$AF:$AF,Fluxo_de_Caixa_Semanal!EP$8,Lancamentos!$F:$F,"Orçado",Lancamentos!$J:$J,Fluxo_de_Caixa_Semanal!$A201)</f>
        <v>0</v>
      </c>
      <c r="EQ201" s="121">
        <f>-SUMIFS(Lancamentos!$Y:$Y,Lancamentos!$AF:$AF,Fluxo_de_Caixa_Semanal!EQ$8,Lancamentos!$F:$F,"Orçado",Lancamentos!$J:$J,Fluxo_de_Caixa_Semanal!$A201)</f>
        <v>0</v>
      </c>
      <c r="ER201" s="122">
        <f>-SUMIFS(Lancamentos!$Y:$Y,Lancamentos!$AF:$AF,Fluxo_de_Caixa_Semanal!ER$8,Lancamentos!$F:$F,"Orçado",Lancamentos!$J:$J,Fluxo_de_Caixa_Semanal!$A201)</f>
        <v>0</v>
      </c>
      <c r="ES201" s="123">
        <f>-SUMIFS(Lancamentos!$Y:$Y,Lancamentos!$AF:$AF,Fluxo_de_Caixa_Semanal!ES$8,Lancamentos!$F:$F,"Orçado",Lancamentos!$J:$J,Fluxo_de_Caixa_Semanal!$A201)</f>
        <v>0</v>
      </c>
    </row>
    <row r="202" spans="1:149" s="2" customFormat="1" outlineLevel="1" x14ac:dyDescent="0.25">
      <c r="A202" t="s">
        <v>194</v>
      </c>
      <c r="B202" t="s">
        <v>195</v>
      </c>
      <c r="C202" s="165">
        <f>-SUMIFS(Lancamentos!$Y:$Y,Lancamentos!$AF:$AF,Fluxo_de_Caixa_Semanal!C$8,Lancamentos!$F:$F,"Realizado",Lancamentos!$J:$J,Fluxo_de_Caixa_Semanal!$A202)</f>
        <v>0</v>
      </c>
      <c r="D202" s="165">
        <f>-SUMIFS(Lancamentos!$Y:$Y,Lancamentos!$AF:$AF,Fluxo_de_Caixa_Semanal!D$8,Lancamentos!$F:$F,"Realizado",Lancamentos!$J:$J,Fluxo_de_Caixa_Semanal!$A202)</f>
        <v>0</v>
      </c>
      <c r="E202" s="166">
        <f>-SUMIFS(Lancamentos!$Y:$Y,Lancamentos!$AF:$AF,Fluxo_de_Caixa_Semanal!E$8,Lancamentos!$F:$F,"Realizado",Lancamentos!$J:$J,Fluxo_de_Caixa_Semanal!$A202)</f>
        <v>0</v>
      </c>
      <c r="F202" s="167">
        <f>-SUMIFS(Lancamentos!$Y:$Y,Lancamentos!$AF:$AF,Fluxo_de_Caixa_Semanal!F$8,Lancamentos!$F:$F,"Realizado",Lancamentos!$J:$J,Fluxo_de_Caixa_Semanal!$A202)</f>
        <v>0</v>
      </c>
      <c r="G202" s="165">
        <f>-SUMIFS(Lancamentos!$Y:$Y,Lancamentos!$AF:$AF,Fluxo_de_Caixa_Semanal!G$8,Lancamentos!$F:$F,"Realizado",Lancamentos!$J:$J,Fluxo_de_Caixa_Semanal!$A202)</f>
        <v>0</v>
      </c>
      <c r="H202" s="166">
        <f>-SUMIFS(Lancamentos!$Y:$Y,Lancamentos!$AF:$AF,Fluxo_de_Caixa_Semanal!H$8,Lancamentos!$F:$F,"Realizado",Lancamentos!$J:$J,Fluxo_de_Caixa_Semanal!$A202)</f>
        <v>0</v>
      </c>
      <c r="I202" s="167">
        <f>-SUMIFS(Lancamentos!$Y:$Y,Lancamentos!$AF:$AF,Fluxo_de_Caixa_Semanal!I$8,Lancamentos!$F:$F,"Realizado",Lancamentos!$J:$J,Fluxo_de_Caixa_Semanal!$A202)</f>
        <v>0</v>
      </c>
      <c r="J202" s="165">
        <f>-SUMIFS(Lancamentos!$Y:$Y,Lancamentos!$AF:$AF,Fluxo_de_Caixa_Semanal!J$8,Lancamentos!$F:$F,"Realizado",Lancamentos!$J:$J,Fluxo_de_Caixa_Semanal!$A202)</f>
        <v>0</v>
      </c>
      <c r="K202" s="166">
        <f>-SUMIFS(Lancamentos!$Y:$Y,Lancamentos!$AF:$AF,Fluxo_de_Caixa_Semanal!K$8,Lancamentos!$F:$F,"Realizado",Lancamentos!$J:$J,Fluxo_de_Caixa_Semanal!$A202)</f>
        <v>0</v>
      </c>
      <c r="L202" s="167">
        <f>-SUMIFS(Lancamentos!$Y:$Y,Lancamentos!$AF:$AF,Fluxo_de_Caixa_Semanal!L$8,Lancamentos!$F:$F,"Realizado",Lancamentos!$J:$J,Fluxo_de_Caixa_Semanal!$A202)</f>
        <v>0</v>
      </c>
      <c r="M202" s="165">
        <f>-SUMIFS(Lancamentos!$Y:$Y,Lancamentos!$AF:$AF,Fluxo_de_Caixa_Semanal!M$8,Lancamentos!$F:$F,"Realizado",Lancamentos!$J:$J,Fluxo_de_Caixa_Semanal!$A202)</f>
        <v>0</v>
      </c>
      <c r="N202" s="166">
        <f>-SUMIFS(Lancamentos!$Y:$Y,Lancamentos!$AF:$AF,Fluxo_de_Caixa_Semanal!N$8,Lancamentos!$F:$F,"Realizado",Lancamentos!$J:$J,Fluxo_de_Caixa_Semanal!$A202)</f>
        <v>0</v>
      </c>
      <c r="O202" s="167">
        <f>-SUMIFS(Lancamentos!$Y:$Y,Lancamentos!$AF:$AF,Fluxo_de_Caixa_Semanal!O$8,Lancamentos!$F:$F,"Realizado",Lancamentos!$J:$J,Fluxo_de_Caixa_Semanal!$A202)</f>
        <v>0</v>
      </c>
      <c r="P202" s="165">
        <f>-SUMIFS(Lancamentos!$Y:$Y,Lancamentos!$AF:$AF,Fluxo_de_Caixa_Semanal!P$8,Lancamentos!$F:$F,"Realizado",Lancamentos!$J:$J,Fluxo_de_Caixa_Semanal!$A202)</f>
        <v>0</v>
      </c>
      <c r="Q202" s="166">
        <f>-SUMIFS(Lancamentos!$Y:$Y,Lancamentos!$AF:$AF,Fluxo_de_Caixa_Semanal!Q$8,Lancamentos!$F:$F,"Realizado",Lancamentos!$J:$J,Fluxo_de_Caixa_Semanal!$A202)</f>
        <v>0</v>
      </c>
      <c r="R202" s="167">
        <f>-SUMIFS(Lancamentos!$Y:$Y,Lancamentos!$AF:$AF,Fluxo_de_Caixa_Semanal!R$8,Lancamentos!$F:$F,"Realizado",Lancamentos!$J:$J,Fluxo_de_Caixa_Semanal!$A202)</f>
        <v>0</v>
      </c>
      <c r="S202" s="165">
        <f>-SUMIFS(Lancamentos!$Y:$Y,Lancamentos!$AF:$AF,Fluxo_de_Caixa_Semanal!S$8,Lancamentos!$F:$F,"Realizado",Lancamentos!$J:$J,Fluxo_de_Caixa_Semanal!$A202)</f>
        <v>0</v>
      </c>
      <c r="T202" s="166">
        <f>-SUMIFS(Lancamentos!$Y:$Y,Lancamentos!$AF:$AF,Fluxo_de_Caixa_Semanal!T$8,Lancamentos!$F:$F,"Realizado",Lancamentos!$J:$J,Fluxo_de_Caixa_Semanal!$A202)</f>
        <v>0</v>
      </c>
      <c r="U202" s="167">
        <f>-SUMIFS(Lancamentos!$Y:$Y,Lancamentos!$AF:$AF,Fluxo_de_Caixa_Semanal!U$8,Lancamentos!$F:$F,"Realizado",Lancamentos!$J:$J,Fluxo_de_Caixa_Semanal!$A202)</f>
        <v>0</v>
      </c>
      <c r="V202" s="165">
        <f>-SUMIFS(Lancamentos!$Y:$Y,Lancamentos!$AF:$AF,Fluxo_de_Caixa_Semanal!V$8,Lancamentos!$F:$F,"Realizado",Lancamentos!$J:$J,Fluxo_de_Caixa_Semanal!$A202)</f>
        <v>0</v>
      </c>
      <c r="W202" s="166">
        <f>-SUMIFS(Lancamentos!$Y:$Y,Lancamentos!$AF:$AF,Fluxo_de_Caixa_Semanal!W$8,Lancamentos!$F:$F,"Realizado",Lancamentos!$J:$J,Fluxo_de_Caixa_Semanal!$A202)</f>
        <v>0</v>
      </c>
      <c r="X202" s="121">
        <f>-SUMIFS(Lancamentos!$Y:$Y,Lancamentos!$AF:$AF,Fluxo_de_Caixa_Semanal!X$8,Lancamentos!$F:$F,"Orçado",Lancamentos!$J:$J,Fluxo_de_Caixa_Semanal!$A202)</f>
        <v>0</v>
      </c>
      <c r="Y202" s="122">
        <f>-SUMIFS(Lancamentos!$Y:$Y,Lancamentos!$AF:$AF,Fluxo_de_Caixa_Semanal!Y$8,Lancamentos!$F:$F,"Orçado",Lancamentos!$J:$J,Fluxo_de_Caixa_Semanal!$A202)</f>
        <v>0</v>
      </c>
      <c r="Z202" s="123">
        <f>-SUMIFS(Lancamentos!$Y:$Y,Lancamentos!$AF:$AF,Fluxo_de_Caixa_Semanal!Z$8,Lancamentos!$F:$F,"Orçado",Lancamentos!$J:$J,Fluxo_de_Caixa_Semanal!$A202)</f>
        <v>0</v>
      </c>
      <c r="AA202" s="121">
        <f>-SUMIFS(Lancamentos!$Y:$Y,Lancamentos!$AF:$AF,Fluxo_de_Caixa_Semanal!AA$8,Lancamentos!$F:$F,"Orçado",Lancamentos!$J:$J,Fluxo_de_Caixa_Semanal!$A202)</f>
        <v>0</v>
      </c>
      <c r="AB202" s="122">
        <f>-SUMIFS(Lancamentos!$Y:$Y,Lancamentos!$AF:$AF,Fluxo_de_Caixa_Semanal!AB$8,Lancamentos!$F:$F,"Orçado",Lancamentos!$J:$J,Fluxo_de_Caixa_Semanal!$A202)</f>
        <v>0</v>
      </c>
      <c r="AC202" s="123">
        <f>-SUMIFS(Lancamentos!$Y:$Y,Lancamentos!$AF:$AF,Fluxo_de_Caixa_Semanal!AC$8,Lancamentos!$F:$F,"Orçado",Lancamentos!$J:$J,Fluxo_de_Caixa_Semanal!$A202)</f>
        <v>0</v>
      </c>
      <c r="AD202" s="121">
        <f>-SUMIFS(Lancamentos!$Y:$Y,Lancamentos!$AF:$AF,Fluxo_de_Caixa_Semanal!AD$8,Lancamentos!$F:$F,"Orçado",Lancamentos!$J:$J,Fluxo_de_Caixa_Semanal!$A202)</f>
        <v>0</v>
      </c>
      <c r="AE202" s="122">
        <f>-SUMIFS(Lancamentos!$Y:$Y,Lancamentos!$AF:$AF,Fluxo_de_Caixa_Semanal!AE$8,Lancamentos!$F:$F,"Orçado",Lancamentos!$J:$J,Fluxo_de_Caixa_Semanal!$A202)</f>
        <v>0</v>
      </c>
      <c r="AF202" s="123">
        <f>-SUMIFS(Lancamentos!$Y:$Y,Lancamentos!$AF:$AF,Fluxo_de_Caixa_Semanal!AF$8,Lancamentos!$F:$F,"Orçado",Lancamentos!$J:$J,Fluxo_de_Caixa_Semanal!$A202)</f>
        <v>0</v>
      </c>
      <c r="AG202" s="121">
        <f>-SUMIFS(Lancamentos!$Y:$Y,Lancamentos!$AF:$AF,Fluxo_de_Caixa_Semanal!AG$8,Lancamentos!$F:$F,"Orçado",Lancamentos!$J:$J,Fluxo_de_Caixa_Semanal!$A202)</f>
        <v>0</v>
      </c>
      <c r="AH202" s="122">
        <f>-SUMIFS(Lancamentos!$Y:$Y,Lancamentos!$AF:$AF,Fluxo_de_Caixa_Semanal!AH$8,Lancamentos!$F:$F,"Orçado",Lancamentos!$J:$J,Fluxo_de_Caixa_Semanal!$A202)</f>
        <v>0</v>
      </c>
      <c r="AI202" s="123">
        <f>-SUMIFS(Lancamentos!$Y:$Y,Lancamentos!$AF:$AF,Fluxo_de_Caixa_Semanal!AI$8,Lancamentos!$F:$F,"Orçado",Lancamentos!$J:$J,Fluxo_de_Caixa_Semanal!$A202)</f>
        <v>0</v>
      </c>
      <c r="AJ202" s="121">
        <f>-SUMIFS(Lancamentos!$Y:$Y,Lancamentos!$AF:$AF,Fluxo_de_Caixa_Semanal!AJ$8,Lancamentos!$F:$F,"Orçado",Lancamentos!$J:$J,Fluxo_de_Caixa_Semanal!$A202)</f>
        <v>0</v>
      </c>
      <c r="AK202" s="122">
        <f>-SUMIFS(Lancamentos!$Y:$Y,Lancamentos!$AF:$AF,Fluxo_de_Caixa_Semanal!AK$8,Lancamentos!$F:$F,"Orçado",Lancamentos!$J:$J,Fluxo_de_Caixa_Semanal!$A202)</f>
        <v>0</v>
      </c>
      <c r="AL202" s="123">
        <f>-SUMIFS(Lancamentos!$Y:$Y,Lancamentos!$AF:$AF,Fluxo_de_Caixa_Semanal!AL$8,Lancamentos!$F:$F,"Orçado",Lancamentos!$J:$J,Fluxo_de_Caixa_Semanal!$A202)</f>
        <v>0</v>
      </c>
      <c r="AM202" s="121">
        <f>-SUMIFS(Lancamentos!$Y:$Y,Lancamentos!$AF:$AF,Fluxo_de_Caixa_Semanal!AM$8,Lancamentos!$F:$F,"Orçado",Lancamentos!$J:$J,Fluxo_de_Caixa_Semanal!$A202)</f>
        <v>0</v>
      </c>
      <c r="AN202" s="122">
        <f>-SUMIFS(Lancamentos!$Y:$Y,Lancamentos!$AF:$AF,Fluxo_de_Caixa_Semanal!AN$8,Lancamentos!$F:$F,"Orçado",Lancamentos!$J:$J,Fluxo_de_Caixa_Semanal!$A202)</f>
        <v>0</v>
      </c>
      <c r="AO202" s="123">
        <f>-SUMIFS(Lancamentos!$Y:$Y,Lancamentos!$AF:$AF,Fluxo_de_Caixa_Semanal!AO$8,Lancamentos!$F:$F,"Orçado",Lancamentos!$J:$J,Fluxo_de_Caixa_Semanal!$A202)</f>
        <v>0</v>
      </c>
      <c r="AP202" s="121">
        <f>-SUMIFS(Lancamentos!$Y:$Y,Lancamentos!$AF:$AF,Fluxo_de_Caixa_Semanal!AP$8,Lancamentos!$F:$F,"Orçado",Lancamentos!$J:$J,Fluxo_de_Caixa_Semanal!$A202)</f>
        <v>0</v>
      </c>
      <c r="AQ202" s="122">
        <f>-SUMIFS(Lancamentos!$Y:$Y,Lancamentos!$AF:$AF,Fluxo_de_Caixa_Semanal!AQ$8,Lancamentos!$F:$F,"Orçado",Lancamentos!$J:$J,Fluxo_de_Caixa_Semanal!$A202)</f>
        <v>0</v>
      </c>
      <c r="AR202" s="123">
        <f>-SUMIFS(Lancamentos!$Y:$Y,Lancamentos!$AF:$AF,Fluxo_de_Caixa_Semanal!AR$8,Lancamentos!$F:$F,"Orçado",Lancamentos!$J:$J,Fluxo_de_Caixa_Semanal!$A202)</f>
        <v>0</v>
      </c>
      <c r="AS202" s="121">
        <f>-SUMIFS(Lancamentos!$Y:$Y,Lancamentos!$AF:$AF,Fluxo_de_Caixa_Semanal!AS$8,Lancamentos!$F:$F,"Orçado",Lancamentos!$J:$J,Fluxo_de_Caixa_Semanal!$A202)</f>
        <v>0</v>
      </c>
      <c r="AT202" s="122">
        <f>-SUMIFS(Lancamentos!$Y:$Y,Lancamentos!$AF:$AF,Fluxo_de_Caixa_Semanal!AT$8,Lancamentos!$F:$F,"Orçado",Lancamentos!$J:$J,Fluxo_de_Caixa_Semanal!$A202)</f>
        <v>0</v>
      </c>
      <c r="AU202" s="123">
        <f>-SUMIFS(Lancamentos!$Y:$Y,Lancamentos!$AF:$AF,Fluxo_de_Caixa_Semanal!AU$8,Lancamentos!$F:$F,"Orçado",Lancamentos!$J:$J,Fluxo_de_Caixa_Semanal!$A202)</f>
        <v>0</v>
      </c>
      <c r="AV202" s="121">
        <f>-SUMIFS(Lancamentos!$Y:$Y,Lancamentos!$AF:$AF,Fluxo_de_Caixa_Semanal!AV$8,Lancamentos!$F:$F,"Orçado",Lancamentos!$J:$J,Fluxo_de_Caixa_Semanal!$A202)</f>
        <v>0</v>
      </c>
      <c r="AW202" s="122">
        <f>-SUMIFS(Lancamentos!$Y:$Y,Lancamentos!$AF:$AF,Fluxo_de_Caixa_Semanal!AW$8,Lancamentos!$F:$F,"Orçado",Lancamentos!$J:$J,Fluxo_de_Caixa_Semanal!$A202)</f>
        <v>0</v>
      </c>
      <c r="AX202" s="123">
        <f>-SUMIFS(Lancamentos!$Y:$Y,Lancamentos!$AF:$AF,Fluxo_de_Caixa_Semanal!AX$8,Lancamentos!$F:$F,"Orçado",Lancamentos!$J:$J,Fluxo_de_Caixa_Semanal!$A202)</f>
        <v>0</v>
      </c>
      <c r="AY202" s="121">
        <f>-SUMIFS(Lancamentos!$Y:$Y,Lancamentos!$AF:$AF,Fluxo_de_Caixa_Semanal!AY$8,Lancamentos!$F:$F,"Orçado",Lancamentos!$J:$J,Fluxo_de_Caixa_Semanal!$A202)</f>
        <v>0</v>
      </c>
      <c r="AZ202" s="122">
        <f>-SUMIFS(Lancamentos!$Y:$Y,Lancamentos!$AF:$AF,Fluxo_de_Caixa_Semanal!AZ$8,Lancamentos!$F:$F,"Orçado",Lancamentos!$J:$J,Fluxo_de_Caixa_Semanal!$A202)</f>
        <v>0</v>
      </c>
      <c r="BA202" s="123">
        <f>-SUMIFS(Lancamentos!$Y:$Y,Lancamentos!$AF:$AF,Fluxo_de_Caixa_Semanal!BA$8,Lancamentos!$F:$F,"Orçado",Lancamentos!$J:$J,Fluxo_de_Caixa_Semanal!$A202)</f>
        <v>0</v>
      </c>
      <c r="BB202" s="121">
        <f>-SUMIFS(Lancamentos!$Y:$Y,Lancamentos!$AF:$AF,Fluxo_de_Caixa_Semanal!BB$8,Lancamentos!$F:$F,"Orçado",Lancamentos!$J:$J,Fluxo_de_Caixa_Semanal!$A202)</f>
        <v>0</v>
      </c>
      <c r="BC202" s="122">
        <f>-SUMIFS(Lancamentos!$Y:$Y,Lancamentos!$AF:$AF,Fluxo_de_Caixa_Semanal!BC$8,Lancamentos!$F:$F,"Orçado",Lancamentos!$J:$J,Fluxo_de_Caixa_Semanal!$A202)</f>
        <v>0</v>
      </c>
      <c r="BD202" s="123">
        <f>-SUMIFS(Lancamentos!$Y:$Y,Lancamentos!$AF:$AF,Fluxo_de_Caixa_Semanal!BD$8,Lancamentos!$F:$F,"Orçado",Lancamentos!$J:$J,Fluxo_de_Caixa_Semanal!$A202)</f>
        <v>0</v>
      </c>
      <c r="BE202" s="121">
        <f>-SUMIFS(Lancamentos!$Y:$Y,Lancamentos!$AF:$AF,Fluxo_de_Caixa_Semanal!BE$8,Lancamentos!$F:$F,"Orçado",Lancamentos!$J:$J,Fluxo_de_Caixa_Semanal!$A202)</f>
        <v>0</v>
      </c>
      <c r="BF202" s="122">
        <f>-SUMIFS(Lancamentos!$Y:$Y,Lancamentos!$AF:$AF,Fluxo_de_Caixa_Semanal!BF$8,Lancamentos!$F:$F,"Orçado",Lancamentos!$J:$J,Fluxo_de_Caixa_Semanal!$A202)</f>
        <v>0</v>
      </c>
      <c r="BG202" s="123">
        <f>-SUMIFS(Lancamentos!$Y:$Y,Lancamentos!$AF:$AF,Fluxo_de_Caixa_Semanal!BG$8,Lancamentos!$F:$F,"Orçado",Lancamentos!$J:$J,Fluxo_de_Caixa_Semanal!$A202)</f>
        <v>0</v>
      </c>
      <c r="BH202" s="121">
        <f>-SUMIFS(Lancamentos!$Y:$Y,Lancamentos!$AF:$AF,Fluxo_de_Caixa_Semanal!BH$8,Lancamentos!$F:$F,"Orçado",Lancamentos!$J:$J,Fluxo_de_Caixa_Semanal!$A202)</f>
        <v>0</v>
      </c>
      <c r="BI202" s="122">
        <f>-SUMIFS(Lancamentos!$Y:$Y,Lancamentos!$AF:$AF,Fluxo_de_Caixa_Semanal!BI$8,Lancamentos!$F:$F,"Orçado",Lancamentos!$J:$J,Fluxo_de_Caixa_Semanal!$A202)</f>
        <v>0</v>
      </c>
      <c r="BJ202" s="123">
        <f>-SUMIFS(Lancamentos!$Y:$Y,Lancamentos!$AF:$AF,Fluxo_de_Caixa_Semanal!BJ$8,Lancamentos!$F:$F,"Orçado",Lancamentos!$J:$J,Fluxo_de_Caixa_Semanal!$A202)</f>
        <v>0</v>
      </c>
      <c r="BK202" s="121">
        <f>-SUMIFS(Lancamentos!$Y:$Y,Lancamentos!$AF:$AF,Fluxo_de_Caixa_Semanal!BK$8,Lancamentos!$F:$F,"Orçado",Lancamentos!$J:$J,Fluxo_de_Caixa_Semanal!$A202)</f>
        <v>0</v>
      </c>
      <c r="BL202" s="122">
        <f>-SUMIFS(Lancamentos!$Y:$Y,Lancamentos!$AF:$AF,Fluxo_de_Caixa_Semanal!BL$8,Lancamentos!$F:$F,"Orçado",Lancamentos!$J:$J,Fluxo_de_Caixa_Semanal!$A202)</f>
        <v>0</v>
      </c>
      <c r="BM202" s="123">
        <f>-SUMIFS(Lancamentos!$Y:$Y,Lancamentos!$AF:$AF,Fluxo_de_Caixa_Semanal!BM$8,Lancamentos!$F:$F,"Orçado",Lancamentos!$J:$J,Fluxo_de_Caixa_Semanal!$A202)</f>
        <v>0</v>
      </c>
      <c r="BN202" s="121">
        <f>-SUMIFS(Lancamentos!$Y:$Y,Lancamentos!$AF:$AF,Fluxo_de_Caixa_Semanal!BN$8,Lancamentos!$F:$F,"Orçado",Lancamentos!$J:$J,Fluxo_de_Caixa_Semanal!$A202)</f>
        <v>0</v>
      </c>
      <c r="BO202" s="122">
        <f>-SUMIFS(Lancamentos!$Y:$Y,Lancamentos!$AF:$AF,Fluxo_de_Caixa_Semanal!BO$8,Lancamentos!$F:$F,"Orçado",Lancamentos!$J:$J,Fluxo_de_Caixa_Semanal!$A202)</f>
        <v>0</v>
      </c>
      <c r="BP202" s="123">
        <f>-SUMIFS(Lancamentos!$Y:$Y,Lancamentos!$AF:$AF,Fluxo_de_Caixa_Semanal!BP$8,Lancamentos!$F:$F,"Orçado",Lancamentos!$J:$J,Fluxo_de_Caixa_Semanal!$A202)</f>
        <v>0</v>
      </c>
      <c r="BQ202" s="121">
        <f>-SUMIFS(Lancamentos!$Y:$Y,Lancamentos!$AF:$AF,Fluxo_de_Caixa_Semanal!BQ$8,Lancamentos!$F:$F,"Orçado",Lancamentos!$J:$J,Fluxo_de_Caixa_Semanal!$A202)</f>
        <v>0</v>
      </c>
      <c r="BR202" s="122">
        <f>-SUMIFS(Lancamentos!$Y:$Y,Lancamentos!$AF:$AF,Fluxo_de_Caixa_Semanal!BR$8,Lancamentos!$F:$F,"Orçado",Lancamentos!$J:$J,Fluxo_de_Caixa_Semanal!$A202)</f>
        <v>0</v>
      </c>
      <c r="BS202" s="123">
        <f>-SUMIFS(Lancamentos!$Y:$Y,Lancamentos!$AF:$AF,Fluxo_de_Caixa_Semanal!BS$8,Lancamentos!$F:$F,"Orçado",Lancamentos!$J:$J,Fluxo_de_Caixa_Semanal!$A202)</f>
        <v>0</v>
      </c>
      <c r="BT202" s="121">
        <f>-SUMIFS(Lancamentos!$Y:$Y,Lancamentos!$AF:$AF,Fluxo_de_Caixa_Semanal!BT$8,Lancamentos!$F:$F,"Orçado",Lancamentos!$J:$J,Fluxo_de_Caixa_Semanal!$A202)</f>
        <v>0</v>
      </c>
      <c r="BU202" s="122">
        <f>-SUMIFS(Lancamentos!$Y:$Y,Lancamentos!$AF:$AF,Fluxo_de_Caixa_Semanal!BU$8,Lancamentos!$F:$F,"Orçado",Lancamentos!$J:$J,Fluxo_de_Caixa_Semanal!$A202)</f>
        <v>0</v>
      </c>
      <c r="BV202" s="123">
        <f>-SUMIFS(Lancamentos!$Y:$Y,Lancamentos!$AF:$AF,Fluxo_de_Caixa_Semanal!BV$8,Lancamentos!$F:$F,"Orçado",Lancamentos!$J:$J,Fluxo_de_Caixa_Semanal!$A202)</f>
        <v>0</v>
      </c>
      <c r="BW202" s="121">
        <f>-SUMIFS(Lancamentos!$Y:$Y,Lancamentos!$AF:$AF,Fluxo_de_Caixa_Semanal!BW$8,Lancamentos!$F:$F,"Orçado",Lancamentos!$J:$J,Fluxo_de_Caixa_Semanal!$A202)</f>
        <v>0</v>
      </c>
      <c r="BX202" s="122">
        <f>-SUMIFS(Lancamentos!$Y:$Y,Lancamentos!$AF:$AF,Fluxo_de_Caixa_Semanal!BX$8,Lancamentos!$F:$F,"Orçado",Lancamentos!$J:$J,Fluxo_de_Caixa_Semanal!$A202)</f>
        <v>0</v>
      </c>
      <c r="BY202" s="123">
        <f>-SUMIFS(Lancamentos!$Y:$Y,Lancamentos!$AF:$AF,Fluxo_de_Caixa_Semanal!BY$8,Lancamentos!$F:$F,"Orçado",Lancamentos!$J:$J,Fluxo_de_Caixa_Semanal!$A202)</f>
        <v>0</v>
      </c>
      <c r="BZ202" s="121">
        <f>-SUMIFS(Lancamentos!$Y:$Y,Lancamentos!$AF:$AF,Fluxo_de_Caixa_Semanal!BZ$8,Lancamentos!$F:$F,"Orçado",Lancamentos!$J:$J,Fluxo_de_Caixa_Semanal!$A202)</f>
        <v>0</v>
      </c>
      <c r="CA202" s="122">
        <f>-SUMIFS(Lancamentos!$Y:$Y,Lancamentos!$AF:$AF,Fluxo_de_Caixa_Semanal!CA$8,Lancamentos!$F:$F,"Orçado",Lancamentos!$J:$J,Fluxo_de_Caixa_Semanal!$A202)</f>
        <v>0</v>
      </c>
      <c r="CB202" s="123">
        <f>-SUMIFS(Lancamentos!$Y:$Y,Lancamentos!$AF:$AF,Fluxo_de_Caixa_Semanal!CB$8,Lancamentos!$F:$F,"Orçado",Lancamentos!$J:$J,Fluxo_de_Caixa_Semanal!$A202)</f>
        <v>0</v>
      </c>
      <c r="CC202" s="121">
        <f>-SUMIFS(Lancamentos!$Y:$Y,Lancamentos!$AF:$AF,Fluxo_de_Caixa_Semanal!CC$8,Lancamentos!$F:$F,"Orçado",Lancamentos!$J:$J,Fluxo_de_Caixa_Semanal!$A202)</f>
        <v>0</v>
      </c>
      <c r="CD202" s="122">
        <f>-SUMIFS(Lancamentos!$Y:$Y,Lancamentos!$AF:$AF,Fluxo_de_Caixa_Semanal!CD$8,Lancamentos!$F:$F,"Orçado",Lancamentos!$J:$J,Fluxo_de_Caixa_Semanal!$A202)</f>
        <v>0</v>
      </c>
      <c r="CE202" s="123">
        <f>-SUMIFS(Lancamentos!$Y:$Y,Lancamentos!$AF:$AF,Fluxo_de_Caixa_Semanal!CE$8,Lancamentos!$F:$F,"Orçado",Lancamentos!$J:$J,Fluxo_de_Caixa_Semanal!$A202)</f>
        <v>0</v>
      </c>
      <c r="CF202" s="121">
        <f>-SUMIFS(Lancamentos!$Y:$Y,Lancamentos!$AF:$AF,Fluxo_de_Caixa_Semanal!CF$8,Lancamentos!$F:$F,"Orçado",Lancamentos!$J:$J,Fluxo_de_Caixa_Semanal!$A202)</f>
        <v>0</v>
      </c>
      <c r="CG202" s="122">
        <f>-SUMIFS(Lancamentos!$Y:$Y,Lancamentos!$AF:$AF,Fluxo_de_Caixa_Semanal!CG$8,Lancamentos!$F:$F,"Orçado",Lancamentos!$J:$J,Fluxo_de_Caixa_Semanal!$A202)</f>
        <v>0</v>
      </c>
      <c r="CH202" s="123">
        <f>-SUMIFS(Lancamentos!$Y:$Y,Lancamentos!$AF:$AF,Fluxo_de_Caixa_Semanal!CH$8,Lancamentos!$F:$F,"Orçado",Lancamentos!$J:$J,Fluxo_de_Caixa_Semanal!$A202)</f>
        <v>0</v>
      </c>
      <c r="CI202" s="121">
        <f>-SUMIFS(Lancamentos!$Y:$Y,Lancamentos!$AF:$AF,Fluxo_de_Caixa_Semanal!CI$8,Lancamentos!$F:$F,"Orçado",Lancamentos!$J:$J,Fluxo_de_Caixa_Semanal!$A202)</f>
        <v>0</v>
      </c>
      <c r="CJ202" s="122">
        <f>-SUMIFS(Lancamentos!$Y:$Y,Lancamentos!$AF:$AF,Fluxo_de_Caixa_Semanal!CJ$8,Lancamentos!$F:$F,"Orçado",Lancamentos!$J:$J,Fluxo_de_Caixa_Semanal!$A202)</f>
        <v>0</v>
      </c>
      <c r="CK202" s="123">
        <f>-SUMIFS(Lancamentos!$Y:$Y,Lancamentos!$AF:$AF,Fluxo_de_Caixa_Semanal!CK$8,Lancamentos!$F:$F,"Orçado",Lancamentos!$J:$J,Fluxo_de_Caixa_Semanal!$A202)</f>
        <v>0</v>
      </c>
      <c r="CL202" s="121">
        <f>-SUMIFS(Lancamentos!$Y:$Y,Lancamentos!$AF:$AF,Fluxo_de_Caixa_Semanal!CL$8,Lancamentos!$F:$F,"Orçado",Lancamentos!$J:$J,Fluxo_de_Caixa_Semanal!$A202)</f>
        <v>0</v>
      </c>
      <c r="CM202" s="122">
        <f>-SUMIFS(Lancamentos!$Y:$Y,Lancamentos!$AF:$AF,Fluxo_de_Caixa_Semanal!CM$8,Lancamentos!$F:$F,"Orçado",Lancamentos!$J:$J,Fluxo_de_Caixa_Semanal!$A202)</f>
        <v>0</v>
      </c>
      <c r="CN202" s="123">
        <f>-SUMIFS(Lancamentos!$Y:$Y,Lancamentos!$AF:$AF,Fluxo_de_Caixa_Semanal!CN$8,Lancamentos!$F:$F,"Orçado",Lancamentos!$J:$J,Fluxo_de_Caixa_Semanal!$A202)</f>
        <v>0</v>
      </c>
      <c r="CO202" s="121">
        <f>-SUMIFS(Lancamentos!$Y:$Y,Lancamentos!$AF:$AF,Fluxo_de_Caixa_Semanal!CO$8,Lancamentos!$F:$F,"Orçado",Lancamentos!$J:$J,Fluxo_de_Caixa_Semanal!$A202)</f>
        <v>0</v>
      </c>
      <c r="CP202" s="122">
        <f>-SUMIFS(Lancamentos!$Y:$Y,Lancamentos!$AF:$AF,Fluxo_de_Caixa_Semanal!CP$8,Lancamentos!$F:$F,"Orçado",Lancamentos!$J:$J,Fluxo_de_Caixa_Semanal!$A202)</f>
        <v>0</v>
      </c>
      <c r="CQ202" s="123">
        <f>-SUMIFS(Lancamentos!$Y:$Y,Lancamentos!$AF:$AF,Fluxo_de_Caixa_Semanal!CQ$8,Lancamentos!$F:$F,"Orçado",Lancamentos!$J:$J,Fluxo_de_Caixa_Semanal!$A202)</f>
        <v>0</v>
      </c>
      <c r="CR202" s="121">
        <f>-SUMIFS(Lancamentos!$Y:$Y,Lancamentos!$AF:$AF,Fluxo_de_Caixa_Semanal!CR$8,Lancamentos!$F:$F,"Orçado",Lancamentos!$J:$J,Fluxo_de_Caixa_Semanal!$A202)</f>
        <v>0</v>
      </c>
      <c r="CS202" s="122">
        <f>-SUMIFS(Lancamentos!$Y:$Y,Lancamentos!$AF:$AF,Fluxo_de_Caixa_Semanal!CS$8,Lancamentos!$F:$F,"Orçado",Lancamentos!$J:$J,Fluxo_de_Caixa_Semanal!$A202)</f>
        <v>0</v>
      </c>
      <c r="CT202" s="123">
        <f>-SUMIFS(Lancamentos!$Y:$Y,Lancamentos!$AF:$AF,Fluxo_de_Caixa_Semanal!CT$8,Lancamentos!$F:$F,"Orçado",Lancamentos!$J:$J,Fluxo_de_Caixa_Semanal!$A202)</f>
        <v>0</v>
      </c>
      <c r="CU202" s="121">
        <f>-SUMIFS(Lancamentos!$Y:$Y,Lancamentos!$AF:$AF,Fluxo_de_Caixa_Semanal!CU$8,Lancamentos!$F:$F,"Orçado",Lancamentos!$J:$J,Fluxo_de_Caixa_Semanal!$A202)</f>
        <v>0</v>
      </c>
      <c r="CV202" s="122">
        <f>-SUMIFS(Lancamentos!$Y:$Y,Lancamentos!$AF:$AF,Fluxo_de_Caixa_Semanal!CV$8,Lancamentos!$F:$F,"Orçado",Lancamentos!$J:$J,Fluxo_de_Caixa_Semanal!$A202)</f>
        <v>0</v>
      </c>
      <c r="CW202" s="123">
        <f>-SUMIFS(Lancamentos!$Y:$Y,Lancamentos!$AF:$AF,Fluxo_de_Caixa_Semanal!CW$8,Lancamentos!$F:$F,"Orçado",Lancamentos!$J:$J,Fluxo_de_Caixa_Semanal!$A202)</f>
        <v>0</v>
      </c>
      <c r="CX202" s="121">
        <f>-SUMIFS(Lancamentos!$Y:$Y,Lancamentos!$AF:$AF,Fluxo_de_Caixa_Semanal!CX$8,Lancamentos!$F:$F,"Orçado",Lancamentos!$J:$J,Fluxo_de_Caixa_Semanal!$A202)</f>
        <v>0</v>
      </c>
      <c r="CY202" s="122">
        <f>-SUMIFS(Lancamentos!$Y:$Y,Lancamentos!$AF:$AF,Fluxo_de_Caixa_Semanal!CY$8,Lancamentos!$F:$F,"Orçado",Lancamentos!$J:$J,Fluxo_de_Caixa_Semanal!$A202)</f>
        <v>0</v>
      </c>
      <c r="CZ202" s="123">
        <f>-SUMIFS(Lancamentos!$Y:$Y,Lancamentos!$AF:$AF,Fluxo_de_Caixa_Semanal!CZ$8,Lancamentos!$F:$F,"Orçado",Lancamentos!$J:$J,Fluxo_de_Caixa_Semanal!$A202)</f>
        <v>0</v>
      </c>
      <c r="DA202" s="121">
        <f>-SUMIFS(Lancamentos!$Y:$Y,Lancamentos!$AF:$AF,Fluxo_de_Caixa_Semanal!DA$8,Lancamentos!$F:$F,"Orçado",Lancamentos!$J:$J,Fluxo_de_Caixa_Semanal!$A202)</f>
        <v>0</v>
      </c>
      <c r="DB202" s="122">
        <f>-SUMIFS(Lancamentos!$Y:$Y,Lancamentos!$AF:$AF,Fluxo_de_Caixa_Semanal!DB$8,Lancamentos!$F:$F,"Orçado",Lancamentos!$J:$J,Fluxo_de_Caixa_Semanal!$A202)</f>
        <v>0</v>
      </c>
      <c r="DC202" s="123">
        <f>-SUMIFS(Lancamentos!$Y:$Y,Lancamentos!$AF:$AF,Fluxo_de_Caixa_Semanal!DC$8,Lancamentos!$F:$F,"Orçado",Lancamentos!$J:$J,Fluxo_de_Caixa_Semanal!$A202)</f>
        <v>0</v>
      </c>
      <c r="DD202" s="121">
        <f>-SUMIFS(Lancamentos!$Y:$Y,Lancamentos!$AF:$AF,Fluxo_de_Caixa_Semanal!DD$8,Lancamentos!$F:$F,"Orçado",Lancamentos!$J:$J,Fluxo_de_Caixa_Semanal!$A202)</f>
        <v>0</v>
      </c>
      <c r="DE202" s="122">
        <f>-SUMIFS(Lancamentos!$Y:$Y,Lancamentos!$AF:$AF,Fluxo_de_Caixa_Semanal!DE$8,Lancamentos!$F:$F,"Orçado",Lancamentos!$J:$J,Fluxo_de_Caixa_Semanal!$A202)</f>
        <v>0</v>
      </c>
      <c r="DF202" s="123">
        <f>-SUMIFS(Lancamentos!$Y:$Y,Lancamentos!$AF:$AF,Fluxo_de_Caixa_Semanal!DF$8,Lancamentos!$F:$F,"Orçado",Lancamentos!$J:$J,Fluxo_de_Caixa_Semanal!$A202)</f>
        <v>0</v>
      </c>
      <c r="DG202" s="121">
        <f>-SUMIFS(Lancamentos!$Y:$Y,Lancamentos!$AF:$AF,Fluxo_de_Caixa_Semanal!DG$8,Lancamentos!$F:$F,"Orçado",Lancamentos!$J:$J,Fluxo_de_Caixa_Semanal!$A202)</f>
        <v>0</v>
      </c>
      <c r="DH202" s="122">
        <f>-SUMIFS(Lancamentos!$Y:$Y,Lancamentos!$AF:$AF,Fluxo_de_Caixa_Semanal!DH$8,Lancamentos!$F:$F,"Orçado",Lancamentos!$J:$J,Fluxo_de_Caixa_Semanal!$A202)</f>
        <v>0</v>
      </c>
      <c r="DI202" s="123">
        <f>-SUMIFS(Lancamentos!$Y:$Y,Lancamentos!$AF:$AF,Fluxo_de_Caixa_Semanal!DI$8,Lancamentos!$F:$F,"Orçado",Lancamentos!$J:$J,Fluxo_de_Caixa_Semanal!$A202)</f>
        <v>0</v>
      </c>
      <c r="DJ202" s="121">
        <f>-SUMIFS(Lancamentos!$Y:$Y,Lancamentos!$AF:$AF,Fluxo_de_Caixa_Semanal!DJ$8,Lancamentos!$F:$F,"Orçado",Lancamentos!$J:$J,Fluxo_de_Caixa_Semanal!$A202)</f>
        <v>0</v>
      </c>
      <c r="DK202" s="122">
        <f>-SUMIFS(Lancamentos!$Y:$Y,Lancamentos!$AF:$AF,Fluxo_de_Caixa_Semanal!DK$8,Lancamentos!$F:$F,"Orçado",Lancamentos!$J:$J,Fluxo_de_Caixa_Semanal!$A202)</f>
        <v>0</v>
      </c>
      <c r="DL202" s="123">
        <f>-SUMIFS(Lancamentos!$Y:$Y,Lancamentos!$AF:$AF,Fluxo_de_Caixa_Semanal!DL$8,Lancamentos!$F:$F,"Orçado",Lancamentos!$J:$J,Fluxo_de_Caixa_Semanal!$A202)</f>
        <v>0</v>
      </c>
      <c r="DM202" s="121">
        <f>-SUMIFS(Lancamentos!$Y:$Y,Lancamentos!$AF:$AF,Fluxo_de_Caixa_Semanal!DM$8,Lancamentos!$F:$F,"Orçado",Lancamentos!$J:$J,Fluxo_de_Caixa_Semanal!$A202)</f>
        <v>0</v>
      </c>
      <c r="DN202" s="122">
        <f>-SUMIFS(Lancamentos!$Y:$Y,Lancamentos!$AF:$AF,Fluxo_de_Caixa_Semanal!DN$8,Lancamentos!$F:$F,"Orçado",Lancamentos!$J:$J,Fluxo_de_Caixa_Semanal!$A202)</f>
        <v>0</v>
      </c>
      <c r="DO202" s="123">
        <f>-SUMIFS(Lancamentos!$Y:$Y,Lancamentos!$AF:$AF,Fluxo_de_Caixa_Semanal!DO$8,Lancamentos!$F:$F,"Orçado",Lancamentos!$J:$J,Fluxo_de_Caixa_Semanal!$A202)</f>
        <v>0</v>
      </c>
      <c r="DP202" s="121">
        <f>-SUMIFS(Lancamentos!$Y:$Y,Lancamentos!$AF:$AF,Fluxo_de_Caixa_Semanal!DP$8,Lancamentos!$F:$F,"Orçado",Lancamentos!$J:$J,Fluxo_de_Caixa_Semanal!$A202)</f>
        <v>0</v>
      </c>
      <c r="DQ202" s="122">
        <f>-SUMIFS(Lancamentos!$Y:$Y,Lancamentos!$AF:$AF,Fluxo_de_Caixa_Semanal!DQ$8,Lancamentos!$F:$F,"Orçado",Lancamentos!$J:$J,Fluxo_de_Caixa_Semanal!$A202)</f>
        <v>0</v>
      </c>
      <c r="DR202" s="123">
        <f>-SUMIFS(Lancamentos!$Y:$Y,Lancamentos!$AF:$AF,Fluxo_de_Caixa_Semanal!DR$8,Lancamentos!$F:$F,"Orçado",Lancamentos!$J:$J,Fluxo_de_Caixa_Semanal!$A202)</f>
        <v>0</v>
      </c>
      <c r="DS202" s="121">
        <f>-SUMIFS(Lancamentos!$Y:$Y,Lancamentos!$AF:$AF,Fluxo_de_Caixa_Semanal!DS$8,Lancamentos!$F:$F,"Orçado",Lancamentos!$J:$J,Fluxo_de_Caixa_Semanal!$A202)</f>
        <v>0</v>
      </c>
      <c r="DT202" s="122">
        <f>-SUMIFS(Lancamentos!$Y:$Y,Lancamentos!$AF:$AF,Fluxo_de_Caixa_Semanal!DT$8,Lancamentos!$F:$F,"Orçado",Lancamentos!$J:$J,Fluxo_de_Caixa_Semanal!$A202)</f>
        <v>0</v>
      </c>
      <c r="DU202" s="123">
        <f>-SUMIFS(Lancamentos!$Y:$Y,Lancamentos!$AF:$AF,Fluxo_de_Caixa_Semanal!DU$8,Lancamentos!$F:$F,"Orçado",Lancamentos!$J:$J,Fluxo_de_Caixa_Semanal!$A202)</f>
        <v>0</v>
      </c>
      <c r="DV202" s="121">
        <f>-SUMIFS(Lancamentos!$Y:$Y,Lancamentos!$AF:$AF,Fluxo_de_Caixa_Semanal!DV$8,Lancamentos!$F:$F,"Orçado",Lancamentos!$J:$J,Fluxo_de_Caixa_Semanal!$A202)</f>
        <v>0</v>
      </c>
      <c r="DW202" s="122">
        <f>-SUMIFS(Lancamentos!$Y:$Y,Lancamentos!$AF:$AF,Fluxo_de_Caixa_Semanal!DW$8,Lancamentos!$F:$F,"Orçado",Lancamentos!$J:$J,Fluxo_de_Caixa_Semanal!$A202)</f>
        <v>0</v>
      </c>
      <c r="DX202" s="123">
        <f>-SUMIFS(Lancamentos!$Y:$Y,Lancamentos!$AF:$AF,Fluxo_de_Caixa_Semanal!DX$8,Lancamentos!$F:$F,"Orçado",Lancamentos!$J:$J,Fluxo_de_Caixa_Semanal!$A202)</f>
        <v>0</v>
      </c>
      <c r="DY202" s="121">
        <f>-SUMIFS(Lancamentos!$Y:$Y,Lancamentos!$AF:$AF,Fluxo_de_Caixa_Semanal!DY$8,Lancamentos!$F:$F,"Orçado",Lancamentos!$J:$J,Fluxo_de_Caixa_Semanal!$A202)</f>
        <v>0</v>
      </c>
      <c r="DZ202" s="122">
        <f>-SUMIFS(Lancamentos!$Y:$Y,Lancamentos!$AF:$AF,Fluxo_de_Caixa_Semanal!DZ$8,Lancamentos!$F:$F,"Orçado",Lancamentos!$J:$J,Fluxo_de_Caixa_Semanal!$A202)</f>
        <v>0</v>
      </c>
      <c r="EA202" s="123">
        <f>-SUMIFS(Lancamentos!$Y:$Y,Lancamentos!$AF:$AF,Fluxo_de_Caixa_Semanal!EA$8,Lancamentos!$F:$F,"Orçado",Lancamentos!$J:$J,Fluxo_de_Caixa_Semanal!$A202)</f>
        <v>0</v>
      </c>
      <c r="EB202" s="121">
        <f>-SUMIFS(Lancamentos!$Y:$Y,Lancamentos!$AF:$AF,Fluxo_de_Caixa_Semanal!EB$8,Lancamentos!$F:$F,"Orçado",Lancamentos!$J:$J,Fluxo_de_Caixa_Semanal!$A202)</f>
        <v>0</v>
      </c>
      <c r="EC202" s="122">
        <f>-SUMIFS(Lancamentos!$Y:$Y,Lancamentos!$AF:$AF,Fluxo_de_Caixa_Semanal!EC$8,Lancamentos!$F:$F,"Orçado",Lancamentos!$J:$J,Fluxo_de_Caixa_Semanal!$A202)</f>
        <v>0</v>
      </c>
      <c r="ED202" s="123">
        <f>-SUMIFS(Lancamentos!$Y:$Y,Lancamentos!$AF:$AF,Fluxo_de_Caixa_Semanal!ED$8,Lancamentos!$F:$F,"Orçado",Lancamentos!$J:$J,Fluxo_de_Caixa_Semanal!$A202)</f>
        <v>0</v>
      </c>
      <c r="EE202" s="121">
        <f>-SUMIFS(Lancamentos!$Y:$Y,Lancamentos!$AF:$AF,Fluxo_de_Caixa_Semanal!EE$8,Lancamentos!$F:$F,"Orçado",Lancamentos!$J:$J,Fluxo_de_Caixa_Semanal!$A202)</f>
        <v>0</v>
      </c>
      <c r="EF202" s="122">
        <f>-SUMIFS(Lancamentos!$Y:$Y,Lancamentos!$AF:$AF,Fluxo_de_Caixa_Semanal!EF$8,Lancamentos!$F:$F,"Orçado",Lancamentos!$J:$J,Fluxo_de_Caixa_Semanal!$A202)</f>
        <v>0</v>
      </c>
      <c r="EG202" s="123">
        <f>-SUMIFS(Lancamentos!$Y:$Y,Lancamentos!$AF:$AF,Fluxo_de_Caixa_Semanal!EG$8,Lancamentos!$F:$F,"Orçado",Lancamentos!$J:$J,Fluxo_de_Caixa_Semanal!$A202)</f>
        <v>0</v>
      </c>
      <c r="EH202" s="121">
        <f>-SUMIFS(Lancamentos!$Y:$Y,Lancamentos!$AF:$AF,Fluxo_de_Caixa_Semanal!EH$8,Lancamentos!$F:$F,"Orçado",Lancamentos!$J:$J,Fluxo_de_Caixa_Semanal!$A202)</f>
        <v>0</v>
      </c>
      <c r="EI202" s="122">
        <f>-SUMIFS(Lancamentos!$Y:$Y,Lancamentos!$AF:$AF,Fluxo_de_Caixa_Semanal!EI$8,Lancamentos!$F:$F,"Orçado",Lancamentos!$J:$J,Fluxo_de_Caixa_Semanal!$A202)</f>
        <v>0</v>
      </c>
      <c r="EJ202" s="123">
        <f>-SUMIFS(Lancamentos!$Y:$Y,Lancamentos!$AF:$AF,Fluxo_de_Caixa_Semanal!EJ$8,Lancamentos!$F:$F,"Orçado",Lancamentos!$J:$J,Fluxo_de_Caixa_Semanal!$A202)</f>
        <v>0</v>
      </c>
      <c r="EK202" s="121">
        <f>-SUMIFS(Lancamentos!$Y:$Y,Lancamentos!$AF:$AF,Fluxo_de_Caixa_Semanal!EK$8,Lancamentos!$F:$F,"Orçado",Lancamentos!$J:$J,Fluxo_de_Caixa_Semanal!$A202)</f>
        <v>0</v>
      </c>
      <c r="EL202" s="122">
        <f>-SUMIFS(Lancamentos!$Y:$Y,Lancamentos!$AF:$AF,Fluxo_de_Caixa_Semanal!EL$8,Lancamentos!$F:$F,"Orçado",Lancamentos!$J:$J,Fluxo_de_Caixa_Semanal!$A202)</f>
        <v>0</v>
      </c>
      <c r="EM202" s="123">
        <f>-SUMIFS(Lancamentos!$Y:$Y,Lancamentos!$AF:$AF,Fluxo_de_Caixa_Semanal!EM$8,Lancamentos!$F:$F,"Orçado",Lancamentos!$J:$J,Fluxo_de_Caixa_Semanal!$A202)</f>
        <v>0</v>
      </c>
      <c r="EN202" s="121">
        <f>-SUMIFS(Lancamentos!$Y:$Y,Lancamentos!$AF:$AF,Fluxo_de_Caixa_Semanal!EN$8,Lancamentos!$F:$F,"Orçado",Lancamentos!$J:$J,Fluxo_de_Caixa_Semanal!$A202)</f>
        <v>0</v>
      </c>
      <c r="EO202" s="122">
        <f>-SUMIFS(Lancamentos!$Y:$Y,Lancamentos!$AF:$AF,Fluxo_de_Caixa_Semanal!EO$8,Lancamentos!$F:$F,"Orçado",Lancamentos!$J:$J,Fluxo_de_Caixa_Semanal!$A202)</f>
        <v>0</v>
      </c>
      <c r="EP202" s="123">
        <f>-SUMIFS(Lancamentos!$Y:$Y,Lancamentos!$AF:$AF,Fluxo_de_Caixa_Semanal!EP$8,Lancamentos!$F:$F,"Orçado",Lancamentos!$J:$J,Fluxo_de_Caixa_Semanal!$A202)</f>
        <v>0</v>
      </c>
      <c r="EQ202" s="121">
        <f>-SUMIFS(Lancamentos!$Y:$Y,Lancamentos!$AF:$AF,Fluxo_de_Caixa_Semanal!EQ$8,Lancamentos!$F:$F,"Orçado",Lancamentos!$J:$J,Fluxo_de_Caixa_Semanal!$A202)</f>
        <v>0</v>
      </c>
      <c r="ER202" s="122">
        <f>-SUMIFS(Lancamentos!$Y:$Y,Lancamentos!$AF:$AF,Fluxo_de_Caixa_Semanal!ER$8,Lancamentos!$F:$F,"Orçado",Lancamentos!$J:$J,Fluxo_de_Caixa_Semanal!$A202)</f>
        <v>0</v>
      </c>
      <c r="ES202" s="123">
        <f>-SUMIFS(Lancamentos!$Y:$Y,Lancamentos!$AF:$AF,Fluxo_de_Caixa_Semanal!ES$8,Lancamentos!$F:$F,"Orçado",Lancamentos!$J:$J,Fluxo_de_Caixa_Semanal!$A202)</f>
        <v>0</v>
      </c>
    </row>
    <row r="203" spans="1:149" s="2" customFormat="1" x14ac:dyDescent="0.25">
      <c r="A203"/>
      <c r="B203"/>
      <c r="C203" s="165"/>
      <c r="D203" s="165"/>
      <c r="E203" s="166"/>
      <c r="F203" s="167"/>
      <c r="G203" s="165"/>
      <c r="H203" s="166"/>
      <c r="I203" s="165"/>
      <c r="J203" s="165"/>
      <c r="K203" s="166"/>
      <c r="L203" s="165"/>
      <c r="M203" s="165"/>
      <c r="N203" s="166"/>
      <c r="O203" s="165"/>
      <c r="P203" s="165"/>
      <c r="Q203" s="166"/>
      <c r="R203" s="165"/>
      <c r="S203" s="165"/>
      <c r="T203" s="166"/>
      <c r="U203" s="165"/>
      <c r="V203" s="165"/>
      <c r="W203" s="166"/>
      <c r="X203" s="121"/>
      <c r="Y203" s="122"/>
      <c r="Z203" s="123"/>
      <c r="AA203" s="121"/>
      <c r="AB203" s="122"/>
      <c r="AC203" s="123"/>
      <c r="AD203" s="121"/>
      <c r="AE203" s="122"/>
      <c r="AF203" s="123"/>
      <c r="AG203" s="121"/>
      <c r="AH203" s="122"/>
      <c r="AI203" s="123"/>
      <c r="AJ203" s="121"/>
      <c r="AK203" s="122"/>
      <c r="AL203" s="123"/>
      <c r="AM203" s="121"/>
      <c r="AN203" s="122"/>
      <c r="AO203" s="123"/>
      <c r="AP203" s="121"/>
      <c r="AQ203" s="122"/>
      <c r="AR203" s="123"/>
      <c r="AS203" s="121"/>
      <c r="AT203" s="122"/>
      <c r="AU203" s="123"/>
      <c r="AV203" s="121"/>
      <c r="AW203" s="122"/>
      <c r="AX203" s="123"/>
      <c r="AY203" s="121"/>
      <c r="AZ203" s="122"/>
      <c r="BA203" s="123"/>
      <c r="BB203" s="121"/>
      <c r="BC203" s="122"/>
      <c r="BD203" s="123"/>
      <c r="BE203" s="121"/>
      <c r="BF203" s="122"/>
      <c r="BG203" s="123"/>
      <c r="BH203" s="121"/>
      <c r="BI203" s="122"/>
      <c r="BJ203" s="123"/>
      <c r="BK203" s="121"/>
      <c r="BL203" s="122"/>
      <c r="BM203" s="123"/>
      <c r="BN203" s="121"/>
      <c r="BO203" s="122"/>
      <c r="BP203" s="128"/>
      <c r="BQ203" s="127"/>
      <c r="BS203" s="128"/>
      <c r="BT203" s="127"/>
      <c r="BV203" s="128"/>
      <c r="BW203" s="127"/>
      <c r="BY203" s="128"/>
      <c r="BZ203" s="127"/>
      <c r="CB203" s="128"/>
      <c r="CC203" s="127"/>
      <c r="CE203" s="128"/>
      <c r="CF203" s="127"/>
      <c r="CH203" s="128"/>
      <c r="CI203" s="127"/>
      <c r="CK203" s="128"/>
      <c r="CL203" s="127"/>
      <c r="CN203" s="128"/>
      <c r="CO203" s="127"/>
      <c r="CQ203" s="128"/>
      <c r="CR203" s="127"/>
      <c r="CT203" s="128"/>
      <c r="CU203" s="127"/>
      <c r="CW203" s="128"/>
      <c r="CX203" s="127"/>
      <c r="CZ203" s="128"/>
      <c r="DA203" s="127"/>
      <c r="DC203" s="128"/>
      <c r="DD203" s="127"/>
      <c r="DF203" s="128"/>
      <c r="DG203" s="127"/>
      <c r="DI203" s="128"/>
      <c r="DJ203" s="127"/>
      <c r="DL203" s="128"/>
      <c r="DM203" s="127"/>
      <c r="DO203" s="128"/>
      <c r="DP203" s="127"/>
      <c r="DR203" s="128"/>
      <c r="DS203" s="127"/>
      <c r="DU203" s="128"/>
      <c r="DV203" s="127"/>
      <c r="DX203" s="128"/>
      <c r="DY203" s="127"/>
      <c r="EA203" s="128"/>
      <c r="EB203" s="127"/>
      <c r="ED203" s="128"/>
      <c r="EE203" s="127"/>
      <c r="EG203" s="128"/>
      <c r="EH203" s="127"/>
      <c r="EJ203" s="128"/>
      <c r="EK203" s="127"/>
      <c r="EM203" s="128"/>
      <c r="EN203" s="127"/>
      <c r="EP203" s="128"/>
      <c r="EQ203" s="127"/>
      <c r="ES203" s="128"/>
    </row>
    <row r="204" spans="1:149" s="20" customFormat="1" x14ac:dyDescent="0.25">
      <c r="A204" s="88"/>
      <c r="B204" s="88" t="s">
        <v>196</v>
      </c>
      <c r="C204" s="125">
        <f>SUM(C205:C211)</f>
        <v>0</v>
      </c>
      <c r="D204" s="125">
        <f t="shared" ref="D204:AG204" si="182">SUM(D205:D211)</f>
        <v>0</v>
      </c>
      <c r="E204" s="126">
        <f t="shared" si="182"/>
        <v>0</v>
      </c>
      <c r="F204" s="124">
        <f t="shared" ref="F204:H204" si="183">SUM(F205:F211)</f>
        <v>0</v>
      </c>
      <c r="G204" s="125">
        <f t="shared" si="183"/>
        <v>0</v>
      </c>
      <c r="H204" s="126">
        <f t="shared" si="183"/>
        <v>0</v>
      </c>
      <c r="I204" s="125">
        <f t="shared" si="182"/>
        <v>0</v>
      </c>
      <c r="J204" s="125">
        <f t="shared" si="182"/>
        <v>0</v>
      </c>
      <c r="K204" s="126">
        <f t="shared" si="182"/>
        <v>0</v>
      </c>
      <c r="L204" s="125">
        <f t="shared" ref="L204:M204" si="184">SUM(L205:L211)</f>
        <v>0</v>
      </c>
      <c r="M204" s="125">
        <f t="shared" si="184"/>
        <v>0</v>
      </c>
      <c r="N204" s="126">
        <f t="shared" si="182"/>
        <v>0</v>
      </c>
      <c r="O204" s="125">
        <f t="shared" si="182"/>
        <v>0</v>
      </c>
      <c r="P204" s="125">
        <f t="shared" si="182"/>
        <v>0</v>
      </c>
      <c r="Q204" s="126">
        <f t="shared" ref="Q204:S204" si="185">SUM(Q205:Q211)</f>
        <v>0</v>
      </c>
      <c r="R204" s="125">
        <f t="shared" si="185"/>
        <v>0</v>
      </c>
      <c r="S204" s="125">
        <f t="shared" si="185"/>
        <v>0</v>
      </c>
      <c r="T204" s="126">
        <f t="shared" ref="T204:V204" si="186">SUM(T205:T211)</f>
        <v>0</v>
      </c>
      <c r="U204" s="125">
        <f t="shared" si="186"/>
        <v>0</v>
      </c>
      <c r="V204" s="125">
        <f t="shared" si="186"/>
        <v>0</v>
      </c>
      <c r="W204" s="126">
        <f t="shared" ref="W204" si="187">SUM(W205:W211)</f>
        <v>0</v>
      </c>
      <c r="X204" s="124">
        <f t="shared" si="182"/>
        <v>0</v>
      </c>
      <c r="Y204" s="125">
        <f t="shared" si="182"/>
        <v>0</v>
      </c>
      <c r="Z204" s="126">
        <f t="shared" si="182"/>
        <v>0</v>
      </c>
      <c r="AA204" s="124">
        <f t="shared" si="182"/>
        <v>0</v>
      </c>
      <c r="AB204" s="125">
        <f t="shared" si="182"/>
        <v>0</v>
      </c>
      <c r="AC204" s="126">
        <f t="shared" si="182"/>
        <v>0</v>
      </c>
      <c r="AD204" s="124">
        <f t="shared" si="182"/>
        <v>0</v>
      </c>
      <c r="AE204" s="125">
        <f t="shared" si="182"/>
        <v>0</v>
      </c>
      <c r="AF204" s="126">
        <f t="shared" si="182"/>
        <v>0</v>
      </c>
      <c r="AG204" s="124">
        <f t="shared" si="182"/>
        <v>0</v>
      </c>
      <c r="AH204" s="125">
        <f t="shared" ref="AH204:BI204" si="188">SUM(AH205:AH211)</f>
        <v>0</v>
      </c>
      <c r="AI204" s="126">
        <f t="shared" si="188"/>
        <v>0</v>
      </c>
      <c r="AJ204" s="124">
        <f t="shared" si="188"/>
        <v>0</v>
      </c>
      <c r="AK204" s="125">
        <f t="shared" si="188"/>
        <v>0</v>
      </c>
      <c r="AL204" s="126">
        <f t="shared" si="188"/>
        <v>0</v>
      </c>
      <c r="AM204" s="124">
        <f t="shared" si="188"/>
        <v>0</v>
      </c>
      <c r="AN204" s="125">
        <f t="shared" si="188"/>
        <v>0</v>
      </c>
      <c r="AO204" s="126">
        <f t="shared" si="188"/>
        <v>0</v>
      </c>
      <c r="AP204" s="124">
        <f t="shared" si="188"/>
        <v>0</v>
      </c>
      <c r="AQ204" s="125">
        <f t="shared" si="188"/>
        <v>0</v>
      </c>
      <c r="AR204" s="126">
        <f t="shared" si="188"/>
        <v>0</v>
      </c>
      <c r="AS204" s="124">
        <f t="shared" si="188"/>
        <v>0</v>
      </c>
      <c r="AT204" s="125">
        <f t="shared" si="188"/>
        <v>0</v>
      </c>
      <c r="AU204" s="126">
        <f t="shared" si="188"/>
        <v>0</v>
      </c>
      <c r="AV204" s="124">
        <f t="shared" si="188"/>
        <v>0</v>
      </c>
      <c r="AW204" s="125">
        <f t="shared" si="188"/>
        <v>0</v>
      </c>
      <c r="AX204" s="126">
        <f t="shared" si="188"/>
        <v>0</v>
      </c>
      <c r="AY204" s="124">
        <f t="shared" si="188"/>
        <v>0</v>
      </c>
      <c r="AZ204" s="125">
        <f t="shared" si="188"/>
        <v>0</v>
      </c>
      <c r="BA204" s="126">
        <f t="shared" si="188"/>
        <v>0</v>
      </c>
      <c r="BB204" s="124">
        <f t="shared" si="188"/>
        <v>0</v>
      </c>
      <c r="BC204" s="125">
        <f t="shared" si="188"/>
        <v>0</v>
      </c>
      <c r="BD204" s="126">
        <f t="shared" si="188"/>
        <v>0</v>
      </c>
      <c r="BE204" s="124">
        <f t="shared" si="188"/>
        <v>0</v>
      </c>
      <c r="BF204" s="125">
        <f t="shared" si="188"/>
        <v>0</v>
      </c>
      <c r="BG204" s="126">
        <f t="shared" si="188"/>
        <v>0</v>
      </c>
      <c r="BH204" s="124">
        <f t="shared" si="188"/>
        <v>0</v>
      </c>
      <c r="BI204" s="125">
        <f t="shared" si="188"/>
        <v>0</v>
      </c>
      <c r="BJ204" s="126">
        <f t="shared" ref="BJ204:CN204" si="189">SUM(BJ205:BJ211)</f>
        <v>0</v>
      </c>
      <c r="BK204" s="124">
        <f t="shared" si="189"/>
        <v>0</v>
      </c>
      <c r="BL204" s="125">
        <f t="shared" si="189"/>
        <v>0</v>
      </c>
      <c r="BM204" s="126">
        <f t="shared" si="189"/>
        <v>0</v>
      </c>
      <c r="BN204" s="124">
        <f t="shared" si="189"/>
        <v>0</v>
      </c>
      <c r="BO204" s="125">
        <f t="shared" si="189"/>
        <v>0</v>
      </c>
      <c r="BP204" s="126">
        <f t="shared" si="189"/>
        <v>0</v>
      </c>
      <c r="BQ204" s="124">
        <f t="shared" si="189"/>
        <v>0</v>
      </c>
      <c r="BR204" s="125">
        <f t="shared" si="189"/>
        <v>0</v>
      </c>
      <c r="BS204" s="126">
        <f t="shared" si="189"/>
        <v>0</v>
      </c>
      <c r="BT204" s="124">
        <f t="shared" si="189"/>
        <v>0</v>
      </c>
      <c r="BU204" s="125">
        <f t="shared" si="189"/>
        <v>0</v>
      </c>
      <c r="BV204" s="126">
        <f t="shared" si="189"/>
        <v>0</v>
      </c>
      <c r="BW204" s="124">
        <f t="shared" si="189"/>
        <v>0</v>
      </c>
      <c r="BX204" s="125">
        <f t="shared" si="189"/>
        <v>0</v>
      </c>
      <c r="BY204" s="126">
        <f t="shared" si="189"/>
        <v>0</v>
      </c>
      <c r="BZ204" s="124">
        <f t="shared" si="189"/>
        <v>0</v>
      </c>
      <c r="CA204" s="125">
        <f t="shared" si="189"/>
        <v>0</v>
      </c>
      <c r="CB204" s="126">
        <f t="shared" si="189"/>
        <v>0</v>
      </c>
      <c r="CC204" s="124">
        <f t="shared" si="189"/>
        <v>0</v>
      </c>
      <c r="CD204" s="125">
        <f t="shared" si="189"/>
        <v>0</v>
      </c>
      <c r="CE204" s="126">
        <f t="shared" si="189"/>
        <v>0</v>
      </c>
      <c r="CF204" s="124">
        <f t="shared" si="189"/>
        <v>0</v>
      </c>
      <c r="CG204" s="125">
        <f t="shared" si="189"/>
        <v>0</v>
      </c>
      <c r="CH204" s="126">
        <f t="shared" si="189"/>
        <v>0</v>
      </c>
      <c r="CI204" s="124">
        <f t="shared" si="189"/>
        <v>0</v>
      </c>
      <c r="CJ204" s="125">
        <f t="shared" si="189"/>
        <v>0</v>
      </c>
      <c r="CK204" s="126">
        <f t="shared" si="189"/>
        <v>0</v>
      </c>
      <c r="CL204" s="124">
        <f t="shared" si="189"/>
        <v>0</v>
      </c>
      <c r="CM204" s="125">
        <f t="shared" si="189"/>
        <v>0</v>
      </c>
      <c r="CN204" s="126">
        <f t="shared" si="189"/>
        <v>0</v>
      </c>
      <c r="CO204" s="124">
        <f>SUM(CO205:CO211)</f>
        <v>0</v>
      </c>
      <c r="CP204" s="125">
        <f t="shared" ref="CP204:DT204" si="190">SUM(CP205:CP211)</f>
        <v>0</v>
      </c>
      <c r="CQ204" s="126">
        <f t="shared" si="190"/>
        <v>0</v>
      </c>
      <c r="CR204" s="124">
        <f t="shared" si="190"/>
        <v>0</v>
      </c>
      <c r="CS204" s="125">
        <f t="shared" si="190"/>
        <v>0</v>
      </c>
      <c r="CT204" s="126">
        <f t="shared" si="190"/>
        <v>0</v>
      </c>
      <c r="CU204" s="124">
        <f t="shared" si="190"/>
        <v>0</v>
      </c>
      <c r="CV204" s="125">
        <f t="shared" si="190"/>
        <v>0</v>
      </c>
      <c r="CW204" s="126">
        <f t="shared" si="190"/>
        <v>0</v>
      </c>
      <c r="CX204" s="124">
        <f t="shared" si="190"/>
        <v>0</v>
      </c>
      <c r="CY204" s="125">
        <f t="shared" si="190"/>
        <v>0</v>
      </c>
      <c r="CZ204" s="126">
        <f t="shared" si="190"/>
        <v>0</v>
      </c>
      <c r="DA204" s="124">
        <f t="shared" si="190"/>
        <v>0</v>
      </c>
      <c r="DB204" s="125">
        <f t="shared" si="190"/>
        <v>0</v>
      </c>
      <c r="DC204" s="126">
        <f t="shared" si="190"/>
        <v>0</v>
      </c>
      <c r="DD204" s="124">
        <f t="shared" si="190"/>
        <v>0</v>
      </c>
      <c r="DE204" s="125">
        <f t="shared" si="190"/>
        <v>0</v>
      </c>
      <c r="DF204" s="126">
        <f t="shared" si="190"/>
        <v>0</v>
      </c>
      <c r="DG204" s="124">
        <f t="shared" si="190"/>
        <v>0</v>
      </c>
      <c r="DH204" s="125">
        <f t="shared" si="190"/>
        <v>0</v>
      </c>
      <c r="DI204" s="126">
        <f t="shared" si="190"/>
        <v>0</v>
      </c>
      <c r="DJ204" s="124">
        <f t="shared" si="190"/>
        <v>0</v>
      </c>
      <c r="DK204" s="125">
        <f t="shared" si="190"/>
        <v>0</v>
      </c>
      <c r="DL204" s="126">
        <f t="shared" si="190"/>
        <v>0</v>
      </c>
      <c r="DM204" s="124">
        <f t="shared" si="190"/>
        <v>0</v>
      </c>
      <c r="DN204" s="125">
        <f t="shared" si="190"/>
        <v>0</v>
      </c>
      <c r="DO204" s="126">
        <f t="shared" si="190"/>
        <v>0</v>
      </c>
      <c r="DP204" s="124">
        <f t="shared" si="190"/>
        <v>0</v>
      </c>
      <c r="DQ204" s="125">
        <f t="shared" si="190"/>
        <v>0</v>
      </c>
      <c r="DR204" s="126">
        <f t="shared" si="190"/>
        <v>0</v>
      </c>
      <c r="DS204" s="124">
        <f t="shared" si="190"/>
        <v>0</v>
      </c>
      <c r="DT204" s="125">
        <f t="shared" si="190"/>
        <v>0</v>
      </c>
      <c r="DU204" s="126">
        <f t="shared" ref="DU204:ES204" si="191">SUM(DU205:DU211)</f>
        <v>0</v>
      </c>
      <c r="DV204" s="124">
        <f t="shared" si="191"/>
        <v>0</v>
      </c>
      <c r="DW204" s="125">
        <f t="shared" si="191"/>
        <v>0</v>
      </c>
      <c r="DX204" s="126">
        <f t="shared" si="191"/>
        <v>0</v>
      </c>
      <c r="DY204" s="124">
        <f t="shared" si="191"/>
        <v>0</v>
      </c>
      <c r="DZ204" s="125">
        <f t="shared" si="191"/>
        <v>0</v>
      </c>
      <c r="EA204" s="126">
        <f t="shared" si="191"/>
        <v>0</v>
      </c>
      <c r="EB204" s="124">
        <f t="shared" si="191"/>
        <v>0</v>
      </c>
      <c r="EC204" s="125">
        <f t="shared" si="191"/>
        <v>0</v>
      </c>
      <c r="ED204" s="126">
        <f t="shared" si="191"/>
        <v>0</v>
      </c>
      <c r="EE204" s="124">
        <f t="shared" si="191"/>
        <v>0</v>
      </c>
      <c r="EF204" s="125">
        <f t="shared" si="191"/>
        <v>0</v>
      </c>
      <c r="EG204" s="126">
        <f t="shared" si="191"/>
        <v>0</v>
      </c>
      <c r="EH204" s="124">
        <f t="shared" si="191"/>
        <v>0</v>
      </c>
      <c r="EI204" s="125">
        <f t="shared" si="191"/>
        <v>0</v>
      </c>
      <c r="EJ204" s="126">
        <f t="shared" si="191"/>
        <v>0</v>
      </c>
      <c r="EK204" s="124">
        <f t="shared" si="191"/>
        <v>0</v>
      </c>
      <c r="EL204" s="125">
        <f t="shared" si="191"/>
        <v>0</v>
      </c>
      <c r="EM204" s="126">
        <f t="shared" si="191"/>
        <v>0</v>
      </c>
      <c r="EN204" s="124">
        <f t="shared" si="191"/>
        <v>0</v>
      </c>
      <c r="EO204" s="125">
        <f t="shared" si="191"/>
        <v>0</v>
      </c>
      <c r="EP204" s="126">
        <f t="shared" si="191"/>
        <v>0</v>
      </c>
      <c r="EQ204" s="124">
        <f t="shared" si="191"/>
        <v>0</v>
      </c>
      <c r="ER204" s="125">
        <f t="shared" si="191"/>
        <v>0</v>
      </c>
      <c r="ES204" s="126">
        <f t="shared" si="191"/>
        <v>0</v>
      </c>
    </row>
    <row r="205" spans="1:149" s="2" customFormat="1" outlineLevel="1" x14ac:dyDescent="0.25">
      <c r="A205" t="s">
        <v>197</v>
      </c>
      <c r="B205" t="s">
        <v>198</v>
      </c>
      <c r="C205" s="165">
        <f>-SUMIFS(Lancamentos!$Y:$Y,Lancamentos!$AF:$AF,Fluxo_de_Caixa_Semanal!C$8,Lancamentos!$F:$F,"Realizado",Lancamentos!$J:$J,Fluxo_de_Caixa_Semanal!$A205)</f>
        <v>0</v>
      </c>
      <c r="D205" s="165">
        <f>-SUMIFS(Lancamentos!$Y:$Y,Lancamentos!$AF:$AF,Fluxo_de_Caixa_Semanal!D$8,Lancamentos!$F:$F,"Realizado",Lancamentos!$J:$J,Fluxo_de_Caixa_Semanal!$A205)</f>
        <v>0</v>
      </c>
      <c r="E205" s="166">
        <f>-SUMIFS(Lancamentos!$Y:$Y,Lancamentos!$AF:$AF,Fluxo_de_Caixa_Semanal!E$8,Lancamentos!$F:$F,"Realizado",Lancamentos!$J:$J,Fluxo_de_Caixa_Semanal!$A205)</f>
        <v>0</v>
      </c>
      <c r="F205" s="167">
        <f>-SUMIFS(Lancamentos!$Y:$Y,Lancamentos!$AF:$AF,Fluxo_de_Caixa_Semanal!F$8,Lancamentos!$F:$F,"Realizado",Lancamentos!$J:$J,Fluxo_de_Caixa_Semanal!$A205)</f>
        <v>0</v>
      </c>
      <c r="G205" s="165">
        <f>-SUMIFS(Lancamentos!$Y:$Y,Lancamentos!$AF:$AF,Fluxo_de_Caixa_Semanal!G$8,Lancamentos!$F:$F,"Realizado",Lancamentos!$J:$J,Fluxo_de_Caixa_Semanal!$A205)</f>
        <v>0</v>
      </c>
      <c r="H205" s="166">
        <f>-SUMIFS(Lancamentos!$Y:$Y,Lancamentos!$AF:$AF,Fluxo_de_Caixa_Semanal!H$8,Lancamentos!$F:$F,"Realizado",Lancamentos!$J:$J,Fluxo_de_Caixa_Semanal!$A205)</f>
        <v>0</v>
      </c>
      <c r="I205" s="167">
        <f>-SUMIFS(Lancamentos!$Y:$Y,Lancamentos!$AF:$AF,Fluxo_de_Caixa_Semanal!I$8,Lancamentos!$F:$F,"Realizado",Lancamentos!$J:$J,Fluxo_de_Caixa_Semanal!$A205)</f>
        <v>0</v>
      </c>
      <c r="J205" s="165">
        <f>-SUMIFS(Lancamentos!$Y:$Y,Lancamentos!$AF:$AF,Fluxo_de_Caixa_Semanal!J$8,Lancamentos!$F:$F,"Realizado",Lancamentos!$J:$J,Fluxo_de_Caixa_Semanal!$A205)</f>
        <v>0</v>
      </c>
      <c r="K205" s="166">
        <f>-SUMIFS(Lancamentos!$Y:$Y,Lancamentos!$AF:$AF,Fluxo_de_Caixa_Semanal!K$8,Lancamentos!$F:$F,"Realizado",Lancamentos!$J:$J,Fluxo_de_Caixa_Semanal!$A205)</f>
        <v>0</v>
      </c>
      <c r="L205" s="167">
        <f>-SUMIFS(Lancamentos!$Y:$Y,Lancamentos!$AF:$AF,Fluxo_de_Caixa_Semanal!L$8,Lancamentos!$F:$F,"Realizado",Lancamentos!$J:$J,Fluxo_de_Caixa_Semanal!$A205)</f>
        <v>0</v>
      </c>
      <c r="M205" s="165">
        <f>-SUMIFS(Lancamentos!$Y:$Y,Lancamentos!$AF:$AF,Fluxo_de_Caixa_Semanal!M$8,Lancamentos!$F:$F,"Realizado",Lancamentos!$J:$J,Fluxo_de_Caixa_Semanal!$A205)</f>
        <v>0</v>
      </c>
      <c r="N205" s="166">
        <f>-SUMIFS(Lancamentos!$Y:$Y,Lancamentos!$AF:$AF,Fluxo_de_Caixa_Semanal!N$8,Lancamentos!$F:$F,"Realizado",Lancamentos!$J:$J,Fluxo_de_Caixa_Semanal!$A205)</f>
        <v>0</v>
      </c>
      <c r="O205" s="167">
        <f>-SUMIFS(Lancamentos!$Y:$Y,Lancamentos!$AF:$AF,Fluxo_de_Caixa_Semanal!O$8,Lancamentos!$F:$F,"Realizado",Lancamentos!$J:$J,Fluxo_de_Caixa_Semanal!$A205)</f>
        <v>0</v>
      </c>
      <c r="P205" s="165">
        <f>-SUMIFS(Lancamentos!$Y:$Y,Lancamentos!$AF:$AF,Fluxo_de_Caixa_Semanal!P$8,Lancamentos!$F:$F,"Realizado",Lancamentos!$J:$J,Fluxo_de_Caixa_Semanal!$A205)</f>
        <v>0</v>
      </c>
      <c r="Q205" s="166">
        <f>-SUMIFS(Lancamentos!$Y:$Y,Lancamentos!$AF:$AF,Fluxo_de_Caixa_Semanal!Q$8,Lancamentos!$F:$F,"Realizado",Lancamentos!$J:$J,Fluxo_de_Caixa_Semanal!$A205)</f>
        <v>0</v>
      </c>
      <c r="R205" s="167">
        <f>-SUMIFS(Lancamentos!$Y:$Y,Lancamentos!$AF:$AF,Fluxo_de_Caixa_Semanal!R$8,Lancamentos!$F:$F,"Realizado",Lancamentos!$J:$J,Fluxo_de_Caixa_Semanal!$A205)</f>
        <v>0</v>
      </c>
      <c r="S205" s="165">
        <f>-SUMIFS(Lancamentos!$Y:$Y,Lancamentos!$AF:$AF,Fluxo_de_Caixa_Semanal!S$8,Lancamentos!$F:$F,"Realizado",Lancamentos!$J:$J,Fluxo_de_Caixa_Semanal!$A205)</f>
        <v>0</v>
      </c>
      <c r="T205" s="166">
        <f>-SUMIFS(Lancamentos!$Y:$Y,Lancamentos!$AF:$AF,Fluxo_de_Caixa_Semanal!T$8,Lancamentos!$F:$F,"Realizado",Lancamentos!$J:$J,Fluxo_de_Caixa_Semanal!$A205)</f>
        <v>0</v>
      </c>
      <c r="U205" s="167">
        <f>-SUMIFS(Lancamentos!$Y:$Y,Lancamentos!$AF:$AF,Fluxo_de_Caixa_Semanal!U$8,Lancamentos!$F:$F,"Realizado",Lancamentos!$J:$J,Fluxo_de_Caixa_Semanal!$A205)</f>
        <v>0</v>
      </c>
      <c r="V205" s="165">
        <f>-SUMIFS(Lancamentos!$Y:$Y,Lancamentos!$AF:$AF,Fluxo_de_Caixa_Semanal!V$8,Lancamentos!$F:$F,"Realizado",Lancamentos!$J:$J,Fluxo_de_Caixa_Semanal!$A205)</f>
        <v>0</v>
      </c>
      <c r="W205" s="166">
        <f>-SUMIFS(Lancamentos!$Y:$Y,Lancamentos!$AF:$AF,Fluxo_de_Caixa_Semanal!W$8,Lancamentos!$F:$F,"Realizado",Lancamentos!$J:$J,Fluxo_de_Caixa_Semanal!$A205)</f>
        <v>0</v>
      </c>
      <c r="X205" s="121">
        <f>-SUMIFS(Lancamentos!$Y:$Y,Lancamentos!$AF:$AF,Fluxo_de_Caixa_Semanal!X$8,Lancamentos!$F:$F,"Orçado",Lancamentos!$J:$J,Fluxo_de_Caixa_Semanal!$A205)</f>
        <v>0</v>
      </c>
      <c r="Y205" s="122">
        <f>-SUMIFS(Lancamentos!$Y:$Y,Lancamentos!$AF:$AF,Fluxo_de_Caixa_Semanal!Y$8,Lancamentos!$F:$F,"Orçado",Lancamentos!$J:$J,Fluxo_de_Caixa_Semanal!$A205)</f>
        <v>0</v>
      </c>
      <c r="Z205" s="123">
        <f>-SUMIFS(Lancamentos!$Y:$Y,Lancamentos!$AF:$AF,Fluxo_de_Caixa_Semanal!Z$8,Lancamentos!$F:$F,"Orçado",Lancamentos!$J:$J,Fluxo_de_Caixa_Semanal!$A205)</f>
        <v>0</v>
      </c>
      <c r="AA205" s="121">
        <f>-SUMIFS(Lancamentos!$Y:$Y,Lancamentos!$AF:$AF,Fluxo_de_Caixa_Semanal!AA$8,Lancamentos!$F:$F,"Orçado",Lancamentos!$J:$J,Fluxo_de_Caixa_Semanal!$A205)</f>
        <v>0</v>
      </c>
      <c r="AB205" s="122">
        <f>-SUMIFS(Lancamentos!$Y:$Y,Lancamentos!$AF:$AF,Fluxo_de_Caixa_Semanal!AB$8,Lancamentos!$F:$F,"Orçado",Lancamentos!$J:$J,Fluxo_de_Caixa_Semanal!$A205)</f>
        <v>0</v>
      </c>
      <c r="AC205" s="123">
        <f>-SUMIFS(Lancamentos!$Y:$Y,Lancamentos!$AF:$AF,Fluxo_de_Caixa_Semanal!AC$8,Lancamentos!$F:$F,"Orçado",Lancamentos!$J:$J,Fluxo_de_Caixa_Semanal!$A205)</f>
        <v>0</v>
      </c>
      <c r="AD205" s="121">
        <f>-SUMIFS(Lancamentos!$Y:$Y,Lancamentos!$AF:$AF,Fluxo_de_Caixa_Semanal!AD$8,Lancamentos!$F:$F,"Orçado",Lancamentos!$J:$J,Fluxo_de_Caixa_Semanal!$A205)</f>
        <v>0</v>
      </c>
      <c r="AE205" s="122">
        <f>-SUMIFS(Lancamentos!$Y:$Y,Lancamentos!$AF:$AF,Fluxo_de_Caixa_Semanal!AE$8,Lancamentos!$F:$F,"Orçado",Lancamentos!$J:$J,Fluxo_de_Caixa_Semanal!$A205)</f>
        <v>0</v>
      </c>
      <c r="AF205" s="123">
        <f>-SUMIFS(Lancamentos!$Y:$Y,Lancamentos!$AF:$AF,Fluxo_de_Caixa_Semanal!AF$8,Lancamentos!$F:$F,"Orçado",Lancamentos!$J:$J,Fluxo_de_Caixa_Semanal!$A205)</f>
        <v>0</v>
      </c>
      <c r="AG205" s="121">
        <f>-SUMIFS(Lancamentos!$Y:$Y,Lancamentos!$AF:$AF,Fluxo_de_Caixa_Semanal!AG$8,Lancamentos!$F:$F,"Orçado",Lancamentos!$J:$J,Fluxo_de_Caixa_Semanal!$A205)</f>
        <v>0</v>
      </c>
      <c r="AH205" s="122">
        <f>-SUMIFS(Lancamentos!$Y:$Y,Lancamentos!$AF:$AF,Fluxo_de_Caixa_Semanal!AH$8,Lancamentos!$F:$F,"Orçado",Lancamentos!$J:$J,Fluxo_de_Caixa_Semanal!$A205)</f>
        <v>0</v>
      </c>
      <c r="AI205" s="123">
        <f>-SUMIFS(Lancamentos!$Y:$Y,Lancamentos!$AF:$AF,Fluxo_de_Caixa_Semanal!AI$8,Lancamentos!$F:$F,"Orçado",Lancamentos!$J:$J,Fluxo_de_Caixa_Semanal!$A205)</f>
        <v>0</v>
      </c>
      <c r="AJ205" s="121">
        <f>-SUMIFS(Lancamentos!$Y:$Y,Lancamentos!$AF:$AF,Fluxo_de_Caixa_Semanal!AJ$8,Lancamentos!$F:$F,"Orçado",Lancamentos!$J:$J,Fluxo_de_Caixa_Semanal!$A205)</f>
        <v>0</v>
      </c>
      <c r="AK205" s="122">
        <f>-SUMIFS(Lancamentos!$Y:$Y,Lancamentos!$AF:$AF,Fluxo_de_Caixa_Semanal!AK$8,Lancamentos!$F:$F,"Orçado",Lancamentos!$J:$J,Fluxo_de_Caixa_Semanal!$A205)</f>
        <v>0</v>
      </c>
      <c r="AL205" s="123">
        <f>-SUMIFS(Lancamentos!$Y:$Y,Lancamentos!$AF:$AF,Fluxo_de_Caixa_Semanal!AL$8,Lancamentos!$F:$F,"Orçado",Lancamentos!$J:$J,Fluxo_de_Caixa_Semanal!$A205)</f>
        <v>0</v>
      </c>
      <c r="AM205" s="121">
        <f>-SUMIFS(Lancamentos!$Y:$Y,Lancamentos!$AF:$AF,Fluxo_de_Caixa_Semanal!AM$8,Lancamentos!$F:$F,"Orçado",Lancamentos!$J:$J,Fluxo_de_Caixa_Semanal!$A205)</f>
        <v>0</v>
      </c>
      <c r="AN205" s="122">
        <f>-SUMIFS(Lancamentos!$Y:$Y,Lancamentos!$AF:$AF,Fluxo_de_Caixa_Semanal!AN$8,Lancamentos!$F:$F,"Orçado",Lancamentos!$J:$J,Fluxo_de_Caixa_Semanal!$A205)</f>
        <v>0</v>
      </c>
      <c r="AO205" s="123">
        <f>-SUMIFS(Lancamentos!$Y:$Y,Lancamentos!$AF:$AF,Fluxo_de_Caixa_Semanal!AO$8,Lancamentos!$F:$F,"Orçado",Lancamentos!$J:$J,Fluxo_de_Caixa_Semanal!$A205)</f>
        <v>0</v>
      </c>
      <c r="AP205" s="121">
        <f>-SUMIFS(Lancamentos!$Y:$Y,Lancamentos!$AF:$AF,Fluxo_de_Caixa_Semanal!AP$8,Lancamentos!$F:$F,"Orçado",Lancamentos!$J:$J,Fluxo_de_Caixa_Semanal!$A205)</f>
        <v>0</v>
      </c>
      <c r="AQ205" s="122">
        <f>-SUMIFS(Lancamentos!$Y:$Y,Lancamentos!$AF:$AF,Fluxo_de_Caixa_Semanal!AQ$8,Lancamentos!$F:$F,"Orçado",Lancamentos!$J:$J,Fluxo_de_Caixa_Semanal!$A205)</f>
        <v>0</v>
      </c>
      <c r="AR205" s="123">
        <f>-SUMIFS(Lancamentos!$Y:$Y,Lancamentos!$AF:$AF,Fluxo_de_Caixa_Semanal!AR$8,Lancamentos!$F:$F,"Orçado",Lancamentos!$J:$J,Fluxo_de_Caixa_Semanal!$A205)</f>
        <v>0</v>
      </c>
      <c r="AS205" s="121">
        <f>-SUMIFS(Lancamentos!$Y:$Y,Lancamentos!$AF:$AF,Fluxo_de_Caixa_Semanal!AS$8,Lancamentos!$F:$F,"Orçado",Lancamentos!$J:$J,Fluxo_de_Caixa_Semanal!$A205)</f>
        <v>0</v>
      </c>
      <c r="AT205" s="122">
        <f>-SUMIFS(Lancamentos!$Y:$Y,Lancamentos!$AF:$AF,Fluxo_de_Caixa_Semanal!AT$8,Lancamentos!$F:$F,"Orçado",Lancamentos!$J:$J,Fluxo_de_Caixa_Semanal!$A205)</f>
        <v>0</v>
      </c>
      <c r="AU205" s="123">
        <f>-SUMIFS(Lancamentos!$Y:$Y,Lancamentos!$AF:$AF,Fluxo_de_Caixa_Semanal!AU$8,Lancamentos!$F:$F,"Orçado",Lancamentos!$J:$J,Fluxo_de_Caixa_Semanal!$A205)</f>
        <v>0</v>
      </c>
      <c r="AV205" s="121">
        <f>-SUMIFS(Lancamentos!$Y:$Y,Lancamentos!$AF:$AF,Fluxo_de_Caixa_Semanal!AV$8,Lancamentos!$F:$F,"Orçado",Lancamentos!$J:$J,Fluxo_de_Caixa_Semanal!$A205)</f>
        <v>0</v>
      </c>
      <c r="AW205" s="122">
        <f>-SUMIFS(Lancamentos!$Y:$Y,Lancamentos!$AF:$AF,Fluxo_de_Caixa_Semanal!AW$8,Lancamentos!$F:$F,"Orçado",Lancamentos!$J:$J,Fluxo_de_Caixa_Semanal!$A205)</f>
        <v>0</v>
      </c>
      <c r="AX205" s="123">
        <f>-SUMIFS(Lancamentos!$Y:$Y,Lancamentos!$AF:$AF,Fluxo_de_Caixa_Semanal!AX$8,Lancamentos!$F:$F,"Orçado",Lancamentos!$J:$J,Fluxo_de_Caixa_Semanal!$A205)</f>
        <v>0</v>
      </c>
      <c r="AY205" s="121">
        <f>-SUMIFS(Lancamentos!$Y:$Y,Lancamentos!$AF:$AF,Fluxo_de_Caixa_Semanal!AY$8,Lancamentos!$F:$F,"Orçado",Lancamentos!$J:$J,Fluxo_de_Caixa_Semanal!$A205)</f>
        <v>0</v>
      </c>
      <c r="AZ205" s="122">
        <f>-SUMIFS(Lancamentos!$Y:$Y,Lancamentos!$AF:$AF,Fluxo_de_Caixa_Semanal!AZ$8,Lancamentos!$F:$F,"Orçado",Lancamentos!$J:$J,Fluxo_de_Caixa_Semanal!$A205)</f>
        <v>0</v>
      </c>
      <c r="BA205" s="123">
        <f>-SUMIFS(Lancamentos!$Y:$Y,Lancamentos!$AF:$AF,Fluxo_de_Caixa_Semanal!BA$8,Lancamentos!$F:$F,"Orçado",Lancamentos!$J:$J,Fluxo_de_Caixa_Semanal!$A205)</f>
        <v>0</v>
      </c>
      <c r="BB205" s="121">
        <f>-SUMIFS(Lancamentos!$Y:$Y,Lancamentos!$AF:$AF,Fluxo_de_Caixa_Semanal!BB$8,Lancamentos!$F:$F,"Orçado",Lancamentos!$J:$J,Fluxo_de_Caixa_Semanal!$A205)</f>
        <v>0</v>
      </c>
      <c r="BC205" s="122">
        <f>-SUMIFS(Lancamentos!$Y:$Y,Lancamentos!$AF:$AF,Fluxo_de_Caixa_Semanal!BC$8,Lancamentos!$F:$F,"Orçado",Lancamentos!$J:$J,Fluxo_de_Caixa_Semanal!$A205)</f>
        <v>0</v>
      </c>
      <c r="BD205" s="123">
        <f>-SUMIFS(Lancamentos!$Y:$Y,Lancamentos!$AF:$AF,Fluxo_de_Caixa_Semanal!BD$8,Lancamentos!$F:$F,"Orçado",Lancamentos!$J:$J,Fluxo_de_Caixa_Semanal!$A205)</f>
        <v>0</v>
      </c>
      <c r="BE205" s="121">
        <f>-SUMIFS(Lancamentos!$Y:$Y,Lancamentos!$AF:$AF,Fluxo_de_Caixa_Semanal!BE$8,Lancamentos!$F:$F,"Orçado",Lancamentos!$J:$J,Fluxo_de_Caixa_Semanal!$A205)</f>
        <v>0</v>
      </c>
      <c r="BF205" s="122">
        <f>-SUMIFS(Lancamentos!$Y:$Y,Lancamentos!$AF:$AF,Fluxo_de_Caixa_Semanal!BF$8,Lancamentos!$F:$F,"Orçado",Lancamentos!$J:$J,Fluxo_de_Caixa_Semanal!$A205)</f>
        <v>0</v>
      </c>
      <c r="BG205" s="123">
        <f>-SUMIFS(Lancamentos!$Y:$Y,Lancamentos!$AF:$AF,Fluxo_de_Caixa_Semanal!BG$8,Lancamentos!$F:$F,"Orçado",Lancamentos!$J:$J,Fluxo_de_Caixa_Semanal!$A205)</f>
        <v>0</v>
      </c>
      <c r="BH205" s="121">
        <f>-SUMIFS(Lancamentos!$Y:$Y,Lancamentos!$AF:$AF,Fluxo_de_Caixa_Semanal!BH$8,Lancamentos!$F:$F,"Orçado",Lancamentos!$J:$J,Fluxo_de_Caixa_Semanal!$A205)</f>
        <v>0</v>
      </c>
      <c r="BI205" s="122">
        <f>-SUMIFS(Lancamentos!$Y:$Y,Lancamentos!$AF:$AF,Fluxo_de_Caixa_Semanal!BI$8,Lancamentos!$F:$F,"Orçado",Lancamentos!$J:$J,Fluxo_de_Caixa_Semanal!$A205)</f>
        <v>0</v>
      </c>
      <c r="BJ205" s="123">
        <f>-SUMIFS(Lancamentos!$Y:$Y,Lancamentos!$AF:$AF,Fluxo_de_Caixa_Semanal!BJ$8,Lancamentos!$F:$F,"Orçado",Lancamentos!$J:$J,Fluxo_de_Caixa_Semanal!$A205)</f>
        <v>0</v>
      </c>
      <c r="BK205" s="121">
        <f>-SUMIFS(Lancamentos!$Y:$Y,Lancamentos!$AF:$AF,Fluxo_de_Caixa_Semanal!BK$8,Lancamentos!$F:$F,"Orçado",Lancamentos!$J:$J,Fluxo_de_Caixa_Semanal!$A205)</f>
        <v>0</v>
      </c>
      <c r="BL205" s="122">
        <f>-SUMIFS(Lancamentos!$Y:$Y,Lancamentos!$AF:$AF,Fluxo_de_Caixa_Semanal!BL$8,Lancamentos!$F:$F,"Orçado",Lancamentos!$J:$J,Fluxo_de_Caixa_Semanal!$A205)</f>
        <v>0</v>
      </c>
      <c r="BM205" s="123">
        <f>-SUMIFS(Lancamentos!$Y:$Y,Lancamentos!$AF:$AF,Fluxo_de_Caixa_Semanal!BM$8,Lancamentos!$F:$F,"Orçado",Lancamentos!$J:$J,Fluxo_de_Caixa_Semanal!$A205)</f>
        <v>0</v>
      </c>
      <c r="BN205" s="121">
        <f>-SUMIFS(Lancamentos!$Y:$Y,Lancamentos!$AF:$AF,Fluxo_de_Caixa_Semanal!BN$8,Lancamentos!$F:$F,"Orçado",Lancamentos!$J:$J,Fluxo_de_Caixa_Semanal!$A205)</f>
        <v>0</v>
      </c>
      <c r="BO205" s="122">
        <f>-SUMIFS(Lancamentos!$Y:$Y,Lancamentos!$AF:$AF,Fluxo_de_Caixa_Semanal!BO$8,Lancamentos!$F:$F,"Orçado",Lancamentos!$J:$J,Fluxo_de_Caixa_Semanal!$A205)</f>
        <v>0</v>
      </c>
      <c r="BP205" s="123">
        <f>-SUMIFS(Lancamentos!$Y:$Y,Lancamentos!$AF:$AF,Fluxo_de_Caixa_Semanal!BP$8,Lancamentos!$F:$F,"Orçado",Lancamentos!$J:$J,Fluxo_de_Caixa_Semanal!$A205)</f>
        <v>0</v>
      </c>
      <c r="BQ205" s="121">
        <f>-SUMIFS(Lancamentos!$Y:$Y,Lancamentos!$AF:$AF,Fluxo_de_Caixa_Semanal!BQ$8,Lancamentos!$F:$F,"Orçado",Lancamentos!$J:$J,Fluxo_de_Caixa_Semanal!$A205)</f>
        <v>0</v>
      </c>
      <c r="BR205" s="122">
        <f>-SUMIFS(Lancamentos!$Y:$Y,Lancamentos!$AF:$AF,Fluxo_de_Caixa_Semanal!BR$8,Lancamentos!$F:$F,"Orçado",Lancamentos!$J:$J,Fluxo_de_Caixa_Semanal!$A205)</f>
        <v>0</v>
      </c>
      <c r="BS205" s="123">
        <f>-SUMIFS(Lancamentos!$Y:$Y,Lancamentos!$AF:$AF,Fluxo_de_Caixa_Semanal!BS$8,Lancamentos!$F:$F,"Orçado",Lancamentos!$J:$J,Fluxo_de_Caixa_Semanal!$A205)</f>
        <v>0</v>
      </c>
      <c r="BT205" s="121">
        <f>-SUMIFS(Lancamentos!$Y:$Y,Lancamentos!$AF:$AF,Fluxo_de_Caixa_Semanal!BT$8,Lancamentos!$F:$F,"Orçado",Lancamentos!$J:$J,Fluxo_de_Caixa_Semanal!$A205)</f>
        <v>0</v>
      </c>
      <c r="BU205" s="122">
        <f>-SUMIFS(Lancamentos!$Y:$Y,Lancamentos!$AF:$AF,Fluxo_de_Caixa_Semanal!BU$8,Lancamentos!$F:$F,"Orçado",Lancamentos!$J:$J,Fluxo_de_Caixa_Semanal!$A205)</f>
        <v>0</v>
      </c>
      <c r="BV205" s="123">
        <f>-SUMIFS(Lancamentos!$Y:$Y,Lancamentos!$AF:$AF,Fluxo_de_Caixa_Semanal!BV$8,Lancamentos!$F:$F,"Orçado",Lancamentos!$J:$J,Fluxo_de_Caixa_Semanal!$A205)</f>
        <v>0</v>
      </c>
      <c r="BW205" s="121">
        <f>-SUMIFS(Lancamentos!$Y:$Y,Lancamentos!$AF:$AF,Fluxo_de_Caixa_Semanal!BW$8,Lancamentos!$F:$F,"Orçado",Lancamentos!$J:$J,Fluxo_de_Caixa_Semanal!$A205)</f>
        <v>0</v>
      </c>
      <c r="BX205" s="122">
        <f>-SUMIFS(Lancamentos!$Y:$Y,Lancamentos!$AF:$AF,Fluxo_de_Caixa_Semanal!BX$8,Lancamentos!$F:$F,"Orçado",Lancamentos!$J:$J,Fluxo_de_Caixa_Semanal!$A205)</f>
        <v>0</v>
      </c>
      <c r="BY205" s="123">
        <f>-SUMIFS(Lancamentos!$Y:$Y,Lancamentos!$AF:$AF,Fluxo_de_Caixa_Semanal!BY$8,Lancamentos!$F:$F,"Orçado",Lancamentos!$J:$J,Fluxo_de_Caixa_Semanal!$A205)</f>
        <v>0</v>
      </c>
      <c r="BZ205" s="121">
        <f>-SUMIFS(Lancamentos!$Y:$Y,Lancamentos!$AF:$AF,Fluxo_de_Caixa_Semanal!BZ$8,Lancamentos!$F:$F,"Orçado",Lancamentos!$J:$J,Fluxo_de_Caixa_Semanal!$A205)</f>
        <v>0</v>
      </c>
      <c r="CA205" s="122">
        <f>-SUMIFS(Lancamentos!$Y:$Y,Lancamentos!$AF:$AF,Fluxo_de_Caixa_Semanal!CA$8,Lancamentos!$F:$F,"Orçado",Lancamentos!$J:$J,Fluxo_de_Caixa_Semanal!$A205)</f>
        <v>0</v>
      </c>
      <c r="CB205" s="123">
        <f>-SUMIFS(Lancamentos!$Y:$Y,Lancamentos!$AF:$AF,Fluxo_de_Caixa_Semanal!CB$8,Lancamentos!$F:$F,"Orçado",Lancamentos!$J:$J,Fluxo_de_Caixa_Semanal!$A205)</f>
        <v>0</v>
      </c>
      <c r="CC205" s="121">
        <f>-SUMIFS(Lancamentos!$Y:$Y,Lancamentos!$AF:$AF,Fluxo_de_Caixa_Semanal!CC$8,Lancamentos!$F:$F,"Orçado",Lancamentos!$J:$J,Fluxo_de_Caixa_Semanal!$A205)</f>
        <v>0</v>
      </c>
      <c r="CD205" s="122">
        <f>-SUMIFS(Lancamentos!$Y:$Y,Lancamentos!$AF:$AF,Fluxo_de_Caixa_Semanal!CD$8,Lancamentos!$F:$F,"Orçado",Lancamentos!$J:$J,Fluxo_de_Caixa_Semanal!$A205)</f>
        <v>0</v>
      </c>
      <c r="CE205" s="123">
        <f>-SUMIFS(Lancamentos!$Y:$Y,Lancamentos!$AF:$AF,Fluxo_de_Caixa_Semanal!CE$8,Lancamentos!$F:$F,"Orçado",Lancamentos!$J:$J,Fluxo_de_Caixa_Semanal!$A205)</f>
        <v>0</v>
      </c>
      <c r="CF205" s="121">
        <f>-SUMIFS(Lancamentos!$Y:$Y,Lancamentos!$AF:$AF,Fluxo_de_Caixa_Semanal!CF$8,Lancamentos!$F:$F,"Orçado",Lancamentos!$J:$J,Fluxo_de_Caixa_Semanal!$A205)</f>
        <v>0</v>
      </c>
      <c r="CG205" s="122">
        <f>-SUMIFS(Lancamentos!$Y:$Y,Lancamentos!$AF:$AF,Fluxo_de_Caixa_Semanal!CG$8,Lancamentos!$F:$F,"Orçado",Lancamentos!$J:$J,Fluxo_de_Caixa_Semanal!$A205)</f>
        <v>0</v>
      </c>
      <c r="CH205" s="123">
        <f>-SUMIFS(Lancamentos!$Y:$Y,Lancamentos!$AF:$AF,Fluxo_de_Caixa_Semanal!CH$8,Lancamentos!$F:$F,"Orçado",Lancamentos!$J:$J,Fluxo_de_Caixa_Semanal!$A205)</f>
        <v>0</v>
      </c>
      <c r="CI205" s="121">
        <f>-SUMIFS(Lancamentos!$Y:$Y,Lancamentos!$AF:$AF,Fluxo_de_Caixa_Semanal!CI$8,Lancamentos!$F:$F,"Orçado",Lancamentos!$J:$J,Fluxo_de_Caixa_Semanal!$A205)</f>
        <v>0</v>
      </c>
      <c r="CJ205" s="122">
        <f>-SUMIFS(Lancamentos!$Y:$Y,Lancamentos!$AF:$AF,Fluxo_de_Caixa_Semanal!CJ$8,Lancamentos!$F:$F,"Orçado",Lancamentos!$J:$J,Fluxo_de_Caixa_Semanal!$A205)</f>
        <v>0</v>
      </c>
      <c r="CK205" s="123">
        <f>-SUMIFS(Lancamentos!$Y:$Y,Lancamentos!$AF:$AF,Fluxo_de_Caixa_Semanal!CK$8,Lancamentos!$F:$F,"Orçado",Lancamentos!$J:$J,Fluxo_de_Caixa_Semanal!$A205)</f>
        <v>0</v>
      </c>
      <c r="CL205" s="121">
        <f>-SUMIFS(Lancamentos!$Y:$Y,Lancamentos!$AF:$AF,Fluxo_de_Caixa_Semanal!CL$8,Lancamentos!$F:$F,"Orçado",Lancamentos!$J:$J,Fluxo_de_Caixa_Semanal!$A205)</f>
        <v>0</v>
      </c>
      <c r="CM205" s="122">
        <f>-SUMIFS(Lancamentos!$Y:$Y,Lancamentos!$AF:$AF,Fluxo_de_Caixa_Semanal!CM$8,Lancamentos!$F:$F,"Orçado",Lancamentos!$J:$J,Fluxo_de_Caixa_Semanal!$A205)</f>
        <v>0</v>
      </c>
      <c r="CN205" s="123">
        <f>-SUMIFS(Lancamentos!$Y:$Y,Lancamentos!$AF:$AF,Fluxo_de_Caixa_Semanal!CN$8,Lancamentos!$F:$F,"Orçado",Lancamentos!$J:$J,Fluxo_de_Caixa_Semanal!$A205)</f>
        <v>0</v>
      </c>
      <c r="CO205" s="121">
        <f>-SUMIFS(Lancamentos!$Y:$Y,Lancamentos!$AF:$AF,Fluxo_de_Caixa_Semanal!CO$8,Lancamentos!$F:$F,"Orçado",Lancamentos!$J:$J,Fluxo_de_Caixa_Semanal!$A205)</f>
        <v>0</v>
      </c>
      <c r="CP205" s="122">
        <f>-SUMIFS(Lancamentos!$Y:$Y,Lancamentos!$AF:$AF,Fluxo_de_Caixa_Semanal!CP$8,Lancamentos!$F:$F,"Orçado",Lancamentos!$J:$J,Fluxo_de_Caixa_Semanal!$A205)</f>
        <v>0</v>
      </c>
      <c r="CQ205" s="123">
        <f>-SUMIFS(Lancamentos!$Y:$Y,Lancamentos!$AF:$AF,Fluxo_de_Caixa_Semanal!CQ$8,Lancamentos!$F:$F,"Orçado",Lancamentos!$J:$J,Fluxo_de_Caixa_Semanal!$A205)</f>
        <v>0</v>
      </c>
      <c r="CR205" s="121">
        <f>-SUMIFS(Lancamentos!$Y:$Y,Lancamentos!$AF:$AF,Fluxo_de_Caixa_Semanal!CR$8,Lancamentos!$F:$F,"Orçado",Lancamentos!$J:$J,Fluxo_de_Caixa_Semanal!$A205)</f>
        <v>0</v>
      </c>
      <c r="CS205" s="122">
        <f>-SUMIFS(Lancamentos!$Y:$Y,Lancamentos!$AF:$AF,Fluxo_de_Caixa_Semanal!CS$8,Lancamentos!$F:$F,"Orçado",Lancamentos!$J:$J,Fluxo_de_Caixa_Semanal!$A205)</f>
        <v>0</v>
      </c>
      <c r="CT205" s="123">
        <f>-SUMIFS(Lancamentos!$Y:$Y,Lancamentos!$AF:$AF,Fluxo_de_Caixa_Semanal!CT$8,Lancamentos!$F:$F,"Orçado",Lancamentos!$J:$J,Fluxo_de_Caixa_Semanal!$A205)</f>
        <v>0</v>
      </c>
      <c r="CU205" s="121">
        <f>-SUMIFS(Lancamentos!$Y:$Y,Lancamentos!$AF:$AF,Fluxo_de_Caixa_Semanal!CU$8,Lancamentos!$F:$F,"Orçado",Lancamentos!$J:$J,Fluxo_de_Caixa_Semanal!$A205)</f>
        <v>0</v>
      </c>
      <c r="CV205" s="122">
        <f>-SUMIFS(Lancamentos!$Y:$Y,Lancamentos!$AF:$AF,Fluxo_de_Caixa_Semanal!CV$8,Lancamentos!$F:$F,"Orçado",Lancamentos!$J:$J,Fluxo_de_Caixa_Semanal!$A205)</f>
        <v>0</v>
      </c>
      <c r="CW205" s="123">
        <f>-SUMIFS(Lancamentos!$Y:$Y,Lancamentos!$AF:$AF,Fluxo_de_Caixa_Semanal!CW$8,Lancamentos!$F:$F,"Orçado",Lancamentos!$J:$J,Fluxo_de_Caixa_Semanal!$A205)</f>
        <v>0</v>
      </c>
      <c r="CX205" s="121">
        <f>-SUMIFS(Lancamentos!$Y:$Y,Lancamentos!$AF:$AF,Fluxo_de_Caixa_Semanal!CX$8,Lancamentos!$F:$F,"Orçado",Lancamentos!$J:$J,Fluxo_de_Caixa_Semanal!$A205)</f>
        <v>0</v>
      </c>
      <c r="CY205" s="122">
        <f>-SUMIFS(Lancamentos!$Y:$Y,Lancamentos!$AF:$AF,Fluxo_de_Caixa_Semanal!CY$8,Lancamentos!$F:$F,"Orçado",Lancamentos!$J:$J,Fluxo_de_Caixa_Semanal!$A205)</f>
        <v>0</v>
      </c>
      <c r="CZ205" s="123">
        <f>-SUMIFS(Lancamentos!$Y:$Y,Lancamentos!$AF:$AF,Fluxo_de_Caixa_Semanal!CZ$8,Lancamentos!$F:$F,"Orçado",Lancamentos!$J:$J,Fluxo_de_Caixa_Semanal!$A205)</f>
        <v>0</v>
      </c>
      <c r="DA205" s="121">
        <f>-SUMIFS(Lancamentos!$Y:$Y,Lancamentos!$AF:$AF,Fluxo_de_Caixa_Semanal!DA$8,Lancamentos!$F:$F,"Orçado",Lancamentos!$J:$J,Fluxo_de_Caixa_Semanal!$A205)</f>
        <v>0</v>
      </c>
      <c r="DB205" s="122">
        <f>-SUMIFS(Lancamentos!$Y:$Y,Lancamentos!$AF:$AF,Fluxo_de_Caixa_Semanal!DB$8,Lancamentos!$F:$F,"Orçado",Lancamentos!$J:$J,Fluxo_de_Caixa_Semanal!$A205)</f>
        <v>0</v>
      </c>
      <c r="DC205" s="123">
        <f>-SUMIFS(Lancamentos!$Y:$Y,Lancamentos!$AF:$AF,Fluxo_de_Caixa_Semanal!DC$8,Lancamentos!$F:$F,"Orçado",Lancamentos!$J:$J,Fluxo_de_Caixa_Semanal!$A205)</f>
        <v>0</v>
      </c>
      <c r="DD205" s="121">
        <f>-SUMIFS(Lancamentos!$Y:$Y,Lancamentos!$AF:$AF,Fluxo_de_Caixa_Semanal!DD$8,Lancamentos!$F:$F,"Orçado",Lancamentos!$J:$J,Fluxo_de_Caixa_Semanal!$A205)</f>
        <v>0</v>
      </c>
      <c r="DE205" s="122">
        <f>-SUMIFS(Lancamentos!$Y:$Y,Lancamentos!$AF:$AF,Fluxo_de_Caixa_Semanal!DE$8,Lancamentos!$F:$F,"Orçado",Lancamentos!$J:$J,Fluxo_de_Caixa_Semanal!$A205)</f>
        <v>0</v>
      </c>
      <c r="DF205" s="123">
        <f>-SUMIFS(Lancamentos!$Y:$Y,Lancamentos!$AF:$AF,Fluxo_de_Caixa_Semanal!DF$8,Lancamentos!$F:$F,"Orçado",Lancamentos!$J:$J,Fluxo_de_Caixa_Semanal!$A205)</f>
        <v>0</v>
      </c>
      <c r="DG205" s="121">
        <f>-SUMIFS(Lancamentos!$Y:$Y,Lancamentos!$AF:$AF,Fluxo_de_Caixa_Semanal!DG$8,Lancamentos!$F:$F,"Orçado",Lancamentos!$J:$J,Fluxo_de_Caixa_Semanal!$A205)</f>
        <v>0</v>
      </c>
      <c r="DH205" s="122">
        <f>-SUMIFS(Lancamentos!$Y:$Y,Lancamentos!$AF:$AF,Fluxo_de_Caixa_Semanal!DH$8,Lancamentos!$F:$F,"Orçado",Lancamentos!$J:$J,Fluxo_de_Caixa_Semanal!$A205)</f>
        <v>0</v>
      </c>
      <c r="DI205" s="123">
        <f>-SUMIFS(Lancamentos!$Y:$Y,Lancamentos!$AF:$AF,Fluxo_de_Caixa_Semanal!DI$8,Lancamentos!$F:$F,"Orçado",Lancamentos!$J:$J,Fluxo_de_Caixa_Semanal!$A205)</f>
        <v>0</v>
      </c>
      <c r="DJ205" s="121">
        <f>-SUMIFS(Lancamentos!$Y:$Y,Lancamentos!$AF:$AF,Fluxo_de_Caixa_Semanal!DJ$8,Lancamentos!$F:$F,"Orçado",Lancamentos!$J:$J,Fluxo_de_Caixa_Semanal!$A205)</f>
        <v>0</v>
      </c>
      <c r="DK205" s="122">
        <f>-SUMIFS(Lancamentos!$Y:$Y,Lancamentos!$AF:$AF,Fluxo_de_Caixa_Semanal!DK$8,Lancamentos!$F:$F,"Orçado",Lancamentos!$J:$J,Fluxo_de_Caixa_Semanal!$A205)</f>
        <v>0</v>
      </c>
      <c r="DL205" s="123">
        <f>-SUMIFS(Lancamentos!$Y:$Y,Lancamentos!$AF:$AF,Fluxo_de_Caixa_Semanal!DL$8,Lancamentos!$F:$F,"Orçado",Lancamentos!$J:$J,Fluxo_de_Caixa_Semanal!$A205)</f>
        <v>0</v>
      </c>
      <c r="DM205" s="121">
        <f>-SUMIFS(Lancamentos!$Y:$Y,Lancamentos!$AF:$AF,Fluxo_de_Caixa_Semanal!DM$8,Lancamentos!$F:$F,"Orçado",Lancamentos!$J:$J,Fluxo_de_Caixa_Semanal!$A205)</f>
        <v>0</v>
      </c>
      <c r="DN205" s="122">
        <f>-SUMIFS(Lancamentos!$Y:$Y,Lancamentos!$AF:$AF,Fluxo_de_Caixa_Semanal!DN$8,Lancamentos!$F:$F,"Orçado",Lancamentos!$J:$J,Fluxo_de_Caixa_Semanal!$A205)</f>
        <v>0</v>
      </c>
      <c r="DO205" s="123">
        <f>-SUMIFS(Lancamentos!$Y:$Y,Lancamentos!$AF:$AF,Fluxo_de_Caixa_Semanal!DO$8,Lancamentos!$F:$F,"Orçado",Lancamentos!$J:$J,Fluxo_de_Caixa_Semanal!$A205)</f>
        <v>0</v>
      </c>
      <c r="DP205" s="121">
        <f>-SUMIFS(Lancamentos!$Y:$Y,Lancamentos!$AF:$AF,Fluxo_de_Caixa_Semanal!DP$8,Lancamentos!$F:$F,"Orçado",Lancamentos!$J:$J,Fluxo_de_Caixa_Semanal!$A205)</f>
        <v>0</v>
      </c>
      <c r="DQ205" s="122">
        <f>-SUMIFS(Lancamentos!$Y:$Y,Lancamentos!$AF:$AF,Fluxo_de_Caixa_Semanal!DQ$8,Lancamentos!$F:$F,"Orçado",Lancamentos!$J:$J,Fluxo_de_Caixa_Semanal!$A205)</f>
        <v>0</v>
      </c>
      <c r="DR205" s="123">
        <f>-SUMIFS(Lancamentos!$Y:$Y,Lancamentos!$AF:$AF,Fluxo_de_Caixa_Semanal!DR$8,Lancamentos!$F:$F,"Orçado",Lancamentos!$J:$J,Fluxo_de_Caixa_Semanal!$A205)</f>
        <v>0</v>
      </c>
      <c r="DS205" s="121">
        <f>-SUMIFS(Lancamentos!$Y:$Y,Lancamentos!$AF:$AF,Fluxo_de_Caixa_Semanal!DS$8,Lancamentos!$F:$F,"Orçado",Lancamentos!$J:$J,Fluxo_de_Caixa_Semanal!$A205)</f>
        <v>0</v>
      </c>
      <c r="DT205" s="122">
        <f>-SUMIFS(Lancamentos!$Y:$Y,Lancamentos!$AF:$AF,Fluxo_de_Caixa_Semanal!DT$8,Lancamentos!$F:$F,"Orçado",Lancamentos!$J:$J,Fluxo_de_Caixa_Semanal!$A205)</f>
        <v>0</v>
      </c>
      <c r="DU205" s="123">
        <f>-SUMIFS(Lancamentos!$Y:$Y,Lancamentos!$AF:$AF,Fluxo_de_Caixa_Semanal!DU$8,Lancamentos!$F:$F,"Orçado",Lancamentos!$J:$J,Fluxo_de_Caixa_Semanal!$A205)</f>
        <v>0</v>
      </c>
      <c r="DV205" s="121">
        <f>-SUMIFS(Lancamentos!$Y:$Y,Lancamentos!$AF:$AF,Fluxo_de_Caixa_Semanal!DV$8,Lancamentos!$F:$F,"Orçado",Lancamentos!$J:$J,Fluxo_de_Caixa_Semanal!$A205)</f>
        <v>0</v>
      </c>
      <c r="DW205" s="122">
        <f>-SUMIFS(Lancamentos!$Y:$Y,Lancamentos!$AF:$AF,Fluxo_de_Caixa_Semanal!DW$8,Lancamentos!$F:$F,"Orçado",Lancamentos!$J:$J,Fluxo_de_Caixa_Semanal!$A205)</f>
        <v>0</v>
      </c>
      <c r="DX205" s="123">
        <f>-SUMIFS(Lancamentos!$Y:$Y,Lancamentos!$AF:$AF,Fluxo_de_Caixa_Semanal!DX$8,Lancamentos!$F:$F,"Orçado",Lancamentos!$J:$J,Fluxo_de_Caixa_Semanal!$A205)</f>
        <v>0</v>
      </c>
      <c r="DY205" s="121">
        <f>-SUMIFS(Lancamentos!$Y:$Y,Lancamentos!$AF:$AF,Fluxo_de_Caixa_Semanal!DY$8,Lancamentos!$F:$F,"Orçado",Lancamentos!$J:$J,Fluxo_de_Caixa_Semanal!$A205)</f>
        <v>0</v>
      </c>
      <c r="DZ205" s="122">
        <f>-SUMIFS(Lancamentos!$Y:$Y,Lancamentos!$AF:$AF,Fluxo_de_Caixa_Semanal!DZ$8,Lancamentos!$F:$F,"Orçado",Lancamentos!$J:$J,Fluxo_de_Caixa_Semanal!$A205)</f>
        <v>0</v>
      </c>
      <c r="EA205" s="123">
        <f>-SUMIFS(Lancamentos!$Y:$Y,Lancamentos!$AF:$AF,Fluxo_de_Caixa_Semanal!EA$8,Lancamentos!$F:$F,"Orçado",Lancamentos!$J:$J,Fluxo_de_Caixa_Semanal!$A205)</f>
        <v>0</v>
      </c>
      <c r="EB205" s="121">
        <f>-SUMIFS(Lancamentos!$Y:$Y,Lancamentos!$AF:$AF,Fluxo_de_Caixa_Semanal!EB$8,Lancamentos!$F:$F,"Orçado",Lancamentos!$J:$J,Fluxo_de_Caixa_Semanal!$A205)</f>
        <v>0</v>
      </c>
      <c r="EC205" s="122">
        <f>-SUMIFS(Lancamentos!$Y:$Y,Lancamentos!$AF:$AF,Fluxo_de_Caixa_Semanal!EC$8,Lancamentos!$F:$F,"Orçado",Lancamentos!$J:$J,Fluxo_de_Caixa_Semanal!$A205)</f>
        <v>0</v>
      </c>
      <c r="ED205" s="123">
        <f>-SUMIFS(Lancamentos!$Y:$Y,Lancamentos!$AF:$AF,Fluxo_de_Caixa_Semanal!ED$8,Lancamentos!$F:$F,"Orçado",Lancamentos!$J:$J,Fluxo_de_Caixa_Semanal!$A205)</f>
        <v>0</v>
      </c>
      <c r="EE205" s="121">
        <f>-SUMIFS(Lancamentos!$Y:$Y,Lancamentos!$AF:$AF,Fluxo_de_Caixa_Semanal!EE$8,Lancamentos!$F:$F,"Orçado",Lancamentos!$J:$J,Fluxo_de_Caixa_Semanal!$A205)</f>
        <v>0</v>
      </c>
      <c r="EF205" s="122">
        <f>-SUMIFS(Lancamentos!$Y:$Y,Lancamentos!$AF:$AF,Fluxo_de_Caixa_Semanal!EF$8,Lancamentos!$F:$F,"Orçado",Lancamentos!$J:$J,Fluxo_de_Caixa_Semanal!$A205)</f>
        <v>0</v>
      </c>
      <c r="EG205" s="123">
        <f>-SUMIFS(Lancamentos!$Y:$Y,Lancamentos!$AF:$AF,Fluxo_de_Caixa_Semanal!EG$8,Lancamentos!$F:$F,"Orçado",Lancamentos!$J:$J,Fluxo_de_Caixa_Semanal!$A205)</f>
        <v>0</v>
      </c>
      <c r="EH205" s="121">
        <f>-SUMIFS(Lancamentos!$Y:$Y,Lancamentos!$AF:$AF,Fluxo_de_Caixa_Semanal!EH$8,Lancamentos!$F:$F,"Orçado",Lancamentos!$J:$J,Fluxo_de_Caixa_Semanal!$A205)</f>
        <v>0</v>
      </c>
      <c r="EI205" s="122">
        <f>-SUMIFS(Lancamentos!$Y:$Y,Lancamentos!$AF:$AF,Fluxo_de_Caixa_Semanal!EI$8,Lancamentos!$F:$F,"Orçado",Lancamentos!$J:$J,Fluxo_de_Caixa_Semanal!$A205)</f>
        <v>0</v>
      </c>
      <c r="EJ205" s="123">
        <f>-SUMIFS(Lancamentos!$Y:$Y,Lancamentos!$AF:$AF,Fluxo_de_Caixa_Semanal!EJ$8,Lancamentos!$F:$F,"Orçado",Lancamentos!$J:$J,Fluxo_de_Caixa_Semanal!$A205)</f>
        <v>0</v>
      </c>
      <c r="EK205" s="121">
        <f>-SUMIFS(Lancamentos!$Y:$Y,Lancamentos!$AF:$AF,Fluxo_de_Caixa_Semanal!EK$8,Lancamentos!$F:$F,"Orçado",Lancamentos!$J:$J,Fluxo_de_Caixa_Semanal!$A205)</f>
        <v>0</v>
      </c>
      <c r="EL205" s="122">
        <f>-SUMIFS(Lancamentos!$Y:$Y,Lancamentos!$AF:$AF,Fluxo_de_Caixa_Semanal!EL$8,Lancamentos!$F:$F,"Orçado",Lancamentos!$J:$J,Fluxo_de_Caixa_Semanal!$A205)</f>
        <v>0</v>
      </c>
      <c r="EM205" s="123">
        <f>-SUMIFS(Lancamentos!$Y:$Y,Lancamentos!$AF:$AF,Fluxo_de_Caixa_Semanal!EM$8,Lancamentos!$F:$F,"Orçado",Lancamentos!$J:$J,Fluxo_de_Caixa_Semanal!$A205)</f>
        <v>0</v>
      </c>
      <c r="EN205" s="121">
        <f>-SUMIFS(Lancamentos!$Y:$Y,Lancamentos!$AF:$AF,Fluxo_de_Caixa_Semanal!EN$8,Lancamentos!$F:$F,"Orçado",Lancamentos!$J:$J,Fluxo_de_Caixa_Semanal!$A205)</f>
        <v>0</v>
      </c>
      <c r="EO205" s="122">
        <f>-SUMIFS(Lancamentos!$Y:$Y,Lancamentos!$AF:$AF,Fluxo_de_Caixa_Semanal!EO$8,Lancamentos!$F:$F,"Orçado",Lancamentos!$J:$J,Fluxo_de_Caixa_Semanal!$A205)</f>
        <v>0</v>
      </c>
      <c r="EP205" s="123">
        <f>-SUMIFS(Lancamentos!$Y:$Y,Lancamentos!$AF:$AF,Fluxo_de_Caixa_Semanal!EP$8,Lancamentos!$F:$F,"Orçado",Lancamentos!$J:$J,Fluxo_de_Caixa_Semanal!$A205)</f>
        <v>0</v>
      </c>
      <c r="EQ205" s="121">
        <f>-SUMIFS(Lancamentos!$Y:$Y,Lancamentos!$AF:$AF,Fluxo_de_Caixa_Semanal!EQ$8,Lancamentos!$F:$F,"Orçado",Lancamentos!$J:$J,Fluxo_de_Caixa_Semanal!$A205)</f>
        <v>0</v>
      </c>
      <c r="ER205" s="122">
        <f>-SUMIFS(Lancamentos!$Y:$Y,Lancamentos!$AF:$AF,Fluxo_de_Caixa_Semanal!ER$8,Lancamentos!$F:$F,"Orçado",Lancamentos!$J:$J,Fluxo_de_Caixa_Semanal!$A205)</f>
        <v>0</v>
      </c>
      <c r="ES205" s="123">
        <f>-SUMIFS(Lancamentos!$Y:$Y,Lancamentos!$AF:$AF,Fluxo_de_Caixa_Semanal!ES$8,Lancamentos!$F:$F,"Orçado",Lancamentos!$J:$J,Fluxo_de_Caixa_Semanal!$A205)</f>
        <v>0</v>
      </c>
    </row>
    <row r="206" spans="1:149" s="2" customFormat="1" outlineLevel="1" x14ac:dyDescent="0.25">
      <c r="A206" t="s">
        <v>199</v>
      </c>
      <c r="B206" t="s">
        <v>200</v>
      </c>
      <c r="C206" s="165">
        <f>-SUMIFS(Lancamentos!$Y:$Y,Lancamentos!$AF:$AF,Fluxo_de_Caixa_Semanal!C$8,Lancamentos!$F:$F,"Realizado",Lancamentos!$J:$J,Fluxo_de_Caixa_Semanal!$A206)</f>
        <v>0</v>
      </c>
      <c r="D206" s="165">
        <f>-SUMIFS(Lancamentos!$Y:$Y,Lancamentos!$AF:$AF,Fluxo_de_Caixa_Semanal!D$8,Lancamentos!$F:$F,"Realizado",Lancamentos!$J:$J,Fluxo_de_Caixa_Semanal!$A206)</f>
        <v>0</v>
      </c>
      <c r="E206" s="166">
        <f>-SUMIFS(Lancamentos!$Y:$Y,Lancamentos!$AF:$AF,Fluxo_de_Caixa_Semanal!E$8,Lancamentos!$F:$F,"Realizado",Lancamentos!$J:$J,Fluxo_de_Caixa_Semanal!$A206)</f>
        <v>0</v>
      </c>
      <c r="F206" s="167">
        <f>-SUMIFS(Lancamentos!$Y:$Y,Lancamentos!$AF:$AF,Fluxo_de_Caixa_Semanal!F$8,Lancamentos!$F:$F,"Realizado",Lancamentos!$J:$J,Fluxo_de_Caixa_Semanal!$A206)</f>
        <v>0</v>
      </c>
      <c r="G206" s="165">
        <f>-SUMIFS(Lancamentos!$Y:$Y,Lancamentos!$AF:$AF,Fluxo_de_Caixa_Semanal!G$8,Lancamentos!$F:$F,"Realizado",Lancamentos!$J:$J,Fluxo_de_Caixa_Semanal!$A206)</f>
        <v>0</v>
      </c>
      <c r="H206" s="166">
        <f>-SUMIFS(Lancamentos!$Y:$Y,Lancamentos!$AF:$AF,Fluxo_de_Caixa_Semanal!H$8,Lancamentos!$F:$F,"Realizado",Lancamentos!$J:$J,Fluxo_de_Caixa_Semanal!$A206)</f>
        <v>0</v>
      </c>
      <c r="I206" s="167">
        <f>-SUMIFS(Lancamentos!$Y:$Y,Lancamentos!$AF:$AF,Fluxo_de_Caixa_Semanal!I$8,Lancamentos!$F:$F,"Realizado",Lancamentos!$J:$J,Fluxo_de_Caixa_Semanal!$A206)</f>
        <v>0</v>
      </c>
      <c r="J206" s="165">
        <f>-SUMIFS(Lancamentos!$Y:$Y,Lancamentos!$AF:$AF,Fluxo_de_Caixa_Semanal!J$8,Lancamentos!$F:$F,"Realizado",Lancamentos!$J:$J,Fluxo_de_Caixa_Semanal!$A206)</f>
        <v>0</v>
      </c>
      <c r="K206" s="166">
        <f>-SUMIFS(Lancamentos!$Y:$Y,Lancamentos!$AF:$AF,Fluxo_de_Caixa_Semanal!K$8,Lancamentos!$F:$F,"Realizado",Lancamentos!$J:$J,Fluxo_de_Caixa_Semanal!$A206)</f>
        <v>0</v>
      </c>
      <c r="L206" s="167">
        <f>-SUMIFS(Lancamentos!$Y:$Y,Lancamentos!$AF:$AF,Fluxo_de_Caixa_Semanal!L$8,Lancamentos!$F:$F,"Realizado",Lancamentos!$J:$J,Fluxo_de_Caixa_Semanal!$A206)</f>
        <v>0</v>
      </c>
      <c r="M206" s="165">
        <f>-SUMIFS(Lancamentos!$Y:$Y,Lancamentos!$AF:$AF,Fluxo_de_Caixa_Semanal!M$8,Lancamentos!$F:$F,"Realizado",Lancamentos!$J:$J,Fluxo_de_Caixa_Semanal!$A206)</f>
        <v>0</v>
      </c>
      <c r="N206" s="166">
        <f>-SUMIFS(Lancamentos!$Y:$Y,Lancamentos!$AF:$AF,Fluxo_de_Caixa_Semanal!N$8,Lancamentos!$F:$F,"Realizado",Lancamentos!$J:$J,Fluxo_de_Caixa_Semanal!$A206)</f>
        <v>0</v>
      </c>
      <c r="O206" s="167">
        <f>-SUMIFS(Lancamentos!$Y:$Y,Lancamentos!$AF:$AF,Fluxo_de_Caixa_Semanal!O$8,Lancamentos!$F:$F,"Realizado",Lancamentos!$J:$J,Fluxo_de_Caixa_Semanal!$A206)</f>
        <v>0</v>
      </c>
      <c r="P206" s="165">
        <f>-SUMIFS(Lancamentos!$Y:$Y,Lancamentos!$AF:$AF,Fluxo_de_Caixa_Semanal!P$8,Lancamentos!$F:$F,"Realizado",Lancamentos!$J:$J,Fluxo_de_Caixa_Semanal!$A206)</f>
        <v>0</v>
      </c>
      <c r="Q206" s="166">
        <f>-SUMIFS(Lancamentos!$Y:$Y,Lancamentos!$AF:$AF,Fluxo_de_Caixa_Semanal!Q$8,Lancamentos!$F:$F,"Realizado",Lancamentos!$J:$J,Fluxo_de_Caixa_Semanal!$A206)</f>
        <v>0</v>
      </c>
      <c r="R206" s="167">
        <f>-SUMIFS(Lancamentos!$Y:$Y,Lancamentos!$AF:$AF,Fluxo_de_Caixa_Semanal!R$8,Lancamentos!$F:$F,"Realizado",Lancamentos!$J:$J,Fluxo_de_Caixa_Semanal!$A206)</f>
        <v>0</v>
      </c>
      <c r="S206" s="165">
        <f>-SUMIFS(Lancamentos!$Y:$Y,Lancamentos!$AF:$AF,Fluxo_de_Caixa_Semanal!S$8,Lancamentos!$F:$F,"Realizado",Lancamentos!$J:$J,Fluxo_de_Caixa_Semanal!$A206)</f>
        <v>0</v>
      </c>
      <c r="T206" s="166">
        <f>-SUMIFS(Lancamentos!$Y:$Y,Lancamentos!$AF:$AF,Fluxo_de_Caixa_Semanal!T$8,Lancamentos!$F:$F,"Realizado",Lancamentos!$J:$J,Fluxo_de_Caixa_Semanal!$A206)</f>
        <v>0</v>
      </c>
      <c r="U206" s="167">
        <f>-SUMIFS(Lancamentos!$Y:$Y,Lancamentos!$AF:$AF,Fluxo_de_Caixa_Semanal!U$8,Lancamentos!$F:$F,"Realizado",Lancamentos!$J:$J,Fluxo_de_Caixa_Semanal!$A206)</f>
        <v>0</v>
      </c>
      <c r="V206" s="165">
        <f>-SUMIFS(Lancamentos!$Y:$Y,Lancamentos!$AF:$AF,Fluxo_de_Caixa_Semanal!V$8,Lancamentos!$F:$F,"Realizado",Lancamentos!$J:$J,Fluxo_de_Caixa_Semanal!$A206)</f>
        <v>0</v>
      </c>
      <c r="W206" s="166">
        <f>-SUMIFS(Lancamentos!$Y:$Y,Lancamentos!$AF:$AF,Fluxo_de_Caixa_Semanal!W$8,Lancamentos!$F:$F,"Realizado",Lancamentos!$J:$J,Fluxo_de_Caixa_Semanal!$A206)</f>
        <v>0</v>
      </c>
      <c r="X206" s="121">
        <f>-SUMIFS(Lancamentos!$Y:$Y,Lancamentos!$AF:$AF,Fluxo_de_Caixa_Semanal!X$8,Lancamentos!$F:$F,"Orçado",Lancamentos!$J:$J,Fluxo_de_Caixa_Semanal!$A206)</f>
        <v>0</v>
      </c>
      <c r="Y206" s="122">
        <f>-SUMIFS(Lancamentos!$Y:$Y,Lancamentos!$AF:$AF,Fluxo_de_Caixa_Semanal!Y$8,Lancamentos!$F:$F,"Orçado",Lancamentos!$J:$J,Fluxo_de_Caixa_Semanal!$A206)</f>
        <v>0</v>
      </c>
      <c r="Z206" s="123">
        <f>-SUMIFS(Lancamentos!$Y:$Y,Lancamentos!$AF:$AF,Fluxo_de_Caixa_Semanal!Z$8,Lancamentos!$F:$F,"Orçado",Lancamentos!$J:$J,Fluxo_de_Caixa_Semanal!$A206)</f>
        <v>0</v>
      </c>
      <c r="AA206" s="121">
        <f>-SUMIFS(Lancamentos!$Y:$Y,Lancamentos!$AF:$AF,Fluxo_de_Caixa_Semanal!AA$8,Lancamentos!$F:$F,"Orçado",Lancamentos!$J:$J,Fluxo_de_Caixa_Semanal!$A206)</f>
        <v>0</v>
      </c>
      <c r="AB206" s="122">
        <f>-SUMIFS(Lancamentos!$Y:$Y,Lancamentos!$AF:$AF,Fluxo_de_Caixa_Semanal!AB$8,Lancamentos!$F:$F,"Orçado",Lancamentos!$J:$J,Fluxo_de_Caixa_Semanal!$A206)</f>
        <v>0</v>
      </c>
      <c r="AC206" s="123">
        <f>-SUMIFS(Lancamentos!$Y:$Y,Lancamentos!$AF:$AF,Fluxo_de_Caixa_Semanal!AC$8,Lancamentos!$F:$F,"Orçado",Lancamentos!$J:$J,Fluxo_de_Caixa_Semanal!$A206)</f>
        <v>0</v>
      </c>
      <c r="AD206" s="121">
        <f>-SUMIFS(Lancamentos!$Y:$Y,Lancamentos!$AF:$AF,Fluxo_de_Caixa_Semanal!AD$8,Lancamentos!$F:$F,"Orçado",Lancamentos!$J:$J,Fluxo_de_Caixa_Semanal!$A206)</f>
        <v>0</v>
      </c>
      <c r="AE206" s="122">
        <f>-SUMIFS(Lancamentos!$Y:$Y,Lancamentos!$AF:$AF,Fluxo_de_Caixa_Semanal!AE$8,Lancamentos!$F:$F,"Orçado",Lancamentos!$J:$J,Fluxo_de_Caixa_Semanal!$A206)</f>
        <v>0</v>
      </c>
      <c r="AF206" s="123">
        <f>-SUMIFS(Lancamentos!$Y:$Y,Lancamentos!$AF:$AF,Fluxo_de_Caixa_Semanal!AF$8,Lancamentos!$F:$F,"Orçado",Lancamentos!$J:$J,Fluxo_de_Caixa_Semanal!$A206)</f>
        <v>0</v>
      </c>
      <c r="AG206" s="121">
        <f>-SUMIFS(Lancamentos!$Y:$Y,Lancamentos!$AF:$AF,Fluxo_de_Caixa_Semanal!AG$8,Lancamentos!$F:$F,"Orçado",Lancamentos!$J:$J,Fluxo_de_Caixa_Semanal!$A206)</f>
        <v>0</v>
      </c>
      <c r="AH206" s="122">
        <f>-SUMIFS(Lancamentos!$Y:$Y,Lancamentos!$AF:$AF,Fluxo_de_Caixa_Semanal!AH$8,Lancamentos!$F:$F,"Orçado",Lancamentos!$J:$J,Fluxo_de_Caixa_Semanal!$A206)</f>
        <v>0</v>
      </c>
      <c r="AI206" s="123">
        <f>-SUMIFS(Lancamentos!$Y:$Y,Lancamentos!$AF:$AF,Fluxo_de_Caixa_Semanal!AI$8,Lancamentos!$F:$F,"Orçado",Lancamentos!$J:$J,Fluxo_de_Caixa_Semanal!$A206)</f>
        <v>0</v>
      </c>
      <c r="AJ206" s="121">
        <f>-SUMIFS(Lancamentos!$Y:$Y,Lancamentos!$AF:$AF,Fluxo_de_Caixa_Semanal!AJ$8,Lancamentos!$F:$F,"Orçado",Lancamentos!$J:$J,Fluxo_de_Caixa_Semanal!$A206)</f>
        <v>0</v>
      </c>
      <c r="AK206" s="122">
        <f>-SUMIFS(Lancamentos!$Y:$Y,Lancamentos!$AF:$AF,Fluxo_de_Caixa_Semanal!AK$8,Lancamentos!$F:$F,"Orçado",Lancamentos!$J:$J,Fluxo_de_Caixa_Semanal!$A206)</f>
        <v>0</v>
      </c>
      <c r="AL206" s="123">
        <f>-SUMIFS(Lancamentos!$Y:$Y,Lancamentos!$AF:$AF,Fluxo_de_Caixa_Semanal!AL$8,Lancamentos!$F:$F,"Orçado",Lancamentos!$J:$J,Fluxo_de_Caixa_Semanal!$A206)</f>
        <v>0</v>
      </c>
      <c r="AM206" s="121">
        <f>-SUMIFS(Lancamentos!$Y:$Y,Lancamentos!$AF:$AF,Fluxo_de_Caixa_Semanal!AM$8,Lancamentos!$F:$F,"Orçado",Lancamentos!$J:$J,Fluxo_de_Caixa_Semanal!$A206)</f>
        <v>0</v>
      </c>
      <c r="AN206" s="122">
        <f>-SUMIFS(Lancamentos!$Y:$Y,Lancamentos!$AF:$AF,Fluxo_de_Caixa_Semanal!AN$8,Lancamentos!$F:$F,"Orçado",Lancamentos!$J:$J,Fluxo_de_Caixa_Semanal!$A206)</f>
        <v>0</v>
      </c>
      <c r="AO206" s="123">
        <f>-SUMIFS(Lancamentos!$Y:$Y,Lancamentos!$AF:$AF,Fluxo_de_Caixa_Semanal!AO$8,Lancamentos!$F:$F,"Orçado",Lancamentos!$J:$J,Fluxo_de_Caixa_Semanal!$A206)</f>
        <v>0</v>
      </c>
      <c r="AP206" s="121">
        <f>-SUMIFS(Lancamentos!$Y:$Y,Lancamentos!$AF:$AF,Fluxo_de_Caixa_Semanal!AP$8,Lancamentos!$F:$F,"Orçado",Lancamentos!$J:$J,Fluxo_de_Caixa_Semanal!$A206)</f>
        <v>0</v>
      </c>
      <c r="AQ206" s="122">
        <f>-SUMIFS(Lancamentos!$Y:$Y,Lancamentos!$AF:$AF,Fluxo_de_Caixa_Semanal!AQ$8,Lancamentos!$F:$F,"Orçado",Lancamentos!$J:$J,Fluxo_de_Caixa_Semanal!$A206)</f>
        <v>0</v>
      </c>
      <c r="AR206" s="123">
        <f>-SUMIFS(Lancamentos!$Y:$Y,Lancamentos!$AF:$AF,Fluxo_de_Caixa_Semanal!AR$8,Lancamentos!$F:$F,"Orçado",Lancamentos!$J:$J,Fluxo_de_Caixa_Semanal!$A206)</f>
        <v>0</v>
      </c>
      <c r="AS206" s="121">
        <f>-SUMIFS(Lancamentos!$Y:$Y,Lancamentos!$AF:$AF,Fluxo_de_Caixa_Semanal!AS$8,Lancamentos!$F:$F,"Orçado",Lancamentos!$J:$J,Fluxo_de_Caixa_Semanal!$A206)</f>
        <v>0</v>
      </c>
      <c r="AT206" s="122">
        <f>-SUMIFS(Lancamentos!$Y:$Y,Lancamentos!$AF:$AF,Fluxo_de_Caixa_Semanal!AT$8,Lancamentos!$F:$F,"Orçado",Lancamentos!$J:$J,Fluxo_de_Caixa_Semanal!$A206)</f>
        <v>0</v>
      </c>
      <c r="AU206" s="123">
        <f>-SUMIFS(Lancamentos!$Y:$Y,Lancamentos!$AF:$AF,Fluxo_de_Caixa_Semanal!AU$8,Lancamentos!$F:$F,"Orçado",Lancamentos!$J:$J,Fluxo_de_Caixa_Semanal!$A206)</f>
        <v>0</v>
      </c>
      <c r="AV206" s="121">
        <f>-SUMIFS(Lancamentos!$Y:$Y,Lancamentos!$AF:$AF,Fluxo_de_Caixa_Semanal!AV$8,Lancamentos!$F:$F,"Orçado",Lancamentos!$J:$J,Fluxo_de_Caixa_Semanal!$A206)</f>
        <v>0</v>
      </c>
      <c r="AW206" s="122">
        <f>-SUMIFS(Lancamentos!$Y:$Y,Lancamentos!$AF:$AF,Fluxo_de_Caixa_Semanal!AW$8,Lancamentos!$F:$F,"Orçado",Lancamentos!$J:$J,Fluxo_de_Caixa_Semanal!$A206)</f>
        <v>0</v>
      </c>
      <c r="AX206" s="123">
        <f>-SUMIFS(Lancamentos!$Y:$Y,Lancamentos!$AF:$AF,Fluxo_de_Caixa_Semanal!AX$8,Lancamentos!$F:$F,"Orçado",Lancamentos!$J:$J,Fluxo_de_Caixa_Semanal!$A206)</f>
        <v>0</v>
      </c>
      <c r="AY206" s="121">
        <f>-SUMIFS(Lancamentos!$Y:$Y,Lancamentos!$AF:$AF,Fluxo_de_Caixa_Semanal!AY$8,Lancamentos!$F:$F,"Orçado",Lancamentos!$J:$J,Fluxo_de_Caixa_Semanal!$A206)</f>
        <v>0</v>
      </c>
      <c r="AZ206" s="122">
        <f>-SUMIFS(Lancamentos!$Y:$Y,Lancamentos!$AF:$AF,Fluxo_de_Caixa_Semanal!AZ$8,Lancamentos!$F:$F,"Orçado",Lancamentos!$J:$J,Fluxo_de_Caixa_Semanal!$A206)</f>
        <v>0</v>
      </c>
      <c r="BA206" s="123">
        <f>-SUMIFS(Lancamentos!$Y:$Y,Lancamentos!$AF:$AF,Fluxo_de_Caixa_Semanal!BA$8,Lancamentos!$F:$F,"Orçado",Lancamentos!$J:$J,Fluxo_de_Caixa_Semanal!$A206)</f>
        <v>0</v>
      </c>
      <c r="BB206" s="121">
        <f>-SUMIFS(Lancamentos!$Y:$Y,Lancamentos!$AF:$AF,Fluxo_de_Caixa_Semanal!BB$8,Lancamentos!$F:$F,"Orçado",Lancamentos!$J:$J,Fluxo_de_Caixa_Semanal!$A206)</f>
        <v>0</v>
      </c>
      <c r="BC206" s="122">
        <f>-SUMIFS(Lancamentos!$Y:$Y,Lancamentos!$AF:$AF,Fluxo_de_Caixa_Semanal!BC$8,Lancamentos!$F:$F,"Orçado",Lancamentos!$J:$J,Fluxo_de_Caixa_Semanal!$A206)</f>
        <v>0</v>
      </c>
      <c r="BD206" s="123">
        <f>-SUMIFS(Lancamentos!$Y:$Y,Lancamentos!$AF:$AF,Fluxo_de_Caixa_Semanal!BD$8,Lancamentos!$F:$F,"Orçado",Lancamentos!$J:$J,Fluxo_de_Caixa_Semanal!$A206)</f>
        <v>0</v>
      </c>
      <c r="BE206" s="121">
        <f>-SUMIFS(Lancamentos!$Y:$Y,Lancamentos!$AF:$AF,Fluxo_de_Caixa_Semanal!BE$8,Lancamentos!$F:$F,"Orçado",Lancamentos!$J:$J,Fluxo_de_Caixa_Semanal!$A206)</f>
        <v>0</v>
      </c>
      <c r="BF206" s="122">
        <f>-SUMIFS(Lancamentos!$Y:$Y,Lancamentos!$AF:$AF,Fluxo_de_Caixa_Semanal!BF$8,Lancamentos!$F:$F,"Orçado",Lancamentos!$J:$J,Fluxo_de_Caixa_Semanal!$A206)</f>
        <v>0</v>
      </c>
      <c r="BG206" s="123">
        <f>-SUMIFS(Lancamentos!$Y:$Y,Lancamentos!$AF:$AF,Fluxo_de_Caixa_Semanal!BG$8,Lancamentos!$F:$F,"Orçado",Lancamentos!$J:$J,Fluxo_de_Caixa_Semanal!$A206)</f>
        <v>0</v>
      </c>
      <c r="BH206" s="121">
        <f>-SUMIFS(Lancamentos!$Y:$Y,Lancamentos!$AF:$AF,Fluxo_de_Caixa_Semanal!BH$8,Lancamentos!$F:$F,"Orçado",Lancamentos!$J:$J,Fluxo_de_Caixa_Semanal!$A206)</f>
        <v>0</v>
      </c>
      <c r="BI206" s="122">
        <f>-SUMIFS(Lancamentos!$Y:$Y,Lancamentos!$AF:$AF,Fluxo_de_Caixa_Semanal!BI$8,Lancamentos!$F:$F,"Orçado",Lancamentos!$J:$J,Fluxo_de_Caixa_Semanal!$A206)</f>
        <v>0</v>
      </c>
      <c r="BJ206" s="123">
        <f>-SUMIFS(Lancamentos!$Y:$Y,Lancamentos!$AF:$AF,Fluxo_de_Caixa_Semanal!BJ$8,Lancamentos!$F:$F,"Orçado",Lancamentos!$J:$J,Fluxo_de_Caixa_Semanal!$A206)</f>
        <v>0</v>
      </c>
      <c r="BK206" s="121">
        <f>-SUMIFS(Lancamentos!$Y:$Y,Lancamentos!$AF:$AF,Fluxo_de_Caixa_Semanal!BK$8,Lancamentos!$F:$F,"Orçado",Lancamentos!$J:$J,Fluxo_de_Caixa_Semanal!$A206)</f>
        <v>0</v>
      </c>
      <c r="BL206" s="122">
        <f>-SUMIFS(Lancamentos!$Y:$Y,Lancamentos!$AF:$AF,Fluxo_de_Caixa_Semanal!BL$8,Lancamentos!$F:$F,"Orçado",Lancamentos!$J:$J,Fluxo_de_Caixa_Semanal!$A206)</f>
        <v>0</v>
      </c>
      <c r="BM206" s="123">
        <f>-SUMIFS(Lancamentos!$Y:$Y,Lancamentos!$AF:$AF,Fluxo_de_Caixa_Semanal!BM$8,Lancamentos!$F:$F,"Orçado",Lancamentos!$J:$J,Fluxo_de_Caixa_Semanal!$A206)</f>
        <v>0</v>
      </c>
      <c r="BN206" s="121">
        <f>-SUMIFS(Lancamentos!$Y:$Y,Lancamentos!$AF:$AF,Fluxo_de_Caixa_Semanal!BN$8,Lancamentos!$F:$F,"Orçado",Lancamentos!$J:$J,Fluxo_de_Caixa_Semanal!$A206)</f>
        <v>0</v>
      </c>
      <c r="BO206" s="122">
        <f>-SUMIFS(Lancamentos!$Y:$Y,Lancamentos!$AF:$AF,Fluxo_de_Caixa_Semanal!BO$8,Lancamentos!$F:$F,"Orçado",Lancamentos!$J:$J,Fluxo_de_Caixa_Semanal!$A206)</f>
        <v>0</v>
      </c>
      <c r="BP206" s="123">
        <f>-SUMIFS(Lancamentos!$Y:$Y,Lancamentos!$AF:$AF,Fluxo_de_Caixa_Semanal!BP$8,Lancamentos!$F:$F,"Orçado",Lancamentos!$J:$J,Fluxo_de_Caixa_Semanal!$A206)</f>
        <v>0</v>
      </c>
      <c r="BQ206" s="121">
        <f>-SUMIFS(Lancamentos!$Y:$Y,Lancamentos!$AF:$AF,Fluxo_de_Caixa_Semanal!BQ$8,Lancamentos!$F:$F,"Orçado",Lancamentos!$J:$J,Fluxo_de_Caixa_Semanal!$A206)</f>
        <v>0</v>
      </c>
      <c r="BR206" s="122">
        <f>-SUMIFS(Lancamentos!$Y:$Y,Lancamentos!$AF:$AF,Fluxo_de_Caixa_Semanal!BR$8,Lancamentos!$F:$F,"Orçado",Lancamentos!$J:$J,Fluxo_de_Caixa_Semanal!$A206)</f>
        <v>0</v>
      </c>
      <c r="BS206" s="123">
        <f>-SUMIFS(Lancamentos!$Y:$Y,Lancamentos!$AF:$AF,Fluxo_de_Caixa_Semanal!BS$8,Lancamentos!$F:$F,"Orçado",Lancamentos!$J:$J,Fluxo_de_Caixa_Semanal!$A206)</f>
        <v>0</v>
      </c>
      <c r="BT206" s="121">
        <f>-SUMIFS(Lancamentos!$Y:$Y,Lancamentos!$AF:$AF,Fluxo_de_Caixa_Semanal!BT$8,Lancamentos!$F:$F,"Orçado",Lancamentos!$J:$J,Fluxo_de_Caixa_Semanal!$A206)</f>
        <v>0</v>
      </c>
      <c r="BU206" s="122">
        <f>-SUMIFS(Lancamentos!$Y:$Y,Lancamentos!$AF:$AF,Fluxo_de_Caixa_Semanal!BU$8,Lancamentos!$F:$F,"Orçado",Lancamentos!$J:$J,Fluxo_de_Caixa_Semanal!$A206)</f>
        <v>0</v>
      </c>
      <c r="BV206" s="123">
        <f>-SUMIFS(Lancamentos!$Y:$Y,Lancamentos!$AF:$AF,Fluxo_de_Caixa_Semanal!BV$8,Lancamentos!$F:$F,"Orçado",Lancamentos!$J:$J,Fluxo_de_Caixa_Semanal!$A206)</f>
        <v>0</v>
      </c>
      <c r="BW206" s="121">
        <f>-SUMIFS(Lancamentos!$Y:$Y,Lancamentos!$AF:$AF,Fluxo_de_Caixa_Semanal!BW$8,Lancamentos!$F:$F,"Orçado",Lancamentos!$J:$J,Fluxo_de_Caixa_Semanal!$A206)</f>
        <v>0</v>
      </c>
      <c r="BX206" s="122">
        <f>-SUMIFS(Lancamentos!$Y:$Y,Lancamentos!$AF:$AF,Fluxo_de_Caixa_Semanal!BX$8,Lancamentos!$F:$F,"Orçado",Lancamentos!$J:$J,Fluxo_de_Caixa_Semanal!$A206)</f>
        <v>0</v>
      </c>
      <c r="BY206" s="123">
        <f>-SUMIFS(Lancamentos!$Y:$Y,Lancamentos!$AF:$AF,Fluxo_de_Caixa_Semanal!BY$8,Lancamentos!$F:$F,"Orçado",Lancamentos!$J:$J,Fluxo_de_Caixa_Semanal!$A206)</f>
        <v>0</v>
      </c>
      <c r="BZ206" s="121">
        <f>-SUMIFS(Lancamentos!$Y:$Y,Lancamentos!$AF:$AF,Fluxo_de_Caixa_Semanal!BZ$8,Lancamentos!$F:$F,"Orçado",Lancamentos!$J:$J,Fluxo_de_Caixa_Semanal!$A206)</f>
        <v>0</v>
      </c>
      <c r="CA206" s="122">
        <f>-SUMIFS(Lancamentos!$Y:$Y,Lancamentos!$AF:$AF,Fluxo_de_Caixa_Semanal!CA$8,Lancamentos!$F:$F,"Orçado",Lancamentos!$J:$J,Fluxo_de_Caixa_Semanal!$A206)</f>
        <v>0</v>
      </c>
      <c r="CB206" s="123">
        <f>-SUMIFS(Lancamentos!$Y:$Y,Lancamentos!$AF:$AF,Fluxo_de_Caixa_Semanal!CB$8,Lancamentos!$F:$F,"Orçado",Lancamentos!$J:$J,Fluxo_de_Caixa_Semanal!$A206)</f>
        <v>0</v>
      </c>
      <c r="CC206" s="121">
        <f>-SUMIFS(Lancamentos!$Y:$Y,Lancamentos!$AF:$AF,Fluxo_de_Caixa_Semanal!CC$8,Lancamentos!$F:$F,"Orçado",Lancamentos!$J:$J,Fluxo_de_Caixa_Semanal!$A206)</f>
        <v>0</v>
      </c>
      <c r="CD206" s="122">
        <f>-SUMIFS(Lancamentos!$Y:$Y,Lancamentos!$AF:$AF,Fluxo_de_Caixa_Semanal!CD$8,Lancamentos!$F:$F,"Orçado",Lancamentos!$J:$J,Fluxo_de_Caixa_Semanal!$A206)</f>
        <v>0</v>
      </c>
      <c r="CE206" s="123">
        <f>-SUMIFS(Lancamentos!$Y:$Y,Lancamentos!$AF:$AF,Fluxo_de_Caixa_Semanal!CE$8,Lancamentos!$F:$F,"Orçado",Lancamentos!$J:$J,Fluxo_de_Caixa_Semanal!$A206)</f>
        <v>0</v>
      </c>
      <c r="CF206" s="121">
        <f>-SUMIFS(Lancamentos!$Y:$Y,Lancamentos!$AF:$AF,Fluxo_de_Caixa_Semanal!CF$8,Lancamentos!$F:$F,"Orçado",Lancamentos!$J:$J,Fluxo_de_Caixa_Semanal!$A206)</f>
        <v>0</v>
      </c>
      <c r="CG206" s="122">
        <f>-SUMIFS(Lancamentos!$Y:$Y,Lancamentos!$AF:$AF,Fluxo_de_Caixa_Semanal!CG$8,Lancamentos!$F:$F,"Orçado",Lancamentos!$J:$J,Fluxo_de_Caixa_Semanal!$A206)</f>
        <v>0</v>
      </c>
      <c r="CH206" s="123">
        <f>-SUMIFS(Lancamentos!$Y:$Y,Lancamentos!$AF:$AF,Fluxo_de_Caixa_Semanal!CH$8,Lancamentos!$F:$F,"Orçado",Lancamentos!$J:$J,Fluxo_de_Caixa_Semanal!$A206)</f>
        <v>0</v>
      </c>
      <c r="CI206" s="121">
        <f>-SUMIFS(Lancamentos!$Y:$Y,Lancamentos!$AF:$AF,Fluxo_de_Caixa_Semanal!CI$8,Lancamentos!$F:$F,"Orçado",Lancamentos!$J:$J,Fluxo_de_Caixa_Semanal!$A206)</f>
        <v>0</v>
      </c>
      <c r="CJ206" s="122">
        <f>-SUMIFS(Lancamentos!$Y:$Y,Lancamentos!$AF:$AF,Fluxo_de_Caixa_Semanal!CJ$8,Lancamentos!$F:$F,"Orçado",Lancamentos!$J:$J,Fluxo_de_Caixa_Semanal!$A206)</f>
        <v>0</v>
      </c>
      <c r="CK206" s="123">
        <f>-SUMIFS(Lancamentos!$Y:$Y,Lancamentos!$AF:$AF,Fluxo_de_Caixa_Semanal!CK$8,Lancamentos!$F:$F,"Orçado",Lancamentos!$J:$J,Fluxo_de_Caixa_Semanal!$A206)</f>
        <v>0</v>
      </c>
      <c r="CL206" s="121">
        <f>-SUMIFS(Lancamentos!$Y:$Y,Lancamentos!$AF:$AF,Fluxo_de_Caixa_Semanal!CL$8,Lancamentos!$F:$F,"Orçado",Lancamentos!$J:$J,Fluxo_de_Caixa_Semanal!$A206)</f>
        <v>0</v>
      </c>
      <c r="CM206" s="122">
        <f>-SUMIFS(Lancamentos!$Y:$Y,Lancamentos!$AF:$AF,Fluxo_de_Caixa_Semanal!CM$8,Lancamentos!$F:$F,"Orçado",Lancamentos!$J:$J,Fluxo_de_Caixa_Semanal!$A206)</f>
        <v>0</v>
      </c>
      <c r="CN206" s="123">
        <f>-SUMIFS(Lancamentos!$Y:$Y,Lancamentos!$AF:$AF,Fluxo_de_Caixa_Semanal!CN$8,Lancamentos!$F:$F,"Orçado",Lancamentos!$J:$J,Fluxo_de_Caixa_Semanal!$A206)</f>
        <v>0</v>
      </c>
      <c r="CO206" s="121">
        <f>-SUMIFS(Lancamentos!$Y:$Y,Lancamentos!$AF:$AF,Fluxo_de_Caixa_Semanal!CO$8,Lancamentos!$F:$F,"Orçado",Lancamentos!$J:$J,Fluxo_de_Caixa_Semanal!$A206)</f>
        <v>0</v>
      </c>
      <c r="CP206" s="122">
        <f>-SUMIFS(Lancamentos!$Y:$Y,Lancamentos!$AF:$AF,Fluxo_de_Caixa_Semanal!CP$8,Lancamentos!$F:$F,"Orçado",Lancamentos!$J:$J,Fluxo_de_Caixa_Semanal!$A206)</f>
        <v>0</v>
      </c>
      <c r="CQ206" s="123">
        <f>-SUMIFS(Lancamentos!$Y:$Y,Lancamentos!$AF:$AF,Fluxo_de_Caixa_Semanal!CQ$8,Lancamentos!$F:$F,"Orçado",Lancamentos!$J:$J,Fluxo_de_Caixa_Semanal!$A206)</f>
        <v>0</v>
      </c>
      <c r="CR206" s="121">
        <f>-SUMIFS(Lancamentos!$Y:$Y,Lancamentos!$AF:$AF,Fluxo_de_Caixa_Semanal!CR$8,Lancamentos!$F:$F,"Orçado",Lancamentos!$J:$J,Fluxo_de_Caixa_Semanal!$A206)</f>
        <v>0</v>
      </c>
      <c r="CS206" s="122">
        <f>-SUMIFS(Lancamentos!$Y:$Y,Lancamentos!$AF:$AF,Fluxo_de_Caixa_Semanal!CS$8,Lancamentos!$F:$F,"Orçado",Lancamentos!$J:$J,Fluxo_de_Caixa_Semanal!$A206)</f>
        <v>0</v>
      </c>
      <c r="CT206" s="123">
        <f>-SUMIFS(Lancamentos!$Y:$Y,Lancamentos!$AF:$AF,Fluxo_de_Caixa_Semanal!CT$8,Lancamentos!$F:$F,"Orçado",Lancamentos!$J:$J,Fluxo_de_Caixa_Semanal!$A206)</f>
        <v>0</v>
      </c>
      <c r="CU206" s="121">
        <f>-SUMIFS(Lancamentos!$Y:$Y,Lancamentos!$AF:$AF,Fluxo_de_Caixa_Semanal!CU$8,Lancamentos!$F:$F,"Orçado",Lancamentos!$J:$J,Fluxo_de_Caixa_Semanal!$A206)</f>
        <v>0</v>
      </c>
      <c r="CV206" s="122">
        <f>-SUMIFS(Lancamentos!$Y:$Y,Lancamentos!$AF:$AF,Fluxo_de_Caixa_Semanal!CV$8,Lancamentos!$F:$F,"Orçado",Lancamentos!$J:$J,Fluxo_de_Caixa_Semanal!$A206)</f>
        <v>0</v>
      </c>
      <c r="CW206" s="123">
        <f>-SUMIFS(Lancamentos!$Y:$Y,Lancamentos!$AF:$AF,Fluxo_de_Caixa_Semanal!CW$8,Lancamentos!$F:$F,"Orçado",Lancamentos!$J:$J,Fluxo_de_Caixa_Semanal!$A206)</f>
        <v>0</v>
      </c>
      <c r="CX206" s="121">
        <f>-SUMIFS(Lancamentos!$Y:$Y,Lancamentos!$AF:$AF,Fluxo_de_Caixa_Semanal!CX$8,Lancamentos!$F:$F,"Orçado",Lancamentos!$J:$J,Fluxo_de_Caixa_Semanal!$A206)</f>
        <v>0</v>
      </c>
      <c r="CY206" s="122">
        <f>-SUMIFS(Lancamentos!$Y:$Y,Lancamentos!$AF:$AF,Fluxo_de_Caixa_Semanal!CY$8,Lancamentos!$F:$F,"Orçado",Lancamentos!$J:$J,Fluxo_de_Caixa_Semanal!$A206)</f>
        <v>0</v>
      </c>
      <c r="CZ206" s="123">
        <f>-SUMIFS(Lancamentos!$Y:$Y,Lancamentos!$AF:$AF,Fluxo_de_Caixa_Semanal!CZ$8,Lancamentos!$F:$F,"Orçado",Lancamentos!$J:$J,Fluxo_de_Caixa_Semanal!$A206)</f>
        <v>0</v>
      </c>
      <c r="DA206" s="121">
        <f>-SUMIFS(Lancamentos!$Y:$Y,Lancamentos!$AF:$AF,Fluxo_de_Caixa_Semanal!DA$8,Lancamentos!$F:$F,"Orçado",Lancamentos!$J:$J,Fluxo_de_Caixa_Semanal!$A206)</f>
        <v>0</v>
      </c>
      <c r="DB206" s="122">
        <f>-SUMIFS(Lancamentos!$Y:$Y,Lancamentos!$AF:$AF,Fluxo_de_Caixa_Semanal!DB$8,Lancamentos!$F:$F,"Orçado",Lancamentos!$J:$J,Fluxo_de_Caixa_Semanal!$A206)</f>
        <v>0</v>
      </c>
      <c r="DC206" s="123">
        <f>-SUMIFS(Lancamentos!$Y:$Y,Lancamentos!$AF:$AF,Fluxo_de_Caixa_Semanal!DC$8,Lancamentos!$F:$F,"Orçado",Lancamentos!$J:$J,Fluxo_de_Caixa_Semanal!$A206)</f>
        <v>0</v>
      </c>
      <c r="DD206" s="121">
        <f>-SUMIFS(Lancamentos!$Y:$Y,Lancamentos!$AF:$AF,Fluxo_de_Caixa_Semanal!DD$8,Lancamentos!$F:$F,"Orçado",Lancamentos!$J:$J,Fluxo_de_Caixa_Semanal!$A206)</f>
        <v>0</v>
      </c>
      <c r="DE206" s="122">
        <f>-SUMIFS(Lancamentos!$Y:$Y,Lancamentos!$AF:$AF,Fluxo_de_Caixa_Semanal!DE$8,Lancamentos!$F:$F,"Orçado",Lancamentos!$J:$J,Fluxo_de_Caixa_Semanal!$A206)</f>
        <v>0</v>
      </c>
      <c r="DF206" s="123">
        <f>-SUMIFS(Lancamentos!$Y:$Y,Lancamentos!$AF:$AF,Fluxo_de_Caixa_Semanal!DF$8,Lancamentos!$F:$F,"Orçado",Lancamentos!$J:$J,Fluxo_de_Caixa_Semanal!$A206)</f>
        <v>0</v>
      </c>
      <c r="DG206" s="121">
        <f>-SUMIFS(Lancamentos!$Y:$Y,Lancamentos!$AF:$AF,Fluxo_de_Caixa_Semanal!DG$8,Lancamentos!$F:$F,"Orçado",Lancamentos!$J:$J,Fluxo_de_Caixa_Semanal!$A206)</f>
        <v>0</v>
      </c>
      <c r="DH206" s="122">
        <f>-SUMIFS(Lancamentos!$Y:$Y,Lancamentos!$AF:$AF,Fluxo_de_Caixa_Semanal!DH$8,Lancamentos!$F:$F,"Orçado",Lancamentos!$J:$J,Fluxo_de_Caixa_Semanal!$A206)</f>
        <v>0</v>
      </c>
      <c r="DI206" s="123">
        <f>-SUMIFS(Lancamentos!$Y:$Y,Lancamentos!$AF:$AF,Fluxo_de_Caixa_Semanal!DI$8,Lancamentos!$F:$F,"Orçado",Lancamentos!$J:$J,Fluxo_de_Caixa_Semanal!$A206)</f>
        <v>0</v>
      </c>
      <c r="DJ206" s="121">
        <f>-SUMIFS(Lancamentos!$Y:$Y,Lancamentos!$AF:$AF,Fluxo_de_Caixa_Semanal!DJ$8,Lancamentos!$F:$F,"Orçado",Lancamentos!$J:$J,Fluxo_de_Caixa_Semanal!$A206)</f>
        <v>0</v>
      </c>
      <c r="DK206" s="122">
        <f>-SUMIFS(Lancamentos!$Y:$Y,Lancamentos!$AF:$AF,Fluxo_de_Caixa_Semanal!DK$8,Lancamentos!$F:$F,"Orçado",Lancamentos!$J:$J,Fluxo_de_Caixa_Semanal!$A206)</f>
        <v>0</v>
      </c>
      <c r="DL206" s="123">
        <f>-SUMIFS(Lancamentos!$Y:$Y,Lancamentos!$AF:$AF,Fluxo_de_Caixa_Semanal!DL$8,Lancamentos!$F:$F,"Orçado",Lancamentos!$J:$J,Fluxo_de_Caixa_Semanal!$A206)</f>
        <v>0</v>
      </c>
      <c r="DM206" s="121">
        <f>-SUMIFS(Lancamentos!$Y:$Y,Lancamentos!$AF:$AF,Fluxo_de_Caixa_Semanal!DM$8,Lancamentos!$F:$F,"Orçado",Lancamentos!$J:$J,Fluxo_de_Caixa_Semanal!$A206)</f>
        <v>0</v>
      </c>
      <c r="DN206" s="122">
        <f>-SUMIFS(Lancamentos!$Y:$Y,Lancamentos!$AF:$AF,Fluxo_de_Caixa_Semanal!DN$8,Lancamentos!$F:$F,"Orçado",Lancamentos!$J:$J,Fluxo_de_Caixa_Semanal!$A206)</f>
        <v>0</v>
      </c>
      <c r="DO206" s="123">
        <f>-SUMIFS(Lancamentos!$Y:$Y,Lancamentos!$AF:$AF,Fluxo_de_Caixa_Semanal!DO$8,Lancamentos!$F:$F,"Orçado",Lancamentos!$J:$J,Fluxo_de_Caixa_Semanal!$A206)</f>
        <v>0</v>
      </c>
      <c r="DP206" s="121">
        <f>-SUMIFS(Lancamentos!$Y:$Y,Lancamentos!$AF:$AF,Fluxo_de_Caixa_Semanal!DP$8,Lancamentos!$F:$F,"Orçado",Lancamentos!$J:$J,Fluxo_de_Caixa_Semanal!$A206)</f>
        <v>0</v>
      </c>
      <c r="DQ206" s="122">
        <f>-SUMIFS(Lancamentos!$Y:$Y,Lancamentos!$AF:$AF,Fluxo_de_Caixa_Semanal!DQ$8,Lancamentos!$F:$F,"Orçado",Lancamentos!$J:$J,Fluxo_de_Caixa_Semanal!$A206)</f>
        <v>0</v>
      </c>
      <c r="DR206" s="123">
        <f>-SUMIFS(Lancamentos!$Y:$Y,Lancamentos!$AF:$AF,Fluxo_de_Caixa_Semanal!DR$8,Lancamentos!$F:$F,"Orçado",Lancamentos!$J:$J,Fluxo_de_Caixa_Semanal!$A206)</f>
        <v>0</v>
      </c>
      <c r="DS206" s="121">
        <f>-SUMIFS(Lancamentos!$Y:$Y,Lancamentos!$AF:$AF,Fluxo_de_Caixa_Semanal!DS$8,Lancamentos!$F:$F,"Orçado",Lancamentos!$J:$J,Fluxo_de_Caixa_Semanal!$A206)</f>
        <v>0</v>
      </c>
      <c r="DT206" s="122">
        <f>-SUMIFS(Lancamentos!$Y:$Y,Lancamentos!$AF:$AF,Fluxo_de_Caixa_Semanal!DT$8,Lancamentos!$F:$F,"Orçado",Lancamentos!$J:$J,Fluxo_de_Caixa_Semanal!$A206)</f>
        <v>0</v>
      </c>
      <c r="DU206" s="123">
        <f>-SUMIFS(Lancamentos!$Y:$Y,Lancamentos!$AF:$AF,Fluxo_de_Caixa_Semanal!DU$8,Lancamentos!$F:$F,"Orçado",Lancamentos!$J:$J,Fluxo_de_Caixa_Semanal!$A206)</f>
        <v>0</v>
      </c>
      <c r="DV206" s="121">
        <f>-SUMIFS(Lancamentos!$Y:$Y,Lancamentos!$AF:$AF,Fluxo_de_Caixa_Semanal!DV$8,Lancamentos!$F:$F,"Orçado",Lancamentos!$J:$J,Fluxo_de_Caixa_Semanal!$A206)</f>
        <v>0</v>
      </c>
      <c r="DW206" s="122">
        <f>-SUMIFS(Lancamentos!$Y:$Y,Lancamentos!$AF:$AF,Fluxo_de_Caixa_Semanal!DW$8,Lancamentos!$F:$F,"Orçado",Lancamentos!$J:$J,Fluxo_de_Caixa_Semanal!$A206)</f>
        <v>0</v>
      </c>
      <c r="DX206" s="123">
        <f>-SUMIFS(Lancamentos!$Y:$Y,Lancamentos!$AF:$AF,Fluxo_de_Caixa_Semanal!DX$8,Lancamentos!$F:$F,"Orçado",Lancamentos!$J:$J,Fluxo_de_Caixa_Semanal!$A206)</f>
        <v>0</v>
      </c>
      <c r="DY206" s="121">
        <f>-SUMIFS(Lancamentos!$Y:$Y,Lancamentos!$AF:$AF,Fluxo_de_Caixa_Semanal!DY$8,Lancamentos!$F:$F,"Orçado",Lancamentos!$J:$J,Fluxo_de_Caixa_Semanal!$A206)</f>
        <v>0</v>
      </c>
      <c r="DZ206" s="122">
        <f>-SUMIFS(Lancamentos!$Y:$Y,Lancamentos!$AF:$AF,Fluxo_de_Caixa_Semanal!DZ$8,Lancamentos!$F:$F,"Orçado",Lancamentos!$J:$J,Fluxo_de_Caixa_Semanal!$A206)</f>
        <v>0</v>
      </c>
      <c r="EA206" s="123">
        <f>-SUMIFS(Lancamentos!$Y:$Y,Lancamentos!$AF:$AF,Fluxo_de_Caixa_Semanal!EA$8,Lancamentos!$F:$F,"Orçado",Lancamentos!$J:$J,Fluxo_de_Caixa_Semanal!$A206)</f>
        <v>0</v>
      </c>
      <c r="EB206" s="121">
        <f>-SUMIFS(Lancamentos!$Y:$Y,Lancamentos!$AF:$AF,Fluxo_de_Caixa_Semanal!EB$8,Lancamentos!$F:$F,"Orçado",Lancamentos!$J:$J,Fluxo_de_Caixa_Semanal!$A206)</f>
        <v>0</v>
      </c>
      <c r="EC206" s="122">
        <f>-SUMIFS(Lancamentos!$Y:$Y,Lancamentos!$AF:$AF,Fluxo_de_Caixa_Semanal!EC$8,Lancamentos!$F:$F,"Orçado",Lancamentos!$J:$J,Fluxo_de_Caixa_Semanal!$A206)</f>
        <v>0</v>
      </c>
      <c r="ED206" s="123">
        <f>-SUMIFS(Lancamentos!$Y:$Y,Lancamentos!$AF:$AF,Fluxo_de_Caixa_Semanal!ED$8,Lancamentos!$F:$F,"Orçado",Lancamentos!$J:$J,Fluxo_de_Caixa_Semanal!$A206)</f>
        <v>0</v>
      </c>
      <c r="EE206" s="121">
        <f>-SUMIFS(Lancamentos!$Y:$Y,Lancamentos!$AF:$AF,Fluxo_de_Caixa_Semanal!EE$8,Lancamentos!$F:$F,"Orçado",Lancamentos!$J:$J,Fluxo_de_Caixa_Semanal!$A206)</f>
        <v>0</v>
      </c>
      <c r="EF206" s="122">
        <f>-SUMIFS(Lancamentos!$Y:$Y,Lancamentos!$AF:$AF,Fluxo_de_Caixa_Semanal!EF$8,Lancamentos!$F:$F,"Orçado",Lancamentos!$J:$J,Fluxo_de_Caixa_Semanal!$A206)</f>
        <v>0</v>
      </c>
      <c r="EG206" s="123">
        <f>-SUMIFS(Lancamentos!$Y:$Y,Lancamentos!$AF:$AF,Fluxo_de_Caixa_Semanal!EG$8,Lancamentos!$F:$F,"Orçado",Lancamentos!$J:$J,Fluxo_de_Caixa_Semanal!$A206)</f>
        <v>0</v>
      </c>
      <c r="EH206" s="121">
        <f>-SUMIFS(Lancamentos!$Y:$Y,Lancamentos!$AF:$AF,Fluxo_de_Caixa_Semanal!EH$8,Lancamentos!$F:$F,"Orçado",Lancamentos!$J:$J,Fluxo_de_Caixa_Semanal!$A206)</f>
        <v>0</v>
      </c>
      <c r="EI206" s="122">
        <f>-SUMIFS(Lancamentos!$Y:$Y,Lancamentos!$AF:$AF,Fluxo_de_Caixa_Semanal!EI$8,Lancamentos!$F:$F,"Orçado",Lancamentos!$J:$J,Fluxo_de_Caixa_Semanal!$A206)</f>
        <v>0</v>
      </c>
      <c r="EJ206" s="123">
        <f>-SUMIFS(Lancamentos!$Y:$Y,Lancamentos!$AF:$AF,Fluxo_de_Caixa_Semanal!EJ$8,Lancamentos!$F:$F,"Orçado",Lancamentos!$J:$J,Fluxo_de_Caixa_Semanal!$A206)</f>
        <v>0</v>
      </c>
      <c r="EK206" s="121">
        <f>-SUMIFS(Lancamentos!$Y:$Y,Lancamentos!$AF:$AF,Fluxo_de_Caixa_Semanal!EK$8,Lancamentos!$F:$F,"Orçado",Lancamentos!$J:$J,Fluxo_de_Caixa_Semanal!$A206)</f>
        <v>0</v>
      </c>
      <c r="EL206" s="122">
        <f>-SUMIFS(Lancamentos!$Y:$Y,Lancamentos!$AF:$AF,Fluxo_de_Caixa_Semanal!EL$8,Lancamentos!$F:$F,"Orçado",Lancamentos!$J:$J,Fluxo_de_Caixa_Semanal!$A206)</f>
        <v>0</v>
      </c>
      <c r="EM206" s="123">
        <f>-SUMIFS(Lancamentos!$Y:$Y,Lancamentos!$AF:$AF,Fluxo_de_Caixa_Semanal!EM$8,Lancamentos!$F:$F,"Orçado",Lancamentos!$J:$J,Fluxo_de_Caixa_Semanal!$A206)</f>
        <v>0</v>
      </c>
      <c r="EN206" s="121">
        <f>-SUMIFS(Lancamentos!$Y:$Y,Lancamentos!$AF:$AF,Fluxo_de_Caixa_Semanal!EN$8,Lancamentos!$F:$F,"Orçado",Lancamentos!$J:$J,Fluxo_de_Caixa_Semanal!$A206)</f>
        <v>0</v>
      </c>
      <c r="EO206" s="122">
        <f>-SUMIFS(Lancamentos!$Y:$Y,Lancamentos!$AF:$AF,Fluxo_de_Caixa_Semanal!EO$8,Lancamentos!$F:$F,"Orçado",Lancamentos!$J:$J,Fluxo_de_Caixa_Semanal!$A206)</f>
        <v>0</v>
      </c>
      <c r="EP206" s="123">
        <f>-SUMIFS(Lancamentos!$Y:$Y,Lancamentos!$AF:$AF,Fluxo_de_Caixa_Semanal!EP$8,Lancamentos!$F:$F,"Orçado",Lancamentos!$J:$J,Fluxo_de_Caixa_Semanal!$A206)</f>
        <v>0</v>
      </c>
      <c r="EQ206" s="121">
        <f>-SUMIFS(Lancamentos!$Y:$Y,Lancamentos!$AF:$AF,Fluxo_de_Caixa_Semanal!EQ$8,Lancamentos!$F:$F,"Orçado",Lancamentos!$J:$J,Fluxo_de_Caixa_Semanal!$A206)</f>
        <v>0</v>
      </c>
      <c r="ER206" s="122">
        <f>-SUMIFS(Lancamentos!$Y:$Y,Lancamentos!$AF:$AF,Fluxo_de_Caixa_Semanal!ER$8,Lancamentos!$F:$F,"Orçado",Lancamentos!$J:$J,Fluxo_de_Caixa_Semanal!$A206)</f>
        <v>0</v>
      </c>
      <c r="ES206" s="123">
        <f>-SUMIFS(Lancamentos!$Y:$Y,Lancamentos!$AF:$AF,Fluxo_de_Caixa_Semanal!ES$8,Lancamentos!$F:$F,"Orçado",Lancamentos!$J:$J,Fluxo_de_Caixa_Semanal!$A206)</f>
        <v>0</v>
      </c>
    </row>
    <row r="207" spans="1:149" s="2" customFormat="1" outlineLevel="1" x14ac:dyDescent="0.25">
      <c r="A207" t="s">
        <v>201</v>
      </c>
      <c r="B207" t="s">
        <v>202</v>
      </c>
      <c r="C207" s="165">
        <f>-SUMIFS(Lancamentos!$Y:$Y,Lancamentos!$AF:$AF,Fluxo_de_Caixa_Semanal!C$8,Lancamentos!$F:$F,"Realizado",Lancamentos!$J:$J,Fluxo_de_Caixa_Semanal!$A207)</f>
        <v>0</v>
      </c>
      <c r="D207" s="165">
        <f>-SUMIFS(Lancamentos!$Y:$Y,Lancamentos!$AF:$AF,Fluxo_de_Caixa_Semanal!D$8,Lancamentos!$F:$F,"Realizado",Lancamentos!$J:$J,Fluxo_de_Caixa_Semanal!$A207)</f>
        <v>0</v>
      </c>
      <c r="E207" s="166">
        <f>-SUMIFS(Lancamentos!$Y:$Y,Lancamentos!$AF:$AF,Fluxo_de_Caixa_Semanal!E$8,Lancamentos!$F:$F,"Realizado",Lancamentos!$J:$J,Fluxo_de_Caixa_Semanal!$A207)</f>
        <v>0</v>
      </c>
      <c r="F207" s="167">
        <f>-SUMIFS(Lancamentos!$Y:$Y,Lancamentos!$AF:$AF,Fluxo_de_Caixa_Semanal!F$8,Lancamentos!$F:$F,"Realizado",Lancamentos!$J:$J,Fluxo_de_Caixa_Semanal!$A207)</f>
        <v>0</v>
      </c>
      <c r="G207" s="165">
        <f>-SUMIFS(Lancamentos!$Y:$Y,Lancamentos!$AF:$AF,Fluxo_de_Caixa_Semanal!G$8,Lancamentos!$F:$F,"Realizado",Lancamentos!$J:$J,Fluxo_de_Caixa_Semanal!$A207)</f>
        <v>0</v>
      </c>
      <c r="H207" s="166">
        <f>-SUMIFS(Lancamentos!$Y:$Y,Lancamentos!$AF:$AF,Fluxo_de_Caixa_Semanal!H$8,Lancamentos!$F:$F,"Realizado",Lancamentos!$J:$J,Fluxo_de_Caixa_Semanal!$A207)</f>
        <v>0</v>
      </c>
      <c r="I207" s="167">
        <f>-SUMIFS(Lancamentos!$Y:$Y,Lancamentos!$AF:$AF,Fluxo_de_Caixa_Semanal!I$8,Lancamentos!$F:$F,"Realizado",Lancamentos!$J:$J,Fluxo_de_Caixa_Semanal!$A207)</f>
        <v>0</v>
      </c>
      <c r="J207" s="165">
        <f>-SUMIFS(Lancamentos!$Y:$Y,Lancamentos!$AF:$AF,Fluxo_de_Caixa_Semanal!J$8,Lancamentos!$F:$F,"Realizado",Lancamentos!$J:$J,Fluxo_de_Caixa_Semanal!$A207)</f>
        <v>0</v>
      </c>
      <c r="K207" s="166">
        <f>-SUMIFS(Lancamentos!$Y:$Y,Lancamentos!$AF:$AF,Fluxo_de_Caixa_Semanal!K$8,Lancamentos!$F:$F,"Realizado",Lancamentos!$J:$J,Fluxo_de_Caixa_Semanal!$A207)</f>
        <v>0</v>
      </c>
      <c r="L207" s="167">
        <f>-SUMIFS(Lancamentos!$Y:$Y,Lancamentos!$AF:$AF,Fluxo_de_Caixa_Semanal!L$8,Lancamentos!$F:$F,"Realizado",Lancamentos!$J:$J,Fluxo_de_Caixa_Semanal!$A207)</f>
        <v>0</v>
      </c>
      <c r="M207" s="165">
        <f>-SUMIFS(Lancamentos!$Y:$Y,Lancamentos!$AF:$AF,Fluxo_de_Caixa_Semanal!M$8,Lancamentos!$F:$F,"Realizado",Lancamentos!$J:$J,Fluxo_de_Caixa_Semanal!$A207)</f>
        <v>0</v>
      </c>
      <c r="N207" s="166">
        <f>-SUMIFS(Lancamentos!$Y:$Y,Lancamentos!$AF:$AF,Fluxo_de_Caixa_Semanal!N$8,Lancamentos!$F:$F,"Realizado",Lancamentos!$J:$J,Fluxo_de_Caixa_Semanal!$A207)</f>
        <v>0</v>
      </c>
      <c r="O207" s="167">
        <f>-SUMIFS(Lancamentos!$Y:$Y,Lancamentos!$AF:$AF,Fluxo_de_Caixa_Semanal!O$8,Lancamentos!$F:$F,"Realizado",Lancamentos!$J:$J,Fluxo_de_Caixa_Semanal!$A207)</f>
        <v>0</v>
      </c>
      <c r="P207" s="165">
        <f>-SUMIFS(Lancamentos!$Y:$Y,Lancamentos!$AF:$AF,Fluxo_de_Caixa_Semanal!P$8,Lancamentos!$F:$F,"Realizado",Lancamentos!$J:$J,Fluxo_de_Caixa_Semanal!$A207)</f>
        <v>0</v>
      </c>
      <c r="Q207" s="166">
        <f>-SUMIFS(Lancamentos!$Y:$Y,Lancamentos!$AF:$AF,Fluxo_de_Caixa_Semanal!Q$8,Lancamentos!$F:$F,"Realizado",Lancamentos!$J:$J,Fluxo_de_Caixa_Semanal!$A207)</f>
        <v>0</v>
      </c>
      <c r="R207" s="167">
        <f>-SUMIFS(Lancamentos!$Y:$Y,Lancamentos!$AF:$AF,Fluxo_de_Caixa_Semanal!R$8,Lancamentos!$F:$F,"Realizado",Lancamentos!$J:$J,Fluxo_de_Caixa_Semanal!$A207)</f>
        <v>0</v>
      </c>
      <c r="S207" s="165">
        <f>-SUMIFS(Lancamentos!$Y:$Y,Lancamentos!$AF:$AF,Fluxo_de_Caixa_Semanal!S$8,Lancamentos!$F:$F,"Realizado",Lancamentos!$J:$J,Fluxo_de_Caixa_Semanal!$A207)</f>
        <v>0</v>
      </c>
      <c r="T207" s="166">
        <f>-SUMIFS(Lancamentos!$Y:$Y,Lancamentos!$AF:$AF,Fluxo_de_Caixa_Semanal!T$8,Lancamentos!$F:$F,"Realizado",Lancamentos!$J:$J,Fluxo_de_Caixa_Semanal!$A207)</f>
        <v>0</v>
      </c>
      <c r="U207" s="167">
        <f>-SUMIFS(Lancamentos!$Y:$Y,Lancamentos!$AF:$AF,Fluxo_de_Caixa_Semanal!U$8,Lancamentos!$F:$F,"Realizado",Lancamentos!$J:$J,Fluxo_de_Caixa_Semanal!$A207)</f>
        <v>0</v>
      </c>
      <c r="V207" s="165">
        <f>-SUMIFS(Lancamentos!$Y:$Y,Lancamentos!$AF:$AF,Fluxo_de_Caixa_Semanal!V$8,Lancamentos!$F:$F,"Realizado",Lancamentos!$J:$J,Fluxo_de_Caixa_Semanal!$A207)</f>
        <v>0</v>
      </c>
      <c r="W207" s="166">
        <f>-SUMIFS(Lancamentos!$Y:$Y,Lancamentos!$AF:$AF,Fluxo_de_Caixa_Semanal!W$8,Lancamentos!$F:$F,"Realizado",Lancamentos!$J:$J,Fluxo_de_Caixa_Semanal!$A207)</f>
        <v>0</v>
      </c>
      <c r="X207" s="121">
        <f>-SUMIFS(Lancamentos!$Y:$Y,Lancamentos!$AF:$AF,Fluxo_de_Caixa_Semanal!X$8,Lancamentos!$F:$F,"Orçado",Lancamentos!$J:$J,Fluxo_de_Caixa_Semanal!$A207)</f>
        <v>0</v>
      </c>
      <c r="Y207" s="122">
        <f>-SUMIFS(Lancamentos!$Y:$Y,Lancamentos!$AF:$AF,Fluxo_de_Caixa_Semanal!Y$8,Lancamentos!$F:$F,"Orçado",Lancamentos!$J:$J,Fluxo_de_Caixa_Semanal!$A207)</f>
        <v>0</v>
      </c>
      <c r="Z207" s="123">
        <f>-SUMIFS(Lancamentos!$Y:$Y,Lancamentos!$AF:$AF,Fluxo_de_Caixa_Semanal!Z$8,Lancamentos!$F:$F,"Orçado",Lancamentos!$J:$J,Fluxo_de_Caixa_Semanal!$A207)</f>
        <v>0</v>
      </c>
      <c r="AA207" s="121">
        <f>-SUMIFS(Lancamentos!$Y:$Y,Lancamentos!$AF:$AF,Fluxo_de_Caixa_Semanal!AA$8,Lancamentos!$F:$F,"Orçado",Lancamentos!$J:$J,Fluxo_de_Caixa_Semanal!$A207)</f>
        <v>0</v>
      </c>
      <c r="AB207" s="122">
        <f>-SUMIFS(Lancamentos!$Y:$Y,Lancamentos!$AF:$AF,Fluxo_de_Caixa_Semanal!AB$8,Lancamentos!$F:$F,"Orçado",Lancamentos!$J:$J,Fluxo_de_Caixa_Semanal!$A207)</f>
        <v>0</v>
      </c>
      <c r="AC207" s="123">
        <f>-SUMIFS(Lancamentos!$Y:$Y,Lancamentos!$AF:$AF,Fluxo_de_Caixa_Semanal!AC$8,Lancamentos!$F:$F,"Orçado",Lancamentos!$J:$J,Fluxo_de_Caixa_Semanal!$A207)</f>
        <v>0</v>
      </c>
      <c r="AD207" s="121">
        <f>-SUMIFS(Lancamentos!$Y:$Y,Lancamentos!$AF:$AF,Fluxo_de_Caixa_Semanal!AD$8,Lancamentos!$F:$F,"Orçado",Lancamentos!$J:$J,Fluxo_de_Caixa_Semanal!$A207)</f>
        <v>0</v>
      </c>
      <c r="AE207" s="122">
        <f>-SUMIFS(Lancamentos!$Y:$Y,Lancamentos!$AF:$AF,Fluxo_de_Caixa_Semanal!AE$8,Lancamentos!$F:$F,"Orçado",Lancamentos!$J:$J,Fluxo_de_Caixa_Semanal!$A207)</f>
        <v>0</v>
      </c>
      <c r="AF207" s="123">
        <f>-SUMIFS(Lancamentos!$Y:$Y,Lancamentos!$AF:$AF,Fluxo_de_Caixa_Semanal!AF$8,Lancamentos!$F:$F,"Orçado",Lancamentos!$J:$J,Fluxo_de_Caixa_Semanal!$A207)</f>
        <v>0</v>
      </c>
      <c r="AG207" s="121">
        <f>-SUMIFS(Lancamentos!$Y:$Y,Lancamentos!$AF:$AF,Fluxo_de_Caixa_Semanal!AG$8,Lancamentos!$F:$F,"Orçado",Lancamentos!$J:$J,Fluxo_de_Caixa_Semanal!$A207)</f>
        <v>0</v>
      </c>
      <c r="AH207" s="122">
        <f>-SUMIFS(Lancamentos!$Y:$Y,Lancamentos!$AF:$AF,Fluxo_de_Caixa_Semanal!AH$8,Lancamentos!$F:$F,"Orçado",Lancamentos!$J:$J,Fluxo_de_Caixa_Semanal!$A207)</f>
        <v>0</v>
      </c>
      <c r="AI207" s="123">
        <f>-SUMIFS(Lancamentos!$Y:$Y,Lancamentos!$AF:$AF,Fluxo_de_Caixa_Semanal!AI$8,Lancamentos!$F:$F,"Orçado",Lancamentos!$J:$J,Fluxo_de_Caixa_Semanal!$A207)</f>
        <v>0</v>
      </c>
      <c r="AJ207" s="121">
        <f>-SUMIFS(Lancamentos!$Y:$Y,Lancamentos!$AF:$AF,Fluxo_de_Caixa_Semanal!AJ$8,Lancamentos!$F:$F,"Orçado",Lancamentos!$J:$J,Fluxo_de_Caixa_Semanal!$A207)</f>
        <v>0</v>
      </c>
      <c r="AK207" s="122">
        <f>-SUMIFS(Lancamentos!$Y:$Y,Lancamentos!$AF:$AF,Fluxo_de_Caixa_Semanal!AK$8,Lancamentos!$F:$F,"Orçado",Lancamentos!$J:$J,Fluxo_de_Caixa_Semanal!$A207)</f>
        <v>0</v>
      </c>
      <c r="AL207" s="123">
        <f>-SUMIFS(Lancamentos!$Y:$Y,Lancamentos!$AF:$AF,Fluxo_de_Caixa_Semanal!AL$8,Lancamentos!$F:$F,"Orçado",Lancamentos!$J:$J,Fluxo_de_Caixa_Semanal!$A207)</f>
        <v>0</v>
      </c>
      <c r="AM207" s="121">
        <f>-SUMIFS(Lancamentos!$Y:$Y,Lancamentos!$AF:$AF,Fluxo_de_Caixa_Semanal!AM$8,Lancamentos!$F:$F,"Orçado",Lancamentos!$J:$J,Fluxo_de_Caixa_Semanal!$A207)</f>
        <v>0</v>
      </c>
      <c r="AN207" s="122">
        <f>-SUMIFS(Lancamentos!$Y:$Y,Lancamentos!$AF:$AF,Fluxo_de_Caixa_Semanal!AN$8,Lancamentos!$F:$F,"Orçado",Lancamentos!$J:$J,Fluxo_de_Caixa_Semanal!$A207)</f>
        <v>0</v>
      </c>
      <c r="AO207" s="123">
        <f>-SUMIFS(Lancamentos!$Y:$Y,Lancamentos!$AF:$AF,Fluxo_de_Caixa_Semanal!AO$8,Lancamentos!$F:$F,"Orçado",Lancamentos!$J:$J,Fluxo_de_Caixa_Semanal!$A207)</f>
        <v>0</v>
      </c>
      <c r="AP207" s="121">
        <f>-SUMIFS(Lancamentos!$Y:$Y,Lancamentos!$AF:$AF,Fluxo_de_Caixa_Semanal!AP$8,Lancamentos!$F:$F,"Orçado",Lancamentos!$J:$J,Fluxo_de_Caixa_Semanal!$A207)</f>
        <v>0</v>
      </c>
      <c r="AQ207" s="122">
        <f>-SUMIFS(Lancamentos!$Y:$Y,Lancamentos!$AF:$AF,Fluxo_de_Caixa_Semanal!AQ$8,Lancamentos!$F:$F,"Orçado",Lancamentos!$J:$J,Fluxo_de_Caixa_Semanal!$A207)</f>
        <v>0</v>
      </c>
      <c r="AR207" s="123">
        <f>-SUMIFS(Lancamentos!$Y:$Y,Lancamentos!$AF:$AF,Fluxo_de_Caixa_Semanal!AR$8,Lancamentos!$F:$F,"Orçado",Lancamentos!$J:$J,Fluxo_de_Caixa_Semanal!$A207)</f>
        <v>0</v>
      </c>
      <c r="AS207" s="121">
        <f>-SUMIFS(Lancamentos!$Y:$Y,Lancamentos!$AF:$AF,Fluxo_de_Caixa_Semanal!AS$8,Lancamentos!$F:$F,"Orçado",Lancamentos!$J:$J,Fluxo_de_Caixa_Semanal!$A207)</f>
        <v>0</v>
      </c>
      <c r="AT207" s="122">
        <f>-SUMIFS(Lancamentos!$Y:$Y,Lancamentos!$AF:$AF,Fluxo_de_Caixa_Semanal!AT$8,Lancamentos!$F:$F,"Orçado",Lancamentos!$J:$J,Fluxo_de_Caixa_Semanal!$A207)</f>
        <v>0</v>
      </c>
      <c r="AU207" s="123">
        <f>-SUMIFS(Lancamentos!$Y:$Y,Lancamentos!$AF:$AF,Fluxo_de_Caixa_Semanal!AU$8,Lancamentos!$F:$F,"Orçado",Lancamentos!$J:$J,Fluxo_de_Caixa_Semanal!$A207)</f>
        <v>0</v>
      </c>
      <c r="AV207" s="121">
        <f>-SUMIFS(Lancamentos!$Y:$Y,Lancamentos!$AF:$AF,Fluxo_de_Caixa_Semanal!AV$8,Lancamentos!$F:$F,"Orçado",Lancamentos!$J:$J,Fluxo_de_Caixa_Semanal!$A207)</f>
        <v>0</v>
      </c>
      <c r="AW207" s="122">
        <f>-SUMIFS(Lancamentos!$Y:$Y,Lancamentos!$AF:$AF,Fluxo_de_Caixa_Semanal!AW$8,Lancamentos!$F:$F,"Orçado",Lancamentos!$J:$J,Fluxo_de_Caixa_Semanal!$A207)</f>
        <v>0</v>
      </c>
      <c r="AX207" s="123">
        <f>-SUMIFS(Lancamentos!$Y:$Y,Lancamentos!$AF:$AF,Fluxo_de_Caixa_Semanal!AX$8,Lancamentos!$F:$F,"Orçado",Lancamentos!$J:$J,Fluxo_de_Caixa_Semanal!$A207)</f>
        <v>0</v>
      </c>
      <c r="AY207" s="121">
        <f>-SUMIFS(Lancamentos!$Y:$Y,Lancamentos!$AF:$AF,Fluxo_de_Caixa_Semanal!AY$8,Lancamentos!$F:$F,"Orçado",Lancamentos!$J:$J,Fluxo_de_Caixa_Semanal!$A207)</f>
        <v>0</v>
      </c>
      <c r="AZ207" s="122">
        <f>-SUMIFS(Lancamentos!$Y:$Y,Lancamentos!$AF:$AF,Fluxo_de_Caixa_Semanal!AZ$8,Lancamentos!$F:$F,"Orçado",Lancamentos!$J:$J,Fluxo_de_Caixa_Semanal!$A207)</f>
        <v>0</v>
      </c>
      <c r="BA207" s="123">
        <f>-SUMIFS(Lancamentos!$Y:$Y,Lancamentos!$AF:$AF,Fluxo_de_Caixa_Semanal!BA$8,Lancamentos!$F:$F,"Orçado",Lancamentos!$J:$J,Fluxo_de_Caixa_Semanal!$A207)</f>
        <v>0</v>
      </c>
      <c r="BB207" s="121">
        <f>-SUMIFS(Lancamentos!$Y:$Y,Lancamentos!$AF:$AF,Fluxo_de_Caixa_Semanal!BB$8,Lancamentos!$F:$F,"Orçado",Lancamentos!$J:$J,Fluxo_de_Caixa_Semanal!$A207)</f>
        <v>0</v>
      </c>
      <c r="BC207" s="122">
        <f>-SUMIFS(Lancamentos!$Y:$Y,Lancamentos!$AF:$AF,Fluxo_de_Caixa_Semanal!BC$8,Lancamentos!$F:$F,"Orçado",Lancamentos!$J:$J,Fluxo_de_Caixa_Semanal!$A207)</f>
        <v>0</v>
      </c>
      <c r="BD207" s="123">
        <f>-SUMIFS(Lancamentos!$Y:$Y,Lancamentos!$AF:$AF,Fluxo_de_Caixa_Semanal!BD$8,Lancamentos!$F:$F,"Orçado",Lancamentos!$J:$J,Fluxo_de_Caixa_Semanal!$A207)</f>
        <v>0</v>
      </c>
      <c r="BE207" s="121">
        <f>-SUMIFS(Lancamentos!$Y:$Y,Lancamentos!$AF:$AF,Fluxo_de_Caixa_Semanal!BE$8,Lancamentos!$F:$F,"Orçado",Lancamentos!$J:$J,Fluxo_de_Caixa_Semanal!$A207)</f>
        <v>0</v>
      </c>
      <c r="BF207" s="122">
        <f>-SUMIFS(Lancamentos!$Y:$Y,Lancamentos!$AF:$AF,Fluxo_de_Caixa_Semanal!BF$8,Lancamentos!$F:$F,"Orçado",Lancamentos!$J:$J,Fluxo_de_Caixa_Semanal!$A207)</f>
        <v>0</v>
      </c>
      <c r="BG207" s="123">
        <f>-SUMIFS(Lancamentos!$Y:$Y,Lancamentos!$AF:$AF,Fluxo_de_Caixa_Semanal!BG$8,Lancamentos!$F:$F,"Orçado",Lancamentos!$J:$J,Fluxo_de_Caixa_Semanal!$A207)</f>
        <v>0</v>
      </c>
      <c r="BH207" s="121">
        <f>-SUMIFS(Lancamentos!$Y:$Y,Lancamentos!$AF:$AF,Fluxo_de_Caixa_Semanal!BH$8,Lancamentos!$F:$F,"Orçado",Lancamentos!$J:$J,Fluxo_de_Caixa_Semanal!$A207)</f>
        <v>0</v>
      </c>
      <c r="BI207" s="122">
        <f>-SUMIFS(Lancamentos!$Y:$Y,Lancamentos!$AF:$AF,Fluxo_de_Caixa_Semanal!BI$8,Lancamentos!$F:$F,"Orçado",Lancamentos!$J:$J,Fluxo_de_Caixa_Semanal!$A207)</f>
        <v>0</v>
      </c>
      <c r="BJ207" s="123">
        <f>-SUMIFS(Lancamentos!$Y:$Y,Lancamentos!$AF:$AF,Fluxo_de_Caixa_Semanal!BJ$8,Lancamentos!$F:$F,"Orçado",Lancamentos!$J:$J,Fluxo_de_Caixa_Semanal!$A207)</f>
        <v>0</v>
      </c>
      <c r="BK207" s="121">
        <f>-SUMIFS(Lancamentos!$Y:$Y,Lancamentos!$AF:$AF,Fluxo_de_Caixa_Semanal!BK$8,Lancamentos!$F:$F,"Orçado",Lancamentos!$J:$J,Fluxo_de_Caixa_Semanal!$A207)</f>
        <v>0</v>
      </c>
      <c r="BL207" s="122">
        <f>-SUMIFS(Lancamentos!$Y:$Y,Lancamentos!$AF:$AF,Fluxo_de_Caixa_Semanal!BL$8,Lancamentos!$F:$F,"Orçado",Lancamentos!$J:$J,Fluxo_de_Caixa_Semanal!$A207)</f>
        <v>0</v>
      </c>
      <c r="BM207" s="123">
        <f>-SUMIFS(Lancamentos!$Y:$Y,Lancamentos!$AF:$AF,Fluxo_de_Caixa_Semanal!BM$8,Lancamentos!$F:$F,"Orçado",Lancamentos!$J:$J,Fluxo_de_Caixa_Semanal!$A207)</f>
        <v>0</v>
      </c>
      <c r="BN207" s="121">
        <f>-SUMIFS(Lancamentos!$Y:$Y,Lancamentos!$AF:$AF,Fluxo_de_Caixa_Semanal!BN$8,Lancamentos!$F:$F,"Orçado",Lancamentos!$J:$J,Fluxo_de_Caixa_Semanal!$A207)</f>
        <v>0</v>
      </c>
      <c r="BO207" s="122">
        <f>-SUMIFS(Lancamentos!$Y:$Y,Lancamentos!$AF:$AF,Fluxo_de_Caixa_Semanal!BO$8,Lancamentos!$F:$F,"Orçado",Lancamentos!$J:$J,Fluxo_de_Caixa_Semanal!$A207)</f>
        <v>0</v>
      </c>
      <c r="BP207" s="123">
        <f>-SUMIFS(Lancamentos!$Y:$Y,Lancamentos!$AF:$AF,Fluxo_de_Caixa_Semanal!BP$8,Lancamentos!$F:$F,"Orçado",Lancamentos!$J:$J,Fluxo_de_Caixa_Semanal!$A207)</f>
        <v>0</v>
      </c>
      <c r="BQ207" s="121">
        <f>-SUMIFS(Lancamentos!$Y:$Y,Lancamentos!$AF:$AF,Fluxo_de_Caixa_Semanal!BQ$8,Lancamentos!$F:$F,"Orçado",Lancamentos!$J:$J,Fluxo_de_Caixa_Semanal!$A207)</f>
        <v>0</v>
      </c>
      <c r="BR207" s="122">
        <f>-SUMIFS(Lancamentos!$Y:$Y,Lancamentos!$AF:$AF,Fluxo_de_Caixa_Semanal!BR$8,Lancamentos!$F:$F,"Orçado",Lancamentos!$J:$J,Fluxo_de_Caixa_Semanal!$A207)</f>
        <v>0</v>
      </c>
      <c r="BS207" s="123">
        <f>-SUMIFS(Lancamentos!$Y:$Y,Lancamentos!$AF:$AF,Fluxo_de_Caixa_Semanal!BS$8,Lancamentos!$F:$F,"Orçado",Lancamentos!$J:$J,Fluxo_de_Caixa_Semanal!$A207)</f>
        <v>0</v>
      </c>
      <c r="BT207" s="121">
        <f>-SUMIFS(Lancamentos!$Y:$Y,Lancamentos!$AF:$AF,Fluxo_de_Caixa_Semanal!BT$8,Lancamentos!$F:$F,"Orçado",Lancamentos!$J:$J,Fluxo_de_Caixa_Semanal!$A207)</f>
        <v>0</v>
      </c>
      <c r="BU207" s="122">
        <f>-SUMIFS(Lancamentos!$Y:$Y,Lancamentos!$AF:$AF,Fluxo_de_Caixa_Semanal!BU$8,Lancamentos!$F:$F,"Orçado",Lancamentos!$J:$J,Fluxo_de_Caixa_Semanal!$A207)</f>
        <v>0</v>
      </c>
      <c r="BV207" s="123">
        <f>-SUMIFS(Lancamentos!$Y:$Y,Lancamentos!$AF:$AF,Fluxo_de_Caixa_Semanal!BV$8,Lancamentos!$F:$F,"Orçado",Lancamentos!$J:$J,Fluxo_de_Caixa_Semanal!$A207)</f>
        <v>0</v>
      </c>
      <c r="BW207" s="121">
        <f>-SUMIFS(Lancamentos!$Y:$Y,Lancamentos!$AF:$AF,Fluxo_de_Caixa_Semanal!BW$8,Lancamentos!$F:$F,"Orçado",Lancamentos!$J:$J,Fluxo_de_Caixa_Semanal!$A207)</f>
        <v>0</v>
      </c>
      <c r="BX207" s="122">
        <f>-SUMIFS(Lancamentos!$Y:$Y,Lancamentos!$AF:$AF,Fluxo_de_Caixa_Semanal!BX$8,Lancamentos!$F:$F,"Orçado",Lancamentos!$J:$J,Fluxo_de_Caixa_Semanal!$A207)</f>
        <v>0</v>
      </c>
      <c r="BY207" s="123">
        <f>-SUMIFS(Lancamentos!$Y:$Y,Lancamentos!$AF:$AF,Fluxo_de_Caixa_Semanal!BY$8,Lancamentos!$F:$F,"Orçado",Lancamentos!$J:$J,Fluxo_de_Caixa_Semanal!$A207)</f>
        <v>0</v>
      </c>
      <c r="BZ207" s="121">
        <f>-SUMIFS(Lancamentos!$Y:$Y,Lancamentos!$AF:$AF,Fluxo_de_Caixa_Semanal!BZ$8,Lancamentos!$F:$F,"Orçado",Lancamentos!$J:$J,Fluxo_de_Caixa_Semanal!$A207)</f>
        <v>0</v>
      </c>
      <c r="CA207" s="122">
        <f>-SUMIFS(Lancamentos!$Y:$Y,Lancamentos!$AF:$AF,Fluxo_de_Caixa_Semanal!CA$8,Lancamentos!$F:$F,"Orçado",Lancamentos!$J:$J,Fluxo_de_Caixa_Semanal!$A207)</f>
        <v>0</v>
      </c>
      <c r="CB207" s="123">
        <f>-SUMIFS(Lancamentos!$Y:$Y,Lancamentos!$AF:$AF,Fluxo_de_Caixa_Semanal!CB$8,Lancamentos!$F:$F,"Orçado",Lancamentos!$J:$J,Fluxo_de_Caixa_Semanal!$A207)</f>
        <v>0</v>
      </c>
      <c r="CC207" s="121">
        <f>-SUMIFS(Lancamentos!$Y:$Y,Lancamentos!$AF:$AF,Fluxo_de_Caixa_Semanal!CC$8,Lancamentos!$F:$F,"Orçado",Lancamentos!$J:$J,Fluxo_de_Caixa_Semanal!$A207)</f>
        <v>0</v>
      </c>
      <c r="CD207" s="122">
        <f>-SUMIFS(Lancamentos!$Y:$Y,Lancamentos!$AF:$AF,Fluxo_de_Caixa_Semanal!CD$8,Lancamentos!$F:$F,"Orçado",Lancamentos!$J:$J,Fluxo_de_Caixa_Semanal!$A207)</f>
        <v>0</v>
      </c>
      <c r="CE207" s="123">
        <f>-SUMIFS(Lancamentos!$Y:$Y,Lancamentos!$AF:$AF,Fluxo_de_Caixa_Semanal!CE$8,Lancamentos!$F:$F,"Orçado",Lancamentos!$J:$J,Fluxo_de_Caixa_Semanal!$A207)</f>
        <v>0</v>
      </c>
      <c r="CF207" s="121">
        <f>-SUMIFS(Lancamentos!$Y:$Y,Lancamentos!$AF:$AF,Fluxo_de_Caixa_Semanal!CF$8,Lancamentos!$F:$F,"Orçado",Lancamentos!$J:$J,Fluxo_de_Caixa_Semanal!$A207)</f>
        <v>0</v>
      </c>
      <c r="CG207" s="122">
        <f>-SUMIFS(Lancamentos!$Y:$Y,Lancamentos!$AF:$AF,Fluxo_de_Caixa_Semanal!CG$8,Lancamentos!$F:$F,"Orçado",Lancamentos!$J:$J,Fluxo_de_Caixa_Semanal!$A207)</f>
        <v>0</v>
      </c>
      <c r="CH207" s="123">
        <f>-SUMIFS(Lancamentos!$Y:$Y,Lancamentos!$AF:$AF,Fluxo_de_Caixa_Semanal!CH$8,Lancamentos!$F:$F,"Orçado",Lancamentos!$J:$J,Fluxo_de_Caixa_Semanal!$A207)</f>
        <v>0</v>
      </c>
      <c r="CI207" s="121">
        <f>-SUMIFS(Lancamentos!$Y:$Y,Lancamentos!$AF:$AF,Fluxo_de_Caixa_Semanal!CI$8,Lancamentos!$F:$F,"Orçado",Lancamentos!$J:$J,Fluxo_de_Caixa_Semanal!$A207)</f>
        <v>0</v>
      </c>
      <c r="CJ207" s="122">
        <f>-SUMIFS(Lancamentos!$Y:$Y,Lancamentos!$AF:$AF,Fluxo_de_Caixa_Semanal!CJ$8,Lancamentos!$F:$F,"Orçado",Lancamentos!$J:$J,Fluxo_de_Caixa_Semanal!$A207)</f>
        <v>0</v>
      </c>
      <c r="CK207" s="123">
        <f>-SUMIFS(Lancamentos!$Y:$Y,Lancamentos!$AF:$AF,Fluxo_de_Caixa_Semanal!CK$8,Lancamentos!$F:$F,"Orçado",Lancamentos!$J:$J,Fluxo_de_Caixa_Semanal!$A207)</f>
        <v>0</v>
      </c>
      <c r="CL207" s="121">
        <f>-SUMIFS(Lancamentos!$Y:$Y,Lancamentos!$AF:$AF,Fluxo_de_Caixa_Semanal!CL$8,Lancamentos!$F:$F,"Orçado",Lancamentos!$J:$J,Fluxo_de_Caixa_Semanal!$A207)</f>
        <v>0</v>
      </c>
      <c r="CM207" s="122">
        <f>-SUMIFS(Lancamentos!$Y:$Y,Lancamentos!$AF:$AF,Fluxo_de_Caixa_Semanal!CM$8,Lancamentos!$F:$F,"Orçado",Lancamentos!$J:$J,Fluxo_de_Caixa_Semanal!$A207)</f>
        <v>0</v>
      </c>
      <c r="CN207" s="123">
        <f>-SUMIFS(Lancamentos!$Y:$Y,Lancamentos!$AF:$AF,Fluxo_de_Caixa_Semanal!CN$8,Lancamentos!$F:$F,"Orçado",Lancamentos!$J:$J,Fluxo_de_Caixa_Semanal!$A207)</f>
        <v>0</v>
      </c>
      <c r="CO207" s="121">
        <f>-SUMIFS(Lancamentos!$Y:$Y,Lancamentos!$AF:$AF,Fluxo_de_Caixa_Semanal!CO$8,Lancamentos!$F:$F,"Orçado",Lancamentos!$J:$J,Fluxo_de_Caixa_Semanal!$A207)</f>
        <v>0</v>
      </c>
      <c r="CP207" s="122">
        <f>-SUMIFS(Lancamentos!$Y:$Y,Lancamentos!$AF:$AF,Fluxo_de_Caixa_Semanal!CP$8,Lancamentos!$F:$F,"Orçado",Lancamentos!$J:$J,Fluxo_de_Caixa_Semanal!$A207)</f>
        <v>0</v>
      </c>
      <c r="CQ207" s="123">
        <f>-SUMIFS(Lancamentos!$Y:$Y,Lancamentos!$AF:$AF,Fluxo_de_Caixa_Semanal!CQ$8,Lancamentos!$F:$F,"Orçado",Lancamentos!$J:$J,Fluxo_de_Caixa_Semanal!$A207)</f>
        <v>0</v>
      </c>
      <c r="CR207" s="121">
        <f>-SUMIFS(Lancamentos!$Y:$Y,Lancamentos!$AF:$AF,Fluxo_de_Caixa_Semanal!CR$8,Lancamentos!$F:$F,"Orçado",Lancamentos!$J:$J,Fluxo_de_Caixa_Semanal!$A207)</f>
        <v>0</v>
      </c>
      <c r="CS207" s="122">
        <f>-SUMIFS(Lancamentos!$Y:$Y,Lancamentos!$AF:$AF,Fluxo_de_Caixa_Semanal!CS$8,Lancamentos!$F:$F,"Orçado",Lancamentos!$J:$J,Fluxo_de_Caixa_Semanal!$A207)</f>
        <v>0</v>
      </c>
      <c r="CT207" s="123">
        <f>-SUMIFS(Lancamentos!$Y:$Y,Lancamentos!$AF:$AF,Fluxo_de_Caixa_Semanal!CT$8,Lancamentos!$F:$F,"Orçado",Lancamentos!$J:$J,Fluxo_de_Caixa_Semanal!$A207)</f>
        <v>0</v>
      </c>
      <c r="CU207" s="121">
        <f>-SUMIFS(Lancamentos!$Y:$Y,Lancamentos!$AF:$AF,Fluxo_de_Caixa_Semanal!CU$8,Lancamentos!$F:$F,"Orçado",Lancamentos!$J:$J,Fluxo_de_Caixa_Semanal!$A207)</f>
        <v>0</v>
      </c>
      <c r="CV207" s="122">
        <f>-SUMIFS(Lancamentos!$Y:$Y,Lancamentos!$AF:$AF,Fluxo_de_Caixa_Semanal!CV$8,Lancamentos!$F:$F,"Orçado",Lancamentos!$J:$J,Fluxo_de_Caixa_Semanal!$A207)</f>
        <v>0</v>
      </c>
      <c r="CW207" s="123">
        <f>-SUMIFS(Lancamentos!$Y:$Y,Lancamentos!$AF:$AF,Fluxo_de_Caixa_Semanal!CW$8,Lancamentos!$F:$F,"Orçado",Lancamentos!$J:$J,Fluxo_de_Caixa_Semanal!$A207)</f>
        <v>0</v>
      </c>
      <c r="CX207" s="121">
        <f>-SUMIFS(Lancamentos!$Y:$Y,Lancamentos!$AF:$AF,Fluxo_de_Caixa_Semanal!CX$8,Lancamentos!$F:$F,"Orçado",Lancamentos!$J:$J,Fluxo_de_Caixa_Semanal!$A207)</f>
        <v>0</v>
      </c>
      <c r="CY207" s="122">
        <f>-SUMIFS(Lancamentos!$Y:$Y,Lancamentos!$AF:$AF,Fluxo_de_Caixa_Semanal!CY$8,Lancamentos!$F:$F,"Orçado",Lancamentos!$J:$J,Fluxo_de_Caixa_Semanal!$A207)</f>
        <v>0</v>
      </c>
      <c r="CZ207" s="123">
        <f>-SUMIFS(Lancamentos!$Y:$Y,Lancamentos!$AF:$AF,Fluxo_de_Caixa_Semanal!CZ$8,Lancamentos!$F:$F,"Orçado",Lancamentos!$J:$J,Fluxo_de_Caixa_Semanal!$A207)</f>
        <v>0</v>
      </c>
      <c r="DA207" s="121">
        <f>-SUMIFS(Lancamentos!$Y:$Y,Lancamentos!$AF:$AF,Fluxo_de_Caixa_Semanal!DA$8,Lancamentos!$F:$F,"Orçado",Lancamentos!$J:$J,Fluxo_de_Caixa_Semanal!$A207)</f>
        <v>0</v>
      </c>
      <c r="DB207" s="122">
        <f>-SUMIFS(Lancamentos!$Y:$Y,Lancamentos!$AF:$AF,Fluxo_de_Caixa_Semanal!DB$8,Lancamentos!$F:$F,"Orçado",Lancamentos!$J:$J,Fluxo_de_Caixa_Semanal!$A207)</f>
        <v>0</v>
      </c>
      <c r="DC207" s="123">
        <f>-SUMIFS(Lancamentos!$Y:$Y,Lancamentos!$AF:$AF,Fluxo_de_Caixa_Semanal!DC$8,Lancamentos!$F:$F,"Orçado",Lancamentos!$J:$J,Fluxo_de_Caixa_Semanal!$A207)</f>
        <v>0</v>
      </c>
      <c r="DD207" s="121">
        <f>-SUMIFS(Lancamentos!$Y:$Y,Lancamentos!$AF:$AF,Fluxo_de_Caixa_Semanal!DD$8,Lancamentos!$F:$F,"Orçado",Lancamentos!$J:$J,Fluxo_de_Caixa_Semanal!$A207)</f>
        <v>0</v>
      </c>
      <c r="DE207" s="122">
        <f>-SUMIFS(Lancamentos!$Y:$Y,Lancamentos!$AF:$AF,Fluxo_de_Caixa_Semanal!DE$8,Lancamentos!$F:$F,"Orçado",Lancamentos!$J:$J,Fluxo_de_Caixa_Semanal!$A207)</f>
        <v>0</v>
      </c>
      <c r="DF207" s="123">
        <f>-SUMIFS(Lancamentos!$Y:$Y,Lancamentos!$AF:$AF,Fluxo_de_Caixa_Semanal!DF$8,Lancamentos!$F:$F,"Orçado",Lancamentos!$J:$J,Fluxo_de_Caixa_Semanal!$A207)</f>
        <v>0</v>
      </c>
      <c r="DG207" s="121">
        <f>-SUMIFS(Lancamentos!$Y:$Y,Lancamentos!$AF:$AF,Fluxo_de_Caixa_Semanal!DG$8,Lancamentos!$F:$F,"Orçado",Lancamentos!$J:$J,Fluxo_de_Caixa_Semanal!$A207)</f>
        <v>0</v>
      </c>
      <c r="DH207" s="122">
        <f>-SUMIFS(Lancamentos!$Y:$Y,Lancamentos!$AF:$AF,Fluxo_de_Caixa_Semanal!DH$8,Lancamentos!$F:$F,"Orçado",Lancamentos!$J:$J,Fluxo_de_Caixa_Semanal!$A207)</f>
        <v>0</v>
      </c>
      <c r="DI207" s="123">
        <f>-SUMIFS(Lancamentos!$Y:$Y,Lancamentos!$AF:$AF,Fluxo_de_Caixa_Semanal!DI$8,Lancamentos!$F:$F,"Orçado",Lancamentos!$J:$J,Fluxo_de_Caixa_Semanal!$A207)</f>
        <v>0</v>
      </c>
      <c r="DJ207" s="121">
        <f>-SUMIFS(Lancamentos!$Y:$Y,Lancamentos!$AF:$AF,Fluxo_de_Caixa_Semanal!DJ$8,Lancamentos!$F:$F,"Orçado",Lancamentos!$J:$J,Fluxo_de_Caixa_Semanal!$A207)</f>
        <v>0</v>
      </c>
      <c r="DK207" s="122">
        <f>-SUMIFS(Lancamentos!$Y:$Y,Lancamentos!$AF:$AF,Fluxo_de_Caixa_Semanal!DK$8,Lancamentos!$F:$F,"Orçado",Lancamentos!$J:$J,Fluxo_de_Caixa_Semanal!$A207)</f>
        <v>0</v>
      </c>
      <c r="DL207" s="123">
        <f>-SUMIFS(Lancamentos!$Y:$Y,Lancamentos!$AF:$AF,Fluxo_de_Caixa_Semanal!DL$8,Lancamentos!$F:$F,"Orçado",Lancamentos!$J:$J,Fluxo_de_Caixa_Semanal!$A207)</f>
        <v>0</v>
      </c>
      <c r="DM207" s="121">
        <f>-SUMIFS(Lancamentos!$Y:$Y,Lancamentos!$AF:$AF,Fluxo_de_Caixa_Semanal!DM$8,Lancamentos!$F:$F,"Orçado",Lancamentos!$J:$J,Fluxo_de_Caixa_Semanal!$A207)</f>
        <v>0</v>
      </c>
      <c r="DN207" s="122">
        <f>-SUMIFS(Lancamentos!$Y:$Y,Lancamentos!$AF:$AF,Fluxo_de_Caixa_Semanal!DN$8,Lancamentos!$F:$F,"Orçado",Lancamentos!$J:$J,Fluxo_de_Caixa_Semanal!$A207)</f>
        <v>0</v>
      </c>
      <c r="DO207" s="123">
        <f>-SUMIFS(Lancamentos!$Y:$Y,Lancamentos!$AF:$AF,Fluxo_de_Caixa_Semanal!DO$8,Lancamentos!$F:$F,"Orçado",Lancamentos!$J:$J,Fluxo_de_Caixa_Semanal!$A207)</f>
        <v>0</v>
      </c>
      <c r="DP207" s="121">
        <f>-SUMIFS(Lancamentos!$Y:$Y,Lancamentos!$AF:$AF,Fluxo_de_Caixa_Semanal!DP$8,Lancamentos!$F:$F,"Orçado",Lancamentos!$J:$J,Fluxo_de_Caixa_Semanal!$A207)</f>
        <v>0</v>
      </c>
      <c r="DQ207" s="122">
        <f>-SUMIFS(Lancamentos!$Y:$Y,Lancamentos!$AF:$AF,Fluxo_de_Caixa_Semanal!DQ$8,Lancamentos!$F:$F,"Orçado",Lancamentos!$J:$J,Fluxo_de_Caixa_Semanal!$A207)</f>
        <v>0</v>
      </c>
      <c r="DR207" s="123">
        <f>-SUMIFS(Lancamentos!$Y:$Y,Lancamentos!$AF:$AF,Fluxo_de_Caixa_Semanal!DR$8,Lancamentos!$F:$F,"Orçado",Lancamentos!$J:$J,Fluxo_de_Caixa_Semanal!$A207)</f>
        <v>0</v>
      </c>
      <c r="DS207" s="121">
        <f>-SUMIFS(Lancamentos!$Y:$Y,Lancamentos!$AF:$AF,Fluxo_de_Caixa_Semanal!DS$8,Lancamentos!$F:$F,"Orçado",Lancamentos!$J:$J,Fluxo_de_Caixa_Semanal!$A207)</f>
        <v>0</v>
      </c>
      <c r="DT207" s="122">
        <f>-SUMIFS(Lancamentos!$Y:$Y,Lancamentos!$AF:$AF,Fluxo_de_Caixa_Semanal!DT$8,Lancamentos!$F:$F,"Orçado",Lancamentos!$J:$J,Fluxo_de_Caixa_Semanal!$A207)</f>
        <v>0</v>
      </c>
      <c r="DU207" s="123">
        <f>-SUMIFS(Lancamentos!$Y:$Y,Lancamentos!$AF:$AF,Fluxo_de_Caixa_Semanal!DU$8,Lancamentos!$F:$F,"Orçado",Lancamentos!$J:$J,Fluxo_de_Caixa_Semanal!$A207)</f>
        <v>0</v>
      </c>
      <c r="DV207" s="121">
        <f>-SUMIFS(Lancamentos!$Y:$Y,Lancamentos!$AF:$AF,Fluxo_de_Caixa_Semanal!DV$8,Lancamentos!$F:$F,"Orçado",Lancamentos!$J:$J,Fluxo_de_Caixa_Semanal!$A207)</f>
        <v>0</v>
      </c>
      <c r="DW207" s="122">
        <f>-SUMIFS(Lancamentos!$Y:$Y,Lancamentos!$AF:$AF,Fluxo_de_Caixa_Semanal!DW$8,Lancamentos!$F:$F,"Orçado",Lancamentos!$J:$J,Fluxo_de_Caixa_Semanal!$A207)</f>
        <v>0</v>
      </c>
      <c r="DX207" s="123">
        <f>-SUMIFS(Lancamentos!$Y:$Y,Lancamentos!$AF:$AF,Fluxo_de_Caixa_Semanal!DX$8,Lancamentos!$F:$F,"Orçado",Lancamentos!$J:$J,Fluxo_de_Caixa_Semanal!$A207)</f>
        <v>0</v>
      </c>
      <c r="DY207" s="121">
        <f>-SUMIFS(Lancamentos!$Y:$Y,Lancamentos!$AF:$AF,Fluxo_de_Caixa_Semanal!DY$8,Lancamentos!$F:$F,"Orçado",Lancamentos!$J:$J,Fluxo_de_Caixa_Semanal!$A207)</f>
        <v>0</v>
      </c>
      <c r="DZ207" s="122">
        <f>-SUMIFS(Lancamentos!$Y:$Y,Lancamentos!$AF:$AF,Fluxo_de_Caixa_Semanal!DZ$8,Lancamentos!$F:$F,"Orçado",Lancamentos!$J:$J,Fluxo_de_Caixa_Semanal!$A207)</f>
        <v>0</v>
      </c>
      <c r="EA207" s="123">
        <f>-SUMIFS(Lancamentos!$Y:$Y,Lancamentos!$AF:$AF,Fluxo_de_Caixa_Semanal!EA$8,Lancamentos!$F:$F,"Orçado",Lancamentos!$J:$J,Fluxo_de_Caixa_Semanal!$A207)</f>
        <v>0</v>
      </c>
      <c r="EB207" s="121">
        <f>-SUMIFS(Lancamentos!$Y:$Y,Lancamentos!$AF:$AF,Fluxo_de_Caixa_Semanal!EB$8,Lancamentos!$F:$F,"Orçado",Lancamentos!$J:$J,Fluxo_de_Caixa_Semanal!$A207)</f>
        <v>0</v>
      </c>
      <c r="EC207" s="122">
        <f>-SUMIFS(Lancamentos!$Y:$Y,Lancamentos!$AF:$AF,Fluxo_de_Caixa_Semanal!EC$8,Lancamentos!$F:$F,"Orçado",Lancamentos!$J:$J,Fluxo_de_Caixa_Semanal!$A207)</f>
        <v>0</v>
      </c>
      <c r="ED207" s="123">
        <f>-SUMIFS(Lancamentos!$Y:$Y,Lancamentos!$AF:$AF,Fluxo_de_Caixa_Semanal!ED$8,Lancamentos!$F:$F,"Orçado",Lancamentos!$J:$J,Fluxo_de_Caixa_Semanal!$A207)</f>
        <v>0</v>
      </c>
      <c r="EE207" s="121">
        <f>-SUMIFS(Lancamentos!$Y:$Y,Lancamentos!$AF:$AF,Fluxo_de_Caixa_Semanal!EE$8,Lancamentos!$F:$F,"Orçado",Lancamentos!$J:$J,Fluxo_de_Caixa_Semanal!$A207)</f>
        <v>0</v>
      </c>
      <c r="EF207" s="122">
        <f>-SUMIFS(Lancamentos!$Y:$Y,Lancamentos!$AF:$AF,Fluxo_de_Caixa_Semanal!EF$8,Lancamentos!$F:$F,"Orçado",Lancamentos!$J:$J,Fluxo_de_Caixa_Semanal!$A207)</f>
        <v>0</v>
      </c>
      <c r="EG207" s="123">
        <f>-SUMIFS(Lancamentos!$Y:$Y,Lancamentos!$AF:$AF,Fluxo_de_Caixa_Semanal!EG$8,Lancamentos!$F:$F,"Orçado",Lancamentos!$J:$J,Fluxo_de_Caixa_Semanal!$A207)</f>
        <v>0</v>
      </c>
      <c r="EH207" s="121">
        <f>-SUMIFS(Lancamentos!$Y:$Y,Lancamentos!$AF:$AF,Fluxo_de_Caixa_Semanal!EH$8,Lancamentos!$F:$F,"Orçado",Lancamentos!$J:$J,Fluxo_de_Caixa_Semanal!$A207)</f>
        <v>0</v>
      </c>
      <c r="EI207" s="122">
        <f>-SUMIFS(Lancamentos!$Y:$Y,Lancamentos!$AF:$AF,Fluxo_de_Caixa_Semanal!EI$8,Lancamentos!$F:$F,"Orçado",Lancamentos!$J:$J,Fluxo_de_Caixa_Semanal!$A207)</f>
        <v>0</v>
      </c>
      <c r="EJ207" s="123">
        <f>-SUMIFS(Lancamentos!$Y:$Y,Lancamentos!$AF:$AF,Fluxo_de_Caixa_Semanal!EJ$8,Lancamentos!$F:$F,"Orçado",Lancamentos!$J:$J,Fluxo_de_Caixa_Semanal!$A207)</f>
        <v>0</v>
      </c>
      <c r="EK207" s="121">
        <f>-SUMIFS(Lancamentos!$Y:$Y,Lancamentos!$AF:$AF,Fluxo_de_Caixa_Semanal!EK$8,Lancamentos!$F:$F,"Orçado",Lancamentos!$J:$J,Fluxo_de_Caixa_Semanal!$A207)</f>
        <v>0</v>
      </c>
      <c r="EL207" s="122">
        <f>-SUMIFS(Lancamentos!$Y:$Y,Lancamentos!$AF:$AF,Fluxo_de_Caixa_Semanal!EL$8,Lancamentos!$F:$F,"Orçado",Lancamentos!$J:$J,Fluxo_de_Caixa_Semanal!$A207)</f>
        <v>0</v>
      </c>
      <c r="EM207" s="123">
        <f>-SUMIFS(Lancamentos!$Y:$Y,Lancamentos!$AF:$AF,Fluxo_de_Caixa_Semanal!EM$8,Lancamentos!$F:$F,"Orçado",Lancamentos!$J:$J,Fluxo_de_Caixa_Semanal!$A207)</f>
        <v>0</v>
      </c>
      <c r="EN207" s="121">
        <f>-SUMIFS(Lancamentos!$Y:$Y,Lancamentos!$AF:$AF,Fluxo_de_Caixa_Semanal!EN$8,Lancamentos!$F:$F,"Orçado",Lancamentos!$J:$J,Fluxo_de_Caixa_Semanal!$A207)</f>
        <v>0</v>
      </c>
      <c r="EO207" s="122">
        <f>-SUMIFS(Lancamentos!$Y:$Y,Lancamentos!$AF:$AF,Fluxo_de_Caixa_Semanal!EO$8,Lancamentos!$F:$F,"Orçado",Lancamentos!$J:$J,Fluxo_de_Caixa_Semanal!$A207)</f>
        <v>0</v>
      </c>
      <c r="EP207" s="123">
        <f>-SUMIFS(Lancamentos!$Y:$Y,Lancamentos!$AF:$AF,Fluxo_de_Caixa_Semanal!EP$8,Lancamentos!$F:$F,"Orçado",Lancamentos!$J:$J,Fluxo_de_Caixa_Semanal!$A207)</f>
        <v>0</v>
      </c>
      <c r="EQ207" s="121">
        <f>-SUMIFS(Lancamentos!$Y:$Y,Lancamentos!$AF:$AF,Fluxo_de_Caixa_Semanal!EQ$8,Lancamentos!$F:$F,"Orçado",Lancamentos!$J:$J,Fluxo_de_Caixa_Semanal!$A207)</f>
        <v>0</v>
      </c>
      <c r="ER207" s="122">
        <f>-SUMIFS(Lancamentos!$Y:$Y,Lancamentos!$AF:$AF,Fluxo_de_Caixa_Semanal!ER$8,Lancamentos!$F:$F,"Orçado",Lancamentos!$J:$J,Fluxo_de_Caixa_Semanal!$A207)</f>
        <v>0</v>
      </c>
      <c r="ES207" s="123">
        <f>-SUMIFS(Lancamentos!$Y:$Y,Lancamentos!$AF:$AF,Fluxo_de_Caixa_Semanal!ES$8,Lancamentos!$F:$F,"Orçado",Lancamentos!$J:$J,Fluxo_de_Caixa_Semanal!$A207)</f>
        <v>0</v>
      </c>
    </row>
    <row r="208" spans="1:149" s="2" customFormat="1" outlineLevel="1" x14ac:dyDescent="0.25">
      <c r="A208" t="s">
        <v>203</v>
      </c>
      <c r="B208" t="s">
        <v>204</v>
      </c>
      <c r="C208" s="165">
        <f>-SUMIFS(Lancamentos!$Y:$Y,Lancamentos!$AF:$AF,Fluxo_de_Caixa_Semanal!C$8,Lancamentos!$F:$F,"Realizado",Lancamentos!$J:$J,Fluxo_de_Caixa_Semanal!$A208)</f>
        <v>0</v>
      </c>
      <c r="D208" s="165">
        <f>-SUMIFS(Lancamentos!$Y:$Y,Lancamentos!$AF:$AF,Fluxo_de_Caixa_Semanal!D$8,Lancamentos!$F:$F,"Realizado",Lancamentos!$J:$J,Fluxo_de_Caixa_Semanal!$A208)</f>
        <v>0</v>
      </c>
      <c r="E208" s="166">
        <f>-SUMIFS(Lancamentos!$Y:$Y,Lancamentos!$AF:$AF,Fluxo_de_Caixa_Semanal!E$8,Lancamentos!$F:$F,"Realizado",Lancamentos!$J:$J,Fluxo_de_Caixa_Semanal!$A208)</f>
        <v>0</v>
      </c>
      <c r="F208" s="167">
        <f>-SUMIFS(Lancamentos!$Y:$Y,Lancamentos!$AF:$AF,Fluxo_de_Caixa_Semanal!F$8,Lancamentos!$F:$F,"Realizado",Lancamentos!$J:$J,Fluxo_de_Caixa_Semanal!$A208)</f>
        <v>0</v>
      </c>
      <c r="G208" s="165">
        <f>-SUMIFS(Lancamentos!$Y:$Y,Lancamentos!$AF:$AF,Fluxo_de_Caixa_Semanal!G$8,Lancamentos!$F:$F,"Realizado",Lancamentos!$J:$J,Fluxo_de_Caixa_Semanal!$A208)</f>
        <v>0</v>
      </c>
      <c r="H208" s="166">
        <f>-SUMIFS(Lancamentos!$Y:$Y,Lancamentos!$AF:$AF,Fluxo_de_Caixa_Semanal!H$8,Lancamentos!$F:$F,"Realizado",Lancamentos!$J:$J,Fluxo_de_Caixa_Semanal!$A208)</f>
        <v>0</v>
      </c>
      <c r="I208" s="167">
        <f>-SUMIFS(Lancamentos!$Y:$Y,Lancamentos!$AF:$AF,Fluxo_de_Caixa_Semanal!I$8,Lancamentos!$F:$F,"Realizado",Lancamentos!$J:$J,Fluxo_de_Caixa_Semanal!$A208)</f>
        <v>0</v>
      </c>
      <c r="J208" s="165">
        <f>-SUMIFS(Lancamentos!$Y:$Y,Lancamentos!$AF:$AF,Fluxo_de_Caixa_Semanal!J$8,Lancamentos!$F:$F,"Realizado",Lancamentos!$J:$J,Fluxo_de_Caixa_Semanal!$A208)</f>
        <v>0</v>
      </c>
      <c r="K208" s="166">
        <f>-SUMIFS(Lancamentos!$Y:$Y,Lancamentos!$AF:$AF,Fluxo_de_Caixa_Semanal!K$8,Lancamentos!$F:$F,"Realizado",Lancamentos!$J:$J,Fluxo_de_Caixa_Semanal!$A208)</f>
        <v>0</v>
      </c>
      <c r="L208" s="167">
        <f>-SUMIFS(Lancamentos!$Y:$Y,Lancamentos!$AF:$AF,Fluxo_de_Caixa_Semanal!L$8,Lancamentos!$F:$F,"Realizado",Lancamentos!$J:$J,Fluxo_de_Caixa_Semanal!$A208)</f>
        <v>0</v>
      </c>
      <c r="M208" s="165">
        <f>-SUMIFS(Lancamentos!$Y:$Y,Lancamentos!$AF:$AF,Fluxo_de_Caixa_Semanal!M$8,Lancamentos!$F:$F,"Realizado",Lancamentos!$J:$J,Fluxo_de_Caixa_Semanal!$A208)</f>
        <v>0</v>
      </c>
      <c r="N208" s="166">
        <f>-SUMIFS(Lancamentos!$Y:$Y,Lancamentos!$AF:$AF,Fluxo_de_Caixa_Semanal!N$8,Lancamentos!$F:$F,"Realizado",Lancamentos!$J:$J,Fluxo_de_Caixa_Semanal!$A208)</f>
        <v>0</v>
      </c>
      <c r="O208" s="167">
        <f>-SUMIFS(Lancamentos!$Y:$Y,Lancamentos!$AF:$AF,Fluxo_de_Caixa_Semanal!O$8,Lancamentos!$F:$F,"Realizado",Lancamentos!$J:$J,Fluxo_de_Caixa_Semanal!$A208)</f>
        <v>0</v>
      </c>
      <c r="P208" s="165">
        <f>-SUMIFS(Lancamentos!$Y:$Y,Lancamentos!$AF:$AF,Fluxo_de_Caixa_Semanal!P$8,Lancamentos!$F:$F,"Realizado",Lancamentos!$J:$J,Fluxo_de_Caixa_Semanal!$A208)</f>
        <v>0</v>
      </c>
      <c r="Q208" s="166">
        <f>-SUMIFS(Lancamentos!$Y:$Y,Lancamentos!$AF:$AF,Fluxo_de_Caixa_Semanal!Q$8,Lancamentos!$F:$F,"Realizado",Lancamentos!$J:$J,Fluxo_de_Caixa_Semanal!$A208)</f>
        <v>0</v>
      </c>
      <c r="R208" s="167">
        <f>-SUMIFS(Lancamentos!$Y:$Y,Lancamentos!$AF:$AF,Fluxo_de_Caixa_Semanal!R$8,Lancamentos!$F:$F,"Realizado",Lancamentos!$J:$J,Fluxo_de_Caixa_Semanal!$A208)</f>
        <v>0</v>
      </c>
      <c r="S208" s="165">
        <f>-SUMIFS(Lancamentos!$Y:$Y,Lancamentos!$AF:$AF,Fluxo_de_Caixa_Semanal!S$8,Lancamentos!$F:$F,"Realizado",Lancamentos!$J:$J,Fluxo_de_Caixa_Semanal!$A208)</f>
        <v>0</v>
      </c>
      <c r="T208" s="166">
        <f>-SUMIFS(Lancamentos!$Y:$Y,Lancamentos!$AF:$AF,Fluxo_de_Caixa_Semanal!T$8,Lancamentos!$F:$F,"Realizado",Lancamentos!$J:$J,Fluxo_de_Caixa_Semanal!$A208)</f>
        <v>0</v>
      </c>
      <c r="U208" s="167">
        <f>-SUMIFS(Lancamentos!$Y:$Y,Lancamentos!$AF:$AF,Fluxo_de_Caixa_Semanal!U$8,Lancamentos!$F:$F,"Realizado",Lancamentos!$J:$J,Fluxo_de_Caixa_Semanal!$A208)</f>
        <v>0</v>
      </c>
      <c r="V208" s="165">
        <f>-SUMIFS(Lancamentos!$Y:$Y,Lancamentos!$AF:$AF,Fluxo_de_Caixa_Semanal!V$8,Lancamentos!$F:$F,"Realizado",Lancamentos!$J:$J,Fluxo_de_Caixa_Semanal!$A208)</f>
        <v>0</v>
      </c>
      <c r="W208" s="166">
        <f>-SUMIFS(Lancamentos!$Y:$Y,Lancamentos!$AF:$AF,Fluxo_de_Caixa_Semanal!W$8,Lancamentos!$F:$F,"Realizado",Lancamentos!$J:$J,Fluxo_de_Caixa_Semanal!$A208)</f>
        <v>0</v>
      </c>
      <c r="X208" s="121">
        <f>-SUMIFS(Lancamentos!$Y:$Y,Lancamentos!$AF:$AF,Fluxo_de_Caixa_Semanal!X$8,Lancamentos!$F:$F,"Orçado",Lancamentos!$J:$J,Fluxo_de_Caixa_Semanal!$A208)</f>
        <v>0</v>
      </c>
      <c r="Y208" s="122">
        <f>-SUMIFS(Lancamentos!$Y:$Y,Lancamentos!$AF:$AF,Fluxo_de_Caixa_Semanal!Y$8,Lancamentos!$F:$F,"Orçado",Lancamentos!$J:$J,Fluxo_de_Caixa_Semanal!$A208)</f>
        <v>0</v>
      </c>
      <c r="Z208" s="123">
        <f>-SUMIFS(Lancamentos!$Y:$Y,Lancamentos!$AF:$AF,Fluxo_de_Caixa_Semanal!Z$8,Lancamentos!$F:$F,"Orçado",Lancamentos!$J:$J,Fluxo_de_Caixa_Semanal!$A208)</f>
        <v>0</v>
      </c>
      <c r="AA208" s="121">
        <f>-SUMIFS(Lancamentos!$Y:$Y,Lancamentos!$AF:$AF,Fluxo_de_Caixa_Semanal!AA$8,Lancamentos!$F:$F,"Orçado",Lancamentos!$J:$J,Fluxo_de_Caixa_Semanal!$A208)</f>
        <v>0</v>
      </c>
      <c r="AB208" s="122">
        <f>-SUMIFS(Lancamentos!$Y:$Y,Lancamentos!$AF:$AF,Fluxo_de_Caixa_Semanal!AB$8,Lancamentos!$F:$F,"Orçado",Lancamentos!$J:$J,Fluxo_de_Caixa_Semanal!$A208)</f>
        <v>0</v>
      </c>
      <c r="AC208" s="123">
        <f>-SUMIFS(Lancamentos!$Y:$Y,Lancamentos!$AF:$AF,Fluxo_de_Caixa_Semanal!AC$8,Lancamentos!$F:$F,"Orçado",Lancamentos!$J:$J,Fluxo_de_Caixa_Semanal!$A208)</f>
        <v>0</v>
      </c>
      <c r="AD208" s="121">
        <f>-SUMIFS(Lancamentos!$Y:$Y,Lancamentos!$AF:$AF,Fluxo_de_Caixa_Semanal!AD$8,Lancamentos!$F:$F,"Orçado",Lancamentos!$J:$J,Fluxo_de_Caixa_Semanal!$A208)</f>
        <v>0</v>
      </c>
      <c r="AE208" s="122">
        <f>-SUMIFS(Lancamentos!$Y:$Y,Lancamentos!$AF:$AF,Fluxo_de_Caixa_Semanal!AE$8,Lancamentos!$F:$F,"Orçado",Lancamentos!$J:$J,Fluxo_de_Caixa_Semanal!$A208)</f>
        <v>0</v>
      </c>
      <c r="AF208" s="123">
        <f>-SUMIFS(Lancamentos!$Y:$Y,Lancamentos!$AF:$AF,Fluxo_de_Caixa_Semanal!AF$8,Lancamentos!$F:$F,"Orçado",Lancamentos!$J:$J,Fluxo_de_Caixa_Semanal!$A208)</f>
        <v>0</v>
      </c>
      <c r="AG208" s="121">
        <f>-SUMIFS(Lancamentos!$Y:$Y,Lancamentos!$AF:$AF,Fluxo_de_Caixa_Semanal!AG$8,Lancamentos!$F:$F,"Orçado",Lancamentos!$J:$J,Fluxo_de_Caixa_Semanal!$A208)</f>
        <v>0</v>
      </c>
      <c r="AH208" s="122">
        <f>-SUMIFS(Lancamentos!$Y:$Y,Lancamentos!$AF:$AF,Fluxo_de_Caixa_Semanal!AH$8,Lancamentos!$F:$F,"Orçado",Lancamentos!$J:$J,Fluxo_de_Caixa_Semanal!$A208)</f>
        <v>0</v>
      </c>
      <c r="AI208" s="123">
        <f>-SUMIFS(Lancamentos!$Y:$Y,Lancamentos!$AF:$AF,Fluxo_de_Caixa_Semanal!AI$8,Lancamentos!$F:$F,"Orçado",Lancamentos!$J:$J,Fluxo_de_Caixa_Semanal!$A208)</f>
        <v>0</v>
      </c>
      <c r="AJ208" s="121">
        <f>-SUMIFS(Lancamentos!$Y:$Y,Lancamentos!$AF:$AF,Fluxo_de_Caixa_Semanal!AJ$8,Lancamentos!$F:$F,"Orçado",Lancamentos!$J:$J,Fluxo_de_Caixa_Semanal!$A208)</f>
        <v>0</v>
      </c>
      <c r="AK208" s="122">
        <f>-SUMIFS(Lancamentos!$Y:$Y,Lancamentos!$AF:$AF,Fluxo_de_Caixa_Semanal!AK$8,Lancamentos!$F:$F,"Orçado",Lancamentos!$J:$J,Fluxo_de_Caixa_Semanal!$A208)</f>
        <v>0</v>
      </c>
      <c r="AL208" s="123">
        <f>-SUMIFS(Lancamentos!$Y:$Y,Lancamentos!$AF:$AF,Fluxo_de_Caixa_Semanal!AL$8,Lancamentos!$F:$F,"Orçado",Lancamentos!$J:$J,Fluxo_de_Caixa_Semanal!$A208)</f>
        <v>0</v>
      </c>
      <c r="AM208" s="121">
        <f>-SUMIFS(Lancamentos!$Y:$Y,Lancamentos!$AF:$AF,Fluxo_de_Caixa_Semanal!AM$8,Lancamentos!$F:$F,"Orçado",Lancamentos!$J:$J,Fluxo_de_Caixa_Semanal!$A208)</f>
        <v>0</v>
      </c>
      <c r="AN208" s="122">
        <f>-SUMIFS(Lancamentos!$Y:$Y,Lancamentos!$AF:$AF,Fluxo_de_Caixa_Semanal!AN$8,Lancamentos!$F:$F,"Orçado",Lancamentos!$J:$J,Fluxo_de_Caixa_Semanal!$A208)</f>
        <v>0</v>
      </c>
      <c r="AO208" s="123">
        <f>-SUMIFS(Lancamentos!$Y:$Y,Lancamentos!$AF:$AF,Fluxo_de_Caixa_Semanal!AO$8,Lancamentos!$F:$F,"Orçado",Lancamentos!$J:$J,Fluxo_de_Caixa_Semanal!$A208)</f>
        <v>0</v>
      </c>
      <c r="AP208" s="121">
        <f>-SUMIFS(Lancamentos!$Y:$Y,Lancamentos!$AF:$AF,Fluxo_de_Caixa_Semanal!AP$8,Lancamentos!$F:$F,"Orçado",Lancamentos!$J:$J,Fluxo_de_Caixa_Semanal!$A208)</f>
        <v>0</v>
      </c>
      <c r="AQ208" s="122">
        <f>-SUMIFS(Lancamentos!$Y:$Y,Lancamentos!$AF:$AF,Fluxo_de_Caixa_Semanal!AQ$8,Lancamentos!$F:$F,"Orçado",Lancamentos!$J:$J,Fluxo_de_Caixa_Semanal!$A208)</f>
        <v>0</v>
      </c>
      <c r="AR208" s="123">
        <f>-SUMIFS(Lancamentos!$Y:$Y,Lancamentos!$AF:$AF,Fluxo_de_Caixa_Semanal!AR$8,Lancamentos!$F:$F,"Orçado",Lancamentos!$J:$J,Fluxo_de_Caixa_Semanal!$A208)</f>
        <v>0</v>
      </c>
      <c r="AS208" s="121">
        <f>-SUMIFS(Lancamentos!$Y:$Y,Lancamentos!$AF:$AF,Fluxo_de_Caixa_Semanal!AS$8,Lancamentos!$F:$F,"Orçado",Lancamentos!$J:$J,Fluxo_de_Caixa_Semanal!$A208)</f>
        <v>0</v>
      </c>
      <c r="AT208" s="122">
        <f>-SUMIFS(Lancamentos!$Y:$Y,Lancamentos!$AF:$AF,Fluxo_de_Caixa_Semanal!AT$8,Lancamentos!$F:$F,"Orçado",Lancamentos!$J:$J,Fluxo_de_Caixa_Semanal!$A208)</f>
        <v>0</v>
      </c>
      <c r="AU208" s="123">
        <f>-SUMIFS(Lancamentos!$Y:$Y,Lancamentos!$AF:$AF,Fluxo_de_Caixa_Semanal!AU$8,Lancamentos!$F:$F,"Orçado",Lancamentos!$J:$J,Fluxo_de_Caixa_Semanal!$A208)</f>
        <v>0</v>
      </c>
      <c r="AV208" s="121">
        <f>-SUMIFS(Lancamentos!$Y:$Y,Lancamentos!$AF:$AF,Fluxo_de_Caixa_Semanal!AV$8,Lancamentos!$F:$F,"Orçado",Lancamentos!$J:$J,Fluxo_de_Caixa_Semanal!$A208)</f>
        <v>0</v>
      </c>
      <c r="AW208" s="122">
        <f>-SUMIFS(Lancamentos!$Y:$Y,Lancamentos!$AF:$AF,Fluxo_de_Caixa_Semanal!AW$8,Lancamentos!$F:$F,"Orçado",Lancamentos!$J:$J,Fluxo_de_Caixa_Semanal!$A208)</f>
        <v>0</v>
      </c>
      <c r="AX208" s="123">
        <f>-SUMIFS(Lancamentos!$Y:$Y,Lancamentos!$AF:$AF,Fluxo_de_Caixa_Semanal!AX$8,Lancamentos!$F:$F,"Orçado",Lancamentos!$J:$J,Fluxo_de_Caixa_Semanal!$A208)</f>
        <v>0</v>
      </c>
      <c r="AY208" s="121">
        <f>-SUMIFS(Lancamentos!$Y:$Y,Lancamentos!$AF:$AF,Fluxo_de_Caixa_Semanal!AY$8,Lancamentos!$F:$F,"Orçado",Lancamentos!$J:$J,Fluxo_de_Caixa_Semanal!$A208)</f>
        <v>0</v>
      </c>
      <c r="AZ208" s="122">
        <f>-SUMIFS(Lancamentos!$Y:$Y,Lancamentos!$AF:$AF,Fluxo_de_Caixa_Semanal!AZ$8,Lancamentos!$F:$F,"Orçado",Lancamentos!$J:$J,Fluxo_de_Caixa_Semanal!$A208)</f>
        <v>0</v>
      </c>
      <c r="BA208" s="123">
        <f>-SUMIFS(Lancamentos!$Y:$Y,Lancamentos!$AF:$AF,Fluxo_de_Caixa_Semanal!BA$8,Lancamentos!$F:$F,"Orçado",Lancamentos!$J:$J,Fluxo_de_Caixa_Semanal!$A208)</f>
        <v>0</v>
      </c>
      <c r="BB208" s="121">
        <f>-SUMIFS(Lancamentos!$Y:$Y,Lancamentos!$AF:$AF,Fluxo_de_Caixa_Semanal!BB$8,Lancamentos!$F:$F,"Orçado",Lancamentos!$J:$J,Fluxo_de_Caixa_Semanal!$A208)</f>
        <v>0</v>
      </c>
      <c r="BC208" s="122">
        <f>-SUMIFS(Lancamentos!$Y:$Y,Lancamentos!$AF:$AF,Fluxo_de_Caixa_Semanal!BC$8,Lancamentos!$F:$F,"Orçado",Lancamentos!$J:$J,Fluxo_de_Caixa_Semanal!$A208)</f>
        <v>0</v>
      </c>
      <c r="BD208" s="123">
        <f>-SUMIFS(Lancamentos!$Y:$Y,Lancamentos!$AF:$AF,Fluxo_de_Caixa_Semanal!BD$8,Lancamentos!$F:$F,"Orçado",Lancamentos!$J:$J,Fluxo_de_Caixa_Semanal!$A208)</f>
        <v>0</v>
      </c>
      <c r="BE208" s="121">
        <f>-SUMIFS(Lancamentos!$Y:$Y,Lancamentos!$AF:$AF,Fluxo_de_Caixa_Semanal!BE$8,Lancamentos!$F:$F,"Orçado",Lancamentos!$J:$J,Fluxo_de_Caixa_Semanal!$A208)</f>
        <v>0</v>
      </c>
      <c r="BF208" s="122">
        <f>-SUMIFS(Lancamentos!$Y:$Y,Lancamentos!$AF:$AF,Fluxo_de_Caixa_Semanal!BF$8,Lancamentos!$F:$F,"Orçado",Lancamentos!$J:$J,Fluxo_de_Caixa_Semanal!$A208)</f>
        <v>0</v>
      </c>
      <c r="BG208" s="123">
        <f>-SUMIFS(Lancamentos!$Y:$Y,Lancamentos!$AF:$AF,Fluxo_de_Caixa_Semanal!BG$8,Lancamentos!$F:$F,"Orçado",Lancamentos!$J:$J,Fluxo_de_Caixa_Semanal!$A208)</f>
        <v>0</v>
      </c>
      <c r="BH208" s="121">
        <f>-SUMIFS(Lancamentos!$Y:$Y,Lancamentos!$AF:$AF,Fluxo_de_Caixa_Semanal!BH$8,Lancamentos!$F:$F,"Orçado",Lancamentos!$J:$J,Fluxo_de_Caixa_Semanal!$A208)</f>
        <v>0</v>
      </c>
      <c r="BI208" s="122">
        <f>-SUMIFS(Lancamentos!$Y:$Y,Lancamentos!$AF:$AF,Fluxo_de_Caixa_Semanal!BI$8,Lancamentos!$F:$F,"Orçado",Lancamentos!$J:$J,Fluxo_de_Caixa_Semanal!$A208)</f>
        <v>0</v>
      </c>
      <c r="BJ208" s="123">
        <f>-SUMIFS(Lancamentos!$Y:$Y,Lancamentos!$AF:$AF,Fluxo_de_Caixa_Semanal!BJ$8,Lancamentos!$F:$F,"Orçado",Lancamentos!$J:$J,Fluxo_de_Caixa_Semanal!$A208)</f>
        <v>0</v>
      </c>
      <c r="BK208" s="121">
        <f>-SUMIFS(Lancamentos!$Y:$Y,Lancamentos!$AF:$AF,Fluxo_de_Caixa_Semanal!BK$8,Lancamentos!$F:$F,"Orçado",Lancamentos!$J:$J,Fluxo_de_Caixa_Semanal!$A208)</f>
        <v>0</v>
      </c>
      <c r="BL208" s="122">
        <f>-SUMIFS(Lancamentos!$Y:$Y,Lancamentos!$AF:$AF,Fluxo_de_Caixa_Semanal!BL$8,Lancamentos!$F:$F,"Orçado",Lancamentos!$J:$J,Fluxo_de_Caixa_Semanal!$A208)</f>
        <v>0</v>
      </c>
      <c r="BM208" s="123">
        <f>-SUMIFS(Lancamentos!$Y:$Y,Lancamentos!$AF:$AF,Fluxo_de_Caixa_Semanal!BM$8,Lancamentos!$F:$F,"Orçado",Lancamentos!$J:$J,Fluxo_de_Caixa_Semanal!$A208)</f>
        <v>0</v>
      </c>
      <c r="BN208" s="121">
        <f>-SUMIFS(Lancamentos!$Y:$Y,Lancamentos!$AF:$AF,Fluxo_de_Caixa_Semanal!BN$8,Lancamentos!$F:$F,"Orçado",Lancamentos!$J:$J,Fluxo_de_Caixa_Semanal!$A208)</f>
        <v>0</v>
      </c>
      <c r="BO208" s="122">
        <f>-SUMIFS(Lancamentos!$Y:$Y,Lancamentos!$AF:$AF,Fluxo_de_Caixa_Semanal!BO$8,Lancamentos!$F:$F,"Orçado",Lancamentos!$J:$J,Fluxo_de_Caixa_Semanal!$A208)</f>
        <v>0</v>
      </c>
      <c r="BP208" s="123">
        <f>-SUMIFS(Lancamentos!$Y:$Y,Lancamentos!$AF:$AF,Fluxo_de_Caixa_Semanal!BP$8,Lancamentos!$F:$F,"Orçado",Lancamentos!$J:$J,Fluxo_de_Caixa_Semanal!$A208)</f>
        <v>0</v>
      </c>
      <c r="BQ208" s="121">
        <f>-SUMIFS(Lancamentos!$Y:$Y,Lancamentos!$AF:$AF,Fluxo_de_Caixa_Semanal!BQ$8,Lancamentos!$F:$F,"Orçado",Lancamentos!$J:$J,Fluxo_de_Caixa_Semanal!$A208)</f>
        <v>0</v>
      </c>
      <c r="BR208" s="122">
        <f>-SUMIFS(Lancamentos!$Y:$Y,Lancamentos!$AF:$AF,Fluxo_de_Caixa_Semanal!BR$8,Lancamentos!$F:$F,"Orçado",Lancamentos!$J:$J,Fluxo_de_Caixa_Semanal!$A208)</f>
        <v>0</v>
      </c>
      <c r="BS208" s="123">
        <f>-SUMIFS(Lancamentos!$Y:$Y,Lancamentos!$AF:$AF,Fluxo_de_Caixa_Semanal!BS$8,Lancamentos!$F:$F,"Orçado",Lancamentos!$J:$J,Fluxo_de_Caixa_Semanal!$A208)</f>
        <v>0</v>
      </c>
      <c r="BT208" s="121">
        <f>-SUMIFS(Lancamentos!$Y:$Y,Lancamentos!$AF:$AF,Fluxo_de_Caixa_Semanal!BT$8,Lancamentos!$F:$F,"Orçado",Lancamentos!$J:$J,Fluxo_de_Caixa_Semanal!$A208)</f>
        <v>0</v>
      </c>
      <c r="BU208" s="122">
        <f>-SUMIFS(Lancamentos!$Y:$Y,Lancamentos!$AF:$AF,Fluxo_de_Caixa_Semanal!BU$8,Lancamentos!$F:$F,"Orçado",Lancamentos!$J:$J,Fluxo_de_Caixa_Semanal!$A208)</f>
        <v>0</v>
      </c>
      <c r="BV208" s="123">
        <f>-SUMIFS(Lancamentos!$Y:$Y,Lancamentos!$AF:$AF,Fluxo_de_Caixa_Semanal!BV$8,Lancamentos!$F:$F,"Orçado",Lancamentos!$J:$J,Fluxo_de_Caixa_Semanal!$A208)</f>
        <v>0</v>
      </c>
      <c r="BW208" s="121">
        <f>-SUMIFS(Lancamentos!$Y:$Y,Lancamentos!$AF:$AF,Fluxo_de_Caixa_Semanal!BW$8,Lancamentos!$F:$F,"Orçado",Lancamentos!$J:$J,Fluxo_de_Caixa_Semanal!$A208)</f>
        <v>0</v>
      </c>
      <c r="BX208" s="122">
        <f>-SUMIFS(Lancamentos!$Y:$Y,Lancamentos!$AF:$AF,Fluxo_de_Caixa_Semanal!BX$8,Lancamentos!$F:$F,"Orçado",Lancamentos!$J:$J,Fluxo_de_Caixa_Semanal!$A208)</f>
        <v>0</v>
      </c>
      <c r="BY208" s="123">
        <f>-SUMIFS(Lancamentos!$Y:$Y,Lancamentos!$AF:$AF,Fluxo_de_Caixa_Semanal!BY$8,Lancamentos!$F:$F,"Orçado",Lancamentos!$J:$J,Fluxo_de_Caixa_Semanal!$A208)</f>
        <v>0</v>
      </c>
      <c r="BZ208" s="121">
        <f>-SUMIFS(Lancamentos!$Y:$Y,Lancamentos!$AF:$AF,Fluxo_de_Caixa_Semanal!BZ$8,Lancamentos!$F:$F,"Orçado",Lancamentos!$J:$J,Fluxo_de_Caixa_Semanal!$A208)</f>
        <v>0</v>
      </c>
      <c r="CA208" s="122">
        <f>-SUMIFS(Lancamentos!$Y:$Y,Lancamentos!$AF:$AF,Fluxo_de_Caixa_Semanal!CA$8,Lancamentos!$F:$F,"Orçado",Lancamentos!$J:$J,Fluxo_de_Caixa_Semanal!$A208)</f>
        <v>0</v>
      </c>
      <c r="CB208" s="123">
        <f>-SUMIFS(Lancamentos!$Y:$Y,Lancamentos!$AF:$AF,Fluxo_de_Caixa_Semanal!CB$8,Lancamentos!$F:$F,"Orçado",Lancamentos!$J:$J,Fluxo_de_Caixa_Semanal!$A208)</f>
        <v>0</v>
      </c>
      <c r="CC208" s="121">
        <f>-SUMIFS(Lancamentos!$Y:$Y,Lancamentos!$AF:$AF,Fluxo_de_Caixa_Semanal!CC$8,Lancamentos!$F:$F,"Orçado",Lancamentos!$J:$J,Fluxo_de_Caixa_Semanal!$A208)</f>
        <v>0</v>
      </c>
      <c r="CD208" s="122">
        <f>-SUMIFS(Lancamentos!$Y:$Y,Lancamentos!$AF:$AF,Fluxo_de_Caixa_Semanal!CD$8,Lancamentos!$F:$F,"Orçado",Lancamentos!$J:$J,Fluxo_de_Caixa_Semanal!$A208)</f>
        <v>0</v>
      </c>
      <c r="CE208" s="123">
        <f>-SUMIFS(Lancamentos!$Y:$Y,Lancamentos!$AF:$AF,Fluxo_de_Caixa_Semanal!CE$8,Lancamentos!$F:$F,"Orçado",Lancamentos!$J:$J,Fluxo_de_Caixa_Semanal!$A208)</f>
        <v>0</v>
      </c>
      <c r="CF208" s="121">
        <f>-SUMIFS(Lancamentos!$Y:$Y,Lancamentos!$AF:$AF,Fluxo_de_Caixa_Semanal!CF$8,Lancamentos!$F:$F,"Orçado",Lancamentos!$J:$J,Fluxo_de_Caixa_Semanal!$A208)</f>
        <v>0</v>
      </c>
      <c r="CG208" s="122">
        <f>-SUMIFS(Lancamentos!$Y:$Y,Lancamentos!$AF:$AF,Fluxo_de_Caixa_Semanal!CG$8,Lancamentos!$F:$F,"Orçado",Lancamentos!$J:$J,Fluxo_de_Caixa_Semanal!$A208)</f>
        <v>0</v>
      </c>
      <c r="CH208" s="123">
        <f>-SUMIFS(Lancamentos!$Y:$Y,Lancamentos!$AF:$AF,Fluxo_de_Caixa_Semanal!CH$8,Lancamentos!$F:$F,"Orçado",Lancamentos!$J:$J,Fluxo_de_Caixa_Semanal!$A208)</f>
        <v>0</v>
      </c>
      <c r="CI208" s="121">
        <f>-SUMIFS(Lancamentos!$Y:$Y,Lancamentos!$AF:$AF,Fluxo_de_Caixa_Semanal!CI$8,Lancamentos!$F:$F,"Orçado",Lancamentos!$J:$J,Fluxo_de_Caixa_Semanal!$A208)</f>
        <v>0</v>
      </c>
      <c r="CJ208" s="122">
        <f>-SUMIFS(Lancamentos!$Y:$Y,Lancamentos!$AF:$AF,Fluxo_de_Caixa_Semanal!CJ$8,Lancamentos!$F:$F,"Orçado",Lancamentos!$J:$J,Fluxo_de_Caixa_Semanal!$A208)</f>
        <v>0</v>
      </c>
      <c r="CK208" s="123">
        <f>-SUMIFS(Lancamentos!$Y:$Y,Lancamentos!$AF:$AF,Fluxo_de_Caixa_Semanal!CK$8,Lancamentos!$F:$F,"Orçado",Lancamentos!$J:$J,Fluxo_de_Caixa_Semanal!$A208)</f>
        <v>0</v>
      </c>
      <c r="CL208" s="121">
        <f>-SUMIFS(Lancamentos!$Y:$Y,Lancamentos!$AF:$AF,Fluxo_de_Caixa_Semanal!CL$8,Lancamentos!$F:$F,"Orçado",Lancamentos!$J:$J,Fluxo_de_Caixa_Semanal!$A208)</f>
        <v>0</v>
      </c>
      <c r="CM208" s="122">
        <f>-SUMIFS(Lancamentos!$Y:$Y,Lancamentos!$AF:$AF,Fluxo_de_Caixa_Semanal!CM$8,Lancamentos!$F:$F,"Orçado",Lancamentos!$J:$J,Fluxo_de_Caixa_Semanal!$A208)</f>
        <v>0</v>
      </c>
      <c r="CN208" s="123">
        <f>-SUMIFS(Lancamentos!$Y:$Y,Lancamentos!$AF:$AF,Fluxo_de_Caixa_Semanal!CN$8,Lancamentos!$F:$F,"Orçado",Lancamentos!$J:$J,Fluxo_de_Caixa_Semanal!$A208)</f>
        <v>0</v>
      </c>
      <c r="CO208" s="121">
        <f>-SUMIFS(Lancamentos!$Y:$Y,Lancamentos!$AF:$AF,Fluxo_de_Caixa_Semanal!CO$8,Lancamentos!$F:$F,"Orçado",Lancamentos!$J:$J,Fluxo_de_Caixa_Semanal!$A208)</f>
        <v>0</v>
      </c>
      <c r="CP208" s="122">
        <f>-SUMIFS(Lancamentos!$Y:$Y,Lancamentos!$AF:$AF,Fluxo_de_Caixa_Semanal!CP$8,Lancamentos!$F:$F,"Orçado",Lancamentos!$J:$J,Fluxo_de_Caixa_Semanal!$A208)</f>
        <v>0</v>
      </c>
      <c r="CQ208" s="123">
        <f>-SUMIFS(Lancamentos!$Y:$Y,Lancamentos!$AF:$AF,Fluxo_de_Caixa_Semanal!CQ$8,Lancamentos!$F:$F,"Orçado",Lancamentos!$J:$J,Fluxo_de_Caixa_Semanal!$A208)</f>
        <v>0</v>
      </c>
      <c r="CR208" s="121">
        <f>-SUMIFS(Lancamentos!$Y:$Y,Lancamentos!$AF:$AF,Fluxo_de_Caixa_Semanal!CR$8,Lancamentos!$F:$F,"Orçado",Lancamentos!$J:$J,Fluxo_de_Caixa_Semanal!$A208)</f>
        <v>0</v>
      </c>
      <c r="CS208" s="122">
        <f>-SUMIFS(Lancamentos!$Y:$Y,Lancamentos!$AF:$AF,Fluxo_de_Caixa_Semanal!CS$8,Lancamentos!$F:$F,"Orçado",Lancamentos!$J:$J,Fluxo_de_Caixa_Semanal!$A208)</f>
        <v>0</v>
      </c>
      <c r="CT208" s="123">
        <f>-SUMIFS(Lancamentos!$Y:$Y,Lancamentos!$AF:$AF,Fluxo_de_Caixa_Semanal!CT$8,Lancamentos!$F:$F,"Orçado",Lancamentos!$J:$J,Fluxo_de_Caixa_Semanal!$A208)</f>
        <v>0</v>
      </c>
      <c r="CU208" s="121">
        <f>-SUMIFS(Lancamentos!$Y:$Y,Lancamentos!$AF:$AF,Fluxo_de_Caixa_Semanal!CU$8,Lancamentos!$F:$F,"Orçado",Lancamentos!$J:$J,Fluxo_de_Caixa_Semanal!$A208)</f>
        <v>0</v>
      </c>
      <c r="CV208" s="122">
        <f>-SUMIFS(Lancamentos!$Y:$Y,Lancamentos!$AF:$AF,Fluxo_de_Caixa_Semanal!CV$8,Lancamentos!$F:$F,"Orçado",Lancamentos!$J:$J,Fluxo_de_Caixa_Semanal!$A208)</f>
        <v>0</v>
      </c>
      <c r="CW208" s="123">
        <f>-SUMIFS(Lancamentos!$Y:$Y,Lancamentos!$AF:$AF,Fluxo_de_Caixa_Semanal!CW$8,Lancamentos!$F:$F,"Orçado",Lancamentos!$J:$J,Fluxo_de_Caixa_Semanal!$A208)</f>
        <v>0</v>
      </c>
      <c r="CX208" s="121">
        <f>-SUMIFS(Lancamentos!$Y:$Y,Lancamentos!$AF:$AF,Fluxo_de_Caixa_Semanal!CX$8,Lancamentos!$F:$F,"Orçado",Lancamentos!$J:$J,Fluxo_de_Caixa_Semanal!$A208)</f>
        <v>0</v>
      </c>
      <c r="CY208" s="122">
        <f>-SUMIFS(Lancamentos!$Y:$Y,Lancamentos!$AF:$AF,Fluxo_de_Caixa_Semanal!CY$8,Lancamentos!$F:$F,"Orçado",Lancamentos!$J:$J,Fluxo_de_Caixa_Semanal!$A208)</f>
        <v>0</v>
      </c>
      <c r="CZ208" s="123">
        <f>-SUMIFS(Lancamentos!$Y:$Y,Lancamentos!$AF:$AF,Fluxo_de_Caixa_Semanal!CZ$8,Lancamentos!$F:$F,"Orçado",Lancamentos!$J:$J,Fluxo_de_Caixa_Semanal!$A208)</f>
        <v>0</v>
      </c>
      <c r="DA208" s="121">
        <f>-SUMIFS(Lancamentos!$Y:$Y,Lancamentos!$AF:$AF,Fluxo_de_Caixa_Semanal!DA$8,Lancamentos!$F:$F,"Orçado",Lancamentos!$J:$J,Fluxo_de_Caixa_Semanal!$A208)</f>
        <v>0</v>
      </c>
      <c r="DB208" s="122">
        <f>-SUMIFS(Lancamentos!$Y:$Y,Lancamentos!$AF:$AF,Fluxo_de_Caixa_Semanal!DB$8,Lancamentos!$F:$F,"Orçado",Lancamentos!$J:$J,Fluxo_de_Caixa_Semanal!$A208)</f>
        <v>0</v>
      </c>
      <c r="DC208" s="123">
        <f>-SUMIFS(Lancamentos!$Y:$Y,Lancamentos!$AF:$AF,Fluxo_de_Caixa_Semanal!DC$8,Lancamentos!$F:$F,"Orçado",Lancamentos!$J:$J,Fluxo_de_Caixa_Semanal!$A208)</f>
        <v>0</v>
      </c>
      <c r="DD208" s="121">
        <f>-SUMIFS(Lancamentos!$Y:$Y,Lancamentos!$AF:$AF,Fluxo_de_Caixa_Semanal!DD$8,Lancamentos!$F:$F,"Orçado",Lancamentos!$J:$J,Fluxo_de_Caixa_Semanal!$A208)</f>
        <v>0</v>
      </c>
      <c r="DE208" s="122">
        <f>-SUMIFS(Lancamentos!$Y:$Y,Lancamentos!$AF:$AF,Fluxo_de_Caixa_Semanal!DE$8,Lancamentos!$F:$F,"Orçado",Lancamentos!$J:$J,Fluxo_de_Caixa_Semanal!$A208)</f>
        <v>0</v>
      </c>
      <c r="DF208" s="123">
        <f>-SUMIFS(Lancamentos!$Y:$Y,Lancamentos!$AF:$AF,Fluxo_de_Caixa_Semanal!DF$8,Lancamentos!$F:$F,"Orçado",Lancamentos!$J:$J,Fluxo_de_Caixa_Semanal!$A208)</f>
        <v>0</v>
      </c>
      <c r="DG208" s="121">
        <f>-SUMIFS(Lancamentos!$Y:$Y,Lancamentos!$AF:$AF,Fluxo_de_Caixa_Semanal!DG$8,Lancamentos!$F:$F,"Orçado",Lancamentos!$J:$J,Fluxo_de_Caixa_Semanal!$A208)</f>
        <v>0</v>
      </c>
      <c r="DH208" s="122">
        <f>-SUMIFS(Lancamentos!$Y:$Y,Lancamentos!$AF:$AF,Fluxo_de_Caixa_Semanal!DH$8,Lancamentos!$F:$F,"Orçado",Lancamentos!$J:$J,Fluxo_de_Caixa_Semanal!$A208)</f>
        <v>0</v>
      </c>
      <c r="DI208" s="123">
        <f>-SUMIFS(Lancamentos!$Y:$Y,Lancamentos!$AF:$AF,Fluxo_de_Caixa_Semanal!DI$8,Lancamentos!$F:$F,"Orçado",Lancamentos!$J:$J,Fluxo_de_Caixa_Semanal!$A208)</f>
        <v>0</v>
      </c>
      <c r="DJ208" s="121">
        <f>-SUMIFS(Lancamentos!$Y:$Y,Lancamentos!$AF:$AF,Fluxo_de_Caixa_Semanal!DJ$8,Lancamentos!$F:$F,"Orçado",Lancamentos!$J:$J,Fluxo_de_Caixa_Semanal!$A208)</f>
        <v>0</v>
      </c>
      <c r="DK208" s="122">
        <f>-SUMIFS(Lancamentos!$Y:$Y,Lancamentos!$AF:$AF,Fluxo_de_Caixa_Semanal!DK$8,Lancamentos!$F:$F,"Orçado",Lancamentos!$J:$J,Fluxo_de_Caixa_Semanal!$A208)</f>
        <v>0</v>
      </c>
      <c r="DL208" s="123">
        <f>-SUMIFS(Lancamentos!$Y:$Y,Lancamentos!$AF:$AF,Fluxo_de_Caixa_Semanal!DL$8,Lancamentos!$F:$F,"Orçado",Lancamentos!$J:$J,Fluxo_de_Caixa_Semanal!$A208)</f>
        <v>0</v>
      </c>
      <c r="DM208" s="121">
        <f>-SUMIFS(Lancamentos!$Y:$Y,Lancamentos!$AF:$AF,Fluxo_de_Caixa_Semanal!DM$8,Lancamentos!$F:$F,"Orçado",Lancamentos!$J:$J,Fluxo_de_Caixa_Semanal!$A208)</f>
        <v>0</v>
      </c>
      <c r="DN208" s="122">
        <f>-SUMIFS(Lancamentos!$Y:$Y,Lancamentos!$AF:$AF,Fluxo_de_Caixa_Semanal!DN$8,Lancamentos!$F:$F,"Orçado",Lancamentos!$J:$J,Fluxo_de_Caixa_Semanal!$A208)</f>
        <v>0</v>
      </c>
      <c r="DO208" s="123">
        <f>-SUMIFS(Lancamentos!$Y:$Y,Lancamentos!$AF:$AF,Fluxo_de_Caixa_Semanal!DO$8,Lancamentos!$F:$F,"Orçado",Lancamentos!$J:$J,Fluxo_de_Caixa_Semanal!$A208)</f>
        <v>0</v>
      </c>
      <c r="DP208" s="121">
        <f>-SUMIFS(Lancamentos!$Y:$Y,Lancamentos!$AF:$AF,Fluxo_de_Caixa_Semanal!DP$8,Lancamentos!$F:$F,"Orçado",Lancamentos!$J:$J,Fluxo_de_Caixa_Semanal!$A208)</f>
        <v>0</v>
      </c>
      <c r="DQ208" s="122">
        <f>-SUMIFS(Lancamentos!$Y:$Y,Lancamentos!$AF:$AF,Fluxo_de_Caixa_Semanal!DQ$8,Lancamentos!$F:$F,"Orçado",Lancamentos!$J:$J,Fluxo_de_Caixa_Semanal!$A208)</f>
        <v>0</v>
      </c>
      <c r="DR208" s="123">
        <f>-SUMIFS(Lancamentos!$Y:$Y,Lancamentos!$AF:$AF,Fluxo_de_Caixa_Semanal!DR$8,Lancamentos!$F:$F,"Orçado",Lancamentos!$J:$J,Fluxo_de_Caixa_Semanal!$A208)</f>
        <v>0</v>
      </c>
      <c r="DS208" s="121">
        <f>-SUMIFS(Lancamentos!$Y:$Y,Lancamentos!$AF:$AF,Fluxo_de_Caixa_Semanal!DS$8,Lancamentos!$F:$F,"Orçado",Lancamentos!$J:$J,Fluxo_de_Caixa_Semanal!$A208)</f>
        <v>0</v>
      </c>
      <c r="DT208" s="122">
        <f>-SUMIFS(Lancamentos!$Y:$Y,Lancamentos!$AF:$AF,Fluxo_de_Caixa_Semanal!DT$8,Lancamentos!$F:$F,"Orçado",Lancamentos!$J:$J,Fluxo_de_Caixa_Semanal!$A208)</f>
        <v>0</v>
      </c>
      <c r="DU208" s="123">
        <f>-SUMIFS(Lancamentos!$Y:$Y,Lancamentos!$AF:$AF,Fluxo_de_Caixa_Semanal!DU$8,Lancamentos!$F:$F,"Orçado",Lancamentos!$J:$J,Fluxo_de_Caixa_Semanal!$A208)</f>
        <v>0</v>
      </c>
      <c r="DV208" s="121">
        <f>-SUMIFS(Lancamentos!$Y:$Y,Lancamentos!$AF:$AF,Fluxo_de_Caixa_Semanal!DV$8,Lancamentos!$F:$F,"Orçado",Lancamentos!$J:$J,Fluxo_de_Caixa_Semanal!$A208)</f>
        <v>0</v>
      </c>
      <c r="DW208" s="122">
        <f>-SUMIFS(Lancamentos!$Y:$Y,Lancamentos!$AF:$AF,Fluxo_de_Caixa_Semanal!DW$8,Lancamentos!$F:$F,"Orçado",Lancamentos!$J:$J,Fluxo_de_Caixa_Semanal!$A208)</f>
        <v>0</v>
      </c>
      <c r="DX208" s="123">
        <f>-SUMIFS(Lancamentos!$Y:$Y,Lancamentos!$AF:$AF,Fluxo_de_Caixa_Semanal!DX$8,Lancamentos!$F:$F,"Orçado",Lancamentos!$J:$J,Fluxo_de_Caixa_Semanal!$A208)</f>
        <v>0</v>
      </c>
      <c r="DY208" s="121">
        <f>-SUMIFS(Lancamentos!$Y:$Y,Lancamentos!$AF:$AF,Fluxo_de_Caixa_Semanal!DY$8,Lancamentos!$F:$F,"Orçado",Lancamentos!$J:$J,Fluxo_de_Caixa_Semanal!$A208)</f>
        <v>0</v>
      </c>
      <c r="DZ208" s="122">
        <f>-SUMIFS(Lancamentos!$Y:$Y,Lancamentos!$AF:$AF,Fluxo_de_Caixa_Semanal!DZ$8,Lancamentos!$F:$F,"Orçado",Lancamentos!$J:$J,Fluxo_de_Caixa_Semanal!$A208)</f>
        <v>0</v>
      </c>
      <c r="EA208" s="123">
        <f>-SUMIFS(Lancamentos!$Y:$Y,Lancamentos!$AF:$AF,Fluxo_de_Caixa_Semanal!EA$8,Lancamentos!$F:$F,"Orçado",Lancamentos!$J:$J,Fluxo_de_Caixa_Semanal!$A208)</f>
        <v>0</v>
      </c>
      <c r="EB208" s="121">
        <f>-SUMIFS(Lancamentos!$Y:$Y,Lancamentos!$AF:$AF,Fluxo_de_Caixa_Semanal!EB$8,Lancamentos!$F:$F,"Orçado",Lancamentos!$J:$J,Fluxo_de_Caixa_Semanal!$A208)</f>
        <v>0</v>
      </c>
      <c r="EC208" s="122">
        <f>-SUMIFS(Lancamentos!$Y:$Y,Lancamentos!$AF:$AF,Fluxo_de_Caixa_Semanal!EC$8,Lancamentos!$F:$F,"Orçado",Lancamentos!$J:$J,Fluxo_de_Caixa_Semanal!$A208)</f>
        <v>0</v>
      </c>
      <c r="ED208" s="123">
        <f>-SUMIFS(Lancamentos!$Y:$Y,Lancamentos!$AF:$AF,Fluxo_de_Caixa_Semanal!ED$8,Lancamentos!$F:$F,"Orçado",Lancamentos!$J:$J,Fluxo_de_Caixa_Semanal!$A208)</f>
        <v>0</v>
      </c>
      <c r="EE208" s="121">
        <f>-SUMIFS(Lancamentos!$Y:$Y,Lancamentos!$AF:$AF,Fluxo_de_Caixa_Semanal!EE$8,Lancamentos!$F:$F,"Orçado",Lancamentos!$J:$J,Fluxo_de_Caixa_Semanal!$A208)</f>
        <v>0</v>
      </c>
      <c r="EF208" s="122">
        <f>-SUMIFS(Lancamentos!$Y:$Y,Lancamentos!$AF:$AF,Fluxo_de_Caixa_Semanal!EF$8,Lancamentos!$F:$F,"Orçado",Lancamentos!$J:$J,Fluxo_de_Caixa_Semanal!$A208)</f>
        <v>0</v>
      </c>
      <c r="EG208" s="123">
        <f>-SUMIFS(Lancamentos!$Y:$Y,Lancamentos!$AF:$AF,Fluxo_de_Caixa_Semanal!EG$8,Lancamentos!$F:$F,"Orçado",Lancamentos!$J:$J,Fluxo_de_Caixa_Semanal!$A208)</f>
        <v>0</v>
      </c>
      <c r="EH208" s="121">
        <f>-SUMIFS(Lancamentos!$Y:$Y,Lancamentos!$AF:$AF,Fluxo_de_Caixa_Semanal!EH$8,Lancamentos!$F:$F,"Orçado",Lancamentos!$J:$J,Fluxo_de_Caixa_Semanal!$A208)</f>
        <v>0</v>
      </c>
      <c r="EI208" s="122">
        <f>-SUMIFS(Lancamentos!$Y:$Y,Lancamentos!$AF:$AF,Fluxo_de_Caixa_Semanal!EI$8,Lancamentos!$F:$F,"Orçado",Lancamentos!$J:$J,Fluxo_de_Caixa_Semanal!$A208)</f>
        <v>0</v>
      </c>
      <c r="EJ208" s="123">
        <f>-SUMIFS(Lancamentos!$Y:$Y,Lancamentos!$AF:$AF,Fluxo_de_Caixa_Semanal!EJ$8,Lancamentos!$F:$F,"Orçado",Lancamentos!$J:$J,Fluxo_de_Caixa_Semanal!$A208)</f>
        <v>0</v>
      </c>
      <c r="EK208" s="121">
        <f>-SUMIFS(Lancamentos!$Y:$Y,Lancamentos!$AF:$AF,Fluxo_de_Caixa_Semanal!EK$8,Lancamentos!$F:$F,"Orçado",Lancamentos!$J:$J,Fluxo_de_Caixa_Semanal!$A208)</f>
        <v>0</v>
      </c>
      <c r="EL208" s="122">
        <f>-SUMIFS(Lancamentos!$Y:$Y,Lancamentos!$AF:$AF,Fluxo_de_Caixa_Semanal!EL$8,Lancamentos!$F:$F,"Orçado",Lancamentos!$J:$J,Fluxo_de_Caixa_Semanal!$A208)</f>
        <v>0</v>
      </c>
      <c r="EM208" s="123">
        <f>-SUMIFS(Lancamentos!$Y:$Y,Lancamentos!$AF:$AF,Fluxo_de_Caixa_Semanal!EM$8,Lancamentos!$F:$F,"Orçado",Lancamentos!$J:$J,Fluxo_de_Caixa_Semanal!$A208)</f>
        <v>0</v>
      </c>
      <c r="EN208" s="121">
        <f>-SUMIFS(Lancamentos!$Y:$Y,Lancamentos!$AF:$AF,Fluxo_de_Caixa_Semanal!EN$8,Lancamentos!$F:$F,"Orçado",Lancamentos!$J:$J,Fluxo_de_Caixa_Semanal!$A208)</f>
        <v>0</v>
      </c>
      <c r="EO208" s="122">
        <f>-SUMIFS(Lancamentos!$Y:$Y,Lancamentos!$AF:$AF,Fluxo_de_Caixa_Semanal!EO$8,Lancamentos!$F:$F,"Orçado",Lancamentos!$J:$J,Fluxo_de_Caixa_Semanal!$A208)</f>
        <v>0</v>
      </c>
      <c r="EP208" s="123">
        <f>-SUMIFS(Lancamentos!$Y:$Y,Lancamentos!$AF:$AF,Fluxo_de_Caixa_Semanal!EP$8,Lancamentos!$F:$F,"Orçado",Lancamentos!$J:$J,Fluxo_de_Caixa_Semanal!$A208)</f>
        <v>0</v>
      </c>
      <c r="EQ208" s="121">
        <f>-SUMIFS(Lancamentos!$Y:$Y,Lancamentos!$AF:$AF,Fluxo_de_Caixa_Semanal!EQ$8,Lancamentos!$F:$F,"Orçado",Lancamentos!$J:$J,Fluxo_de_Caixa_Semanal!$A208)</f>
        <v>0</v>
      </c>
      <c r="ER208" s="122">
        <f>-SUMIFS(Lancamentos!$Y:$Y,Lancamentos!$AF:$AF,Fluxo_de_Caixa_Semanal!ER$8,Lancamentos!$F:$F,"Orçado",Lancamentos!$J:$J,Fluxo_de_Caixa_Semanal!$A208)</f>
        <v>0</v>
      </c>
      <c r="ES208" s="123">
        <f>-SUMIFS(Lancamentos!$Y:$Y,Lancamentos!$AF:$AF,Fluxo_de_Caixa_Semanal!ES$8,Lancamentos!$F:$F,"Orçado",Lancamentos!$J:$J,Fluxo_de_Caixa_Semanal!$A208)</f>
        <v>0</v>
      </c>
    </row>
    <row r="209" spans="1:149" s="2" customFormat="1" outlineLevel="1" x14ac:dyDescent="0.25">
      <c r="A209" t="s">
        <v>205</v>
      </c>
      <c r="B209" t="s">
        <v>206</v>
      </c>
      <c r="C209" s="165">
        <f>-SUMIFS(Lancamentos!$Y:$Y,Lancamentos!$AF:$AF,Fluxo_de_Caixa_Semanal!C$8,Lancamentos!$F:$F,"Realizado",Lancamentos!$J:$J,Fluxo_de_Caixa_Semanal!$A209)</f>
        <v>0</v>
      </c>
      <c r="D209" s="165">
        <f>-SUMIFS(Lancamentos!$Y:$Y,Lancamentos!$AF:$AF,Fluxo_de_Caixa_Semanal!D$8,Lancamentos!$F:$F,"Realizado",Lancamentos!$J:$J,Fluxo_de_Caixa_Semanal!$A209)</f>
        <v>0</v>
      </c>
      <c r="E209" s="166">
        <f>-SUMIFS(Lancamentos!$Y:$Y,Lancamentos!$AF:$AF,Fluxo_de_Caixa_Semanal!E$8,Lancamentos!$F:$F,"Realizado",Lancamentos!$J:$J,Fluxo_de_Caixa_Semanal!$A209)</f>
        <v>0</v>
      </c>
      <c r="F209" s="167">
        <f>-SUMIFS(Lancamentos!$Y:$Y,Lancamentos!$AF:$AF,Fluxo_de_Caixa_Semanal!F$8,Lancamentos!$F:$F,"Realizado",Lancamentos!$J:$J,Fluxo_de_Caixa_Semanal!$A209)</f>
        <v>0</v>
      </c>
      <c r="G209" s="165">
        <f>-SUMIFS(Lancamentos!$Y:$Y,Lancamentos!$AF:$AF,Fluxo_de_Caixa_Semanal!G$8,Lancamentos!$F:$F,"Realizado",Lancamentos!$J:$J,Fluxo_de_Caixa_Semanal!$A209)</f>
        <v>0</v>
      </c>
      <c r="H209" s="166">
        <f>-SUMIFS(Lancamentos!$Y:$Y,Lancamentos!$AF:$AF,Fluxo_de_Caixa_Semanal!H$8,Lancamentos!$F:$F,"Realizado",Lancamentos!$J:$J,Fluxo_de_Caixa_Semanal!$A209)</f>
        <v>0</v>
      </c>
      <c r="I209" s="167">
        <f>-SUMIFS(Lancamentos!$Y:$Y,Lancamentos!$AF:$AF,Fluxo_de_Caixa_Semanal!I$8,Lancamentos!$F:$F,"Realizado",Lancamentos!$J:$J,Fluxo_de_Caixa_Semanal!$A209)</f>
        <v>0</v>
      </c>
      <c r="J209" s="165">
        <f>-SUMIFS(Lancamentos!$Y:$Y,Lancamentos!$AF:$AF,Fluxo_de_Caixa_Semanal!J$8,Lancamentos!$F:$F,"Realizado",Lancamentos!$J:$J,Fluxo_de_Caixa_Semanal!$A209)</f>
        <v>0</v>
      </c>
      <c r="K209" s="166">
        <f>-SUMIFS(Lancamentos!$Y:$Y,Lancamentos!$AF:$AF,Fluxo_de_Caixa_Semanal!K$8,Lancamentos!$F:$F,"Realizado",Lancamentos!$J:$J,Fluxo_de_Caixa_Semanal!$A209)</f>
        <v>0</v>
      </c>
      <c r="L209" s="167">
        <f>-SUMIFS(Lancamentos!$Y:$Y,Lancamentos!$AF:$AF,Fluxo_de_Caixa_Semanal!L$8,Lancamentos!$F:$F,"Realizado",Lancamentos!$J:$J,Fluxo_de_Caixa_Semanal!$A209)</f>
        <v>0</v>
      </c>
      <c r="M209" s="165">
        <f>-SUMIFS(Lancamentos!$Y:$Y,Lancamentos!$AF:$AF,Fluxo_de_Caixa_Semanal!M$8,Lancamentos!$F:$F,"Realizado",Lancamentos!$J:$J,Fluxo_de_Caixa_Semanal!$A209)</f>
        <v>0</v>
      </c>
      <c r="N209" s="166">
        <f>-SUMIFS(Lancamentos!$Y:$Y,Lancamentos!$AF:$AF,Fluxo_de_Caixa_Semanal!N$8,Lancamentos!$F:$F,"Realizado",Lancamentos!$J:$J,Fluxo_de_Caixa_Semanal!$A209)</f>
        <v>0</v>
      </c>
      <c r="O209" s="167">
        <f>-SUMIFS(Lancamentos!$Y:$Y,Lancamentos!$AF:$AF,Fluxo_de_Caixa_Semanal!O$8,Lancamentos!$F:$F,"Realizado",Lancamentos!$J:$J,Fluxo_de_Caixa_Semanal!$A209)</f>
        <v>0</v>
      </c>
      <c r="P209" s="165">
        <f>-SUMIFS(Lancamentos!$Y:$Y,Lancamentos!$AF:$AF,Fluxo_de_Caixa_Semanal!P$8,Lancamentos!$F:$F,"Realizado",Lancamentos!$J:$J,Fluxo_de_Caixa_Semanal!$A209)</f>
        <v>0</v>
      </c>
      <c r="Q209" s="166">
        <f>-SUMIFS(Lancamentos!$Y:$Y,Lancamentos!$AF:$AF,Fluxo_de_Caixa_Semanal!Q$8,Lancamentos!$F:$F,"Realizado",Lancamentos!$J:$J,Fluxo_de_Caixa_Semanal!$A209)</f>
        <v>0</v>
      </c>
      <c r="R209" s="167">
        <f>-SUMIFS(Lancamentos!$Y:$Y,Lancamentos!$AF:$AF,Fluxo_de_Caixa_Semanal!R$8,Lancamentos!$F:$F,"Realizado",Lancamentos!$J:$J,Fluxo_de_Caixa_Semanal!$A209)</f>
        <v>0</v>
      </c>
      <c r="S209" s="165">
        <f>-SUMIFS(Lancamentos!$Y:$Y,Lancamentos!$AF:$AF,Fluxo_de_Caixa_Semanal!S$8,Lancamentos!$F:$F,"Realizado",Lancamentos!$J:$J,Fluxo_de_Caixa_Semanal!$A209)</f>
        <v>0</v>
      </c>
      <c r="T209" s="166">
        <f>-SUMIFS(Lancamentos!$Y:$Y,Lancamentos!$AF:$AF,Fluxo_de_Caixa_Semanal!T$8,Lancamentos!$F:$F,"Realizado",Lancamentos!$J:$J,Fluxo_de_Caixa_Semanal!$A209)</f>
        <v>0</v>
      </c>
      <c r="U209" s="167">
        <f>-SUMIFS(Lancamentos!$Y:$Y,Lancamentos!$AF:$AF,Fluxo_de_Caixa_Semanal!U$8,Lancamentos!$F:$F,"Realizado",Lancamentos!$J:$J,Fluxo_de_Caixa_Semanal!$A209)</f>
        <v>0</v>
      </c>
      <c r="V209" s="165">
        <f>-SUMIFS(Lancamentos!$Y:$Y,Lancamentos!$AF:$AF,Fluxo_de_Caixa_Semanal!V$8,Lancamentos!$F:$F,"Realizado",Lancamentos!$J:$J,Fluxo_de_Caixa_Semanal!$A209)</f>
        <v>0</v>
      </c>
      <c r="W209" s="166">
        <f>-SUMIFS(Lancamentos!$Y:$Y,Lancamentos!$AF:$AF,Fluxo_de_Caixa_Semanal!W$8,Lancamentos!$F:$F,"Realizado",Lancamentos!$J:$J,Fluxo_de_Caixa_Semanal!$A209)</f>
        <v>0</v>
      </c>
      <c r="X209" s="121">
        <f>-SUMIFS(Lancamentos!$Y:$Y,Lancamentos!$AF:$AF,Fluxo_de_Caixa_Semanal!X$8,Lancamentos!$F:$F,"Orçado",Lancamentos!$J:$J,Fluxo_de_Caixa_Semanal!$A209)</f>
        <v>0</v>
      </c>
      <c r="Y209" s="122">
        <f>-SUMIFS(Lancamentos!$Y:$Y,Lancamentos!$AF:$AF,Fluxo_de_Caixa_Semanal!Y$8,Lancamentos!$F:$F,"Orçado",Lancamentos!$J:$J,Fluxo_de_Caixa_Semanal!$A209)</f>
        <v>0</v>
      </c>
      <c r="Z209" s="123">
        <f>-SUMIFS(Lancamentos!$Y:$Y,Lancamentos!$AF:$AF,Fluxo_de_Caixa_Semanal!Z$8,Lancamentos!$F:$F,"Orçado",Lancamentos!$J:$J,Fluxo_de_Caixa_Semanal!$A209)</f>
        <v>0</v>
      </c>
      <c r="AA209" s="121">
        <f>-SUMIFS(Lancamentos!$Y:$Y,Lancamentos!$AF:$AF,Fluxo_de_Caixa_Semanal!AA$8,Lancamentos!$F:$F,"Orçado",Lancamentos!$J:$J,Fluxo_de_Caixa_Semanal!$A209)</f>
        <v>0</v>
      </c>
      <c r="AB209" s="122">
        <f>-SUMIFS(Lancamentos!$Y:$Y,Lancamentos!$AF:$AF,Fluxo_de_Caixa_Semanal!AB$8,Lancamentos!$F:$F,"Orçado",Lancamentos!$J:$J,Fluxo_de_Caixa_Semanal!$A209)</f>
        <v>0</v>
      </c>
      <c r="AC209" s="123">
        <f>-SUMIFS(Lancamentos!$Y:$Y,Lancamentos!$AF:$AF,Fluxo_de_Caixa_Semanal!AC$8,Lancamentos!$F:$F,"Orçado",Lancamentos!$J:$J,Fluxo_de_Caixa_Semanal!$A209)</f>
        <v>0</v>
      </c>
      <c r="AD209" s="121">
        <f>-SUMIFS(Lancamentos!$Y:$Y,Lancamentos!$AF:$AF,Fluxo_de_Caixa_Semanal!AD$8,Lancamentos!$F:$F,"Orçado",Lancamentos!$J:$J,Fluxo_de_Caixa_Semanal!$A209)</f>
        <v>0</v>
      </c>
      <c r="AE209" s="122">
        <f>-SUMIFS(Lancamentos!$Y:$Y,Lancamentos!$AF:$AF,Fluxo_de_Caixa_Semanal!AE$8,Lancamentos!$F:$F,"Orçado",Lancamentos!$J:$J,Fluxo_de_Caixa_Semanal!$A209)</f>
        <v>0</v>
      </c>
      <c r="AF209" s="123">
        <f>-SUMIFS(Lancamentos!$Y:$Y,Lancamentos!$AF:$AF,Fluxo_de_Caixa_Semanal!AF$8,Lancamentos!$F:$F,"Orçado",Lancamentos!$J:$J,Fluxo_de_Caixa_Semanal!$A209)</f>
        <v>0</v>
      </c>
      <c r="AG209" s="121">
        <f>-SUMIFS(Lancamentos!$Y:$Y,Lancamentos!$AF:$AF,Fluxo_de_Caixa_Semanal!AG$8,Lancamentos!$F:$F,"Orçado",Lancamentos!$J:$J,Fluxo_de_Caixa_Semanal!$A209)</f>
        <v>0</v>
      </c>
      <c r="AH209" s="122">
        <f>-SUMIFS(Lancamentos!$Y:$Y,Lancamentos!$AF:$AF,Fluxo_de_Caixa_Semanal!AH$8,Lancamentos!$F:$F,"Orçado",Lancamentos!$J:$J,Fluxo_de_Caixa_Semanal!$A209)</f>
        <v>0</v>
      </c>
      <c r="AI209" s="123">
        <f>-SUMIFS(Lancamentos!$Y:$Y,Lancamentos!$AF:$AF,Fluxo_de_Caixa_Semanal!AI$8,Lancamentos!$F:$F,"Orçado",Lancamentos!$J:$J,Fluxo_de_Caixa_Semanal!$A209)</f>
        <v>0</v>
      </c>
      <c r="AJ209" s="121">
        <f>-SUMIFS(Lancamentos!$Y:$Y,Lancamentos!$AF:$AF,Fluxo_de_Caixa_Semanal!AJ$8,Lancamentos!$F:$F,"Orçado",Lancamentos!$J:$J,Fluxo_de_Caixa_Semanal!$A209)</f>
        <v>0</v>
      </c>
      <c r="AK209" s="122">
        <f>-SUMIFS(Lancamentos!$Y:$Y,Lancamentos!$AF:$AF,Fluxo_de_Caixa_Semanal!AK$8,Lancamentos!$F:$F,"Orçado",Lancamentos!$J:$J,Fluxo_de_Caixa_Semanal!$A209)</f>
        <v>0</v>
      </c>
      <c r="AL209" s="123">
        <f>-SUMIFS(Lancamentos!$Y:$Y,Lancamentos!$AF:$AF,Fluxo_de_Caixa_Semanal!AL$8,Lancamentos!$F:$F,"Orçado",Lancamentos!$J:$J,Fluxo_de_Caixa_Semanal!$A209)</f>
        <v>0</v>
      </c>
      <c r="AM209" s="121">
        <f>-SUMIFS(Lancamentos!$Y:$Y,Lancamentos!$AF:$AF,Fluxo_de_Caixa_Semanal!AM$8,Lancamentos!$F:$F,"Orçado",Lancamentos!$J:$J,Fluxo_de_Caixa_Semanal!$A209)</f>
        <v>0</v>
      </c>
      <c r="AN209" s="122">
        <f>-SUMIFS(Lancamentos!$Y:$Y,Lancamentos!$AF:$AF,Fluxo_de_Caixa_Semanal!AN$8,Lancamentos!$F:$F,"Orçado",Lancamentos!$J:$J,Fluxo_de_Caixa_Semanal!$A209)</f>
        <v>0</v>
      </c>
      <c r="AO209" s="123">
        <f>-SUMIFS(Lancamentos!$Y:$Y,Lancamentos!$AF:$AF,Fluxo_de_Caixa_Semanal!AO$8,Lancamentos!$F:$F,"Orçado",Lancamentos!$J:$J,Fluxo_de_Caixa_Semanal!$A209)</f>
        <v>0</v>
      </c>
      <c r="AP209" s="121">
        <f>-SUMIFS(Lancamentos!$Y:$Y,Lancamentos!$AF:$AF,Fluxo_de_Caixa_Semanal!AP$8,Lancamentos!$F:$F,"Orçado",Lancamentos!$J:$J,Fluxo_de_Caixa_Semanal!$A209)</f>
        <v>0</v>
      </c>
      <c r="AQ209" s="122">
        <f>-SUMIFS(Lancamentos!$Y:$Y,Lancamentos!$AF:$AF,Fluxo_de_Caixa_Semanal!AQ$8,Lancamentos!$F:$F,"Orçado",Lancamentos!$J:$J,Fluxo_de_Caixa_Semanal!$A209)</f>
        <v>0</v>
      </c>
      <c r="AR209" s="123">
        <f>-SUMIFS(Lancamentos!$Y:$Y,Lancamentos!$AF:$AF,Fluxo_de_Caixa_Semanal!AR$8,Lancamentos!$F:$F,"Orçado",Lancamentos!$J:$J,Fluxo_de_Caixa_Semanal!$A209)</f>
        <v>0</v>
      </c>
      <c r="AS209" s="121">
        <f>-SUMIFS(Lancamentos!$Y:$Y,Lancamentos!$AF:$AF,Fluxo_de_Caixa_Semanal!AS$8,Lancamentos!$F:$F,"Orçado",Lancamentos!$J:$J,Fluxo_de_Caixa_Semanal!$A209)</f>
        <v>0</v>
      </c>
      <c r="AT209" s="122">
        <f>-SUMIFS(Lancamentos!$Y:$Y,Lancamentos!$AF:$AF,Fluxo_de_Caixa_Semanal!AT$8,Lancamentos!$F:$F,"Orçado",Lancamentos!$J:$J,Fluxo_de_Caixa_Semanal!$A209)</f>
        <v>0</v>
      </c>
      <c r="AU209" s="123">
        <f>-SUMIFS(Lancamentos!$Y:$Y,Lancamentos!$AF:$AF,Fluxo_de_Caixa_Semanal!AU$8,Lancamentos!$F:$F,"Orçado",Lancamentos!$J:$J,Fluxo_de_Caixa_Semanal!$A209)</f>
        <v>0</v>
      </c>
      <c r="AV209" s="121">
        <f>-SUMIFS(Lancamentos!$Y:$Y,Lancamentos!$AF:$AF,Fluxo_de_Caixa_Semanal!AV$8,Lancamentos!$F:$F,"Orçado",Lancamentos!$J:$J,Fluxo_de_Caixa_Semanal!$A209)</f>
        <v>0</v>
      </c>
      <c r="AW209" s="122">
        <f>-SUMIFS(Lancamentos!$Y:$Y,Lancamentos!$AF:$AF,Fluxo_de_Caixa_Semanal!AW$8,Lancamentos!$F:$F,"Orçado",Lancamentos!$J:$J,Fluxo_de_Caixa_Semanal!$A209)</f>
        <v>0</v>
      </c>
      <c r="AX209" s="123">
        <f>-SUMIFS(Lancamentos!$Y:$Y,Lancamentos!$AF:$AF,Fluxo_de_Caixa_Semanal!AX$8,Lancamentos!$F:$F,"Orçado",Lancamentos!$J:$J,Fluxo_de_Caixa_Semanal!$A209)</f>
        <v>0</v>
      </c>
      <c r="AY209" s="121">
        <f>-SUMIFS(Lancamentos!$Y:$Y,Lancamentos!$AF:$AF,Fluxo_de_Caixa_Semanal!AY$8,Lancamentos!$F:$F,"Orçado",Lancamentos!$J:$J,Fluxo_de_Caixa_Semanal!$A209)</f>
        <v>0</v>
      </c>
      <c r="AZ209" s="122">
        <f>-SUMIFS(Lancamentos!$Y:$Y,Lancamentos!$AF:$AF,Fluxo_de_Caixa_Semanal!AZ$8,Lancamentos!$F:$F,"Orçado",Lancamentos!$J:$J,Fluxo_de_Caixa_Semanal!$A209)</f>
        <v>0</v>
      </c>
      <c r="BA209" s="123">
        <f>-SUMIFS(Lancamentos!$Y:$Y,Lancamentos!$AF:$AF,Fluxo_de_Caixa_Semanal!BA$8,Lancamentos!$F:$F,"Orçado",Lancamentos!$J:$J,Fluxo_de_Caixa_Semanal!$A209)</f>
        <v>0</v>
      </c>
      <c r="BB209" s="121">
        <f>-SUMIFS(Lancamentos!$Y:$Y,Lancamentos!$AF:$AF,Fluxo_de_Caixa_Semanal!BB$8,Lancamentos!$F:$F,"Orçado",Lancamentos!$J:$J,Fluxo_de_Caixa_Semanal!$A209)</f>
        <v>0</v>
      </c>
      <c r="BC209" s="122">
        <f>-SUMIFS(Lancamentos!$Y:$Y,Lancamentos!$AF:$AF,Fluxo_de_Caixa_Semanal!BC$8,Lancamentos!$F:$F,"Orçado",Lancamentos!$J:$J,Fluxo_de_Caixa_Semanal!$A209)</f>
        <v>0</v>
      </c>
      <c r="BD209" s="123">
        <f>-SUMIFS(Lancamentos!$Y:$Y,Lancamentos!$AF:$AF,Fluxo_de_Caixa_Semanal!BD$8,Lancamentos!$F:$F,"Orçado",Lancamentos!$J:$J,Fluxo_de_Caixa_Semanal!$A209)</f>
        <v>0</v>
      </c>
      <c r="BE209" s="121">
        <f>-SUMIFS(Lancamentos!$Y:$Y,Lancamentos!$AF:$AF,Fluxo_de_Caixa_Semanal!BE$8,Lancamentos!$F:$F,"Orçado",Lancamentos!$J:$J,Fluxo_de_Caixa_Semanal!$A209)</f>
        <v>0</v>
      </c>
      <c r="BF209" s="122">
        <f>-SUMIFS(Lancamentos!$Y:$Y,Lancamentos!$AF:$AF,Fluxo_de_Caixa_Semanal!BF$8,Lancamentos!$F:$F,"Orçado",Lancamentos!$J:$J,Fluxo_de_Caixa_Semanal!$A209)</f>
        <v>0</v>
      </c>
      <c r="BG209" s="123">
        <f>-SUMIFS(Lancamentos!$Y:$Y,Lancamentos!$AF:$AF,Fluxo_de_Caixa_Semanal!BG$8,Lancamentos!$F:$F,"Orçado",Lancamentos!$J:$J,Fluxo_de_Caixa_Semanal!$A209)</f>
        <v>0</v>
      </c>
      <c r="BH209" s="121">
        <f>-SUMIFS(Lancamentos!$Y:$Y,Lancamentos!$AF:$AF,Fluxo_de_Caixa_Semanal!BH$8,Lancamentos!$F:$F,"Orçado",Lancamentos!$J:$J,Fluxo_de_Caixa_Semanal!$A209)</f>
        <v>0</v>
      </c>
      <c r="BI209" s="122">
        <f>-SUMIFS(Lancamentos!$Y:$Y,Lancamentos!$AF:$AF,Fluxo_de_Caixa_Semanal!BI$8,Lancamentos!$F:$F,"Orçado",Lancamentos!$J:$J,Fluxo_de_Caixa_Semanal!$A209)</f>
        <v>0</v>
      </c>
      <c r="BJ209" s="123">
        <f>-SUMIFS(Lancamentos!$Y:$Y,Lancamentos!$AF:$AF,Fluxo_de_Caixa_Semanal!BJ$8,Lancamentos!$F:$F,"Orçado",Lancamentos!$J:$J,Fluxo_de_Caixa_Semanal!$A209)</f>
        <v>0</v>
      </c>
      <c r="BK209" s="121">
        <f>-SUMIFS(Lancamentos!$Y:$Y,Lancamentos!$AF:$AF,Fluxo_de_Caixa_Semanal!BK$8,Lancamentos!$F:$F,"Orçado",Lancamentos!$J:$J,Fluxo_de_Caixa_Semanal!$A209)</f>
        <v>0</v>
      </c>
      <c r="BL209" s="122">
        <f>-SUMIFS(Lancamentos!$Y:$Y,Lancamentos!$AF:$AF,Fluxo_de_Caixa_Semanal!BL$8,Lancamentos!$F:$F,"Orçado",Lancamentos!$J:$J,Fluxo_de_Caixa_Semanal!$A209)</f>
        <v>0</v>
      </c>
      <c r="BM209" s="123">
        <f>-SUMIFS(Lancamentos!$Y:$Y,Lancamentos!$AF:$AF,Fluxo_de_Caixa_Semanal!BM$8,Lancamentos!$F:$F,"Orçado",Lancamentos!$J:$J,Fluxo_de_Caixa_Semanal!$A209)</f>
        <v>0</v>
      </c>
      <c r="BN209" s="121">
        <f>-SUMIFS(Lancamentos!$Y:$Y,Lancamentos!$AF:$AF,Fluxo_de_Caixa_Semanal!BN$8,Lancamentos!$F:$F,"Orçado",Lancamentos!$J:$J,Fluxo_de_Caixa_Semanal!$A209)</f>
        <v>0</v>
      </c>
      <c r="BO209" s="122">
        <f>-SUMIFS(Lancamentos!$Y:$Y,Lancamentos!$AF:$AF,Fluxo_de_Caixa_Semanal!BO$8,Lancamentos!$F:$F,"Orçado",Lancamentos!$J:$J,Fluxo_de_Caixa_Semanal!$A209)</f>
        <v>0</v>
      </c>
      <c r="BP209" s="123">
        <f>-SUMIFS(Lancamentos!$Y:$Y,Lancamentos!$AF:$AF,Fluxo_de_Caixa_Semanal!BP$8,Lancamentos!$F:$F,"Orçado",Lancamentos!$J:$J,Fluxo_de_Caixa_Semanal!$A209)</f>
        <v>0</v>
      </c>
      <c r="BQ209" s="121">
        <f>-SUMIFS(Lancamentos!$Y:$Y,Lancamentos!$AF:$AF,Fluxo_de_Caixa_Semanal!BQ$8,Lancamentos!$F:$F,"Orçado",Lancamentos!$J:$J,Fluxo_de_Caixa_Semanal!$A209)</f>
        <v>0</v>
      </c>
      <c r="BR209" s="122">
        <f>-SUMIFS(Lancamentos!$Y:$Y,Lancamentos!$AF:$AF,Fluxo_de_Caixa_Semanal!BR$8,Lancamentos!$F:$F,"Orçado",Lancamentos!$J:$J,Fluxo_de_Caixa_Semanal!$A209)</f>
        <v>0</v>
      </c>
      <c r="BS209" s="123">
        <f>-SUMIFS(Lancamentos!$Y:$Y,Lancamentos!$AF:$AF,Fluxo_de_Caixa_Semanal!BS$8,Lancamentos!$F:$F,"Orçado",Lancamentos!$J:$J,Fluxo_de_Caixa_Semanal!$A209)</f>
        <v>0</v>
      </c>
      <c r="BT209" s="121">
        <f>-SUMIFS(Lancamentos!$Y:$Y,Lancamentos!$AF:$AF,Fluxo_de_Caixa_Semanal!BT$8,Lancamentos!$F:$F,"Orçado",Lancamentos!$J:$J,Fluxo_de_Caixa_Semanal!$A209)</f>
        <v>0</v>
      </c>
      <c r="BU209" s="122">
        <f>-SUMIFS(Lancamentos!$Y:$Y,Lancamentos!$AF:$AF,Fluxo_de_Caixa_Semanal!BU$8,Lancamentos!$F:$F,"Orçado",Lancamentos!$J:$J,Fluxo_de_Caixa_Semanal!$A209)</f>
        <v>0</v>
      </c>
      <c r="BV209" s="123">
        <f>-SUMIFS(Lancamentos!$Y:$Y,Lancamentos!$AF:$AF,Fluxo_de_Caixa_Semanal!BV$8,Lancamentos!$F:$F,"Orçado",Lancamentos!$J:$J,Fluxo_de_Caixa_Semanal!$A209)</f>
        <v>0</v>
      </c>
      <c r="BW209" s="121">
        <f>-SUMIFS(Lancamentos!$Y:$Y,Lancamentos!$AF:$AF,Fluxo_de_Caixa_Semanal!BW$8,Lancamentos!$F:$F,"Orçado",Lancamentos!$J:$J,Fluxo_de_Caixa_Semanal!$A209)</f>
        <v>0</v>
      </c>
      <c r="BX209" s="122">
        <f>-SUMIFS(Lancamentos!$Y:$Y,Lancamentos!$AF:$AF,Fluxo_de_Caixa_Semanal!BX$8,Lancamentos!$F:$F,"Orçado",Lancamentos!$J:$J,Fluxo_de_Caixa_Semanal!$A209)</f>
        <v>0</v>
      </c>
      <c r="BY209" s="123">
        <f>-SUMIFS(Lancamentos!$Y:$Y,Lancamentos!$AF:$AF,Fluxo_de_Caixa_Semanal!BY$8,Lancamentos!$F:$F,"Orçado",Lancamentos!$J:$J,Fluxo_de_Caixa_Semanal!$A209)</f>
        <v>0</v>
      </c>
      <c r="BZ209" s="121">
        <f>-SUMIFS(Lancamentos!$Y:$Y,Lancamentos!$AF:$AF,Fluxo_de_Caixa_Semanal!BZ$8,Lancamentos!$F:$F,"Orçado",Lancamentos!$J:$J,Fluxo_de_Caixa_Semanal!$A209)</f>
        <v>0</v>
      </c>
      <c r="CA209" s="122">
        <f>-SUMIFS(Lancamentos!$Y:$Y,Lancamentos!$AF:$AF,Fluxo_de_Caixa_Semanal!CA$8,Lancamentos!$F:$F,"Orçado",Lancamentos!$J:$J,Fluxo_de_Caixa_Semanal!$A209)</f>
        <v>0</v>
      </c>
      <c r="CB209" s="123">
        <f>-SUMIFS(Lancamentos!$Y:$Y,Lancamentos!$AF:$AF,Fluxo_de_Caixa_Semanal!CB$8,Lancamentos!$F:$F,"Orçado",Lancamentos!$J:$J,Fluxo_de_Caixa_Semanal!$A209)</f>
        <v>0</v>
      </c>
      <c r="CC209" s="121">
        <f>-SUMIFS(Lancamentos!$Y:$Y,Lancamentos!$AF:$AF,Fluxo_de_Caixa_Semanal!CC$8,Lancamentos!$F:$F,"Orçado",Lancamentos!$J:$J,Fluxo_de_Caixa_Semanal!$A209)</f>
        <v>0</v>
      </c>
      <c r="CD209" s="122">
        <f>-SUMIFS(Lancamentos!$Y:$Y,Lancamentos!$AF:$AF,Fluxo_de_Caixa_Semanal!CD$8,Lancamentos!$F:$F,"Orçado",Lancamentos!$J:$J,Fluxo_de_Caixa_Semanal!$A209)</f>
        <v>0</v>
      </c>
      <c r="CE209" s="123">
        <f>-SUMIFS(Lancamentos!$Y:$Y,Lancamentos!$AF:$AF,Fluxo_de_Caixa_Semanal!CE$8,Lancamentos!$F:$F,"Orçado",Lancamentos!$J:$J,Fluxo_de_Caixa_Semanal!$A209)</f>
        <v>0</v>
      </c>
      <c r="CF209" s="121">
        <f>-SUMIFS(Lancamentos!$Y:$Y,Lancamentos!$AF:$AF,Fluxo_de_Caixa_Semanal!CF$8,Lancamentos!$F:$F,"Orçado",Lancamentos!$J:$J,Fluxo_de_Caixa_Semanal!$A209)</f>
        <v>0</v>
      </c>
      <c r="CG209" s="122">
        <f>-SUMIFS(Lancamentos!$Y:$Y,Lancamentos!$AF:$AF,Fluxo_de_Caixa_Semanal!CG$8,Lancamentos!$F:$F,"Orçado",Lancamentos!$J:$J,Fluxo_de_Caixa_Semanal!$A209)</f>
        <v>0</v>
      </c>
      <c r="CH209" s="123">
        <f>-SUMIFS(Lancamentos!$Y:$Y,Lancamentos!$AF:$AF,Fluxo_de_Caixa_Semanal!CH$8,Lancamentos!$F:$F,"Orçado",Lancamentos!$J:$J,Fluxo_de_Caixa_Semanal!$A209)</f>
        <v>0</v>
      </c>
      <c r="CI209" s="121">
        <f>-SUMIFS(Lancamentos!$Y:$Y,Lancamentos!$AF:$AF,Fluxo_de_Caixa_Semanal!CI$8,Lancamentos!$F:$F,"Orçado",Lancamentos!$J:$J,Fluxo_de_Caixa_Semanal!$A209)</f>
        <v>0</v>
      </c>
      <c r="CJ209" s="122">
        <f>-SUMIFS(Lancamentos!$Y:$Y,Lancamentos!$AF:$AF,Fluxo_de_Caixa_Semanal!CJ$8,Lancamentos!$F:$F,"Orçado",Lancamentos!$J:$J,Fluxo_de_Caixa_Semanal!$A209)</f>
        <v>0</v>
      </c>
      <c r="CK209" s="123">
        <f>-SUMIFS(Lancamentos!$Y:$Y,Lancamentos!$AF:$AF,Fluxo_de_Caixa_Semanal!CK$8,Lancamentos!$F:$F,"Orçado",Lancamentos!$J:$J,Fluxo_de_Caixa_Semanal!$A209)</f>
        <v>0</v>
      </c>
      <c r="CL209" s="121">
        <f>-SUMIFS(Lancamentos!$Y:$Y,Lancamentos!$AF:$AF,Fluxo_de_Caixa_Semanal!CL$8,Lancamentos!$F:$F,"Orçado",Lancamentos!$J:$J,Fluxo_de_Caixa_Semanal!$A209)</f>
        <v>0</v>
      </c>
      <c r="CM209" s="122">
        <f>-SUMIFS(Lancamentos!$Y:$Y,Lancamentos!$AF:$AF,Fluxo_de_Caixa_Semanal!CM$8,Lancamentos!$F:$F,"Orçado",Lancamentos!$J:$J,Fluxo_de_Caixa_Semanal!$A209)</f>
        <v>0</v>
      </c>
      <c r="CN209" s="123">
        <f>-SUMIFS(Lancamentos!$Y:$Y,Lancamentos!$AF:$AF,Fluxo_de_Caixa_Semanal!CN$8,Lancamentos!$F:$F,"Orçado",Lancamentos!$J:$J,Fluxo_de_Caixa_Semanal!$A209)</f>
        <v>0</v>
      </c>
      <c r="CO209" s="121">
        <f>-SUMIFS(Lancamentos!$Y:$Y,Lancamentos!$AF:$AF,Fluxo_de_Caixa_Semanal!CO$8,Lancamentos!$F:$F,"Orçado",Lancamentos!$J:$J,Fluxo_de_Caixa_Semanal!$A209)</f>
        <v>0</v>
      </c>
      <c r="CP209" s="122">
        <f>-SUMIFS(Lancamentos!$Y:$Y,Lancamentos!$AF:$AF,Fluxo_de_Caixa_Semanal!CP$8,Lancamentos!$F:$F,"Orçado",Lancamentos!$J:$J,Fluxo_de_Caixa_Semanal!$A209)</f>
        <v>0</v>
      </c>
      <c r="CQ209" s="123">
        <f>-SUMIFS(Lancamentos!$Y:$Y,Lancamentos!$AF:$AF,Fluxo_de_Caixa_Semanal!CQ$8,Lancamentos!$F:$F,"Orçado",Lancamentos!$J:$J,Fluxo_de_Caixa_Semanal!$A209)</f>
        <v>0</v>
      </c>
      <c r="CR209" s="121">
        <f>-SUMIFS(Lancamentos!$Y:$Y,Lancamentos!$AF:$AF,Fluxo_de_Caixa_Semanal!CR$8,Lancamentos!$F:$F,"Orçado",Lancamentos!$J:$J,Fluxo_de_Caixa_Semanal!$A209)</f>
        <v>0</v>
      </c>
      <c r="CS209" s="122">
        <f>-SUMIFS(Lancamentos!$Y:$Y,Lancamentos!$AF:$AF,Fluxo_de_Caixa_Semanal!CS$8,Lancamentos!$F:$F,"Orçado",Lancamentos!$J:$J,Fluxo_de_Caixa_Semanal!$A209)</f>
        <v>0</v>
      </c>
      <c r="CT209" s="123">
        <f>-SUMIFS(Lancamentos!$Y:$Y,Lancamentos!$AF:$AF,Fluxo_de_Caixa_Semanal!CT$8,Lancamentos!$F:$F,"Orçado",Lancamentos!$J:$J,Fluxo_de_Caixa_Semanal!$A209)</f>
        <v>0</v>
      </c>
      <c r="CU209" s="121">
        <f>-SUMIFS(Lancamentos!$Y:$Y,Lancamentos!$AF:$AF,Fluxo_de_Caixa_Semanal!CU$8,Lancamentos!$F:$F,"Orçado",Lancamentos!$J:$J,Fluxo_de_Caixa_Semanal!$A209)</f>
        <v>0</v>
      </c>
      <c r="CV209" s="122">
        <f>-SUMIFS(Lancamentos!$Y:$Y,Lancamentos!$AF:$AF,Fluxo_de_Caixa_Semanal!CV$8,Lancamentos!$F:$F,"Orçado",Lancamentos!$J:$J,Fluxo_de_Caixa_Semanal!$A209)</f>
        <v>0</v>
      </c>
      <c r="CW209" s="123">
        <f>-SUMIFS(Lancamentos!$Y:$Y,Lancamentos!$AF:$AF,Fluxo_de_Caixa_Semanal!CW$8,Lancamentos!$F:$F,"Orçado",Lancamentos!$J:$J,Fluxo_de_Caixa_Semanal!$A209)</f>
        <v>0</v>
      </c>
      <c r="CX209" s="121">
        <f>-SUMIFS(Lancamentos!$Y:$Y,Lancamentos!$AF:$AF,Fluxo_de_Caixa_Semanal!CX$8,Lancamentos!$F:$F,"Orçado",Lancamentos!$J:$J,Fluxo_de_Caixa_Semanal!$A209)</f>
        <v>0</v>
      </c>
      <c r="CY209" s="122">
        <f>-SUMIFS(Lancamentos!$Y:$Y,Lancamentos!$AF:$AF,Fluxo_de_Caixa_Semanal!CY$8,Lancamentos!$F:$F,"Orçado",Lancamentos!$J:$J,Fluxo_de_Caixa_Semanal!$A209)</f>
        <v>0</v>
      </c>
      <c r="CZ209" s="123">
        <f>-SUMIFS(Lancamentos!$Y:$Y,Lancamentos!$AF:$AF,Fluxo_de_Caixa_Semanal!CZ$8,Lancamentos!$F:$F,"Orçado",Lancamentos!$J:$J,Fluxo_de_Caixa_Semanal!$A209)</f>
        <v>0</v>
      </c>
      <c r="DA209" s="121">
        <f>-SUMIFS(Lancamentos!$Y:$Y,Lancamentos!$AF:$AF,Fluxo_de_Caixa_Semanal!DA$8,Lancamentos!$F:$F,"Orçado",Lancamentos!$J:$J,Fluxo_de_Caixa_Semanal!$A209)</f>
        <v>0</v>
      </c>
      <c r="DB209" s="122">
        <f>-SUMIFS(Lancamentos!$Y:$Y,Lancamentos!$AF:$AF,Fluxo_de_Caixa_Semanal!DB$8,Lancamentos!$F:$F,"Orçado",Lancamentos!$J:$J,Fluxo_de_Caixa_Semanal!$A209)</f>
        <v>0</v>
      </c>
      <c r="DC209" s="123">
        <f>-SUMIFS(Lancamentos!$Y:$Y,Lancamentos!$AF:$AF,Fluxo_de_Caixa_Semanal!DC$8,Lancamentos!$F:$F,"Orçado",Lancamentos!$J:$J,Fluxo_de_Caixa_Semanal!$A209)</f>
        <v>0</v>
      </c>
      <c r="DD209" s="121">
        <f>-SUMIFS(Lancamentos!$Y:$Y,Lancamentos!$AF:$AF,Fluxo_de_Caixa_Semanal!DD$8,Lancamentos!$F:$F,"Orçado",Lancamentos!$J:$J,Fluxo_de_Caixa_Semanal!$A209)</f>
        <v>0</v>
      </c>
      <c r="DE209" s="122">
        <f>-SUMIFS(Lancamentos!$Y:$Y,Lancamentos!$AF:$AF,Fluxo_de_Caixa_Semanal!DE$8,Lancamentos!$F:$F,"Orçado",Lancamentos!$J:$J,Fluxo_de_Caixa_Semanal!$A209)</f>
        <v>0</v>
      </c>
      <c r="DF209" s="123">
        <f>-SUMIFS(Lancamentos!$Y:$Y,Lancamentos!$AF:$AF,Fluxo_de_Caixa_Semanal!DF$8,Lancamentos!$F:$F,"Orçado",Lancamentos!$J:$J,Fluxo_de_Caixa_Semanal!$A209)</f>
        <v>0</v>
      </c>
      <c r="DG209" s="121">
        <f>-SUMIFS(Lancamentos!$Y:$Y,Lancamentos!$AF:$AF,Fluxo_de_Caixa_Semanal!DG$8,Lancamentos!$F:$F,"Orçado",Lancamentos!$J:$J,Fluxo_de_Caixa_Semanal!$A209)</f>
        <v>0</v>
      </c>
      <c r="DH209" s="122">
        <f>-SUMIFS(Lancamentos!$Y:$Y,Lancamentos!$AF:$AF,Fluxo_de_Caixa_Semanal!DH$8,Lancamentos!$F:$F,"Orçado",Lancamentos!$J:$J,Fluxo_de_Caixa_Semanal!$A209)</f>
        <v>0</v>
      </c>
      <c r="DI209" s="123">
        <f>-SUMIFS(Lancamentos!$Y:$Y,Lancamentos!$AF:$AF,Fluxo_de_Caixa_Semanal!DI$8,Lancamentos!$F:$F,"Orçado",Lancamentos!$J:$J,Fluxo_de_Caixa_Semanal!$A209)</f>
        <v>0</v>
      </c>
      <c r="DJ209" s="121">
        <f>-SUMIFS(Lancamentos!$Y:$Y,Lancamentos!$AF:$AF,Fluxo_de_Caixa_Semanal!DJ$8,Lancamentos!$F:$F,"Orçado",Lancamentos!$J:$J,Fluxo_de_Caixa_Semanal!$A209)</f>
        <v>0</v>
      </c>
      <c r="DK209" s="122">
        <f>-SUMIFS(Lancamentos!$Y:$Y,Lancamentos!$AF:$AF,Fluxo_de_Caixa_Semanal!DK$8,Lancamentos!$F:$F,"Orçado",Lancamentos!$J:$J,Fluxo_de_Caixa_Semanal!$A209)</f>
        <v>0</v>
      </c>
      <c r="DL209" s="123">
        <f>-SUMIFS(Lancamentos!$Y:$Y,Lancamentos!$AF:$AF,Fluxo_de_Caixa_Semanal!DL$8,Lancamentos!$F:$F,"Orçado",Lancamentos!$J:$J,Fluxo_de_Caixa_Semanal!$A209)</f>
        <v>0</v>
      </c>
      <c r="DM209" s="121">
        <f>-SUMIFS(Lancamentos!$Y:$Y,Lancamentos!$AF:$AF,Fluxo_de_Caixa_Semanal!DM$8,Lancamentos!$F:$F,"Orçado",Lancamentos!$J:$J,Fluxo_de_Caixa_Semanal!$A209)</f>
        <v>0</v>
      </c>
      <c r="DN209" s="122">
        <f>-SUMIFS(Lancamentos!$Y:$Y,Lancamentos!$AF:$AF,Fluxo_de_Caixa_Semanal!DN$8,Lancamentos!$F:$F,"Orçado",Lancamentos!$J:$J,Fluxo_de_Caixa_Semanal!$A209)</f>
        <v>0</v>
      </c>
      <c r="DO209" s="123">
        <f>-SUMIFS(Lancamentos!$Y:$Y,Lancamentos!$AF:$AF,Fluxo_de_Caixa_Semanal!DO$8,Lancamentos!$F:$F,"Orçado",Lancamentos!$J:$J,Fluxo_de_Caixa_Semanal!$A209)</f>
        <v>0</v>
      </c>
      <c r="DP209" s="121">
        <f>-SUMIFS(Lancamentos!$Y:$Y,Lancamentos!$AF:$AF,Fluxo_de_Caixa_Semanal!DP$8,Lancamentos!$F:$F,"Orçado",Lancamentos!$J:$J,Fluxo_de_Caixa_Semanal!$A209)</f>
        <v>0</v>
      </c>
      <c r="DQ209" s="122">
        <f>-SUMIFS(Lancamentos!$Y:$Y,Lancamentos!$AF:$AF,Fluxo_de_Caixa_Semanal!DQ$8,Lancamentos!$F:$F,"Orçado",Lancamentos!$J:$J,Fluxo_de_Caixa_Semanal!$A209)</f>
        <v>0</v>
      </c>
      <c r="DR209" s="123">
        <f>-SUMIFS(Lancamentos!$Y:$Y,Lancamentos!$AF:$AF,Fluxo_de_Caixa_Semanal!DR$8,Lancamentos!$F:$F,"Orçado",Lancamentos!$J:$J,Fluxo_de_Caixa_Semanal!$A209)</f>
        <v>0</v>
      </c>
      <c r="DS209" s="121">
        <f>-SUMIFS(Lancamentos!$Y:$Y,Lancamentos!$AF:$AF,Fluxo_de_Caixa_Semanal!DS$8,Lancamentos!$F:$F,"Orçado",Lancamentos!$J:$J,Fluxo_de_Caixa_Semanal!$A209)</f>
        <v>0</v>
      </c>
      <c r="DT209" s="122">
        <f>-SUMIFS(Lancamentos!$Y:$Y,Lancamentos!$AF:$AF,Fluxo_de_Caixa_Semanal!DT$8,Lancamentos!$F:$F,"Orçado",Lancamentos!$J:$J,Fluxo_de_Caixa_Semanal!$A209)</f>
        <v>0</v>
      </c>
      <c r="DU209" s="123">
        <f>-SUMIFS(Lancamentos!$Y:$Y,Lancamentos!$AF:$AF,Fluxo_de_Caixa_Semanal!DU$8,Lancamentos!$F:$F,"Orçado",Lancamentos!$J:$J,Fluxo_de_Caixa_Semanal!$A209)</f>
        <v>0</v>
      </c>
      <c r="DV209" s="121">
        <f>-SUMIFS(Lancamentos!$Y:$Y,Lancamentos!$AF:$AF,Fluxo_de_Caixa_Semanal!DV$8,Lancamentos!$F:$F,"Orçado",Lancamentos!$J:$J,Fluxo_de_Caixa_Semanal!$A209)</f>
        <v>0</v>
      </c>
      <c r="DW209" s="122">
        <f>-SUMIFS(Lancamentos!$Y:$Y,Lancamentos!$AF:$AF,Fluxo_de_Caixa_Semanal!DW$8,Lancamentos!$F:$F,"Orçado",Lancamentos!$J:$J,Fluxo_de_Caixa_Semanal!$A209)</f>
        <v>0</v>
      </c>
      <c r="DX209" s="123">
        <f>-SUMIFS(Lancamentos!$Y:$Y,Lancamentos!$AF:$AF,Fluxo_de_Caixa_Semanal!DX$8,Lancamentos!$F:$F,"Orçado",Lancamentos!$J:$J,Fluxo_de_Caixa_Semanal!$A209)</f>
        <v>0</v>
      </c>
      <c r="DY209" s="121">
        <f>-SUMIFS(Lancamentos!$Y:$Y,Lancamentos!$AF:$AF,Fluxo_de_Caixa_Semanal!DY$8,Lancamentos!$F:$F,"Orçado",Lancamentos!$J:$J,Fluxo_de_Caixa_Semanal!$A209)</f>
        <v>0</v>
      </c>
      <c r="DZ209" s="122">
        <f>-SUMIFS(Lancamentos!$Y:$Y,Lancamentos!$AF:$AF,Fluxo_de_Caixa_Semanal!DZ$8,Lancamentos!$F:$F,"Orçado",Lancamentos!$J:$J,Fluxo_de_Caixa_Semanal!$A209)</f>
        <v>0</v>
      </c>
      <c r="EA209" s="123">
        <f>-SUMIFS(Lancamentos!$Y:$Y,Lancamentos!$AF:$AF,Fluxo_de_Caixa_Semanal!EA$8,Lancamentos!$F:$F,"Orçado",Lancamentos!$J:$J,Fluxo_de_Caixa_Semanal!$A209)</f>
        <v>0</v>
      </c>
      <c r="EB209" s="121">
        <f>-SUMIFS(Lancamentos!$Y:$Y,Lancamentos!$AF:$AF,Fluxo_de_Caixa_Semanal!EB$8,Lancamentos!$F:$F,"Orçado",Lancamentos!$J:$J,Fluxo_de_Caixa_Semanal!$A209)</f>
        <v>0</v>
      </c>
      <c r="EC209" s="122">
        <f>-SUMIFS(Lancamentos!$Y:$Y,Lancamentos!$AF:$AF,Fluxo_de_Caixa_Semanal!EC$8,Lancamentos!$F:$F,"Orçado",Lancamentos!$J:$J,Fluxo_de_Caixa_Semanal!$A209)</f>
        <v>0</v>
      </c>
      <c r="ED209" s="123">
        <f>-SUMIFS(Lancamentos!$Y:$Y,Lancamentos!$AF:$AF,Fluxo_de_Caixa_Semanal!ED$8,Lancamentos!$F:$F,"Orçado",Lancamentos!$J:$J,Fluxo_de_Caixa_Semanal!$A209)</f>
        <v>0</v>
      </c>
      <c r="EE209" s="121">
        <f>-SUMIFS(Lancamentos!$Y:$Y,Lancamentos!$AF:$AF,Fluxo_de_Caixa_Semanal!EE$8,Lancamentos!$F:$F,"Orçado",Lancamentos!$J:$J,Fluxo_de_Caixa_Semanal!$A209)</f>
        <v>0</v>
      </c>
      <c r="EF209" s="122">
        <f>-SUMIFS(Lancamentos!$Y:$Y,Lancamentos!$AF:$AF,Fluxo_de_Caixa_Semanal!EF$8,Lancamentos!$F:$F,"Orçado",Lancamentos!$J:$J,Fluxo_de_Caixa_Semanal!$A209)</f>
        <v>0</v>
      </c>
      <c r="EG209" s="123">
        <f>-SUMIFS(Lancamentos!$Y:$Y,Lancamentos!$AF:$AF,Fluxo_de_Caixa_Semanal!EG$8,Lancamentos!$F:$F,"Orçado",Lancamentos!$J:$J,Fluxo_de_Caixa_Semanal!$A209)</f>
        <v>0</v>
      </c>
      <c r="EH209" s="121">
        <f>-SUMIFS(Lancamentos!$Y:$Y,Lancamentos!$AF:$AF,Fluxo_de_Caixa_Semanal!EH$8,Lancamentos!$F:$F,"Orçado",Lancamentos!$J:$J,Fluxo_de_Caixa_Semanal!$A209)</f>
        <v>0</v>
      </c>
      <c r="EI209" s="122">
        <f>-SUMIFS(Lancamentos!$Y:$Y,Lancamentos!$AF:$AF,Fluxo_de_Caixa_Semanal!EI$8,Lancamentos!$F:$F,"Orçado",Lancamentos!$J:$J,Fluxo_de_Caixa_Semanal!$A209)</f>
        <v>0</v>
      </c>
      <c r="EJ209" s="123">
        <f>-SUMIFS(Lancamentos!$Y:$Y,Lancamentos!$AF:$AF,Fluxo_de_Caixa_Semanal!EJ$8,Lancamentos!$F:$F,"Orçado",Lancamentos!$J:$J,Fluxo_de_Caixa_Semanal!$A209)</f>
        <v>0</v>
      </c>
      <c r="EK209" s="121">
        <f>-SUMIFS(Lancamentos!$Y:$Y,Lancamentos!$AF:$AF,Fluxo_de_Caixa_Semanal!EK$8,Lancamentos!$F:$F,"Orçado",Lancamentos!$J:$J,Fluxo_de_Caixa_Semanal!$A209)</f>
        <v>0</v>
      </c>
      <c r="EL209" s="122">
        <f>-SUMIFS(Lancamentos!$Y:$Y,Lancamentos!$AF:$AF,Fluxo_de_Caixa_Semanal!EL$8,Lancamentos!$F:$F,"Orçado",Lancamentos!$J:$J,Fluxo_de_Caixa_Semanal!$A209)</f>
        <v>0</v>
      </c>
      <c r="EM209" s="123">
        <f>-SUMIFS(Lancamentos!$Y:$Y,Lancamentos!$AF:$AF,Fluxo_de_Caixa_Semanal!EM$8,Lancamentos!$F:$F,"Orçado",Lancamentos!$J:$J,Fluxo_de_Caixa_Semanal!$A209)</f>
        <v>0</v>
      </c>
      <c r="EN209" s="121">
        <f>-SUMIFS(Lancamentos!$Y:$Y,Lancamentos!$AF:$AF,Fluxo_de_Caixa_Semanal!EN$8,Lancamentos!$F:$F,"Orçado",Lancamentos!$J:$J,Fluxo_de_Caixa_Semanal!$A209)</f>
        <v>0</v>
      </c>
      <c r="EO209" s="122">
        <f>-SUMIFS(Lancamentos!$Y:$Y,Lancamentos!$AF:$AF,Fluxo_de_Caixa_Semanal!EO$8,Lancamentos!$F:$F,"Orçado",Lancamentos!$J:$J,Fluxo_de_Caixa_Semanal!$A209)</f>
        <v>0</v>
      </c>
      <c r="EP209" s="123">
        <f>-SUMIFS(Lancamentos!$Y:$Y,Lancamentos!$AF:$AF,Fluxo_de_Caixa_Semanal!EP$8,Lancamentos!$F:$F,"Orçado",Lancamentos!$J:$J,Fluxo_de_Caixa_Semanal!$A209)</f>
        <v>0</v>
      </c>
      <c r="EQ209" s="121">
        <f>-SUMIFS(Lancamentos!$Y:$Y,Lancamentos!$AF:$AF,Fluxo_de_Caixa_Semanal!EQ$8,Lancamentos!$F:$F,"Orçado",Lancamentos!$J:$J,Fluxo_de_Caixa_Semanal!$A209)</f>
        <v>0</v>
      </c>
      <c r="ER209" s="122">
        <f>-SUMIFS(Lancamentos!$Y:$Y,Lancamentos!$AF:$AF,Fluxo_de_Caixa_Semanal!ER$8,Lancamentos!$F:$F,"Orçado",Lancamentos!$J:$J,Fluxo_de_Caixa_Semanal!$A209)</f>
        <v>0</v>
      </c>
      <c r="ES209" s="123">
        <f>-SUMIFS(Lancamentos!$Y:$Y,Lancamentos!$AF:$AF,Fluxo_de_Caixa_Semanal!ES$8,Lancamentos!$F:$F,"Orçado",Lancamentos!$J:$J,Fluxo_de_Caixa_Semanal!$A209)</f>
        <v>0</v>
      </c>
    </row>
    <row r="210" spans="1:149" s="2" customFormat="1" outlineLevel="1" x14ac:dyDescent="0.25">
      <c r="A210" t="s">
        <v>207</v>
      </c>
      <c r="B210" t="s">
        <v>208</v>
      </c>
      <c r="C210" s="165">
        <f>-SUMIFS(Lancamentos!$Y:$Y,Lancamentos!$AF:$AF,Fluxo_de_Caixa_Semanal!C$8,Lancamentos!$F:$F,"Realizado",Lancamentos!$J:$J,Fluxo_de_Caixa_Semanal!$A210)</f>
        <v>0</v>
      </c>
      <c r="D210" s="165">
        <f>-SUMIFS(Lancamentos!$Y:$Y,Lancamentos!$AF:$AF,Fluxo_de_Caixa_Semanal!D$8,Lancamentos!$F:$F,"Realizado",Lancamentos!$J:$J,Fluxo_de_Caixa_Semanal!$A210)</f>
        <v>0</v>
      </c>
      <c r="E210" s="166">
        <f>-SUMIFS(Lancamentos!$Y:$Y,Lancamentos!$AF:$AF,Fluxo_de_Caixa_Semanal!E$8,Lancamentos!$F:$F,"Realizado",Lancamentos!$J:$J,Fluxo_de_Caixa_Semanal!$A210)</f>
        <v>0</v>
      </c>
      <c r="F210" s="167">
        <f>-SUMIFS(Lancamentos!$Y:$Y,Lancamentos!$AF:$AF,Fluxo_de_Caixa_Semanal!F$8,Lancamentos!$F:$F,"Realizado",Lancamentos!$J:$J,Fluxo_de_Caixa_Semanal!$A210)</f>
        <v>0</v>
      </c>
      <c r="G210" s="165">
        <f>-SUMIFS(Lancamentos!$Y:$Y,Lancamentos!$AF:$AF,Fluxo_de_Caixa_Semanal!G$8,Lancamentos!$F:$F,"Realizado",Lancamentos!$J:$J,Fluxo_de_Caixa_Semanal!$A210)</f>
        <v>0</v>
      </c>
      <c r="H210" s="166">
        <f>-SUMIFS(Lancamentos!$Y:$Y,Lancamentos!$AF:$AF,Fluxo_de_Caixa_Semanal!H$8,Lancamentos!$F:$F,"Realizado",Lancamentos!$J:$J,Fluxo_de_Caixa_Semanal!$A210)</f>
        <v>0</v>
      </c>
      <c r="I210" s="167">
        <f>-SUMIFS(Lancamentos!$Y:$Y,Lancamentos!$AF:$AF,Fluxo_de_Caixa_Semanal!I$8,Lancamentos!$F:$F,"Realizado",Lancamentos!$J:$J,Fluxo_de_Caixa_Semanal!$A210)</f>
        <v>0</v>
      </c>
      <c r="J210" s="165">
        <f>-SUMIFS(Lancamentos!$Y:$Y,Lancamentos!$AF:$AF,Fluxo_de_Caixa_Semanal!J$8,Lancamentos!$F:$F,"Realizado",Lancamentos!$J:$J,Fluxo_de_Caixa_Semanal!$A210)</f>
        <v>0</v>
      </c>
      <c r="K210" s="166">
        <f>-SUMIFS(Lancamentos!$Y:$Y,Lancamentos!$AF:$AF,Fluxo_de_Caixa_Semanal!K$8,Lancamentos!$F:$F,"Realizado",Lancamentos!$J:$J,Fluxo_de_Caixa_Semanal!$A210)</f>
        <v>0</v>
      </c>
      <c r="L210" s="167">
        <f>-SUMIFS(Lancamentos!$Y:$Y,Lancamentos!$AF:$AF,Fluxo_de_Caixa_Semanal!L$8,Lancamentos!$F:$F,"Realizado",Lancamentos!$J:$J,Fluxo_de_Caixa_Semanal!$A210)</f>
        <v>0</v>
      </c>
      <c r="M210" s="165">
        <f>-SUMIFS(Lancamentos!$Y:$Y,Lancamentos!$AF:$AF,Fluxo_de_Caixa_Semanal!M$8,Lancamentos!$F:$F,"Realizado",Lancamentos!$J:$J,Fluxo_de_Caixa_Semanal!$A210)</f>
        <v>0</v>
      </c>
      <c r="N210" s="166">
        <f>-SUMIFS(Lancamentos!$Y:$Y,Lancamentos!$AF:$AF,Fluxo_de_Caixa_Semanal!N$8,Lancamentos!$F:$F,"Realizado",Lancamentos!$J:$J,Fluxo_de_Caixa_Semanal!$A210)</f>
        <v>0</v>
      </c>
      <c r="O210" s="167">
        <f>-SUMIFS(Lancamentos!$Y:$Y,Lancamentos!$AF:$AF,Fluxo_de_Caixa_Semanal!O$8,Lancamentos!$F:$F,"Realizado",Lancamentos!$J:$J,Fluxo_de_Caixa_Semanal!$A210)</f>
        <v>0</v>
      </c>
      <c r="P210" s="165">
        <f>-SUMIFS(Lancamentos!$Y:$Y,Lancamentos!$AF:$AF,Fluxo_de_Caixa_Semanal!P$8,Lancamentos!$F:$F,"Realizado",Lancamentos!$J:$J,Fluxo_de_Caixa_Semanal!$A210)</f>
        <v>0</v>
      </c>
      <c r="Q210" s="166">
        <f>-SUMIFS(Lancamentos!$Y:$Y,Lancamentos!$AF:$AF,Fluxo_de_Caixa_Semanal!Q$8,Lancamentos!$F:$F,"Realizado",Lancamentos!$J:$J,Fluxo_de_Caixa_Semanal!$A210)</f>
        <v>0</v>
      </c>
      <c r="R210" s="167">
        <f>-SUMIFS(Lancamentos!$Y:$Y,Lancamentos!$AF:$AF,Fluxo_de_Caixa_Semanal!R$8,Lancamentos!$F:$F,"Realizado",Lancamentos!$J:$J,Fluxo_de_Caixa_Semanal!$A210)</f>
        <v>0</v>
      </c>
      <c r="S210" s="165">
        <f>-SUMIFS(Lancamentos!$Y:$Y,Lancamentos!$AF:$AF,Fluxo_de_Caixa_Semanal!S$8,Lancamentos!$F:$F,"Realizado",Lancamentos!$J:$J,Fluxo_de_Caixa_Semanal!$A210)</f>
        <v>0</v>
      </c>
      <c r="T210" s="166">
        <f>-SUMIFS(Lancamentos!$Y:$Y,Lancamentos!$AF:$AF,Fluxo_de_Caixa_Semanal!T$8,Lancamentos!$F:$F,"Realizado",Lancamentos!$J:$J,Fluxo_de_Caixa_Semanal!$A210)</f>
        <v>0</v>
      </c>
      <c r="U210" s="167">
        <f>-SUMIFS(Lancamentos!$Y:$Y,Lancamentos!$AF:$AF,Fluxo_de_Caixa_Semanal!U$8,Lancamentos!$F:$F,"Realizado",Lancamentos!$J:$J,Fluxo_de_Caixa_Semanal!$A210)</f>
        <v>0</v>
      </c>
      <c r="V210" s="165">
        <f>-SUMIFS(Lancamentos!$Y:$Y,Lancamentos!$AF:$AF,Fluxo_de_Caixa_Semanal!V$8,Lancamentos!$F:$F,"Realizado",Lancamentos!$J:$J,Fluxo_de_Caixa_Semanal!$A210)</f>
        <v>0</v>
      </c>
      <c r="W210" s="166">
        <f>-SUMIFS(Lancamentos!$Y:$Y,Lancamentos!$AF:$AF,Fluxo_de_Caixa_Semanal!W$8,Lancamentos!$F:$F,"Realizado",Lancamentos!$J:$J,Fluxo_de_Caixa_Semanal!$A210)</f>
        <v>0</v>
      </c>
      <c r="X210" s="121">
        <f>-SUMIFS(Lancamentos!$Y:$Y,Lancamentos!$AF:$AF,Fluxo_de_Caixa_Semanal!X$8,Lancamentos!$F:$F,"Orçado",Lancamentos!$J:$J,Fluxo_de_Caixa_Semanal!$A210)</f>
        <v>0</v>
      </c>
      <c r="Y210" s="122">
        <f>-SUMIFS(Lancamentos!$Y:$Y,Lancamentos!$AF:$AF,Fluxo_de_Caixa_Semanal!Y$8,Lancamentos!$F:$F,"Orçado",Lancamentos!$J:$J,Fluxo_de_Caixa_Semanal!$A210)</f>
        <v>0</v>
      </c>
      <c r="Z210" s="123">
        <f>-SUMIFS(Lancamentos!$Y:$Y,Lancamentos!$AF:$AF,Fluxo_de_Caixa_Semanal!Z$8,Lancamentos!$F:$F,"Orçado",Lancamentos!$J:$J,Fluxo_de_Caixa_Semanal!$A210)</f>
        <v>0</v>
      </c>
      <c r="AA210" s="121">
        <f>-SUMIFS(Lancamentos!$Y:$Y,Lancamentos!$AF:$AF,Fluxo_de_Caixa_Semanal!AA$8,Lancamentos!$F:$F,"Orçado",Lancamentos!$J:$J,Fluxo_de_Caixa_Semanal!$A210)</f>
        <v>0</v>
      </c>
      <c r="AB210" s="122">
        <f>-SUMIFS(Lancamentos!$Y:$Y,Lancamentos!$AF:$AF,Fluxo_de_Caixa_Semanal!AB$8,Lancamentos!$F:$F,"Orçado",Lancamentos!$J:$J,Fluxo_de_Caixa_Semanal!$A210)</f>
        <v>0</v>
      </c>
      <c r="AC210" s="123">
        <f>-SUMIFS(Lancamentos!$Y:$Y,Lancamentos!$AF:$AF,Fluxo_de_Caixa_Semanal!AC$8,Lancamentos!$F:$F,"Orçado",Lancamentos!$J:$J,Fluxo_de_Caixa_Semanal!$A210)</f>
        <v>0</v>
      </c>
      <c r="AD210" s="121">
        <f>-SUMIFS(Lancamentos!$Y:$Y,Lancamentos!$AF:$AF,Fluxo_de_Caixa_Semanal!AD$8,Lancamentos!$F:$F,"Orçado",Lancamentos!$J:$J,Fluxo_de_Caixa_Semanal!$A210)</f>
        <v>0</v>
      </c>
      <c r="AE210" s="122">
        <f>-SUMIFS(Lancamentos!$Y:$Y,Lancamentos!$AF:$AF,Fluxo_de_Caixa_Semanal!AE$8,Lancamentos!$F:$F,"Orçado",Lancamentos!$J:$J,Fluxo_de_Caixa_Semanal!$A210)</f>
        <v>0</v>
      </c>
      <c r="AF210" s="123">
        <f>-SUMIFS(Lancamentos!$Y:$Y,Lancamentos!$AF:$AF,Fluxo_de_Caixa_Semanal!AF$8,Lancamentos!$F:$F,"Orçado",Lancamentos!$J:$J,Fluxo_de_Caixa_Semanal!$A210)</f>
        <v>0</v>
      </c>
      <c r="AG210" s="121">
        <f>-SUMIFS(Lancamentos!$Y:$Y,Lancamentos!$AF:$AF,Fluxo_de_Caixa_Semanal!AG$8,Lancamentos!$F:$F,"Orçado",Lancamentos!$J:$J,Fluxo_de_Caixa_Semanal!$A210)</f>
        <v>0</v>
      </c>
      <c r="AH210" s="122">
        <f>-SUMIFS(Lancamentos!$Y:$Y,Lancamentos!$AF:$AF,Fluxo_de_Caixa_Semanal!AH$8,Lancamentos!$F:$F,"Orçado",Lancamentos!$J:$J,Fluxo_de_Caixa_Semanal!$A210)</f>
        <v>0</v>
      </c>
      <c r="AI210" s="123">
        <f>-SUMIFS(Lancamentos!$Y:$Y,Lancamentos!$AF:$AF,Fluxo_de_Caixa_Semanal!AI$8,Lancamentos!$F:$F,"Orçado",Lancamentos!$J:$J,Fluxo_de_Caixa_Semanal!$A210)</f>
        <v>0</v>
      </c>
      <c r="AJ210" s="121">
        <f>-SUMIFS(Lancamentos!$Y:$Y,Lancamentos!$AF:$AF,Fluxo_de_Caixa_Semanal!AJ$8,Lancamentos!$F:$F,"Orçado",Lancamentos!$J:$J,Fluxo_de_Caixa_Semanal!$A210)</f>
        <v>0</v>
      </c>
      <c r="AK210" s="122">
        <f>-SUMIFS(Lancamentos!$Y:$Y,Lancamentos!$AF:$AF,Fluxo_de_Caixa_Semanal!AK$8,Lancamentos!$F:$F,"Orçado",Lancamentos!$J:$J,Fluxo_de_Caixa_Semanal!$A210)</f>
        <v>0</v>
      </c>
      <c r="AL210" s="123">
        <f>-SUMIFS(Lancamentos!$Y:$Y,Lancamentos!$AF:$AF,Fluxo_de_Caixa_Semanal!AL$8,Lancamentos!$F:$F,"Orçado",Lancamentos!$J:$J,Fluxo_de_Caixa_Semanal!$A210)</f>
        <v>0</v>
      </c>
      <c r="AM210" s="121">
        <f>-SUMIFS(Lancamentos!$Y:$Y,Lancamentos!$AF:$AF,Fluxo_de_Caixa_Semanal!AM$8,Lancamentos!$F:$F,"Orçado",Lancamentos!$J:$J,Fluxo_de_Caixa_Semanal!$A210)</f>
        <v>0</v>
      </c>
      <c r="AN210" s="122">
        <f>-SUMIFS(Lancamentos!$Y:$Y,Lancamentos!$AF:$AF,Fluxo_de_Caixa_Semanal!AN$8,Lancamentos!$F:$F,"Orçado",Lancamentos!$J:$J,Fluxo_de_Caixa_Semanal!$A210)</f>
        <v>0</v>
      </c>
      <c r="AO210" s="123">
        <f>-SUMIFS(Lancamentos!$Y:$Y,Lancamentos!$AF:$AF,Fluxo_de_Caixa_Semanal!AO$8,Lancamentos!$F:$F,"Orçado",Lancamentos!$J:$J,Fluxo_de_Caixa_Semanal!$A210)</f>
        <v>0</v>
      </c>
      <c r="AP210" s="121">
        <f>-SUMIFS(Lancamentos!$Y:$Y,Lancamentos!$AF:$AF,Fluxo_de_Caixa_Semanal!AP$8,Lancamentos!$F:$F,"Orçado",Lancamentos!$J:$J,Fluxo_de_Caixa_Semanal!$A210)</f>
        <v>0</v>
      </c>
      <c r="AQ210" s="122">
        <f>-SUMIFS(Lancamentos!$Y:$Y,Lancamentos!$AF:$AF,Fluxo_de_Caixa_Semanal!AQ$8,Lancamentos!$F:$F,"Orçado",Lancamentos!$J:$J,Fluxo_de_Caixa_Semanal!$A210)</f>
        <v>0</v>
      </c>
      <c r="AR210" s="123">
        <f>-SUMIFS(Lancamentos!$Y:$Y,Lancamentos!$AF:$AF,Fluxo_de_Caixa_Semanal!AR$8,Lancamentos!$F:$F,"Orçado",Lancamentos!$J:$J,Fluxo_de_Caixa_Semanal!$A210)</f>
        <v>0</v>
      </c>
      <c r="AS210" s="121">
        <f>-SUMIFS(Lancamentos!$Y:$Y,Lancamentos!$AF:$AF,Fluxo_de_Caixa_Semanal!AS$8,Lancamentos!$F:$F,"Orçado",Lancamentos!$J:$J,Fluxo_de_Caixa_Semanal!$A210)</f>
        <v>0</v>
      </c>
      <c r="AT210" s="122">
        <f>-SUMIFS(Lancamentos!$Y:$Y,Lancamentos!$AF:$AF,Fluxo_de_Caixa_Semanal!AT$8,Lancamentos!$F:$F,"Orçado",Lancamentos!$J:$J,Fluxo_de_Caixa_Semanal!$A210)</f>
        <v>0</v>
      </c>
      <c r="AU210" s="123">
        <f>-SUMIFS(Lancamentos!$Y:$Y,Lancamentos!$AF:$AF,Fluxo_de_Caixa_Semanal!AU$8,Lancamentos!$F:$F,"Orçado",Lancamentos!$J:$J,Fluxo_de_Caixa_Semanal!$A210)</f>
        <v>0</v>
      </c>
      <c r="AV210" s="121">
        <f>-SUMIFS(Lancamentos!$Y:$Y,Lancamentos!$AF:$AF,Fluxo_de_Caixa_Semanal!AV$8,Lancamentos!$F:$F,"Orçado",Lancamentos!$J:$J,Fluxo_de_Caixa_Semanal!$A210)</f>
        <v>0</v>
      </c>
      <c r="AW210" s="122">
        <f>-SUMIFS(Lancamentos!$Y:$Y,Lancamentos!$AF:$AF,Fluxo_de_Caixa_Semanal!AW$8,Lancamentos!$F:$F,"Orçado",Lancamentos!$J:$J,Fluxo_de_Caixa_Semanal!$A210)</f>
        <v>0</v>
      </c>
      <c r="AX210" s="123">
        <f>-SUMIFS(Lancamentos!$Y:$Y,Lancamentos!$AF:$AF,Fluxo_de_Caixa_Semanal!AX$8,Lancamentos!$F:$F,"Orçado",Lancamentos!$J:$J,Fluxo_de_Caixa_Semanal!$A210)</f>
        <v>0</v>
      </c>
      <c r="AY210" s="121">
        <f>-SUMIFS(Lancamentos!$Y:$Y,Lancamentos!$AF:$AF,Fluxo_de_Caixa_Semanal!AY$8,Lancamentos!$F:$F,"Orçado",Lancamentos!$J:$J,Fluxo_de_Caixa_Semanal!$A210)</f>
        <v>0</v>
      </c>
      <c r="AZ210" s="122">
        <f>-SUMIFS(Lancamentos!$Y:$Y,Lancamentos!$AF:$AF,Fluxo_de_Caixa_Semanal!AZ$8,Lancamentos!$F:$F,"Orçado",Lancamentos!$J:$J,Fluxo_de_Caixa_Semanal!$A210)</f>
        <v>0</v>
      </c>
      <c r="BA210" s="123">
        <f>-SUMIFS(Lancamentos!$Y:$Y,Lancamentos!$AF:$AF,Fluxo_de_Caixa_Semanal!BA$8,Lancamentos!$F:$F,"Orçado",Lancamentos!$J:$J,Fluxo_de_Caixa_Semanal!$A210)</f>
        <v>0</v>
      </c>
      <c r="BB210" s="121">
        <f>-SUMIFS(Lancamentos!$Y:$Y,Lancamentos!$AF:$AF,Fluxo_de_Caixa_Semanal!BB$8,Lancamentos!$F:$F,"Orçado",Lancamentos!$J:$J,Fluxo_de_Caixa_Semanal!$A210)</f>
        <v>0</v>
      </c>
      <c r="BC210" s="122">
        <f>-SUMIFS(Lancamentos!$Y:$Y,Lancamentos!$AF:$AF,Fluxo_de_Caixa_Semanal!BC$8,Lancamentos!$F:$F,"Orçado",Lancamentos!$J:$J,Fluxo_de_Caixa_Semanal!$A210)</f>
        <v>0</v>
      </c>
      <c r="BD210" s="123">
        <f>-SUMIFS(Lancamentos!$Y:$Y,Lancamentos!$AF:$AF,Fluxo_de_Caixa_Semanal!BD$8,Lancamentos!$F:$F,"Orçado",Lancamentos!$J:$J,Fluxo_de_Caixa_Semanal!$A210)</f>
        <v>0</v>
      </c>
      <c r="BE210" s="121">
        <f>-SUMIFS(Lancamentos!$Y:$Y,Lancamentos!$AF:$AF,Fluxo_de_Caixa_Semanal!BE$8,Lancamentos!$F:$F,"Orçado",Lancamentos!$J:$J,Fluxo_de_Caixa_Semanal!$A210)</f>
        <v>0</v>
      </c>
      <c r="BF210" s="122">
        <f>-SUMIFS(Lancamentos!$Y:$Y,Lancamentos!$AF:$AF,Fluxo_de_Caixa_Semanal!BF$8,Lancamentos!$F:$F,"Orçado",Lancamentos!$J:$J,Fluxo_de_Caixa_Semanal!$A210)</f>
        <v>0</v>
      </c>
      <c r="BG210" s="123">
        <f>-SUMIFS(Lancamentos!$Y:$Y,Lancamentos!$AF:$AF,Fluxo_de_Caixa_Semanal!BG$8,Lancamentos!$F:$F,"Orçado",Lancamentos!$J:$J,Fluxo_de_Caixa_Semanal!$A210)</f>
        <v>0</v>
      </c>
      <c r="BH210" s="121">
        <f>-SUMIFS(Lancamentos!$Y:$Y,Lancamentos!$AF:$AF,Fluxo_de_Caixa_Semanal!BH$8,Lancamentos!$F:$F,"Orçado",Lancamentos!$J:$J,Fluxo_de_Caixa_Semanal!$A210)</f>
        <v>0</v>
      </c>
      <c r="BI210" s="122">
        <f>-SUMIFS(Lancamentos!$Y:$Y,Lancamentos!$AF:$AF,Fluxo_de_Caixa_Semanal!BI$8,Lancamentos!$F:$F,"Orçado",Lancamentos!$J:$J,Fluxo_de_Caixa_Semanal!$A210)</f>
        <v>0</v>
      </c>
      <c r="BJ210" s="123">
        <f>-SUMIFS(Lancamentos!$Y:$Y,Lancamentos!$AF:$AF,Fluxo_de_Caixa_Semanal!BJ$8,Lancamentos!$F:$F,"Orçado",Lancamentos!$J:$J,Fluxo_de_Caixa_Semanal!$A210)</f>
        <v>0</v>
      </c>
      <c r="BK210" s="121">
        <f>-SUMIFS(Lancamentos!$Y:$Y,Lancamentos!$AF:$AF,Fluxo_de_Caixa_Semanal!BK$8,Lancamentos!$F:$F,"Orçado",Lancamentos!$J:$J,Fluxo_de_Caixa_Semanal!$A210)</f>
        <v>0</v>
      </c>
      <c r="BL210" s="122">
        <f>-SUMIFS(Lancamentos!$Y:$Y,Lancamentos!$AF:$AF,Fluxo_de_Caixa_Semanal!BL$8,Lancamentos!$F:$F,"Orçado",Lancamentos!$J:$J,Fluxo_de_Caixa_Semanal!$A210)</f>
        <v>0</v>
      </c>
      <c r="BM210" s="123">
        <f>-SUMIFS(Lancamentos!$Y:$Y,Lancamentos!$AF:$AF,Fluxo_de_Caixa_Semanal!BM$8,Lancamentos!$F:$F,"Orçado",Lancamentos!$J:$J,Fluxo_de_Caixa_Semanal!$A210)</f>
        <v>0</v>
      </c>
      <c r="BN210" s="121">
        <f>-SUMIFS(Lancamentos!$Y:$Y,Lancamentos!$AF:$AF,Fluxo_de_Caixa_Semanal!BN$8,Lancamentos!$F:$F,"Orçado",Lancamentos!$J:$J,Fluxo_de_Caixa_Semanal!$A210)</f>
        <v>0</v>
      </c>
      <c r="BO210" s="122">
        <f>-SUMIFS(Lancamentos!$Y:$Y,Lancamentos!$AF:$AF,Fluxo_de_Caixa_Semanal!BO$8,Lancamentos!$F:$F,"Orçado",Lancamentos!$J:$J,Fluxo_de_Caixa_Semanal!$A210)</f>
        <v>0</v>
      </c>
      <c r="BP210" s="123">
        <f>-SUMIFS(Lancamentos!$Y:$Y,Lancamentos!$AF:$AF,Fluxo_de_Caixa_Semanal!BP$8,Lancamentos!$F:$F,"Orçado",Lancamentos!$J:$J,Fluxo_de_Caixa_Semanal!$A210)</f>
        <v>0</v>
      </c>
      <c r="BQ210" s="121">
        <f>-SUMIFS(Lancamentos!$Y:$Y,Lancamentos!$AF:$AF,Fluxo_de_Caixa_Semanal!BQ$8,Lancamentos!$F:$F,"Orçado",Lancamentos!$J:$J,Fluxo_de_Caixa_Semanal!$A210)</f>
        <v>0</v>
      </c>
      <c r="BR210" s="122">
        <f>-SUMIFS(Lancamentos!$Y:$Y,Lancamentos!$AF:$AF,Fluxo_de_Caixa_Semanal!BR$8,Lancamentos!$F:$F,"Orçado",Lancamentos!$J:$J,Fluxo_de_Caixa_Semanal!$A210)</f>
        <v>0</v>
      </c>
      <c r="BS210" s="123">
        <f>-SUMIFS(Lancamentos!$Y:$Y,Lancamentos!$AF:$AF,Fluxo_de_Caixa_Semanal!BS$8,Lancamentos!$F:$F,"Orçado",Lancamentos!$J:$J,Fluxo_de_Caixa_Semanal!$A210)</f>
        <v>0</v>
      </c>
      <c r="BT210" s="121">
        <f>-SUMIFS(Lancamentos!$Y:$Y,Lancamentos!$AF:$AF,Fluxo_de_Caixa_Semanal!BT$8,Lancamentos!$F:$F,"Orçado",Lancamentos!$J:$J,Fluxo_de_Caixa_Semanal!$A210)</f>
        <v>0</v>
      </c>
      <c r="BU210" s="122">
        <f>-SUMIFS(Lancamentos!$Y:$Y,Lancamentos!$AF:$AF,Fluxo_de_Caixa_Semanal!BU$8,Lancamentos!$F:$F,"Orçado",Lancamentos!$J:$J,Fluxo_de_Caixa_Semanal!$A210)</f>
        <v>0</v>
      </c>
      <c r="BV210" s="123">
        <f>-SUMIFS(Lancamentos!$Y:$Y,Lancamentos!$AF:$AF,Fluxo_de_Caixa_Semanal!BV$8,Lancamentos!$F:$F,"Orçado",Lancamentos!$J:$J,Fluxo_de_Caixa_Semanal!$A210)</f>
        <v>0</v>
      </c>
      <c r="BW210" s="121">
        <f>-SUMIFS(Lancamentos!$Y:$Y,Lancamentos!$AF:$AF,Fluxo_de_Caixa_Semanal!BW$8,Lancamentos!$F:$F,"Orçado",Lancamentos!$J:$J,Fluxo_de_Caixa_Semanal!$A210)</f>
        <v>0</v>
      </c>
      <c r="BX210" s="122">
        <f>-SUMIFS(Lancamentos!$Y:$Y,Lancamentos!$AF:$AF,Fluxo_de_Caixa_Semanal!BX$8,Lancamentos!$F:$F,"Orçado",Lancamentos!$J:$J,Fluxo_de_Caixa_Semanal!$A210)</f>
        <v>0</v>
      </c>
      <c r="BY210" s="123">
        <f>-SUMIFS(Lancamentos!$Y:$Y,Lancamentos!$AF:$AF,Fluxo_de_Caixa_Semanal!BY$8,Lancamentos!$F:$F,"Orçado",Lancamentos!$J:$J,Fluxo_de_Caixa_Semanal!$A210)</f>
        <v>0</v>
      </c>
      <c r="BZ210" s="121">
        <f>-SUMIFS(Lancamentos!$Y:$Y,Lancamentos!$AF:$AF,Fluxo_de_Caixa_Semanal!BZ$8,Lancamentos!$F:$F,"Orçado",Lancamentos!$J:$J,Fluxo_de_Caixa_Semanal!$A210)</f>
        <v>0</v>
      </c>
      <c r="CA210" s="122">
        <f>-SUMIFS(Lancamentos!$Y:$Y,Lancamentos!$AF:$AF,Fluxo_de_Caixa_Semanal!CA$8,Lancamentos!$F:$F,"Orçado",Lancamentos!$J:$J,Fluxo_de_Caixa_Semanal!$A210)</f>
        <v>0</v>
      </c>
      <c r="CB210" s="123">
        <f>-SUMIFS(Lancamentos!$Y:$Y,Lancamentos!$AF:$AF,Fluxo_de_Caixa_Semanal!CB$8,Lancamentos!$F:$F,"Orçado",Lancamentos!$J:$J,Fluxo_de_Caixa_Semanal!$A210)</f>
        <v>0</v>
      </c>
      <c r="CC210" s="121">
        <f>-SUMIFS(Lancamentos!$Y:$Y,Lancamentos!$AF:$AF,Fluxo_de_Caixa_Semanal!CC$8,Lancamentos!$F:$F,"Orçado",Lancamentos!$J:$J,Fluxo_de_Caixa_Semanal!$A210)</f>
        <v>0</v>
      </c>
      <c r="CD210" s="122">
        <f>-SUMIFS(Lancamentos!$Y:$Y,Lancamentos!$AF:$AF,Fluxo_de_Caixa_Semanal!CD$8,Lancamentos!$F:$F,"Orçado",Lancamentos!$J:$J,Fluxo_de_Caixa_Semanal!$A210)</f>
        <v>0</v>
      </c>
      <c r="CE210" s="123">
        <f>-SUMIFS(Lancamentos!$Y:$Y,Lancamentos!$AF:$AF,Fluxo_de_Caixa_Semanal!CE$8,Lancamentos!$F:$F,"Orçado",Lancamentos!$J:$J,Fluxo_de_Caixa_Semanal!$A210)</f>
        <v>0</v>
      </c>
      <c r="CF210" s="121">
        <f>-SUMIFS(Lancamentos!$Y:$Y,Lancamentos!$AF:$AF,Fluxo_de_Caixa_Semanal!CF$8,Lancamentos!$F:$F,"Orçado",Lancamentos!$J:$J,Fluxo_de_Caixa_Semanal!$A210)</f>
        <v>0</v>
      </c>
      <c r="CG210" s="122">
        <f>-SUMIFS(Lancamentos!$Y:$Y,Lancamentos!$AF:$AF,Fluxo_de_Caixa_Semanal!CG$8,Lancamentos!$F:$F,"Orçado",Lancamentos!$J:$J,Fluxo_de_Caixa_Semanal!$A210)</f>
        <v>0</v>
      </c>
      <c r="CH210" s="123">
        <f>-SUMIFS(Lancamentos!$Y:$Y,Lancamentos!$AF:$AF,Fluxo_de_Caixa_Semanal!CH$8,Lancamentos!$F:$F,"Orçado",Lancamentos!$J:$J,Fluxo_de_Caixa_Semanal!$A210)</f>
        <v>0</v>
      </c>
      <c r="CI210" s="121">
        <f>-SUMIFS(Lancamentos!$Y:$Y,Lancamentos!$AF:$AF,Fluxo_de_Caixa_Semanal!CI$8,Lancamentos!$F:$F,"Orçado",Lancamentos!$J:$J,Fluxo_de_Caixa_Semanal!$A210)</f>
        <v>0</v>
      </c>
      <c r="CJ210" s="122">
        <f>-SUMIFS(Lancamentos!$Y:$Y,Lancamentos!$AF:$AF,Fluxo_de_Caixa_Semanal!CJ$8,Lancamentos!$F:$F,"Orçado",Lancamentos!$J:$J,Fluxo_de_Caixa_Semanal!$A210)</f>
        <v>0</v>
      </c>
      <c r="CK210" s="123">
        <f>-SUMIFS(Lancamentos!$Y:$Y,Lancamentos!$AF:$AF,Fluxo_de_Caixa_Semanal!CK$8,Lancamentos!$F:$F,"Orçado",Lancamentos!$J:$J,Fluxo_de_Caixa_Semanal!$A210)</f>
        <v>0</v>
      </c>
      <c r="CL210" s="121">
        <f>-SUMIFS(Lancamentos!$Y:$Y,Lancamentos!$AF:$AF,Fluxo_de_Caixa_Semanal!CL$8,Lancamentos!$F:$F,"Orçado",Lancamentos!$J:$J,Fluxo_de_Caixa_Semanal!$A210)</f>
        <v>0</v>
      </c>
      <c r="CM210" s="122">
        <f>-SUMIFS(Lancamentos!$Y:$Y,Lancamentos!$AF:$AF,Fluxo_de_Caixa_Semanal!CM$8,Lancamentos!$F:$F,"Orçado",Lancamentos!$J:$J,Fluxo_de_Caixa_Semanal!$A210)</f>
        <v>0</v>
      </c>
      <c r="CN210" s="123">
        <f>-SUMIFS(Lancamentos!$Y:$Y,Lancamentos!$AF:$AF,Fluxo_de_Caixa_Semanal!CN$8,Lancamentos!$F:$F,"Orçado",Lancamentos!$J:$J,Fluxo_de_Caixa_Semanal!$A210)</f>
        <v>0</v>
      </c>
      <c r="CO210" s="121">
        <f>-SUMIFS(Lancamentos!$Y:$Y,Lancamentos!$AF:$AF,Fluxo_de_Caixa_Semanal!CO$8,Lancamentos!$F:$F,"Orçado",Lancamentos!$J:$J,Fluxo_de_Caixa_Semanal!$A210)</f>
        <v>0</v>
      </c>
      <c r="CP210" s="122">
        <f>-SUMIFS(Lancamentos!$Y:$Y,Lancamentos!$AF:$AF,Fluxo_de_Caixa_Semanal!CP$8,Lancamentos!$F:$F,"Orçado",Lancamentos!$J:$J,Fluxo_de_Caixa_Semanal!$A210)</f>
        <v>0</v>
      </c>
      <c r="CQ210" s="123">
        <f>-SUMIFS(Lancamentos!$Y:$Y,Lancamentos!$AF:$AF,Fluxo_de_Caixa_Semanal!CQ$8,Lancamentos!$F:$F,"Orçado",Lancamentos!$J:$J,Fluxo_de_Caixa_Semanal!$A210)</f>
        <v>0</v>
      </c>
      <c r="CR210" s="121">
        <f>-SUMIFS(Lancamentos!$Y:$Y,Lancamentos!$AF:$AF,Fluxo_de_Caixa_Semanal!CR$8,Lancamentos!$F:$F,"Orçado",Lancamentos!$J:$J,Fluxo_de_Caixa_Semanal!$A210)</f>
        <v>0</v>
      </c>
      <c r="CS210" s="122">
        <f>-SUMIFS(Lancamentos!$Y:$Y,Lancamentos!$AF:$AF,Fluxo_de_Caixa_Semanal!CS$8,Lancamentos!$F:$F,"Orçado",Lancamentos!$J:$J,Fluxo_de_Caixa_Semanal!$A210)</f>
        <v>0</v>
      </c>
      <c r="CT210" s="123">
        <f>-SUMIFS(Lancamentos!$Y:$Y,Lancamentos!$AF:$AF,Fluxo_de_Caixa_Semanal!CT$8,Lancamentos!$F:$F,"Orçado",Lancamentos!$J:$J,Fluxo_de_Caixa_Semanal!$A210)</f>
        <v>0</v>
      </c>
      <c r="CU210" s="121">
        <f>-SUMIFS(Lancamentos!$Y:$Y,Lancamentos!$AF:$AF,Fluxo_de_Caixa_Semanal!CU$8,Lancamentos!$F:$F,"Orçado",Lancamentos!$J:$J,Fluxo_de_Caixa_Semanal!$A210)</f>
        <v>0</v>
      </c>
      <c r="CV210" s="122">
        <f>-SUMIFS(Lancamentos!$Y:$Y,Lancamentos!$AF:$AF,Fluxo_de_Caixa_Semanal!CV$8,Lancamentos!$F:$F,"Orçado",Lancamentos!$J:$J,Fluxo_de_Caixa_Semanal!$A210)</f>
        <v>0</v>
      </c>
      <c r="CW210" s="123">
        <f>-SUMIFS(Lancamentos!$Y:$Y,Lancamentos!$AF:$AF,Fluxo_de_Caixa_Semanal!CW$8,Lancamentos!$F:$F,"Orçado",Lancamentos!$J:$J,Fluxo_de_Caixa_Semanal!$A210)</f>
        <v>0</v>
      </c>
      <c r="CX210" s="121">
        <f>-SUMIFS(Lancamentos!$Y:$Y,Lancamentos!$AF:$AF,Fluxo_de_Caixa_Semanal!CX$8,Lancamentos!$F:$F,"Orçado",Lancamentos!$J:$J,Fluxo_de_Caixa_Semanal!$A210)</f>
        <v>0</v>
      </c>
      <c r="CY210" s="122">
        <f>-SUMIFS(Lancamentos!$Y:$Y,Lancamentos!$AF:$AF,Fluxo_de_Caixa_Semanal!CY$8,Lancamentos!$F:$F,"Orçado",Lancamentos!$J:$J,Fluxo_de_Caixa_Semanal!$A210)</f>
        <v>0</v>
      </c>
      <c r="CZ210" s="123">
        <f>-SUMIFS(Lancamentos!$Y:$Y,Lancamentos!$AF:$AF,Fluxo_de_Caixa_Semanal!CZ$8,Lancamentos!$F:$F,"Orçado",Lancamentos!$J:$J,Fluxo_de_Caixa_Semanal!$A210)</f>
        <v>0</v>
      </c>
      <c r="DA210" s="121">
        <f>-SUMIFS(Lancamentos!$Y:$Y,Lancamentos!$AF:$AF,Fluxo_de_Caixa_Semanal!DA$8,Lancamentos!$F:$F,"Orçado",Lancamentos!$J:$J,Fluxo_de_Caixa_Semanal!$A210)</f>
        <v>0</v>
      </c>
      <c r="DB210" s="122">
        <f>-SUMIFS(Lancamentos!$Y:$Y,Lancamentos!$AF:$AF,Fluxo_de_Caixa_Semanal!DB$8,Lancamentos!$F:$F,"Orçado",Lancamentos!$J:$J,Fluxo_de_Caixa_Semanal!$A210)</f>
        <v>0</v>
      </c>
      <c r="DC210" s="123">
        <f>-SUMIFS(Lancamentos!$Y:$Y,Lancamentos!$AF:$AF,Fluxo_de_Caixa_Semanal!DC$8,Lancamentos!$F:$F,"Orçado",Lancamentos!$J:$J,Fluxo_de_Caixa_Semanal!$A210)</f>
        <v>0</v>
      </c>
      <c r="DD210" s="121">
        <f>-SUMIFS(Lancamentos!$Y:$Y,Lancamentos!$AF:$AF,Fluxo_de_Caixa_Semanal!DD$8,Lancamentos!$F:$F,"Orçado",Lancamentos!$J:$J,Fluxo_de_Caixa_Semanal!$A210)</f>
        <v>0</v>
      </c>
      <c r="DE210" s="122">
        <f>-SUMIFS(Lancamentos!$Y:$Y,Lancamentos!$AF:$AF,Fluxo_de_Caixa_Semanal!DE$8,Lancamentos!$F:$F,"Orçado",Lancamentos!$J:$J,Fluxo_de_Caixa_Semanal!$A210)</f>
        <v>0</v>
      </c>
      <c r="DF210" s="123">
        <f>-SUMIFS(Lancamentos!$Y:$Y,Lancamentos!$AF:$AF,Fluxo_de_Caixa_Semanal!DF$8,Lancamentos!$F:$F,"Orçado",Lancamentos!$J:$J,Fluxo_de_Caixa_Semanal!$A210)</f>
        <v>0</v>
      </c>
      <c r="DG210" s="121">
        <f>-SUMIFS(Lancamentos!$Y:$Y,Lancamentos!$AF:$AF,Fluxo_de_Caixa_Semanal!DG$8,Lancamentos!$F:$F,"Orçado",Lancamentos!$J:$J,Fluxo_de_Caixa_Semanal!$A210)</f>
        <v>0</v>
      </c>
      <c r="DH210" s="122">
        <f>-SUMIFS(Lancamentos!$Y:$Y,Lancamentos!$AF:$AF,Fluxo_de_Caixa_Semanal!DH$8,Lancamentos!$F:$F,"Orçado",Lancamentos!$J:$J,Fluxo_de_Caixa_Semanal!$A210)</f>
        <v>0</v>
      </c>
      <c r="DI210" s="123">
        <f>-SUMIFS(Lancamentos!$Y:$Y,Lancamentos!$AF:$AF,Fluxo_de_Caixa_Semanal!DI$8,Lancamentos!$F:$F,"Orçado",Lancamentos!$J:$J,Fluxo_de_Caixa_Semanal!$A210)</f>
        <v>0</v>
      </c>
      <c r="DJ210" s="121">
        <f>-SUMIFS(Lancamentos!$Y:$Y,Lancamentos!$AF:$AF,Fluxo_de_Caixa_Semanal!DJ$8,Lancamentos!$F:$F,"Orçado",Lancamentos!$J:$J,Fluxo_de_Caixa_Semanal!$A210)</f>
        <v>0</v>
      </c>
      <c r="DK210" s="122">
        <f>-SUMIFS(Lancamentos!$Y:$Y,Lancamentos!$AF:$AF,Fluxo_de_Caixa_Semanal!DK$8,Lancamentos!$F:$F,"Orçado",Lancamentos!$J:$J,Fluxo_de_Caixa_Semanal!$A210)</f>
        <v>0</v>
      </c>
      <c r="DL210" s="123">
        <f>-SUMIFS(Lancamentos!$Y:$Y,Lancamentos!$AF:$AF,Fluxo_de_Caixa_Semanal!DL$8,Lancamentos!$F:$F,"Orçado",Lancamentos!$J:$J,Fluxo_de_Caixa_Semanal!$A210)</f>
        <v>0</v>
      </c>
      <c r="DM210" s="121">
        <f>-SUMIFS(Lancamentos!$Y:$Y,Lancamentos!$AF:$AF,Fluxo_de_Caixa_Semanal!DM$8,Lancamentos!$F:$F,"Orçado",Lancamentos!$J:$J,Fluxo_de_Caixa_Semanal!$A210)</f>
        <v>0</v>
      </c>
      <c r="DN210" s="122">
        <f>-SUMIFS(Lancamentos!$Y:$Y,Lancamentos!$AF:$AF,Fluxo_de_Caixa_Semanal!DN$8,Lancamentos!$F:$F,"Orçado",Lancamentos!$J:$J,Fluxo_de_Caixa_Semanal!$A210)</f>
        <v>0</v>
      </c>
      <c r="DO210" s="123">
        <f>-SUMIFS(Lancamentos!$Y:$Y,Lancamentos!$AF:$AF,Fluxo_de_Caixa_Semanal!DO$8,Lancamentos!$F:$F,"Orçado",Lancamentos!$J:$J,Fluxo_de_Caixa_Semanal!$A210)</f>
        <v>0</v>
      </c>
      <c r="DP210" s="121">
        <f>-SUMIFS(Lancamentos!$Y:$Y,Lancamentos!$AF:$AF,Fluxo_de_Caixa_Semanal!DP$8,Lancamentos!$F:$F,"Orçado",Lancamentos!$J:$J,Fluxo_de_Caixa_Semanal!$A210)</f>
        <v>0</v>
      </c>
      <c r="DQ210" s="122">
        <f>-SUMIFS(Lancamentos!$Y:$Y,Lancamentos!$AF:$AF,Fluxo_de_Caixa_Semanal!DQ$8,Lancamentos!$F:$F,"Orçado",Lancamentos!$J:$J,Fluxo_de_Caixa_Semanal!$A210)</f>
        <v>0</v>
      </c>
      <c r="DR210" s="123">
        <f>-SUMIFS(Lancamentos!$Y:$Y,Lancamentos!$AF:$AF,Fluxo_de_Caixa_Semanal!DR$8,Lancamentos!$F:$F,"Orçado",Lancamentos!$J:$J,Fluxo_de_Caixa_Semanal!$A210)</f>
        <v>0</v>
      </c>
      <c r="DS210" s="121">
        <f>-SUMIFS(Lancamentos!$Y:$Y,Lancamentos!$AF:$AF,Fluxo_de_Caixa_Semanal!DS$8,Lancamentos!$F:$F,"Orçado",Lancamentos!$J:$J,Fluxo_de_Caixa_Semanal!$A210)</f>
        <v>0</v>
      </c>
      <c r="DT210" s="122">
        <f>-SUMIFS(Lancamentos!$Y:$Y,Lancamentos!$AF:$AF,Fluxo_de_Caixa_Semanal!DT$8,Lancamentos!$F:$F,"Orçado",Lancamentos!$J:$J,Fluxo_de_Caixa_Semanal!$A210)</f>
        <v>0</v>
      </c>
      <c r="DU210" s="123">
        <f>-SUMIFS(Lancamentos!$Y:$Y,Lancamentos!$AF:$AF,Fluxo_de_Caixa_Semanal!DU$8,Lancamentos!$F:$F,"Orçado",Lancamentos!$J:$J,Fluxo_de_Caixa_Semanal!$A210)</f>
        <v>0</v>
      </c>
      <c r="DV210" s="121">
        <f>-SUMIFS(Lancamentos!$Y:$Y,Lancamentos!$AF:$AF,Fluxo_de_Caixa_Semanal!DV$8,Lancamentos!$F:$F,"Orçado",Lancamentos!$J:$J,Fluxo_de_Caixa_Semanal!$A210)</f>
        <v>0</v>
      </c>
      <c r="DW210" s="122">
        <f>-SUMIFS(Lancamentos!$Y:$Y,Lancamentos!$AF:$AF,Fluxo_de_Caixa_Semanal!DW$8,Lancamentos!$F:$F,"Orçado",Lancamentos!$J:$J,Fluxo_de_Caixa_Semanal!$A210)</f>
        <v>0</v>
      </c>
      <c r="DX210" s="123">
        <f>-SUMIFS(Lancamentos!$Y:$Y,Lancamentos!$AF:$AF,Fluxo_de_Caixa_Semanal!DX$8,Lancamentos!$F:$F,"Orçado",Lancamentos!$J:$J,Fluxo_de_Caixa_Semanal!$A210)</f>
        <v>0</v>
      </c>
      <c r="DY210" s="121">
        <f>-SUMIFS(Lancamentos!$Y:$Y,Lancamentos!$AF:$AF,Fluxo_de_Caixa_Semanal!DY$8,Lancamentos!$F:$F,"Orçado",Lancamentos!$J:$J,Fluxo_de_Caixa_Semanal!$A210)</f>
        <v>0</v>
      </c>
      <c r="DZ210" s="122">
        <f>-SUMIFS(Lancamentos!$Y:$Y,Lancamentos!$AF:$AF,Fluxo_de_Caixa_Semanal!DZ$8,Lancamentos!$F:$F,"Orçado",Lancamentos!$J:$J,Fluxo_de_Caixa_Semanal!$A210)</f>
        <v>0</v>
      </c>
      <c r="EA210" s="123">
        <f>-SUMIFS(Lancamentos!$Y:$Y,Lancamentos!$AF:$AF,Fluxo_de_Caixa_Semanal!EA$8,Lancamentos!$F:$F,"Orçado",Lancamentos!$J:$J,Fluxo_de_Caixa_Semanal!$A210)</f>
        <v>0</v>
      </c>
      <c r="EB210" s="121">
        <f>-SUMIFS(Lancamentos!$Y:$Y,Lancamentos!$AF:$AF,Fluxo_de_Caixa_Semanal!EB$8,Lancamentos!$F:$F,"Orçado",Lancamentos!$J:$J,Fluxo_de_Caixa_Semanal!$A210)</f>
        <v>0</v>
      </c>
      <c r="EC210" s="122">
        <f>-SUMIFS(Lancamentos!$Y:$Y,Lancamentos!$AF:$AF,Fluxo_de_Caixa_Semanal!EC$8,Lancamentos!$F:$F,"Orçado",Lancamentos!$J:$J,Fluxo_de_Caixa_Semanal!$A210)</f>
        <v>0</v>
      </c>
      <c r="ED210" s="123">
        <f>-SUMIFS(Lancamentos!$Y:$Y,Lancamentos!$AF:$AF,Fluxo_de_Caixa_Semanal!ED$8,Lancamentos!$F:$F,"Orçado",Lancamentos!$J:$J,Fluxo_de_Caixa_Semanal!$A210)</f>
        <v>0</v>
      </c>
      <c r="EE210" s="121">
        <f>-SUMIFS(Lancamentos!$Y:$Y,Lancamentos!$AF:$AF,Fluxo_de_Caixa_Semanal!EE$8,Lancamentos!$F:$F,"Orçado",Lancamentos!$J:$J,Fluxo_de_Caixa_Semanal!$A210)</f>
        <v>0</v>
      </c>
      <c r="EF210" s="122">
        <f>-SUMIFS(Lancamentos!$Y:$Y,Lancamentos!$AF:$AF,Fluxo_de_Caixa_Semanal!EF$8,Lancamentos!$F:$F,"Orçado",Lancamentos!$J:$J,Fluxo_de_Caixa_Semanal!$A210)</f>
        <v>0</v>
      </c>
      <c r="EG210" s="123">
        <f>-SUMIFS(Lancamentos!$Y:$Y,Lancamentos!$AF:$AF,Fluxo_de_Caixa_Semanal!EG$8,Lancamentos!$F:$F,"Orçado",Lancamentos!$J:$J,Fluxo_de_Caixa_Semanal!$A210)</f>
        <v>0</v>
      </c>
      <c r="EH210" s="121">
        <f>-SUMIFS(Lancamentos!$Y:$Y,Lancamentos!$AF:$AF,Fluxo_de_Caixa_Semanal!EH$8,Lancamentos!$F:$F,"Orçado",Lancamentos!$J:$J,Fluxo_de_Caixa_Semanal!$A210)</f>
        <v>0</v>
      </c>
      <c r="EI210" s="122">
        <f>-SUMIFS(Lancamentos!$Y:$Y,Lancamentos!$AF:$AF,Fluxo_de_Caixa_Semanal!EI$8,Lancamentos!$F:$F,"Orçado",Lancamentos!$J:$J,Fluxo_de_Caixa_Semanal!$A210)</f>
        <v>0</v>
      </c>
      <c r="EJ210" s="123">
        <f>-SUMIFS(Lancamentos!$Y:$Y,Lancamentos!$AF:$AF,Fluxo_de_Caixa_Semanal!EJ$8,Lancamentos!$F:$F,"Orçado",Lancamentos!$J:$J,Fluxo_de_Caixa_Semanal!$A210)</f>
        <v>0</v>
      </c>
      <c r="EK210" s="121">
        <f>-SUMIFS(Lancamentos!$Y:$Y,Lancamentos!$AF:$AF,Fluxo_de_Caixa_Semanal!EK$8,Lancamentos!$F:$F,"Orçado",Lancamentos!$J:$J,Fluxo_de_Caixa_Semanal!$A210)</f>
        <v>0</v>
      </c>
      <c r="EL210" s="122">
        <f>-SUMIFS(Lancamentos!$Y:$Y,Lancamentos!$AF:$AF,Fluxo_de_Caixa_Semanal!EL$8,Lancamentos!$F:$F,"Orçado",Lancamentos!$J:$J,Fluxo_de_Caixa_Semanal!$A210)</f>
        <v>0</v>
      </c>
      <c r="EM210" s="123">
        <f>-SUMIFS(Lancamentos!$Y:$Y,Lancamentos!$AF:$AF,Fluxo_de_Caixa_Semanal!EM$8,Lancamentos!$F:$F,"Orçado",Lancamentos!$J:$J,Fluxo_de_Caixa_Semanal!$A210)</f>
        <v>0</v>
      </c>
      <c r="EN210" s="121">
        <f>-SUMIFS(Lancamentos!$Y:$Y,Lancamentos!$AF:$AF,Fluxo_de_Caixa_Semanal!EN$8,Lancamentos!$F:$F,"Orçado",Lancamentos!$J:$J,Fluxo_de_Caixa_Semanal!$A210)</f>
        <v>0</v>
      </c>
      <c r="EO210" s="122">
        <f>-SUMIFS(Lancamentos!$Y:$Y,Lancamentos!$AF:$AF,Fluxo_de_Caixa_Semanal!EO$8,Lancamentos!$F:$F,"Orçado",Lancamentos!$J:$J,Fluxo_de_Caixa_Semanal!$A210)</f>
        <v>0</v>
      </c>
      <c r="EP210" s="123">
        <f>-SUMIFS(Lancamentos!$Y:$Y,Lancamentos!$AF:$AF,Fluxo_de_Caixa_Semanal!EP$8,Lancamentos!$F:$F,"Orçado",Lancamentos!$J:$J,Fluxo_de_Caixa_Semanal!$A210)</f>
        <v>0</v>
      </c>
      <c r="EQ210" s="121">
        <f>-SUMIFS(Lancamentos!$Y:$Y,Lancamentos!$AF:$AF,Fluxo_de_Caixa_Semanal!EQ$8,Lancamentos!$F:$F,"Orçado",Lancamentos!$J:$J,Fluxo_de_Caixa_Semanal!$A210)</f>
        <v>0</v>
      </c>
      <c r="ER210" s="122">
        <f>-SUMIFS(Lancamentos!$Y:$Y,Lancamentos!$AF:$AF,Fluxo_de_Caixa_Semanal!ER$8,Lancamentos!$F:$F,"Orçado",Lancamentos!$J:$J,Fluxo_de_Caixa_Semanal!$A210)</f>
        <v>0</v>
      </c>
      <c r="ES210" s="123">
        <f>-SUMIFS(Lancamentos!$Y:$Y,Lancamentos!$AF:$AF,Fluxo_de_Caixa_Semanal!ES$8,Lancamentos!$F:$F,"Orçado",Lancamentos!$J:$J,Fluxo_de_Caixa_Semanal!$A210)</f>
        <v>0</v>
      </c>
    </row>
    <row r="211" spans="1:149" s="2" customFormat="1" outlineLevel="1" x14ac:dyDescent="0.25">
      <c r="A211" t="s">
        <v>209</v>
      </c>
      <c r="B211" t="s">
        <v>210</v>
      </c>
      <c r="C211" s="165">
        <f>-SUMIFS(Lancamentos!$Y:$Y,Lancamentos!$AF:$AF,Fluxo_de_Caixa_Semanal!C$8,Lancamentos!$F:$F,"Realizado",Lancamentos!$J:$J,Fluxo_de_Caixa_Semanal!$A211)</f>
        <v>0</v>
      </c>
      <c r="D211" s="165">
        <f>-SUMIFS(Lancamentos!$Y:$Y,Lancamentos!$AF:$AF,Fluxo_de_Caixa_Semanal!D$8,Lancamentos!$F:$F,"Realizado",Lancamentos!$J:$J,Fluxo_de_Caixa_Semanal!$A211)</f>
        <v>0</v>
      </c>
      <c r="E211" s="166">
        <f>-SUMIFS(Lancamentos!$Y:$Y,Lancamentos!$AF:$AF,Fluxo_de_Caixa_Semanal!E$8,Lancamentos!$F:$F,"Realizado",Lancamentos!$J:$J,Fluxo_de_Caixa_Semanal!$A211)</f>
        <v>0</v>
      </c>
      <c r="F211" s="167">
        <f>-SUMIFS(Lancamentos!$Y:$Y,Lancamentos!$AF:$AF,Fluxo_de_Caixa_Semanal!F$8,Lancamentos!$F:$F,"Realizado",Lancamentos!$J:$J,Fluxo_de_Caixa_Semanal!$A211)</f>
        <v>0</v>
      </c>
      <c r="G211" s="165">
        <f>-SUMIFS(Lancamentos!$Y:$Y,Lancamentos!$AF:$AF,Fluxo_de_Caixa_Semanal!G$8,Lancamentos!$F:$F,"Realizado",Lancamentos!$J:$J,Fluxo_de_Caixa_Semanal!$A211)</f>
        <v>0</v>
      </c>
      <c r="H211" s="166">
        <f>-SUMIFS(Lancamentos!$Y:$Y,Lancamentos!$AF:$AF,Fluxo_de_Caixa_Semanal!H$8,Lancamentos!$F:$F,"Realizado",Lancamentos!$J:$J,Fluxo_de_Caixa_Semanal!$A211)</f>
        <v>0</v>
      </c>
      <c r="I211" s="167">
        <f>-SUMIFS(Lancamentos!$Y:$Y,Lancamentos!$AF:$AF,Fluxo_de_Caixa_Semanal!I$8,Lancamentos!$F:$F,"Realizado",Lancamentos!$J:$J,Fluxo_de_Caixa_Semanal!$A211)</f>
        <v>0</v>
      </c>
      <c r="J211" s="165">
        <f>-SUMIFS(Lancamentos!$Y:$Y,Lancamentos!$AF:$AF,Fluxo_de_Caixa_Semanal!J$8,Lancamentos!$F:$F,"Realizado",Lancamentos!$J:$J,Fluxo_de_Caixa_Semanal!$A211)</f>
        <v>0</v>
      </c>
      <c r="K211" s="166">
        <f>-SUMIFS(Lancamentos!$Y:$Y,Lancamentos!$AF:$AF,Fluxo_de_Caixa_Semanal!K$8,Lancamentos!$F:$F,"Realizado",Lancamentos!$J:$J,Fluxo_de_Caixa_Semanal!$A211)</f>
        <v>0</v>
      </c>
      <c r="L211" s="167">
        <f>-SUMIFS(Lancamentos!$Y:$Y,Lancamentos!$AF:$AF,Fluxo_de_Caixa_Semanal!L$8,Lancamentos!$F:$F,"Realizado",Lancamentos!$J:$J,Fluxo_de_Caixa_Semanal!$A211)</f>
        <v>0</v>
      </c>
      <c r="M211" s="165">
        <f>-SUMIFS(Lancamentos!$Y:$Y,Lancamentos!$AF:$AF,Fluxo_de_Caixa_Semanal!M$8,Lancamentos!$F:$F,"Realizado",Lancamentos!$J:$J,Fluxo_de_Caixa_Semanal!$A211)</f>
        <v>0</v>
      </c>
      <c r="N211" s="166">
        <f>-SUMIFS(Lancamentos!$Y:$Y,Lancamentos!$AF:$AF,Fluxo_de_Caixa_Semanal!N$8,Lancamentos!$F:$F,"Realizado",Lancamentos!$J:$J,Fluxo_de_Caixa_Semanal!$A211)</f>
        <v>0</v>
      </c>
      <c r="O211" s="167">
        <f>-SUMIFS(Lancamentos!$Y:$Y,Lancamentos!$AF:$AF,Fluxo_de_Caixa_Semanal!O$8,Lancamentos!$F:$F,"Realizado",Lancamentos!$J:$J,Fluxo_de_Caixa_Semanal!$A211)</f>
        <v>0</v>
      </c>
      <c r="P211" s="165">
        <f>-SUMIFS(Lancamentos!$Y:$Y,Lancamentos!$AF:$AF,Fluxo_de_Caixa_Semanal!P$8,Lancamentos!$F:$F,"Realizado",Lancamentos!$J:$J,Fluxo_de_Caixa_Semanal!$A211)</f>
        <v>0</v>
      </c>
      <c r="Q211" s="166">
        <f>-SUMIFS(Lancamentos!$Y:$Y,Lancamentos!$AF:$AF,Fluxo_de_Caixa_Semanal!Q$8,Lancamentos!$F:$F,"Realizado",Lancamentos!$J:$J,Fluxo_de_Caixa_Semanal!$A211)</f>
        <v>0</v>
      </c>
      <c r="R211" s="167">
        <f>-SUMIFS(Lancamentos!$Y:$Y,Lancamentos!$AF:$AF,Fluxo_de_Caixa_Semanal!R$8,Lancamentos!$F:$F,"Realizado",Lancamentos!$J:$J,Fluxo_de_Caixa_Semanal!$A211)</f>
        <v>0</v>
      </c>
      <c r="S211" s="165">
        <f>-SUMIFS(Lancamentos!$Y:$Y,Lancamentos!$AF:$AF,Fluxo_de_Caixa_Semanal!S$8,Lancamentos!$F:$F,"Realizado",Lancamentos!$J:$J,Fluxo_de_Caixa_Semanal!$A211)</f>
        <v>0</v>
      </c>
      <c r="T211" s="166">
        <f>-SUMIFS(Lancamentos!$Y:$Y,Lancamentos!$AF:$AF,Fluxo_de_Caixa_Semanal!T$8,Lancamentos!$F:$F,"Realizado",Lancamentos!$J:$J,Fluxo_de_Caixa_Semanal!$A211)</f>
        <v>0</v>
      </c>
      <c r="U211" s="167">
        <f>-SUMIFS(Lancamentos!$Y:$Y,Lancamentos!$AF:$AF,Fluxo_de_Caixa_Semanal!U$8,Lancamentos!$F:$F,"Realizado",Lancamentos!$J:$J,Fluxo_de_Caixa_Semanal!$A211)</f>
        <v>0</v>
      </c>
      <c r="V211" s="165">
        <f>-SUMIFS(Lancamentos!$Y:$Y,Lancamentos!$AF:$AF,Fluxo_de_Caixa_Semanal!V$8,Lancamentos!$F:$F,"Realizado",Lancamentos!$J:$J,Fluxo_de_Caixa_Semanal!$A211)</f>
        <v>0</v>
      </c>
      <c r="W211" s="166">
        <f>-SUMIFS(Lancamentos!$Y:$Y,Lancamentos!$AF:$AF,Fluxo_de_Caixa_Semanal!W$8,Lancamentos!$F:$F,"Realizado",Lancamentos!$J:$J,Fluxo_de_Caixa_Semanal!$A211)</f>
        <v>0</v>
      </c>
      <c r="X211" s="121">
        <f>-SUMIFS(Lancamentos!$Y:$Y,Lancamentos!$AF:$AF,Fluxo_de_Caixa_Semanal!X$8,Lancamentos!$F:$F,"Orçado",Lancamentos!$J:$J,Fluxo_de_Caixa_Semanal!$A211)</f>
        <v>0</v>
      </c>
      <c r="Y211" s="122">
        <f>-SUMIFS(Lancamentos!$Y:$Y,Lancamentos!$AF:$AF,Fluxo_de_Caixa_Semanal!Y$8,Lancamentos!$F:$F,"Orçado",Lancamentos!$J:$J,Fluxo_de_Caixa_Semanal!$A211)</f>
        <v>0</v>
      </c>
      <c r="Z211" s="123">
        <f>-SUMIFS(Lancamentos!$Y:$Y,Lancamentos!$AF:$AF,Fluxo_de_Caixa_Semanal!Z$8,Lancamentos!$F:$F,"Orçado",Lancamentos!$J:$J,Fluxo_de_Caixa_Semanal!$A211)</f>
        <v>0</v>
      </c>
      <c r="AA211" s="121">
        <f>-SUMIFS(Lancamentos!$Y:$Y,Lancamentos!$AF:$AF,Fluxo_de_Caixa_Semanal!AA$8,Lancamentos!$F:$F,"Orçado",Lancamentos!$J:$J,Fluxo_de_Caixa_Semanal!$A211)</f>
        <v>0</v>
      </c>
      <c r="AB211" s="122">
        <f>-SUMIFS(Lancamentos!$Y:$Y,Lancamentos!$AF:$AF,Fluxo_de_Caixa_Semanal!AB$8,Lancamentos!$F:$F,"Orçado",Lancamentos!$J:$J,Fluxo_de_Caixa_Semanal!$A211)</f>
        <v>0</v>
      </c>
      <c r="AC211" s="123">
        <f>-SUMIFS(Lancamentos!$Y:$Y,Lancamentos!$AF:$AF,Fluxo_de_Caixa_Semanal!AC$8,Lancamentos!$F:$F,"Orçado",Lancamentos!$J:$J,Fluxo_de_Caixa_Semanal!$A211)</f>
        <v>0</v>
      </c>
      <c r="AD211" s="121">
        <f>-SUMIFS(Lancamentos!$Y:$Y,Lancamentos!$AF:$AF,Fluxo_de_Caixa_Semanal!AD$8,Lancamentos!$F:$F,"Orçado",Lancamentos!$J:$J,Fluxo_de_Caixa_Semanal!$A211)</f>
        <v>0</v>
      </c>
      <c r="AE211" s="122">
        <f>-SUMIFS(Lancamentos!$Y:$Y,Lancamentos!$AF:$AF,Fluxo_de_Caixa_Semanal!AE$8,Lancamentos!$F:$F,"Orçado",Lancamentos!$J:$J,Fluxo_de_Caixa_Semanal!$A211)</f>
        <v>0</v>
      </c>
      <c r="AF211" s="123">
        <f>-SUMIFS(Lancamentos!$Y:$Y,Lancamentos!$AF:$AF,Fluxo_de_Caixa_Semanal!AF$8,Lancamentos!$F:$F,"Orçado",Lancamentos!$J:$J,Fluxo_de_Caixa_Semanal!$A211)</f>
        <v>0</v>
      </c>
      <c r="AG211" s="121">
        <f>-SUMIFS(Lancamentos!$Y:$Y,Lancamentos!$AF:$AF,Fluxo_de_Caixa_Semanal!AG$8,Lancamentos!$F:$F,"Orçado",Lancamentos!$J:$J,Fluxo_de_Caixa_Semanal!$A211)</f>
        <v>0</v>
      </c>
      <c r="AH211" s="122">
        <f>-SUMIFS(Lancamentos!$Y:$Y,Lancamentos!$AF:$AF,Fluxo_de_Caixa_Semanal!AH$8,Lancamentos!$F:$F,"Orçado",Lancamentos!$J:$J,Fluxo_de_Caixa_Semanal!$A211)</f>
        <v>0</v>
      </c>
      <c r="AI211" s="123">
        <f>-SUMIFS(Lancamentos!$Y:$Y,Lancamentos!$AF:$AF,Fluxo_de_Caixa_Semanal!AI$8,Lancamentos!$F:$F,"Orçado",Lancamentos!$J:$J,Fluxo_de_Caixa_Semanal!$A211)</f>
        <v>0</v>
      </c>
      <c r="AJ211" s="121">
        <f>-SUMIFS(Lancamentos!$Y:$Y,Lancamentos!$AF:$AF,Fluxo_de_Caixa_Semanal!AJ$8,Lancamentos!$F:$F,"Orçado",Lancamentos!$J:$J,Fluxo_de_Caixa_Semanal!$A211)</f>
        <v>0</v>
      </c>
      <c r="AK211" s="122">
        <f>-SUMIFS(Lancamentos!$Y:$Y,Lancamentos!$AF:$AF,Fluxo_de_Caixa_Semanal!AK$8,Lancamentos!$F:$F,"Orçado",Lancamentos!$J:$J,Fluxo_de_Caixa_Semanal!$A211)</f>
        <v>0</v>
      </c>
      <c r="AL211" s="123">
        <f>-SUMIFS(Lancamentos!$Y:$Y,Lancamentos!$AF:$AF,Fluxo_de_Caixa_Semanal!AL$8,Lancamentos!$F:$F,"Orçado",Lancamentos!$J:$J,Fluxo_de_Caixa_Semanal!$A211)</f>
        <v>0</v>
      </c>
      <c r="AM211" s="121">
        <f>-SUMIFS(Lancamentos!$Y:$Y,Lancamentos!$AF:$AF,Fluxo_de_Caixa_Semanal!AM$8,Lancamentos!$F:$F,"Orçado",Lancamentos!$J:$J,Fluxo_de_Caixa_Semanal!$A211)</f>
        <v>0</v>
      </c>
      <c r="AN211" s="122">
        <f>-SUMIFS(Lancamentos!$Y:$Y,Lancamentos!$AF:$AF,Fluxo_de_Caixa_Semanal!AN$8,Lancamentos!$F:$F,"Orçado",Lancamentos!$J:$J,Fluxo_de_Caixa_Semanal!$A211)</f>
        <v>0</v>
      </c>
      <c r="AO211" s="123">
        <f>-SUMIFS(Lancamentos!$Y:$Y,Lancamentos!$AF:$AF,Fluxo_de_Caixa_Semanal!AO$8,Lancamentos!$F:$F,"Orçado",Lancamentos!$J:$J,Fluxo_de_Caixa_Semanal!$A211)</f>
        <v>0</v>
      </c>
      <c r="AP211" s="121">
        <f>-SUMIFS(Lancamentos!$Y:$Y,Lancamentos!$AF:$AF,Fluxo_de_Caixa_Semanal!AP$8,Lancamentos!$F:$F,"Orçado",Lancamentos!$J:$J,Fluxo_de_Caixa_Semanal!$A211)</f>
        <v>0</v>
      </c>
      <c r="AQ211" s="122">
        <f>-SUMIFS(Lancamentos!$Y:$Y,Lancamentos!$AF:$AF,Fluxo_de_Caixa_Semanal!AQ$8,Lancamentos!$F:$F,"Orçado",Lancamentos!$J:$J,Fluxo_de_Caixa_Semanal!$A211)</f>
        <v>0</v>
      </c>
      <c r="AR211" s="123">
        <f>-SUMIFS(Lancamentos!$Y:$Y,Lancamentos!$AF:$AF,Fluxo_de_Caixa_Semanal!AR$8,Lancamentos!$F:$F,"Orçado",Lancamentos!$J:$J,Fluxo_de_Caixa_Semanal!$A211)</f>
        <v>0</v>
      </c>
      <c r="AS211" s="121">
        <f>-SUMIFS(Lancamentos!$Y:$Y,Lancamentos!$AF:$AF,Fluxo_de_Caixa_Semanal!AS$8,Lancamentos!$F:$F,"Orçado",Lancamentos!$J:$J,Fluxo_de_Caixa_Semanal!$A211)</f>
        <v>0</v>
      </c>
      <c r="AT211" s="122">
        <f>-SUMIFS(Lancamentos!$Y:$Y,Lancamentos!$AF:$AF,Fluxo_de_Caixa_Semanal!AT$8,Lancamentos!$F:$F,"Orçado",Lancamentos!$J:$J,Fluxo_de_Caixa_Semanal!$A211)</f>
        <v>0</v>
      </c>
      <c r="AU211" s="123">
        <f>-SUMIFS(Lancamentos!$Y:$Y,Lancamentos!$AF:$AF,Fluxo_de_Caixa_Semanal!AU$8,Lancamentos!$F:$F,"Orçado",Lancamentos!$J:$J,Fluxo_de_Caixa_Semanal!$A211)</f>
        <v>0</v>
      </c>
      <c r="AV211" s="121">
        <f>-SUMIFS(Lancamentos!$Y:$Y,Lancamentos!$AF:$AF,Fluxo_de_Caixa_Semanal!AV$8,Lancamentos!$F:$F,"Orçado",Lancamentos!$J:$J,Fluxo_de_Caixa_Semanal!$A211)</f>
        <v>0</v>
      </c>
      <c r="AW211" s="122">
        <f>-SUMIFS(Lancamentos!$Y:$Y,Lancamentos!$AF:$AF,Fluxo_de_Caixa_Semanal!AW$8,Lancamentos!$F:$F,"Orçado",Lancamentos!$J:$J,Fluxo_de_Caixa_Semanal!$A211)</f>
        <v>0</v>
      </c>
      <c r="AX211" s="123">
        <f>-SUMIFS(Lancamentos!$Y:$Y,Lancamentos!$AF:$AF,Fluxo_de_Caixa_Semanal!AX$8,Lancamentos!$F:$F,"Orçado",Lancamentos!$J:$J,Fluxo_de_Caixa_Semanal!$A211)</f>
        <v>0</v>
      </c>
      <c r="AY211" s="121">
        <f>-SUMIFS(Lancamentos!$Y:$Y,Lancamentos!$AF:$AF,Fluxo_de_Caixa_Semanal!AY$8,Lancamentos!$F:$F,"Orçado",Lancamentos!$J:$J,Fluxo_de_Caixa_Semanal!$A211)</f>
        <v>0</v>
      </c>
      <c r="AZ211" s="122">
        <f>-SUMIFS(Lancamentos!$Y:$Y,Lancamentos!$AF:$AF,Fluxo_de_Caixa_Semanal!AZ$8,Lancamentos!$F:$F,"Orçado",Lancamentos!$J:$J,Fluxo_de_Caixa_Semanal!$A211)</f>
        <v>0</v>
      </c>
      <c r="BA211" s="123">
        <f>-SUMIFS(Lancamentos!$Y:$Y,Lancamentos!$AF:$AF,Fluxo_de_Caixa_Semanal!BA$8,Lancamentos!$F:$F,"Orçado",Lancamentos!$J:$J,Fluxo_de_Caixa_Semanal!$A211)</f>
        <v>0</v>
      </c>
      <c r="BB211" s="121">
        <f>-SUMIFS(Lancamentos!$Y:$Y,Lancamentos!$AF:$AF,Fluxo_de_Caixa_Semanal!BB$8,Lancamentos!$F:$F,"Orçado",Lancamentos!$J:$J,Fluxo_de_Caixa_Semanal!$A211)</f>
        <v>0</v>
      </c>
      <c r="BC211" s="122">
        <f>-SUMIFS(Lancamentos!$Y:$Y,Lancamentos!$AF:$AF,Fluxo_de_Caixa_Semanal!BC$8,Lancamentos!$F:$F,"Orçado",Lancamentos!$J:$J,Fluxo_de_Caixa_Semanal!$A211)</f>
        <v>0</v>
      </c>
      <c r="BD211" s="123">
        <f>-SUMIFS(Lancamentos!$Y:$Y,Lancamentos!$AF:$AF,Fluxo_de_Caixa_Semanal!BD$8,Lancamentos!$F:$F,"Orçado",Lancamentos!$J:$J,Fluxo_de_Caixa_Semanal!$A211)</f>
        <v>0</v>
      </c>
      <c r="BE211" s="121">
        <f>-SUMIFS(Lancamentos!$Y:$Y,Lancamentos!$AF:$AF,Fluxo_de_Caixa_Semanal!BE$8,Lancamentos!$F:$F,"Orçado",Lancamentos!$J:$J,Fluxo_de_Caixa_Semanal!$A211)</f>
        <v>0</v>
      </c>
      <c r="BF211" s="122">
        <f>-SUMIFS(Lancamentos!$Y:$Y,Lancamentos!$AF:$AF,Fluxo_de_Caixa_Semanal!BF$8,Lancamentos!$F:$F,"Orçado",Lancamentos!$J:$J,Fluxo_de_Caixa_Semanal!$A211)</f>
        <v>0</v>
      </c>
      <c r="BG211" s="123">
        <f>-SUMIFS(Lancamentos!$Y:$Y,Lancamentos!$AF:$AF,Fluxo_de_Caixa_Semanal!BG$8,Lancamentos!$F:$F,"Orçado",Lancamentos!$J:$J,Fluxo_de_Caixa_Semanal!$A211)</f>
        <v>0</v>
      </c>
      <c r="BH211" s="121">
        <f>-SUMIFS(Lancamentos!$Y:$Y,Lancamentos!$AF:$AF,Fluxo_de_Caixa_Semanal!BH$8,Lancamentos!$F:$F,"Orçado",Lancamentos!$J:$J,Fluxo_de_Caixa_Semanal!$A211)</f>
        <v>0</v>
      </c>
      <c r="BI211" s="122">
        <f>-SUMIFS(Lancamentos!$Y:$Y,Lancamentos!$AF:$AF,Fluxo_de_Caixa_Semanal!BI$8,Lancamentos!$F:$F,"Orçado",Lancamentos!$J:$J,Fluxo_de_Caixa_Semanal!$A211)</f>
        <v>0</v>
      </c>
      <c r="BJ211" s="123">
        <f>-SUMIFS(Lancamentos!$Y:$Y,Lancamentos!$AF:$AF,Fluxo_de_Caixa_Semanal!BJ$8,Lancamentos!$F:$F,"Orçado",Lancamentos!$J:$J,Fluxo_de_Caixa_Semanal!$A211)</f>
        <v>0</v>
      </c>
      <c r="BK211" s="121">
        <f>-SUMIFS(Lancamentos!$Y:$Y,Lancamentos!$AF:$AF,Fluxo_de_Caixa_Semanal!BK$8,Lancamentos!$F:$F,"Orçado",Lancamentos!$J:$J,Fluxo_de_Caixa_Semanal!$A211)</f>
        <v>0</v>
      </c>
      <c r="BL211" s="122">
        <f>-SUMIFS(Lancamentos!$Y:$Y,Lancamentos!$AF:$AF,Fluxo_de_Caixa_Semanal!BL$8,Lancamentos!$F:$F,"Orçado",Lancamentos!$J:$J,Fluxo_de_Caixa_Semanal!$A211)</f>
        <v>0</v>
      </c>
      <c r="BM211" s="123">
        <f>-SUMIFS(Lancamentos!$Y:$Y,Lancamentos!$AF:$AF,Fluxo_de_Caixa_Semanal!BM$8,Lancamentos!$F:$F,"Orçado",Lancamentos!$J:$J,Fluxo_de_Caixa_Semanal!$A211)</f>
        <v>0</v>
      </c>
      <c r="BN211" s="121">
        <f>-SUMIFS(Lancamentos!$Y:$Y,Lancamentos!$AF:$AF,Fluxo_de_Caixa_Semanal!BN$8,Lancamentos!$F:$F,"Orçado",Lancamentos!$J:$J,Fluxo_de_Caixa_Semanal!$A211)</f>
        <v>0</v>
      </c>
      <c r="BO211" s="122">
        <f>-SUMIFS(Lancamentos!$Y:$Y,Lancamentos!$AF:$AF,Fluxo_de_Caixa_Semanal!BO$8,Lancamentos!$F:$F,"Orçado",Lancamentos!$J:$J,Fluxo_de_Caixa_Semanal!$A211)</f>
        <v>0</v>
      </c>
      <c r="BP211" s="123">
        <f>-SUMIFS(Lancamentos!$Y:$Y,Lancamentos!$AF:$AF,Fluxo_de_Caixa_Semanal!BP$8,Lancamentos!$F:$F,"Orçado",Lancamentos!$J:$J,Fluxo_de_Caixa_Semanal!$A211)</f>
        <v>0</v>
      </c>
      <c r="BQ211" s="121">
        <f>-SUMIFS(Lancamentos!$Y:$Y,Lancamentos!$AF:$AF,Fluxo_de_Caixa_Semanal!BQ$8,Lancamentos!$F:$F,"Orçado",Lancamentos!$J:$J,Fluxo_de_Caixa_Semanal!$A211)</f>
        <v>0</v>
      </c>
      <c r="BR211" s="122">
        <f>-SUMIFS(Lancamentos!$Y:$Y,Lancamentos!$AF:$AF,Fluxo_de_Caixa_Semanal!BR$8,Lancamentos!$F:$F,"Orçado",Lancamentos!$J:$J,Fluxo_de_Caixa_Semanal!$A211)</f>
        <v>0</v>
      </c>
      <c r="BS211" s="123">
        <f>-SUMIFS(Lancamentos!$Y:$Y,Lancamentos!$AF:$AF,Fluxo_de_Caixa_Semanal!BS$8,Lancamentos!$F:$F,"Orçado",Lancamentos!$J:$J,Fluxo_de_Caixa_Semanal!$A211)</f>
        <v>0</v>
      </c>
      <c r="BT211" s="121">
        <f>-SUMIFS(Lancamentos!$Y:$Y,Lancamentos!$AF:$AF,Fluxo_de_Caixa_Semanal!BT$8,Lancamentos!$F:$F,"Orçado",Lancamentos!$J:$J,Fluxo_de_Caixa_Semanal!$A211)</f>
        <v>0</v>
      </c>
      <c r="BU211" s="122">
        <f>-SUMIFS(Lancamentos!$Y:$Y,Lancamentos!$AF:$AF,Fluxo_de_Caixa_Semanal!BU$8,Lancamentos!$F:$F,"Orçado",Lancamentos!$J:$J,Fluxo_de_Caixa_Semanal!$A211)</f>
        <v>0</v>
      </c>
      <c r="BV211" s="123">
        <f>-SUMIFS(Lancamentos!$Y:$Y,Lancamentos!$AF:$AF,Fluxo_de_Caixa_Semanal!BV$8,Lancamentos!$F:$F,"Orçado",Lancamentos!$J:$J,Fluxo_de_Caixa_Semanal!$A211)</f>
        <v>0</v>
      </c>
      <c r="BW211" s="121">
        <f>-SUMIFS(Lancamentos!$Y:$Y,Lancamentos!$AF:$AF,Fluxo_de_Caixa_Semanal!BW$8,Lancamentos!$F:$F,"Orçado",Lancamentos!$J:$J,Fluxo_de_Caixa_Semanal!$A211)</f>
        <v>0</v>
      </c>
      <c r="BX211" s="122">
        <f>-SUMIFS(Lancamentos!$Y:$Y,Lancamentos!$AF:$AF,Fluxo_de_Caixa_Semanal!BX$8,Lancamentos!$F:$F,"Orçado",Lancamentos!$J:$J,Fluxo_de_Caixa_Semanal!$A211)</f>
        <v>0</v>
      </c>
      <c r="BY211" s="123">
        <f>-SUMIFS(Lancamentos!$Y:$Y,Lancamentos!$AF:$AF,Fluxo_de_Caixa_Semanal!BY$8,Lancamentos!$F:$F,"Orçado",Lancamentos!$J:$J,Fluxo_de_Caixa_Semanal!$A211)</f>
        <v>0</v>
      </c>
      <c r="BZ211" s="121">
        <f>-SUMIFS(Lancamentos!$Y:$Y,Lancamentos!$AF:$AF,Fluxo_de_Caixa_Semanal!BZ$8,Lancamentos!$F:$F,"Orçado",Lancamentos!$J:$J,Fluxo_de_Caixa_Semanal!$A211)</f>
        <v>0</v>
      </c>
      <c r="CA211" s="122">
        <f>-SUMIFS(Lancamentos!$Y:$Y,Lancamentos!$AF:$AF,Fluxo_de_Caixa_Semanal!CA$8,Lancamentos!$F:$F,"Orçado",Lancamentos!$J:$J,Fluxo_de_Caixa_Semanal!$A211)</f>
        <v>0</v>
      </c>
      <c r="CB211" s="123">
        <f>-SUMIFS(Lancamentos!$Y:$Y,Lancamentos!$AF:$AF,Fluxo_de_Caixa_Semanal!CB$8,Lancamentos!$F:$F,"Orçado",Lancamentos!$J:$J,Fluxo_de_Caixa_Semanal!$A211)</f>
        <v>0</v>
      </c>
      <c r="CC211" s="121">
        <f>-SUMIFS(Lancamentos!$Y:$Y,Lancamentos!$AF:$AF,Fluxo_de_Caixa_Semanal!CC$8,Lancamentos!$F:$F,"Orçado",Lancamentos!$J:$J,Fluxo_de_Caixa_Semanal!$A211)</f>
        <v>0</v>
      </c>
      <c r="CD211" s="122">
        <f>-SUMIFS(Lancamentos!$Y:$Y,Lancamentos!$AF:$AF,Fluxo_de_Caixa_Semanal!CD$8,Lancamentos!$F:$F,"Orçado",Lancamentos!$J:$J,Fluxo_de_Caixa_Semanal!$A211)</f>
        <v>0</v>
      </c>
      <c r="CE211" s="123">
        <f>-SUMIFS(Lancamentos!$Y:$Y,Lancamentos!$AF:$AF,Fluxo_de_Caixa_Semanal!CE$8,Lancamentos!$F:$F,"Orçado",Lancamentos!$J:$J,Fluxo_de_Caixa_Semanal!$A211)</f>
        <v>0</v>
      </c>
      <c r="CF211" s="121">
        <f>-SUMIFS(Lancamentos!$Y:$Y,Lancamentos!$AF:$AF,Fluxo_de_Caixa_Semanal!CF$8,Lancamentos!$F:$F,"Orçado",Lancamentos!$J:$J,Fluxo_de_Caixa_Semanal!$A211)</f>
        <v>0</v>
      </c>
      <c r="CG211" s="122">
        <f>-SUMIFS(Lancamentos!$Y:$Y,Lancamentos!$AF:$AF,Fluxo_de_Caixa_Semanal!CG$8,Lancamentos!$F:$F,"Orçado",Lancamentos!$J:$J,Fluxo_de_Caixa_Semanal!$A211)</f>
        <v>0</v>
      </c>
      <c r="CH211" s="123">
        <f>-SUMIFS(Lancamentos!$Y:$Y,Lancamentos!$AF:$AF,Fluxo_de_Caixa_Semanal!CH$8,Lancamentos!$F:$F,"Orçado",Lancamentos!$J:$J,Fluxo_de_Caixa_Semanal!$A211)</f>
        <v>0</v>
      </c>
      <c r="CI211" s="121">
        <f>-SUMIFS(Lancamentos!$Y:$Y,Lancamentos!$AF:$AF,Fluxo_de_Caixa_Semanal!CI$8,Lancamentos!$F:$F,"Orçado",Lancamentos!$J:$J,Fluxo_de_Caixa_Semanal!$A211)</f>
        <v>0</v>
      </c>
      <c r="CJ211" s="122">
        <f>-SUMIFS(Lancamentos!$Y:$Y,Lancamentos!$AF:$AF,Fluxo_de_Caixa_Semanal!CJ$8,Lancamentos!$F:$F,"Orçado",Lancamentos!$J:$J,Fluxo_de_Caixa_Semanal!$A211)</f>
        <v>0</v>
      </c>
      <c r="CK211" s="123">
        <f>-SUMIFS(Lancamentos!$Y:$Y,Lancamentos!$AF:$AF,Fluxo_de_Caixa_Semanal!CK$8,Lancamentos!$F:$F,"Orçado",Lancamentos!$J:$J,Fluxo_de_Caixa_Semanal!$A211)</f>
        <v>0</v>
      </c>
      <c r="CL211" s="121">
        <f>-SUMIFS(Lancamentos!$Y:$Y,Lancamentos!$AF:$AF,Fluxo_de_Caixa_Semanal!CL$8,Lancamentos!$F:$F,"Orçado",Lancamentos!$J:$J,Fluxo_de_Caixa_Semanal!$A211)</f>
        <v>0</v>
      </c>
      <c r="CM211" s="122">
        <f>-SUMIFS(Lancamentos!$Y:$Y,Lancamentos!$AF:$AF,Fluxo_de_Caixa_Semanal!CM$8,Lancamentos!$F:$F,"Orçado",Lancamentos!$J:$J,Fluxo_de_Caixa_Semanal!$A211)</f>
        <v>0</v>
      </c>
      <c r="CN211" s="123">
        <f>-SUMIFS(Lancamentos!$Y:$Y,Lancamentos!$AF:$AF,Fluxo_de_Caixa_Semanal!CN$8,Lancamentos!$F:$F,"Orçado",Lancamentos!$J:$J,Fluxo_de_Caixa_Semanal!$A211)</f>
        <v>0</v>
      </c>
      <c r="CO211" s="121">
        <f>-SUMIFS(Lancamentos!$Y:$Y,Lancamentos!$AF:$AF,Fluxo_de_Caixa_Semanal!CO$8,Lancamentos!$F:$F,"Orçado",Lancamentos!$J:$J,Fluxo_de_Caixa_Semanal!$A211)</f>
        <v>0</v>
      </c>
      <c r="CP211" s="122">
        <f>-SUMIFS(Lancamentos!$Y:$Y,Lancamentos!$AF:$AF,Fluxo_de_Caixa_Semanal!CP$8,Lancamentos!$F:$F,"Orçado",Lancamentos!$J:$J,Fluxo_de_Caixa_Semanal!$A211)</f>
        <v>0</v>
      </c>
      <c r="CQ211" s="123">
        <f>-SUMIFS(Lancamentos!$Y:$Y,Lancamentos!$AF:$AF,Fluxo_de_Caixa_Semanal!CQ$8,Lancamentos!$F:$F,"Orçado",Lancamentos!$J:$J,Fluxo_de_Caixa_Semanal!$A211)</f>
        <v>0</v>
      </c>
      <c r="CR211" s="121">
        <f>-SUMIFS(Lancamentos!$Y:$Y,Lancamentos!$AF:$AF,Fluxo_de_Caixa_Semanal!CR$8,Lancamentos!$F:$F,"Orçado",Lancamentos!$J:$J,Fluxo_de_Caixa_Semanal!$A211)</f>
        <v>0</v>
      </c>
      <c r="CS211" s="122">
        <f>-SUMIFS(Lancamentos!$Y:$Y,Lancamentos!$AF:$AF,Fluxo_de_Caixa_Semanal!CS$8,Lancamentos!$F:$F,"Orçado",Lancamentos!$J:$J,Fluxo_de_Caixa_Semanal!$A211)</f>
        <v>0</v>
      </c>
      <c r="CT211" s="123">
        <f>-SUMIFS(Lancamentos!$Y:$Y,Lancamentos!$AF:$AF,Fluxo_de_Caixa_Semanal!CT$8,Lancamentos!$F:$F,"Orçado",Lancamentos!$J:$J,Fluxo_de_Caixa_Semanal!$A211)</f>
        <v>0</v>
      </c>
      <c r="CU211" s="121">
        <f>-SUMIFS(Lancamentos!$Y:$Y,Lancamentos!$AF:$AF,Fluxo_de_Caixa_Semanal!CU$8,Lancamentos!$F:$F,"Orçado",Lancamentos!$J:$J,Fluxo_de_Caixa_Semanal!$A211)</f>
        <v>0</v>
      </c>
      <c r="CV211" s="122">
        <f>-SUMIFS(Lancamentos!$Y:$Y,Lancamentos!$AF:$AF,Fluxo_de_Caixa_Semanal!CV$8,Lancamentos!$F:$F,"Orçado",Lancamentos!$J:$J,Fluxo_de_Caixa_Semanal!$A211)</f>
        <v>0</v>
      </c>
      <c r="CW211" s="123">
        <f>-SUMIFS(Lancamentos!$Y:$Y,Lancamentos!$AF:$AF,Fluxo_de_Caixa_Semanal!CW$8,Lancamentos!$F:$F,"Orçado",Lancamentos!$J:$J,Fluxo_de_Caixa_Semanal!$A211)</f>
        <v>0</v>
      </c>
      <c r="CX211" s="121">
        <f>-SUMIFS(Lancamentos!$Y:$Y,Lancamentos!$AF:$AF,Fluxo_de_Caixa_Semanal!CX$8,Lancamentos!$F:$F,"Orçado",Lancamentos!$J:$J,Fluxo_de_Caixa_Semanal!$A211)</f>
        <v>0</v>
      </c>
      <c r="CY211" s="122">
        <f>-SUMIFS(Lancamentos!$Y:$Y,Lancamentos!$AF:$AF,Fluxo_de_Caixa_Semanal!CY$8,Lancamentos!$F:$F,"Orçado",Lancamentos!$J:$J,Fluxo_de_Caixa_Semanal!$A211)</f>
        <v>0</v>
      </c>
      <c r="CZ211" s="123">
        <f>-SUMIFS(Lancamentos!$Y:$Y,Lancamentos!$AF:$AF,Fluxo_de_Caixa_Semanal!CZ$8,Lancamentos!$F:$F,"Orçado",Lancamentos!$J:$J,Fluxo_de_Caixa_Semanal!$A211)</f>
        <v>0</v>
      </c>
      <c r="DA211" s="121">
        <f>-SUMIFS(Lancamentos!$Y:$Y,Lancamentos!$AF:$AF,Fluxo_de_Caixa_Semanal!DA$8,Lancamentos!$F:$F,"Orçado",Lancamentos!$J:$J,Fluxo_de_Caixa_Semanal!$A211)</f>
        <v>0</v>
      </c>
      <c r="DB211" s="122">
        <f>-SUMIFS(Lancamentos!$Y:$Y,Lancamentos!$AF:$AF,Fluxo_de_Caixa_Semanal!DB$8,Lancamentos!$F:$F,"Orçado",Lancamentos!$J:$J,Fluxo_de_Caixa_Semanal!$A211)</f>
        <v>0</v>
      </c>
      <c r="DC211" s="123">
        <f>-SUMIFS(Lancamentos!$Y:$Y,Lancamentos!$AF:$AF,Fluxo_de_Caixa_Semanal!DC$8,Lancamentos!$F:$F,"Orçado",Lancamentos!$J:$J,Fluxo_de_Caixa_Semanal!$A211)</f>
        <v>0</v>
      </c>
      <c r="DD211" s="121">
        <f>-SUMIFS(Lancamentos!$Y:$Y,Lancamentos!$AF:$AF,Fluxo_de_Caixa_Semanal!DD$8,Lancamentos!$F:$F,"Orçado",Lancamentos!$J:$J,Fluxo_de_Caixa_Semanal!$A211)</f>
        <v>0</v>
      </c>
      <c r="DE211" s="122">
        <f>-SUMIFS(Lancamentos!$Y:$Y,Lancamentos!$AF:$AF,Fluxo_de_Caixa_Semanal!DE$8,Lancamentos!$F:$F,"Orçado",Lancamentos!$J:$J,Fluxo_de_Caixa_Semanal!$A211)</f>
        <v>0</v>
      </c>
      <c r="DF211" s="123">
        <f>-SUMIFS(Lancamentos!$Y:$Y,Lancamentos!$AF:$AF,Fluxo_de_Caixa_Semanal!DF$8,Lancamentos!$F:$F,"Orçado",Lancamentos!$J:$J,Fluxo_de_Caixa_Semanal!$A211)</f>
        <v>0</v>
      </c>
      <c r="DG211" s="121">
        <f>-SUMIFS(Lancamentos!$Y:$Y,Lancamentos!$AF:$AF,Fluxo_de_Caixa_Semanal!DG$8,Lancamentos!$F:$F,"Orçado",Lancamentos!$J:$J,Fluxo_de_Caixa_Semanal!$A211)</f>
        <v>0</v>
      </c>
      <c r="DH211" s="122">
        <f>-SUMIFS(Lancamentos!$Y:$Y,Lancamentos!$AF:$AF,Fluxo_de_Caixa_Semanal!DH$8,Lancamentos!$F:$F,"Orçado",Lancamentos!$J:$J,Fluxo_de_Caixa_Semanal!$A211)</f>
        <v>0</v>
      </c>
      <c r="DI211" s="123">
        <f>-SUMIFS(Lancamentos!$Y:$Y,Lancamentos!$AF:$AF,Fluxo_de_Caixa_Semanal!DI$8,Lancamentos!$F:$F,"Orçado",Lancamentos!$J:$J,Fluxo_de_Caixa_Semanal!$A211)</f>
        <v>0</v>
      </c>
      <c r="DJ211" s="121">
        <f>-SUMIFS(Lancamentos!$Y:$Y,Lancamentos!$AF:$AF,Fluxo_de_Caixa_Semanal!DJ$8,Lancamentos!$F:$F,"Orçado",Lancamentos!$J:$J,Fluxo_de_Caixa_Semanal!$A211)</f>
        <v>0</v>
      </c>
      <c r="DK211" s="122">
        <f>-SUMIFS(Lancamentos!$Y:$Y,Lancamentos!$AF:$AF,Fluxo_de_Caixa_Semanal!DK$8,Lancamentos!$F:$F,"Orçado",Lancamentos!$J:$J,Fluxo_de_Caixa_Semanal!$A211)</f>
        <v>0</v>
      </c>
      <c r="DL211" s="123">
        <f>-SUMIFS(Lancamentos!$Y:$Y,Lancamentos!$AF:$AF,Fluxo_de_Caixa_Semanal!DL$8,Lancamentos!$F:$F,"Orçado",Lancamentos!$J:$J,Fluxo_de_Caixa_Semanal!$A211)</f>
        <v>0</v>
      </c>
      <c r="DM211" s="121">
        <f>-SUMIFS(Lancamentos!$Y:$Y,Lancamentos!$AF:$AF,Fluxo_de_Caixa_Semanal!DM$8,Lancamentos!$F:$F,"Orçado",Lancamentos!$J:$J,Fluxo_de_Caixa_Semanal!$A211)</f>
        <v>0</v>
      </c>
      <c r="DN211" s="122">
        <f>-SUMIFS(Lancamentos!$Y:$Y,Lancamentos!$AF:$AF,Fluxo_de_Caixa_Semanal!DN$8,Lancamentos!$F:$F,"Orçado",Lancamentos!$J:$J,Fluxo_de_Caixa_Semanal!$A211)</f>
        <v>0</v>
      </c>
      <c r="DO211" s="123">
        <f>-SUMIFS(Lancamentos!$Y:$Y,Lancamentos!$AF:$AF,Fluxo_de_Caixa_Semanal!DO$8,Lancamentos!$F:$F,"Orçado",Lancamentos!$J:$J,Fluxo_de_Caixa_Semanal!$A211)</f>
        <v>0</v>
      </c>
      <c r="DP211" s="121">
        <f>-SUMIFS(Lancamentos!$Y:$Y,Lancamentos!$AF:$AF,Fluxo_de_Caixa_Semanal!DP$8,Lancamentos!$F:$F,"Orçado",Lancamentos!$J:$J,Fluxo_de_Caixa_Semanal!$A211)</f>
        <v>0</v>
      </c>
      <c r="DQ211" s="122">
        <f>-SUMIFS(Lancamentos!$Y:$Y,Lancamentos!$AF:$AF,Fluxo_de_Caixa_Semanal!DQ$8,Lancamentos!$F:$F,"Orçado",Lancamentos!$J:$J,Fluxo_de_Caixa_Semanal!$A211)</f>
        <v>0</v>
      </c>
      <c r="DR211" s="123">
        <f>-SUMIFS(Lancamentos!$Y:$Y,Lancamentos!$AF:$AF,Fluxo_de_Caixa_Semanal!DR$8,Lancamentos!$F:$F,"Orçado",Lancamentos!$J:$J,Fluxo_de_Caixa_Semanal!$A211)</f>
        <v>0</v>
      </c>
      <c r="DS211" s="121">
        <f>-SUMIFS(Lancamentos!$Y:$Y,Lancamentos!$AF:$AF,Fluxo_de_Caixa_Semanal!DS$8,Lancamentos!$F:$F,"Orçado",Lancamentos!$J:$J,Fluxo_de_Caixa_Semanal!$A211)</f>
        <v>0</v>
      </c>
      <c r="DT211" s="122">
        <f>-SUMIFS(Lancamentos!$Y:$Y,Lancamentos!$AF:$AF,Fluxo_de_Caixa_Semanal!DT$8,Lancamentos!$F:$F,"Orçado",Lancamentos!$J:$J,Fluxo_de_Caixa_Semanal!$A211)</f>
        <v>0</v>
      </c>
      <c r="DU211" s="123">
        <f>-SUMIFS(Lancamentos!$Y:$Y,Lancamentos!$AF:$AF,Fluxo_de_Caixa_Semanal!DU$8,Lancamentos!$F:$F,"Orçado",Lancamentos!$J:$J,Fluxo_de_Caixa_Semanal!$A211)</f>
        <v>0</v>
      </c>
      <c r="DV211" s="121">
        <f>-SUMIFS(Lancamentos!$Y:$Y,Lancamentos!$AF:$AF,Fluxo_de_Caixa_Semanal!DV$8,Lancamentos!$F:$F,"Orçado",Lancamentos!$J:$J,Fluxo_de_Caixa_Semanal!$A211)</f>
        <v>0</v>
      </c>
      <c r="DW211" s="122">
        <f>-SUMIFS(Lancamentos!$Y:$Y,Lancamentos!$AF:$AF,Fluxo_de_Caixa_Semanal!DW$8,Lancamentos!$F:$F,"Orçado",Lancamentos!$J:$J,Fluxo_de_Caixa_Semanal!$A211)</f>
        <v>0</v>
      </c>
      <c r="DX211" s="123">
        <f>-SUMIFS(Lancamentos!$Y:$Y,Lancamentos!$AF:$AF,Fluxo_de_Caixa_Semanal!DX$8,Lancamentos!$F:$F,"Orçado",Lancamentos!$J:$J,Fluxo_de_Caixa_Semanal!$A211)</f>
        <v>0</v>
      </c>
      <c r="DY211" s="121">
        <f>-SUMIFS(Lancamentos!$Y:$Y,Lancamentos!$AF:$AF,Fluxo_de_Caixa_Semanal!DY$8,Lancamentos!$F:$F,"Orçado",Lancamentos!$J:$J,Fluxo_de_Caixa_Semanal!$A211)</f>
        <v>0</v>
      </c>
      <c r="DZ211" s="122">
        <f>-SUMIFS(Lancamentos!$Y:$Y,Lancamentos!$AF:$AF,Fluxo_de_Caixa_Semanal!DZ$8,Lancamentos!$F:$F,"Orçado",Lancamentos!$J:$J,Fluxo_de_Caixa_Semanal!$A211)</f>
        <v>0</v>
      </c>
      <c r="EA211" s="123">
        <f>-SUMIFS(Lancamentos!$Y:$Y,Lancamentos!$AF:$AF,Fluxo_de_Caixa_Semanal!EA$8,Lancamentos!$F:$F,"Orçado",Lancamentos!$J:$J,Fluxo_de_Caixa_Semanal!$A211)</f>
        <v>0</v>
      </c>
      <c r="EB211" s="121">
        <f>-SUMIFS(Lancamentos!$Y:$Y,Lancamentos!$AF:$AF,Fluxo_de_Caixa_Semanal!EB$8,Lancamentos!$F:$F,"Orçado",Lancamentos!$J:$J,Fluxo_de_Caixa_Semanal!$A211)</f>
        <v>0</v>
      </c>
      <c r="EC211" s="122">
        <f>-SUMIFS(Lancamentos!$Y:$Y,Lancamentos!$AF:$AF,Fluxo_de_Caixa_Semanal!EC$8,Lancamentos!$F:$F,"Orçado",Lancamentos!$J:$J,Fluxo_de_Caixa_Semanal!$A211)</f>
        <v>0</v>
      </c>
      <c r="ED211" s="123">
        <f>-SUMIFS(Lancamentos!$Y:$Y,Lancamentos!$AF:$AF,Fluxo_de_Caixa_Semanal!ED$8,Lancamentos!$F:$F,"Orçado",Lancamentos!$J:$J,Fluxo_de_Caixa_Semanal!$A211)</f>
        <v>0</v>
      </c>
      <c r="EE211" s="121">
        <f>-SUMIFS(Lancamentos!$Y:$Y,Lancamentos!$AF:$AF,Fluxo_de_Caixa_Semanal!EE$8,Lancamentos!$F:$F,"Orçado",Lancamentos!$J:$J,Fluxo_de_Caixa_Semanal!$A211)</f>
        <v>0</v>
      </c>
      <c r="EF211" s="122">
        <f>-SUMIFS(Lancamentos!$Y:$Y,Lancamentos!$AF:$AF,Fluxo_de_Caixa_Semanal!EF$8,Lancamentos!$F:$F,"Orçado",Lancamentos!$J:$J,Fluxo_de_Caixa_Semanal!$A211)</f>
        <v>0</v>
      </c>
      <c r="EG211" s="123">
        <f>-SUMIFS(Lancamentos!$Y:$Y,Lancamentos!$AF:$AF,Fluxo_de_Caixa_Semanal!EG$8,Lancamentos!$F:$F,"Orçado",Lancamentos!$J:$J,Fluxo_de_Caixa_Semanal!$A211)</f>
        <v>0</v>
      </c>
      <c r="EH211" s="121">
        <f>-SUMIFS(Lancamentos!$Y:$Y,Lancamentos!$AF:$AF,Fluxo_de_Caixa_Semanal!EH$8,Lancamentos!$F:$F,"Orçado",Lancamentos!$J:$J,Fluxo_de_Caixa_Semanal!$A211)</f>
        <v>0</v>
      </c>
      <c r="EI211" s="122">
        <f>-SUMIFS(Lancamentos!$Y:$Y,Lancamentos!$AF:$AF,Fluxo_de_Caixa_Semanal!EI$8,Lancamentos!$F:$F,"Orçado",Lancamentos!$J:$J,Fluxo_de_Caixa_Semanal!$A211)</f>
        <v>0</v>
      </c>
      <c r="EJ211" s="123">
        <f>-SUMIFS(Lancamentos!$Y:$Y,Lancamentos!$AF:$AF,Fluxo_de_Caixa_Semanal!EJ$8,Lancamentos!$F:$F,"Orçado",Lancamentos!$J:$J,Fluxo_de_Caixa_Semanal!$A211)</f>
        <v>0</v>
      </c>
      <c r="EK211" s="121">
        <f>-SUMIFS(Lancamentos!$Y:$Y,Lancamentos!$AF:$AF,Fluxo_de_Caixa_Semanal!EK$8,Lancamentos!$F:$F,"Orçado",Lancamentos!$J:$J,Fluxo_de_Caixa_Semanal!$A211)</f>
        <v>0</v>
      </c>
      <c r="EL211" s="122">
        <f>-SUMIFS(Lancamentos!$Y:$Y,Lancamentos!$AF:$AF,Fluxo_de_Caixa_Semanal!EL$8,Lancamentos!$F:$F,"Orçado",Lancamentos!$J:$J,Fluxo_de_Caixa_Semanal!$A211)</f>
        <v>0</v>
      </c>
      <c r="EM211" s="123">
        <f>-SUMIFS(Lancamentos!$Y:$Y,Lancamentos!$AF:$AF,Fluxo_de_Caixa_Semanal!EM$8,Lancamentos!$F:$F,"Orçado",Lancamentos!$J:$J,Fluxo_de_Caixa_Semanal!$A211)</f>
        <v>0</v>
      </c>
      <c r="EN211" s="121">
        <f>-SUMIFS(Lancamentos!$Y:$Y,Lancamentos!$AF:$AF,Fluxo_de_Caixa_Semanal!EN$8,Lancamentos!$F:$F,"Orçado",Lancamentos!$J:$J,Fluxo_de_Caixa_Semanal!$A211)</f>
        <v>0</v>
      </c>
      <c r="EO211" s="122">
        <f>-SUMIFS(Lancamentos!$Y:$Y,Lancamentos!$AF:$AF,Fluxo_de_Caixa_Semanal!EO$8,Lancamentos!$F:$F,"Orçado",Lancamentos!$J:$J,Fluxo_de_Caixa_Semanal!$A211)</f>
        <v>0</v>
      </c>
      <c r="EP211" s="123">
        <f>-SUMIFS(Lancamentos!$Y:$Y,Lancamentos!$AF:$AF,Fluxo_de_Caixa_Semanal!EP$8,Lancamentos!$F:$F,"Orçado",Lancamentos!$J:$J,Fluxo_de_Caixa_Semanal!$A211)</f>
        <v>0</v>
      </c>
      <c r="EQ211" s="121">
        <f>-SUMIFS(Lancamentos!$Y:$Y,Lancamentos!$AF:$AF,Fluxo_de_Caixa_Semanal!EQ$8,Lancamentos!$F:$F,"Orçado",Lancamentos!$J:$J,Fluxo_de_Caixa_Semanal!$A211)</f>
        <v>0</v>
      </c>
      <c r="ER211" s="122">
        <f>-SUMIFS(Lancamentos!$Y:$Y,Lancamentos!$AF:$AF,Fluxo_de_Caixa_Semanal!ER$8,Lancamentos!$F:$F,"Orçado",Lancamentos!$J:$J,Fluxo_de_Caixa_Semanal!$A211)</f>
        <v>0</v>
      </c>
      <c r="ES211" s="123">
        <f>-SUMIFS(Lancamentos!$Y:$Y,Lancamentos!$AF:$AF,Fluxo_de_Caixa_Semanal!ES$8,Lancamentos!$F:$F,"Orçado",Lancamentos!$J:$J,Fluxo_de_Caixa_Semanal!$A211)</f>
        <v>0</v>
      </c>
    </row>
    <row r="212" spans="1:149" s="2" customFormat="1" x14ac:dyDescent="0.25">
      <c r="A212"/>
      <c r="B212"/>
      <c r="C212" s="165"/>
      <c r="D212" s="165"/>
      <c r="E212" s="166"/>
      <c r="F212" s="167"/>
      <c r="G212" s="165"/>
      <c r="H212" s="166"/>
      <c r="I212" s="165"/>
      <c r="J212" s="165"/>
      <c r="K212" s="166"/>
      <c r="L212" s="165"/>
      <c r="M212" s="165"/>
      <c r="N212" s="166"/>
      <c r="O212" s="165"/>
      <c r="P212" s="165"/>
      <c r="Q212" s="166"/>
      <c r="R212" s="165"/>
      <c r="S212" s="165"/>
      <c r="T212" s="166"/>
      <c r="U212" s="165"/>
      <c r="V212" s="165"/>
      <c r="W212" s="166"/>
      <c r="X212" s="121"/>
      <c r="Y212" s="122"/>
      <c r="Z212" s="123"/>
      <c r="AA212" s="121"/>
      <c r="AB212" s="122"/>
      <c r="AC212" s="123"/>
      <c r="AD212" s="121"/>
      <c r="AE212" s="122"/>
      <c r="AF212" s="123"/>
      <c r="AG212" s="121"/>
      <c r="AH212" s="122"/>
      <c r="AI212" s="123"/>
      <c r="AJ212" s="121"/>
      <c r="AK212" s="122"/>
      <c r="AL212" s="123"/>
      <c r="AM212" s="121"/>
      <c r="AN212" s="122"/>
      <c r="AO212" s="123"/>
      <c r="AP212" s="121"/>
      <c r="AQ212" s="122"/>
      <c r="AR212" s="123"/>
      <c r="AS212" s="121"/>
      <c r="AT212" s="122"/>
      <c r="AU212" s="123"/>
      <c r="AV212" s="121"/>
      <c r="AW212" s="122"/>
      <c r="AX212" s="123"/>
      <c r="AY212" s="121"/>
      <c r="AZ212" s="122"/>
      <c r="BA212" s="123"/>
      <c r="BB212" s="121"/>
      <c r="BC212" s="122"/>
      <c r="BD212" s="123"/>
      <c r="BE212" s="121"/>
      <c r="BF212" s="122"/>
      <c r="BG212" s="123"/>
      <c r="BH212" s="121"/>
      <c r="BI212" s="122"/>
      <c r="BJ212" s="123"/>
      <c r="BK212" s="121"/>
      <c r="BL212" s="122"/>
      <c r="BM212" s="123"/>
      <c r="BN212" s="121"/>
      <c r="BO212" s="122"/>
      <c r="BP212" s="128"/>
      <c r="BQ212" s="127"/>
      <c r="BS212" s="128"/>
      <c r="BT212" s="127"/>
      <c r="BV212" s="128"/>
      <c r="BW212" s="127"/>
      <c r="BY212" s="128"/>
      <c r="BZ212" s="127"/>
      <c r="CB212" s="128"/>
      <c r="CC212" s="127"/>
      <c r="CE212" s="128"/>
      <c r="CF212" s="127"/>
      <c r="CH212" s="128"/>
      <c r="CI212" s="127"/>
      <c r="CK212" s="128"/>
      <c r="CL212" s="127"/>
      <c r="CN212" s="128"/>
      <c r="CO212" s="127"/>
      <c r="CQ212" s="128"/>
      <c r="CR212" s="127"/>
      <c r="CT212" s="128"/>
      <c r="CU212" s="127"/>
      <c r="CW212" s="128"/>
      <c r="CX212" s="127"/>
      <c r="CZ212" s="128"/>
      <c r="DA212" s="127"/>
      <c r="DC212" s="128"/>
      <c r="DD212" s="127"/>
      <c r="DF212" s="128"/>
      <c r="DG212" s="127"/>
      <c r="DI212" s="128"/>
      <c r="DJ212" s="127"/>
      <c r="DL212" s="128"/>
      <c r="DM212" s="127"/>
      <c r="DO212" s="128"/>
      <c r="DP212" s="127"/>
      <c r="DR212" s="128"/>
      <c r="DS212" s="127"/>
      <c r="DU212" s="128"/>
      <c r="DV212" s="127"/>
      <c r="DX212" s="128"/>
      <c r="DY212" s="127"/>
      <c r="EA212" s="128"/>
      <c r="EB212" s="127"/>
      <c r="ED212" s="128"/>
      <c r="EE212" s="127"/>
      <c r="EG212" s="128"/>
      <c r="EH212" s="127"/>
      <c r="EJ212" s="128"/>
      <c r="EK212" s="127"/>
      <c r="EM212" s="128"/>
      <c r="EN212" s="127"/>
      <c r="EP212" s="128"/>
      <c r="EQ212" s="127"/>
      <c r="ES212" s="128"/>
    </row>
    <row r="213" spans="1:149" s="20" customFormat="1" x14ac:dyDescent="0.25">
      <c r="A213" s="88"/>
      <c r="B213" s="88" t="s">
        <v>211</v>
      </c>
      <c r="C213" s="125">
        <f t="shared" ref="C213:AC213" si="192">SUM(C214:C215)</f>
        <v>0</v>
      </c>
      <c r="D213" s="125">
        <f t="shared" si="192"/>
        <v>0</v>
      </c>
      <c r="E213" s="126">
        <f t="shared" si="192"/>
        <v>0</v>
      </c>
      <c r="F213" s="124">
        <f t="shared" ref="F213:H213" si="193">SUM(F214:F215)</f>
        <v>0</v>
      </c>
      <c r="G213" s="125">
        <f t="shared" si="193"/>
        <v>0</v>
      </c>
      <c r="H213" s="126">
        <f t="shared" si="193"/>
        <v>0</v>
      </c>
      <c r="I213" s="125">
        <f t="shared" si="192"/>
        <v>0</v>
      </c>
      <c r="J213" s="125">
        <f t="shared" si="192"/>
        <v>0</v>
      </c>
      <c r="K213" s="126">
        <f t="shared" si="192"/>
        <v>0</v>
      </c>
      <c r="L213" s="125">
        <f t="shared" ref="L213:M213" si="194">SUM(L214:L215)</f>
        <v>0</v>
      </c>
      <c r="M213" s="125">
        <f t="shared" si="194"/>
        <v>0</v>
      </c>
      <c r="N213" s="126">
        <f t="shared" si="192"/>
        <v>0</v>
      </c>
      <c r="O213" s="125">
        <f t="shared" ref="O213:P213" si="195">SUM(O214:O215)</f>
        <v>0</v>
      </c>
      <c r="P213" s="125">
        <f t="shared" si="195"/>
        <v>0</v>
      </c>
      <c r="Q213" s="126">
        <f t="shared" ref="Q213:S213" si="196">SUM(Q214:Q215)</f>
        <v>0</v>
      </c>
      <c r="R213" s="125">
        <f t="shared" si="196"/>
        <v>0</v>
      </c>
      <c r="S213" s="125">
        <f t="shared" si="196"/>
        <v>0</v>
      </c>
      <c r="T213" s="126">
        <f t="shared" ref="T213:V213" si="197">SUM(T214:T215)</f>
        <v>0</v>
      </c>
      <c r="U213" s="125">
        <f t="shared" si="197"/>
        <v>0</v>
      </c>
      <c r="V213" s="125">
        <f t="shared" si="197"/>
        <v>0</v>
      </c>
      <c r="W213" s="126">
        <f t="shared" ref="W213" si="198">SUM(W214:W215)</f>
        <v>0</v>
      </c>
      <c r="X213" s="124">
        <f t="shared" si="192"/>
        <v>0</v>
      </c>
      <c r="Y213" s="125">
        <f t="shared" si="192"/>
        <v>0</v>
      </c>
      <c r="Z213" s="126">
        <f t="shared" si="192"/>
        <v>0</v>
      </c>
      <c r="AA213" s="124">
        <f t="shared" si="192"/>
        <v>0</v>
      </c>
      <c r="AB213" s="125">
        <f t="shared" si="192"/>
        <v>0</v>
      </c>
      <c r="AC213" s="126">
        <f t="shared" si="192"/>
        <v>0</v>
      </c>
      <c r="AD213" s="124">
        <f>SUM(AD214:AD215)</f>
        <v>0</v>
      </c>
      <c r="AE213" s="125">
        <f>SUM(AE214:AE215)</f>
        <v>0</v>
      </c>
      <c r="AF213" s="126">
        <f>SUM(AF214:AF215)</f>
        <v>0</v>
      </c>
      <c r="AG213" s="124">
        <f>SUM(AG214:AG215)</f>
        <v>0</v>
      </c>
      <c r="AH213" s="125">
        <f t="shared" ref="AH213:BI213" si="199">SUM(AH214:AH215)</f>
        <v>0</v>
      </c>
      <c r="AI213" s="126">
        <f t="shared" si="199"/>
        <v>0</v>
      </c>
      <c r="AJ213" s="124">
        <f t="shared" si="199"/>
        <v>0</v>
      </c>
      <c r="AK213" s="125">
        <f t="shared" si="199"/>
        <v>0</v>
      </c>
      <c r="AL213" s="126">
        <f t="shared" si="199"/>
        <v>0</v>
      </c>
      <c r="AM213" s="124">
        <f t="shared" si="199"/>
        <v>0</v>
      </c>
      <c r="AN213" s="125">
        <f t="shared" si="199"/>
        <v>0</v>
      </c>
      <c r="AO213" s="126">
        <f t="shared" si="199"/>
        <v>0</v>
      </c>
      <c r="AP213" s="124">
        <f t="shared" si="199"/>
        <v>0</v>
      </c>
      <c r="AQ213" s="125">
        <f t="shared" si="199"/>
        <v>0</v>
      </c>
      <c r="AR213" s="126">
        <f t="shared" si="199"/>
        <v>0</v>
      </c>
      <c r="AS213" s="124">
        <f t="shared" si="199"/>
        <v>0</v>
      </c>
      <c r="AT213" s="125">
        <f t="shared" si="199"/>
        <v>0</v>
      </c>
      <c r="AU213" s="126">
        <f t="shared" si="199"/>
        <v>0</v>
      </c>
      <c r="AV213" s="124">
        <f t="shared" si="199"/>
        <v>0</v>
      </c>
      <c r="AW213" s="125">
        <f t="shared" si="199"/>
        <v>0</v>
      </c>
      <c r="AX213" s="126">
        <f t="shared" si="199"/>
        <v>0</v>
      </c>
      <c r="AY213" s="124">
        <f t="shared" si="199"/>
        <v>0</v>
      </c>
      <c r="AZ213" s="125">
        <f t="shared" si="199"/>
        <v>0</v>
      </c>
      <c r="BA213" s="126">
        <f t="shared" si="199"/>
        <v>0</v>
      </c>
      <c r="BB213" s="124">
        <f t="shared" si="199"/>
        <v>0</v>
      </c>
      <c r="BC213" s="125">
        <f t="shared" si="199"/>
        <v>0</v>
      </c>
      <c r="BD213" s="126">
        <f t="shared" si="199"/>
        <v>0</v>
      </c>
      <c r="BE213" s="124">
        <f t="shared" si="199"/>
        <v>0</v>
      </c>
      <c r="BF213" s="125">
        <f t="shared" si="199"/>
        <v>0</v>
      </c>
      <c r="BG213" s="126">
        <f t="shared" si="199"/>
        <v>0</v>
      </c>
      <c r="BH213" s="124">
        <f t="shared" si="199"/>
        <v>0</v>
      </c>
      <c r="BI213" s="125">
        <f t="shared" si="199"/>
        <v>0</v>
      </c>
      <c r="BJ213" s="126">
        <f t="shared" ref="BJ213:CN213" si="200">SUM(BJ214:BJ215)</f>
        <v>0</v>
      </c>
      <c r="BK213" s="124">
        <f t="shared" si="200"/>
        <v>0</v>
      </c>
      <c r="BL213" s="125">
        <f t="shared" si="200"/>
        <v>0</v>
      </c>
      <c r="BM213" s="126">
        <f t="shared" si="200"/>
        <v>0</v>
      </c>
      <c r="BN213" s="124">
        <f t="shared" si="200"/>
        <v>0</v>
      </c>
      <c r="BO213" s="125">
        <f t="shared" si="200"/>
        <v>0</v>
      </c>
      <c r="BP213" s="126">
        <f t="shared" si="200"/>
        <v>0</v>
      </c>
      <c r="BQ213" s="124">
        <f t="shared" si="200"/>
        <v>0</v>
      </c>
      <c r="BR213" s="125">
        <f t="shared" si="200"/>
        <v>0</v>
      </c>
      <c r="BS213" s="126">
        <f t="shared" si="200"/>
        <v>0</v>
      </c>
      <c r="BT213" s="124">
        <f t="shared" si="200"/>
        <v>0</v>
      </c>
      <c r="BU213" s="125">
        <f t="shared" si="200"/>
        <v>0</v>
      </c>
      <c r="BV213" s="126">
        <f t="shared" si="200"/>
        <v>0</v>
      </c>
      <c r="BW213" s="124">
        <f t="shared" si="200"/>
        <v>0</v>
      </c>
      <c r="BX213" s="125">
        <f t="shared" si="200"/>
        <v>0</v>
      </c>
      <c r="BY213" s="126">
        <f t="shared" si="200"/>
        <v>0</v>
      </c>
      <c r="BZ213" s="124">
        <f t="shared" si="200"/>
        <v>0</v>
      </c>
      <c r="CA213" s="125">
        <f t="shared" si="200"/>
        <v>0</v>
      </c>
      <c r="CB213" s="126">
        <f t="shared" si="200"/>
        <v>0</v>
      </c>
      <c r="CC213" s="124">
        <f t="shared" si="200"/>
        <v>0</v>
      </c>
      <c r="CD213" s="125">
        <f t="shared" si="200"/>
        <v>0</v>
      </c>
      <c r="CE213" s="126">
        <f t="shared" si="200"/>
        <v>0</v>
      </c>
      <c r="CF213" s="124">
        <f t="shared" si="200"/>
        <v>0</v>
      </c>
      <c r="CG213" s="125">
        <f t="shared" si="200"/>
        <v>0</v>
      </c>
      <c r="CH213" s="126">
        <f t="shared" si="200"/>
        <v>0</v>
      </c>
      <c r="CI213" s="124">
        <f t="shared" si="200"/>
        <v>0</v>
      </c>
      <c r="CJ213" s="125">
        <f t="shared" si="200"/>
        <v>0</v>
      </c>
      <c r="CK213" s="126">
        <f t="shared" si="200"/>
        <v>0</v>
      </c>
      <c r="CL213" s="124">
        <f t="shared" si="200"/>
        <v>0</v>
      </c>
      <c r="CM213" s="125">
        <f t="shared" si="200"/>
        <v>0</v>
      </c>
      <c r="CN213" s="126">
        <f t="shared" si="200"/>
        <v>0</v>
      </c>
      <c r="CO213" s="124">
        <f>SUM(CO214:CO215)</f>
        <v>0</v>
      </c>
      <c r="CP213" s="125">
        <f t="shared" ref="CP213:DT213" si="201">SUM(CP214:CP215)</f>
        <v>0</v>
      </c>
      <c r="CQ213" s="126">
        <f t="shared" si="201"/>
        <v>0</v>
      </c>
      <c r="CR213" s="124">
        <f t="shared" si="201"/>
        <v>0</v>
      </c>
      <c r="CS213" s="125">
        <f t="shared" si="201"/>
        <v>0</v>
      </c>
      <c r="CT213" s="126">
        <f t="shared" si="201"/>
        <v>0</v>
      </c>
      <c r="CU213" s="124">
        <f t="shared" si="201"/>
        <v>0</v>
      </c>
      <c r="CV213" s="125">
        <f t="shared" si="201"/>
        <v>0</v>
      </c>
      <c r="CW213" s="126">
        <f t="shared" si="201"/>
        <v>0</v>
      </c>
      <c r="CX213" s="124">
        <f t="shared" si="201"/>
        <v>0</v>
      </c>
      <c r="CY213" s="125">
        <f t="shared" si="201"/>
        <v>0</v>
      </c>
      <c r="CZ213" s="126">
        <f t="shared" si="201"/>
        <v>0</v>
      </c>
      <c r="DA213" s="124">
        <f t="shared" si="201"/>
        <v>0</v>
      </c>
      <c r="DB213" s="125">
        <f t="shared" si="201"/>
        <v>0</v>
      </c>
      <c r="DC213" s="126">
        <f t="shared" si="201"/>
        <v>0</v>
      </c>
      <c r="DD213" s="124">
        <f t="shared" si="201"/>
        <v>0</v>
      </c>
      <c r="DE213" s="125">
        <f t="shared" si="201"/>
        <v>0</v>
      </c>
      <c r="DF213" s="126">
        <f t="shared" si="201"/>
        <v>0</v>
      </c>
      <c r="DG213" s="124">
        <f t="shared" si="201"/>
        <v>0</v>
      </c>
      <c r="DH213" s="125">
        <f t="shared" si="201"/>
        <v>0</v>
      </c>
      <c r="DI213" s="126">
        <f t="shared" si="201"/>
        <v>0</v>
      </c>
      <c r="DJ213" s="124">
        <f t="shared" si="201"/>
        <v>0</v>
      </c>
      <c r="DK213" s="125">
        <f t="shared" si="201"/>
        <v>0</v>
      </c>
      <c r="DL213" s="126">
        <f t="shared" si="201"/>
        <v>0</v>
      </c>
      <c r="DM213" s="124">
        <f t="shared" si="201"/>
        <v>0</v>
      </c>
      <c r="DN213" s="125">
        <f t="shared" si="201"/>
        <v>0</v>
      </c>
      <c r="DO213" s="126">
        <f t="shared" si="201"/>
        <v>0</v>
      </c>
      <c r="DP213" s="124">
        <f t="shared" si="201"/>
        <v>0</v>
      </c>
      <c r="DQ213" s="125">
        <f t="shared" si="201"/>
        <v>0</v>
      </c>
      <c r="DR213" s="126">
        <f t="shared" si="201"/>
        <v>0</v>
      </c>
      <c r="DS213" s="124">
        <f t="shared" si="201"/>
        <v>0</v>
      </c>
      <c r="DT213" s="125">
        <f t="shared" si="201"/>
        <v>0</v>
      </c>
      <c r="DU213" s="126">
        <f t="shared" ref="DU213:ES213" si="202">SUM(DU214:DU215)</f>
        <v>0</v>
      </c>
      <c r="DV213" s="124">
        <f t="shared" si="202"/>
        <v>0</v>
      </c>
      <c r="DW213" s="125">
        <f t="shared" si="202"/>
        <v>0</v>
      </c>
      <c r="DX213" s="126">
        <f t="shared" si="202"/>
        <v>0</v>
      </c>
      <c r="DY213" s="124">
        <f t="shared" si="202"/>
        <v>0</v>
      </c>
      <c r="DZ213" s="125">
        <f t="shared" si="202"/>
        <v>0</v>
      </c>
      <c r="EA213" s="126">
        <f t="shared" si="202"/>
        <v>0</v>
      </c>
      <c r="EB213" s="124">
        <f t="shared" si="202"/>
        <v>0</v>
      </c>
      <c r="EC213" s="125">
        <f t="shared" si="202"/>
        <v>0</v>
      </c>
      <c r="ED213" s="126">
        <f t="shared" si="202"/>
        <v>0</v>
      </c>
      <c r="EE213" s="124">
        <f t="shared" si="202"/>
        <v>0</v>
      </c>
      <c r="EF213" s="125">
        <f t="shared" si="202"/>
        <v>0</v>
      </c>
      <c r="EG213" s="126">
        <f t="shared" si="202"/>
        <v>0</v>
      </c>
      <c r="EH213" s="124">
        <f t="shared" si="202"/>
        <v>0</v>
      </c>
      <c r="EI213" s="125">
        <f t="shared" si="202"/>
        <v>0</v>
      </c>
      <c r="EJ213" s="126">
        <f t="shared" si="202"/>
        <v>0</v>
      </c>
      <c r="EK213" s="124">
        <f t="shared" si="202"/>
        <v>0</v>
      </c>
      <c r="EL213" s="125">
        <f t="shared" si="202"/>
        <v>0</v>
      </c>
      <c r="EM213" s="126">
        <f t="shared" si="202"/>
        <v>0</v>
      </c>
      <c r="EN213" s="124">
        <f t="shared" si="202"/>
        <v>0</v>
      </c>
      <c r="EO213" s="125">
        <f t="shared" si="202"/>
        <v>0</v>
      </c>
      <c r="EP213" s="126">
        <f t="shared" si="202"/>
        <v>0</v>
      </c>
      <c r="EQ213" s="124">
        <f t="shared" si="202"/>
        <v>0</v>
      </c>
      <c r="ER213" s="125">
        <f t="shared" si="202"/>
        <v>0</v>
      </c>
      <c r="ES213" s="126">
        <f t="shared" si="202"/>
        <v>0</v>
      </c>
    </row>
    <row r="214" spans="1:149" s="2" customFormat="1" outlineLevel="1" x14ac:dyDescent="0.25">
      <c r="A214" t="s">
        <v>212</v>
      </c>
      <c r="B214" t="s">
        <v>213</v>
      </c>
      <c r="C214" s="165">
        <f>-SUMIFS(Lancamentos!$Y:$Y,Lancamentos!$AF:$AF,Fluxo_de_Caixa_Semanal!C$8,Lancamentos!$F:$F,"Realizado",Lancamentos!$J:$J,Fluxo_de_Caixa_Semanal!$A214)</f>
        <v>0</v>
      </c>
      <c r="D214" s="165">
        <f>-SUMIFS(Lancamentos!$Y:$Y,Lancamentos!$AF:$AF,Fluxo_de_Caixa_Semanal!D$8,Lancamentos!$F:$F,"Realizado",Lancamentos!$J:$J,Fluxo_de_Caixa_Semanal!$A214)</f>
        <v>0</v>
      </c>
      <c r="E214" s="166">
        <f>-SUMIFS(Lancamentos!$Y:$Y,Lancamentos!$AF:$AF,Fluxo_de_Caixa_Semanal!E$8,Lancamentos!$F:$F,"Realizado",Lancamentos!$J:$J,Fluxo_de_Caixa_Semanal!$A214)</f>
        <v>0</v>
      </c>
      <c r="F214" s="167">
        <f>-SUMIFS(Lancamentos!$Y:$Y,Lancamentos!$AF:$AF,Fluxo_de_Caixa_Semanal!F$8,Lancamentos!$F:$F,"Realizado",Lancamentos!$J:$J,Fluxo_de_Caixa_Semanal!$A214)</f>
        <v>0</v>
      </c>
      <c r="G214" s="165">
        <f>-SUMIFS(Lancamentos!$Y:$Y,Lancamentos!$AF:$AF,Fluxo_de_Caixa_Semanal!G$8,Lancamentos!$F:$F,"Realizado",Lancamentos!$J:$J,Fluxo_de_Caixa_Semanal!$A214)</f>
        <v>0</v>
      </c>
      <c r="H214" s="166">
        <f>-SUMIFS(Lancamentos!$Y:$Y,Lancamentos!$AF:$AF,Fluxo_de_Caixa_Semanal!H$8,Lancamentos!$F:$F,"Realizado",Lancamentos!$J:$J,Fluxo_de_Caixa_Semanal!$A214)</f>
        <v>0</v>
      </c>
      <c r="I214" s="167">
        <f>-SUMIFS(Lancamentos!$Y:$Y,Lancamentos!$AF:$AF,Fluxo_de_Caixa_Semanal!I$8,Lancamentos!$F:$F,"Realizado",Lancamentos!$J:$J,Fluxo_de_Caixa_Semanal!$A214)</f>
        <v>0</v>
      </c>
      <c r="J214" s="165">
        <f>-SUMIFS(Lancamentos!$Y:$Y,Lancamentos!$AF:$AF,Fluxo_de_Caixa_Semanal!J$8,Lancamentos!$F:$F,"Realizado",Lancamentos!$J:$J,Fluxo_de_Caixa_Semanal!$A214)</f>
        <v>0</v>
      </c>
      <c r="K214" s="166">
        <f>-SUMIFS(Lancamentos!$Y:$Y,Lancamentos!$AF:$AF,Fluxo_de_Caixa_Semanal!K$8,Lancamentos!$F:$F,"Realizado",Lancamentos!$J:$J,Fluxo_de_Caixa_Semanal!$A214)</f>
        <v>0</v>
      </c>
      <c r="L214" s="167">
        <f>-SUMIFS(Lancamentos!$Y:$Y,Lancamentos!$AF:$AF,Fluxo_de_Caixa_Semanal!L$8,Lancamentos!$F:$F,"Realizado",Lancamentos!$J:$J,Fluxo_de_Caixa_Semanal!$A214)</f>
        <v>0</v>
      </c>
      <c r="M214" s="165">
        <f>-SUMIFS(Lancamentos!$Y:$Y,Lancamentos!$AF:$AF,Fluxo_de_Caixa_Semanal!M$8,Lancamentos!$F:$F,"Realizado",Lancamentos!$J:$J,Fluxo_de_Caixa_Semanal!$A214)</f>
        <v>0</v>
      </c>
      <c r="N214" s="166">
        <f>-SUMIFS(Lancamentos!$Y:$Y,Lancamentos!$AF:$AF,Fluxo_de_Caixa_Semanal!N$8,Lancamentos!$F:$F,"Realizado",Lancamentos!$J:$J,Fluxo_de_Caixa_Semanal!$A214)</f>
        <v>0</v>
      </c>
      <c r="O214" s="167">
        <f>-SUMIFS(Lancamentos!$Y:$Y,Lancamentos!$AF:$AF,Fluxo_de_Caixa_Semanal!O$8,Lancamentos!$F:$F,"Realizado",Lancamentos!$J:$J,Fluxo_de_Caixa_Semanal!$A214)</f>
        <v>0</v>
      </c>
      <c r="P214" s="165">
        <f>-SUMIFS(Lancamentos!$Y:$Y,Lancamentos!$AF:$AF,Fluxo_de_Caixa_Semanal!P$8,Lancamentos!$F:$F,"Realizado",Lancamentos!$J:$J,Fluxo_de_Caixa_Semanal!$A214)</f>
        <v>0</v>
      </c>
      <c r="Q214" s="166">
        <f>-SUMIFS(Lancamentos!$Y:$Y,Lancamentos!$AF:$AF,Fluxo_de_Caixa_Semanal!Q$8,Lancamentos!$F:$F,"Realizado",Lancamentos!$J:$J,Fluxo_de_Caixa_Semanal!$A214)</f>
        <v>0</v>
      </c>
      <c r="R214" s="167">
        <f>-SUMIFS(Lancamentos!$Y:$Y,Lancamentos!$AF:$AF,Fluxo_de_Caixa_Semanal!R$8,Lancamentos!$F:$F,"Realizado",Lancamentos!$J:$J,Fluxo_de_Caixa_Semanal!$A214)</f>
        <v>0</v>
      </c>
      <c r="S214" s="165">
        <f>-SUMIFS(Lancamentos!$Y:$Y,Lancamentos!$AF:$AF,Fluxo_de_Caixa_Semanal!S$8,Lancamentos!$F:$F,"Realizado",Lancamentos!$J:$J,Fluxo_de_Caixa_Semanal!$A214)</f>
        <v>0</v>
      </c>
      <c r="T214" s="166">
        <f>-SUMIFS(Lancamentos!$Y:$Y,Lancamentos!$AF:$AF,Fluxo_de_Caixa_Semanal!T$8,Lancamentos!$F:$F,"Realizado",Lancamentos!$J:$J,Fluxo_de_Caixa_Semanal!$A214)</f>
        <v>0</v>
      </c>
      <c r="U214" s="167">
        <f>-SUMIFS(Lancamentos!$Y:$Y,Lancamentos!$AF:$AF,Fluxo_de_Caixa_Semanal!U$8,Lancamentos!$F:$F,"Realizado",Lancamentos!$J:$J,Fluxo_de_Caixa_Semanal!$A214)</f>
        <v>0</v>
      </c>
      <c r="V214" s="165">
        <f>-SUMIFS(Lancamentos!$Y:$Y,Lancamentos!$AF:$AF,Fluxo_de_Caixa_Semanal!V$8,Lancamentos!$F:$F,"Realizado",Lancamentos!$J:$J,Fluxo_de_Caixa_Semanal!$A214)</f>
        <v>0</v>
      </c>
      <c r="W214" s="166">
        <f>-SUMIFS(Lancamentos!$Y:$Y,Lancamentos!$AF:$AF,Fluxo_de_Caixa_Semanal!W$8,Lancamentos!$F:$F,"Realizado",Lancamentos!$J:$J,Fluxo_de_Caixa_Semanal!$A214)</f>
        <v>0</v>
      </c>
      <c r="X214" s="121">
        <f>-SUMIFS(Lancamentos!$Y:$Y,Lancamentos!$AF:$AF,Fluxo_de_Caixa_Semanal!X$8,Lancamentos!$F:$F,"Orçado",Lancamentos!$J:$J,Fluxo_de_Caixa_Semanal!$A214)</f>
        <v>0</v>
      </c>
      <c r="Y214" s="122">
        <f>-SUMIFS(Lancamentos!$Y:$Y,Lancamentos!$AF:$AF,Fluxo_de_Caixa_Semanal!Y$8,Lancamentos!$F:$F,"Orçado",Lancamentos!$J:$J,Fluxo_de_Caixa_Semanal!$A214)</f>
        <v>0</v>
      </c>
      <c r="Z214" s="123">
        <f>-SUMIFS(Lancamentos!$Y:$Y,Lancamentos!$AF:$AF,Fluxo_de_Caixa_Semanal!Z$8,Lancamentos!$F:$F,"Orçado",Lancamentos!$J:$J,Fluxo_de_Caixa_Semanal!$A214)</f>
        <v>0</v>
      </c>
      <c r="AA214" s="121">
        <f>-SUMIFS(Lancamentos!$Y:$Y,Lancamentos!$AF:$AF,Fluxo_de_Caixa_Semanal!AA$8,Lancamentos!$F:$F,"Orçado",Lancamentos!$J:$J,Fluxo_de_Caixa_Semanal!$A214)</f>
        <v>0</v>
      </c>
      <c r="AB214" s="122">
        <f>-SUMIFS(Lancamentos!$Y:$Y,Lancamentos!$AF:$AF,Fluxo_de_Caixa_Semanal!AB$8,Lancamentos!$F:$F,"Orçado",Lancamentos!$J:$J,Fluxo_de_Caixa_Semanal!$A214)</f>
        <v>0</v>
      </c>
      <c r="AC214" s="123">
        <f>-SUMIFS(Lancamentos!$Y:$Y,Lancamentos!$AF:$AF,Fluxo_de_Caixa_Semanal!AC$8,Lancamentos!$F:$F,"Orçado",Lancamentos!$J:$J,Fluxo_de_Caixa_Semanal!$A214)</f>
        <v>0</v>
      </c>
      <c r="AD214" s="121">
        <f>-SUMIFS(Lancamentos!$Y:$Y,Lancamentos!$AF:$AF,Fluxo_de_Caixa_Semanal!AD$8,Lancamentos!$F:$F,"Orçado",Lancamentos!$J:$J,Fluxo_de_Caixa_Semanal!$A214)</f>
        <v>0</v>
      </c>
      <c r="AE214" s="122">
        <f>-SUMIFS(Lancamentos!$Y:$Y,Lancamentos!$AF:$AF,Fluxo_de_Caixa_Semanal!AE$8,Lancamentos!$F:$F,"Orçado",Lancamentos!$J:$J,Fluxo_de_Caixa_Semanal!$A214)</f>
        <v>0</v>
      </c>
      <c r="AF214" s="123">
        <f>-SUMIFS(Lancamentos!$Y:$Y,Lancamentos!$AF:$AF,Fluxo_de_Caixa_Semanal!AF$8,Lancamentos!$F:$F,"Orçado",Lancamentos!$J:$J,Fluxo_de_Caixa_Semanal!$A214)</f>
        <v>0</v>
      </c>
      <c r="AG214" s="121">
        <f>-SUMIFS(Lancamentos!$Y:$Y,Lancamentos!$AF:$AF,Fluxo_de_Caixa_Semanal!AG$8,Lancamentos!$F:$F,"Orçado",Lancamentos!$J:$J,Fluxo_de_Caixa_Semanal!$A214)</f>
        <v>0</v>
      </c>
      <c r="AH214" s="122">
        <f>-SUMIFS(Lancamentos!$Y:$Y,Lancamentos!$AF:$AF,Fluxo_de_Caixa_Semanal!AH$8,Lancamentos!$F:$F,"Orçado",Lancamentos!$J:$J,Fluxo_de_Caixa_Semanal!$A214)</f>
        <v>0</v>
      </c>
      <c r="AI214" s="123">
        <f>-SUMIFS(Lancamentos!$Y:$Y,Lancamentos!$AF:$AF,Fluxo_de_Caixa_Semanal!AI$8,Lancamentos!$F:$F,"Orçado",Lancamentos!$J:$J,Fluxo_de_Caixa_Semanal!$A214)</f>
        <v>0</v>
      </c>
      <c r="AJ214" s="121">
        <f>-SUMIFS(Lancamentos!$Y:$Y,Lancamentos!$AF:$AF,Fluxo_de_Caixa_Semanal!AJ$8,Lancamentos!$F:$F,"Orçado",Lancamentos!$J:$J,Fluxo_de_Caixa_Semanal!$A214)</f>
        <v>0</v>
      </c>
      <c r="AK214" s="122">
        <f>-SUMIFS(Lancamentos!$Y:$Y,Lancamentos!$AF:$AF,Fluxo_de_Caixa_Semanal!AK$8,Lancamentos!$F:$F,"Orçado",Lancamentos!$J:$J,Fluxo_de_Caixa_Semanal!$A214)</f>
        <v>0</v>
      </c>
      <c r="AL214" s="123">
        <f>-SUMIFS(Lancamentos!$Y:$Y,Lancamentos!$AF:$AF,Fluxo_de_Caixa_Semanal!AL$8,Lancamentos!$F:$F,"Orçado",Lancamentos!$J:$J,Fluxo_de_Caixa_Semanal!$A214)</f>
        <v>0</v>
      </c>
      <c r="AM214" s="121">
        <f>-SUMIFS(Lancamentos!$Y:$Y,Lancamentos!$AF:$AF,Fluxo_de_Caixa_Semanal!AM$8,Lancamentos!$F:$F,"Orçado",Lancamentos!$J:$J,Fluxo_de_Caixa_Semanal!$A214)</f>
        <v>0</v>
      </c>
      <c r="AN214" s="122">
        <f>-SUMIFS(Lancamentos!$Y:$Y,Lancamentos!$AF:$AF,Fluxo_de_Caixa_Semanal!AN$8,Lancamentos!$F:$F,"Orçado",Lancamentos!$J:$J,Fluxo_de_Caixa_Semanal!$A214)</f>
        <v>0</v>
      </c>
      <c r="AO214" s="123">
        <f>-SUMIFS(Lancamentos!$Y:$Y,Lancamentos!$AF:$AF,Fluxo_de_Caixa_Semanal!AO$8,Lancamentos!$F:$F,"Orçado",Lancamentos!$J:$J,Fluxo_de_Caixa_Semanal!$A214)</f>
        <v>0</v>
      </c>
      <c r="AP214" s="121">
        <f>-SUMIFS(Lancamentos!$Y:$Y,Lancamentos!$AF:$AF,Fluxo_de_Caixa_Semanal!AP$8,Lancamentos!$F:$F,"Orçado",Lancamentos!$J:$J,Fluxo_de_Caixa_Semanal!$A214)</f>
        <v>0</v>
      </c>
      <c r="AQ214" s="122">
        <f>-SUMIFS(Lancamentos!$Y:$Y,Lancamentos!$AF:$AF,Fluxo_de_Caixa_Semanal!AQ$8,Lancamentos!$F:$F,"Orçado",Lancamentos!$J:$J,Fluxo_de_Caixa_Semanal!$A214)</f>
        <v>0</v>
      </c>
      <c r="AR214" s="123">
        <f>-SUMIFS(Lancamentos!$Y:$Y,Lancamentos!$AF:$AF,Fluxo_de_Caixa_Semanal!AR$8,Lancamentos!$F:$F,"Orçado",Lancamentos!$J:$J,Fluxo_de_Caixa_Semanal!$A214)</f>
        <v>0</v>
      </c>
      <c r="AS214" s="121">
        <f>-SUMIFS(Lancamentos!$Y:$Y,Lancamentos!$AF:$AF,Fluxo_de_Caixa_Semanal!AS$8,Lancamentos!$F:$F,"Orçado",Lancamentos!$J:$J,Fluxo_de_Caixa_Semanal!$A214)</f>
        <v>0</v>
      </c>
      <c r="AT214" s="122">
        <f>-SUMIFS(Lancamentos!$Y:$Y,Lancamentos!$AF:$AF,Fluxo_de_Caixa_Semanal!AT$8,Lancamentos!$F:$F,"Orçado",Lancamentos!$J:$J,Fluxo_de_Caixa_Semanal!$A214)</f>
        <v>0</v>
      </c>
      <c r="AU214" s="123">
        <f>-SUMIFS(Lancamentos!$Y:$Y,Lancamentos!$AF:$AF,Fluxo_de_Caixa_Semanal!AU$8,Lancamentos!$F:$F,"Orçado",Lancamentos!$J:$J,Fluxo_de_Caixa_Semanal!$A214)</f>
        <v>0</v>
      </c>
      <c r="AV214" s="121">
        <f>-SUMIFS(Lancamentos!$Y:$Y,Lancamentos!$AF:$AF,Fluxo_de_Caixa_Semanal!AV$8,Lancamentos!$F:$F,"Orçado",Lancamentos!$J:$J,Fluxo_de_Caixa_Semanal!$A214)</f>
        <v>0</v>
      </c>
      <c r="AW214" s="122">
        <f>-SUMIFS(Lancamentos!$Y:$Y,Lancamentos!$AF:$AF,Fluxo_de_Caixa_Semanal!AW$8,Lancamentos!$F:$F,"Orçado",Lancamentos!$J:$J,Fluxo_de_Caixa_Semanal!$A214)</f>
        <v>0</v>
      </c>
      <c r="AX214" s="123">
        <f>-SUMIFS(Lancamentos!$Y:$Y,Lancamentos!$AF:$AF,Fluxo_de_Caixa_Semanal!AX$8,Lancamentos!$F:$F,"Orçado",Lancamentos!$J:$J,Fluxo_de_Caixa_Semanal!$A214)</f>
        <v>0</v>
      </c>
      <c r="AY214" s="121">
        <f>-SUMIFS(Lancamentos!$Y:$Y,Lancamentos!$AF:$AF,Fluxo_de_Caixa_Semanal!AY$8,Lancamentos!$F:$F,"Orçado",Lancamentos!$J:$J,Fluxo_de_Caixa_Semanal!$A214)</f>
        <v>0</v>
      </c>
      <c r="AZ214" s="122">
        <f>-SUMIFS(Lancamentos!$Y:$Y,Lancamentos!$AF:$AF,Fluxo_de_Caixa_Semanal!AZ$8,Lancamentos!$F:$F,"Orçado",Lancamentos!$J:$J,Fluxo_de_Caixa_Semanal!$A214)</f>
        <v>0</v>
      </c>
      <c r="BA214" s="123">
        <f>-SUMIFS(Lancamentos!$Y:$Y,Lancamentos!$AF:$AF,Fluxo_de_Caixa_Semanal!BA$8,Lancamentos!$F:$F,"Orçado",Lancamentos!$J:$J,Fluxo_de_Caixa_Semanal!$A214)</f>
        <v>0</v>
      </c>
      <c r="BB214" s="121">
        <f>-SUMIFS(Lancamentos!$Y:$Y,Lancamentos!$AF:$AF,Fluxo_de_Caixa_Semanal!BB$8,Lancamentos!$F:$F,"Orçado",Lancamentos!$J:$J,Fluxo_de_Caixa_Semanal!$A214)</f>
        <v>0</v>
      </c>
      <c r="BC214" s="122">
        <f>-SUMIFS(Lancamentos!$Y:$Y,Lancamentos!$AF:$AF,Fluxo_de_Caixa_Semanal!BC$8,Lancamentos!$F:$F,"Orçado",Lancamentos!$J:$J,Fluxo_de_Caixa_Semanal!$A214)</f>
        <v>0</v>
      </c>
      <c r="BD214" s="123">
        <f>-SUMIFS(Lancamentos!$Y:$Y,Lancamentos!$AF:$AF,Fluxo_de_Caixa_Semanal!BD$8,Lancamentos!$F:$F,"Orçado",Lancamentos!$J:$J,Fluxo_de_Caixa_Semanal!$A214)</f>
        <v>0</v>
      </c>
      <c r="BE214" s="121">
        <f>-SUMIFS(Lancamentos!$Y:$Y,Lancamentos!$AF:$AF,Fluxo_de_Caixa_Semanal!BE$8,Lancamentos!$F:$F,"Orçado",Lancamentos!$J:$J,Fluxo_de_Caixa_Semanal!$A214)</f>
        <v>0</v>
      </c>
      <c r="BF214" s="122">
        <f>-SUMIFS(Lancamentos!$Y:$Y,Lancamentos!$AF:$AF,Fluxo_de_Caixa_Semanal!BF$8,Lancamentos!$F:$F,"Orçado",Lancamentos!$J:$J,Fluxo_de_Caixa_Semanal!$A214)</f>
        <v>0</v>
      </c>
      <c r="BG214" s="123">
        <f>-SUMIFS(Lancamentos!$Y:$Y,Lancamentos!$AF:$AF,Fluxo_de_Caixa_Semanal!BG$8,Lancamentos!$F:$F,"Orçado",Lancamentos!$J:$J,Fluxo_de_Caixa_Semanal!$A214)</f>
        <v>0</v>
      </c>
      <c r="BH214" s="121">
        <f>-SUMIFS(Lancamentos!$Y:$Y,Lancamentos!$AF:$AF,Fluxo_de_Caixa_Semanal!BH$8,Lancamentos!$F:$F,"Orçado",Lancamentos!$J:$J,Fluxo_de_Caixa_Semanal!$A214)</f>
        <v>0</v>
      </c>
      <c r="BI214" s="122">
        <f>-SUMIFS(Lancamentos!$Y:$Y,Lancamentos!$AF:$AF,Fluxo_de_Caixa_Semanal!BI$8,Lancamentos!$F:$F,"Orçado",Lancamentos!$J:$J,Fluxo_de_Caixa_Semanal!$A214)</f>
        <v>0</v>
      </c>
      <c r="BJ214" s="123">
        <f>-SUMIFS(Lancamentos!$Y:$Y,Lancamentos!$AF:$AF,Fluxo_de_Caixa_Semanal!BJ$8,Lancamentos!$F:$F,"Orçado",Lancamentos!$J:$J,Fluxo_de_Caixa_Semanal!$A214)</f>
        <v>0</v>
      </c>
      <c r="BK214" s="121">
        <f>-SUMIFS(Lancamentos!$Y:$Y,Lancamentos!$AF:$AF,Fluxo_de_Caixa_Semanal!BK$8,Lancamentos!$F:$F,"Orçado",Lancamentos!$J:$J,Fluxo_de_Caixa_Semanal!$A214)</f>
        <v>0</v>
      </c>
      <c r="BL214" s="122">
        <f>-SUMIFS(Lancamentos!$Y:$Y,Lancamentos!$AF:$AF,Fluxo_de_Caixa_Semanal!BL$8,Lancamentos!$F:$F,"Orçado",Lancamentos!$J:$J,Fluxo_de_Caixa_Semanal!$A214)</f>
        <v>0</v>
      </c>
      <c r="BM214" s="123">
        <f>-SUMIFS(Lancamentos!$Y:$Y,Lancamentos!$AF:$AF,Fluxo_de_Caixa_Semanal!BM$8,Lancamentos!$F:$F,"Orçado",Lancamentos!$J:$J,Fluxo_de_Caixa_Semanal!$A214)</f>
        <v>0</v>
      </c>
      <c r="BN214" s="121">
        <f>-SUMIFS(Lancamentos!$Y:$Y,Lancamentos!$AF:$AF,Fluxo_de_Caixa_Semanal!BN$8,Lancamentos!$F:$F,"Orçado",Lancamentos!$J:$J,Fluxo_de_Caixa_Semanal!$A214)</f>
        <v>0</v>
      </c>
      <c r="BO214" s="122">
        <f>-SUMIFS(Lancamentos!$Y:$Y,Lancamentos!$AF:$AF,Fluxo_de_Caixa_Semanal!BO$8,Lancamentos!$F:$F,"Orçado",Lancamentos!$J:$J,Fluxo_de_Caixa_Semanal!$A214)</f>
        <v>0</v>
      </c>
      <c r="BP214" s="123">
        <f>-SUMIFS(Lancamentos!$Y:$Y,Lancamentos!$AF:$AF,Fluxo_de_Caixa_Semanal!BP$8,Lancamentos!$F:$F,"Orçado",Lancamentos!$J:$J,Fluxo_de_Caixa_Semanal!$A214)</f>
        <v>0</v>
      </c>
      <c r="BQ214" s="121">
        <f>-SUMIFS(Lancamentos!$Y:$Y,Lancamentos!$AF:$AF,Fluxo_de_Caixa_Semanal!BQ$8,Lancamentos!$F:$F,"Orçado",Lancamentos!$J:$J,Fluxo_de_Caixa_Semanal!$A214)</f>
        <v>0</v>
      </c>
      <c r="BR214" s="122">
        <f>-SUMIFS(Lancamentos!$Y:$Y,Lancamentos!$AF:$AF,Fluxo_de_Caixa_Semanal!BR$8,Lancamentos!$F:$F,"Orçado",Lancamentos!$J:$J,Fluxo_de_Caixa_Semanal!$A214)</f>
        <v>0</v>
      </c>
      <c r="BS214" s="123">
        <f>-SUMIFS(Lancamentos!$Y:$Y,Lancamentos!$AF:$AF,Fluxo_de_Caixa_Semanal!BS$8,Lancamentos!$F:$F,"Orçado",Lancamentos!$J:$J,Fluxo_de_Caixa_Semanal!$A214)</f>
        <v>0</v>
      </c>
      <c r="BT214" s="121">
        <f>-SUMIFS(Lancamentos!$Y:$Y,Lancamentos!$AF:$AF,Fluxo_de_Caixa_Semanal!BT$8,Lancamentos!$F:$F,"Orçado",Lancamentos!$J:$J,Fluxo_de_Caixa_Semanal!$A214)</f>
        <v>0</v>
      </c>
      <c r="BU214" s="122">
        <f>-SUMIFS(Lancamentos!$Y:$Y,Lancamentos!$AF:$AF,Fluxo_de_Caixa_Semanal!BU$8,Lancamentos!$F:$F,"Orçado",Lancamentos!$J:$J,Fluxo_de_Caixa_Semanal!$A214)</f>
        <v>0</v>
      </c>
      <c r="BV214" s="123">
        <f>-SUMIFS(Lancamentos!$Y:$Y,Lancamentos!$AF:$AF,Fluxo_de_Caixa_Semanal!BV$8,Lancamentos!$F:$F,"Orçado",Lancamentos!$J:$J,Fluxo_de_Caixa_Semanal!$A214)</f>
        <v>0</v>
      </c>
      <c r="BW214" s="121">
        <f>-SUMIFS(Lancamentos!$Y:$Y,Lancamentos!$AF:$AF,Fluxo_de_Caixa_Semanal!BW$8,Lancamentos!$F:$F,"Orçado",Lancamentos!$J:$J,Fluxo_de_Caixa_Semanal!$A214)</f>
        <v>0</v>
      </c>
      <c r="BX214" s="122">
        <f>-SUMIFS(Lancamentos!$Y:$Y,Lancamentos!$AF:$AF,Fluxo_de_Caixa_Semanal!BX$8,Lancamentos!$F:$F,"Orçado",Lancamentos!$J:$J,Fluxo_de_Caixa_Semanal!$A214)</f>
        <v>0</v>
      </c>
      <c r="BY214" s="123">
        <f>-SUMIFS(Lancamentos!$Y:$Y,Lancamentos!$AF:$AF,Fluxo_de_Caixa_Semanal!BY$8,Lancamentos!$F:$F,"Orçado",Lancamentos!$J:$J,Fluxo_de_Caixa_Semanal!$A214)</f>
        <v>0</v>
      </c>
      <c r="BZ214" s="121">
        <f>-SUMIFS(Lancamentos!$Y:$Y,Lancamentos!$AF:$AF,Fluxo_de_Caixa_Semanal!BZ$8,Lancamentos!$F:$F,"Orçado",Lancamentos!$J:$J,Fluxo_de_Caixa_Semanal!$A214)</f>
        <v>0</v>
      </c>
      <c r="CA214" s="122">
        <f>-SUMIFS(Lancamentos!$Y:$Y,Lancamentos!$AF:$AF,Fluxo_de_Caixa_Semanal!CA$8,Lancamentos!$F:$F,"Orçado",Lancamentos!$J:$J,Fluxo_de_Caixa_Semanal!$A214)</f>
        <v>0</v>
      </c>
      <c r="CB214" s="123">
        <f>-SUMIFS(Lancamentos!$Y:$Y,Lancamentos!$AF:$AF,Fluxo_de_Caixa_Semanal!CB$8,Lancamentos!$F:$F,"Orçado",Lancamentos!$J:$J,Fluxo_de_Caixa_Semanal!$A214)</f>
        <v>0</v>
      </c>
      <c r="CC214" s="121">
        <f>-SUMIFS(Lancamentos!$Y:$Y,Lancamentos!$AF:$AF,Fluxo_de_Caixa_Semanal!CC$8,Lancamentos!$F:$F,"Orçado",Lancamentos!$J:$J,Fluxo_de_Caixa_Semanal!$A214)</f>
        <v>0</v>
      </c>
      <c r="CD214" s="122">
        <f>-SUMIFS(Lancamentos!$Y:$Y,Lancamentos!$AF:$AF,Fluxo_de_Caixa_Semanal!CD$8,Lancamentos!$F:$F,"Orçado",Lancamentos!$J:$J,Fluxo_de_Caixa_Semanal!$A214)</f>
        <v>0</v>
      </c>
      <c r="CE214" s="123">
        <f>-SUMIFS(Lancamentos!$Y:$Y,Lancamentos!$AF:$AF,Fluxo_de_Caixa_Semanal!CE$8,Lancamentos!$F:$F,"Orçado",Lancamentos!$J:$J,Fluxo_de_Caixa_Semanal!$A214)</f>
        <v>0</v>
      </c>
      <c r="CF214" s="121">
        <f>-SUMIFS(Lancamentos!$Y:$Y,Lancamentos!$AF:$AF,Fluxo_de_Caixa_Semanal!CF$8,Lancamentos!$F:$F,"Orçado",Lancamentos!$J:$J,Fluxo_de_Caixa_Semanal!$A214)</f>
        <v>0</v>
      </c>
      <c r="CG214" s="122">
        <f>-SUMIFS(Lancamentos!$Y:$Y,Lancamentos!$AF:$AF,Fluxo_de_Caixa_Semanal!CG$8,Lancamentos!$F:$F,"Orçado",Lancamentos!$J:$J,Fluxo_de_Caixa_Semanal!$A214)</f>
        <v>0</v>
      </c>
      <c r="CH214" s="123">
        <f>-SUMIFS(Lancamentos!$Y:$Y,Lancamentos!$AF:$AF,Fluxo_de_Caixa_Semanal!CH$8,Lancamentos!$F:$F,"Orçado",Lancamentos!$J:$J,Fluxo_de_Caixa_Semanal!$A214)</f>
        <v>0</v>
      </c>
      <c r="CI214" s="121">
        <f>-SUMIFS(Lancamentos!$Y:$Y,Lancamentos!$AF:$AF,Fluxo_de_Caixa_Semanal!CI$8,Lancamentos!$F:$F,"Orçado",Lancamentos!$J:$J,Fluxo_de_Caixa_Semanal!$A214)</f>
        <v>0</v>
      </c>
      <c r="CJ214" s="122">
        <f>-SUMIFS(Lancamentos!$Y:$Y,Lancamentos!$AF:$AF,Fluxo_de_Caixa_Semanal!CJ$8,Lancamentos!$F:$F,"Orçado",Lancamentos!$J:$J,Fluxo_de_Caixa_Semanal!$A214)</f>
        <v>0</v>
      </c>
      <c r="CK214" s="123">
        <f>-SUMIFS(Lancamentos!$Y:$Y,Lancamentos!$AF:$AF,Fluxo_de_Caixa_Semanal!CK$8,Lancamentos!$F:$F,"Orçado",Lancamentos!$J:$J,Fluxo_de_Caixa_Semanal!$A214)</f>
        <v>0</v>
      </c>
      <c r="CL214" s="121">
        <f>-SUMIFS(Lancamentos!$Y:$Y,Lancamentos!$AF:$AF,Fluxo_de_Caixa_Semanal!CL$8,Lancamentos!$F:$F,"Orçado",Lancamentos!$J:$J,Fluxo_de_Caixa_Semanal!$A214)</f>
        <v>0</v>
      </c>
      <c r="CM214" s="122">
        <f>-SUMIFS(Lancamentos!$Y:$Y,Lancamentos!$AF:$AF,Fluxo_de_Caixa_Semanal!CM$8,Lancamentos!$F:$F,"Orçado",Lancamentos!$J:$J,Fluxo_de_Caixa_Semanal!$A214)</f>
        <v>0</v>
      </c>
      <c r="CN214" s="123">
        <f>-SUMIFS(Lancamentos!$Y:$Y,Lancamentos!$AF:$AF,Fluxo_de_Caixa_Semanal!CN$8,Lancamentos!$F:$F,"Orçado",Lancamentos!$J:$J,Fluxo_de_Caixa_Semanal!$A214)</f>
        <v>0</v>
      </c>
      <c r="CO214" s="121">
        <f>-SUMIFS(Lancamentos!$Y:$Y,Lancamentos!$AF:$AF,Fluxo_de_Caixa_Semanal!CO$8,Lancamentos!$F:$F,"Orçado",Lancamentos!$J:$J,Fluxo_de_Caixa_Semanal!$A214)</f>
        <v>0</v>
      </c>
      <c r="CP214" s="122">
        <f>-SUMIFS(Lancamentos!$Y:$Y,Lancamentos!$AF:$AF,Fluxo_de_Caixa_Semanal!CP$8,Lancamentos!$F:$F,"Orçado",Lancamentos!$J:$J,Fluxo_de_Caixa_Semanal!$A214)</f>
        <v>0</v>
      </c>
      <c r="CQ214" s="123">
        <f>-SUMIFS(Lancamentos!$Y:$Y,Lancamentos!$AF:$AF,Fluxo_de_Caixa_Semanal!CQ$8,Lancamentos!$F:$F,"Orçado",Lancamentos!$J:$J,Fluxo_de_Caixa_Semanal!$A214)</f>
        <v>0</v>
      </c>
      <c r="CR214" s="121">
        <f>-SUMIFS(Lancamentos!$Y:$Y,Lancamentos!$AF:$AF,Fluxo_de_Caixa_Semanal!CR$8,Lancamentos!$F:$F,"Orçado",Lancamentos!$J:$J,Fluxo_de_Caixa_Semanal!$A214)</f>
        <v>0</v>
      </c>
      <c r="CS214" s="122">
        <f>-SUMIFS(Lancamentos!$Y:$Y,Lancamentos!$AF:$AF,Fluxo_de_Caixa_Semanal!CS$8,Lancamentos!$F:$F,"Orçado",Lancamentos!$J:$J,Fluxo_de_Caixa_Semanal!$A214)</f>
        <v>0</v>
      </c>
      <c r="CT214" s="123">
        <f>-SUMIFS(Lancamentos!$Y:$Y,Lancamentos!$AF:$AF,Fluxo_de_Caixa_Semanal!CT$8,Lancamentos!$F:$F,"Orçado",Lancamentos!$J:$J,Fluxo_de_Caixa_Semanal!$A214)</f>
        <v>0</v>
      </c>
      <c r="CU214" s="121">
        <f>-SUMIFS(Lancamentos!$Y:$Y,Lancamentos!$AF:$AF,Fluxo_de_Caixa_Semanal!CU$8,Lancamentos!$F:$F,"Orçado",Lancamentos!$J:$J,Fluxo_de_Caixa_Semanal!$A214)</f>
        <v>0</v>
      </c>
      <c r="CV214" s="122">
        <f>-SUMIFS(Lancamentos!$Y:$Y,Lancamentos!$AF:$AF,Fluxo_de_Caixa_Semanal!CV$8,Lancamentos!$F:$F,"Orçado",Lancamentos!$J:$J,Fluxo_de_Caixa_Semanal!$A214)</f>
        <v>0</v>
      </c>
      <c r="CW214" s="123">
        <f>-SUMIFS(Lancamentos!$Y:$Y,Lancamentos!$AF:$AF,Fluxo_de_Caixa_Semanal!CW$8,Lancamentos!$F:$F,"Orçado",Lancamentos!$J:$J,Fluxo_de_Caixa_Semanal!$A214)</f>
        <v>0</v>
      </c>
      <c r="CX214" s="121">
        <f>-SUMIFS(Lancamentos!$Y:$Y,Lancamentos!$AF:$AF,Fluxo_de_Caixa_Semanal!CX$8,Lancamentos!$F:$F,"Orçado",Lancamentos!$J:$J,Fluxo_de_Caixa_Semanal!$A214)</f>
        <v>0</v>
      </c>
      <c r="CY214" s="122">
        <f>-SUMIFS(Lancamentos!$Y:$Y,Lancamentos!$AF:$AF,Fluxo_de_Caixa_Semanal!CY$8,Lancamentos!$F:$F,"Orçado",Lancamentos!$J:$J,Fluxo_de_Caixa_Semanal!$A214)</f>
        <v>0</v>
      </c>
      <c r="CZ214" s="123">
        <f>-SUMIFS(Lancamentos!$Y:$Y,Lancamentos!$AF:$AF,Fluxo_de_Caixa_Semanal!CZ$8,Lancamentos!$F:$F,"Orçado",Lancamentos!$J:$J,Fluxo_de_Caixa_Semanal!$A214)</f>
        <v>0</v>
      </c>
      <c r="DA214" s="121">
        <f>-SUMIFS(Lancamentos!$Y:$Y,Lancamentos!$AF:$AF,Fluxo_de_Caixa_Semanal!DA$8,Lancamentos!$F:$F,"Orçado",Lancamentos!$J:$J,Fluxo_de_Caixa_Semanal!$A214)</f>
        <v>0</v>
      </c>
      <c r="DB214" s="122">
        <f>-SUMIFS(Lancamentos!$Y:$Y,Lancamentos!$AF:$AF,Fluxo_de_Caixa_Semanal!DB$8,Lancamentos!$F:$F,"Orçado",Lancamentos!$J:$J,Fluxo_de_Caixa_Semanal!$A214)</f>
        <v>0</v>
      </c>
      <c r="DC214" s="123">
        <f>-SUMIFS(Lancamentos!$Y:$Y,Lancamentos!$AF:$AF,Fluxo_de_Caixa_Semanal!DC$8,Lancamentos!$F:$F,"Orçado",Lancamentos!$J:$J,Fluxo_de_Caixa_Semanal!$A214)</f>
        <v>0</v>
      </c>
      <c r="DD214" s="121">
        <f>-SUMIFS(Lancamentos!$Y:$Y,Lancamentos!$AF:$AF,Fluxo_de_Caixa_Semanal!DD$8,Lancamentos!$F:$F,"Orçado",Lancamentos!$J:$J,Fluxo_de_Caixa_Semanal!$A214)</f>
        <v>0</v>
      </c>
      <c r="DE214" s="122">
        <f>-SUMIFS(Lancamentos!$Y:$Y,Lancamentos!$AF:$AF,Fluxo_de_Caixa_Semanal!DE$8,Lancamentos!$F:$F,"Orçado",Lancamentos!$J:$J,Fluxo_de_Caixa_Semanal!$A214)</f>
        <v>0</v>
      </c>
      <c r="DF214" s="123">
        <f>-SUMIFS(Lancamentos!$Y:$Y,Lancamentos!$AF:$AF,Fluxo_de_Caixa_Semanal!DF$8,Lancamentos!$F:$F,"Orçado",Lancamentos!$J:$J,Fluxo_de_Caixa_Semanal!$A214)</f>
        <v>0</v>
      </c>
      <c r="DG214" s="121">
        <f>-SUMIFS(Lancamentos!$Y:$Y,Lancamentos!$AF:$AF,Fluxo_de_Caixa_Semanal!DG$8,Lancamentos!$F:$F,"Orçado",Lancamentos!$J:$J,Fluxo_de_Caixa_Semanal!$A214)</f>
        <v>0</v>
      </c>
      <c r="DH214" s="122">
        <f>-SUMIFS(Lancamentos!$Y:$Y,Lancamentos!$AF:$AF,Fluxo_de_Caixa_Semanal!DH$8,Lancamentos!$F:$F,"Orçado",Lancamentos!$J:$J,Fluxo_de_Caixa_Semanal!$A214)</f>
        <v>0</v>
      </c>
      <c r="DI214" s="123">
        <f>-SUMIFS(Lancamentos!$Y:$Y,Lancamentos!$AF:$AF,Fluxo_de_Caixa_Semanal!DI$8,Lancamentos!$F:$F,"Orçado",Lancamentos!$J:$J,Fluxo_de_Caixa_Semanal!$A214)</f>
        <v>0</v>
      </c>
      <c r="DJ214" s="121">
        <f>-SUMIFS(Lancamentos!$Y:$Y,Lancamentos!$AF:$AF,Fluxo_de_Caixa_Semanal!DJ$8,Lancamentos!$F:$F,"Orçado",Lancamentos!$J:$J,Fluxo_de_Caixa_Semanal!$A214)</f>
        <v>0</v>
      </c>
      <c r="DK214" s="122">
        <f>-SUMIFS(Lancamentos!$Y:$Y,Lancamentos!$AF:$AF,Fluxo_de_Caixa_Semanal!DK$8,Lancamentos!$F:$F,"Orçado",Lancamentos!$J:$J,Fluxo_de_Caixa_Semanal!$A214)</f>
        <v>0</v>
      </c>
      <c r="DL214" s="123">
        <f>-SUMIFS(Lancamentos!$Y:$Y,Lancamentos!$AF:$AF,Fluxo_de_Caixa_Semanal!DL$8,Lancamentos!$F:$F,"Orçado",Lancamentos!$J:$J,Fluxo_de_Caixa_Semanal!$A214)</f>
        <v>0</v>
      </c>
      <c r="DM214" s="121">
        <f>-SUMIFS(Lancamentos!$Y:$Y,Lancamentos!$AF:$AF,Fluxo_de_Caixa_Semanal!DM$8,Lancamentos!$F:$F,"Orçado",Lancamentos!$J:$J,Fluxo_de_Caixa_Semanal!$A214)</f>
        <v>0</v>
      </c>
      <c r="DN214" s="122">
        <f>-SUMIFS(Lancamentos!$Y:$Y,Lancamentos!$AF:$AF,Fluxo_de_Caixa_Semanal!DN$8,Lancamentos!$F:$F,"Orçado",Lancamentos!$J:$J,Fluxo_de_Caixa_Semanal!$A214)</f>
        <v>0</v>
      </c>
      <c r="DO214" s="123">
        <f>-SUMIFS(Lancamentos!$Y:$Y,Lancamentos!$AF:$AF,Fluxo_de_Caixa_Semanal!DO$8,Lancamentos!$F:$F,"Orçado",Lancamentos!$J:$J,Fluxo_de_Caixa_Semanal!$A214)</f>
        <v>0</v>
      </c>
      <c r="DP214" s="121">
        <f>-SUMIFS(Lancamentos!$Y:$Y,Lancamentos!$AF:$AF,Fluxo_de_Caixa_Semanal!DP$8,Lancamentos!$F:$F,"Orçado",Lancamentos!$J:$J,Fluxo_de_Caixa_Semanal!$A214)</f>
        <v>0</v>
      </c>
      <c r="DQ214" s="122">
        <f>-SUMIFS(Lancamentos!$Y:$Y,Lancamentos!$AF:$AF,Fluxo_de_Caixa_Semanal!DQ$8,Lancamentos!$F:$F,"Orçado",Lancamentos!$J:$J,Fluxo_de_Caixa_Semanal!$A214)</f>
        <v>0</v>
      </c>
      <c r="DR214" s="123">
        <f>-SUMIFS(Lancamentos!$Y:$Y,Lancamentos!$AF:$AF,Fluxo_de_Caixa_Semanal!DR$8,Lancamentos!$F:$F,"Orçado",Lancamentos!$J:$J,Fluxo_de_Caixa_Semanal!$A214)</f>
        <v>0</v>
      </c>
      <c r="DS214" s="121">
        <f>-SUMIFS(Lancamentos!$Y:$Y,Lancamentos!$AF:$AF,Fluxo_de_Caixa_Semanal!DS$8,Lancamentos!$F:$F,"Orçado",Lancamentos!$J:$J,Fluxo_de_Caixa_Semanal!$A214)</f>
        <v>0</v>
      </c>
      <c r="DT214" s="122">
        <f>-SUMIFS(Lancamentos!$Y:$Y,Lancamentos!$AF:$AF,Fluxo_de_Caixa_Semanal!DT$8,Lancamentos!$F:$F,"Orçado",Lancamentos!$J:$J,Fluxo_de_Caixa_Semanal!$A214)</f>
        <v>0</v>
      </c>
      <c r="DU214" s="123">
        <f>-SUMIFS(Lancamentos!$Y:$Y,Lancamentos!$AF:$AF,Fluxo_de_Caixa_Semanal!DU$8,Lancamentos!$F:$F,"Orçado",Lancamentos!$J:$J,Fluxo_de_Caixa_Semanal!$A214)</f>
        <v>0</v>
      </c>
      <c r="DV214" s="121">
        <f>-SUMIFS(Lancamentos!$Y:$Y,Lancamentos!$AF:$AF,Fluxo_de_Caixa_Semanal!DV$8,Lancamentos!$F:$F,"Orçado",Lancamentos!$J:$J,Fluxo_de_Caixa_Semanal!$A214)</f>
        <v>0</v>
      </c>
      <c r="DW214" s="122">
        <f>-SUMIFS(Lancamentos!$Y:$Y,Lancamentos!$AF:$AF,Fluxo_de_Caixa_Semanal!DW$8,Lancamentos!$F:$F,"Orçado",Lancamentos!$J:$J,Fluxo_de_Caixa_Semanal!$A214)</f>
        <v>0</v>
      </c>
      <c r="DX214" s="123">
        <f>-SUMIFS(Lancamentos!$Y:$Y,Lancamentos!$AF:$AF,Fluxo_de_Caixa_Semanal!DX$8,Lancamentos!$F:$F,"Orçado",Lancamentos!$J:$J,Fluxo_de_Caixa_Semanal!$A214)</f>
        <v>0</v>
      </c>
      <c r="DY214" s="121">
        <f>-SUMIFS(Lancamentos!$Y:$Y,Lancamentos!$AF:$AF,Fluxo_de_Caixa_Semanal!DY$8,Lancamentos!$F:$F,"Orçado",Lancamentos!$J:$J,Fluxo_de_Caixa_Semanal!$A214)</f>
        <v>0</v>
      </c>
      <c r="DZ214" s="122">
        <f>-SUMIFS(Lancamentos!$Y:$Y,Lancamentos!$AF:$AF,Fluxo_de_Caixa_Semanal!DZ$8,Lancamentos!$F:$F,"Orçado",Lancamentos!$J:$J,Fluxo_de_Caixa_Semanal!$A214)</f>
        <v>0</v>
      </c>
      <c r="EA214" s="123">
        <f>-SUMIFS(Lancamentos!$Y:$Y,Lancamentos!$AF:$AF,Fluxo_de_Caixa_Semanal!EA$8,Lancamentos!$F:$F,"Orçado",Lancamentos!$J:$J,Fluxo_de_Caixa_Semanal!$A214)</f>
        <v>0</v>
      </c>
      <c r="EB214" s="121">
        <f>-SUMIFS(Lancamentos!$Y:$Y,Lancamentos!$AF:$AF,Fluxo_de_Caixa_Semanal!EB$8,Lancamentos!$F:$F,"Orçado",Lancamentos!$J:$J,Fluxo_de_Caixa_Semanal!$A214)</f>
        <v>0</v>
      </c>
      <c r="EC214" s="122">
        <f>-SUMIFS(Lancamentos!$Y:$Y,Lancamentos!$AF:$AF,Fluxo_de_Caixa_Semanal!EC$8,Lancamentos!$F:$F,"Orçado",Lancamentos!$J:$J,Fluxo_de_Caixa_Semanal!$A214)</f>
        <v>0</v>
      </c>
      <c r="ED214" s="123">
        <f>-SUMIFS(Lancamentos!$Y:$Y,Lancamentos!$AF:$AF,Fluxo_de_Caixa_Semanal!ED$8,Lancamentos!$F:$F,"Orçado",Lancamentos!$J:$J,Fluxo_de_Caixa_Semanal!$A214)</f>
        <v>0</v>
      </c>
      <c r="EE214" s="121">
        <f>-SUMIFS(Lancamentos!$Y:$Y,Lancamentos!$AF:$AF,Fluxo_de_Caixa_Semanal!EE$8,Lancamentos!$F:$F,"Orçado",Lancamentos!$J:$J,Fluxo_de_Caixa_Semanal!$A214)</f>
        <v>0</v>
      </c>
      <c r="EF214" s="122">
        <f>-SUMIFS(Lancamentos!$Y:$Y,Lancamentos!$AF:$AF,Fluxo_de_Caixa_Semanal!EF$8,Lancamentos!$F:$F,"Orçado",Lancamentos!$J:$J,Fluxo_de_Caixa_Semanal!$A214)</f>
        <v>0</v>
      </c>
      <c r="EG214" s="123">
        <f>-SUMIFS(Lancamentos!$Y:$Y,Lancamentos!$AF:$AF,Fluxo_de_Caixa_Semanal!EG$8,Lancamentos!$F:$F,"Orçado",Lancamentos!$J:$J,Fluxo_de_Caixa_Semanal!$A214)</f>
        <v>0</v>
      </c>
      <c r="EH214" s="121">
        <f>-SUMIFS(Lancamentos!$Y:$Y,Lancamentos!$AF:$AF,Fluxo_de_Caixa_Semanal!EH$8,Lancamentos!$F:$F,"Orçado",Lancamentos!$J:$J,Fluxo_de_Caixa_Semanal!$A214)</f>
        <v>0</v>
      </c>
      <c r="EI214" s="122">
        <f>-SUMIFS(Lancamentos!$Y:$Y,Lancamentos!$AF:$AF,Fluxo_de_Caixa_Semanal!EI$8,Lancamentos!$F:$F,"Orçado",Lancamentos!$J:$J,Fluxo_de_Caixa_Semanal!$A214)</f>
        <v>0</v>
      </c>
      <c r="EJ214" s="123">
        <f>-SUMIFS(Lancamentos!$Y:$Y,Lancamentos!$AF:$AF,Fluxo_de_Caixa_Semanal!EJ$8,Lancamentos!$F:$F,"Orçado",Lancamentos!$J:$J,Fluxo_de_Caixa_Semanal!$A214)</f>
        <v>0</v>
      </c>
      <c r="EK214" s="121">
        <f>-SUMIFS(Lancamentos!$Y:$Y,Lancamentos!$AF:$AF,Fluxo_de_Caixa_Semanal!EK$8,Lancamentos!$F:$F,"Orçado",Lancamentos!$J:$J,Fluxo_de_Caixa_Semanal!$A214)</f>
        <v>0</v>
      </c>
      <c r="EL214" s="122">
        <f>-SUMIFS(Lancamentos!$Y:$Y,Lancamentos!$AF:$AF,Fluxo_de_Caixa_Semanal!EL$8,Lancamentos!$F:$F,"Orçado",Lancamentos!$J:$J,Fluxo_de_Caixa_Semanal!$A214)</f>
        <v>0</v>
      </c>
      <c r="EM214" s="123">
        <f>-SUMIFS(Lancamentos!$Y:$Y,Lancamentos!$AF:$AF,Fluxo_de_Caixa_Semanal!EM$8,Lancamentos!$F:$F,"Orçado",Lancamentos!$J:$J,Fluxo_de_Caixa_Semanal!$A214)</f>
        <v>0</v>
      </c>
      <c r="EN214" s="121">
        <f>-SUMIFS(Lancamentos!$Y:$Y,Lancamentos!$AF:$AF,Fluxo_de_Caixa_Semanal!EN$8,Lancamentos!$F:$F,"Orçado",Lancamentos!$J:$J,Fluxo_de_Caixa_Semanal!$A214)</f>
        <v>0</v>
      </c>
      <c r="EO214" s="122">
        <f>-SUMIFS(Lancamentos!$Y:$Y,Lancamentos!$AF:$AF,Fluxo_de_Caixa_Semanal!EO$8,Lancamentos!$F:$F,"Orçado",Lancamentos!$J:$J,Fluxo_de_Caixa_Semanal!$A214)</f>
        <v>0</v>
      </c>
      <c r="EP214" s="123">
        <f>-SUMIFS(Lancamentos!$Y:$Y,Lancamentos!$AF:$AF,Fluxo_de_Caixa_Semanal!EP$8,Lancamentos!$F:$F,"Orçado",Lancamentos!$J:$J,Fluxo_de_Caixa_Semanal!$A214)</f>
        <v>0</v>
      </c>
      <c r="EQ214" s="121">
        <f>-SUMIFS(Lancamentos!$Y:$Y,Lancamentos!$AF:$AF,Fluxo_de_Caixa_Semanal!EQ$8,Lancamentos!$F:$F,"Orçado",Lancamentos!$J:$J,Fluxo_de_Caixa_Semanal!$A214)</f>
        <v>0</v>
      </c>
      <c r="ER214" s="122">
        <f>-SUMIFS(Lancamentos!$Y:$Y,Lancamentos!$AF:$AF,Fluxo_de_Caixa_Semanal!ER$8,Lancamentos!$F:$F,"Orçado",Lancamentos!$J:$J,Fluxo_de_Caixa_Semanal!$A214)</f>
        <v>0</v>
      </c>
      <c r="ES214" s="123">
        <f>-SUMIFS(Lancamentos!$Y:$Y,Lancamentos!$AF:$AF,Fluxo_de_Caixa_Semanal!ES$8,Lancamentos!$F:$F,"Orçado",Lancamentos!$J:$J,Fluxo_de_Caixa_Semanal!$A214)</f>
        <v>0</v>
      </c>
    </row>
    <row r="215" spans="1:149" s="2" customFormat="1" outlineLevel="1" x14ac:dyDescent="0.25">
      <c r="A215" t="s">
        <v>214</v>
      </c>
      <c r="B215" t="s">
        <v>215</v>
      </c>
      <c r="C215" s="165">
        <f>-SUMIFS(Lancamentos!$Y:$Y,Lancamentos!$AF:$AF,Fluxo_de_Caixa_Semanal!C$8,Lancamentos!$F:$F,"Realizado",Lancamentos!$J:$J,Fluxo_de_Caixa_Semanal!$A215)</f>
        <v>0</v>
      </c>
      <c r="D215" s="165">
        <f>-SUMIFS(Lancamentos!$Y:$Y,Lancamentos!$AF:$AF,Fluxo_de_Caixa_Semanal!D$8,Lancamentos!$F:$F,"Realizado",Lancamentos!$J:$J,Fluxo_de_Caixa_Semanal!$A215)</f>
        <v>0</v>
      </c>
      <c r="E215" s="166">
        <f>-SUMIFS(Lancamentos!$Y:$Y,Lancamentos!$AF:$AF,Fluxo_de_Caixa_Semanal!E$8,Lancamentos!$F:$F,"Realizado",Lancamentos!$J:$J,Fluxo_de_Caixa_Semanal!$A215)</f>
        <v>0</v>
      </c>
      <c r="F215" s="167">
        <f>-SUMIFS(Lancamentos!$Y:$Y,Lancamentos!$AF:$AF,Fluxo_de_Caixa_Semanal!F$8,Lancamentos!$F:$F,"Realizado",Lancamentos!$J:$J,Fluxo_de_Caixa_Semanal!$A215)</f>
        <v>0</v>
      </c>
      <c r="G215" s="165">
        <f>-SUMIFS(Lancamentos!$Y:$Y,Lancamentos!$AF:$AF,Fluxo_de_Caixa_Semanal!G$8,Lancamentos!$F:$F,"Realizado",Lancamentos!$J:$J,Fluxo_de_Caixa_Semanal!$A215)</f>
        <v>0</v>
      </c>
      <c r="H215" s="166">
        <f>-SUMIFS(Lancamentos!$Y:$Y,Lancamentos!$AF:$AF,Fluxo_de_Caixa_Semanal!H$8,Lancamentos!$F:$F,"Realizado",Lancamentos!$J:$J,Fluxo_de_Caixa_Semanal!$A215)</f>
        <v>0</v>
      </c>
      <c r="I215" s="167">
        <f>-SUMIFS(Lancamentos!$Y:$Y,Lancamentos!$AF:$AF,Fluxo_de_Caixa_Semanal!I$8,Lancamentos!$F:$F,"Realizado",Lancamentos!$J:$J,Fluxo_de_Caixa_Semanal!$A215)</f>
        <v>0</v>
      </c>
      <c r="J215" s="165">
        <f>-SUMIFS(Lancamentos!$Y:$Y,Lancamentos!$AF:$AF,Fluxo_de_Caixa_Semanal!J$8,Lancamentos!$F:$F,"Realizado",Lancamentos!$J:$J,Fluxo_de_Caixa_Semanal!$A215)</f>
        <v>0</v>
      </c>
      <c r="K215" s="166">
        <f>-SUMIFS(Lancamentos!$Y:$Y,Lancamentos!$AF:$AF,Fluxo_de_Caixa_Semanal!K$8,Lancamentos!$F:$F,"Realizado",Lancamentos!$J:$J,Fluxo_de_Caixa_Semanal!$A215)</f>
        <v>0</v>
      </c>
      <c r="L215" s="167">
        <f>-SUMIFS(Lancamentos!$Y:$Y,Lancamentos!$AF:$AF,Fluxo_de_Caixa_Semanal!L$8,Lancamentos!$F:$F,"Realizado",Lancamentos!$J:$J,Fluxo_de_Caixa_Semanal!$A215)</f>
        <v>0</v>
      </c>
      <c r="M215" s="165">
        <f>-SUMIFS(Lancamentos!$Y:$Y,Lancamentos!$AF:$AF,Fluxo_de_Caixa_Semanal!M$8,Lancamentos!$F:$F,"Realizado",Lancamentos!$J:$J,Fluxo_de_Caixa_Semanal!$A215)</f>
        <v>0</v>
      </c>
      <c r="N215" s="166">
        <f>-SUMIFS(Lancamentos!$Y:$Y,Lancamentos!$AF:$AF,Fluxo_de_Caixa_Semanal!N$8,Lancamentos!$F:$F,"Realizado",Lancamentos!$J:$J,Fluxo_de_Caixa_Semanal!$A215)</f>
        <v>0</v>
      </c>
      <c r="O215" s="167">
        <f>-SUMIFS(Lancamentos!$Y:$Y,Lancamentos!$AF:$AF,Fluxo_de_Caixa_Semanal!O$8,Lancamentos!$F:$F,"Realizado",Lancamentos!$J:$J,Fluxo_de_Caixa_Semanal!$A215)</f>
        <v>0</v>
      </c>
      <c r="P215" s="165">
        <f>-SUMIFS(Lancamentos!$Y:$Y,Lancamentos!$AF:$AF,Fluxo_de_Caixa_Semanal!P$8,Lancamentos!$F:$F,"Realizado",Lancamentos!$J:$J,Fluxo_de_Caixa_Semanal!$A215)</f>
        <v>0</v>
      </c>
      <c r="Q215" s="166">
        <f>-SUMIFS(Lancamentos!$Y:$Y,Lancamentos!$AF:$AF,Fluxo_de_Caixa_Semanal!Q$8,Lancamentos!$F:$F,"Realizado",Lancamentos!$J:$J,Fluxo_de_Caixa_Semanal!$A215)</f>
        <v>0</v>
      </c>
      <c r="R215" s="167">
        <f>-SUMIFS(Lancamentos!$Y:$Y,Lancamentos!$AF:$AF,Fluxo_de_Caixa_Semanal!R$8,Lancamentos!$F:$F,"Realizado",Lancamentos!$J:$J,Fluxo_de_Caixa_Semanal!$A215)</f>
        <v>0</v>
      </c>
      <c r="S215" s="165">
        <f>-SUMIFS(Lancamentos!$Y:$Y,Lancamentos!$AF:$AF,Fluxo_de_Caixa_Semanal!S$8,Lancamentos!$F:$F,"Realizado",Lancamentos!$J:$J,Fluxo_de_Caixa_Semanal!$A215)</f>
        <v>0</v>
      </c>
      <c r="T215" s="166">
        <f>-SUMIFS(Lancamentos!$Y:$Y,Lancamentos!$AF:$AF,Fluxo_de_Caixa_Semanal!T$8,Lancamentos!$F:$F,"Realizado",Lancamentos!$J:$J,Fluxo_de_Caixa_Semanal!$A215)</f>
        <v>0</v>
      </c>
      <c r="U215" s="167">
        <f>-SUMIFS(Lancamentos!$Y:$Y,Lancamentos!$AF:$AF,Fluxo_de_Caixa_Semanal!U$8,Lancamentos!$F:$F,"Realizado",Lancamentos!$J:$J,Fluxo_de_Caixa_Semanal!$A215)</f>
        <v>0</v>
      </c>
      <c r="V215" s="165">
        <f>-SUMIFS(Lancamentos!$Y:$Y,Lancamentos!$AF:$AF,Fluxo_de_Caixa_Semanal!V$8,Lancamentos!$F:$F,"Realizado",Lancamentos!$J:$J,Fluxo_de_Caixa_Semanal!$A215)</f>
        <v>0</v>
      </c>
      <c r="W215" s="166">
        <f>-SUMIFS(Lancamentos!$Y:$Y,Lancamentos!$AF:$AF,Fluxo_de_Caixa_Semanal!W$8,Lancamentos!$F:$F,"Realizado",Lancamentos!$J:$J,Fluxo_de_Caixa_Semanal!$A215)</f>
        <v>0</v>
      </c>
      <c r="X215" s="121">
        <f>-SUMIFS(Lancamentos!$Y:$Y,Lancamentos!$AF:$AF,Fluxo_de_Caixa_Semanal!X$8,Lancamentos!$F:$F,"Orçado",Lancamentos!$J:$J,Fluxo_de_Caixa_Semanal!$A215)</f>
        <v>0</v>
      </c>
      <c r="Y215" s="122">
        <f>-SUMIFS(Lancamentos!$Y:$Y,Lancamentos!$AF:$AF,Fluxo_de_Caixa_Semanal!Y$8,Lancamentos!$F:$F,"Orçado",Lancamentos!$J:$J,Fluxo_de_Caixa_Semanal!$A215)</f>
        <v>0</v>
      </c>
      <c r="Z215" s="123">
        <f>-SUMIFS(Lancamentos!$Y:$Y,Lancamentos!$AF:$AF,Fluxo_de_Caixa_Semanal!Z$8,Lancamentos!$F:$F,"Orçado",Lancamentos!$J:$J,Fluxo_de_Caixa_Semanal!$A215)</f>
        <v>0</v>
      </c>
      <c r="AA215" s="121">
        <f>-SUMIFS(Lancamentos!$Y:$Y,Lancamentos!$AF:$AF,Fluxo_de_Caixa_Semanal!AA$8,Lancamentos!$F:$F,"Orçado",Lancamentos!$J:$J,Fluxo_de_Caixa_Semanal!$A215)</f>
        <v>0</v>
      </c>
      <c r="AB215" s="122">
        <f>-SUMIFS(Lancamentos!$Y:$Y,Lancamentos!$AF:$AF,Fluxo_de_Caixa_Semanal!AB$8,Lancamentos!$F:$F,"Orçado",Lancamentos!$J:$J,Fluxo_de_Caixa_Semanal!$A215)</f>
        <v>0</v>
      </c>
      <c r="AC215" s="123">
        <f>-SUMIFS(Lancamentos!$Y:$Y,Lancamentos!$AF:$AF,Fluxo_de_Caixa_Semanal!AC$8,Lancamentos!$F:$F,"Orçado",Lancamentos!$J:$J,Fluxo_de_Caixa_Semanal!$A215)</f>
        <v>0</v>
      </c>
      <c r="AD215" s="121">
        <f>-SUMIFS(Lancamentos!$Y:$Y,Lancamentos!$AF:$AF,Fluxo_de_Caixa_Semanal!AD$8,Lancamentos!$F:$F,"Orçado",Lancamentos!$J:$J,Fluxo_de_Caixa_Semanal!$A215)</f>
        <v>0</v>
      </c>
      <c r="AE215" s="122">
        <f>-SUMIFS(Lancamentos!$Y:$Y,Lancamentos!$AF:$AF,Fluxo_de_Caixa_Semanal!AE$8,Lancamentos!$F:$F,"Orçado",Lancamentos!$J:$J,Fluxo_de_Caixa_Semanal!$A215)</f>
        <v>0</v>
      </c>
      <c r="AF215" s="123">
        <f>-SUMIFS(Lancamentos!$Y:$Y,Lancamentos!$AF:$AF,Fluxo_de_Caixa_Semanal!AF$8,Lancamentos!$F:$F,"Orçado",Lancamentos!$J:$J,Fluxo_de_Caixa_Semanal!$A215)</f>
        <v>0</v>
      </c>
      <c r="AG215" s="121">
        <f>-SUMIFS(Lancamentos!$Y:$Y,Lancamentos!$AF:$AF,Fluxo_de_Caixa_Semanal!AG$8,Lancamentos!$F:$F,"Orçado",Lancamentos!$J:$J,Fluxo_de_Caixa_Semanal!$A215)</f>
        <v>0</v>
      </c>
      <c r="AH215" s="122">
        <f>-SUMIFS(Lancamentos!$Y:$Y,Lancamentos!$AF:$AF,Fluxo_de_Caixa_Semanal!AH$8,Lancamentos!$F:$F,"Orçado",Lancamentos!$J:$J,Fluxo_de_Caixa_Semanal!$A215)</f>
        <v>0</v>
      </c>
      <c r="AI215" s="123">
        <f>-SUMIFS(Lancamentos!$Y:$Y,Lancamentos!$AF:$AF,Fluxo_de_Caixa_Semanal!AI$8,Lancamentos!$F:$F,"Orçado",Lancamentos!$J:$J,Fluxo_de_Caixa_Semanal!$A215)</f>
        <v>0</v>
      </c>
      <c r="AJ215" s="121">
        <f>-SUMIFS(Lancamentos!$Y:$Y,Lancamentos!$AF:$AF,Fluxo_de_Caixa_Semanal!AJ$8,Lancamentos!$F:$F,"Orçado",Lancamentos!$J:$J,Fluxo_de_Caixa_Semanal!$A215)</f>
        <v>0</v>
      </c>
      <c r="AK215" s="122">
        <f>-SUMIFS(Lancamentos!$Y:$Y,Lancamentos!$AF:$AF,Fluxo_de_Caixa_Semanal!AK$8,Lancamentos!$F:$F,"Orçado",Lancamentos!$J:$J,Fluxo_de_Caixa_Semanal!$A215)</f>
        <v>0</v>
      </c>
      <c r="AL215" s="123">
        <f>-SUMIFS(Lancamentos!$Y:$Y,Lancamentos!$AF:$AF,Fluxo_de_Caixa_Semanal!AL$8,Lancamentos!$F:$F,"Orçado",Lancamentos!$J:$J,Fluxo_de_Caixa_Semanal!$A215)</f>
        <v>0</v>
      </c>
      <c r="AM215" s="121">
        <f>-SUMIFS(Lancamentos!$Y:$Y,Lancamentos!$AF:$AF,Fluxo_de_Caixa_Semanal!AM$8,Lancamentos!$F:$F,"Orçado",Lancamentos!$J:$J,Fluxo_de_Caixa_Semanal!$A215)</f>
        <v>0</v>
      </c>
      <c r="AN215" s="122">
        <f>-SUMIFS(Lancamentos!$Y:$Y,Lancamentos!$AF:$AF,Fluxo_de_Caixa_Semanal!AN$8,Lancamentos!$F:$F,"Orçado",Lancamentos!$J:$J,Fluxo_de_Caixa_Semanal!$A215)</f>
        <v>0</v>
      </c>
      <c r="AO215" s="123">
        <f>-SUMIFS(Lancamentos!$Y:$Y,Lancamentos!$AF:$AF,Fluxo_de_Caixa_Semanal!AO$8,Lancamentos!$F:$F,"Orçado",Lancamentos!$J:$J,Fluxo_de_Caixa_Semanal!$A215)</f>
        <v>0</v>
      </c>
      <c r="AP215" s="121">
        <f>-SUMIFS(Lancamentos!$Y:$Y,Lancamentos!$AF:$AF,Fluxo_de_Caixa_Semanal!AP$8,Lancamentos!$F:$F,"Orçado",Lancamentos!$J:$J,Fluxo_de_Caixa_Semanal!$A215)</f>
        <v>0</v>
      </c>
      <c r="AQ215" s="122">
        <f>-SUMIFS(Lancamentos!$Y:$Y,Lancamentos!$AF:$AF,Fluxo_de_Caixa_Semanal!AQ$8,Lancamentos!$F:$F,"Orçado",Lancamentos!$J:$J,Fluxo_de_Caixa_Semanal!$A215)</f>
        <v>0</v>
      </c>
      <c r="AR215" s="123">
        <f>-SUMIFS(Lancamentos!$Y:$Y,Lancamentos!$AF:$AF,Fluxo_de_Caixa_Semanal!AR$8,Lancamentos!$F:$F,"Orçado",Lancamentos!$J:$J,Fluxo_de_Caixa_Semanal!$A215)</f>
        <v>0</v>
      </c>
      <c r="AS215" s="121">
        <f>-SUMIFS(Lancamentos!$Y:$Y,Lancamentos!$AF:$AF,Fluxo_de_Caixa_Semanal!AS$8,Lancamentos!$F:$F,"Orçado",Lancamentos!$J:$J,Fluxo_de_Caixa_Semanal!$A215)</f>
        <v>0</v>
      </c>
      <c r="AT215" s="122">
        <f>-SUMIFS(Lancamentos!$Y:$Y,Lancamentos!$AF:$AF,Fluxo_de_Caixa_Semanal!AT$8,Lancamentos!$F:$F,"Orçado",Lancamentos!$J:$J,Fluxo_de_Caixa_Semanal!$A215)</f>
        <v>0</v>
      </c>
      <c r="AU215" s="123">
        <f>-SUMIFS(Lancamentos!$Y:$Y,Lancamentos!$AF:$AF,Fluxo_de_Caixa_Semanal!AU$8,Lancamentos!$F:$F,"Orçado",Lancamentos!$J:$J,Fluxo_de_Caixa_Semanal!$A215)</f>
        <v>0</v>
      </c>
      <c r="AV215" s="121">
        <f>-SUMIFS(Lancamentos!$Y:$Y,Lancamentos!$AF:$AF,Fluxo_de_Caixa_Semanal!AV$8,Lancamentos!$F:$F,"Orçado",Lancamentos!$J:$J,Fluxo_de_Caixa_Semanal!$A215)</f>
        <v>0</v>
      </c>
      <c r="AW215" s="122">
        <f>-SUMIFS(Lancamentos!$Y:$Y,Lancamentos!$AF:$AF,Fluxo_de_Caixa_Semanal!AW$8,Lancamentos!$F:$F,"Orçado",Lancamentos!$J:$J,Fluxo_de_Caixa_Semanal!$A215)</f>
        <v>0</v>
      </c>
      <c r="AX215" s="123">
        <f>-SUMIFS(Lancamentos!$Y:$Y,Lancamentos!$AF:$AF,Fluxo_de_Caixa_Semanal!AX$8,Lancamentos!$F:$F,"Orçado",Lancamentos!$J:$J,Fluxo_de_Caixa_Semanal!$A215)</f>
        <v>0</v>
      </c>
      <c r="AY215" s="121">
        <f>-SUMIFS(Lancamentos!$Y:$Y,Lancamentos!$AF:$AF,Fluxo_de_Caixa_Semanal!AY$8,Lancamentos!$F:$F,"Orçado",Lancamentos!$J:$J,Fluxo_de_Caixa_Semanal!$A215)</f>
        <v>0</v>
      </c>
      <c r="AZ215" s="122">
        <f>-SUMIFS(Lancamentos!$Y:$Y,Lancamentos!$AF:$AF,Fluxo_de_Caixa_Semanal!AZ$8,Lancamentos!$F:$F,"Orçado",Lancamentos!$J:$J,Fluxo_de_Caixa_Semanal!$A215)</f>
        <v>0</v>
      </c>
      <c r="BA215" s="123">
        <f>-SUMIFS(Lancamentos!$Y:$Y,Lancamentos!$AF:$AF,Fluxo_de_Caixa_Semanal!BA$8,Lancamentos!$F:$F,"Orçado",Lancamentos!$J:$J,Fluxo_de_Caixa_Semanal!$A215)</f>
        <v>0</v>
      </c>
      <c r="BB215" s="121">
        <f>-SUMIFS(Lancamentos!$Y:$Y,Lancamentos!$AF:$AF,Fluxo_de_Caixa_Semanal!BB$8,Lancamentos!$F:$F,"Orçado",Lancamentos!$J:$J,Fluxo_de_Caixa_Semanal!$A215)</f>
        <v>0</v>
      </c>
      <c r="BC215" s="122">
        <f>-SUMIFS(Lancamentos!$Y:$Y,Lancamentos!$AF:$AF,Fluxo_de_Caixa_Semanal!BC$8,Lancamentos!$F:$F,"Orçado",Lancamentos!$J:$J,Fluxo_de_Caixa_Semanal!$A215)</f>
        <v>0</v>
      </c>
      <c r="BD215" s="123">
        <f>-SUMIFS(Lancamentos!$Y:$Y,Lancamentos!$AF:$AF,Fluxo_de_Caixa_Semanal!BD$8,Lancamentos!$F:$F,"Orçado",Lancamentos!$J:$J,Fluxo_de_Caixa_Semanal!$A215)</f>
        <v>0</v>
      </c>
      <c r="BE215" s="121">
        <f>-SUMIFS(Lancamentos!$Y:$Y,Lancamentos!$AF:$AF,Fluxo_de_Caixa_Semanal!BE$8,Lancamentos!$F:$F,"Orçado",Lancamentos!$J:$J,Fluxo_de_Caixa_Semanal!$A215)</f>
        <v>0</v>
      </c>
      <c r="BF215" s="122">
        <f>-SUMIFS(Lancamentos!$Y:$Y,Lancamentos!$AF:$AF,Fluxo_de_Caixa_Semanal!BF$8,Lancamentos!$F:$F,"Orçado",Lancamentos!$J:$J,Fluxo_de_Caixa_Semanal!$A215)</f>
        <v>0</v>
      </c>
      <c r="BG215" s="123">
        <f>-SUMIFS(Lancamentos!$Y:$Y,Lancamentos!$AF:$AF,Fluxo_de_Caixa_Semanal!BG$8,Lancamentos!$F:$F,"Orçado",Lancamentos!$J:$J,Fluxo_de_Caixa_Semanal!$A215)</f>
        <v>0</v>
      </c>
      <c r="BH215" s="121">
        <f>-SUMIFS(Lancamentos!$Y:$Y,Lancamentos!$AF:$AF,Fluxo_de_Caixa_Semanal!BH$8,Lancamentos!$F:$F,"Orçado",Lancamentos!$J:$J,Fluxo_de_Caixa_Semanal!$A215)</f>
        <v>0</v>
      </c>
      <c r="BI215" s="122">
        <f>-SUMIFS(Lancamentos!$Y:$Y,Lancamentos!$AF:$AF,Fluxo_de_Caixa_Semanal!BI$8,Lancamentos!$F:$F,"Orçado",Lancamentos!$J:$J,Fluxo_de_Caixa_Semanal!$A215)</f>
        <v>0</v>
      </c>
      <c r="BJ215" s="123">
        <f>-SUMIFS(Lancamentos!$Y:$Y,Lancamentos!$AF:$AF,Fluxo_de_Caixa_Semanal!BJ$8,Lancamentos!$F:$F,"Orçado",Lancamentos!$J:$J,Fluxo_de_Caixa_Semanal!$A215)</f>
        <v>0</v>
      </c>
      <c r="BK215" s="121">
        <f>-SUMIFS(Lancamentos!$Y:$Y,Lancamentos!$AF:$AF,Fluxo_de_Caixa_Semanal!BK$8,Lancamentos!$F:$F,"Orçado",Lancamentos!$J:$J,Fluxo_de_Caixa_Semanal!$A215)</f>
        <v>0</v>
      </c>
      <c r="BL215" s="122">
        <f>-SUMIFS(Lancamentos!$Y:$Y,Lancamentos!$AF:$AF,Fluxo_de_Caixa_Semanal!BL$8,Lancamentos!$F:$F,"Orçado",Lancamentos!$J:$J,Fluxo_de_Caixa_Semanal!$A215)</f>
        <v>0</v>
      </c>
      <c r="BM215" s="123">
        <f>-SUMIFS(Lancamentos!$Y:$Y,Lancamentos!$AF:$AF,Fluxo_de_Caixa_Semanal!BM$8,Lancamentos!$F:$F,"Orçado",Lancamentos!$J:$J,Fluxo_de_Caixa_Semanal!$A215)</f>
        <v>0</v>
      </c>
      <c r="BN215" s="121">
        <f>-SUMIFS(Lancamentos!$Y:$Y,Lancamentos!$AF:$AF,Fluxo_de_Caixa_Semanal!BN$8,Lancamentos!$F:$F,"Orçado",Lancamentos!$J:$J,Fluxo_de_Caixa_Semanal!$A215)</f>
        <v>0</v>
      </c>
      <c r="BO215" s="122">
        <f>-SUMIFS(Lancamentos!$Y:$Y,Lancamentos!$AF:$AF,Fluxo_de_Caixa_Semanal!BO$8,Lancamentos!$F:$F,"Orçado",Lancamentos!$J:$J,Fluxo_de_Caixa_Semanal!$A215)</f>
        <v>0</v>
      </c>
      <c r="BP215" s="123">
        <f>-SUMIFS(Lancamentos!$Y:$Y,Lancamentos!$AF:$AF,Fluxo_de_Caixa_Semanal!BP$8,Lancamentos!$F:$F,"Orçado",Lancamentos!$J:$J,Fluxo_de_Caixa_Semanal!$A215)</f>
        <v>0</v>
      </c>
      <c r="BQ215" s="121">
        <f>-SUMIFS(Lancamentos!$Y:$Y,Lancamentos!$AF:$AF,Fluxo_de_Caixa_Semanal!BQ$8,Lancamentos!$F:$F,"Orçado",Lancamentos!$J:$J,Fluxo_de_Caixa_Semanal!$A215)</f>
        <v>0</v>
      </c>
      <c r="BR215" s="122">
        <f>-SUMIFS(Lancamentos!$Y:$Y,Lancamentos!$AF:$AF,Fluxo_de_Caixa_Semanal!BR$8,Lancamentos!$F:$F,"Orçado",Lancamentos!$J:$J,Fluxo_de_Caixa_Semanal!$A215)</f>
        <v>0</v>
      </c>
      <c r="BS215" s="123">
        <f>-SUMIFS(Lancamentos!$Y:$Y,Lancamentos!$AF:$AF,Fluxo_de_Caixa_Semanal!BS$8,Lancamentos!$F:$F,"Orçado",Lancamentos!$J:$J,Fluxo_de_Caixa_Semanal!$A215)</f>
        <v>0</v>
      </c>
      <c r="BT215" s="121">
        <f>-SUMIFS(Lancamentos!$Y:$Y,Lancamentos!$AF:$AF,Fluxo_de_Caixa_Semanal!BT$8,Lancamentos!$F:$F,"Orçado",Lancamentos!$J:$J,Fluxo_de_Caixa_Semanal!$A215)</f>
        <v>0</v>
      </c>
      <c r="BU215" s="122">
        <f>-SUMIFS(Lancamentos!$Y:$Y,Lancamentos!$AF:$AF,Fluxo_de_Caixa_Semanal!BU$8,Lancamentos!$F:$F,"Orçado",Lancamentos!$J:$J,Fluxo_de_Caixa_Semanal!$A215)</f>
        <v>0</v>
      </c>
      <c r="BV215" s="123">
        <f>-SUMIFS(Lancamentos!$Y:$Y,Lancamentos!$AF:$AF,Fluxo_de_Caixa_Semanal!BV$8,Lancamentos!$F:$F,"Orçado",Lancamentos!$J:$J,Fluxo_de_Caixa_Semanal!$A215)</f>
        <v>0</v>
      </c>
      <c r="BW215" s="121">
        <f>-SUMIFS(Lancamentos!$Y:$Y,Lancamentos!$AF:$AF,Fluxo_de_Caixa_Semanal!BW$8,Lancamentos!$F:$F,"Orçado",Lancamentos!$J:$J,Fluxo_de_Caixa_Semanal!$A215)</f>
        <v>0</v>
      </c>
      <c r="BX215" s="122">
        <f>-SUMIFS(Lancamentos!$Y:$Y,Lancamentos!$AF:$AF,Fluxo_de_Caixa_Semanal!BX$8,Lancamentos!$F:$F,"Orçado",Lancamentos!$J:$J,Fluxo_de_Caixa_Semanal!$A215)</f>
        <v>0</v>
      </c>
      <c r="BY215" s="123">
        <f>-SUMIFS(Lancamentos!$Y:$Y,Lancamentos!$AF:$AF,Fluxo_de_Caixa_Semanal!BY$8,Lancamentos!$F:$F,"Orçado",Lancamentos!$J:$J,Fluxo_de_Caixa_Semanal!$A215)</f>
        <v>0</v>
      </c>
      <c r="BZ215" s="121">
        <f>-SUMIFS(Lancamentos!$Y:$Y,Lancamentos!$AF:$AF,Fluxo_de_Caixa_Semanal!BZ$8,Lancamentos!$F:$F,"Orçado",Lancamentos!$J:$J,Fluxo_de_Caixa_Semanal!$A215)</f>
        <v>0</v>
      </c>
      <c r="CA215" s="122">
        <f>-SUMIFS(Lancamentos!$Y:$Y,Lancamentos!$AF:$AF,Fluxo_de_Caixa_Semanal!CA$8,Lancamentos!$F:$F,"Orçado",Lancamentos!$J:$J,Fluxo_de_Caixa_Semanal!$A215)</f>
        <v>0</v>
      </c>
      <c r="CB215" s="123">
        <f>-SUMIFS(Lancamentos!$Y:$Y,Lancamentos!$AF:$AF,Fluxo_de_Caixa_Semanal!CB$8,Lancamentos!$F:$F,"Orçado",Lancamentos!$J:$J,Fluxo_de_Caixa_Semanal!$A215)</f>
        <v>0</v>
      </c>
      <c r="CC215" s="121">
        <f>-SUMIFS(Lancamentos!$Y:$Y,Lancamentos!$AF:$AF,Fluxo_de_Caixa_Semanal!CC$8,Lancamentos!$F:$F,"Orçado",Lancamentos!$J:$J,Fluxo_de_Caixa_Semanal!$A215)</f>
        <v>0</v>
      </c>
      <c r="CD215" s="122">
        <f>-SUMIFS(Lancamentos!$Y:$Y,Lancamentos!$AF:$AF,Fluxo_de_Caixa_Semanal!CD$8,Lancamentos!$F:$F,"Orçado",Lancamentos!$J:$J,Fluxo_de_Caixa_Semanal!$A215)</f>
        <v>0</v>
      </c>
      <c r="CE215" s="123">
        <f>-SUMIFS(Lancamentos!$Y:$Y,Lancamentos!$AF:$AF,Fluxo_de_Caixa_Semanal!CE$8,Lancamentos!$F:$F,"Orçado",Lancamentos!$J:$J,Fluxo_de_Caixa_Semanal!$A215)</f>
        <v>0</v>
      </c>
      <c r="CF215" s="121">
        <f>-SUMIFS(Lancamentos!$Y:$Y,Lancamentos!$AF:$AF,Fluxo_de_Caixa_Semanal!CF$8,Lancamentos!$F:$F,"Orçado",Lancamentos!$J:$J,Fluxo_de_Caixa_Semanal!$A215)</f>
        <v>0</v>
      </c>
      <c r="CG215" s="122">
        <f>-SUMIFS(Lancamentos!$Y:$Y,Lancamentos!$AF:$AF,Fluxo_de_Caixa_Semanal!CG$8,Lancamentos!$F:$F,"Orçado",Lancamentos!$J:$J,Fluxo_de_Caixa_Semanal!$A215)</f>
        <v>0</v>
      </c>
      <c r="CH215" s="123">
        <f>-SUMIFS(Lancamentos!$Y:$Y,Lancamentos!$AF:$AF,Fluxo_de_Caixa_Semanal!CH$8,Lancamentos!$F:$F,"Orçado",Lancamentos!$J:$J,Fluxo_de_Caixa_Semanal!$A215)</f>
        <v>0</v>
      </c>
      <c r="CI215" s="121">
        <f>-SUMIFS(Lancamentos!$Y:$Y,Lancamentos!$AF:$AF,Fluxo_de_Caixa_Semanal!CI$8,Lancamentos!$F:$F,"Orçado",Lancamentos!$J:$J,Fluxo_de_Caixa_Semanal!$A215)</f>
        <v>0</v>
      </c>
      <c r="CJ215" s="122">
        <f>-SUMIFS(Lancamentos!$Y:$Y,Lancamentos!$AF:$AF,Fluxo_de_Caixa_Semanal!CJ$8,Lancamentos!$F:$F,"Orçado",Lancamentos!$J:$J,Fluxo_de_Caixa_Semanal!$A215)</f>
        <v>0</v>
      </c>
      <c r="CK215" s="123">
        <f>-SUMIFS(Lancamentos!$Y:$Y,Lancamentos!$AF:$AF,Fluxo_de_Caixa_Semanal!CK$8,Lancamentos!$F:$F,"Orçado",Lancamentos!$J:$J,Fluxo_de_Caixa_Semanal!$A215)</f>
        <v>0</v>
      </c>
      <c r="CL215" s="121">
        <f>-SUMIFS(Lancamentos!$Y:$Y,Lancamentos!$AF:$AF,Fluxo_de_Caixa_Semanal!CL$8,Lancamentos!$F:$F,"Orçado",Lancamentos!$J:$J,Fluxo_de_Caixa_Semanal!$A215)</f>
        <v>0</v>
      </c>
      <c r="CM215" s="122">
        <f>-SUMIFS(Lancamentos!$Y:$Y,Lancamentos!$AF:$AF,Fluxo_de_Caixa_Semanal!CM$8,Lancamentos!$F:$F,"Orçado",Lancamentos!$J:$J,Fluxo_de_Caixa_Semanal!$A215)</f>
        <v>0</v>
      </c>
      <c r="CN215" s="123">
        <f>-SUMIFS(Lancamentos!$Y:$Y,Lancamentos!$AF:$AF,Fluxo_de_Caixa_Semanal!CN$8,Lancamentos!$F:$F,"Orçado",Lancamentos!$J:$J,Fluxo_de_Caixa_Semanal!$A215)</f>
        <v>0</v>
      </c>
      <c r="CO215" s="121">
        <f>-SUMIFS(Lancamentos!$Y:$Y,Lancamentos!$AF:$AF,Fluxo_de_Caixa_Semanal!CO$8,Lancamentos!$F:$F,"Orçado",Lancamentos!$J:$J,Fluxo_de_Caixa_Semanal!$A215)</f>
        <v>0</v>
      </c>
      <c r="CP215" s="122">
        <f>-SUMIFS(Lancamentos!$Y:$Y,Lancamentos!$AF:$AF,Fluxo_de_Caixa_Semanal!CP$8,Lancamentos!$F:$F,"Orçado",Lancamentos!$J:$J,Fluxo_de_Caixa_Semanal!$A215)</f>
        <v>0</v>
      </c>
      <c r="CQ215" s="123">
        <f>-SUMIFS(Lancamentos!$Y:$Y,Lancamentos!$AF:$AF,Fluxo_de_Caixa_Semanal!CQ$8,Lancamentos!$F:$F,"Orçado",Lancamentos!$J:$J,Fluxo_de_Caixa_Semanal!$A215)</f>
        <v>0</v>
      </c>
      <c r="CR215" s="121">
        <f>-SUMIFS(Lancamentos!$Y:$Y,Lancamentos!$AF:$AF,Fluxo_de_Caixa_Semanal!CR$8,Lancamentos!$F:$F,"Orçado",Lancamentos!$J:$J,Fluxo_de_Caixa_Semanal!$A215)</f>
        <v>0</v>
      </c>
      <c r="CS215" s="122">
        <f>-SUMIFS(Lancamentos!$Y:$Y,Lancamentos!$AF:$AF,Fluxo_de_Caixa_Semanal!CS$8,Lancamentos!$F:$F,"Orçado",Lancamentos!$J:$J,Fluxo_de_Caixa_Semanal!$A215)</f>
        <v>0</v>
      </c>
      <c r="CT215" s="123">
        <f>-SUMIFS(Lancamentos!$Y:$Y,Lancamentos!$AF:$AF,Fluxo_de_Caixa_Semanal!CT$8,Lancamentos!$F:$F,"Orçado",Lancamentos!$J:$J,Fluxo_de_Caixa_Semanal!$A215)</f>
        <v>0</v>
      </c>
      <c r="CU215" s="121">
        <f>-SUMIFS(Lancamentos!$Y:$Y,Lancamentos!$AF:$AF,Fluxo_de_Caixa_Semanal!CU$8,Lancamentos!$F:$F,"Orçado",Lancamentos!$J:$J,Fluxo_de_Caixa_Semanal!$A215)</f>
        <v>0</v>
      </c>
      <c r="CV215" s="122">
        <f>-SUMIFS(Lancamentos!$Y:$Y,Lancamentos!$AF:$AF,Fluxo_de_Caixa_Semanal!CV$8,Lancamentos!$F:$F,"Orçado",Lancamentos!$J:$J,Fluxo_de_Caixa_Semanal!$A215)</f>
        <v>0</v>
      </c>
      <c r="CW215" s="123">
        <f>-SUMIFS(Lancamentos!$Y:$Y,Lancamentos!$AF:$AF,Fluxo_de_Caixa_Semanal!CW$8,Lancamentos!$F:$F,"Orçado",Lancamentos!$J:$J,Fluxo_de_Caixa_Semanal!$A215)</f>
        <v>0</v>
      </c>
      <c r="CX215" s="121">
        <f>-SUMIFS(Lancamentos!$Y:$Y,Lancamentos!$AF:$AF,Fluxo_de_Caixa_Semanal!CX$8,Lancamentos!$F:$F,"Orçado",Lancamentos!$J:$J,Fluxo_de_Caixa_Semanal!$A215)</f>
        <v>0</v>
      </c>
      <c r="CY215" s="122">
        <f>-SUMIFS(Lancamentos!$Y:$Y,Lancamentos!$AF:$AF,Fluxo_de_Caixa_Semanal!CY$8,Lancamentos!$F:$F,"Orçado",Lancamentos!$J:$J,Fluxo_de_Caixa_Semanal!$A215)</f>
        <v>0</v>
      </c>
      <c r="CZ215" s="123">
        <f>-SUMIFS(Lancamentos!$Y:$Y,Lancamentos!$AF:$AF,Fluxo_de_Caixa_Semanal!CZ$8,Lancamentos!$F:$F,"Orçado",Lancamentos!$J:$J,Fluxo_de_Caixa_Semanal!$A215)</f>
        <v>0</v>
      </c>
      <c r="DA215" s="121">
        <f>-SUMIFS(Lancamentos!$Y:$Y,Lancamentos!$AF:$AF,Fluxo_de_Caixa_Semanal!DA$8,Lancamentos!$F:$F,"Orçado",Lancamentos!$J:$J,Fluxo_de_Caixa_Semanal!$A215)</f>
        <v>0</v>
      </c>
      <c r="DB215" s="122">
        <f>-SUMIFS(Lancamentos!$Y:$Y,Lancamentos!$AF:$AF,Fluxo_de_Caixa_Semanal!DB$8,Lancamentos!$F:$F,"Orçado",Lancamentos!$J:$J,Fluxo_de_Caixa_Semanal!$A215)</f>
        <v>0</v>
      </c>
      <c r="DC215" s="123">
        <f>-SUMIFS(Lancamentos!$Y:$Y,Lancamentos!$AF:$AF,Fluxo_de_Caixa_Semanal!DC$8,Lancamentos!$F:$F,"Orçado",Lancamentos!$J:$J,Fluxo_de_Caixa_Semanal!$A215)</f>
        <v>0</v>
      </c>
      <c r="DD215" s="121">
        <f>-SUMIFS(Lancamentos!$Y:$Y,Lancamentos!$AF:$AF,Fluxo_de_Caixa_Semanal!DD$8,Lancamentos!$F:$F,"Orçado",Lancamentos!$J:$J,Fluxo_de_Caixa_Semanal!$A215)</f>
        <v>0</v>
      </c>
      <c r="DE215" s="122">
        <f>-SUMIFS(Lancamentos!$Y:$Y,Lancamentos!$AF:$AF,Fluxo_de_Caixa_Semanal!DE$8,Lancamentos!$F:$F,"Orçado",Lancamentos!$J:$J,Fluxo_de_Caixa_Semanal!$A215)</f>
        <v>0</v>
      </c>
      <c r="DF215" s="123">
        <f>-SUMIFS(Lancamentos!$Y:$Y,Lancamentos!$AF:$AF,Fluxo_de_Caixa_Semanal!DF$8,Lancamentos!$F:$F,"Orçado",Lancamentos!$J:$J,Fluxo_de_Caixa_Semanal!$A215)</f>
        <v>0</v>
      </c>
      <c r="DG215" s="121">
        <f>-SUMIFS(Lancamentos!$Y:$Y,Lancamentos!$AF:$AF,Fluxo_de_Caixa_Semanal!DG$8,Lancamentos!$F:$F,"Orçado",Lancamentos!$J:$J,Fluxo_de_Caixa_Semanal!$A215)</f>
        <v>0</v>
      </c>
      <c r="DH215" s="122">
        <f>-SUMIFS(Lancamentos!$Y:$Y,Lancamentos!$AF:$AF,Fluxo_de_Caixa_Semanal!DH$8,Lancamentos!$F:$F,"Orçado",Lancamentos!$J:$J,Fluxo_de_Caixa_Semanal!$A215)</f>
        <v>0</v>
      </c>
      <c r="DI215" s="123">
        <f>-SUMIFS(Lancamentos!$Y:$Y,Lancamentos!$AF:$AF,Fluxo_de_Caixa_Semanal!DI$8,Lancamentos!$F:$F,"Orçado",Lancamentos!$J:$J,Fluxo_de_Caixa_Semanal!$A215)</f>
        <v>0</v>
      </c>
      <c r="DJ215" s="121">
        <f>-SUMIFS(Lancamentos!$Y:$Y,Lancamentos!$AF:$AF,Fluxo_de_Caixa_Semanal!DJ$8,Lancamentos!$F:$F,"Orçado",Lancamentos!$J:$J,Fluxo_de_Caixa_Semanal!$A215)</f>
        <v>0</v>
      </c>
      <c r="DK215" s="122">
        <f>-SUMIFS(Lancamentos!$Y:$Y,Lancamentos!$AF:$AF,Fluxo_de_Caixa_Semanal!DK$8,Lancamentos!$F:$F,"Orçado",Lancamentos!$J:$J,Fluxo_de_Caixa_Semanal!$A215)</f>
        <v>0</v>
      </c>
      <c r="DL215" s="123">
        <f>-SUMIFS(Lancamentos!$Y:$Y,Lancamentos!$AF:$AF,Fluxo_de_Caixa_Semanal!DL$8,Lancamentos!$F:$F,"Orçado",Lancamentos!$J:$J,Fluxo_de_Caixa_Semanal!$A215)</f>
        <v>0</v>
      </c>
      <c r="DM215" s="121">
        <f>-SUMIFS(Lancamentos!$Y:$Y,Lancamentos!$AF:$AF,Fluxo_de_Caixa_Semanal!DM$8,Lancamentos!$F:$F,"Orçado",Lancamentos!$J:$J,Fluxo_de_Caixa_Semanal!$A215)</f>
        <v>0</v>
      </c>
      <c r="DN215" s="122">
        <f>-SUMIFS(Lancamentos!$Y:$Y,Lancamentos!$AF:$AF,Fluxo_de_Caixa_Semanal!DN$8,Lancamentos!$F:$F,"Orçado",Lancamentos!$J:$J,Fluxo_de_Caixa_Semanal!$A215)</f>
        <v>0</v>
      </c>
      <c r="DO215" s="123">
        <f>-SUMIFS(Lancamentos!$Y:$Y,Lancamentos!$AF:$AF,Fluxo_de_Caixa_Semanal!DO$8,Lancamentos!$F:$F,"Orçado",Lancamentos!$J:$J,Fluxo_de_Caixa_Semanal!$A215)</f>
        <v>0</v>
      </c>
      <c r="DP215" s="121">
        <f>-SUMIFS(Lancamentos!$Y:$Y,Lancamentos!$AF:$AF,Fluxo_de_Caixa_Semanal!DP$8,Lancamentos!$F:$F,"Orçado",Lancamentos!$J:$J,Fluxo_de_Caixa_Semanal!$A215)</f>
        <v>0</v>
      </c>
      <c r="DQ215" s="122">
        <f>-SUMIFS(Lancamentos!$Y:$Y,Lancamentos!$AF:$AF,Fluxo_de_Caixa_Semanal!DQ$8,Lancamentos!$F:$F,"Orçado",Lancamentos!$J:$J,Fluxo_de_Caixa_Semanal!$A215)</f>
        <v>0</v>
      </c>
      <c r="DR215" s="123">
        <f>-SUMIFS(Lancamentos!$Y:$Y,Lancamentos!$AF:$AF,Fluxo_de_Caixa_Semanal!DR$8,Lancamentos!$F:$F,"Orçado",Lancamentos!$J:$J,Fluxo_de_Caixa_Semanal!$A215)</f>
        <v>0</v>
      </c>
      <c r="DS215" s="121">
        <f>-SUMIFS(Lancamentos!$Y:$Y,Lancamentos!$AF:$AF,Fluxo_de_Caixa_Semanal!DS$8,Lancamentos!$F:$F,"Orçado",Lancamentos!$J:$J,Fluxo_de_Caixa_Semanal!$A215)</f>
        <v>0</v>
      </c>
      <c r="DT215" s="122">
        <f>-SUMIFS(Lancamentos!$Y:$Y,Lancamentos!$AF:$AF,Fluxo_de_Caixa_Semanal!DT$8,Lancamentos!$F:$F,"Orçado",Lancamentos!$J:$J,Fluxo_de_Caixa_Semanal!$A215)</f>
        <v>0</v>
      </c>
      <c r="DU215" s="123">
        <f>-SUMIFS(Lancamentos!$Y:$Y,Lancamentos!$AF:$AF,Fluxo_de_Caixa_Semanal!DU$8,Lancamentos!$F:$F,"Orçado",Lancamentos!$J:$J,Fluxo_de_Caixa_Semanal!$A215)</f>
        <v>0</v>
      </c>
      <c r="DV215" s="121">
        <f>-SUMIFS(Lancamentos!$Y:$Y,Lancamentos!$AF:$AF,Fluxo_de_Caixa_Semanal!DV$8,Lancamentos!$F:$F,"Orçado",Lancamentos!$J:$J,Fluxo_de_Caixa_Semanal!$A215)</f>
        <v>0</v>
      </c>
      <c r="DW215" s="122">
        <f>-SUMIFS(Lancamentos!$Y:$Y,Lancamentos!$AF:$AF,Fluxo_de_Caixa_Semanal!DW$8,Lancamentos!$F:$F,"Orçado",Lancamentos!$J:$J,Fluxo_de_Caixa_Semanal!$A215)</f>
        <v>0</v>
      </c>
      <c r="DX215" s="123">
        <f>-SUMIFS(Lancamentos!$Y:$Y,Lancamentos!$AF:$AF,Fluxo_de_Caixa_Semanal!DX$8,Lancamentos!$F:$F,"Orçado",Lancamentos!$J:$J,Fluxo_de_Caixa_Semanal!$A215)</f>
        <v>0</v>
      </c>
      <c r="DY215" s="121">
        <f>-SUMIFS(Lancamentos!$Y:$Y,Lancamentos!$AF:$AF,Fluxo_de_Caixa_Semanal!DY$8,Lancamentos!$F:$F,"Orçado",Lancamentos!$J:$J,Fluxo_de_Caixa_Semanal!$A215)</f>
        <v>0</v>
      </c>
      <c r="DZ215" s="122">
        <f>-SUMIFS(Lancamentos!$Y:$Y,Lancamentos!$AF:$AF,Fluxo_de_Caixa_Semanal!DZ$8,Lancamentos!$F:$F,"Orçado",Lancamentos!$J:$J,Fluxo_de_Caixa_Semanal!$A215)</f>
        <v>0</v>
      </c>
      <c r="EA215" s="123">
        <f>-SUMIFS(Lancamentos!$Y:$Y,Lancamentos!$AF:$AF,Fluxo_de_Caixa_Semanal!EA$8,Lancamentos!$F:$F,"Orçado",Lancamentos!$J:$J,Fluxo_de_Caixa_Semanal!$A215)</f>
        <v>0</v>
      </c>
      <c r="EB215" s="121">
        <f>-SUMIFS(Lancamentos!$Y:$Y,Lancamentos!$AF:$AF,Fluxo_de_Caixa_Semanal!EB$8,Lancamentos!$F:$F,"Orçado",Lancamentos!$J:$J,Fluxo_de_Caixa_Semanal!$A215)</f>
        <v>0</v>
      </c>
      <c r="EC215" s="122">
        <f>-SUMIFS(Lancamentos!$Y:$Y,Lancamentos!$AF:$AF,Fluxo_de_Caixa_Semanal!EC$8,Lancamentos!$F:$F,"Orçado",Lancamentos!$J:$J,Fluxo_de_Caixa_Semanal!$A215)</f>
        <v>0</v>
      </c>
      <c r="ED215" s="123">
        <f>-SUMIFS(Lancamentos!$Y:$Y,Lancamentos!$AF:$AF,Fluxo_de_Caixa_Semanal!ED$8,Lancamentos!$F:$F,"Orçado",Lancamentos!$J:$J,Fluxo_de_Caixa_Semanal!$A215)</f>
        <v>0</v>
      </c>
      <c r="EE215" s="121">
        <f>-SUMIFS(Lancamentos!$Y:$Y,Lancamentos!$AF:$AF,Fluxo_de_Caixa_Semanal!EE$8,Lancamentos!$F:$F,"Orçado",Lancamentos!$J:$J,Fluxo_de_Caixa_Semanal!$A215)</f>
        <v>0</v>
      </c>
      <c r="EF215" s="122">
        <f>-SUMIFS(Lancamentos!$Y:$Y,Lancamentos!$AF:$AF,Fluxo_de_Caixa_Semanal!EF$8,Lancamentos!$F:$F,"Orçado",Lancamentos!$J:$J,Fluxo_de_Caixa_Semanal!$A215)</f>
        <v>0</v>
      </c>
      <c r="EG215" s="123">
        <f>-SUMIFS(Lancamentos!$Y:$Y,Lancamentos!$AF:$AF,Fluxo_de_Caixa_Semanal!EG$8,Lancamentos!$F:$F,"Orçado",Lancamentos!$J:$J,Fluxo_de_Caixa_Semanal!$A215)</f>
        <v>0</v>
      </c>
      <c r="EH215" s="121">
        <f>-SUMIFS(Lancamentos!$Y:$Y,Lancamentos!$AF:$AF,Fluxo_de_Caixa_Semanal!EH$8,Lancamentos!$F:$F,"Orçado",Lancamentos!$J:$J,Fluxo_de_Caixa_Semanal!$A215)</f>
        <v>0</v>
      </c>
      <c r="EI215" s="122">
        <f>-SUMIFS(Lancamentos!$Y:$Y,Lancamentos!$AF:$AF,Fluxo_de_Caixa_Semanal!EI$8,Lancamentos!$F:$F,"Orçado",Lancamentos!$J:$J,Fluxo_de_Caixa_Semanal!$A215)</f>
        <v>0</v>
      </c>
      <c r="EJ215" s="123">
        <f>-SUMIFS(Lancamentos!$Y:$Y,Lancamentos!$AF:$AF,Fluxo_de_Caixa_Semanal!EJ$8,Lancamentos!$F:$F,"Orçado",Lancamentos!$J:$J,Fluxo_de_Caixa_Semanal!$A215)</f>
        <v>0</v>
      </c>
      <c r="EK215" s="121">
        <f>-SUMIFS(Lancamentos!$Y:$Y,Lancamentos!$AF:$AF,Fluxo_de_Caixa_Semanal!EK$8,Lancamentos!$F:$F,"Orçado",Lancamentos!$J:$J,Fluxo_de_Caixa_Semanal!$A215)</f>
        <v>0</v>
      </c>
      <c r="EL215" s="122">
        <f>-SUMIFS(Lancamentos!$Y:$Y,Lancamentos!$AF:$AF,Fluxo_de_Caixa_Semanal!EL$8,Lancamentos!$F:$F,"Orçado",Lancamentos!$J:$J,Fluxo_de_Caixa_Semanal!$A215)</f>
        <v>0</v>
      </c>
      <c r="EM215" s="123">
        <f>-SUMIFS(Lancamentos!$Y:$Y,Lancamentos!$AF:$AF,Fluxo_de_Caixa_Semanal!EM$8,Lancamentos!$F:$F,"Orçado",Lancamentos!$J:$J,Fluxo_de_Caixa_Semanal!$A215)</f>
        <v>0</v>
      </c>
      <c r="EN215" s="121">
        <f>-SUMIFS(Lancamentos!$Y:$Y,Lancamentos!$AF:$AF,Fluxo_de_Caixa_Semanal!EN$8,Lancamentos!$F:$F,"Orçado",Lancamentos!$J:$J,Fluxo_de_Caixa_Semanal!$A215)</f>
        <v>0</v>
      </c>
      <c r="EO215" s="122">
        <f>-SUMIFS(Lancamentos!$Y:$Y,Lancamentos!$AF:$AF,Fluxo_de_Caixa_Semanal!EO$8,Lancamentos!$F:$F,"Orçado",Lancamentos!$J:$J,Fluxo_de_Caixa_Semanal!$A215)</f>
        <v>0</v>
      </c>
      <c r="EP215" s="123">
        <f>-SUMIFS(Lancamentos!$Y:$Y,Lancamentos!$AF:$AF,Fluxo_de_Caixa_Semanal!EP$8,Lancamentos!$F:$F,"Orçado",Lancamentos!$J:$J,Fluxo_de_Caixa_Semanal!$A215)</f>
        <v>0</v>
      </c>
      <c r="EQ215" s="121">
        <f>-SUMIFS(Lancamentos!$Y:$Y,Lancamentos!$AF:$AF,Fluxo_de_Caixa_Semanal!EQ$8,Lancamentos!$F:$F,"Orçado",Lancamentos!$J:$J,Fluxo_de_Caixa_Semanal!$A215)</f>
        <v>0</v>
      </c>
      <c r="ER215" s="122">
        <f>-SUMIFS(Lancamentos!$Y:$Y,Lancamentos!$AF:$AF,Fluxo_de_Caixa_Semanal!ER$8,Lancamentos!$F:$F,"Orçado",Lancamentos!$J:$J,Fluxo_de_Caixa_Semanal!$A215)</f>
        <v>0</v>
      </c>
      <c r="ES215" s="123">
        <f>-SUMIFS(Lancamentos!$Y:$Y,Lancamentos!$AF:$AF,Fluxo_de_Caixa_Semanal!ES$8,Lancamentos!$F:$F,"Orçado",Lancamentos!$J:$J,Fluxo_de_Caixa_Semanal!$A215)</f>
        <v>0</v>
      </c>
    </row>
    <row r="216" spans="1:149" s="2" customFormat="1" x14ac:dyDescent="0.25">
      <c r="A216"/>
      <c r="B216"/>
      <c r="C216" s="165"/>
      <c r="D216" s="165"/>
      <c r="E216" s="166"/>
      <c r="F216" s="167"/>
      <c r="G216" s="165"/>
      <c r="H216" s="166"/>
      <c r="I216" s="165"/>
      <c r="J216" s="165"/>
      <c r="K216" s="166"/>
      <c r="L216" s="165"/>
      <c r="M216" s="165"/>
      <c r="N216" s="166"/>
      <c r="O216" s="165"/>
      <c r="P216" s="165"/>
      <c r="Q216" s="166"/>
      <c r="R216" s="165"/>
      <c r="S216" s="165"/>
      <c r="T216" s="166"/>
      <c r="U216" s="165"/>
      <c r="V216" s="165"/>
      <c r="W216" s="166"/>
      <c r="X216" s="121"/>
      <c r="Y216" s="122"/>
      <c r="Z216" s="123"/>
      <c r="AA216" s="121"/>
      <c r="AB216" s="122"/>
      <c r="AC216" s="123"/>
      <c r="AD216" s="121"/>
      <c r="AE216" s="122"/>
      <c r="AF216" s="123"/>
      <c r="AG216" s="121"/>
      <c r="AH216" s="122"/>
      <c r="AI216" s="123"/>
      <c r="AJ216" s="121"/>
      <c r="AK216" s="122"/>
      <c r="AL216" s="123"/>
      <c r="AM216" s="121"/>
      <c r="AN216" s="122"/>
      <c r="AO216" s="123"/>
      <c r="AP216" s="121"/>
      <c r="AQ216" s="122"/>
      <c r="AR216" s="123"/>
      <c r="AS216" s="121"/>
      <c r="AT216" s="122"/>
      <c r="AU216" s="123"/>
      <c r="AV216" s="121"/>
      <c r="AW216" s="122"/>
      <c r="AX216" s="123"/>
      <c r="AY216" s="121"/>
      <c r="AZ216" s="122"/>
      <c r="BA216" s="123"/>
      <c r="BB216" s="121"/>
      <c r="BC216" s="122"/>
      <c r="BD216" s="123"/>
      <c r="BE216" s="121"/>
      <c r="BF216" s="122"/>
      <c r="BG216" s="123"/>
      <c r="BH216" s="121"/>
      <c r="BI216" s="122"/>
      <c r="BJ216" s="123"/>
      <c r="BK216" s="121"/>
      <c r="BL216" s="122"/>
      <c r="BM216" s="123"/>
      <c r="BN216" s="121"/>
      <c r="BO216" s="122"/>
      <c r="BP216" s="128"/>
      <c r="BQ216" s="127"/>
      <c r="BS216" s="128"/>
      <c r="BT216" s="127"/>
      <c r="BV216" s="128"/>
      <c r="BW216" s="127"/>
      <c r="BY216" s="128"/>
      <c r="BZ216" s="127"/>
      <c r="CB216" s="128"/>
      <c r="CC216" s="127"/>
      <c r="CE216" s="128"/>
      <c r="CF216" s="127"/>
      <c r="CH216" s="128"/>
      <c r="CI216" s="127"/>
      <c r="CK216" s="128"/>
      <c r="CL216" s="127"/>
      <c r="CN216" s="128"/>
      <c r="CO216" s="127"/>
      <c r="CQ216" s="128"/>
      <c r="CR216" s="127"/>
      <c r="CT216" s="128"/>
      <c r="CU216" s="127"/>
      <c r="CW216" s="128"/>
      <c r="CX216" s="127"/>
      <c r="CZ216" s="128"/>
      <c r="DA216" s="127"/>
      <c r="DC216" s="128"/>
      <c r="DD216" s="127"/>
      <c r="DF216" s="128"/>
      <c r="DG216" s="127"/>
      <c r="DI216" s="128"/>
      <c r="DJ216" s="127"/>
      <c r="DL216" s="128"/>
      <c r="DM216" s="127"/>
      <c r="DO216" s="128"/>
      <c r="DP216" s="127"/>
      <c r="DR216" s="128"/>
      <c r="DS216" s="127"/>
      <c r="DU216" s="128"/>
      <c r="DV216" s="127"/>
      <c r="DX216" s="128"/>
      <c r="DY216" s="127"/>
      <c r="EA216" s="128"/>
      <c r="EB216" s="127"/>
      <c r="ED216" s="128"/>
      <c r="EE216" s="127"/>
      <c r="EG216" s="128"/>
      <c r="EH216" s="127"/>
      <c r="EJ216" s="128"/>
      <c r="EK216" s="127"/>
      <c r="EM216" s="128"/>
      <c r="EN216" s="127"/>
      <c r="EP216" s="128"/>
      <c r="EQ216" s="127"/>
      <c r="ES216" s="128"/>
    </row>
    <row r="217" spans="1:149" s="20" customFormat="1" x14ac:dyDescent="0.25">
      <c r="A217" s="88"/>
      <c r="B217" s="88" t="s">
        <v>226</v>
      </c>
      <c r="C217" s="125">
        <f t="shared" ref="C217:BL217" si="203">C131+C140</f>
        <v>0</v>
      </c>
      <c r="D217" s="125">
        <f t="shared" si="203"/>
        <v>0</v>
      </c>
      <c r="E217" s="126">
        <f t="shared" si="203"/>
        <v>0</v>
      </c>
      <c r="F217" s="124">
        <f t="shared" ref="F217:H217" si="204">F131+F140</f>
        <v>0</v>
      </c>
      <c r="G217" s="125">
        <f t="shared" si="204"/>
        <v>0</v>
      </c>
      <c r="H217" s="126">
        <f t="shared" si="204"/>
        <v>858000</v>
      </c>
      <c r="I217" s="125">
        <f t="shared" si="203"/>
        <v>0</v>
      </c>
      <c r="J217" s="125">
        <f t="shared" si="203"/>
        <v>0</v>
      </c>
      <c r="K217" s="126">
        <f t="shared" si="203"/>
        <v>858000</v>
      </c>
      <c r="L217" s="125">
        <f t="shared" ref="L217:M217" si="205">L131+L140</f>
        <v>0</v>
      </c>
      <c r="M217" s="125">
        <f t="shared" si="205"/>
        <v>1764000</v>
      </c>
      <c r="N217" s="126">
        <f t="shared" si="203"/>
        <v>0</v>
      </c>
      <c r="O217" s="125">
        <f t="shared" si="203"/>
        <v>0</v>
      </c>
      <c r="P217" s="125">
        <f t="shared" si="203"/>
        <v>0</v>
      </c>
      <c r="Q217" s="126">
        <f t="shared" ref="Q217:S217" si="206">Q131+Q140</f>
        <v>0</v>
      </c>
      <c r="R217" s="125">
        <f t="shared" si="206"/>
        <v>0</v>
      </c>
      <c r="S217" s="125">
        <f t="shared" si="206"/>
        <v>0</v>
      </c>
      <c r="T217" s="126">
        <f t="shared" ref="T217:V217" si="207">T131+T140</f>
        <v>1094000</v>
      </c>
      <c r="U217" s="125">
        <f t="shared" si="207"/>
        <v>0</v>
      </c>
      <c r="V217" s="125">
        <f t="shared" si="207"/>
        <v>0</v>
      </c>
      <c r="W217" s="126">
        <f t="shared" ref="W217" si="208">W131+W140</f>
        <v>826500</v>
      </c>
      <c r="X217" s="124">
        <f t="shared" si="203"/>
        <v>0</v>
      </c>
      <c r="Y217" s="125">
        <f t="shared" si="203"/>
        <v>0</v>
      </c>
      <c r="Z217" s="126">
        <f t="shared" si="203"/>
        <v>0</v>
      </c>
      <c r="AA217" s="124">
        <f t="shared" si="203"/>
        <v>0</v>
      </c>
      <c r="AB217" s="125">
        <f t="shared" si="203"/>
        <v>0</v>
      </c>
      <c r="AC217" s="126">
        <f t="shared" si="203"/>
        <v>0</v>
      </c>
      <c r="AD217" s="124">
        <f t="shared" si="203"/>
        <v>0</v>
      </c>
      <c r="AE217" s="125">
        <f t="shared" si="203"/>
        <v>0</v>
      </c>
      <c r="AF217" s="126">
        <f t="shared" si="203"/>
        <v>0</v>
      </c>
      <c r="AG217" s="124">
        <f t="shared" si="203"/>
        <v>0</v>
      </c>
      <c r="AH217" s="125">
        <f t="shared" si="203"/>
        <v>0</v>
      </c>
      <c r="AI217" s="126">
        <f t="shared" si="203"/>
        <v>0</v>
      </c>
      <c r="AJ217" s="124">
        <f t="shared" si="203"/>
        <v>0</v>
      </c>
      <c r="AK217" s="125">
        <f t="shared" si="203"/>
        <v>0</v>
      </c>
      <c r="AL217" s="126">
        <f t="shared" si="203"/>
        <v>0</v>
      </c>
      <c r="AM217" s="124">
        <f t="shared" si="203"/>
        <v>0</v>
      </c>
      <c r="AN217" s="125">
        <f t="shared" si="203"/>
        <v>0</v>
      </c>
      <c r="AO217" s="126">
        <f t="shared" si="203"/>
        <v>0</v>
      </c>
      <c r="AP217" s="124">
        <f t="shared" si="203"/>
        <v>0</v>
      </c>
      <c r="AQ217" s="125">
        <f t="shared" si="203"/>
        <v>0</v>
      </c>
      <c r="AR217" s="126">
        <f t="shared" si="203"/>
        <v>0</v>
      </c>
      <c r="AS217" s="124">
        <f t="shared" si="203"/>
        <v>0</v>
      </c>
      <c r="AT217" s="125">
        <f t="shared" si="203"/>
        <v>0</v>
      </c>
      <c r="AU217" s="126">
        <f t="shared" si="203"/>
        <v>0</v>
      </c>
      <c r="AV217" s="124">
        <f t="shared" si="203"/>
        <v>0</v>
      </c>
      <c r="AW217" s="125">
        <f t="shared" si="203"/>
        <v>0</v>
      </c>
      <c r="AX217" s="126">
        <f t="shared" si="203"/>
        <v>0</v>
      </c>
      <c r="AY217" s="124">
        <f t="shared" si="203"/>
        <v>0</v>
      </c>
      <c r="AZ217" s="125">
        <f t="shared" si="203"/>
        <v>0</v>
      </c>
      <c r="BA217" s="126">
        <f t="shared" si="203"/>
        <v>0</v>
      </c>
      <c r="BB217" s="124">
        <f t="shared" si="203"/>
        <v>0</v>
      </c>
      <c r="BC217" s="125">
        <f t="shared" si="203"/>
        <v>0</v>
      </c>
      <c r="BD217" s="126">
        <f t="shared" si="203"/>
        <v>0</v>
      </c>
      <c r="BE217" s="124">
        <f t="shared" si="203"/>
        <v>0</v>
      </c>
      <c r="BF217" s="125">
        <f t="shared" si="203"/>
        <v>0</v>
      </c>
      <c r="BG217" s="126">
        <f t="shared" si="203"/>
        <v>0</v>
      </c>
      <c r="BH217" s="124">
        <f t="shared" si="203"/>
        <v>0</v>
      </c>
      <c r="BI217" s="125">
        <f t="shared" si="203"/>
        <v>0</v>
      </c>
      <c r="BJ217" s="126">
        <f t="shared" si="203"/>
        <v>0</v>
      </c>
      <c r="BK217" s="124">
        <f t="shared" si="203"/>
        <v>0</v>
      </c>
      <c r="BL217" s="125">
        <f t="shared" si="203"/>
        <v>0</v>
      </c>
      <c r="BM217" s="126">
        <f t="shared" ref="BM217:DX217" si="209">BM131+BM140</f>
        <v>0</v>
      </c>
      <c r="BN217" s="124">
        <f t="shared" si="209"/>
        <v>0</v>
      </c>
      <c r="BO217" s="125">
        <f t="shared" si="209"/>
        <v>0</v>
      </c>
      <c r="BP217" s="126">
        <f t="shared" si="209"/>
        <v>0</v>
      </c>
      <c r="BQ217" s="124">
        <f t="shared" si="209"/>
        <v>0</v>
      </c>
      <c r="BR217" s="125">
        <f t="shared" si="209"/>
        <v>0</v>
      </c>
      <c r="BS217" s="126">
        <f t="shared" si="209"/>
        <v>0</v>
      </c>
      <c r="BT217" s="124">
        <f t="shared" si="209"/>
        <v>0</v>
      </c>
      <c r="BU217" s="125">
        <f t="shared" si="209"/>
        <v>0</v>
      </c>
      <c r="BV217" s="126">
        <f t="shared" si="209"/>
        <v>0</v>
      </c>
      <c r="BW217" s="124">
        <f t="shared" si="209"/>
        <v>0</v>
      </c>
      <c r="BX217" s="125">
        <f t="shared" si="209"/>
        <v>0</v>
      </c>
      <c r="BY217" s="126">
        <f t="shared" si="209"/>
        <v>0</v>
      </c>
      <c r="BZ217" s="124">
        <f t="shared" si="209"/>
        <v>0</v>
      </c>
      <c r="CA217" s="125">
        <f t="shared" si="209"/>
        <v>0</v>
      </c>
      <c r="CB217" s="126">
        <f t="shared" si="209"/>
        <v>0</v>
      </c>
      <c r="CC217" s="124">
        <f t="shared" si="209"/>
        <v>0</v>
      </c>
      <c r="CD217" s="125">
        <f t="shared" si="209"/>
        <v>0</v>
      </c>
      <c r="CE217" s="126">
        <f t="shared" si="209"/>
        <v>0</v>
      </c>
      <c r="CF217" s="124">
        <f t="shared" si="209"/>
        <v>0</v>
      </c>
      <c r="CG217" s="125">
        <f t="shared" si="209"/>
        <v>0</v>
      </c>
      <c r="CH217" s="126">
        <f t="shared" si="209"/>
        <v>0</v>
      </c>
      <c r="CI217" s="124">
        <f t="shared" si="209"/>
        <v>0</v>
      </c>
      <c r="CJ217" s="125">
        <f t="shared" si="209"/>
        <v>0</v>
      </c>
      <c r="CK217" s="126">
        <f t="shared" si="209"/>
        <v>0</v>
      </c>
      <c r="CL217" s="124">
        <f t="shared" si="209"/>
        <v>0</v>
      </c>
      <c r="CM217" s="125">
        <f t="shared" si="209"/>
        <v>0</v>
      </c>
      <c r="CN217" s="126">
        <f t="shared" si="209"/>
        <v>0</v>
      </c>
      <c r="CO217" s="124">
        <f>CO131+CO140</f>
        <v>0</v>
      </c>
      <c r="CP217" s="125">
        <f t="shared" si="209"/>
        <v>0</v>
      </c>
      <c r="CQ217" s="126">
        <f t="shared" si="209"/>
        <v>0</v>
      </c>
      <c r="CR217" s="124">
        <f t="shared" si="209"/>
        <v>0</v>
      </c>
      <c r="CS217" s="125">
        <f t="shared" si="209"/>
        <v>0</v>
      </c>
      <c r="CT217" s="126">
        <f t="shared" si="209"/>
        <v>0</v>
      </c>
      <c r="CU217" s="124">
        <f t="shared" si="209"/>
        <v>0</v>
      </c>
      <c r="CV217" s="125">
        <f t="shared" si="209"/>
        <v>0</v>
      </c>
      <c r="CW217" s="126">
        <f t="shared" si="209"/>
        <v>0</v>
      </c>
      <c r="CX217" s="124">
        <f t="shared" si="209"/>
        <v>0</v>
      </c>
      <c r="CY217" s="125">
        <f t="shared" si="209"/>
        <v>0</v>
      </c>
      <c r="CZ217" s="126">
        <f t="shared" si="209"/>
        <v>0</v>
      </c>
      <c r="DA217" s="124">
        <f t="shared" si="209"/>
        <v>0</v>
      </c>
      <c r="DB217" s="125">
        <f t="shared" si="209"/>
        <v>0</v>
      </c>
      <c r="DC217" s="126">
        <f t="shared" si="209"/>
        <v>0</v>
      </c>
      <c r="DD217" s="124">
        <f t="shared" si="209"/>
        <v>0</v>
      </c>
      <c r="DE217" s="125">
        <f t="shared" si="209"/>
        <v>0</v>
      </c>
      <c r="DF217" s="126">
        <f t="shared" si="209"/>
        <v>0</v>
      </c>
      <c r="DG217" s="124">
        <f t="shared" si="209"/>
        <v>0</v>
      </c>
      <c r="DH217" s="125">
        <f t="shared" si="209"/>
        <v>0</v>
      </c>
      <c r="DI217" s="126">
        <f t="shared" si="209"/>
        <v>0</v>
      </c>
      <c r="DJ217" s="124">
        <f t="shared" si="209"/>
        <v>0</v>
      </c>
      <c r="DK217" s="125">
        <f t="shared" si="209"/>
        <v>0</v>
      </c>
      <c r="DL217" s="126">
        <f t="shared" si="209"/>
        <v>0</v>
      </c>
      <c r="DM217" s="124">
        <f t="shared" si="209"/>
        <v>0</v>
      </c>
      <c r="DN217" s="125">
        <f t="shared" si="209"/>
        <v>0</v>
      </c>
      <c r="DO217" s="126">
        <f t="shared" si="209"/>
        <v>0</v>
      </c>
      <c r="DP217" s="124">
        <f t="shared" si="209"/>
        <v>0</v>
      </c>
      <c r="DQ217" s="125">
        <f t="shared" si="209"/>
        <v>0</v>
      </c>
      <c r="DR217" s="126">
        <f t="shared" si="209"/>
        <v>0</v>
      </c>
      <c r="DS217" s="124">
        <f t="shared" si="209"/>
        <v>0</v>
      </c>
      <c r="DT217" s="125">
        <f>DT131+DT140</f>
        <v>0</v>
      </c>
      <c r="DU217" s="126">
        <f t="shared" si="209"/>
        <v>0</v>
      </c>
      <c r="DV217" s="124">
        <f t="shared" si="209"/>
        <v>0</v>
      </c>
      <c r="DW217" s="125">
        <f t="shared" si="209"/>
        <v>0</v>
      </c>
      <c r="DX217" s="126">
        <f t="shared" si="209"/>
        <v>0</v>
      </c>
      <c r="DY217" s="124">
        <f t="shared" ref="DY217:ES217" si="210">DY131+DY140</f>
        <v>0</v>
      </c>
      <c r="DZ217" s="125">
        <f t="shared" si="210"/>
        <v>0</v>
      </c>
      <c r="EA217" s="126">
        <f t="shared" si="210"/>
        <v>0</v>
      </c>
      <c r="EB217" s="124">
        <f t="shared" si="210"/>
        <v>0</v>
      </c>
      <c r="EC217" s="125">
        <f t="shared" si="210"/>
        <v>0</v>
      </c>
      <c r="ED217" s="126">
        <f t="shared" si="210"/>
        <v>0</v>
      </c>
      <c r="EE217" s="124">
        <f t="shared" si="210"/>
        <v>0</v>
      </c>
      <c r="EF217" s="125">
        <f t="shared" si="210"/>
        <v>0</v>
      </c>
      <c r="EG217" s="126">
        <f t="shared" si="210"/>
        <v>0</v>
      </c>
      <c r="EH217" s="124">
        <f t="shared" si="210"/>
        <v>0</v>
      </c>
      <c r="EI217" s="125">
        <f t="shared" si="210"/>
        <v>0</v>
      </c>
      <c r="EJ217" s="126">
        <f t="shared" si="210"/>
        <v>0</v>
      </c>
      <c r="EK217" s="124">
        <f t="shared" si="210"/>
        <v>0</v>
      </c>
      <c r="EL217" s="125">
        <f t="shared" si="210"/>
        <v>0</v>
      </c>
      <c r="EM217" s="126">
        <f t="shared" si="210"/>
        <v>0</v>
      </c>
      <c r="EN217" s="124">
        <f t="shared" si="210"/>
        <v>0</v>
      </c>
      <c r="EO217" s="125">
        <f t="shared" si="210"/>
        <v>0</v>
      </c>
      <c r="EP217" s="126">
        <f t="shared" si="210"/>
        <v>0</v>
      </c>
      <c r="EQ217" s="124">
        <f t="shared" si="210"/>
        <v>0</v>
      </c>
      <c r="ER217" s="125">
        <f t="shared" si="210"/>
        <v>0</v>
      </c>
      <c r="ES217" s="126">
        <f t="shared" si="210"/>
        <v>0</v>
      </c>
    </row>
    <row r="218" spans="1:149" s="2" customFormat="1" x14ac:dyDescent="0.25">
      <c r="A218"/>
      <c r="B218"/>
      <c r="C218" s="122"/>
      <c r="D218" s="122"/>
      <c r="E218" s="123"/>
      <c r="F218" s="121"/>
      <c r="G218" s="122"/>
      <c r="H218" s="123"/>
      <c r="I218" s="122"/>
      <c r="J218" s="122"/>
      <c r="K218" s="123"/>
      <c r="L218" s="121"/>
      <c r="M218" s="122"/>
      <c r="N218" s="123"/>
      <c r="O218" s="121"/>
      <c r="P218" s="122"/>
      <c r="Q218" s="123"/>
      <c r="R218" s="121"/>
      <c r="S218" s="122"/>
      <c r="T218" s="123"/>
      <c r="U218" s="121"/>
      <c r="V218" s="122"/>
      <c r="W218" s="123"/>
      <c r="X218" s="121"/>
      <c r="Y218" s="122"/>
      <c r="Z218" s="123"/>
      <c r="AA218" s="121"/>
      <c r="AB218" s="122"/>
      <c r="AC218" s="123"/>
      <c r="AD218" s="121"/>
      <c r="AE218" s="122"/>
      <c r="AF218" s="123"/>
      <c r="AG218" s="121"/>
      <c r="AH218" s="122"/>
      <c r="AI218" s="123"/>
      <c r="AJ218" s="121"/>
      <c r="AK218" s="122"/>
      <c r="AL218" s="123"/>
      <c r="AM218" s="121"/>
      <c r="AN218" s="122"/>
      <c r="AO218" s="123"/>
      <c r="AP218" s="121"/>
      <c r="AQ218" s="122"/>
      <c r="AR218" s="123"/>
      <c r="AS218" s="121"/>
      <c r="AT218" s="122"/>
      <c r="AU218" s="123"/>
      <c r="AV218" s="121"/>
      <c r="AW218" s="122"/>
      <c r="AX218" s="123"/>
      <c r="AY218" s="121"/>
      <c r="AZ218" s="122"/>
      <c r="BA218" s="123"/>
      <c r="BB218" s="121"/>
      <c r="BC218" s="122"/>
      <c r="BD218" s="123"/>
      <c r="BE218" s="121"/>
      <c r="BF218" s="122"/>
      <c r="BG218" s="123"/>
      <c r="BH218" s="121"/>
      <c r="BI218" s="122"/>
      <c r="BJ218" s="123"/>
      <c r="BK218" s="121"/>
      <c r="BL218" s="122"/>
      <c r="BM218" s="123"/>
      <c r="BN218" s="121"/>
      <c r="BO218" s="122"/>
      <c r="BP218" s="123"/>
      <c r="BQ218" s="121"/>
      <c r="BR218" s="122"/>
      <c r="BS218" s="123"/>
      <c r="BT218" s="121"/>
      <c r="BU218" s="122"/>
      <c r="BV218" s="123"/>
      <c r="BW218" s="121"/>
      <c r="BX218" s="122"/>
      <c r="BY218" s="123"/>
      <c r="BZ218" s="121"/>
      <c r="CA218" s="122"/>
      <c r="CB218" s="123"/>
      <c r="CC218" s="121"/>
      <c r="CD218" s="122"/>
      <c r="CE218" s="123"/>
      <c r="CF218" s="121"/>
      <c r="CG218" s="122"/>
      <c r="CH218" s="123"/>
      <c r="CI218" s="121"/>
      <c r="CJ218" s="122"/>
      <c r="CK218" s="123"/>
      <c r="CL218" s="121"/>
      <c r="CM218" s="122"/>
      <c r="CN218" s="123"/>
      <c r="CO218" s="121"/>
      <c r="CP218" s="122"/>
      <c r="CQ218" s="123"/>
      <c r="CR218" s="121"/>
      <c r="CS218" s="122"/>
      <c r="CT218" s="123"/>
      <c r="CU218" s="121"/>
      <c r="CV218" s="122"/>
      <c r="CW218" s="123"/>
      <c r="CX218" s="121"/>
      <c r="CY218" s="122"/>
      <c r="CZ218" s="123"/>
      <c r="DA218" s="121"/>
      <c r="DB218" s="122"/>
      <c r="DC218" s="123"/>
      <c r="DD218" s="121"/>
      <c r="DE218" s="122"/>
      <c r="DF218" s="123"/>
      <c r="DG218" s="121"/>
      <c r="DH218" s="122"/>
      <c r="DI218" s="123"/>
      <c r="DJ218" s="121"/>
      <c r="DK218" s="122"/>
      <c r="DL218" s="123"/>
      <c r="DM218" s="121"/>
      <c r="DN218" s="122"/>
      <c r="DO218" s="123"/>
      <c r="DP218" s="121"/>
      <c r="DQ218" s="122"/>
      <c r="DR218" s="123"/>
      <c r="DS218" s="121"/>
      <c r="DT218" s="122"/>
      <c r="DU218" s="123"/>
      <c r="DV218" s="121"/>
      <c r="DW218" s="122"/>
      <c r="DX218" s="123"/>
      <c r="DY218" s="121"/>
      <c r="DZ218" s="122"/>
      <c r="EA218" s="123"/>
      <c r="EB218" s="121"/>
      <c r="EC218" s="122"/>
      <c r="ED218" s="123"/>
      <c r="EE218" s="121"/>
      <c r="EF218" s="122"/>
      <c r="EG218" s="123"/>
      <c r="EH218" s="121"/>
      <c r="EI218" s="122"/>
      <c r="EJ218" s="123"/>
      <c r="EK218" s="121"/>
      <c r="EL218" s="122"/>
      <c r="EM218" s="123"/>
      <c r="EN218" s="121"/>
      <c r="EO218" s="122"/>
      <c r="EP218" s="123"/>
      <c r="EQ218" s="121"/>
      <c r="ER218" s="122"/>
      <c r="ES218" s="123"/>
    </row>
    <row r="219" spans="1:149" s="20" customFormat="1" x14ac:dyDescent="0.25">
      <c r="A219" s="88"/>
      <c r="B219" s="88" t="s">
        <v>218</v>
      </c>
      <c r="C219" s="125">
        <f t="shared" ref="C219:BL219" si="211">C129+C217</f>
        <v>1839354</v>
      </c>
      <c r="D219" s="125">
        <f t="shared" si="211"/>
        <v>1839354</v>
      </c>
      <c r="E219" s="126">
        <f t="shared" si="211"/>
        <v>1839354</v>
      </c>
      <c r="F219" s="124">
        <f t="shared" si="211"/>
        <v>1839354</v>
      </c>
      <c r="G219" s="125">
        <f t="shared" si="211"/>
        <v>1839354</v>
      </c>
      <c r="H219" s="126">
        <f t="shared" si="211"/>
        <v>2697354</v>
      </c>
      <c r="I219" s="125">
        <f t="shared" si="211"/>
        <v>2697354</v>
      </c>
      <c r="J219" s="125">
        <f t="shared" si="211"/>
        <v>2697354</v>
      </c>
      <c r="K219" s="126">
        <f t="shared" si="211"/>
        <v>3555354</v>
      </c>
      <c r="L219" s="124">
        <f t="shared" si="211"/>
        <v>3555354</v>
      </c>
      <c r="M219" s="125">
        <f t="shared" si="211"/>
        <v>5319354</v>
      </c>
      <c r="N219" s="126">
        <f t="shared" si="211"/>
        <v>5319354</v>
      </c>
      <c r="O219" s="124">
        <f t="shared" ref="O219:Q219" si="212">O129+O217</f>
        <v>5319354</v>
      </c>
      <c r="P219" s="125">
        <f t="shared" si="212"/>
        <v>5319354</v>
      </c>
      <c r="Q219" s="126">
        <f t="shared" si="212"/>
        <v>5319354</v>
      </c>
      <c r="R219" s="124">
        <f t="shared" si="211"/>
        <v>5319354</v>
      </c>
      <c r="S219" s="125">
        <f t="shared" si="211"/>
        <v>5319354</v>
      </c>
      <c r="T219" s="126">
        <f t="shared" si="211"/>
        <v>6413354</v>
      </c>
      <c r="U219" s="124">
        <f t="shared" ref="U219:W219" si="213">U129+U217</f>
        <v>6413354</v>
      </c>
      <c r="V219" s="125">
        <f t="shared" si="213"/>
        <v>6413354</v>
      </c>
      <c r="W219" s="126">
        <f t="shared" si="213"/>
        <v>7239854</v>
      </c>
      <c r="X219" s="124">
        <f t="shared" si="211"/>
        <v>7239854</v>
      </c>
      <c r="Y219" s="125">
        <f t="shared" si="211"/>
        <v>7239854</v>
      </c>
      <c r="Z219" s="126">
        <f t="shared" si="211"/>
        <v>7239854</v>
      </c>
      <c r="AA219" s="124">
        <f t="shared" si="211"/>
        <v>7239854</v>
      </c>
      <c r="AB219" s="125">
        <f t="shared" si="211"/>
        <v>7239854</v>
      </c>
      <c r="AC219" s="126">
        <f t="shared" si="211"/>
        <v>7239854</v>
      </c>
      <c r="AD219" s="124">
        <f t="shared" si="211"/>
        <v>7239854</v>
      </c>
      <c r="AE219" s="125">
        <f t="shared" si="211"/>
        <v>7239854</v>
      </c>
      <c r="AF219" s="126">
        <f t="shared" si="211"/>
        <v>7239854</v>
      </c>
      <c r="AG219" s="124">
        <f t="shared" si="211"/>
        <v>7239854</v>
      </c>
      <c r="AH219" s="125">
        <f t="shared" si="211"/>
        <v>7239854</v>
      </c>
      <c r="AI219" s="126">
        <f t="shared" si="211"/>
        <v>7239854</v>
      </c>
      <c r="AJ219" s="124">
        <f t="shared" si="211"/>
        <v>7239854</v>
      </c>
      <c r="AK219" s="125">
        <f t="shared" si="211"/>
        <v>7239854</v>
      </c>
      <c r="AL219" s="126">
        <f t="shared" si="211"/>
        <v>7239854</v>
      </c>
      <c r="AM219" s="124">
        <f t="shared" si="211"/>
        <v>7239854</v>
      </c>
      <c r="AN219" s="125">
        <f t="shared" si="211"/>
        <v>7239854</v>
      </c>
      <c r="AO219" s="126">
        <f t="shared" si="211"/>
        <v>7239854</v>
      </c>
      <c r="AP219" s="124">
        <f t="shared" si="211"/>
        <v>7239854</v>
      </c>
      <c r="AQ219" s="125">
        <f t="shared" si="211"/>
        <v>7239854</v>
      </c>
      <c r="AR219" s="126">
        <f t="shared" si="211"/>
        <v>7239854</v>
      </c>
      <c r="AS219" s="124">
        <f t="shared" si="211"/>
        <v>7239854</v>
      </c>
      <c r="AT219" s="125">
        <f t="shared" si="211"/>
        <v>7239854</v>
      </c>
      <c r="AU219" s="126">
        <f t="shared" si="211"/>
        <v>7239854</v>
      </c>
      <c r="AV219" s="124">
        <f t="shared" si="211"/>
        <v>7239854</v>
      </c>
      <c r="AW219" s="125">
        <f t="shared" si="211"/>
        <v>7239854</v>
      </c>
      <c r="AX219" s="126">
        <f t="shared" si="211"/>
        <v>7239854</v>
      </c>
      <c r="AY219" s="124">
        <f t="shared" si="211"/>
        <v>7239854</v>
      </c>
      <c r="AZ219" s="125">
        <f t="shared" si="211"/>
        <v>7239854</v>
      </c>
      <c r="BA219" s="126">
        <f t="shared" si="211"/>
        <v>7239854</v>
      </c>
      <c r="BB219" s="124">
        <f t="shared" si="211"/>
        <v>7239854</v>
      </c>
      <c r="BC219" s="125">
        <f t="shared" si="211"/>
        <v>7239854</v>
      </c>
      <c r="BD219" s="126">
        <f t="shared" si="211"/>
        <v>7239854</v>
      </c>
      <c r="BE219" s="124">
        <f t="shared" si="211"/>
        <v>7239854</v>
      </c>
      <c r="BF219" s="125">
        <f t="shared" si="211"/>
        <v>7239854</v>
      </c>
      <c r="BG219" s="126">
        <f t="shared" si="211"/>
        <v>7239854</v>
      </c>
      <c r="BH219" s="124">
        <f t="shared" si="211"/>
        <v>7239854</v>
      </c>
      <c r="BI219" s="125">
        <f t="shared" si="211"/>
        <v>7239854</v>
      </c>
      <c r="BJ219" s="126">
        <f t="shared" si="211"/>
        <v>7239854</v>
      </c>
      <c r="BK219" s="124">
        <f t="shared" si="211"/>
        <v>7239854</v>
      </c>
      <c r="BL219" s="125">
        <f t="shared" si="211"/>
        <v>7239854</v>
      </c>
      <c r="BM219" s="126">
        <f t="shared" ref="BM219:DX219" si="214">BM129+BM217</f>
        <v>7239854</v>
      </c>
      <c r="BN219" s="124">
        <f t="shared" si="214"/>
        <v>7239854</v>
      </c>
      <c r="BO219" s="125">
        <f t="shared" si="214"/>
        <v>7239854</v>
      </c>
      <c r="BP219" s="126">
        <f t="shared" si="214"/>
        <v>7239854</v>
      </c>
      <c r="BQ219" s="124">
        <f t="shared" si="214"/>
        <v>7239854</v>
      </c>
      <c r="BR219" s="125">
        <f t="shared" si="214"/>
        <v>7239854</v>
      </c>
      <c r="BS219" s="126">
        <f t="shared" si="214"/>
        <v>7239854</v>
      </c>
      <c r="BT219" s="124">
        <f t="shared" si="214"/>
        <v>7239854</v>
      </c>
      <c r="BU219" s="125">
        <f t="shared" si="214"/>
        <v>7239854</v>
      </c>
      <c r="BV219" s="126">
        <f t="shared" si="214"/>
        <v>7239854</v>
      </c>
      <c r="BW219" s="124">
        <f t="shared" si="214"/>
        <v>7239854</v>
      </c>
      <c r="BX219" s="125">
        <f t="shared" si="214"/>
        <v>7239854</v>
      </c>
      <c r="BY219" s="126">
        <f t="shared" si="214"/>
        <v>7239854</v>
      </c>
      <c r="BZ219" s="124">
        <f t="shared" si="214"/>
        <v>7239854</v>
      </c>
      <c r="CA219" s="125">
        <f t="shared" si="214"/>
        <v>7239854</v>
      </c>
      <c r="CB219" s="126">
        <f t="shared" si="214"/>
        <v>7239854</v>
      </c>
      <c r="CC219" s="124">
        <f t="shared" si="214"/>
        <v>7239854</v>
      </c>
      <c r="CD219" s="125">
        <f t="shared" si="214"/>
        <v>7239854</v>
      </c>
      <c r="CE219" s="126">
        <f t="shared" si="214"/>
        <v>7239854</v>
      </c>
      <c r="CF219" s="124">
        <f t="shared" si="214"/>
        <v>7239854</v>
      </c>
      <c r="CG219" s="125">
        <f t="shared" si="214"/>
        <v>7239854</v>
      </c>
      <c r="CH219" s="126">
        <f t="shared" si="214"/>
        <v>7239854</v>
      </c>
      <c r="CI219" s="124">
        <f t="shared" si="214"/>
        <v>7239854</v>
      </c>
      <c r="CJ219" s="125">
        <f t="shared" si="214"/>
        <v>7239854</v>
      </c>
      <c r="CK219" s="126">
        <f t="shared" si="214"/>
        <v>7239854</v>
      </c>
      <c r="CL219" s="124">
        <f t="shared" si="214"/>
        <v>7239854</v>
      </c>
      <c r="CM219" s="125">
        <f t="shared" si="214"/>
        <v>7239854</v>
      </c>
      <c r="CN219" s="126">
        <f t="shared" si="214"/>
        <v>7239854</v>
      </c>
      <c r="CO219" s="124">
        <f>CO129+CO217</f>
        <v>7239854</v>
      </c>
      <c r="CP219" s="125">
        <f t="shared" si="214"/>
        <v>7239854</v>
      </c>
      <c r="CQ219" s="126">
        <f t="shared" si="214"/>
        <v>7239854</v>
      </c>
      <c r="CR219" s="124">
        <f t="shared" si="214"/>
        <v>7239854</v>
      </c>
      <c r="CS219" s="125">
        <f t="shared" si="214"/>
        <v>7239854</v>
      </c>
      <c r="CT219" s="126">
        <f t="shared" si="214"/>
        <v>7239854</v>
      </c>
      <c r="CU219" s="124">
        <f t="shared" si="214"/>
        <v>7239854</v>
      </c>
      <c r="CV219" s="125">
        <f t="shared" si="214"/>
        <v>7239854</v>
      </c>
      <c r="CW219" s="126">
        <f t="shared" si="214"/>
        <v>7239854</v>
      </c>
      <c r="CX219" s="124">
        <f t="shared" si="214"/>
        <v>7239854</v>
      </c>
      <c r="CY219" s="125">
        <f t="shared" si="214"/>
        <v>7239854</v>
      </c>
      <c r="CZ219" s="126">
        <f t="shared" si="214"/>
        <v>7239854</v>
      </c>
      <c r="DA219" s="124">
        <f t="shared" si="214"/>
        <v>7239854</v>
      </c>
      <c r="DB219" s="125">
        <f t="shared" si="214"/>
        <v>7239854</v>
      </c>
      <c r="DC219" s="126">
        <f t="shared" si="214"/>
        <v>7239854</v>
      </c>
      <c r="DD219" s="124">
        <f t="shared" si="214"/>
        <v>7239854</v>
      </c>
      <c r="DE219" s="125">
        <f t="shared" si="214"/>
        <v>7239854</v>
      </c>
      <c r="DF219" s="126">
        <f t="shared" si="214"/>
        <v>7239854</v>
      </c>
      <c r="DG219" s="124">
        <f t="shared" si="214"/>
        <v>7239854</v>
      </c>
      <c r="DH219" s="125">
        <f t="shared" si="214"/>
        <v>7239854</v>
      </c>
      <c r="DI219" s="126">
        <f t="shared" si="214"/>
        <v>7239854</v>
      </c>
      <c r="DJ219" s="124">
        <f t="shared" si="214"/>
        <v>7239854</v>
      </c>
      <c r="DK219" s="125">
        <f t="shared" si="214"/>
        <v>7239854</v>
      </c>
      <c r="DL219" s="126">
        <f t="shared" si="214"/>
        <v>7239854</v>
      </c>
      <c r="DM219" s="124">
        <f t="shared" si="214"/>
        <v>7239854</v>
      </c>
      <c r="DN219" s="125">
        <f t="shared" si="214"/>
        <v>7239854</v>
      </c>
      <c r="DO219" s="126">
        <f t="shared" si="214"/>
        <v>7239854</v>
      </c>
      <c r="DP219" s="124">
        <f t="shared" si="214"/>
        <v>7239854</v>
      </c>
      <c r="DQ219" s="125">
        <f t="shared" si="214"/>
        <v>7239854</v>
      </c>
      <c r="DR219" s="126">
        <f t="shared" si="214"/>
        <v>7239854</v>
      </c>
      <c r="DS219" s="124">
        <f t="shared" si="214"/>
        <v>7239854</v>
      </c>
      <c r="DT219" s="125">
        <f>DT129+DT217</f>
        <v>7239854</v>
      </c>
      <c r="DU219" s="126">
        <f t="shared" si="214"/>
        <v>7239854</v>
      </c>
      <c r="DV219" s="124">
        <f t="shared" si="214"/>
        <v>7239854</v>
      </c>
      <c r="DW219" s="125">
        <f t="shared" si="214"/>
        <v>7239854</v>
      </c>
      <c r="DX219" s="126">
        <f t="shared" si="214"/>
        <v>7239854</v>
      </c>
      <c r="DY219" s="124">
        <f t="shared" ref="DY219:ES219" si="215">DY129+DY217</f>
        <v>7239854</v>
      </c>
      <c r="DZ219" s="125">
        <f t="shared" si="215"/>
        <v>7239854</v>
      </c>
      <c r="EA219" s="126">
        <f t="shared" si="215"/>
        <v>7239854</v>
      </c>
      <c r="EB219" s="124">
        <f t="shared" si="215"/>
        <v>7239854</v>
      </c>
      <c r="EC219" s="125">
        <f t="shared" si="215"/>
        <v>7239854</v>
      </c>
      <c r="ED219" s="126">
        <f t="shared" si="215"/>
        <v>7239854</v>
      </c>
      <c r="EE219" s="124">
        <f t="shared" si="215"/>
        <v>7239854</v>
      </c>
      <c r="EF219" s="125">
        <f t="shared" si="215"/>
        <v>7239854</v>
      </c>
      <c r="EG219" s="126">
        <f t="shared" si="215"/>
        <v>7239854</v>
      </c>
      <c r="EH219" s="124">
        <f t="shared" si="215"/>
        <v>7239854</v>
      </c>
      <c r="EI219" s="125">
        <f t="shared" si="215"/>
        <v>7239854</v>
      </c>
      <c r="EJ219" s="126">
        <f t="shared" si="215"/>
        <v>7239854</v>
      </c>
      <c r="EK219" s="124">
        <f t="shared" si="215"/>
        <v>7239854</v>
      </c>
      <c r="EL219" s="125">
        <f t="shared" si="215"/>
        <v>7239854</v>
      </c>
      <c r="EM219" s="126">
        <f t="shared" si="215"/>
        <v>7239854</v>
      </c>
      <c r="EN219" s="124">
        <f t="shared" si="215"/>
        <v>7239854</v>
      </c>
      <c r="EO219" s="125">
        <f t="shared" si="215"/>
        <v>7239854</v>
      </c>
      <c r="EP219" s="126">
        <f t="shared" si="215"/>
        <v>7239854</v>
      </c>
      <c r="EQ219" s="124">
        <f t="shared" si="215"/>
        <v>7239854</v>
      </c>
      <c r="ER219" s="125">
        <f t="shared" si="215"/>
        <v>7239854</v>
      </c>
      <c r="ES219" s="126">
        <f t="shared" si="215"/>
        <v>7239854</v>
      </c>
    </row>
    <row r="220" spans="1:149" s="20" customFormat="1" x14ac:dyDescent="0.25">
      <c r="A220" s="88"/>
      <c r="B220" s="88" t="e">
        <f>#REF!</f>
        <v>#REF!</v>
      </c>
      <c r="C220" s="125"/>
      <c r="D220" s="125"/>
      <c r="E220" s="126" t="e">
        <f>(#REF!+#REF!)*#REF!</f>
        <v>#REF!</v>
      </c>
      <c r="F220" s="124"/>
      <c r="G220" s="125"/>
      <c r="H220" s="126" t="e">
        <f>(#REF!+#REF!)*#REF!</f>
        <v>#REF!</v>
      </c>
      <c r="I220" s="125"/>
      <c r="J220" s="125"/>
      <c r="K220" s="155" t="e">
        <f>(#REF!+#REF!)*#REF!</f>
        <v>#REF!</v>
      </c>
      <c r="L220" s="159"/>
      <c r="M220" s="131"/>
      <c r="N220" s="155" t="e">
        <f>(#REF!+#REF!)*#REF!</f>
        <v>#REF!</v>
      </c>
      <c r="O220" s="159"/>
      <c r="P220" s="131"/>
      <c r="Q220" s="155" t="e">
        <f>#REF!</f>
        <v>#REF!</v>
      </c>
      <c r="R220" s="159"/>
      <c r="S220" s="131"/>
      <c r="T220" s="155" t="e">
        <f>#REF!</f>
        <v>#REF!</v>
      </c>
      <c r="U220" s="159"/>
      <c r="V220" s="131"/>
      <c r="W220" s="155" t="e">
        <f>#REF!</f>
        <v>#REF!</v>
      </c>
      <c r="X220" s="159"/>
      <c r="Y220" s="131"/>
      <c r="Z220" s="155" t="e">
        <f>#REF!</f>
        <v>#REF!</v>
      </c>
      <c r="AA220" s="159"/>
      <c r="AB220" s="131"/>
      <c r="AC220" s="155" t="e">
        <f>#REF!</f>
        <v>#REF!</v>
      </c>
      <c r="AD220" s="159"/>
      <c r="AE220" s="131"/>
      <c r="AF220" s="155" t="e">
        <f>#REF!</f>
        <v>#REF!</v>
      </c>
      <c r="AG220" s="159"/>
      <c r="AH220" s="131"/>
      <c r="AI220" s="155" t="e">
        <f>#REF!</f>
        <v>#REF!</v>
      </c>
      <c r="AJ220" s="159"/>
      <c r="AK220" s="131"/>
      <c r="AL220" s="155" t="e">
        <f>#REF!</f>
        <v>#REF!</v>
      </c>
      <c r="AM220" s="159"/>
      <c r="AN220" s="131"/>
      <c r="AO220" s="155" t="e">
        <f>#REF!</f>
        <v>#REF!</v>
      </c>
      <c r="AP220" s="159"/>
      <c r="AQ220" s="131"/>
      <c r="AR220" s="155" t="e">
        <f>#REF!</f>
        <v>#REF!</v>
      </c>
      <c r="AS220" s="159"/>
      <c r="AT220" s="131"/>
      <c r="AU220" s="155" t="e">
        <f>#REF!</f>
        <v>#REF!</v>
      </c>
      <c r="AV220" s="159"/>
      <c r="AW220" s="131"/>
      <c r="AX220" s="155" t="e">
        <f>#REF!</f>
        <v>#REF!</v>
      </c>
      <c r="AY220" s="159"/>
      <c r="AZ220" s="131"/>
      <c r="BA220" s="155" t="e">
        <f>#REF!</f>
        <v>#REF!</v>
      </c>
      <c r="BB220" s="159"/>
      <c r="BC220" s="131"/>
      <c r="BD220" s="155" t="e">
        <f>#REF!</f>
        <v>#REF!</v>
      </c>
      <c r="BE220" s="159"/>
      <c r="BF220" s="131"/>
      <c r="BG220" s="155" t="e">
        <f>#REF!</f>
        <v>#REF!</v>
      </c>
      <c r="BH220" s="159"/>
      <c r="BI220" s="131"/>
      <c r="BJ220" s="155" t="e">
        <f>#REF!</f>
        <v>#REF!</v>
      </c>
      <c r="BK220" s="159"/>
      <c r="BL220" s="131"/>
      <c r="BM220" s="155" t="e">
        <f>#REF!</f>
        <v>#REF!</v>
      </c>
      <c r="BN220" s="159"/>
      <c r="BO220" s="131"/>
      <c r="BP220" s="155" t="e">
        <f>#REF!</f>
        <v>#REF!</v>
      </c>
      <c r="BQ220" s="159"/>
      <c r="BR220" s="131"/>
      <c r="BS220" s="155" t="e">
        <f>#REF!</f>
        <v>#REF!</v>
      </c>
      <c r="BT220" s="159"/>
      <c r="BU220" s="131"/>
      <c r="BV220" s="155" t="e">
        <f>#REF!</f>
        <v>#REF!</v>
      </c>
      <c r="BW220" s="124"/>
      <c r="BX220" s="125"/>
      <c r="BY220" s="126" t="e">
        <f>#REF!+#REF!</f>
        <v>#REF!</v>
      </c>
      <c r="BZ220" s="124"/>
      <c r="CA220" s="125"/>
      <c r="CB220" s="126" t="e">
        <f>#REF!+#REF!</f>
        <v>#REF!</v>
      </c>
      <c r="CC220" s="124"/>
      <c r="CD220" s="125"/>
      <c r="CE220" s="126" t="e">
        <f>#REF!+#REF!</f>
        <v>#REF!</v>
      </c>
      <c r="CF220" s="124"/>
      <c r="CG220" s="125"/>
      <c r="CH220" s="126" t="e">
        <f>#REF!+#REF!</f>
        <v>#REF!</v>
      </c>
      <c r="CI220" s="124"/>
      <c r="CJ220" s="125"/>
      <c r="CK220" s="126" t="e">
        <f>#REF!+#REF!</f>
        <v>#REF!</v>
      </c>
      <c r="CL220" s="124"/>
      <c r="CM220" s="125"/>
      <c r="CN220" s="126" t="e">
        <f>#REF!+#REF!</f>
        <v>#REF!</v>
      </c>
      <c r="CO220" s="124"/>
      <c r="CP220" s="125"/>
      <c r="CQ220" s="126" t="e">
        <f>#REF!+#REF!</f>
        <v>#REF!</v>
      </c>
      <c r="CR220" s="124"/>
      <c r="CS220" s="125"/>
      <c r="CT220" s="126" t="e">
        <f>#REF!+#REF!</f>
        <v>#REF!</v>
      </c>
      <c r="CU220" s="124"/>
      <c r="CV220" s="125"/>
      <c r="CW220" s="126" t="e">
        <f>#REF!+#REF!</f>
        <v>#REF!</v>
      </c>
      <c r="CX220" s="124"/>
      <c r="CY220" s="125"/>
      <c r="CZ220" s="126" t="e">
        <f>#REF!+#REF!</f>
        <v>#REF!</v>
      </c>
      <c r="DA220" s="124"/>
      <c r="DB220" s="125"/>
      <c r="DC220" s="126" t="e">
        <f>#REF!+#REF!</f>
        <v>#REF!</v>
      </c>
      <c r="DD220" s="124"/>
      <c r="DE220" s="125"/>
      <c r="DF220" s="126" t="e">
        <f>#REF!+#REF!</f>
        <v>#REF!</v>
      </c>
      <c r="DG220" s="124"/>
      <c r="DH220" s="125"/>
      <c r="DI220" s="126" t="e">
        <f>#REF!+#REF!</f>
        <v>#REF!</v>
      </c>
      <c r="DJ220" s="124"/>
      <c r="DK220" s="125"/>
      <c r="DL220" s="126" t="e">
        <f>#REF!+#REF!</f>
        <v>#REF!</v>
      </c>
      <c r="DM220" s="124"/>
      <c r="DN220" s="125"/>
      <c r="DO220" s="126" t="e">
        <f>#REF!+#REF!</f>
        <v>#REF!</v>
      </c>
      <c r="DP220" s="124"/>
      <c r="DQ220" s="125"/>
      <c r="DR220" s="126" t="e">
        <f>#REF!+#REF!</f>
        <v>#REF!</v>
      </c>
      <c r="DS220" s="124"/>
      <c r="DT220" s="125"/>
      <c r="DU220" s="126" t="e">
        <f>#REF!+#REF!</f>
        <v>#REF!</v>
      </c>
      <c r="DV220" s="124"/>
      <c r="DW220" s="125"/>
      <c r="DX220" s="126" t="e">
        <f>#REF!+#REF!</f>
        <v>#REF!</v>
      </c>
      <c r="DY220" s="124"/>
      <c r="DZ220" s="125"/>
      <c r="EA220" s="126" t="e">
        <f>#REF!+#REF!</f>
        <v>#REF!</v>
      </c>
      <c r="EB220" s="124"/>
      <c r="EC220" s="125"/>
      <c r="ED220" s="126" t="e">
        <f>#REF!+#REF!</f>
        <v>#REF!</v>
      </c>
      <c r="EE220" s="124"/>
      <c r="EF220" s="125"/>
      <c r="EG220" s="126" t="e">
        <f>#REF!+#REF!</f>
        <v>#REF!</v>
      </c>
      <c r="EH220" s="124"/>
      <c r="EI220" s="125"/>
      <c r="EJ220" s="126" t="e">
        <f>#REF!+#REF!</f>
        <v>#REF!</v>
      </c>
      <c r="EK220" s="124"/>
      <c r="EL220" s="125"/>
      <c r="EM220" s="126" t="e">
        <f>#REF!+#REF!</f>
        <v>#REF!</v>
      </c>
      <c r="EN220" s="124"/>
      <c r="EO220" s="125"/>
      <c r="EP220" s="126" t="e">
        <f>#REF!+#REF!</f>
        <v>#REF!</v>
      </c>
      <c r="EQ220" s="124"/>
      <c r="ER220" s="125"/>
      <c r="ES220" s="126" t="e">
        <f>#REF!+#REF!</f>
        <v>#REF!</v>
      </c>
    </row>
    <row r="221" spans="1:149" s="20" customFormat="1" x14ac:dyDescent="0.25">
      <c r="A221" s="88"/>
      <c r="B221" s="88" t="str">
        <f>B104</f>
        <v>Saldo Consolidado</v>
      </c>
      <c r="C221" s="125"/>
      <c r="D221" s="125"/>
      <c r="E221" s="126" t="e">
        <f>E219+E220</f>
        <v>#REF!</v>
      </c>
      <c r="F221" s="124"/>
      <c r="G221" s="125"/>
      <c r="H221" s="126" t="e">
        <f>H219+H220</f>
        <v>#REF!</v>
      </c>
      <c r="I221" s="125"/>
      <c r="J221" s="125"/>
      <c r="K221" s="126" t="e">
        <f>K219+K220</f>
        <v>#REF!</v>
      </c>
      <c r="L221" s="159"/>
      <c r="M221" s="131"/>
      <c r="N221" s="155" t="e">
        <f>N219+N220</f>
        <v>#REF!</v>
      </c>
      <c r="O221" s="159"/>
      <c r="P221" s="131"/>
      <c r="Q221" s="155" t="e">
        <f>Q219+Q220</f>
        <v>#REF!</v>
      </c>
      <c r="R221" s="159"/>
      <c r="S221" s="131"/>
      <c r="T221" s="155" t="e">
        <f>T219+T220</f>
        <v>#REF!</v>
      </c>
      <c r="U221" s="159"/>
      <c r="V221" s="131"/>
      <c r="W221" s="155" t="e">
        <f>W219+W220</f>
        <v>#REF!</v>
      </c>
      <c r="X221" s="159"/>
      <c r="Y221" s="131"/>
      <c r="Z221" s="155" t="e">
        <f>Z219+Z220</f>
        <v>#REF!</v>
      </c>
      <c r="AA221" s="159"/>
      <c r="AB221" s="131"/>
      <c r="AC221" s="155" t="e">
        <f>AC219+AC220</f>
        <v>#REF!</v>
      </c>
      <c r="AD221" s="159"/>
      <c r="AE221" s="131"/>
      <c r="AF221" s="155" t="e">
        <f>AF219+AF220</f>
        <v>#REF!</v>
      </c>
      <c r="AG221" s="159"/>
      <c r="AH221" s="131"/>
      <c r="AI221" s="155" t="e">
        <f>AI219+AI220</f>
        <v>#REF!</v>
      </c>
      <c r="AJ221" s="159"/>
      <c r="AK221" s="131"/>
      <c r="AL221" s="155" t="e">
        <f>AL219+AL220</f>
        <v>#REF!</v>
      </c>
      <c r="AM221" s="159"/>
      <c r="AN221" s="131"/>
      <c r="AO221" s="155" t="e">
        <f>AO219+AO220</f>
        <v>#REF!</v>
      </c>
      <c r="AP221" s="159"/>
      <c r="AQ221" s="131"/>
      <c r="AR221" s="155" t="e">
        <f>AR219+AR220</f>
        <v>#REF!</v>
      </c>
      <c r="AS221" s="159"/>
      <c r="AT221" s="131"/>
      <c r="AU221" s="155" t="e">
        <f>AU219+AU220</f>
        <v>#REF!</v>
      </c>
      <c r="AV221" s="159"/>
      <c r="AW221" s="131"/>
      <c r="AX221" s="155" t="e">
        <f>AX219+AX220</f>
        <v>#REF!</v>
      </c>
      <c r="AY221" s="159"/>
      <c r="AZ221" s="131"/>
      <c r="BA221" s="155" t="e">
        <f>BA219+BA220</f>
        <v>#REF!</v>
      </c>
      <c r="BB221" s="159"/>
      <c r="BC221" s="131"/>
      <c r="BD221" s="155" t="e">
        <f>BD219+BD220</f>
        <v>#REF!</v>
      </c>
      <c r="BE221" s="159"/>
      <c r="BF221" s="131"/>
      <c r="BG221" s="155" t="e">
        <f>BG219+BG220</f>
        <v>#REF!</v>
      </c>
      <c r="BH221" s="159"/>
      <c r="BI221" s="131"/>
      <c r="BJ221" s="155" t="e">
        <f>BJ219+BJ220</f>
        <v>#REF!</v>
      </c>
      <c r="BK221" s="159"/>
      <c r="BL221" s="131"/>
      <c r="BM221" s="155" t="e">
        <f>BM219+BM220</f>
        <v>#REF!</v>
      </c>
      <c r="BN221" s="159"/>
      <c r="BO221" s="131"/>
      <c r="BP221" s="155" t="e">
        <f>BP219+BP220</f>
        <v>#REF!</v>
      </c>
      <c r="BQ221" s="159"/>
      <c r="BR221" s="131"/>
      <c r="BS221" s="155" t="e">
        <f>BS219+BS220</f>
        <v>#REF!</v>
      </c>
      <c r="BT221" s="159"/>
      <c r="BU221" s="131"/>
      <c r="BV221" s="155" t="e">
        <f>BV219+BV220</f>
        <v>#REF!</v>
      </c>
      <c r="BW221" s="124"/>
      <c r="BX221" s="125"/>
      <c r="BY221" s="126" t="e">
        <f>BY219+BY220</f>
        <v>#REF!</v>
      </c>
      <c r="BZ221" s="124"/>
      <c r="CA221" s="125"/>
      <c r="CB221" s="126" t="e">
        <f>CB219+CB220</f>
        <v>#REF!</v>
      </c>
      <c r="CC221" s="124"/>
      <c r="CD221" s="125"/>
      <c r="CE221" s="126" t="e">
        <f>CE219+CE220</f>
        <v>#REF!</v>
      </c>
      <c r="CF221" s="124"/>
      <c r="CG221" s="125"/>
      <c r="CH221" s="126" t="e">
        <f>CH219+CH220</f>
        <v>#REF!</v>
      </c>
      <c r="CI221" s="124"/>
      <c r="CJ221" s="125"/>
      <c r="CK221" s="126" t="e">
        <f>CK219+CK220</f>
        <v>#REF!</v>
      </c>
      <c r="CL221" s="124"/>
      <c r="CM221" s="125"/>
      <c r="CN221" s="126" t="e">
        <f>CN219+CN220</f>
        <v>#REF!</v>
      </c>
      <c r="CO221" s="124"/>
      <c r="CP221" s="125"/>
      <c r="CQ221" s="126" t="e">
        <f>CQ219+CQ220</f>
        <v>#REF!</v>
      </c>
      <c r="CR221" s="124"/>
      <c r="CS221" s="125"/>
      <c r="CT221" s="126" t="e">
        <f>CT219+CT220</f>
        <v>#REF!</v>
      </c>
      <c r="CU221" s="124"/>
      <c r="CV221" s="125"/>
      <c r="CW221" s="126" t="e">
        <f>CW219+CW220</f>
        <v>#REF!</v>
      </c>
      <c r="CX221" s="124"/>
      <c r="CY221" s="125"/>
      <c r="CZ221" s="126" t="e">
        <f>CZ219+CZ220</f>
        <v>#REF!</v>
      </c>
      <c r="DA221" s="124"/>
      <c r="DB221" s="125"/>
      <c r="DC221" s="126" t="e">
        <f>DC219+DC220</f>
        <v>#REF!</v>
      </c>
      <c r="DD221" s="124"/>
      <c r="DE221" s="125"/>
      <c r="DF221" s="126" t="e">
        <f>DF219+DF220</f>
        <v>#REF!</v>
      </c>
      <c r="DG221" s="124"/>
      <c r="DH221" s="125"/>
      <c r="DI221" s="126" t="e">
        <f>DI219+DI220</f>
        <v>#REF!</v>
      </c>
      <c r="DJ221" s="124"/>
      <c r="DK221" s="125"/>
      <c r="DL221" s="126" t="e">
        <f>DL219+DL220</f>
        <v>#REF!</v>
      </c>
      <c r="DM221" s="124"/>
      <c r="DN221" s="125"/>
      <c r="DO221" s="126" t="e">
        <f>DO219+DO220</f>
        <v>#REF!</v>
      </c>
      <c r="DP221" s="124"/>
      <c r="DQ221" s="125"/>
      <c r="DR221" s="126" t="e">
        <f>DR219+DR220</f>
        <v>#REF!</v>
      </c>
      <c r="DS221" s="124"/>
      <c r="DT221" s="125"/>
      <c r="DU221" s="126" t="e">
        <f>DU219+DU220</f>
        <v>#REF!</v>
      </c>
      <c r="DV221" s="124"/>
      <c r="DW221" s="125"/>
      <c r="DX221" s="126" t="e">
        <f>DX219+DX220</f>
        <v>#REF!</v>
      </c>
      <c r="DY221" s="124"/>
      <c r="DZ221" s="125"/>
      <c r="EA221" s="126" t="e">
        <f>EA219+EA220</f>
        <v>#REF!</v>
      </c>
      <c r="EB221" s="124"/>
      <c r="EC221" s="125"/>
      <c r="ED221" s="126" t="e">
        <f>ED219+ED220</f>
        <v>#REF!</v>
      </c>
      <c r="EE221" s="124"/>
      <c r="EF221" s="125"/>
      <c r="EG221" s="126" t="e">
        <f>EG219+EG220</f>
        <v>#REF!</v>
      </c>
      <c r="EH221" s="124"/>
      <c r="EI221" s="125"/>
      <c r="EJ221" s="126" t="e">
        <f>EJ219+EJ220</f>
        <v>#REF!</v>
      </c>
      <c r="EK221" s="124"/>
      <c r="EL221" s="125"/>
      <c r="EM221" s="126" t="e">
        <f>EM219+EM220</f>
        <v>#REF!</v>
      </c>
      <c r="EN221" s="124"/>
      <c r="EO221" s="125"/>
      <c r="EP221" s="126" t="e">
        <f>EP219+EP220</f>
        <v>#REF!</v>
      </c>
      <c r="EQ221" s="124"/>
      <c r="ER221" s="125"/>
      <c r="ES221" s="126" t="e">
        <f>ES219+ES220</f>
        <v>#REF!</v>
      </c>
    </row>
    <row r="222" spans="1:149" s="2" customFormat="1" x14ac:dyDescent="0.25">
      <c r="A222" s="130"/>
      <c r="B222" s="88" t="s">
        <v>220</v>
      </c>
      <c r="C222" s="92"/>
      <c r="D222" s="92"/>
      <c r="E222" s="126">
        <f>SUM(C217:E217)-SUM(C138:E138)</f>
        <v>0</v>
      </c>
      <c r="F222" s="175"/>
      <c r="G222" s="92"/>
      <c r="H222" s="126">
        <f>SUM(F217:H217)-SUM(F138:H138)</f>
        <v>0</v>
      </c>
      <c r="I222" s="92"/>
      <c r="J222" s="92"/>
      <c r="K222" s="126">
        <f>SUM(I217:K217)-SUM(I138:K138)</f>
        <v>0</v>
      </c>
      <c r="L222" s="173"/>
      <c r="M222" s="132"/>
      <c r="N222" s="155">
        <f>SUM(L217:N217)-SUM(L138:N138)</f>
        <v>0</v>
      </c>
      <c r="O222" s="173"/>
      <c r="P222" s="132"/>
      <c r="Q222" s="155">
        <f>SUM(O217:Q217)-SUM(O138:Q138)</f>
        <v>0</v>
      </c>
      <c r="R222" s="173"/>
      <c r="S222" s="132"/>
      <c r="T222" s="155">
        <f>SUM(R217:T217)-SUM(R138:T138)</f>
        <v>0</v>
      </c>
      <c r="U222" s="173"/>
      <c r="V222" s="132"/>
      <c r="W222" s="155">
        <f>SUM(U217:W217)-SUM(U138:W138)</f>
        <v>0</v>
      </c>
      <c r="X222" s="173"/>
      <c r="Y222" s="132"/>
      <c r="Z222" s="155">
        <f>SUM(X217:Z217)-SUM(X138:Z138)</f>
        <v>0</v>
      </c>
      <c r="AA222" s="173"/>
      <c r="AB222" s="132"/>
      <c r="AC222" s="155">
        <f>SUM(AA217:AC217)-SUM(AA138:AC138)</f>
        <v>0</v>
      </c>
      <c r="AD222" s="173"/>
      <c r="AE222" s="132"/>
      <c r="AF222" s="155">
        <f>SUM(AD217:AF217)-SUM(AD138:AF138)</f>
        <v>0</v>
      </c>
      <c r="AG222" s="173"/>
      <c r="AH222" s="132"/>
      <c r="AI222" s="155">
        <f>SUM(AG217:AI217)-SUM(AG138:AI138)</f>
        <v>0</v>
      </c>
      <c r="AJ222" s="173"/>
      <c r="AK222" s="132"/>
      <c r="AL222" s="155">
        <f>SUM(AJ217:AL217)-SUM(AJ138:AL138)</f>
        <v>0</v>
      </c>
      <c r="AM222" s="173"/>
      <c r="AN222" s="132"/>
      <c r="AO222" s="155">
        <f>SUM(AM217:AO217)-SUM(AM138:AO138)</f>
        <v>0</v>
      </c>
      <c r="AP222" s="173"/>
      <c r="AQ222" s="132"/>
      <c r="AR222" s="155">
        <f>SUM(AP217:AR217)-SUM(AP138:AR138)</f>
        <v>0</v>
      </c>
      <c r="AS222" s="173"/>
      <c r="AT222" s="132"/>
      <c r="AU222" s="155">
        <f>SUM(AS217:AU217)-SUM(AS138:AU138)</f>
        <v>0</v>
      </c>
      <c r="AV222" s="173"/>
      <c r="AW222" s="132"/>
      <c r="AX222" s="155">
        <f>SUM(AV217:AX217)-SUM(AV138:AX138)</f>
        <v>0</v>
      </c>
      <c r="AY222" s="173"/>
      <c r="AZ222" s="132"/>
      <c r="BA222" s="155">
        <f>SUM(AY217:BA217)-SUM(AY138:BA138)</f>
        <v>0</v>
      </c>
      <c r="BB222" s="173"/>
      <c r="BC222" s="132"/>
      <c r="BD222" s="155">
        <f>SUM(BB217:BD217)-SUM(BB138:BD138)</f>
        <v>0</v>
      </c>
      <c r="BE222" s="173"/>
      <c r="BF222" s="132"/>
      <c r="BG222" s="155">
        <f>SUM(BE217:BG217)-SUM(BE138:BG138)</f>
        <v>0</v>
      </c>
      <c r="BH222" s="173"/>
      <c r="BI222" s="132"/>
      <c r="BJ222" s="155">
        <f>SUM(BH217:BJ217)-SUM(BH138:BJ138)</f>
        <v>0</v>
      </c>
      <c r="BK222" s="173"/>
      <c r="BL222" s="132"/>
      <c r="BM222" s="155">
        <f>SUM(BK217:BM217)-SUM(BK138:BM138)</f>
        <v>0</v>
      </c>
      <c r="BN222" s="173"/>
      <c r="BO222" s="132"/>
      <c r="BP222" s="155">
        <f>SUM(BN217:BP217)-SUM(BN138:BP138)</f>
        <v>0</v>
      </c>
      <c r="BQ222" s="173"/>
      <c r="BR222" s="132"/>
      <c r="BS222" s="155">
        <f>SUM(BQ217:BS217)-SUM(BQ138:BS138)</f>
        <v>0</v>
      </c>
      <c r="BT222" s="173"/>
      <c r="BU222" s="132"/>
      <c r="BV222" s="155">
        <f>SUM(BT217:BV217)-SUM(BT138:BV138)</f>
        <v>0</v>
      </c>
      <c r="BW222" s="127"/>
      <c r="BY222" s="126">
        <f>SUM(BW217:BY217)</f>
        <v>0</v>
      </c>
      <c r="BZ222" s="127"/>
      <c r="CB222" s="126">
        <f>SUM(BZ217:CB217)</f>
        <v>0</v>
      </c>
      <c r="CC222" s="127"/>
      <c r="CE222" s="126">
        <f>SUM(CC217:CE217)</f>
        <v>0</v>
      </c>
      <c r="CF222" s="127"/>
      <c r="CH222" s="126">
        <f>SUM(CF217:CH217)</f>
        <v>0</v>
      </c>
      <c r="CI222" s="127"/>
      <c r="CK222" s="126">
        <f>SUM(CI217:CK217)</f>
        <v>0</v>
      </c>
      <c r="CL222" s="127"/>
      <c r="CN222" s="126">
        <f>SUM(CL217:CN217)</f>
        <v>0</v>
      </c>
      <c r="CO222" s="127"/>
      <c r="CQ222" s="126">
        <f>SUM(CO217:CQ217)</f>
        <v>0</v>
      </c>
      <c r="CR222" s="127"/>
      <c r="CT222" s="126">
        <f>SUM(CR217:CT217)</f>
        <v>0</v>
      </c>
      <c r="CU222" s="127"/>
      <c r="CW222" s="126">
        <f>SUM(CU217:CW217)</f>
        <v>0</v>
      </c>
      <c r="CX222" s="127"/>
      <c r="CZ222" s="126">
        <f>SUM(CX217:CZ217)</f>
        <v>0</v>
      </c>
      <c r="DA222" s="127"/>
      <c r="DC222" s="126">
        <f>SUM(DA217:DC217)</f>
        <v>0</v>
      </c>
      <c r="DD222" s="127"/>
      <c r="DF222" s="126">
        <f>SUM(DD217:DF217)</f>
        <v>0</v>
      </c>
      <c r="DG222" s="127"/>
      <c r="DI222" s="126">
        <f>SUM(DG217:DI217)</f>
        <v>0</v>
      </c>
      <c r="DJ222" s="127"/>
      <c r="DL222" s="126">
        <f>SUM(DJ217:DL217)</f>
        <v>0</v>
      </c>
      <c r="DM222" s="127"/>
      <c r="DO222" s="126">
        <f>SUM(DM217:DO217)</f>
        <v>0</v>
      </c>
      <c r="DP222" s="127"/>
      <c r="DR222" s="126">
        <f>SUM(DP217:DR217)</f>
        <v>0</v>
      </c>
      <c r="DS222" s="127"/>
      <c r="DU222" s="126">
        <f>SUM(DS217:DU217)</f>
        <v>0</v>
      </c>
      <c r="DV222" s="127"/>
      <c r="DX222" s="126">
        <f>SUM(DV217:DX217)</f>
        <v>0</v>
      </c>
      <c r="DY222" s="127"/>
      <c r="EA222" s="126">
        <f>SUM(DY217:EA217)</f>
        <v>0</v>
      </c>
      <c r="EB222" s="127"/>
      <c r="ED222" s="126">
        <f>SUM(EB217:ED217)</f>
        <v>0</v>
      </c>
      <c r="EE222" s="127"/>
      <c r="EG222" s="126">
        <f>SUM(EE217:EG217)</f>
        <v>0</v>
      </c>
      <c r="EH222" s="127"/>
      <c r="EJ222" s="126">
        <f>SUM(EH217:EJ217)</f>
        <v>0</v>
      </c>
      <c r="EK222" s="127"/>
      <c r="EM222" s="126">
        <f>SUM(EK217:EM217)</f>
        <v>0</v>
      </c>
      <c r="EN222" s="127"/>
      <c r="EP222" s="126">
        <f>SUM(EN217:EP217)</f>
        <v>0</v>
      </c>
      <c r="EQ222" s="127"/>
      <c r="ES222" s="126">
        <f>SUM(EQ217:ES217)</f>
        <v>0</v>
      </c>
    </row>
    <row r="223" spans="1:149" s="2" customFormat="1" x14ac:dyDescent="0.25">
      <c r="A223" s="130"/>
      <c r="B223" s="88" t="s">
        <v>221</v>
      </c>
      <c r="C223" s="92"/>
      <c r="D223" s="92"/>
      <c r="E223" s="126">
        <f>AVERAGE($E$222,$H$222,$K$222,$N$222,$Q$222,$T$222,$W$222,$Z$222,$AC$222,$AF$222,$AI$222,$AL$222,$AO$222,$AR$222,$AU$222,$AX$222,$BA$222,$BD$222,$BG$222,$BJ$222,$BM$222,$BP$222,$BS$222,$BV$222)</f>
        <v>0</v>
      </c>
      <c r="F223" s="175"/>
      <c r="G223" s="92"/>
      <c r="H223" s="126">
        <f>AVERAGE($E$222,$H$222,$K$222,$N$222,$Q$222,$T$222,$W$222,$Z$222,$AC$222,$AF$222,$AI$222,$AL$222,$AO$222,$AR$222,$AU$222,$AX$222,$BA$222,$BD$222,$BG$222,$BJ$222,$BM$222,$BP$222,$BS$222,$BV$222)</f>
        <v>0</v>
      </c>
      <c r="I223" s="92"/>
      <c r="J223" s="92"/>
      <c r="K223" s="126">
        <f>AVERAGE($E$222,$H$222,$K$222,$N$222,$Q$222,$T$222,$W$222,$Z$222,$AC$222,$AF$222,$AI$222,$AL$222,$AO$222,$AR$222,$AU$222,$AX$222,$BA$222,$BD$222,$BG$222,$BJ$222,$BM$222,$BP$222,$BS$222,$BV$222)</f>
        <v>0</v>
      </c>
      <c r="L223" s="173"/>
      <c r="M223" s="132"/>
      <c r="N223" s="155">
        <f>AVERAGE($E$222,$H$222,$K$222,$N$222,$Q$222,$T$222,$W$222,$Z$222,$AC$222,$AF$222,$AI$222,$AL$222,$AO$222,$AR$222,$AU$222,$AX$222,$BA$222,$BD$222,$BG$222,$BJ$222,$BM$222,$BP$222,$BS$222,$BV$222)</f>
        <v>0</v>
      </c>
      <c r="O223" s="173"/>
      <c r="P223" s="132"/>
      <c r="Q223" s="155">
        <f>AVERAGE($E$222,$H$222,$K$222,$N$222,$Q$222,$T$222,$W$222,$Z$222,$AC$222,$AF$222,$AI$222,$AL$222,$AO$222,$AR$222,$AU$222,$AX$222,$BA$222,$BD$222,$BG$222,$BJ$222,$BM$222,$BP$222,$BS$222,$BV$222)</f>
        <v>0</v>
      </c>
      <c r="R223" s="173"/>
      <c r="S223" s="132"/>
      <c r="T223" s="155">
        <f>AVERAGE($E$222,$H$222,$K$222,$N$222,$Q$222,$T$222,$W$222,$Z$222,$AC$222,$AF$222,$AI$222,$AL$222,$AO$222,$AR$222,$AU$222,$AX$222,$BA$222,$BD$222,$BG$222,$BJ$222,$BM$222,$BP$222,$BS$222,$BV$222)</f>
        <v>0</v>
      </c>
      <c r="U223" s="173"/>
      <c r="V223" s="132"/>
      <c r="W223" s="155">
        <f>AVERAGE($E$222,$H$222,$K$222,$N$222,$Q$222,$T$222,$W$222,$Z$222,$AC$222,$AF$222,$AI$222,$AL$222,$AO$222,$AR$222,$AU$222,$AX$222,$BA$222,$BD$222,$BG$222,$BJ$222,$BM$222,$BP$222,$BS$222,$BV$222)</f>
        <v>0</v>
      </c>
      <c r="X223" s="173"/>
      <c r="Y223" s="132"/>
      <c r="Z223" s="155">
        <f>AVERAGE($E$222,$H$222,$K$222,$N$222,$Q$222,$T$222,$W$222,$Z$222,$AC$222,$AF$222,$AI$222,$AL$222,$AO$222,$AR$222,$AU$222,$AX$222,$BA$222,$BD$222,$BG$222,$BJ$222,$BM$222,$BP$222,$BS$222,$BV$222)</f>
        <v>0</v>
      </c>
      <c r="AA223" s="173"/>
      <c r="AB223" s="132"/>
      <c r="AC223" s="155">
        <f>AVERAGE($E$222,$H$222,$K$222,$N$222,$Q$222,$T$222,$W$222,$Z$222,$AC$222,$AF$222,$AI$222,$AL$222,$AO$222,$AR$222,$AU$222,$AX$222,$BA$222,$BD$222,$BG$222,$BJ$222,$BM$222,$BP$222,$BS$222,$BV$222)</f>
        <v>0</v>
      </c>
      <c r="AD223" s="173"/>
      <c r="AE223" s="132"/>
      <c r="AF223" s="155">
        <f>AVERAGE($E$222,$H$222,$K$222,$N$222,$Q$222,$T$222,$W$222,$Z$222,$AC$222,$AF$222,$AI$222,$AL$222,$AO$222,$AR$222,$AU$222,$AX$222,$BA$222,$BD$222,$BG$222,$BJ$222,$BM$222,$BP$222,$BS$222,$BV$222)</f>
        <v>0</v>
      </c>
      <c r="AG223" s="173"/>
      <c r="AH223" s="132"/>
      <c r="AI223" s="155">
        <f>AVERAGE($E$222,$H$222,$K$222,$N$222,$Q$222,$T$222,$W$222,$Z$222,$AC$222,$AF$222,$AI$222,$AL$222,$AO$222,$AR$222,$AU$222,$AX$222,$BA$222,$BD$222,$BG$222,$BJ$222,$BM$222,$BP$222,$BS$222,$BV$222)</f>
        <v>0</v>
      </c>
      <c r="AJ223" s="173"/>
      <c r="AK223" s="132"/>
      <c r="AL223" s="155">
        <f>AVERAGE($E$222,$H$222,$K$222,$N$222,$Q$222,$T$222,$W$222,$Z$222,$AC$222,$AF$222,$AI$222,$AL$222,$AO$222,$AR$222,$AU$222,$AX$222,$BA$222,$BD$222,$BG$222,$BJ$222,$BM$222,$BP$222,$BS$222,$BV$222)</f>
        <v>0</v>
      </c>
      <c r="AM223" s="173"/>
      <c r="AN223" s="132"/>
      <c r="AO223" s="155">
        <f>AVERAGE($E$222,$H$222,$K$222,$N$222,$Q$222,$T$222,$W$222,$Z$222,$AC$222,$AF$222,$AI$222,$AL$222,$AO$222,$AR$222,$AU$222,$AX$222,$BA$222,$BD$222,$BG$222,$BJ$222,$BM$222,$BP$222,$BS$222,$BV$222)</f>
        <v>0</v>
      </c>
      <c r="AP223" s="173"/>
      <c r="AQ223" s="132"/>
      <c r="AR223" s="155">
        <f>AVERAGE($E$222,$H$222,$K$222,$N$222,$Q$222,$T$222,$W$222,$Z$222,$AC$222,$AF$222,$AI$222,$AL$222,$AO$222,$AR$222,$AU$222,$AX$222,$BA$222,$BD$222,$BG$222,$BJ$222,$BM$222,$BP$222,$BS$222,$BV$222)</f>
        <v>0</v>
      </c>
      <c r="AS223" s="173"/>
      <c r="AT223" s="132"/>
      <c r="AU223" s="155">
        <f>AVERAGE($E$222,$H$222,$K$222,$N$222,$Q$222,$T$222,$W$222,$Z$222,$AC$222,$AF$222,$AI$222,$AL$222,$AO$222,$AR$222,$AU$222,$AX$222,$BA$222,$BD$222,$BG$222,$BJ$222,$BM$222,$BP$222,$BS$222,$BV$222)</f>
        <v>0</v>
      </c>
      <c r="AV223" s="173"/>
      <c r="AW223" s="132"/>
      <c r="AX223" s="155">
        <f>AVERAGE($E$222,$H$222,$K$222,$N$222,$Q$222,$T$222,$W$222,$Z$222,$AC$222,$AF$222,$AI$222,$AL$222,$AO$222,$AR$222,$AU$222,$AX$222,$BA$222,$BD$222,$BG$222,$BJ$222,$BM$222,$BP$222,$BS$222,$BV$222)</f>
        <v>0</v>
      </c>
      <c r="AY223" s="173"/>
      <c r="AZ223" s="132"/>
      <c r="BA223" s="155">
        <f>AVERAGE($E$222,$H$222,$K$222,$N$222,$Q$222,$T$222,$W$222,$Z$222,$AC$222,$AF$222,$AI$222,$AL$222,$AO$222,$AR$222,$AU$222,$AX$222,$BA$222,$BD$222,$BG$222,$BJ$222,$BM$222,$BP$222,$BS$222,$BV$222)</f>
        <v>0</v>
      </c>
      <c r="BB223" s="173"/>
      <c r="BC223" s="132"/>
      <c r="BD223" s="155">
        <f>AVERAGE($E$222,$H$222,$K$222,$N$222,$Q$222,$T$222,$W$222,$Z$222,$AC$222,$AF$222,$AI$222,$AL$222,$AO$222,$AR$222,$AU$222,$AX$222,$BA$222,$BD$222,$BG$222,$BJ$222,$BM$222,$BP$222,$BS$222,$BV$222)</f>
        <v>0</v>
      </c>
      <c r="BE223" s="173"/>
      <c r="BF223" s="132"/>
      <c r="BG223" s="155">
        <f>AVERAGE($E$222,$H$222,$K$222,$N$222,$Q$222,$T$222,$W$222,$Z$222,$AC$222,$AF$222,$AI$222,$AL$222,$AO$222,$AR$222,$AU$222,$AX$222,$BA$222,$BD$222,$BG$222,$BJ$222,$BM$222,$BP$222,$BS$222,$BV$222)</f>
        <v>0</v>
      </c>
      <c r="BH223" s="173"/>
      <c r="BI223" s="132"/>
      <c r="BJ223" s="155">
        <f>AVERAGE($E$222,$H$222,$K$222,$N$222,$Q$222,$T$222,$W$222,$Z$222,$AC$222,$AF$222,$AI$222,$AL$222,$AO$222,$AR$222,$AU$222,$AX$222,$BA$222,$BD$222,$BG$222,$BJ$222,$BM$222,$BP$222,$BS$222,$BV$222)</f>
        <v>0</v>
      </c>
      <c r="BK223" s="173"/>
      <c r="BL223" s="132"/>
      <c r="BM223" s="155">
        <f>AVERAGE($E$222,$H$222,$K$222,$N$222,$Q$222,$T$222,$W$222,$Z$222,$AC$222,$AF$222,$AI$222,$AL$222,$AO$222,$AR$222,$AU$222,$AX$222,$BA$222,$BD$222,$BG$222,$BJ$222,$BM$222,$BP$222,$BS$222,$BV$222)</f>
        <v>0</v>
      </c>
      <c r="BN223" s="173"/>
      <c r="BO223" s="132"/>
      <c r="BP223" s="155">
        <f>AVERAGE($E$222,$H$222,$K$222,$N$222,$Q$222,$T$222,$W$222,$Z$222,$AC$222,$AF$222,$AI$222,$AL$222,$AO$222,$AR$222,$AU$222,$AX$222,$BA$222,$BD$222,$BG$222,$BJ$222,$BM$222,$BP$222,$BS$222,$BV$222)</f>
        <v>0</v>
      </c>
      <c r="BQ223" s="173"/>
      <c r="BR223" s="132"/>
      <c r="BS223" s="155">
        <f>AVERAGE($E$222,$H$222,$K$222,$N$222,$Q$222,$T$222,$W$222,$Z$222,$AC$222,$AF$222,$AI$222,$AL$222,$AO$222,$AR$222,$AU$222,$AX$222,$BA$222,$BD$222,$BG$222,$BJ$222,$BM$222,$BP$222,$BS$222,$BV$222)</f>
        <v>0</v>
      </c>
      <c r="BT223" s="173"/>
      <c r="BU223" s="132"/>
      <c r="BV223" s="155">
        <f>AVERAGE($E$222,$H$222,$K$222,$N$222,$Q$222,$T$222,$W$222,$Z$222,$AC$222,$AF$222,$AI$222,$AL$222,$AO$222,$AR$222,$AU$222,$AX$222,$BA$222,$BD$222,$BG$222,$BJ$222,$BM$222,$BP$222,$BS$222,$BV$222)</f>
        <v>0</v>
      </c>
      <c r="BW223" s="127"/>
      <c r="BY223" s="126"/>
      <c r="BZ223" s="127"/>
      <c r="CB223" s="126"/>
      <c r="CC223" s="127"/>
      <c r="CE223" s="126"/>
      <c r="CF223" s="127"/>
      <c r="CH223" s="126"/>
      <c r="CI223" s="127"/>
      <c r="CK223" s="126"/>
      <c r="CL223" s="127"/>
      <c r="CN223" s="126"/>
      <c r="CO223" s="127"/>
      <c r="CQ223" s="126"/>
      <c r="CR223" s="127"/>
      <c r="CT223" s="126"/>
      <c r="CU223" s="127"/>
      <c r="CW223" s="126"/>
      <c r="CX223" s="127"/>
      <c r="CZ223" s="126"/>
      <c r="DA223" s="127"/>
      <c r="DC223" s="126"/>
      <c r="DD223" s="127"/>
      <c r="DF223" s="126"/>
      <c r="DG223" s="127"/>
      <c r="DI223" s="126"/>
      <c r="DJ223" s="127"/>
      <c r="DL223" s="126"/>
      <c r="DM223" s="127"/>
      <c r="DO223" s="126"/>
      <c r="DP223" s="127"/>
      <c r="DR223" s="126"/>
      <c r="DS223" s="127"/>
      <c r="DU223" s="126"/>
      <c r="DV223" s="127"/>
      <c r="DX223" s="126"/>
      <c r="DY223" s="127"/>
      <c r="EA223" s="126"/>
      <c r="EB223" s="127"/>
      <c r="ED223" s="126"/>
      <c r="EE223" s="127"/>
      <c r="EG223" s="126"/>
      <c r="EH223" s="127"/>
      <c r="EJ223" s="126"/>
      <c r="EK223" s="127"/>
      <c r="EM223" s="126"/>
      <c r="EN223" s="127"/>
      <c r="EP223" s="126"/>
      <c r="EQ223" s="127"/>
      <c r="ES223" s="126"/>
    </row>
    <row r="224" spans="1:149" s="2" customFormat="1" x14ac:dyDescent="0.25">
      <c r="B224" s="88" t="s">
        <v>222</v>
      </c>
      <c r="C224" s="92"/>
      <c r="D224" s="92"/>
      <c r="E224" s="163" t="e">
        <f>ROUND((-E221/E222),0)</f>
        <v>#REF!</v>
      </c>
      <c r="F224" s="175"/>
      <c r="G224" s="92"/>
      <c r="H224" s="163" t="e">
        <f>ROUND((-H221/H222),0)</f>
        <v>#REF!</v>
      </c>
      <c r="I224" s="92"/>
      <c r="J224" s="92"/>
      <c r="K224" s="163" t="e">
        <f>ROUND((-K221/K222),0)</f>
        <v>#REF!</v>
      </c>
      <c r="L224" s="173"/>
      <c r="M224" s="132"/>
      <c r="N224" s="172" t="e">
        <f>ROUND((-N221/N222),0)</f>
        <v>#REF!</v>
      </c>
      <c r="O224" s="173"/>
      <c r="P224" s="132"/>
      <c r="Q224" s="172" t="e">
        <f>ROUND((-Q221/Q222),0)</f>
        <v>#REF!</v>
      </c>
      <c r="R224" s="173"/>
      <c r="S224" s="132"/>
      <c r="T224" s="172" t="e">
        <f>ROUND((-T221/T222),0)</f>
        <v>#REF!</v>
      </c>
      <c r="U224" s="173"/>
      <c r="V224" s="132"/>
      <c r="W224" s="172" t="e">
        <f>ROUND((-W221/W222),0)</f>
        <v>#REF!</v>
      </c>
      <c r="X224" s="173"/>
      <c r="Y224" s="132"/>
      <c r="Z224" s="172" t="e">
        <f>ROUND((-Z221/Z222),0)</f>
        <v>#REF!</v>
      </c>
      <c r="AA224" s="173"/>
      <c r="AB224" s="132"/>
      <c r="AC224" s="172" t="e">
        <f>ROUND((-AC221/AC222),0)</f>
        <v>#REF!</v>
      </c>
      <c r="AD224" s="173"/>
      <c r="AE224" s="132"/>
      <c r="AF224" s="172" t="e">
        <f>ROUND((-AF221/AF222),0)</f>
        <v>#REF!</v>
      </c>
      <c r="AG224" s="173"/>
      <c r="AH224" s="132"/>
      <c r="AI224" s="172" t="e">
        <f>ROUND((-AI221/AI222),0)</f>
        <v>#REF!</v>
      </c>
      <c r="AJ224" s="173"/>
      <c r="AK224" s="132"/>
      <c r="AL224" s="172" t="e">
        <f>ROUND((-AL221/AL222),0)</f>
        <v>#REF!</v>
      </c>
      <c r="AM224" s="173"/>
      <c r="AN224" s="132"/>
      <c r="AO224" s="172" t="e">
        <f>ROUND((-AO221/AO222),0)</f>
        <v>#REF!</v>
      </c>
      <c r="AP224" s="173"/>
      <c r="AQ224" s="132"/>
      <c r="AR224" s="172" t="e">
        <f>ROUND((-AR221/AR222),0)</f>
        <v>#REF!</v>
      </c>
      <c r="AS224" s="173"/>
      <c r="AT224" s="132"/>
      <c r="AU224" s="172" t="e">
        <f>ROUND((-AU221/AU222),0)</f>
        <v>#REF!</v>
      </c>
      <c r="AV224" s="173"/>
      <c r="AW224" s="132"/>
      <c r="AX224" s="172" t="e">
        <f>ROUND((-AX221/AX222),0)</f>
        <v>#REF!</v>
      </c>
      <c r="AY224" s="173"/>
      <c r="AZ224" s="132"/>
      <c r="BA224" s="172" t="e">
        <f>ROUND((-BA221/BA222),0)</f>
        <v>#REF!</v>
      </c>
      <c r="BB224" s="173"/>
      <c r="BC224" s="132"/>
      <c r="BD224" s="172" t="e">
        <f>ROUND((-BD221/BD222),0)</f>
        <v>#REF!</v>
      </c>
      <c r="BE224" s="173"/>
      <c r="BF224" s="132"/>
      <c r="BG224" s="172" t="e">
        <f>ROUND((-BG221/BG222),0)</f>
        <v>#REF!</v>
      </c>
      <c r="BH224" s="173"/>
      <c r="BI224" s="132"/>
      <c r="BJ224" s="172" t="e">
        <f>ROUND((-BJ221/BJ222),0)</f>
        <v>#REF!</v>
      </c>
      <c r="BK224" s="173"/>
      <c r="BL224" s="132"/>
      <c r="BM224" s="172" t="e">
        <f>ROUND((-BM221/BM222),0)</f>
        <v>#REF!</v>
      </c>
      <c r="BN224" s="173"/>
      <c r="BO224" s="132"/>
      <c r="BP224" s="172" t="e">
        <f>ROUND((-BP221/BP222),0)</f>
        <v>#REF!</v>
      </c>
      <c r="BQ224" s="173"/>
      <c r="BR224" s="132"/>
      <c r="BS224" s="172" t="e">
        <f>ROUND((-BS221/BS222),0)</f>
        <v>#REF!</v>
      </c>
      <c r="BT224" s="173"/>
      <c r="BU224" s="132"/>
      <c r="BV224" s="172" t="e">
        <f>ROUND((-BV221/BV222),0)</f>
        <v>#REF!</v>
      </c>
      <c r="BW224" s="127"/>
      <c r="BY224" s="163" t="e">
        <f>ROUND((-BY221/$E$222),0)</f>
        <v>#REF!</v>
      </c>
      <c r="BZ224" s="127"/>
      <c r="CB224" s="163" t="e">
        <f>ROUND((-CB221/$E$222),0)</f>
        <v>#REF!</v>
      </c>
      <c r="CC224" s="127"/>
      <c r="CE224" s="163" t="e">
        <f>ROUND((-CE221/$E$222),0)</f>
        <v>#REF!</v>
      </c>
      <c r="CF224" s="127"/>
      <c r="CH224" s="163" t="e">
        <f>ROUND((-CH221/$E$222),0)</f>
        <v>#REF!</v>
      </c>
      <c r="CI224" s="127"/>
      <c r="CK224" s="163" t="e">
        <f>ROUND((-CK221/$E$222),0)</f>
        <v>#REF!</v>
      </c>
      <c r="CL224" s="127"/>
      <c r="CN224" s="163" t="e">
        <f>ROUND((-CN221/$E$222),0)</f>
        <v>#REF!</v>
      </c>
      <c r="CO224" s="127"/>
      <c r="CQ224" s="163" t="e">
        <f>ROUND((-CQ221/$E$222),0)</f>
        <v>#REF!</v>
      </c>
      <c r="CR224" s="127"/>
      <c r="CT224" s="163" t="e">
        <f>ROUND((-CT221/$E$222),0)</f>
        <v>#REF!</v>
      </c>
      <c r="CU224" s="127"/>
      <c r="CW224" s="163" t="e">
        <f>ROUND((-CW221/$E$222),0)</f>
        <v>#REF!</v>
      </c>
      <c r="CX224" s="127"/>
      <c r="CZ224" s="163" t="e">
        <f>ROUND((-CZ221/$E$222),0)</f>
        <v>#REF!</v>
      </c>
      <c r="DA224" s="127"/>
      <c r="DC224" s="163" t="e">
        <f>ROUND((-DC221/$E$222),0)</f>
        <v>#REF!</v>
      </c>
      <c r="DD224" s="127"/>
      <c r="DF224" s="163" t="e">
        <f>ROUND((-DF221/$E$222),0)</f>
        <v>#REF!</v>
      </c>
      <c r="DG224" s="127"/>
      <c r="DI224" s="163" t="e">
        <f>ROUND((-DI221/$E$222),0)</f>
        <v>#REF!</v>
      </c>
      <c r="DJ224" s="127"/>
      <c r="DL224" s="163" t="e">
        <f>ROUND((-DL221/$E$222),0)</f>
        <v>#REF!</v>
      </c>
      <c r="DM224" s="127"/>
      <c r="DO224" s="163" t="e">
        <f>ROUND((-DO221/$E$222),0)</f>
        <v>#REF!</v>
      </c>
      <c r="DP224" s="127"/>
      <c r="DR224" s="163" t="e">
        <f>ROUND((-DR221/$E$222),0)</f>
        <v>#REF!</v>
      </c>
      <c r="DS224" s="127"/>
      <c r="DU224" s="163" t="e">
        <f>ROUND((-DU221/$E$222),0)</f>
        <v>#REF!</v>
      </c>
      <c r="DV224" s="127"/>
      <c r="DX224" s="163" t="e">
        <f>ROUND((-DX221/$E$222),0)</f>
        <v>#REF!</v>
      </c>
      <c r="DY224" s="127"/>
      <c r="EA224" s="163" t="e">
        <f>ROUND((-EA221/$E$222),0)</f>
        <v>#REF!</v>
      </c>
      <c r="EB224" s="127"/>
      <c r="ED224" s="163" t="e">
        <f>ROUND((-ED221/$E$222),0)</f>
        <v>#REF!</v>
      </c>
      <c r="EE224" s="127"/>
      <c r="EG224" s="163" t="e">
        <f>ROUND((-EG221/$E$222),0)</f>
        <v>#REF!</v>
      </c>
      <c r="EH224" s="127"/>
      <c r="EJ224" s="163" t="e">
        <f>ROUND((-EJ221/$E$222),0)</f>
        <v>#REF!</v>
      </c>
      <c r="EK224" s="127"/>
      <c r="EM224" s="163" t="e">
        <f>ROUND((-EM221/$E$222),0)</f>
        <v>#REF!</v>
      </c>
      <c r="EN224" s="127"/>
      <c r="EP224" s="163" t="e">
        <f>ROUND((-EP221/$E$222),0)</f>
        <v>#REF!</v>
      </c>
      <c r="EQ224" s="127"/>
      <c r="ES224" s="163" t="e">
        <f>ROUND((-ES221/$E$222),0)</f>
        <v>#REF!</v>
      </c>
    </row>
    <row r="225" spans="2:124" s="2" customFormat="1" x14ac:dyDescent="0.25">
      <c r="B225" s="88" t="s">
        <v>223</v>
      </c>
      <c r="C225" s="92"/>
      <c r="D225" s="92"/>
      <c r="E225" s="163" t="e">
        <f>IF(ROUND((-E221/E223),0)&lt;0,0,ROUND((-E221/E223),0))</f>
        <v>#REF!</v>
      </c>
      <c r="F225" s="92"/>
      <c r="G225" s="92"/>
      <c r="H225" s="163" t="e">
        <f>IF(ROUND((-H221/H223),0)&lt;0,0,ROUND((-H221/H223),0))</f>
        <v>#REF!</v>
      </c>
      <c r="I225" s="92"/>
      <c r="J225" s="92"/>
      <c r="K225" s="163" t="e">
        <f>IF(ROUND((-K221/K223),0)&lt;0,0,ROUND((-K221/K223),0))</f>
        <v>#REF!</v>
      </c>
      <c r="L225" s="132"/>
      <c r="M225" s="132"/>
      <c r="N225" s="172" t="e">
        <f>IF(ROUND((-N221/N223),0)&lt;0,0,ROUND((-N221/N223),0))</f>
        <v>#REF!</v>
      </c>
      <c r="O225" s="132"/>
      <c r="P225" s="132"/>
      <c r="Q225" s="172" t="e">
        <f>IF(ROUND((-Q221/Q223),0)&lt;0,0,ROUND((-Q221/Q223),0))</f>
        <v>#REF!</v>
      </c>
      <c r="R225" s="132"/>
      <c r="S225" s="132"/>
      <c r="T225" s="172" t="e">
        <f>IF(ROUND((-T221/T223),0)&lt;0,0,ROUND((-T221/T223),0))</f>
        <v>#REF!</v>
      </c>
      <c r="U225" s="132"/>
      <c r="V225" s="132"/>
      <c r="W225" s="172" t="e">
        <f>IF(ROUND((-W221/W223),0)&lt;0,0,ROUND((-W221/W223),0))</f>
        <v>#REF!</v>
      </c>
      <c r="X225" s="132"/>
      <c r="Y225" s="132"/>
      <c r="Z225" s="172" t="e">
        <f>IF(ROUND((-Z221/Z223),0)&lt;0,0,ROUND((-Z221/Z223),0))</f>
        <v>#REF!</v>
      </c>
      <c r="AA225" s="132"/>
      <c r="AB225" s="132"/>
      <c r="AC225" s="172" t="e">
        <f>IF(ROUND((-AC221/AC223),0)&lt;0,0,ROUND((-AC221/AC223),0))</f>
        <v>#REF!</v>
      </c>
      <c r="AD225" s="132"/>
      <c r="AE225" s="132"/>
      <c r="AF225" s="172" t="e">
        <f>IF(ROUND((-AF221/AF223),0)&lt;0,0,ROUND((-AF221/AF223),0))</f>
        <v>#REF!</v>
      </c>
      <c r="AG225" s="132"/>
      <c r="AH225" s="132"/>
      <c r="AI225" s="172" t="e">
        <f>IF(ROUND((-AI221/AI223),0)&lt;0,0,ROUND((-AI221/AI223),0))</f>
        <v>#REF!</v>
      </c>
      <c r="AJ225" s="132"/>
      <c r="AK225" s="132"/>
      <c r="AL225" s="172" t="e">
        <f>IF(ROUND((-AL221/AL223),0)&lt;0,0,ROUND((-AL221/AL223),0))</f>
        <v>#REF!</v>
      </c>
      <c r="AM225" s="132"/>
      <c r="AN225" s="132"/>
      <c r="AO225" s="172" t="e">
        <f>IF(ROUND((-AO221/AO223),0)&lt;0,0,ROUND((-AO221/AO223),0))</f>
        <v>#REF!</v>
      </c>
      <c r="AP225" s="132"/>
      <c r="AQ225" s="132"/>
      <c r="AR225" s="172" t="e">
        <f>IF(ROUND((-AR221/AR223),0)&lt;0,0,ROUND((-AR221/AR223),0))</f>
        <v>#REF!</v>
      </c>
      <c r="AS225" s="132"/>
      <c r="AT225" s="132"/>
      <c r="AU225" s="172" t="e">
        <f>IF(ROUND((-AU221/AU223),0)&lt;0,0,ROUND((-AU221/AU223),0))</f>
        <v>#REF!</v>
      </c>
      <c r="AV225" s="132"/>
      <c r="AW225" s="132"/>
      <c r="AX225" s="172" t="e">
        <f>IF(ROUND((-AX221/AX223),0)&lt;0,0,ROUND((-AX221/AX223),0))</f>
        <v>#REF!</v>
      </c>
      <c r="AY225" s="132"/>
      <c r="AZ225" s="132"/>
      <c r="BA225" s="172" t="e">
        <f>IF(ROUND((-BA221/BA223),0)&lt;0,0,ROUND((-BA221/BA223),0))</f>
        <v>#REF!</v>
      </c>
      <c r="BB225" s="132"/>
      <c r="BC225" s="132"/>
      <c r="BD225" s="172" t="e">
        <f>IF(ROUND((-BD221/BD223),0)&lt;0,0,ROUND((-BD221/BD223),0))</f>
        <v>#REF!</v>
      </c>
      <c r="BE225" s="132"/>
      <c r="BF225" s="132"/>
      <c r="BG225" s="172" t="e">
        <f>IF(ROUND((-BG221/BG223),0)&lt;0,0,ROUND((-BG221/BG223),0))</f>
        <v>#REF!</v>
      </c>
      <c r="BH225" s="132"/>
      <c r="BI225" s="132"/>
      <c r="BJ225" s="172" t="e">
        <f>IF(ROUND((-BJ221/BJ223),0)&lt;0,0,ROUND((-BJ221/BJ223),0))</f>
        <v>#REF!</v>
      </c>
      <c r="BK225" s="132"/>
      <c r="BL225" s="132"/>
      <c r="BM225" s="172" t="e">
        <f>IF(ROUND((-BM221/BM223),0)&lt;0,0,ROUND((-BM221/BM223),0))</f>
        <v>#REF!</v>
      </c>
      <c r="BN225" s="132"/>
      <c r="BO225" s="132"/>
      <c r="BP225" s="172" t="e">
        <f>IF(ROUND((-BP221/BP223),0)&lt;0,0,ROUND((-BP221/BP223),0))</f>
        <v>#REF!</v>
      </c>
      <c r="BQ225" s="132"/>
      <c r="BR225" s="132"/>
      <c r="BS225" s="172" t="e">
        <f>IF(ROUND((-BS221/BS223),0)&lt;0,0,ROUND((-BS221/BS223),0))</f>
        <v>#REF!</v>
      </c>
      <c r="BT225" s="132"/>
      <c r="BU225" s="132"/>
      <c r="BV225" s="172" t="e">
        <f>IF(ROUND((-BV221/BV223),0)&lt;0,0,ROUND((-BV221/BV223),0))</f>
        <v>#REF!</v>
      </c>
      <c r="CO225" s="140"/>
      <c r="DT225" s="140"/>
    </row>
    <row r="226" spans="2:124" s="2" customFormat="1" x14ac:dyDescent="0.25">
      <c r="B226" s="44" t="s">
        <v>224</v>
      </c>
      <c r="C226" s="168"/>
      <c r="D226" s="44"/>
      <c r="E226" s="171">
        <f>456.69+1142248.31-E219</f>
        <v>-696649</v>
      </c>
      <c r="F226" s="44"/>
      <c r="G226" s="44"/>
      <c r="H226" s="171">
        <f>295.6+919930.77+442936.49-H219</f>
        <v>-1334191.1400000001</v>
      </c>
      <c r="K226" s="171">
        <f>295.6+1619998.74-K219</f>
        <v>-1935059.66</v>
      </c>
      <c r="N226" s="179">
        <f>295.6+1212406.48-N219</f>
        <v>-4106651.92</v>
      </c>
      <c r="Q226" s="179">
        <f>295.6+463821.69-Q219</f>
        <v>-4855236.71</v>
      </c>
      <c r="T226" s="170">
        <f>295.6+875698.28-T219</f>
        <v>-5537360.1200000001</v>
      </c>
      <c r="W226" s="188">
        <f>294.1+703313.86+64550.76-W219</f>
        <v>-6471695.2800000003</v>
      </c>
      <c r="CO226" s="140"/>
      <c r="DT226" s="140"/>
    </row>
    <row r="227" spans="2:124" s="2" customFormat="1" x14ac:dyDescent="0.25">
      <c r="B227" s="1"/>
      <c r="CO227" s="140"/>
      <c r="DT227" s="140"/>
    </row>
    <row r="228" spans="2:124" s="2" customFormat="1" x14ac:dyDescent="0.25">
      <c r="B228" s="1"/>
      <c r="CO228" s="140"/>
      <c r="DT228" s="140"/>
    </row>
    <row r="229" spans="2:124" s="2" customFormat="1" x14ac:dyDescent="0.25">
      <c r="B229" s="1" t="s">
        <v>227</v>
      </c>
      <c r="CO229" s="140"/>
      <c r="DT229" s="140"/>
    </row>
    <row r="230" spans="2:124" s="92" customFormat="1" x14ac:dyDescent="0.25">
      <c r="B230" s="88" t="s">
        <v>218</v>
      </c>
      <c r="C230" s="125"/>
      <c r="D230" s="125"/>
      <c r="E230" s="126">
        <f>E219-SUM(C134:E135)</f>
        <v>1839354</v>
      </c>
      <c r="F230" s="187"/>
      <c r="G230" s="187"/>
      <c r="H230" s="126">
        <f>H219-SUM(F134:H135)</f>
        <v>2697354</v>
      </c>
      <c r="I230" s="187"/>
      <c r="J230" s="187"/>
      <c r="K230" s="126">
        <f>K219-SUM(I134:K135)</f>
        <v>3555354</v>
      </c>
      <c r="L230" s="187"/>
      <c r="M230" s="187"/>
      <c r="N230" s="126">
        <f>N219-SUM(L134:N135)</f>
        <v>5319354</v>
      </c>
      <c r="O230" s="187"/>
      <c r="P230" s="187"/>
      <c r="Q230" s="126">
        <f>Q219-SUM(O134:Q135)</f>
        <v>5319354</v>
      </c>
      <c r="R230" s="187"/>
      <c r="S230" s="187"/>
      <c r="T230" s="126">
        <f>T219-SUM(R134:T135)</f>
        <v>6413354</v>
      </c>
      <c r="U230" s="187"/>
      <c r="V230" s="187"/>
      <c r="W230" s="126">
        <f>W219-SUM(U134:W135)</f>
        <v>7239854</v>
      </c>
      <c r="X230" s="187"/>
      <c r="Y230" s="187"/>
      <c r="Z230" s="126">
        <f>Z219-SUM(X134:Z135)</f>
        <v>7239854</v>
      </c>
      <c r="AA230" s="187"/>
      <c r="AB230" s="187"/>
      <c r="AC230" s="126">
        <f>AC219-SUM(AA134:AC135)</f>
        <v>7239854</v>
      </c>
      <c r="AD230" s="187"/>
      <c r="AE230" s="187"/>
      <c r="AF230" s="126">
        <f>AF219-SUM(AD134:AF135)</f>
        <v>7239854</v>
      </c>
      <c r="AG230" s="187"/>
      <c r="AH230" s="187"/>
      <c r="AI230" s="126">
        <f>AI219-SUM(AG134:AI135)</f>
        <v>7239854</v>
      </c>
      <c r="AJ230" s="187"/>
      <c r="AK230" s="187"/>
      <c r="AL230" s="126">
        <f>AL219-SUM(AJ134:AL135)</f>
        <v>7239854</v>
      </c>
      <c r="AM230" s="187"/>
      <c r="AN230" s="187"/>
      <c r="AO230" s="126">
        <f>AO219-SUM(AM134:AO135)</f>
        <v>7239854</v>
      </c>
      <c r="AP230" s="187"/>
      <c r="AQ230" s="187"/>
      <c r="AR230" s="126">
        <f>AR219-SUM(AP134:AR135)</f>
        <v>7239854</v>
      </c>
      <c r="AS230" s="187"/>
      <c r="AT230" s="187"/>
      <c r="AU230" s="126">
        <f>AU219-SUM(AS134:AU135)</f>
        <v>7239854</v>
      </c>
      <c r="AV230" s="187"/>
      <c r="AW230" s="187"/>
      <c r="AX230" s="126">
        <f>AX219-SUM(AV134:AX135)</f>
        <v>7239854</v>
      </c>
      <c r="AY230" s="187"/>
      <c r="AZ230" s="187"/>
      <c r="BA230" s="126">
        <f>BA219-SUM(AY134:BA135)</f>
        <v>7239854</v>
      </c>
      <c r="BB230" s="187"/>
      <c r="BC230" s="187"/>
      <c r="BD230" s="126">
        <f>BD219-SUM(BB134:BD135)</f>
        <v>7239854</v>
      </c>
      <c r="BE230" s="187"/>
      <c r="BF230" s="187"/>
      <c r="BG230" s="126">
        <f>BG219-SUM(BE134:BG135)</f>
        <v>7239854</v>
      </c>
      <c r="BH230" s="187"/>
      <c r="BI230" s="187"/>
      <c r="BJ230" s="126">
        <f>BJ219-SUM(BH134:BJ135)</f>
        <v>7239854</v>
      </c>
      <c r="BK230" s="187"/>
      <c r="BL230" s="187"/>
      <c r="BM230" s="126">
        <f>BM219-SUM(BK134:BM135)</f>
        <v>7239854</v>
      </c>
      <c r="BN230" s="187"/>
      <c r="BO230" s="187"/>
      <c r="BP230" s="126">
        <f>BP219-SUM(BN134:BP135)</f>
        <v>7239854</v>
      </c>
      <c r="BQ230" s="187"/>
      <c r="BR230" s="187"/>
      <c r="BS230" s="126">
        <f>BS219-SUM(BQ134:BS135)</f>
        <v>7239854</v>
      </c>
      <c r="BT230" s="187"/>
      <c r="BU230" s="187"/>
      <c r="BV230" s="126">
        <f>BV219-SUM(BT134:BV135)</f>
        <v>7239854</v>
      </c>
      <c r="CO230" s="186"/>
      <c r="DT230" s="186"/>
    </row>
    <row r="231" spans="2:124" s="92" customFormat="1" x14ac:dyDescent="0.25">
      <c r="B231" s="88" t="s">
        <v>228</v>
      </c>
      <c r="C231" s="125"/>
      <c r="D231" s="125"/>
      <c r="E231" s="126" t="e">
        <f>E220</f>
        <v>#REF!</v>
      </c>
      <c r="F231" s="187"/>
      <c r="G231" s="187"/>
      <c r="H231" s="126" t="e">
        <f>H220</f>
        <v>#REF!</v>
      </c>
      <c r="I231" s="187"/>
      <c r="J231" s="187"/>
      <c r="K231" s="126" t="e">
        <f>K220</f>
        <v>#REF!</v>
      </c>
      <c r="L231" s="187"/>
      <c r="M231" s="187"/>
      <c r="N231" s="126" t="e">
        <f>N220</f>
        <v>#REF!</v>
      </c>
      <c r="O231" s="187"/>
      <c r="P231" s="187"/>
      <c r="Q231" s="126" t="e">
        <f>Q220</f>
        <v>#REF!</v>
      </c>
      <c r="R231" s="187"/>
      <c r="S231" s="187"/>
      <c r="T231" s="126" t="e">
        <f>T220</f>
        <v>#REF!</v>
      </c>
      <c r="U231" s="187"/>
      <c r="V231" s="187"/>
      <c r="W231" s="126" t="e">
        <f>W220</f>
        <v>#REF!</v>
      </c>
      <c r="X231" s="187"/>
      <c r="Y231" s="187"/>
      <c r="Z231" s="126" t="e">
        <f>Z220</f>
        <v>#REF!</v>
      </c>
      <c r="AA231" s="187"/>
      <c r="AB231" s="187"/>
      <c r="AC231" s="126" t="e">
        <f>AC220</f>
        <v>#REF!</v>
      </c>
      <c r="AD231" s="187"/>
      <c r="AE231" s="187"/>
      <c r="AF231" s="126" t="e">
        <f>AF220</f>
        <v>#REF!</v>
      </c>
      <c r="AG231" s="187"/>
      <c r="AH231" s="187"/>
      <c r="AI231" s="126" t="e">
        <f>AI220</f>
        <v>#REF!</v>
      </c>
      <c r="AJ231" s="187"/>
      <c r="AK231" s="187"/>
      <c r="AL231" s="126" t="e">
        <f>AL220</f>
        <v>#REF!</v>
      </c>
      <c r="AM231" s="187"/>
      <c r="AN231" s="187"/>
      <c r="AO231" s="126" t="e">
        <f>AO220</f>
        <v>#REF!</v>
      </c>
      <c r="AP231" s="187"/>
      <c r="AQ231" s="187"/>
      <c r="AR231" s="126" t="e">
        <f>AR220</f>
        <v>#REF!</v>
      </c>
      <c r="AS231" s="187"/>
      <c r="AT231" s="187"/>
      <c r="AU231" s="126" t="e">
        <f>AU220</f>
        <v>#REF!</v>
      </c>
      <c r="AV231" s="187"/>
      <c r="AW231" s="187"/>
      <c r="AX231" s="126" t="e">
        <f>AX220</f>
        <v>#REF!</v>
      </c>
      <c r="AY231" s="187"/>
      <c r="AZ231" s="187"/>
      <c r="BA231" s="126" t="e">
        <f>BA220</f>
        <v>#REF!</v>
      </c>
      <c r="BB231" s="187"/>
      <c r="BC231" s="187"/>
      <c r="BD231" s="126" t="e">
        <f>BD220</f>
        <v>#REF!</v>
      </c>
      <c r="BE231" s="187"/>
      <c r="BF231" s="187"/>
      <c r="BG231" s="126" t="e">
        <f>BG220</f>
        <v>#REF!</v>
      </c>
      <c r="BH231" s="187"/>
      <c r="BI231" s="187"/>
      <c r="BJ231" s="126" t="e">
        <f>BJ220</f>
        <v>#REF!</v>
      </c>
      <c r="BK231" s="187"/>
      <c r="BL231" s="187"/>
      <c r="BM231" s="126" t="e">
        <f>BM220</f>
        <v>#REF!</v>
      </c>
      <c r="BN231" s="187"/>
      <c r="BO231" s="187"/>
      <c r="BP231" s="126" t="e">
        <f>BP220</f>
        <v>#REF!</v>
      </c>
      <c r="BQ231" s="187"/>
      <c r="BR231" s="187"/>
      <c r="BS231" s="126" t="e">
        <f>BS220</f>
        <v>#REF!</v>
      </c>
      <c r="BT231" s="187"/>
      <c r="BU231" s="187"/>
      <c r="BV231" s="126" t="e">
        <f>BV220</f>
        <v>#REF!</v>
      </c>
      <c r="CO231" s="186"/>
      <c r="DT231" s="186"/>
    </row>
    <row r="232" spans="2:124" s="92" customFormat="1" x14ac:dyDescent="0.25">
      <c r="B232" s="88" t="s">
        <v>219</v>
      </c>
      <c r="C232" s="125"/>
      <c r="D232" s="125"/>
      <c r="E232" s="126" t="e">
        <f>E230+E231</f>
        <v>#REF!</v>
      </c>
      <c r="H232" s="126" t="e">
        <f>H230+H231</f>
        <v>#REF!</v>
      </c>
      <c r="K232" s="126" t="e">
        <f>K230+K231</f>
        <v>#REF!</v>
      </c>
      <c r="N232" s="126" t="e">
        <f>N230+N231</f>
        <v>#REF!</v>
      </c>
      <c r="Q232" s="126" t="e">
        <f>Q230+Q231</f>
        <v>#REF!</v>
      </c>
      <c r="T232" s="126" t="e">
        <f>T230+T231</f>
        <v>#REF!</v>
      </c>
      <c r="W232" s="126" t="e">
        <f>W230+W231</f>
        <v>#REF!</v>
      </c>
      <c r="Z232" s="126" t="e">
        <f>Z230+Z231</f>
        <v>#REF!</v>
      </c>
      <c r="AC232" s="126" t="e">
        <f>AC230+AC231</f>
        <v>#REF!</v>
      </c>
      <c r="AF232" s="126" t="e">
        <f>AF230+AF231</f>
        <v>#REF!</v>
      </c>
      <c r="AI232" s="126" t="e">
        <f>AI230+AI231</f>
        <v>#REF!</v>
      </c>
      <c r="AL232" s="126" t="e">
        <f>AL230+AL231</f>
        <v>#REF!</v>
      </c>
      <c r="AO232" s="126" t="e">
        <f>AO230+AO231</f>
        <v>#REF!</v>
      </c>
      <c r="AR232" s="126" t="e">
        <f>AR230+AR231</f>
        <v>#REF!</v>
      </c>
      <c r="AU232" s="126" t="e">
        <f>AU230+AU231</f>
        <v>#REF!</v>
      </c>
      <c r="AX232" s="126" t="e">
        <f>AX230+AX231</f>
        <v>#REF!</v>
      </c>
      <c r="BA232" s="126" t="e">
        <f>BA230+BA231</f>
        <v>#REF!</v>
      </c>
      <c r="BD232" s="126" t="e">
        <f>BD230+BD231</f>
        <v>#REF!</v>
      </c>
      <c r="BG232" s="126" t="e">
        <f>BG230+BG231</f>
        <v>#REF!</v>
      </c>
      <c r="BJ232" s="126" t="e">
        <f>BJ230+BJ231</f>
        <v>#REF!</v>
      </c>
      <c r="BM232" s="126" t="e">
        <f>BM230+BM231</f>
        <v>#REF!</v>
      </c>
      <c r="BP232" s="126" t="e">
        <f>BP230+BP231</f>
        <v>#REF!</v>
      </c>
      <c r="BS232" s="126" t="e">
        <f>BS230+BS231</f>
        <v>#REF!</v>
      </c>
      <c r="BV232" s="126" t="e">
        <f>BV230+BV231</f>
        <v>#REF!</v>
      </c>
      <c r="CO232" s="186"/>
      <c r="DT232" s="186"/>
    </row>
    <row r="233" spans="2:124" s="92" customFormat="1" x14ac:dyDescent="0.25">
      <c r="B233" s="88" t="s">
        <v>220</v>
      </c>
      <c r="E233" s="126">
        <f>SUM(C217:E217)-SUM(C138:E138)-SUM(C134:E135)</f>
        <v>0</v>
      </c>
      <c r="H233" s="126">
        <f>SUM(F217:H217)-SUM(F138:H138)-SUM(F134:H135)</f>
        <v>0</v>
      </c>
      <c r="K233" s="126">
        <f>SUM(I217:K217)-SUM(I138:K138)-SUM(I134:K135)</f>
        <v>0</v>
      </c>
      <c r="N233" s="126">
        <f>SUM(L217:N217)-SUM(L138:N138)-SUM(L134:N135)</f>
        <v>0</v>
      </c>
      <c r="Q233" s="126">
        <f>SUM(O217:Q217)-SUM(O138:Q138)-SUM(O134:Q135)</f>
        <v>0</v>
      </c>
      <c r="T233" s="126">
        <f>SUM(R217:T217)-SUM(R138:T138)-SUM(R134:T135)</f>
        <v>0</v>
      </c>
      <c r="W233" s="126">
        <f>SUM(U217:W217)-SUM(U138:W138)-SUM(U134:W135)</f>
        <v>0</v>
      </c>
      <c r="Z233" s="126">
        <f>SUM(X217:Z217)-SUM(X138:Z138)-SUM(X134:Z135)</f>
        <v>0</v>
      </c>
      <c r="AC233" s="126">
        <f>SUM(AA217:AC217)-SUM(AA138:AC138)-SUM(AA134:AC135)</f>
        <v>0</v>
      </c>
      <c r="AF233" s="126">
        <f>SUM(AD217:AF217)-SUM(AD138:AF138)-SUM(AD134:AF135)</f>
        <v>0</v>
      </c>
      <c r="AI233" s="126">
        <f>SUM(AG217:AI217)-SUM(AG138:AI138)-SUM(AG134:AI135)</f>
        <v>0</v>
      </c>
      <c r="AL233" s="126">
        <f>SUM(AJ217:AL217)-SUM(AJ138:AL138)-SUM(AJ134:AL135)</f>
        <v>0</v>
      </c>
      <c r="AO233" s="126">
        <f>SUM(AM217:AO217)-SUM(AM138:AO138)-SUM(AM134:AO135)</f>
        <v>0</v>
      </c>
      <c r="AR233" s="126">
        <f>SUM(AP217:AR217)-SUM(AP138:AR138)-SUM(AP134:AR135)</f>
        <v>0</v>
      </c>
      <c r="AU233" s="126">
        <f>SUM(AS217:AU217)-SUM(AS138:AU138)-SUM(AS134:AU135)</f>
        <v>0</v>
      </c>
      <c r="AX233" s="126">
        <f>SUM(AV217:AX217)-SUM(AV138:AX138)-SUM(AV134:AX135)</f>
        <v>0</v>
      </c>
      <c r="BA233" s="126">
        <f>SUM(AY217:BA217)-SUM(AY138:BA138)-SUM(AY134:BA135)</f>
        <v>0</v>
      </c>
      <c r="BD233" s="126">
        <f>SUM(BB217:BD217)-SUM(BB138:BD138)-SUM(BB134:BD135)</f>
        <v>0</v>
      </c>
      <c r="BG233" s="126">
        <f>SUM(BE217:BG217)-SUM(BE138:BG138)-SUM(BE134:BG135)</f>
        <v>0</v>
      </c>
      <c r="BJ233" s="126">
        <f>SUM(BH217:BJ217)-SUM(BH138:BJ138)-SUM(BH134:BJ135)</f>
        <v>0</v>
      </c>
      <c r="BM233" s="126">
        <f>SUM(BK217:BM217)-SUM(BK138:BM138)-SUM(BK134:BM135)</f>
        <v>0</v>
      </c>
      <c r="BP233" s="126">
        <f>SUM(BN217:BP217)-SUM(BN138:BP138)-SUM(BN134:BP135)</f>
        <v>0</v>
      </c>
      <c r="BS233" s="126">
        <f>SUM(BQ217:BS217)-SUM(BQ138:BS138)-SUM(BQ134:BS135)</f>
        <v>0</v>
      </c>
      <c r="BV233" s="126">
        <f>SUM(BT217:BV217)-SUM(BT138:BV138)-SUM(BT134:BV135)</f>
        <v>0</v>
      </c>
      <c r="CO233" s="186"/>
      <c r="DT233" s="186"/>
    </row>
    <row r="234" spans="2:124" s="92" customFormat="1" x14ac:dyDescent="0.25">
      <c r="B234" s="88" t="s">
        <v>221</v>
      </c>
      <c r="E234" s="126">
        <f>AVERAGE($E$233,$H$233,$K$233,$N$233,$Q$233,$T$233,$W$233,$Z$233,$AC$233,$AF$233,$AI$233,$AL$233,$AO$233,$AR$233,$AU$233,$AX$233,$BA$233,$BD$233,$BG$233,$BJ$233,$BM$233,$BP$233,$BS$233,$BV$233)</f>
        <v>0</v>
      </c>
      <c r="H234" s="126">
        <f>AVERAGE($E$233,$H$233,$K$233,$N$233,$Q$233,$T$233,$W$233,$Z$233,$AC$233,$AF$233,$AI$233,$AL$233,$AO$233,$AR$233,$AU$233,$AX$233,$BA$233,$BD$233,$BG$233,$BJ$233,$BM$233,$BP$233,$BS$233,$BV$233)</f>
        <v>0</v>
      </c>
      <c r="K234" s="126">
        <f>AVERAGE($E$233,$H$233,$K$233,$N$233,$Q$233,$T$233,$W$233,$Z$233,$AC$233,$AF$233,$AI$233,$AL$233,$AO$233,$AR$233,$AU$233,$AX$233,$BA$233,$BD$233,$BG$233,$BJ$233,$BM$233,$BP$233,$BS$233,$BV$233)</f>
        <v>0</v>
      </c>
      <c r="N234" s="126">
        <f>AVERAGE($E$233,$H$233,$K$233,$N$233,$Q$233,$T$233,$W$233,$Z$233,$AC$233,$AF$233,$AI$233,$AL$233,$AO$233,$AR$233,$AU$233,$AX$233,$BA$233,$BD$233,$BG$233,$BJ$233,$BM$233,$BP$233,$BS$233,$BV$233)</f>
        <v>0</v>
      </c>
      <c r="Q234" s="126">
        <f>AVERAGE($E$233,$H$233,$K$233,$N$233,$Q$233,$T$233,$W$233,$Z$233,$AC$233,$AF$233,$AI$233,$AL$233,$AO$233,$AR$233,$AU$233,$AX$233,$BA$233,$BD$233,$BG$233,$BJ$233,$BM$233,$BP$233,$BS$233,$BV$233)</f>
        <v>0</v>
      </c>
      <c r="T234" s="126">
        <f>AVERAGE($E$233,$H$233,$K$233,$N$233,$Q$233,$T$233,$W$233,$Z$233,$AC$233,$AF$233,$AI$233,$AL$233,$AO$233,$AR$233,$AU$233,$AX$233,$BA$233,$BD$233,$BG$233,$BJ$233,$BM$233,$BP$233,$BS$233,$BV$233)</f>
        <v>0</v>
      </c>
      <c r="W234" s="126">
        <f>AVERAGE($E$233,$H$233,$K$233,$N$233,$Q$233,$T$233,$W$233,$Z$233,$AC$233,$AF$233,$AI$233,$AL$233,$AO$233,$AR$233,$AU$233,$AX$233,$BA$233,$BD$233,$BG$233,$BJ$233,$BM$233,$BP$233,$BS$233,$BV$233)</f>
        <v>0</v>
      </c>
      <c r="Z234" s="126">
        <f>AVERAGE($E$233,$H$233,$K$233,$N$233,$Q$233,$T$233,$W$233,$Z$233,$AC$233,$AF$233,$AI$233,$AL$233,$AO$233,$AR$233,$AU$233,$AX$233,$BA$233,$BD$233,$BG$233,$BJ$233,$BM$233,$BP$233,$BS$233,$BV$233)</f>
        <v>0</v>
      </c>
      <c r="AC234" s="126">
        <f>AVERAGE($E$233,$H$233,$K$233,$N$233,$Q$233,$T$233,$W$233,$Z$233,$AC$233,$AF$233,$AI$233,$AL$233,$AO$233,$AR$233,$AU$233,$AX$233,$BA$233,$BD$233,$BG$233,$BJ$233,$BM$233,$BP$233,$BS$233,$BV$233)</f>
        <v>0</v>
      </c>
      <c r="AF234" s="126">
        <f>AVERAGE($E$233,$H$233,$K$233,$N$233,$Q$233,$T$233,$W$233,$Z$233,$AC$233,$AF$233,$AI$233,$AL$233,$AO$233,$AR$233,$AU$233,$AX$233,$BA$233,$BD$233,$BG$233,$BJ$233,$BM$233,$BP$233,$BS$233,$BV$233)</f>
        <v>0</v>
      </c>
      <c r="AI234" s="126">
        <f>AVERAGE($E$233,$H$233,$K$233,$N$233,$Q$233,$T$233,$W$233,$Z$233,$AC$233,$AF$233,$AI$233,$AL$233,$AO$233,$AR$233,$AU$233,$AX$233,$BA$233,$BD$233,$BG$233,$BJ$233,$BM$233,$BP$233,$BS$233,$BV$233)</f>
        <v>0</v>
      </c>
      <c r="AL234" s="126">
        <f>AVERAGE($E$233,$H$233,$K$233,$N$233,$Q$233,$T$233,$W$233,$Z$233,$AC$233,$AF$233,$AI$233,$AL$233,$AO$233,$AR$233,$AU$233,$AX$233,$BA$233,$BD$233,$BG$233,$BJ$233,$BM$233,$BP$233,$BS$233,$BV$233)</f>
        <v>0</v>
      </c>
      <c r="AO234" s="126">
        <f>AVERAGE($E$233,$H$233,$K$233,$N$233,$Q$233,$T$233,$W$233,$Z$233,$AC$233,$AF$233,$AI$233,$AL$233,$AO$233,$AR$233,$AU$233,$AX$233,$BA$233,$BD$233,$BG$233,$BJ$233,$BM$233,$BP$233,$BS$233,$BV$233)</f>
        <v>0</v>
      </c>
      <c r="AR234" s="126">
        <f>AVERAGE($E$233,$H$233,$K$233,$N$233,$Q$233,$T$233,$W$233,$Z$233,$AC$233,$AF$233,$AI$233,$AL$233,$AO$233,$AR$233,$AU$233,$AX$233,$BA$233,$BD$233,$BG$233,$BJ$233,$BM$233,$BP$233,$BS$233,$BV$233)</f>
        <v>0</v>
      </c>
      <c r="AU234" s="126">
        <f>AVERAGE($E$233,$H$233,$K$233,$N$233,$Q$233,$T$233,$W$233,$Z$233,$AC$233,$AF$233,$AI$233,$AL$233,$AO$233,$AR$233,$AU$233,$AX$233,$BA$233,$BD$233,$BG$233,$BJ$233,$BM$233,$BP$233,$BS$233,$BV$233)</f>
        <v>0</v>
      </c>
      <c r="AX234" s="126">
        <f>AVERAGE($E$233,$H$233,$K$233,$N$233,$Q$233,$T$233,$W$233,$Z$233,$AC$233,$AF$233,$AI$233,$AL$233,$AO$233,$AR$233,$AU$233,$AX$233,$BA$233,$BD$233,$BG$233,$BJ$233,$BM$233,$BP$233,$BS$233,$BV$233)</f>
        <v>0</v>
      </c>
      <c r="BA234" s="126">
        <f>AVERAGE($E$233,$H$233,$K$233,$N$233,$Q$233,$T$233,$W$233,$Z$233,$AC$233,$AF$233,$AI$233,$AL$233,$AO$233,$AR$233,$AU$233,$AX$233,$BA$233,$BD$233,$BG$233,$BJ$233,$BM$233,$BP$233,$BS$233,$BV$233)</f>
        <v>0</v>
      </c>
      <c r="BD234" s="126">
        <f>AVERAGE($E$233,$H$233,$K$233,$N$233,$Q$233,$T$233,$W$233,$Z$233,$AC$233,$AF$233,$AI$233,$AL$233,$AO$233,$AR$233,$AU$233,$AX$233,$BA$233,$BD$233,$BG$233,$BJ$233,$BM$233,$BP$233,$BS$233,$BV$233)</f>
        <v>0</v>
      </c>
      <c r="BG234" s="126">
        <f>AVERAGE($E$233,$H$233,$K$233,$N$233,$Q$233,$T$233,$W$233,$Z$233,$AC$233,$AF$233,$AI$233,$AL$233,$AO$233,$AR$233,$AU$233,$AX$233,$BA$233,$BD$233,$BG$233,$BJ$233,$BM$233,$BP$233,$BS$233,$BV$233)</f>
        <v>0</v>
      </c>
      <c r="BJ234" s="126">
        <f>AVERAGE($E$233,$H$233,$K$233,$N$233,$Q$233,$T$233,$W$233,$Z$233,$AC$233,$AF$233,$AI$233,$AL$233,$AO$233,$AR$233,$AU$233,$AX$233,$BA$233,$BD$233,$BG$233,$BJ$233,$BM$233,$BP$233,$BS$233,$BV$233)</f>
        <v>0</v>
      </c>
      <c r="BM234" s="126">
        <f>AVERAGE($E$233,$H$233,$K$233,$N$233,$Q$233,$T$233,$W$233,$Z$233,$AC$233,$AF$233,$AI$233,$AL$233,$AO$233,$AR$233,$AU$233,$AX$233,$BA$233,$BD$233,$BG$233,$BJ$233,$BM$233,$BP$233,$BS$233,$BV$233)</f>
        <v>0</v>
      </c>
      <c r="BP234" s="126">
        <f>AVERAGE($E$233,$H$233,$K$233,$N$233,$Q$233,$T$233,$W$233,$Z$233,$AC$233,$AF$233,$AI$233,$AL$233,$AO$233,$AR$233,$AU$233,$AX$233,$BA$233,$BD$233,$BG$233,$BJ$233,$BM$233,$BP$233,$BS$233,$BV$233)</f>
        <v>0</v>
      </c>
      <c r="BS234" s="126">
        <f>AVERAGE($E$233,$H$233,$K$233,$N$233,$Q$233,$T$233,$W$233,$Z$233,$AC$233,$AF$233,$AI$233,$AL$233,$AO$233,$AR$233,$AU$233,$AX$233,$BA$233,$BD$233,$BG$233,$BJ$233,$BM$233,$BP$233,$BS$233,$BV$233)</f>
        <v>0</v>
      </c>
      <c r="BV234" s="126">
        <f>AVERAGE($E$233,$H$233,$K$233,$N$233,$Q$233,$T$233,$W$233,$Z$233,$AC$233,$AF$233,$AI$233,$AL$233,$AO$233,$AR$233,$AU$233,$AX$233,$BA$233,$BD$233,$BG$233,$BJ$233,$BM$233,$BP$233,$BS$233,$BV$233)</f>
        <v>0</v>
      </c>
      <c r="CO234" s="186"/>
      <c r="DT234" s="186"/>
    </row>
    <row r="235" spans="2:124" s="92" customFormat="1" x14ac:dyDescent="0.25">
      <c r="B235" s="88" t="s">
        <v>222</v>
      </c>
      <c r="E235" s="163" t="e">
        <f>ROUND((-E232/E233),0)</f>
        <v>#REF!</v>
      </c>
      <c r="H235" s="163" t="e">
        <f>ROUND((-H232/H233),0)</f>
        <v>#REF!</v>
      </c>
      <c r="K235" s="163" t="e">
        <f>ROUND((-K232/K233),0)</f>
        <v>#REF!</v>
      </c>
      <c r="N235" s="163" t="e">
        <f>ROUND((-N232/N233),0)</f>
        <v>#REF!</v>
      </c>
      <c r="Q235" s="163" t="e">
        <f>ROUND((-Q232/Q233),0)</f>
        <v>#REF!</v>
      </c>
      <c r="T235" s="163" t="e">
        <f>ROUND((-T232/T233),0)</f>
        <v>#REF!</v>
      </c>
      <c r="W235" s="163" t="e">
        <f>ROUND((-W232/W233),0)</f>
        <v>#REF!</v>
      </c>
      <c r="Z235" s="163" t="e">
        <f>ROUND((-Z232/Z233),0)</f>
        <v>#REF!</v>
      </c>
      <c r="AC235" s="163" t="e">
        <f>ROUND((-AC232/AC233),0)</f>
        <v>#REF!</v>
      </c>
      <c r="AF235" s="163" t="e">
        <f>ROUND((-AF232/AF233),0)</f>
        <v>#REF!</v>
      </c>
      <c r="AI235" s="163" t="e">
        <f>ROUND((-AI232/AI233),0)</f>
        <v>#REF!</v>
      </c>
      <c r="AL235" s="163" t="e">
        <f>ROUND((-AL232/AL233),0)</f>
        <v>#REF!</v>
      </c>
      <c r="AO235" s="163" t="e">
        <f>ROUND((-AO232/AO233),0)</f>
        <v>#REF!</v>
      </c>
      <c r="AR235" s="163" t="e">
        <f>ROUND((-AR232/AR233),0)</f>
        <v>#REF!</v>
      </c>
      <c r="AU235" s="163" t="e">
        <f>ROUND((-AU232/AU233),0)</f>
        <v>#REF!</v>
      </c>
      <c r="AX235" s="163" t="e">
        <f>ROUND((-AX232/AX233),0)</f>
        <v>#REF!</v>
      </c>
      <c r="BA235" s="163" t="e">
        <f>ROUND((-BA232/BA233),0)</f>
        <v>#REF!</v>
      </c>
      <c r="BD235" s="163" t="e">
        <f>ROUND((-BD232/BD233),0)</f>
        <v>#REF!</v>
      </c>
      <c r="BG235" s="163" t="e">
        <f>ROUND((-BG232/BG233),0)</f>
        <v>#REF!</v>
      </c>
      <c r="BJ235" s="163" t="e">
        <f>ROUND((-BJ232/BJ233),0)</f>
        <v>#REF!</v>
      </c>
      <c r="BM235" s="163" t="e">
        <f>ROUND((-BM232/BM233),0)</f>
        <v>#REF!</v>
      </c>
      <c r="BP235" s="163" t="e">
        <f>ROUND((-BP232/BP233),0)</f>
        <v>#REF!</v>
      </c>
      <c r="BS235" s="163" t="e">
        <f>ROUND((-BS232/BS233),0)</f>
        <v>#REF!</v>
      </c>
      <c r="BV235" s="163" t="e">
        <f>ROUND((-BV232/BV233),0)</f>
        <v>#REF!</v>
      </c>
      <c r="CO235" s="186"/>
      <c r="DT235" s="186"/>
    </row>
    <row r="236" spans="2:124" s="92" customFormat="1" x14ac:dyDescent="0.25">
      <c r="B236" s="88" t="s">
        <v>223</v>
      </c>
      <c r="E236" s="163" t="e">
        <f>IF(ROUND((-E232/E234),0)&lt;0,0,ROUND((-E232/E234),0))</f>
        <v>#REF!</v>
      </c>
      <c r="H236" s="163" t="e">
        <f>IF(ROUND((-H232/H234),0)&lt;0,0,ROUND((-H232/H234),0))</f>
        <v>#REF!</v>
      </c>
      <c r="K236" s="163" t="e">
        <f>IF(ROUND((-K232/K234),0)&lt;0,0,ROUND((-K232/K234),0))</f>
        <v>#REF!</v>
      </c>
      <c r="N236" s="163" t="e">
        <f>IF(ROUND((-N232/N234),0)&lt;0,0,ROUND((-N232/N234),0))</f>
        <v>#REF!</v>
      </c>
      <c r="Q236" s="163" t="e">
        <f>IF(ROUND((-Q232/Q234),0)&lt;0,0,ROUND((-Q232/Q234),0))</f>
        <v>#REF!</v>
      </c>
      <c r="T236" s="163" t="e">
        <f>IF(ROUND((-T232/T234),0)&lt;0,0,ROUND((-T232/T234),0))</f>
        <v>#REF!</v>
      </c>
      <c r="W236" s="163" t="e">
        <f>IF(ROUND((-W232/W234),0)&lt;0,0,ROUND((-W232/W234),0))</f>
        <v>#REF!</v>
      </c>
      <c r="Z236" s="163" t="e">
        <f>IF(ROUND((-Z232/Z234),0)&lt;0,0,ROUND((-Z232/Z234),0))</f>
        <v>#REF!</v>
      </c>
      <c r="AC236" s="163" t="e">
        <f>IF(ROUND((-AC232/AC234),0)&lt;0,0,ROUND((-AC232/AC234),0))</f>
        <v>#REF!</v>
      </c>
      <c r="AF236" s="163" t="e">
        <f>IF(ROUND((-AF232/AF234),0)&lt;0,0,ROUND((-AF232/AF234),0))</f>
        <v>#REF!</v>
      </c>
      <c r="AI236" s="163" t="e">
        <f>IF(ROUND((-AI232/AI234),0)&lt;0,0,ROUND((-AI232/AI234),0))</f>
        <v>#REF!</v>
      </c>
      <c r="AL236" s="163" t="e">
        <f>IF(ROUND((-AL232/AL234),0)&lt;0,0,ROUND((-AL232/AL234),0))</f>
        <v>#REF!</v>
      </c>
      <c r="AO236" s="163" t="e">
        <f>IF(ROUND((-AO232/AO234),0)&lt;0,0,ROUND((-AO232/AO234),0))</f>
        <v>#REF!</v>
      </c>
      <c r="AR236" s="163" t="e">
        <f>IF(ROUND((-AR232/AR234),0)&lt;0,0,ROUND((-AR232/AR234),0))</f>
        <v>#REF!</v>
      </c>
      <c r="AU236" s="163" t="e">
        <f>IF(ROUND((-AU232/AU234),0)&lt;0,0,ROUND((-AU232/AU234),0))</f>
        <v>#REF!</v>
      </c>
      <c r="AX236" s="163" t="e">
        <f>IF(ROUND((-AX232/AX234),0)&lt;0,0,ROUND((-AX232/AX234),0))</f>
        <v>#REF!</v>
      </c>
      <c r="BA236" s="163" t="e">
        <f>IF(ROUND((-BA232/BA234),0)&lt;0,0,ROUND((-BA232/BA234),0))</f>
        <v>#REF!</v>
      </c>
      <c r="BD236" s="163" t="e">
        <f>IF(ROUND((-BD232/BD234),0)&lt;0,0,ROUND((-BD232/BD234),0))</f>
        <v>#REF!</v>
      </c>
      <c r="BG236" s="163" t="e">
        <f>IF(ROUND((-BG232/BG234),0)&lt;0,0,ROUND((-BG232/BG234),0))</f>
        <v>#REF!</v>
      </c>
      <c r="BJ236" s="163" t="e">
        <f>IF(ROUND((-BJ232/BJ234),0)&lt;0,0,ROUND((-BJ232/BJ234),0))</f>
        <v>#REF!</v>
      </c>
      <c r="BM236" s="163" t="e">
        <f>IF(ROUND((-BM232/BM234),0)&lt;0,0,ROUND((-BM232/BM234),0))</f>
        <v>#REF!</v>
      </c>
      <c r="BP236" s="163" t="e">
        <f>IF(ROUND((-BP232/BP234),0)&lt;0,0,ROUND((-BP232/BP234),0))</f>
        <v>#REF!</v>
      </c>
      <c r="BS236" s="163" t="e">
        <f>IF(ROUND((-BS232/BS234),0)&lt;0,0,ROUND((-BS232/BS234),0))</f>
        <v>#REF!</v>
      </c>
      <c r="BV236" s="163" t="e">
        <f>IF(ROUND((-BV232/BV234),0)&lt;0,0,ROUND((-BV232/BV234),0))</f>
        <v>#REF!</v>
      </c>
      <c r="CO236" s="186"/>
      <c r="DT236" s="186"/>
    </row>
  </sheetData>
  <mergeCells count="98">
    <mergeCell ref="EQ124:ES124"/>
    <mergeCell ref="DJ124:DL124"/>
    <mergeCell ref="DM124:DO124"/>
    <mergeCell ref="DP124:DR124"/>
    <mergeCell ref="DS124:DU124"/>
    <mergeCell ref="DV124:DX124"/>
    <mergeCell ref="DY124:EA124"/>
    <mergeCell ref="EB124:ED124"/>
    <mergeCell ref="EE124:EG124"/>
    <mergeCell ref="EH124:EJ124"/>
    <mergeCell ref="EK124:EM124"/>
    <mergeCell ref="EN124:EP124"/>
    <mergeCell ref="DG124:DI124"/>
    <mergeCell ref="BZ124:CB124"/>
    <mergeCell ref="CC124:CE124"/>
    <mergeCell ref="CF124:CH124"/>
    <mergeCell ref="CI124:CK124"/>
    <mergeCell ref="CL124:CN124"/>
    <mergeCell ref="CO124:CQ124"/>
    <mergeCell ref="CR124:CT124"/>
    <mergeCell ref="CU124:CW124"/>
    <mergeCell ref="CX124:CZ124"/>
    <mergeCell ref="DA124:DC124"/>
    <mergeCell ref="DD124:DF124"/>
    <mergeCell ref="BW124:BY124"/>
    <mergeCell ref="AP124:AR124"/>
    <mergeCell ref="AS124:AU124"/>
    <mergeCell ref="AV124:AX124"/>
    <mergeCell ref="AY124:BA124"/>
    <mergeCell ref="BB124:BD124"/>
    <mergeCell ref="BE124:BG124"/>
    <mergeCell ref="BH124:BJ124"/>
    <mergeCell ref="BK124:BM124"/>
    <mergeCell ref="BN124:BP124"/>
    <mergeCell ref="BQ124:BS124"/>
    <mergeCell ref="BT124:BV124"/>
    <mergeCell ref="X124:Z124"/>
    <mergeCell ref="AA124:AC124"/>
    <mergeCell ref="AD124:AF124"/>
    <mergeCell ref="AG124:AI124"/>
    <mergeCell ref="AJ124:AL124"/>
    <mergeCell ref="AM124:AO124"/>
    <mergeCell ref="EK7:EM7"/>
    <mergeCell ref="EN7:EP7"/>
    <mergeCell ref="EQ7:ES7"/>
    <mergeCell ref="C124:E124"/>
    <mergeCell ref="F124:H124"/>
    <mergeCell ref="I124:K124"/>
    <mergeCell ref="L124:N124"/>
    <mergeCell ref="O124:Q124"/>
    <mergeCell ref="R124:T124"/>
    <mergeCell ref="U124:W124"/>
    <mergeCell ref="DS7:DU7"/>
    <mergeCell ref="DV7:DX7"/>
    <mergeCell ref="DY7:EA7"/>
    <mergeCell ref="EB7:ED7"/>
    <mergeCell ref="EE7:EG7"/>
    <mergeCell ref="EH7:EJ7"/>
    <mergeCell ref="DA7:DC7"/>
    <mergeCell ref="DD7:DF7"/>
    <mergeCell ref="DG7:DI7"/>
    <mergeCell ref="DJ7:DL7"/>
    <mergeCell ref="DM7:DO7"/>
    <mergeCell ref="DP7:DR7"/>
    <mergeCell ref="CX7:CZ7"/>
    <mergeCell ref="BQ7:BS7"/>
    <mergeCell ref="BT7:BV7"/>
    <mergeCell ref="BW7:BY7"/>
    <mergeCell ref="BZ7:CB7"/>
    <mergeCell ref="CC7:CE7"/>
    <mergeCell ref="CF7:CH7"/>
    <mergeCell ref="CI7:CK7"/>
    <mergeCell ref="CL7:CN7"/>
    <mergeCell ref="CO7:CQ7"/>
    <mergeCell ref="CR7:CT7"/>
    <mergeCell ref="CU7:CW7"/>
    <mergeCell ref="BN7:BP7"/>
    <mergeCell ref="AG7:AI7"/>
    <mergeCell ref="AJ7:AL7"/>
    <mergeCell ref="AM7:AO7"/>
    <mergeCell ref="AP7:AR7"/>
    <mergeCell ref="AS7:AU7"/>
    <mergeCell ref="AV7:AX7"/>
    <mergeCell ref="AY7:BA7"/>
    <mergeCell ref="BB7:BD7"/>
    <mergeCell ref="BE7:BG7"/>
    <mergeCell ref="BH7:BJ7"/>
    <mergeCell ref="BK7:BM7"/>
    <mergeCell ref="AD7:AF7"/>
    <mergeCell ref="C7:E7"/>
    <mergeCell ref="F7:H7"/>
    <mergeCell ref="I7:K7"/>
    <mergeCell ref="L7:N7"/>
    <mergeCell ref="O7:Q7"/>
    <mergeCell ref="R7:T7"/>
    <mergeCell ref="U7:W7"/>
    <mergeCell ref="X7:Z7"/>
    <mergeCell ref="AA7:AC7"/>
  </mergeCells>
  <conditionalFormatting sqref="C125:BV125">
    <cfRule type="beginsWith" dxfId="3" priority="1" operator="beginsWith" text="Realizado">
      <formula>LEFT(C125,LEN("Realizado"))="Realizado"</formula>
    </cfRule>
  </conditionalFormatting>
  <conditionalFormatting sqref="C9:ES9">
    <cfRule type="beginsWith" dxfId="2" priority="2" operator="beginsWith" text="Realizado">
      <formula>LEFT(C9,LEN("Realizado"))="Realizado"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D1FDA-3553-4FD5-A52D-525C2D360A6C}">
  <sheetPr>
    <tabColor rgb="FF068026"/>
  </sheetPr>
  <dimension ref="A2:CO64"/>
  <sheetViews>
    <sheetView showGridLines="0" workbookViewId="0">
      <pane xSplit="5" ySplit="5" topLeftCell="F24" activePane="bottomRight" state="frozen"/>
      <selection pane="topRight" activeCell="R20" sqref="R20"/>
      <selection pane="bottomLeft" activeCell="R20" sqref="R20"/>
      <selection pane="bottomRight" activeCell="I39" sqref="I39"/>
    </sheetView>
  </sheetViews>
  <sheetFormatPr defaultColWidth="9.28515625" defaultRowHeight="15" zeroHeight="1" outlineLevelRow="1" outlineLevelCol="1" x14ac:dyDescent="0.25"/>
  <cols>
    <col min="1" max="3" width="7.7109375" customWidth="1"/>
    <col min="4" max="4" width="9.28515625" customWidth="1"/>
    <col min="5" max="5" width="13.28515625" customWidth="1"/>
    <col min="6" max="6" width="3.28515625" customWidth="1"/>
    <col min="7" max="8" width="14.5703125" customWidth="1"/>
    <col min="9" max="9" width="6.5703125" bestFit="1" customWidth="1"/>
    <col min="10" max="10" width="9.7109375" bestFit="1" customWidth="1"/>
    <col min="11" max="13" width="8.85546875" customWidth="1"/>
    <col min="14" max="25" width="14.5703125" hidden="1" customWidth="1" outlineLevel="1"/>
    <col min="26" max="27" width="16" hidden="1" customWidth="1" outlineLevel="1"/>
    <col min="28" max="35" width="14.5703125" hidden="1" customWidth="1" outlineLevel="1"/>
    <col min="36" max="36" width="2.7109375" hidden="1" customWidth="1" outlineLevel="1"/>
    <col min="37" max="39" width="14.5703125" hidden="1" customWidth="1" outlineLevel="1"/>
    <col min="40" max="48" width="16.28515625" hidden="1" customWidth="1" outlineLevel="1"/>
    <col min="49" max="49" width="3.28515625" hidden="1" customWidth="1" outlineLevel="1" collapsed="1"/>
    <col min="50" max="52" width="11.5703125" hidden="1" customWidth="1" outlineLevel="1"/>
    <col min="53" max="59" width="11.28515625" hidden="1" customWidth="1" outlineLevel="1"/>
    <col min="60" max="61" width="12.28515625" hidden="1" customWidth="1" outlineLevel="1"/>
    <col min="62" max="62" width="3.28515625" hidden="1" customWidth="1" outlineLevel="1" collapsed="1"/>
    <col min="63" max="74" width="12.28515625" hidden="1" customWidth="1" outlineLevel="1"/>
    <col min="75" max="75" width="4.7109375" hidden="1" customWidth="1" outlineLevel="1" collapsed="1"/>
    <col min="76" max="76" width="2.42578125" hidden="1" customWidth="1" outlineLevel="1"/>
    <col min="77" max="77" width="16.28515625" hidden="1" customWidth="1" outlineLevel="1"/>
    <col min="78" max="78" width="2.42578125" hidden="1" customWidth="1" outlineLevel="1"/>
    <col min="79" max="79" width="16.28515625" hidden="1" customWidth="1" outlineLevel="1"/>
    <col min="80" max="80" width="2.42578125" hidden="1" customWidth="1" outlineLevel="1"/>
    <col min="81" max="81" width="16.28515625" hidden="1" customWidth="1" outlineLevel="1"/>
    <col min="82" max="82" width="2.42578125" hidden="1" customWidth="1" outlineLevel="1"/>
    <col min="83" max="83" width="16.28515625" hidden="1" customWidth="1" outlineLevel="1"/>
    <col min="84" max="84" width="4.28515625" style="2" hidden="1" customWidth="1" outlineLevel="1"/>
    <col min="85" max="85" width="2.28515625" style="2" hidden="1" customWidth="1" outlineLevel="1"/>
    <col min="86" max="86" width="6.28515625" style="2" hidden="1" customWidth="1" outlineLevel="1"/>
    <col min="87" max="87" width="2.28515625" hidden="1" customWidth="1" outlineLevel="1"/>
    <col min="88" max="88" width="6.28515625" hidden="1" customWidth="1" outlineLevel="1"/>
    <col min="89" max="89" width="2.28515625" hidden="1" customWidth="1" outlineLevel="1"/>
    <col min="90" max="90" width="6.28515625" hidden="1" customWidth="1" outlineLevel="1"/>
    <col min="91" max="91" width="9.28515625" hidden="1" customWidth="1" outlineLevel="1"/>
    <col min="92" max="92" width="9.28515625" customWidth="1" collapsed="1"/>
    <col min="93" max="108" width="9.28515625" customWidth="1"/>
  </cols>
  <sheetData>
    <row r="2" spans="1:93" ht="15.75" thickBot="1" x14ac:dyDescent="0.3">
      <c r="G2" s="98">
        <v>2026</v>
      </c>
      <c r="H2" s="98">
        <v>2026</v>
      </c>
      <c r="I2" s="244"/>
      <c r="J2" s="244"/>
      <c r="K2" s="244"/>
      <c r="L2" s="244"/>
      <c r="M2" s="244"/>
      <c r="N2" s="98">
        <v>2026</v>
      </c>
      <c r="O2" s="98">
        <v>2026</v>
      </c>
      <c r="P2" s="98">
        <v>2026</v>
      </c>
      <c r="Q2" s="98">
        <v>2026</v>
      </c>
      <c r="R2" s="98">
        <v>2026</v>
      </c>
      <c r="S2" s="98">
        <v>2026</v>
      </c>
      <c r="T2" s="98">
        <v>2026</v>
      </c>
      <c r="U2" s="98">
        <v>2026</v>
      </c>
      <c r="V2" s="98">
        <v>2026</v>
      </c>
      <c r="W2" s="98">
        <v>2026</v>
      </c>
      <c r="X2" s="98">
        <v>2026</v>
      </c>
      <c r="Y2" s="98">
        <v>2026</v>
      </c>
      <c r="Z2" s="98">
        <v>2026</v>
      </c>
      <c r="AA2" s="98">
        <v>2026</v>
      </c>
      <c r="AB2" s="98">
        <v>2026</v>
      </c>
      <c r="AC2" s="98">
        <v>2026</v>
      </c>
      <c r="AD2" s="98">
        <v>2026</v>
      </c>
      <c r="AE2" s="98">
        <v>2026</v>
      </c>
      <c r="AF2" s="98">
        <v>2026</v>
      </c>
      <c r="AG2" s="98">
        <v>2026</v>
      </c>
      <c r="AH2" s="98">
        <v>2026</v>
      </c>
      <c r="AI2" s="98">
        <v>2026</v>
      </c>
      <c r="AJ2" s="71"/>
      <c r="AK2" s="96">
        <v>2026</v>
      </c>
      <c r="AL2" s="96">
        <v>2026</v>
      </c>
      <c r="AM2" s="96">
        <v>2026</v>
      </c>
      <c r="AN2" s="96">
        <v>2026</v>
      </c>
      <c r="AO2" s="96">
        <v>2026</v>
      </c>
      <c r="AP2" s="99">
        <v>2026</v>
      </c>
      <c r="AQ2" s="96">
        <v>2026</v>
      </c>
      <c r="AR2" s="96">
        <v>2026</v>
      </c>
      <c r="AS2" s="96">
        <v>2026</v>
      </c>
      <c r="AT2" s="96">
        <v>2026</v>
      </c>
      <c r="AU2" s="96">
        <v>2026</v>
      </c>
      <c r="AV2" s="96">
        <v>2026</v>
      </c>
      <c r="AW2" s="101"/>
      <c r="AX2" s="96">
        <v>2027</v>
      </c>
      <c r="AY2" s="96">
        <v>2027</v>
      </c>
      <c r="AZ2" s="96">
        <v>2027</v>
      </c>
      <c r="BA2" s="96">
        <v>2027</v>
      </c>
      <c r="BB2" s="96">
        <v>2027</v>
      </c>
      <c r="BC2" s="99">
        <v>2027</v>
      </c>
      <c r="BD2" s="96">
        <v>2027</v>
      </c>
      <c r="BE2" s="96">
        <v>2027</v>
      </c>
      <c r="BF2" s="96">
        <v>2027</v>
      </c>
      <c r="BG2" s="96">
        <v>2027</v>
      </c>
      <c r="BH2" s="96">
        <v>2027</v>
      </c>
      <c r="BI2" s="96">
        <v>2027</v>
      </c>
      <c r="BJ2" s="101"/>
      <c r="BK2" s="96">
        <v>2028</v>
      </c>
      <c r="BL2" s="96">
        <v>2028</v>
      </c>
      <c r="BM2" s="96">
        <v>2028</v>
      </c>
      <c r="BN2" s="96">
        <v>2028</v>
      </c>
      <c r="BO2" s="96">
        <v>2028</v>
      </c>
      <c r="BP2" s="97">
        <v>2028</v>
      </c>
      <c r="BQ2" s="96">
        <v>2028</v>
      </c>
      <c r="BR2" s="96">
        <v>2028</v>
      </c>
      <c r="BS2" s="96">
        <v>2028</v>
      </c>
      <c r="BT2" s="96">
        <v>2028</v>
      </c>
      <c r="BU2" s="96">
        <v>2028</v>
      </c>
      <c r="BV2" s="96">
        <v>2028</v>
      </c>
      <c r="BW2" s="101"/>
      <c r="BX2" s="70"/>
      <c r="BY2" s="105">
        <v>2025</v>
      </c>
      <c r="BZ2" s="70"/>
      <c r="CA2" s="105">
        <v>2026</v>
      </c>
      <c r="CB2" s="70"/>
      <c r="CC2" s="105">
        <v>2027</v>
      </c>
      <c r="CD2" s="70"/>
      <c r="CE2" s="105">
        <v>2028</v>
      </c>
      <c r="CF2" s="70" t="s">
        <v>229</v>
      </c>
      <c r="CG2" s="70"/>
      <c r="CH2" s="93" t="s">
        <v>229</v>
      </c>
      <c r="CJ2" s="93" t="s">
        <v>229</v>
      </c>
      <c r="CL2" s="93" t="s">
        <v>229</v>
      </c>
    </row>
    <row r="3" spans="1:93" ht="15.75" thickBot="1" x14ac:dyDescent="0.3">
      <c r="G3" s="94" t="s">
        <v>40</v>
      </c>
      <c r="H3" s="94" t="s">
        <v>40</v>
      </c>
      <c r="I3" s="245"/>
      <c r="J3" s="245"/>
      <c r="K3" s="245"/>
      <c r="L3" s="245"/>
      <c r="M3" s="245"/>
      <c r="N3" s="95" t="s">
        <v>42</v>
      </c>
      <c r="O3" s="95" t="s">
        <v>42</v>
      </c>
      <c r="P3" s="94" t="s">
        <v>230</v>
      </c>
      <c r="Q3" s="94" t="s">
        <v>230</v>
      </c>
      <c r="R3" s="95" t="s">
        <v>231</v>
      </c>
      <c r="S3" s="95" t="s">
        <v>231</v>
      </c>
      <c r="T3" s="95" t="s">
        <v>232</v>
      </c>
      <c r="U3" s="95" t="s">
        <v>232</v>
      </c>
      <c r="V3" s="94" t="s">
        <v>233</v>
      </c>
      <c r="W3" s="94" t="s">
        <v>233</v>
      </c>
      <c r="X3" s="94" t="s">
        <v>234</v>
      </c>
      <c r="Y3" s="94" t="s">
        <v>234</v>
      </c>
      <c r="Z3" s="95" t="s">
        <v>235</v>
      </c>
      <c r="AA3" s="95" t="s">
        <v>235</v>
      </c>
      <c r="AB3" s="95" t="s">
        <v>236</v>
      </c>
      <c r="AC3" s="95" t="s">
        <v>236</v>
      </c>
      <c r="AD3" s="95" t="s">
        <v>237</v>
      </c>
      <c r="AE3" s="95" t="s">
        <v>237</v>
      </c>
      <c r="AF3" s="94" t="s">
        <v>238</v>
      </c>
      <c r="AG3" s="94" t="s">
        <v>238</v>
      </c>
      <c r="AH3" s="95" t="s">
        <v>239</v>
      </c>
      <c r="AI3" s="95" t="s">
        <v>239</v>
      </c>
      <c r="AJ3" s="27"/>
      <c r="AK3" s="94" t="s">
        <v>240</v>
      </c>
      <c r="AL3" s="95" t="s">
        <v>42</v>
      </c>
      <c r="AM3" s="94" t="s">
        <v>230</v>
      </c>
      <c r="AN3" s="95" t="s">
        <v>231</v>
      </c>
      <c r="AO3" s="95" t="s">
        <v>232</v>
      </c>
      <c r="AP3" s="94" t="s">
        <v>233</v>
      </c>
      <c r="AQ3" s="94" t="s">
        <v>234</v>
      </c>
      <c r="AR3" s="95" t="s">
        <v>235</v>
      </c>
      <c r="AS3" s="95" t="s">
        <v>236</v>
      </c>
      <c r="AT3" s="95" t="s">
        <v>237</v>
      </c>
      <c r="AU3" s="94" t="s">
        <v>238</v>
      </c>
      <c r="AV3" s="95" t="s">
        <v>239</v>
      </c>
      <c r="AW3" s="27"/>
      <c r="AX3" s="94" t="s">
        <v>40</v>
      </c>
      <c r="AY3" s="95" t="s">
        <v>42</v>
      </c>
      <c r="AZ3" s="94" t="s">
        <v>230</v>
      </c>
      <c r="BA3" s="95" t="s">
        <v>231</v>
      </c>
      <c r="BB3" s="95" t="s">
        <v>232</v>
      </c>
      <c r="BC3" s="94" t="s">
        <v>233</v>
      </c>
      <c r="BD3" s="94" t="s">
        <v>234</v>
      </c>
      <c r="BE3" s="95" t="s">
        <v>235</v>
      </c>
      <c r="BF3" s="95" t="s">
        <v>236</v>
      </c>
      <c r="BG3" s="95" t="s">
        <v>237</v>
      </c>
      <c r="BH3" s="94" t="s">
        <v>238</v>
      </c>
      <c r="BI3" s="95" t="s">
        <v>239</v>
      </c>
      <c r="BJ3" s="27"/>
      <c r="BK3" s="94" t="s">
        <v>40</v>
      </c>
      <c r="BL3" s="95" t="s">
        <v>42</v>
      </c>
      <c r="BM3" s="94" t="s">
        <v>230</v>
      </c>
      <c r="BN3" s="95" t="s">
        <v>231</v>
      </c>
      <c r="BO3" s="95" t="s">
        <v>232</v>
      </c>
      <c r="BP3" s="94" t="s">
        <v>233</v>
      </c>
      <c r="BQ3" s="94" t="s">
        <v>234</v>
      </c>
      <c r="BR3" s="95" t="s">
        <v>235</v>
      </c>
      <c r="BS3" s="95" t="s">
        <v>236</v>
      </c>
      <c r="BT3" s="95" t="s">
        <v>237</v>
      </c>
      <c r="BU3" s="94" t="s">
        <v>238</v>
      </c>
      <c r="BV3" s="95" t="s">
        <v>239</v>
      </c>
      <c r="BW3" s="27"/>
      <c r="BX3" s="30"/>
      <c r="BY3" s="31"/>
      <c r="BZ3" s="31"/>
      <c r="CA3" s="31"/>
      <c r="CB3" s="31"/>
      <c r="CC3" s="31"/>
      <c r="CD3" s="31"/>
      <c r="CE3" s="31"/>
      <c r="CF3" s="40"/>
      <c r="CG3" s="41"/>
      <c r="CH3" s="30"/>
    </row>
    <row r="4" spans="1:93" x14ac:dyDescent="0.25">
      <c r="G4" s="22" t="s">
        <v>241</v>
      </c>
      <c r="H4" s="22" t="s">
        <v>241</v>
      </c>
      <c r="I4" s="24"/>
      <c r="J4" s="24"/>
      <c r="K4" s="24"/>
      <c r="L4" s="24"/>
      <c r="M4" s="24"/>
      <c r="N4" s="22" t="s">
        <v>242</v>
      </c>
      <c r="O4" s="22" t="s">
        <v>242</v>
      </c>
      <c r="P4" s="22" t="s">
        <v>243</v>
      </c>
      <c r="Q4" s="22" t="s">
        <v>243</v>
      </c>
      <c r="R4" s="22" t="s">
        <v>244</v>
      </c>
      <c r="S4" s="22" t="s">
        <v>244</v>
      </c>
      <c r="T4" s="22" t="s">
        <v>245</v>
      </c>
      <c r="U4" s="22" t="s">
        <v>245</v>
      </c>
      <c r="V4" s="22" t="s">
        <v>246</v>
      </c>
      <c r="W4" s="22" t="s">
        <v>246</v>
      </c>
      <c r="X4" s="22" t="s">
        <v>247</v>
      </c>
      <c r="Y4" s="22" t="s">
        <v>247</v>
      </c>
      <c r="Z4" s="22" t="s">
        <v>248</v>
      </c>
      <c r="AA4" s="22" t="s">
        <v>248</v>
      </c>
      <c r="AB4" s="22" t="s">
        <v>249</v>
      </c>
      <c r="AC4" s="22" t="s">
        <v>249</v>
      </c>
      <c r="AD4" s="22" t="s">
        <v>250</v>
      </c>
      <c r="AE4" s="22" t="s">
        <v>250</v>
      </c>
      <c r="AF4" s="22" t="s">
        <v>251</v>
      </c>
      <c r="AG4" s="22" t="s">
        <v>251</v>
      </c>
      <c r="AH4" s="22" t="s">
        <v>252</v>
      </c>
      <c r="AI4" s="22" t="s">
        <v>252</v>
      </c>
      <c r="AJ4" s="24"/>
      <c r="AK4" s="22" t="s">
        <v>253</v>
      </c>
      <c r="AL4" s="22" t="s">
        <v>254</v>
      </c>
      <c r="AM4" s="22" t="s">
        <v>255</v>
      </c>
      <c r="AN4" s="22" t="s">
        <v>256</v>
      </c>
      <c r="AO4" s="22" t="s">
        <v>257</v>
      </c>
      <c r="AP4" s="22" t="s">
        <v>258</v>
      </c>
      <c r="AQ4" s="22" t="s">
        <v>259</v>
      </c>
      <c r="AR4" s="22" t="s">
        <v>260</v>
      </c>
      <c r="AS4" s="22" t="s">
        <v>261</v>
      </c>
      <c r="AT4" s="22" t="s">
        <v>262</v>
      </c>
      <c r="AU4" s="22" t="s">
        <v>263</v>
      </c>
      <c r="AV4" s="22" t="s">
        <v>264</v>
      </c>
      <c r="AW4" s="24"/>
      <c r="AX4" s="22" t="s">
        <v>265</v>
      </c>
      <c r="AY4" s="22" t="s">
        <v>266</v>
      </c>
      <c r="AZ4" s="22" t="s">
        <v>267</v>
      </c>
      <c r="BA4" s="22" t="s">
        <v>268</v>
      </c>
      <c r="BB4" s="22" t="s">
        <v>269</v>
      </c>
      <c r="BC4" s="22" t="s">
        <v>270</v>
      </c>
      <c r="BD4" s="22" t="s">
        <v>271</v>
      </c>
      <c r="BE4" s="22" t="s">
        <v>272</v>
      </c>
      <c r="BF4" s="22" t="s">
        <v>273</v>
      </c>
      <c r="BG4" s="22" t="s">
        <v>274</v>
      </c>
      <c r="BH4" s="22" t="s">
        <v>275</v>
      </c>
      <c r="BI4" s="22" t="s">
        <v>276</v>
      </c>
      <c r="BJ4" s="24"/>
      <c r="BK4" s="22" t="s">
        <v>277</v>
      </c>
      <c r="BL4" s="22" t="s">
        <v>278</v>
      </c>
      <c r="BM4" s="22" t="s">
        <v>279</v>
      </c>
      <c r="BN4" s="22" t="s">
        <v>280</v>
      </c>
      <c r="BO4" s="22" t="s">
        <v>281</v>
      </c>
      <c r="BP4" s="22" t="s">
        <v>282</v>
      </c>
      <c r="BQ4" s="22" t="s">
        <v>283</v>
      </c>
      <c r="BR4" s="22" t="s">
        <v>284</v>
      </c>
      <c r="BS4" s="22" t="s">
        <v>285</v>
      </c>
      <c r="BT4" s="22" t="s">
        <v>286</v>
      </c>
      <c r="BU4" s="22" t="s">
        <v>287</v>
      </c>
      <c r="BV4" s="22" t="s">
        <v>288</v>
      </c>
      <c r="BW4" s="24"/>
      <c r="BX4" s="30"/>
      <c r="BY4" s="30"/>
      <c r="BZ4" s="30"/>
      <c r="CA4" s="30"/>
      <c r="CB4" s="30"/>
      <c r="CC4" s="30"/>
      <c r="CD4" s="30"/>
      <c r="CE4" s="30"/>
      <c r="CF4" s="41"/>
      <c r="CG4" s="41"/>
      <c r="CH4" s="30"/>
    </row>
    <row r="5" spans="1:93" x14ac:dyDescent="0.25">
      <c r="G5" s="14" t="s">
        <v>37</v>
      </c>
      <c r="H5" s="14" t="s">
        <v>60</v>
      </c>
      <c r="I5" s="115" t="s">
        <v>229</v>
      </c>
      <c r="J5" s="115" t="s">
        <v>289</v>
      </c>
      <c r="K5" s="115"/>
      <c r="L5" s="115"/>
      <c r="M5" s="115"/>
      <c r="N5" s="14" t="s">
        <v>37</v>
      </c>
      <c r="O5" s="89" t="s">
        <v>60</v>
      </c>
      <c r="P5" s="14" t="s">
        <v>37</v>
      </c>
      <c r="Q5" s="89" t="s">
        <v>60</v>
      </c>
      <c r="R5" s="14" t="s">
        <v>37</v>
      </c>
      <c r="S5" s="89" t="s">
        <v>60</v>
      </c>
      <c r="T5" s="14" t="s">
        <v>37</v>
      </c>
      <c r="U5" s="89" t="s">
        <v>60</v>
      </c>
      <c r="V5" s="14" t="s">
        <v>37</v>
      </c>
      <c r="W5" s="89" t="s">
        <v>60</v>
      </c>
      <c r="X5" s="14" t="s">
        <v>37</v>
      </c>
      <c r="Y5" s="89" t="s">
        <v>60</v>
      </c>
      <c r="Z5" s="14" t="s">
        <v>37</v>
      </c>
      <c r="AA5" s="89" t="s">
        <v>60</v>
      </c>
      <c r="AB5" s="14" t="s">
        <v>37</v>
      </c>
      <c r="AC5" s="89" t="s">
        <v>60</v>
      </c>
      <c r="AD5" s="14" t="s">
        <v>37</v>
      </c>
      <c r="AE5" s="89" t="s">
        <v>60</v>
      </c>
      <c r="AF5" s="14" t="s">
        <v>37</v>
      </c>
      <c r="AG5" s="89" t="s">
        <v>60</v>
      </c>
      <c r="AH5" s="14" t="s">
        <v>37</v>
      </c>
      <c r="AI5" s="89" t="s">
        <v>60</v>
      </c>
      <c r="AJ5" s="14"/>
      <c r="AK5" s="14" t="s">
        <v>37</v>
      </c>
      <c r="AL5" s="14" t="s">
        <v>37</v>
      </c>
      <c r="AM5" s="14" t="s">
        <v>37</v>
      </c>
      <c r="AN5" s="14" t="s">
        <v>37</v>
      </c>
      <c r="AO5" s="14" t="s">
        <v>37</v>
      </c>
      <c r="AP5" s="14" t="s">
        <v>37</v>
      </c>
      <c r="AQ5" s="14" t="s">
        <v>37</v>
      </c>
      <c r="AR5" s="14" t="s">
        <v>37</v>
      </c>
      <c r="AS5" s="14" t="s">
        <v>37</v>
      </c>
      <c r="AT5" s="14" t="s">
        <v>37</v>
      </c>
      <c r="AU5" s="14" t="s">
        <v>37</v>
      </c>
      <c r="AV5" s="14" t="s">
        <v>37</v>
      </c>
      <c r="AW5" s="14"/>
      <c r="AX5" s="21" t="s">
        <v>37</v>
      </c>
      <c r="AY5" s="21" t="s">
        <v>37</v>
      </c>
      <c r="AZ5" s="21" t="s">
        <v>37</v>
      </c>
      <c r="BA5" s="21" t="s">
        <v>37</v>
      </c>
      <c r="BB5" s="21" t="s">
        <v>37</v>
      </c>
      <c r="BC5" s="21" t="s">
        <v>37</v>
      </c>
      <c r="BD5" s="21" t="s">
        <v>37</v>
      </c>
      <c r="BE5" s="21" t="s">
        <v>37</v>
      </c>
      <c r="BF5" s="21" t="s">
        <v>37</v>
      </c>
      <c r="BG5" s="21" t="s">
        <v>37</v>
      </c>
      <c r="BH5" s="21" t="s">
        <v>37</v>
      </c>
      <c r="BI5" s="21" t="s">
        <v>37</v>
      </c>
      <c r="BJ5" s="14"/>
      <c r="BK5" s="21" t="s">
        <v>37</v>
      </c>
      <c r="BL5" s="21" t="s">
        <v>37</v>
      </c>
      <c r="BM5" s="21" t="s">
        <v>37</v>
      </c>
      <c r="BN5" s="21" t="s">
        <v>37</v>
      </c>
      <c r="BO5" s="21" t="s">
        <v>37</v>
      </c>
      <c r="BP5" s="21" t="s">
        <v>37</v>
      </c>
      <c r="BQ5" s="21" t="s">
        <v>37</v>
      </c>
      <c r="BR5" s="21" t="s">
        <v>37</v>
      </c>
      <c r="BS5" s="21" t="s">
        <v>37</v>
      </c>
      <c r="BT5" s="21" t="s">
        <v>37</v>
      </c>
      <c r="BU5" s="21" t="s">
        <v>37</v>
      </c>
      <c r="BV5" s="21" t="s">
        <v>37</v>
      </c>
      <c r="BW5" s="21"/>
      <c r="CF5" s="42"/>
      <c r="CG5" s="42"/>
    </row>
    <row r="6" spans="1:93" ht="15.75" thickBot="1" x14ac:dyDescent="0.3">
      <c r="O6" s="87"/>
      <c r="Q6" s="87"/>
      <c r="S6" s="87"/>
      <c r="U6" s="87"/>
      <c r="W6" s="87"/>
      <c r="Y6" s="87"/>
      <c r="AA6" s="87"/>
      <c r="AC6" s="87"/>
      <c r="AE6" s="87"/>
      <c r="AG6" s="87"/>
      <c r="AI6" s="87"/>
    </row>
    <row r="7" spans="1:93" ht="15.75" thickTop="1" x14ac:dyDescent="0.25">
      <c r="A7" s="13"/>
      <c r="B7" s="141"/>
      <c r="C7" s="2" t="s">
        <v>290</v>
      </c>
      <c r="D7" t="s">
        <v>38</v>
      </c>
      <c r="G7" s="243">
        <f>SUM(G8:G10)</f>
        <v>950</v>
      </c>
      <c r="H7" s="243">
        <f>SUM(H8:H10)</f>
        <v>27900</v>
      </c>
      <c r="I7" s="250">
        <f t="shared" ref="I7:I14" si="0">(H7-G7)/G7</f>
        <v>28.368421052631579</v>
      </c>
      <c r="J7" s="246">
        <f t="shared" ref="J7:J14" si="1">H7-G7</f>
        <v>26950</v>
      </c>
      <c r="K7" s="246"/>
      <c r="L7" s="246"/>
      <c r="M7" s="246"/>
      <c r="N7" s="51" t="e">
        <f>#REF!</f>
        <v>#REF!</v>
      </c>
      <c r="O7" s="144">
        <f>SUMIFS(Lancamentos!$Y:$Y,Lancamentos!$F:$F,DRE_Mensal!O$5,Lancamentos!$D:$D,DRE_Mensal!$A7,Lancamentos!$G:$G,DRE_Mensal!$B7,Lancamentos!$M:$M,DRE_Mensal!O$2,Lancamentos!$L:$L,DRE_Mensal!O$3)</f>
        <v>0</v>
      </c>
      <c r="P7" s="51" t="e">
        <f>#REF!</f>
        <v>#REF!</v>
      </c>
      <c r="Q7" s="144">
        <f>SUMIFS(Lancamentos!$Y:$Y,Lancamentos!$F:$F,DRE_Mensal!Q$5,Lancamentos!$D:$D,DRE_Mensal!$A7,Lancamentos!$G:$G,DRE_Mensal!$B7,Lancamentos!$M:$M,DRE_Mensal!Q$2,Lancamentos!$L:$L,DRE_Mensal!Q$3)</f>
        <v>0</v>
      </c>
      <c r="R7" s="51" t="e">
        <f>#REF!</f>
        <v>#REF!</v>
      </c>
      <c r="S7" s="144">
        <f>SUMIFS(Lancamentos!$Y:$Y,Lancamentos!$F:$F,DRE_Mensal!S$5,Lancamentos!$D:$D,DRE_Mensal!$A7,Lancamentos!$G:$G,DRE_Mensal!$B7,Lancamentos!$M:$M,DRE_Mensal!S$2,Lancamentos!$L:$L,DRE_Mensal!S$3)</f>
        <v>0</v>
      </c>
      <c r="T7" s="51" t="e">
        <f>#REF!</f>
        <v>#REF!</v>
      </c>
      <c r="U7" s="144">
        <f>SUMIFS(Lancamentos!$Y:$Y,Lancamentos!$F:$F,DRE_Mensal!U$5,Lancamentos!$D:$D,DRE_Mensal!$A7,Lancamentos!$G:$G,DRE_Mensal!$B7,Lancamentos!$M:$M,DRE_Mensal!U$2,Lancamentos!$L:$L,DRE_Mensal!U$3)</f>
        <v>0</v>
      </c>
      <c r="V7" s="51" t="e">
        <f>#REF!</f>
        <v>#REF!</v>
      </c>
      <c r="W7" s="144">
        <f>SUMIFS(Lancamentos!$Y:$Y,Lancamentos!$F:$F,DRE_Mensal!W$5,Lancamentos!$D:$D,DRE_Mensal!$A7,Lancamentos!$G:$G,DRE_Mensal!$B7,Lancamentos!$M:$M,DRE_Mensal!W$2,Lancamentos!$L:$L,DRE_Mensal!W$3)</f>
        <v>0</v>
      </c>
      <c r="X7" s="51" t="e">
        <f>#REF!</f>
        <v>#REF!</v>
      </c>
      <c r="Y7" s="144">
        <f>SUMIFS(Lancamentos!$Y:$Y,Lancamentos!$F:$F,DRE_Mensal!Y$5,Lancamentos!$D:$D,DRE_Mensal!$A7,Lancamentos!$G:$G,DRE_Mensal!$B7,Lancamentos!$M:$M,DRE_Mensal!Y$2,Lancamentos!$L:$L,DRE_Mensal!Y$3)</f>
        <v>0</v>
      </c>
      <c r="Z7" s="51" t="e">
        <f>#REF!</f>
        <v>#REF!</v>
      </c>
      <c r="AA7" s="144">
        <f>SUMIFS(Lancamentos!$Y:$Y,Lancamentos!$F:$F,DRE_Mensal!AA$5,Lancamentos!$D:$D,DRE_Mensal!$A7,Lancamentos!$G:$G,DRE_Mensal!$B7,Lancamentos!$M:$M,DRE_Mensal!AA$2,Lancamentos!$L:$L,DRE_Mensal!AA$3)</f>
        <v>0</v>
      </c>
      <c r="AB7" s="51" t="e">
        <f>#REF!</f>
        <v>#REF!</v>
      </c>
      <c r="AC7" s="144">
        <f>SUMIFS(Lancamentos!$Y:$Y,Lancamentos!$F:$F,DRE_Mensal!AC$5,Lancamentos!$D:$D,DRE_Mensal!$A7,Lancamentos!$G:$G,DRE_Mensal!$B7,Lancamentos!$M:$M,DRE_Mensal!AC$2,Lancamentos!$L:$L,DRE_Mensal!AC$3)</f>
        <v>0</v>
      </c>
      <c r="AD7" s="51" t="e">
        <f>#REF!</f>
        <v>#REF!</v>
      </c>
      <c r="AE7" s="144">
        <f>SUMIFS(Lancamentos!$Y:$Y,Lancamentos!$F:$F,DRE_Mensal!AE$5,Lancamentos!$D:$D,DRE_Mensal!$A7,Lancamentos!$G:$G,DRE_Mensal!$B7,Lancamentos!$M:$M,DRE_Mensal!AE$2,Lancamentos!$L:$L,DRE_Mensal!AE$3)</f>
        <v>0</v>
      </c>
      <c r="AF7" s="51" t="e">
        <f>#REF!</f>
        <v>#REF!</v>
      </c>
      <c r="AG7" s="144">
        <f>SUMIFS(Lancamentos!$Y:$Y,Lancamentos!$F:$F,DRE_Mensal!AG$5,Lancamentos!$D:$D,DRE_Mensal!$A7,Lancamentos!$G:$G,DRE_Mensal!$B7,Lancamentos!$M:$M,DRE_Mensal!AG$2,Lancamentos!$L:$L,DRE_Mensal!AG$3)</f>
        <v>0</v>
      </c>
      <c r="AH7" s="51" t="e">
        <f>#REF!</f>
        <v>#REF!</v>
      </c>
      <c r="AI7" s="144">
        <f>SUMIFS(Lancamentos!$Y:$Y,Lancamentos!$F:$F,DRE_Mensal!AI$5,Lancamentos!$D:$D,DRE_Mensal!$A7,Lancamentos!$G:$G,DRE_Mensal!$B7,Lancamentos!$M:$M,DRE_Mensal!AI$2,Lancamentos!$L:$L,DRE_Mensal!AI$3)</f>
        <v>0</v>
      </c>
      <c r="AJ7" s="69"/>
      <c r="AK7" s="51" t="e">
        <f>#REF!</f>
        <v>#REF!</v>
      </c>
      <c r="AL7" s="51" t="e">
        <f>#REF!</f>
        <v>#REF!</v>
      </c>
      <c r="AM7" s="51" t="e">
        <f>#REF!</f>
        <v>#REF!</v>
      </c>
      <c r="AN7" s="51" t="e">
        <f>#REF!</f>
        <v>#REF!</v>
      </c>
      <c r="AO7" s="51" t="e">
        <f>#REF!</f>
        <v>#REF!</v>
      </c>
      <c r="AP7" s="51" t="e">
        <f>#REF!</f>
        <v>#REF!</v>
      </c>
      <c r="AQ7" s="51" t="e">
        <f>#REF!</f>
        <v>#REF!</v>
      </c>
      <c r="AR7" s="51" t="e">
        <f>#REF!</f>
        <v>#REF!</v>
      </c>
      <c r="AS7" s="51" t="e">
        <f>#REF!</f>
        <v>#REF!</v>
      </c>
      <c r="AT7" s="51" t="e">
        <f>#REF!</f>
        <v>#REF!</v>
      </c>
      <c r="AU7" s="51" t="e">
        <f>#REF!</f>
        <v>#REF!</v>
      </c>
      <c r="AV7" s="51" t="e">
        <f>#REF!</f>
        <v>#REF!</v>
      </c>
      <c r="AW7" s="69"/>
      <c r="AX7" s="51" t="e">
        <f>#REF!</f>
        <v>#REF!</v>
      </c>
      <c r="AY7" s="51" t="e">
        <f>#REF!</f>
        <v>#REF!</v>
      </c>
      <c r="AZ7" s="51" t="e">
        <f>#REF!</f>
        <v>#REF!</v>
      </c>
      <c r="BA7" s="51" t="e">
        <f>#REF!</f>
        <v>#REF!</v>
      </c>
      <c r="BB7" s="51" t="e">
        <f>#REF!</f>
        <v>#REF!</v>
      </c>
      <c r="BC7" s="51" t="e">
        <f>#REF!</f>
        <v>#REF!</v>
      </c>
      <c r="BD7" s="51" t="e">
        <f>#REF!</f>
        <v>#REF!</v>
      </c>
      <c r="BE7" s="51" t="e">
        <f>#REF!</f>
        <v>#REF!</v>
      </c>
      <c r="BF7" s="51" t="e">
        <f>#REF!</f>
        <v>#REF!</v>
      </c>
      <c r="BG7" s="51" t="e">
        <f>#REF!</f>
        <v>#REF!</v>
      </c>
      <c r="BH7" s="51" t="e">
        <f>#REF!</f>
        <v>#REF!</v>
      </c>
      <c r="BI7" s="51" t="e">
        <f>#REF!</f>
        <v>#REF!</v>
      </c>
      <c r="BJ7" s="69"/>
      <c r="BK7" s="51" t="e">
        <f>#REF!</f>
        <v>#REF!</v>
      </c>
      <c r="BL7" s="51" t="e">
        <f>#REF!</f>
        <v>#REF!</v>
      </c>
      <c r="BM7" s="51" t="e">
        <f>#REF!</f>
        <v>#REF!</v>
      </c>
      <c r="BN7" s="51" t="e">
        <f>#REF!</f>
        <v>#REF!</v>
      </c>
      <c r="BO7" s="51" t="e">
        <f>#REF!</f>
        <v>#REF!</v>
      </c>
      <c r="BP7" s="51" t="e">
        <f>#REF!</f>
        <v>#REF!</v>
      </c>
      <c r="BQ7" s="51" t="e">
        <f>#REF!</f>
        <v>#REF!</v>
      </c>
      <c r="BR7" s="51" t="e">
        <f>#REF!</f>
        <v>#REF!</v>
      </c>
      <c r="BS7" s="51" t="e">
        <f>#REF!</f>
        <v>#REF!</v>
      </c>
      <c r="BT7" s="51" t="e">
        <f>#REF!</f>
        <v>#REF!</v>
      </c>
      <c r="BU7" s="51" t="e">
        <f>#REF!</f>
        <v>#REF!</v>
      </c>
      <c r="BV7" s="51" t="e">
        <f>#REF!</f>
        <v>#REF!</v>
      </c>
      <c r="BW7" s="69"/>
      <c r="BX7" s="102"/>
      <c r="BY7" s="56">
        <f>SUMIFS($G7:$BV7,$G$2:$BV$2,BY$2)</f>
        <v>0</v>
      </c>
      <c r="BZ7" s="102"/>
      <c r="CA7" s="56" t="e">
        <f>SUMIFS($G7:$BV7,$G$2:$BV$2,CA$2)</f>
        <v>#REF!</v>
      </c>
      <c r="CB7" s="102"/>
      <c r="CC7" s="56" t="e">
        <f>SUMIFS($G7:$BV7,$G$2:$BV$2,CC$2)</f>
        <v>#REF!</v>
      </c>
      <c r="CD7" s="102"/>
      <c r="CE7" s="56" t="e">
        <f>SUMIFS($G7:$BV7,$G$2:$BV$2,CE$2)</f>
        <v>#REF!</v>
      </c>
      <c r="CF7" s="103" t="str">
        <f>IFERROR(#REF!/#REF!-1,"")</f>
        <v/>
      </c>
      <c r="CG7" s="103"/>
      <c r="CH7" s="80" t="str">
        <f>IFERROR(CA7/BY7-1,"")</f>
        <v/>
      </c>
      <c r="CJ7" s="80" t="str">
        <f>IFERROR(CC7/CA7-1,"")</f>
        <v/>
      </c>
      <c r="CL7" s="80" t="str">
        <f>IFERROR(CE7/CC7-1,"")</f>
        <v/>
      </c>
      <c r="CN7" s="7" t="s">
        <v>291</v>
      </c>
      <c r="CO7" s="7"/>
    </row>
    <row r="8" spans="1:93" x14ac:dyDescent="0.25">
      <c r="A8" s="15" t="s">
        <v>292</v>
      </c>
      <c r="B8" s="141" t="str">
        <f>Tabelas_Apoio!Q3</f>
        <v>Prestação de Serviços</v>
      </c>
      <c r="C8" s="2"/>
      <c r="G8" s="57">
        <f>SUMIFS(Lancamentos!$Y:$Y,Lancamentos!$D:$D,DRE_Mensal!$A8,Lancamentos!$F:$F,DRE_Mensal!G$5,Lancamentos!$I:$I,DRE_Mensal!$B8,Lancamentos!$L:$L,DRE_Mensal!G$3,Lancamentos!$M:$M,DRE_Mensal!G$2)</f>
        <v>950</v>
      </c>
      <c r="H8" s="57">
        <f>SUMIFS(Lancamentos!$Y:$Y,Lancamentos!$D:$D,DRE_Mensal!$A8,Lancamentos!$F:$F,DRE_Mensal!H$5,Lancamentos!$I:$I,DRE_Mensal!$B8,Lancamentos!$L:$L,DRE_Mensal!H$3,Lancamentos!$M:$M,DRE_Mensal!H$2)</f>
        <v>5950</v>
      </c>
      <c r="I8" s="251">
        <f t="shared" si="0"/>
        <v>5.2631578947368425</v>
      </c>
      <c r="J8" s="69">
        <f t="shared" si="1"/>
        <v>5000</v>
      </c>
      <c r="K8" s="69"/>
      <c r="L8" s="69"/>
      <c r="M8" s="69"/>
      <c r="N8" s="57"/>
      <c r="O8" s="242"/>
      <c r="P8" s="57"/>
      <c r="Q8" s="242"/>
      <c r="R8" s="57"/>
      <c r="S8" s="242"/>
      <c r="T8" s="57"/>
      <c r="U8" s="242"/>
      <c r="V8" s="57"/>
      <c r="W8" s="242"/>
      <c r="X8" s="57"/>
      <c r="Y8" s="242"/>
      <c r="Z8" s="57"/>
      <c r="AA8" s="242"/>
      <c r="AB8" s="57"/>
      <c r="AC8" s="242"/>
      <c r="AD8" s="57"/>
      <c r="AE8" s="242"/>
      <c r="AF8" s="57"/>
      <c r="AG8" s="242"/>
      <c r="AH8" s="57"/>
      <c r="AI8" s="242"/>
      <c r="AJ8" s="69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69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69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69"/>
      <c r="BX8" s="102"/>
      <c r="BY8" s="76"/>
      <c r="BZ8" s="102"/>
      <c r="CA8" s="76"/>
      <c r="CB8" s="102"/>
      <c r="CC8" s="76"/>
      <c r="CD8" s="102"/>
      <c r="CE8" s="76"/>
      <c r="CF8" s="103"/>
      <c r="CG8" s="103"/>
      <c r="CH8" s="82"/>
      <c r="CJ8" s="82"/>
      <c r="CL8" s="82"/>
      <c r="CN8" s="7" t="s">
        <v>293</v>
      </c>
      <c r="CO8" s="7"/>
    </row>
    <row r="9" spans="1:93" x14ac:dyDescent="0.25">
      <c r="A9" s="15" t="s">
        <v>292</v>
      </c>
      <c r="B9" s="141" t="str">
        <f>Tabelas_Apoio!Q4</f>
        <v>Consultoria</v>
      </c>
      <c r="C9" s="2"/>
      <c r="G9" s="57">
        <f>SUMIFS(Lancamentos!$Y:$Y,Lancamentos!$D:$D,DRE_Mensal!$A9,Lancamentos!$F:$F,DRE_Mensal!G$5,Lancamentos!$I:$I,DRE_Mensal!$B9,Lancamentos!$L:$L,DRE_Mensal!G$3,Lancamentos!$M:$M,DRE_Mensal!G$2)</f>
        <v>0</v>
      </c>
      <c r="H9" s="57">
        <f>SUMIFS(Lancamentos!$Y:$Y,Lancamentos!$D:$D,DRE_Mensal!$A9,Lancamentos!$F:$F,DRE_Mensal!H$5,Lancamentos!$I:$I,DRE_Mensal!$B9,Lancamentos!$L:$L,DRE_Mensal!H$3,Lancamentos!$M:$M,DRE_Mensal!H$2)</f>
        <v>10900</v>
      </c>
      <c r="I9" s="251" t="e">
        <f t="shared" si="0"/>
        <v>#DIV/0!</v>
      </c>
      <c r="J9" s="69">
        <f t="shared" si="1"/>
        <v>10900</v>
      </c>
      <c r="K9" s="69"/>
      <c r="L9" s="69"/>
      <c r="M9" s="69"/>
      <c r="N9" s="57"/>
      <c r="O9" s="242"/>
      <c r="P9" s="57"/>
      <c r="Q9" s="242"/>
      <c r="R9" s="57"/>
      <c r="S9" s="242"/>
      <c r="T9" s="57"/>
      <c r="U9" s="242"/>
      <c r="V9" s="57"/>
      <c r="W9" s="242"/>
      <c r="X9" s="57"/>
      <c r="Y9" s="242"/>
      <c r="Z9" s="57"/>
      <c r="AA9" s="242"/>
      <c r="AB9" s="57"/>
      <c r="AC9" s="242"/>
      <c r="AD9" s="57"/>
      <c r="AE9" s="242"/>
      <c r="AF9" s="57"/>
      <c r="AG9" s="242"/>
      <c r="AH9" s="57"/>
      <c r="AI9" s="242"/>
      <c r="AJ9" s="69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69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69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69"/>
      <c r="BX9" s="102"/>
      <c r="BY9" s="76"/>
      <c r="BZ9" s="102"/>
      <c r="CA9" s="76"/>
      <c r="CB9" s="102"/>
      <c r="CC9" s="76"/>
      <c r="CD9" s="102"/>
      <c r="CE9" s="76"/>
      <c r="CF9" s="103"/>
      <c r="CG9" s="103"/>
      <c r="CH9" s="82"/>
      <c r="CJ9" s="82"/>
      <c r="CL9" s="82"/>
      <c r="CN9" s="7" t="s">
        <v>294</v>
      </c>
      <c r="CO9" s="7"/>
    </row>
    <row r="10" spans="1:93" x14ac:dyDescent="0.25">
      <c r="A10" s="15" t="s">
        <v>292</v>
      </c>
      <c r="B10" s="141" t="str">
        <f>Tabelas_Apoio!Q5</f>
        <v>Projetos</v>
      </c>
      <c r="C10" s="2"/>
      <c r="G10" s="57">
        <f>SUMIFS(Lancamentos!$Y:$Y,Lancamentos!$D:$D,DRE_Mensal!$A10,Lancamentos!$F:$F,DRE_Mensal!G$5,Lancamentos!$I:$I,DRE_Mensal!$B10,Lancamentos!$L:$L,DRE_Mensal!G$3,Lancamentos!$M:$M,DRE_Mensal!G$2)</f>
        <v>0</v>
      </c>
      <c r="H10" s="57">
        <f>SUMIFS(Lancamentos!$Y:$Y,Lancamentos!$D:$D,DRE_Mensal!$A10,Lancamentos!$F:$F,DRE_Mensal!H$5,Lancamentos!$I:$I,DRE_Mensal!$B10,Lancamentos!$L:$L,DRE_Mensal!H$3,Lancamentos!$M:$M,DRE_Mensal!H$2)</f>
        <v>11050</v>
      </c>
      <c r="I10" s="251" t="e">
        <f t="shared" si="0"/>
        <v>#DIV/0!</v>
      </c>
      <c r="J10" s="69">
        <f t="shared" si="1"/>
        <v>11050</v>
      </c>
      <c r="K10" s="69"/>
      <c r="L10" s="69"/>
      <c r="M10" s="69"/>
      <c r="O10" s="87"/>
      <c r="Q10" s="87"/>
      <c r="S10" s="87"/>
      <c r="U10" s="87"/>
      <c r="W10" s="87"/>
      <c r="Y10" s="87"/>
      <c r="AA10" s="87"/>
      <c r="AC10" s="87"/>
      <c r="AE10" s="87"/>
      <c r="AG10" s="87"/>
      <c r="AI10" s="87"/>
      <c r="CF10" s="103"/>
      <c r="CG10" s="103"/>
      <c r="CH10" s="81"/>
      <c r="CJ10" s="81"/>
      <c r="CL10" s="81"/>
      <c r="CN10" s="7" t="s">
        <v>295</v>
      </c>
      <c r="CO10" s="7"/>
    </row>
    <row r="11" spans="1:93" x14ac:dyDescent="0.25">
      <c r="A11" s="15"/>
      <c r="B11" s="11"/>
      <c r="C11" s="2" t="s">
        <v>296</v>
      </c>
      <c r="D11" t="s">
        <v>297</v>
      </c>
      <c r="G11" s="86">
        <f>SUM(G12:G14)</f>
        <v>0</v>
      </c>
      <c r="H11" s="86">
        <f>SUM(H12:H14)</f>
        <v>-34050</v>
      </c>
      <c r="I11" s="251" t="e">
        <f t="shared" si="0"/>
        <v>#DIV/0!</v>
      </c>
      <c r="J11" s="69">
        <f t="shared" si="1"/>
        <v>-34050</v>
      </c>
      <c r="K11" s="69"/>
      <c r="L11" s="69"/>
      <c r="M11" s="69"/>
      <c r="N11" s="47" t="e">
        <f>#REF!</f>
        <v>#REF!</v>
      </c>
      <c r="O11" s="145">
        <f>SUMIFS(Lancamentos!$Y:$Y,Lancamentos!$F:$F,DRE_Mensal!O$5,Lancamentos!$D:$D,DRE_Mensal!$A11,Lancamentos!$G:$G,DRE_Mensal!$B11,Lancamentos!$M:$M,DRE_Mensal!O$2,Lancamentos!$L:$L,DRE_Mensal!O$3)</f>
        <v>0</v>
      </c>
      <c r="P11" s="47" t="e">
        <f>#REF!</f>
        <v>#REF!</v>
      </c>
      <c r="Q11" s="145">
        <f>SUMIFS(Lancamentos!$Y:$Y,Lancamentos!$F:$F,DRE_Mensal!Q$5,Lancamentos!$D:$D,DRE_Mensal!$A11,Lancamentos!$G:$G,DRE_Mensal!$B11,Lancamentos!$M:$M,DRE_Mensal!Q$2,Lancamentos!$L:$L,DRE_Mensal!Q$3)</f>
        <v>0</v>
      </c>
      <c r="R11" s="47" t="e">
        <f>#REF!</f>
        <v>#REF!</v>
      </c>
      <c r="S11" s="145">
        <f>SUMIFS(Lancamentos!$Y:$Y,Lancamentos!$F:$F,DRE_Mensal!S$5,Lancamentos!$D:$D,DRE_Mensal!$A11,Lancamentos!$G:$G,DRE_Mensal!$B11,Lancamentos!$M:$M,DRE_Mensal!S$2,Lancamentos!$L:$L,DRE_Mensal!S$3)</f>
        <v>0</v>
      </c>
      <c r="T11" s="47" t="e">
        <f>#REF!</f>
        <v>#REF!</v>
      </c>
      <c r="U11" s="145">
        <f>SUMIFS(Lancamentos!$Y:$Y,Lancamentos!$F:$F,DRE_Mensal!U$5,Lancamentos!$D:$D,DRE_Mensal!$A11,Lancamentos!$G:$G,DRE_Mensal!$B11,Lancamentos!$M:$M,DRE_Mensal!U$2,Lancamentos!$L:$L,DRE_Mensal!U$3)</f>
        <v>0</v>
      </c>
      <c r="V11" s="47" t="e">
        <f>#REF!</f>
        <v>#REF!</v>
      </c>
      <c r="W11" s="145">
        <f>SUMIFS(Lancamentos!$Y:$Y,Lancamentos!$F:$F,DRE_Mensal!W$5,Lancamentos!$D:$D,DRE_Mensal!$A11,Lancamentos!$G:$G,DRE_Mensal!$B11,Lancamentos!$M:$M,DRE_Mensal!W$2,Lancamentos!$L:$L,DRE_Mensal!W$3)</f>
        <v>0</v>
      </c>
      <c r="X11" s="47" t="e">
        <f>#REF!</f>
        <v>#REF!</v>
      </c>
      <c r="Y11" s="145">
        <f>SUMIFS(Lancamentos!$Y:$Y,Lancamentos!$F:$F,DRE_Mensal!Y$5,Lancamentos!$D:$D,DRE_Mensal!$A11,Lancamentos!$G:$G,DRE_Mensal!$B11,Lancamentos!$M:$M,DRE_Mensal!Y$2,Lancamentos!$L:$L,DRE_Mensal!Y$3)</f>
        <v>0</v>
      </c>
      <c r="Z11" s="47" t="e">
        <f>#REF!</f>
        <v>#REF!</v>
      </c>
      <c r="AA11" s="145">
        <f>SUMIFS(Lancamentos!$Y:$Y,Lancamentos!$F:$F,DRE_Mensal!AA$5,Lancamentos!$D:$D,DRE_Mensal!$A11,Lancamentos!$G:$G,DRE_Mensal!$B11,Lancamentos!$M:$M,DRE_Mensal!AA$2,Lancamentos!$L:$L,DRE_Mensal!AA$3)</f>
        <v>0</v>
      </c>
      <c r="AB11" s="47" t="e">
        <f>#REF!</f>
        <v>#REF!</v>
      </c>
      <c r="AC11" s="145">
        <f>SUMIFS(Lancamentos!$Y:$Y,Lancamentos!$F:$F,DRE_Mensal!AC$5,Lancamentos!$D:$D,DRE_Mensal!$A11,Lancamentos!$G:$G,DRE_Mensal!$B11,Lancamentos!$M:$M,DRE_Mensal!AC$2,Lancamentos!$L:$L,DRE_Mensal!AC$3)</f>
        <v>0</v>
      </c>
      <c r="AD11" s="47" t="e">
        <f>#REF!</f>
        <v>#REF!</v>
      </c>
      <c r="AE11" s="145">
        <f>SUMIFS(Lancamentos!$Y:$Y,Lancamentos!$F:$F,DRE_Mensal!AE$5,Lancamentos!$D:$D,DRE_Mensal!$A11,Lancamentos!$G:$G,DRE_Mensal!$B11,Lancamentos!$M:$M,DRE_Mensal!AE$2,Lancamentos!$L:$L,DRE_Mensal!AE$3)</f>
        <v>0</v>
      </c>
      <c r="AF11" s="47" t="e">
        <f>#REF!</f>
        <v>#REF!</v>
      </c>
      <c r="AG11" s="145">
        <f>SUMIFS(Lancamentos!$Y:$Y,Lancamentos!$F:$F,DRE_Mensal!AG$5,Lancamentos!$D:$D,DRE_Mensal!$A11,Lancamentos!$G:$G,DRE_Mensal!$B11,Lancamentos!$M:$M,DRE_Mensal!AG$2,Lancamentos!$L:$L,DRE_Mensal!AG$3)</f>
        <v>0</v>
      </c>
      <c r="AH11" s="47" t="e">
        <f>#REF!</f>
        <v>#REF!</v>
      </c>
      <c r="AI11" s="145">
        <f>SUMIFS(Lancamentos!$Y:$Y,Lancamentos!$F:$F,DRE_Mensal!AI$5,Lancamentos!$D:$D,DRE_Mensal!$A11,Lancamentos!$G:$G,DRE_Mensal!$B11,Lancamentos!$M:$M,DRE_Mensal!AI$2,Lancamentos!$L:$L,DRE_Mensal!AI$3)</f>
        <v>0</v>
      </c>
      <c r="AJ11" s="69"/>
      <c r="AK11" s="47" t="e">
        <f>#REF!</f>
        <v>#REF!</v>
      </c>
      <c r="AL11" s="47" t="e">
        <f>#REF!</f>
        <v>#REF!</v>
      </c>
      <c r="AM11" s="47" t="e">
        <f>#REF!</f>
        <v>#REF!</v>
      </c>
      <c r="AN11" s="47" t="e">
        <f>#REF!</f>
        <v>#REF!</v>
      </c>
      <c r="AO11" s="47" t="e">
        <f>#REF!</f>
        <v>#REF!</v>
      </c>
      <c r="AP11" s="47" t="e">
        <f>#REF!</f>
        <v>#REF!</v>
      </c>
      <c r="AQ11" s="47" t="e">
        <f>#REF!</f>
        <v>#REF!</v>
      </c>
      <c r="AR11" s="47" t="e">
        <f>#REF!</f>
        <v>#REF!</v>
      </c>
      <c r="AS11" s="47" t="e">
        <f>#REF!</f>
        <v>#REF!</v>
      </c>
      <c r="AT11" s="47" t="e">
        <f>#REF!</f>
        <v>#REF!</v>
      </c>
      <c r="AU11" s="47" t="e">
        <f>#REF!</f>
        <v>#REF!</v>
      </c>
      <c r="AV11" s="47" t="e">
        <f>#REF!</f>
        <v>#REF!</v>
      </c>
      <c r="AW11" s="69"/>
      <c r="AX11" s="47" t="e">
        <f>#REF!</f>
        <v>#REF!</v>
      </c>
      <c r="AY11" s="47" t="e">
        <f>#REF!</f>
        <v>#REF!</v>
      </c>
      <c r="AZ11" s="47" t="e">
        <f>#REF!</f>
        <v>#REF!</v>
      </c>
      <c r="BA11" s="47" t="e">
        <f>#REF!</f>
        <v>#REF!</v>
      </c>
      <c r="BB11" s="47" t="e">
        <f>#REF!</f>
        <v>#REF!</v>
      </c>
      <c r="BC11" s="47" t="e">
        <f>#REF!</f>
        <v>#REF!</v>
      </c>
      <c r="BD11" s="47" t="e">
        <f>#REF!</f>
        <v>#REF!</v>
      </c>
      <c r="BE11" s="47" t="e">
        <f>#REF!</f>
        <v>#REF!</v>
      </c>
      <c r="BF11" s="47" t="e">
        <f>#REF!</f>
        <v>#REF!</v>
      </c>
      <c r="BG11" s="47" t="e">
        <f>#REF!</f>
        <v>#REF!</v>
      </c>
      <c r="BH11" s="47" t="e">
        <f>#REF!</f>
        <v>#REF!</v>
      </c>
      <c r="BI11" s="47" t="e">
        <f>#REF!</f>
        <v>#REF!</v>
      </c>
      <c r="BJ11" s="69"/>
      <c r="BK11" s="47" t="e">
        <f>#REF!</f>
        <v>#REF!</v>
      </c>
      <c r="BL11" s="47" t="e">
        <f>#REF!</f>
        <v>#REF!</v>
      </c>
      <c r="BM11" s="47" t="e">
        <f>#REF!</f>
        <v>#REF!</v>
      </c>
      <c r="BN11" s="47" t="e">
        <f>#REF!</f>
        <v>#REF!</v>
      </c>
      <c r="BO11" s="47" t="e">
        <f>#REF!</f>
        <v>#REF!</v>
      </c>
      <c r="BP11" s="47" t="e">
        <f>#REF!</f>
        <v>#REF!</v>
      </c>
      <c r="BQ11" s="47" t="e">
        <f>#REF!</f>
        <v>#REF!</v>
      </c>
      <c r="BR11" s="47" t="e">
        <f>#REF!</f>
        <v>#REF!</v>
      </c>
      <c r="BS11" s="47" t="e">
        <f>#REF!</f>
        <v>#REF!</v>
      </c>
      <c r="BT11" s="47" t="e">
        <f>#REF!</f>
        <v>#REF!</v>
      </c>
      <c r="BU11" s="47" t="e">
        <f>#REF!</f>
        <v>#REF!</v>
      </c>
      <c r="BV11" s="47" t="e">
        <f>#REF!</f>
        <v>#REF!</v>
      </c>
      <c r="BW11" s="69"/>
      <c r="BX11" s="102"/>
      <c r="BY11" s="76">
        <f>SUMIFS($G11:$BV11,$G$2:$BV$2,BY$2)</f>
        <v>0</v>
      </c>
      <c r="BZ11" s="102"/>
      <c r="CA11" s="76" t="e">
        <f>SUMIFS($G11:$BV11,$G$2:$BV$2,CA$2)</f>
        <v>#REF!</v>
      </c>
      <c r="CB11" s="102"/>
      <c r="CC11" s="76" t="e">
        <f>SUMIFS($G11:$BV11,$G$2:$BV$2,CC$2)</f>
        <v>#REF!</v>
      </c>
      <c r="CD11" s="102"/>
      <c r="CE11" s="76" t="e">
        <f>SUMIFS($G11:$BV11,$G$2:$BV$2,CE$2)</f>
        <v>#REF!</v>
      </c>
      <c r="CF11" s="103" t="str">
        <f>IFERROR(#REF!/#REF!-1,"")</f>
        <v/>
      </c>
      <c r="CG11" s="103"/>
      <c r="CH11" s="82" t="str">
        <f>IFERROR(CA11/BY11-1,"")</f>
        <v/>
      </c>
      <c r="CJ11" s="82" t="str">
        <f>IFERROR(CC11/CA11-1,"")</f>
        <v/>
      </c>
      <c r="CL11" s="82" t="str">
        <f>IFERROR(CE11/CC11-1,"")</f>
        <v/>
      </c>
      <c r="CN11" s="7" t="s">
        <v>298</v>
      </c>
      <c r="CO11" s="7"/>
    </row>
    <row r="12" spans="1:93" x14ac:dyDescent="0.25">
      <c r="A12" s="15" t="s">
        <v>292</v>
      </c>
      <c r="B12" s="141" t="str">
        <f>Tabelas_Apoio!Q16</f>
        <v>ISS</v>
      </c>
      <c r="C12" s="2"/>
      <c r="G12" s="57">
        <f>-SUMIFS(Lancamentos!$Y:$Y,Lancamentos!$D:$D,DRE_Mensal!$A12,Lancamentos!$F:$F,DRE_Mensal!G$5,Lancamentos!$I:$I,DRE_Mensal!$B12,Lancamentos!$L:$L,DRE_Mensal!G$3,Lancamentos!$M:$M,DRE_Mensal!G$2)</f>
        <v>0</v>
      </c>
      <c r="H12" s="57">
        <f>-SUMIFS(Lancamentos!$Y:$Y,Lancamentos!$D:$D,DRE_Mensal!$A12,Lancamentos!$F:$F,DRE_Mensal!H$5,Lancamentos!$I:$I,DRE_Mensal!$B12,Lancamentos!$L:$L,DRE_Mensal!H$3,Lancamentos!$M:$M,DRE_Mensal!H$2)</f>
        <v>-11350</v>
      </c>
      <c r="I12" s="251" t="e">
        <f t="shared" si="0"/>
        <v>#DIV/0!</v>
      </c>
      <c r="J12" s="69">
        <f t="shared" si="1"/>
        <v>-11350</v>
      </c>
      <c r="K12" s="69"/>
      <c r="L12" s="69"/>
      <c r="M12" s="69"/>
      <c r="N12" s="47"/>
      <c r="O12" s="145"/>
      <c r="P12" s="47"/>
      <c r="Q12" s="145"/>
      <c r="R12" s="47"/>
      <c r="S12" s="145"/>
      <c r="T12" s="47"/>
      <c r="U12" s="145"/>
      <c r="V12" s="47"/>
      <c r="W12" s="145"/>
      <c r="X12" s="47"/>
      <c r="Y12" s="145"/>
      <c r="Z12" s="47"/>
      <c r="AA12" s="145"/>
      <c r="AB12" s="47"/>
      <c r="AC12" s="145"/>
      <c r="AD12" s="47"/>
      <c r="AE12" s="145"/>
      <c r="AF12" s="47"/>
      <c r="AG12" s="145"/>
      <c r="AH12" s="47"/>
      <c r="AI12" s="145"/>
      <c r="AJ12" s="69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69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69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69"/>
      <c r="BX12" s="102"/>
      <c r="BY12" s="76"/>
      <c r="BZ12" s="102"/>
      <c r="CA12" s="76"/>
      <c r="CB12" s="102"/>
      <c r="CC12" s="76"/>
      <c r="CD12" s="102"/>
      <c r="CE12" s="76"/>
      <c r="CF12" s="103"/>
      <c r="CG12" s="103"/>
      <c r="CH12" s="82"/>
      <c r="CJ12" s="82"/>
      <c r="CL12" s="82"/>
    </row>
    <row r="13" spans="1:93" x14ac:dyDescent="0.25">
      <c r="A13" s="15" t="s">
        <v>292</v>
      </c>
      <c r="B13" s="141" t="str">
        <f>Tabelas_Apoio!Q17</f>
        <v>Pis</v>
      </c>
      <c r="C13" s="2"/>
      <c r="G13" s="57">
        <f>-SUMIFS(Lancamentos!$Y:$Y,Lancamentos!$D:$D,DRE_Mensal!$A13,Lancamentos!$F:$F,DRE_Mensal!G$5,Lancamentos!$I:$I,DRE_Mensal!$B13,Lancamentos!$L:$L,DRE_Mensal!G$3,Lancamentos!$M:$M,DRE_Mensal!G$2)</f>
        <v>0</v>
      </c>
      <c r="H13" s="57">
        <f>-SUMIFS(Lancamentos!$Y:$Y,Lancamentos!$D:$D,DRE_Mensal!$A13,Lancamentos!$F:$F,DRE_Mensal!H$5,Lancamentos!$I:$I,DRE_Mensal!$B13,Lancamentos!$L:$L,DRE_Mensal!H$3,Lancamentos!$M:$M,DRE_Mensal!H$2)</f>
        <v>-11200</v>
      </c>
      <c r="I13" s="251" t="e">
        <f t="shared" si="0"/>
        <v>#DIV/0!</v>
      </c>
      <c r="J13" s="69">
        <f t="shared" si="1"/>
        <v>-11200</v>
      </c>
      <c r="K13" s="69"/>
      <c r="L13" s="69"/>
      <c r="M13" s="69"/>
      <c r="N13" s="47"/>
      <c r="O13" s="145"/>
      <c r="P13" s="47"/>
      <c r="Q13" s="145"/>
      <c r="R13" s="47"/>
      <c r="S13" s="145"/>
      <c r="T13" s="47"/>
      <c r="U13" s="145"/>
      <c r="V13" s="47"/>
      <c r="W13" s="145"/>
      <c r="X13" s="47"/>
      <c r="Y13" s="145"/>
      <c r="Z13" s="47"/>
      <c r="AA13" s="145"/>
      <c r="AB13" s="47"/>
      <c r="AC13" s="145"/>
      <c r="AD13" s="47"/>
      <c r="AE13" s="145"/>
      <c r="AF13" s="47"/>
      <c r="AG13" s="145"/>
      <c r="AH13" s="47"/>
      <c r="AI13" s="145"/>
      <c r="AJ13" s="69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69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69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69"/>
      <c r="BX13" s="102"/>
      <c r="BY13" s="76"/>
      <c r="BZ13" s="102"/>
      <c r="CA13" s="76"/>
      <c r="CB13" s="102"/>
      <c r="CC13" s="76"/>
      <c r="CD13" s="102"/>
      <c r="CE13" s="76"/>
      <c r="CF13" s="103"/>
      <c r="CG13" s="103"/>
      <c r="CH13" s="82"/>
      <c r="CJ13" s="82"/>
      <c r="CL13" s="82"/>
    </row>
    <row r="14" spans="1:93" x14ac:dyDescent="0.25">
      <c r="A14" s="15" t="s">
        <v>292</v>
      </c>
      <c r="B14" s="141" t="str">
        <f>Tabelas_Apoio!Q18</f>
        <v>Cofins</v>
      </c>
      <c r="C14" s="2"/>
      <c r="G14" s="57">
        <f>-SUMIFS(Lancamentos!$Y:$Y,Lancamentos!$D:$D,DRE_Mensal!$A14,Lancamentos!$F:$F,DRE_Mensal!G$5,Lancamentos!$I:$I,DRE_Mensal!$B14,Lancamentos!$L:$L,DRE_Mensal!G$3,Lancamentos!$M:$M,DRE_Mensal!G$2)</f>
        <v>0</v>
      </c>
      <c r="H14" s="57">
        <f>-SUMIFS(Lancamentos!$Y:$Y,Lancamentos!$D:$D,DRE_Mensal!$A14,Lancamentos!$F:$F,DRE_Mensal!H$5,Lancamentos!$I:$I,DRE_Mensal!$B14,Lancamentos!$L:$L,DRE_Mensal!H$3,Lancamentos!$M:$M,DRE_Mensal!H$2)</f>
        <v>-11500</v>
      </c>
      <c r="I14" s="251" t="e">
        <f t="shared" si="0"/>
        <v>#DIV/0!</v>
      </c>
      <c r="J14" s="69">
        <f t="shared" si="1"/>
        <v>-11500</v>
      </c>
      <c r="K14" s="69"/>
      <c r="L14" s="69"/>
      <c r="M14" s="69"/>
      <c r="N14" s="47"/>
      <c r="O14" s="145"/>
      <c r="P14" s="47"/>
      <c r="Q14" s="145"/>
      <c r="R14" s="47"/>
      <c r="S14" s="145"/>
      <c r="T14" s="47"/>
      <c r="U14" s="145"/>
      <c r="V14" s="47"/>
      <c r="W14" s="145"/>
      <c r="X14" s="47"/>
      <c r="Y14" s="145"/>
      <c r="Z14" s="47"/>
      <c r="AA14" s="145"/>
      <c r="AB14" s="47"/>
      <c r="AC14" s="145"/>
      <c r="AD14" s="47"/>
      <c r="AE14" s="145"/>
      <c r="AF14" s="47"/>
      <c r="AG14" s="145"/>
      <c r="AH14" s="47"/>
      <c r="AI14" s="145"/>
      <c r="AJ14" s="69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69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69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69"/>
      <c r="BX14" s="102"/>
      <c r="BY14" s="76"/>
      <c r="BZ14" s="102"/>
      <c r="CA14" s="76"/>
      <c r="CB14" s="102"/>
      <c r="CC14" s="76"/>
      <c r="CD14" s="102"/>
      <c r="CE14" s="76"/>
      <c r="CF14" s="103"/>
      <c r="CG14" s="103"/>
      <c r="CH14" s="82"/>
      <c r="CJ14" s="82"/>
      <c r="CL14" s="82"/>
    </row>
    <row r="15" spans="1:93" x14ac:dyDescent="0.25">
      <c r="A15" s="15"/>
      <c r="B15" s="11"/>
      <c r="C15" s="2"/>
      <c r="O15" s="87"/>
      <c r="Q15" s="87"/>
      <c r="S15" s="87"/>
      <c r="U15" s="87"/>
      <c r="W15" s="87"/>
      <c r="Y15" s="87"/>
      <c r="AA15" s="87"/>
      <c r="AC15" s="87"/>
      <c r="AE15" s="87"/>
      <c r="AG15" s="87"/>
      <c r="AI15" s="87"/>
      <c r="CF15" s="103"/>
      <c r="CG15" s="103"/>
      <c r="CH15" s="82"/>
      <c r="CJ15" s="82"/>
      <c r="CL15" s="82"/>
    </row>
    <row r="16" spans="1:93" x14ac:dyDescent="0.25">
      <c r="A16" s="15"/>
      <c r="B16" s="11"/>
      <c r="C16" s="20" t="s">
        <v>299</v>
      </c>
      <c r="D16" s="1" t="s">
        <v>300</v>
      </c>
      <c r="E16" s="1"/>
      <c r="F16" s="1"/>
      <c r="G16" s="54">
        <f>SUM(G7+G11)</f>
        <v>950</v>
      </c>
      <c r="H16" s="54">
        <f>SUM(H7+H11)</f>
        <v>-6150</v>
      </c>
      <c r="I16" s="251">
        <f>(H16-G16)/G16</f>
        <v>-7.4736842105263159</v>
      </c>
      <c r="J16" s="69">
        <f>H16-G16</f>
        <v>-7100</v>
      </c>
      <c r="K16" s="69"/>
      <c r="L16" s="69"/>
      <c r="M16" s="69"/>
      <c r="N16" s="54" t="e">
        <f t="shared" ref="N16:AI16" si="2">SUM(N7:N11)</f>
        <v>#REF!</v>
      </c>
      <c r="O16" s="146">
        <f t="shared" si="2"/>
        <v>0</v>
      </c>
      <c r="P16" s="54" t="e">
        <f t="shared" si="2"/>
        <v>#REF!</v>
      </c>
      <c r="Q16" s="146">
        <f t="shared" si="2"/>
        <v>0</v>
      </c>
      <c r="R16" s="54" t="e">
        <f t="shared" si="2"/>
        <v>#REF!</v>
      </c>
      <c r="S16" s="146">
        <f t="shared" si="2"/>
        <v>0</v>
      </c>
      <c r="T16" s="54" t="e">
        <f t="shared" si="2"/>
        <v>#REF!</v>
      </c>
      <c r="U16" s="146">
        <f t="shared" si="2"/>
        <v>0</v>
      </c>
      <c r="V16" s="54" t="e">
        <f t="shared" si="2"/>
        <v>#REF!</v>
      </c>
      <c r="W16" s="146">
        <f t="shared" si="2"/>
        <v>0</v>
      </c>
      <c r="X16" s="54" t="e">
        <f t="shared" si="2"/>
        <v>#REF!</v>
      </c>
      <c r="Y16" s="146">
        <f t="shared" si="2"/>
        <v>0</v>
      </c>
      <c r="Z16" s="54" t="e">
        <f t="shared" si="2"/>
        <v>#REF!</v>
      </c>
      <c r="AA16" s="146">
        <f t="shared" si="2"/>
        <v>0</v>
      </c>
      <c r="AB16" s="54" t="e">
        <f t="shared" si="2"/>
        <v>#REF!</v>
      </c>
      <c r="AC16" s="146">
        <f t="shared" si="2"/>
        <v>0</v>
      </c>
      <c r="AD16" s="54" t="e">
        <f t="shared" si="2"/>
        <v>#REF!</v>
      </c>
      <c r="AE16" s="146">
        <f t="shared" si="2"/>
        <v>0</v>
      </c>
      <c r="AF16" s="54" t="e">
        <f t="shared" si="2"/>
        <v>#REF!</v>
      </c>
      <c r="AG16" s="146">
        <f t="shared" si="2"/>
        <v>0</v>
      </c>
      <c r="AH16" s="54" t="e">
        <f t="shared" si="2"/>
        <v>#REF!</v>
      </c>
      <c r="AI16" s="146">
        <f t="shared" si="2"/>
        <v>0</v>
      </c>
      <c r="AJ16" s="74"/>
      <c r="AK16" s="54" t="e">
        <f t="shared" ref="AK16:AV16" si="3">SUM(AK7:AK11)</f>
        <v>#REF!</v>
      </c>
      <c r="AL16" s="54" t="e">
        <f t="shared" si="3"/>
        <v>#REF!</v>
      </c>
      <c r="AM16" s="54" t="e">
        <f t="shared" si="3"/>
        <v>#REF!</v>
      </c>
      <c r="AN16" s="54" t="e">
        <f t="shared" si="3"/>
        <v>#REF!</v>
      </c>
      <c r="AO16" s="54" t="e">
        <f t="shared" si="3"/>
        <v>#REF!</v>
      </c>
      <c r="AP16" s="54" t="e">
        <f t="shared" si="3"/>
        <v>#REF!</v>
      </c>
      <c r="AQ16" s="54" t="e">
        <f t="shared" si="3"/>
        <v>#REF!</v>
      </c>
      <c r="AR16" s="54" t="e">
        <f t="shared" si="3"/>
        <v>#REF!</v>
      </c>
      <c r="AS16" s="54" t="e">
        <f t="shared" si="3"/>
        <v>#REF!</v>
      </c>
      <c r="AT16" s="54" t="e">
        <f t="shared" si="3"/>
        <v>#REF!</v>
      </c>
      <c r="AU16" s="54" t="e">
        <f t="shared" si="3"/>
        <v>#REF!</v>
      </c>
      <c r="AV16" s="54" t="e">
        <f t="shared" si="3"/>
        <v>#REF!</v>
      </c>
      <c r="AW16" s="74"/>
      <c r="AX16" s="54" t="e">
        <f t="shared" ref="AX16:BI16" si="4">SUM(AX7:AX11)</f>
        <v>#REF!</v>
      </c>
      <c r="AY16" s="54" t="e">
        <f t="shared" si="4"/>
        <v>#REF!</v>
      </c>
      <c r="AZ16" s="54" t="e">
        <f t="shared" si="4"/>
        <v>#REF!</v>
      </c>
      <c r="BA16" s="54" t="e">
        <f t="shared" si="4"/>
        <v>#REF!</v>
      </c>
      <c r="BB16" s="54" t="e">
        <f t="shared" si="4"/>
        <v>#REF!</v>
      </c>
      <c r="BC16" s="54" t="e">
        <f t="shared" si="4"/>
        <v>#REF!</v>
      </c>
      <c r="BD16" s="54" t="e">
        <f t="shared" si="4"/>
        <v>#REF!</v>
      </c>
      <c r="BE16" s="54" t="e">
        <f t="shared" si="4"/>
        <v>#REF!</v>
      </c>
      <c r="BF16" s="54" t="e">
        <f t="shared" si="4"/>
        <v>#REF!</v>
      </c>
      <c r="BG16" s="54" t="e">
        <f t="shared" si="4"/>
        <v>#REF!</v>
      </c>
      <c r="BH16" s="54" t="e">
        <f t="shared" si="4"/>
        <v>#REF!</v>
      </c>
      <c r="BI16" s="54" t="e">
        <f t="shared" si="4"/>
        <v>#REF!</v>
      </c>
      <c r="BJ16" s="74"/>
      <c r="BK16" s="54" t="e">
        <f t="shared" ref="BK16:BV16" si="5">SUM(BK7:BK11)</f>
        <v>#REF!</v>
      </c>
      <c r="BL16" s="54" t="e">
        <f t="shared" si="5"/>
        <v>#REF!</v>
      </c>
      <c r="BM16" s="54" t="e">
        <f t="shared" si="5"/>
        <v>#REF!</v>
      </c>
      <c r="BN16" s="54" t="e">
        <f t="shared" si="5"/>
        <v>#REF!</v>
      </c>
      <c r="BO16" s="54" t="e">
        <f t="shared" si="5"/>
        <v>#REF!</v>
      </c>
      <c r="BP16" s="54" t="e">
        <f t="shared" si="5"/>
        <v>#REF!</v>
      </c>
      <c r="BQ16" s="54" t="e">
        <f t="shared" si="5"/>
        <v>#REF!</v>
      </c>
      <c r="BR16" s="54" t="e">
        <f t="shared" si="5"/>
        <v>#REF!</v>
      </c>
      <c r="BS16" s="54" t="e">
        <f t="shared" si="5"/>
        <v>#REF!</v>
      </c>
      <c r="BT16" s="54" t="e">
        <f t="shared" si="5"/>
        <v>#REF!</v>
      </c>
      <c r="BU16" s="54" t="e">
        <f t="shared" si="5"/>
        <v>#REF!</v>
      </c>
      <c r="BV16" s="54" t="e">
        <f t="shared" si="5"/>
        <v>#REF!</v>
      </c>
      <c r="BW16" s="74"/>
      <c r="BX16" s="102"/>
      <c r="BY16" s="25">
        <f>SUMIFS($G16:$BV16,$G$2:$BV$2,BY$2)</f>
        <v>0</v>
      </c>
      <c r="BZ16" s="102"/>
      <c r="CA16" s="25" t="e">
        <f>SUMIFS($G16:$BV16,$G$2:$BV$2,CA$2)</f>
        <v>#REF!</v>
      </c>
      <c r="CB16" s="102"/>
      <c r="CC16" s="25" t="e">
        <f>SUMIFS($G16:$BV16,$G$2:$BV$2,CC$2)</f>
        <v>#REF!</v>
      </c>
      <c r="CD16" s="72"/>
      <c r="CE16" s="25" t="e">
        <f>SUMIFS($G16:$BV16,$G$2:$BV$2,CE$2)</f>
        <v>#REF!</v>
      </c>
      <c r="CF16" s="103" t="str">
        <f>IFERROR(#REF!/#REF!-1,"")</f>
        <v/>
      </c>
      <c r="CG16" s="103"/>
      <c r="CH16" s="82" t="str">
        <f>IFERROR(CA16/BY16-1,"")</f>
        <v/>
      </c>
      <c r="CJ16" s="82" t="str">
        <f>IFERROR(CC16/CA16-1,"")</f>
        <v/>
      </c>
      <c r="CL16" s="82" t="str">
        <f>IFERROR(CE16/CC16-1,"")</f>
        <v/>
      </c>
    </row>
    <row r="17" spans="1:90" x14ac:dyDescent="0.25">
      <c r="A17" s="15"/>
      <c r="B17" s="11"/>
      <c r="C17" s="2"/>
      <c r="H17" s="87"/>
      <c r="O17" s="87"/>
      <c r="Q17" s="87"/>
      <c r="S17" s="87"/>
      <c r="U17" s="87"/>
      <c r="W17" s="87"/>
      <c r="Y17" s="87"/>
      <c r="AA17" s="87"/>
      <c r="AC17" s="87"/>
      <c r="AE17" s="87"/>
      <c r="AG17" s="87"/>
      <c r="AI17" s="87"/>
      <c r="CF17" s="103"/>
      <c r="CG17" s="103"/>
      <c r="CH17" s="82"/>
      <c r="CJ17" s="82"/>
      <c r="CL17" s="82"/>
    </row>
    <row r="18" spans="1:90" x14ac:dyDescent="0.25">
      <c r="A18" s="15"/>
      <c r="B18" s="11"/>
      <c r="C18" s="2" t="s">
        <v>296</v>
      </c>
      <c r="D18" t="s">
        <v>301</v>
      </c>
      <c r="G18" s="86">
        <f>SUM(G19:G23)</f>
        <v>-27200</v>
      </c>
      <c r="H18" s="86">
        <f>SUM(H19:H23)</f>
        <v>-66800</v>
      </c>
      <c r="I18" s="251">
        <f t="shared" ref="I18:I23" si="6">(H18-G18)/G18</f>
        <v>1.4558823529411764</v>
      </c>
      <c r="J18" s="69">
        <f t="shared" ref="J18:J23" si="7">H18-G18</f>
        <v>-39600</v>
      </c>
      <c r="K18" s="69"/>
      <c r="L18" s="69"/>
      <c r="M18" s="69"/>
      <c r="N18" s="47" t="e">
        <f>#REF!</f>
        <v>#REF!</v>
      </c>
      <c r="O18" s="145">
        <f>SUM(O19:O23)</f>
        <v>0</v>
      </c>
      <c r="P18" s="47" t="e">
        <f>#REF!</f>
        <v>#REF!</v>
      </c>
      <c r="Q18" s="145">
        <f>SUM(Q19:Q23)</f>
        <v>0</v>
      </c>
      <c r="R18" s="47" t="e">
        <f>#REF!</f>
        <v>#REF!</v>
      </c>
      <c r="S18" s="145">
        <f>SUM(S19:S23)</f>
        <v>0</v>
      </c>
      <c r="T18" s="47" t="e">
        <f>#REF!</f>
        <v>#REF!</v>
      </c>
      <c r="U18" s="145">
        <f>SUM(U19:U23)</f>
        <v>0</v>
      </c>
      <c r="V18" s="47" t="e">
        <f>#REF!</f>
        <v>#REF!</v>
      </c>
      <c r="W18" s="145">
        <f>SUM(W19:W23)</f>
        <v>0</v>
      </c>
      <c r="X18" s="47" t="e">
        <f>#REF!</f>
        <v>#REF!</v>
      </c>
      <c r="Y18" s="145">
        <f>SUM(Y19:Y23)</f>
        <v>0</v>
      </c>
      <c r="Z18" s="47" t="e">
        <f>#REF!</f>
        <v>#REF!</v>
      </c>
      <c r="AA18" s="145">
        <f>SUM(AA19:AA23)</f>
        <v>0</v>
      </c>
      <c r="AB18" s="47" t="e">
        <f>#REF!</f>
        <v>#REF!</v>
      </c>
      <c r="AC18" s="145">
        <f>SUM(AC19:AC23)</f>
        <v>0</v>
      </c>
      <c r="AD18" s="47" t="e">
        <f>#REF!</f>
        <v>#REF!</v>
      </c>
      <c r="AE18" s="145">
        <f>SUM(AE19:AE23)</f>
        <v>0</v>
      </c>
      <c r="AF18" s="47" t="e">
        <f>#REF!</f>
        <v>#REF!</v>
      </c>
      <c r="AG18" s="145">
        <f>SUM(AG19:AG23)</f>
        <v>0</v>
      </c>
      <c r="AH18" s="47" t="e">
        <f>#REF!</f>
        <v>#REF!</v>
      </c>
      <c r="AI18" s="145">
        <f>SUM(AI19:AI23)</f>
        <v>0</v>
      </c>
      <c r="AJ18" s="69"/>
      <c r="AK18" s="47" t="e">
        <f>#REF!</f>
        <v>#REF!</v>
      </c>
      <c r="AL18" s="47" t="e">
        <f>#REF!</f>
        <v>#REF!</v>
      </c>
      <c r="AM18" s="47" t="e">
        <f>#REF!</f>
        <v>#REF!</v>
      </c>
      <c r="AN18" s="47" t="e">
        <f>#REF!</f>
        <v>#REF!</v>
      </c>
      <c r="AO18" s="47" t="e">
        <f>#REF!</f>
        <v>#REF!</v>
      </c>
      <c r="AP18" s="47" t="e">
        <f>#REF!</f>
        <v>#REF!</v>
      </c>
      <c r="AQ18" s="47" t="e">
        <f>#REF!</f>
        <v>#REF!</v>
      </c>
      <c r="AR18" s="47" t="e">
        <f>#REF!</f>
        <v>#REF!</v>
      </c>
      <c r="AS18" s="47" t="e">
        <f>#REF!</f>
        <v>#REF!</v>
      </c>
      <c r="AT18" s="47" t="e">
        <f>#REF!</f>
        <v>#REF!</v>
      </c>
      <c r="AU18" s="47" t="e">
        <f>#REF!</f>
        <v>#REF!</v>
      </c>
      <c r="AV18" s="47" t="e">
        <f>#REF!</f>
        <v>#REF!</v>
      </c>
      <c r="AW18" s="69"/>
      <c r="AX18" s="47" t="e">
        <f>#REF!</f>
        <v>#REF!</v>
      </c>
      <c r="AY18" s="47" t="e">
        <f>#REF!</f>
        <v>#REF!</v>
      </c>
      <c r="AZ18" s="47" t="e">
        <f>#REF!</f>
        <v>#REF!</v>
      </c>
      <c r="BA18" s="47" t="e">
        <f>#REF!</f>
        <v>#REF!</v>
      </c>
      <c r="BB18" s="47" t="e">
        <f>#REF!</f>
        <v>#REF!</v>
      </c>
      <c r="BC18" s="47" t="e">
        <f>#REF!</f>
        <v>#REF!</v>
      </c>
      <c r="BD18" s="47" t="e">
        <f>#REF!</f>
        <v>#REF!</v>
      </c>
      <c r="BE18" s="47" t="e">
        <f>#REF!</f>
        <v>#REF!</v>
      </c>
      <c r="BF18" s="47" t="e">
        <f>#REF!</f>
        <v>#REF!</v>
      </c>
      <c r="BG18" s="47" t="e">
        <f>#REF!</f>
        <v>#REF!</v>
      </c>
      <c r="BH18" s="47" t="e">
        <f>#REF!</f>
        <v>#REF!</v>
      </c>
      <c r="BI18" s="47" t="e">
        <f>#REF!</f>
        <v>#REF!</v>
      </c>
      <c r="BJ18" s="69"/>
      <c r="BK18" s="47" t="e">
        <f>#REF!</f>
        <v>#REF!</v>
      </c>
      <c r="BL18" s="47" t="e">
        <f>#REF!</f>
        <v>#REF!</v>
      </c>
      <c r="BM18" s="47" t="e">
        <f>#REF!</f>
        <v>#REF!</v>
      </c>
      <c r="BN18" s="47" t="e">
        <f>#REF!</f>
        <v>#REF!</v>
      </c>
      <c r="BO18" s="47" t="e">
        <f>#REF!</f>
        <v>#REF!</v>
      </c>
      <c r="BP18" s="47" t="e">
        <f>#REF!</f>
        <v>#REF!</v>
      </c>
      <c r="BQ18" s="47" t="e">
        <f>#REF!</f>
        <v>#REF!</v>
      </c>
      <c r="BR18" s="47" t="e">
        <f>#REF!</f>
        <v>#REF!</v>
      </c>
      <c r="BS18" s="47" t="e">
        <f>#REF!</f>
        <v>#REF!</v>
      </c>
      <c r="BT18" s="47" t="e">
        <f>#REF!</f>
        <v>#REF!</v>
      </c>
      <c r="BU18" s="47" t="e">
        <f>#REF!</f>
        <v>#REF!</v>
      </c>
      <c r="BV18" s="47" t="e">
        <f>#REF!</f>
        <v>#REF!</v>
      </c>
      <c r="BW18" s="69"/>
      <c r="BX18" s="102"/>
      <c r="BY18" s="76">
        <f t="shared" ref="BY18:BY23" si="8">SUMIFS($G18:$BV18,$G$2:$BV$2,BY$2)</f>
        <v>0</v>
      </c>
      <c r="BZ18" s="102"/>
      <c r="CA18" s="76" t="e">
        <f t="shared" ref="CA18:CA23" si="9">SUMIFS($G18:$BV18,$G$2:$BV$2,CA$2)</f>
        <v>#REF!</v>
      </c>
      <c r="CB18" s="102"/>
      <c r="CC18" s="76" t="e">
        <f t="shared" ref="CC18:CC23" si="10">SUMIFS($G18:$BV18,$G$2:$BV$2,CC$2)</f>
        <v>#REF!</v>
      </c>
      <c r="CD18" s="102"/>
      <c r="CE18" s="76" t="e">
        <f t="shared" ref="CE18:CE23" si="11">SUMIFS($G18:$BV18,$G$2:$BV$2,CE$2)</f>
        <v>#REF!</v>
      </c>
      <c r="CF18" s="103" t="str">
        <f>IFERROR(#REF!/#REF!-1,"")</f>
        <v/>
      </c>
      <c r="CG18" s="103"/>
      <c r="CH18" s="82" t="str">
        <f>IFERROR(CA18/BY18-1,"")</f>
        <v/>
      </c>
      <c r="CJ18" s="82" t="str">
        <f>IFERROR(CC18/CA18-1,"")</f>
        <v/>
      </c>
      <c r="CL18" s="82" t="str">
        <f>IFERROR(CE18/CC18-1,"")</f>
        <v/>
      </c>
    </row>
    <row r="19" spans="1:90" s="13" customFormat="1" ht="12" outlineLevel="1" x14ac:dyDescent="0.2">
      <c r="A19" s="15" t="s">
        <v>302</v>
      </c>
      <c r="B19" s="141" t="s">
        <v>45</v>
      </c>
      <c r="D19" s="13" t="s">
        <v>303</v>
      </c>
      <c r="G19" s="57">
        <f>-SUMIFS(Lancamentos!$Y:$Y,Lancamentos!$D:$D,DRE_Mensal!$A19,Lancamentos!$F:$F,DRE_Mensal!G$5,Lancamentos!$G:$G,DRE_Mensal!$B19,Lancamentos!$L:$L,DRE_Mensal!G$3,Lancamentos!$M:$M,DRE_Mensal!G$2)</f>
        <v>0</v>
      </c>
      <c r="H19" s="57">
        <f>-SUMIFS(Lancamentos!$Y:$Y,Lancamentos!$D:$D,DRE_Mensal!$A19,Lancamentos!$F:$F,DRE_Mensal!H$5,Lancamentos!$G:$G,DRE_Mensal!$B19,Lancamentos!$L:$L,DRE_Mensal!H$3,Lancamentos!$M:$M,DRE_Mensal!H$2)</f>
        <v>0</v>
      </c>
      <c r="I19" s="251" t="e">
        <f t="shared" si="6"/>
        <v>#DIV/0!</v>
      </c>
      <c r="J19" s="69">
        <f t="shared" si="7"/>
        <v>0</v>
      </c>
      <c r="K19" s="69"/>
      <c r="L19" s="69"/>
      <c r="M19" s="69"/>
      <c r="N19" s="17" t="e">
        <f>-#REF!</f>
        <v>#REF!</v>
      </c>
      <c r="O19" s="147">
        <f>-SUMIFS(Lancamentos!$Y:$Y,Lancamentos!$F:$F,DRE_Mensal!O$5,Lancamentos!$D:$D,DRE_Mensal!$A19,Lancamentos!$G:$G,DRE_Mensal!$B19,Lancamentos!$M:$M,DRE_Mensal!O$2,Lancamentos!$L:$L,DRE_Mensal!O$3)</f>
        <v>0</v>
      </c>
      <c r="P19" s="17" t="e">
        <f>-#REF!</f>
        <v>#REF!</v>
      </c>
      <c r="Q19" s="147">
        <f>-SUMIFS(Lancamentos!$Y:$Y,Lancamentos!$F:$F,DRE_Mensal!Q$5,Lancamentos!$D:$D,DRE_Mensal!$A19,Lancamentos!$G:$G,DRE_Mensal!$B19,Lancamentos!$M:$M,DRE_Mensal!Q$2,Lancamentos!$L:$L,DRE_Mensal!Q$3)</f>
        <v>0</v>
      </c>
      <c r="R19" s="17" t="e">
        <f>-#REF!</f>
        <v>#REF!</v>
      </c>
      <c r="S19" s="147">
        <f>-SUMIFS(Lancamentos!$Y:$Y,Lancamentos!$F:$F,DRE_Mensal!S$5,Lancamentos!$D:$D,DRE_Mensal!$A19,Lancamentos!$G:$G,DRE_Mensal!$B19,Lancamentos!$M:$M,DRE_Mensal!S$2,Lancamentos!$L:$L,DRE_Mensal!S$3)</f>
        <v>0</v>
      </c>
      <c r="T19" s="17" t="e">
        <f>-#REF!</f>
        <v>#REF!</v>
      </c>
      <c r="U19" s="147">
        <f>-SUMIFS(Lancamentos!$Y:$Y,Lancamentos!$F:$F,DRE_Mensal!U$5,Lancamentos!$D:$D,DRE_Mensal!$A19,Lancamentos!$G:$G,DRE_Mensal!$B19,Lancamentos!$M:$M,DRE_Mensal!U$2,Lancamentos!$L:$L,DRE_Mensal!U$3)</f>
        <v>0</v>
      </c>
      <c r="V19" s="17" t="e">
        <f>-#REF!</f>
        <v>#REF!</v>
      </c>
      <c r="W19" s="147">
        <f>-SUMIFS(Lancamentos!$Y:$Y,Lancamentos!$F:$F,DRE_Mensal!W$5,Lancamentos!$D:$D,DRE_Mensal!$A19,Lancamentos!$G:$G,DRE_Mensal!$B19,Lancamentos!$M:$M,DRE_Mensal!W$2,Lancamentos!$L:$L,DRE_Mensal!W$3)</f>
        <v>0</v>
      </c>
      <c r="X19" s="17" t="e">
        <f>-#REF!</f>
        <v>#REF!</v>
      </c>
      <c r="Y19" s="147">
        <f>-SUMIFS(Lancamentos!$Y:$Y,Lancamentos!$F:$F,DRE_Mensal!Y$5,Lancamentos!$D:$D,DRE_Mensal!$A19,Lancamentos!$G:$G,DRE_Mensal!$B19,Lancamentos!$M:$M,DRE_Mensal!Y$2,Lancamentos!$L:$L,DRE_Mensal!Y$3)</f>
        <v>0</v>
      </c>
      <c r="Z19" s="17" t="e">
        <f>-#REF!</f>
        <v>#REF!</v>
      </c>
      <c r="AA19" s="147">
        <f>-SUMIFS(Lancamentos!$Y:$Y,Lancamentos!$F:$F,DRE_Mensal!AA$5,Lancamentos!$D:$D,DRE_Mensal!$A19,Lancamentos!$G:$G,DRE_Mensal!$B19,Lancamentos!$M:$M,DRE_Mensal!AA$2,Lancamentos!$L:$L,DRE_Mensal!AA$3)</f>
        <v>0</v>
      </c>
      <c r="AB19" s="17" t="e">
        <f>-#REF!</f>
        <v>#REF!</v>
      </c>
      <c r="AC19" s="147">
        <f>-SUMIFS(Lancamentos!$Y:$Y,Lancamentos!$F:$F,DRE_Mensal!AC$5,Lancamentos!$D:$D,DRE_Mensal!$A19,Lancamentos!$G:$G,DRE_Mensal!$B19,Lancamentos!$M:$M,DRE_Mensal!AC$2,Lancamentos!$L:$L,DRE_Mensal!AC$3)</f>
        <v>0</v>
      </c>
      <c r="AD19" s="17" t="e">
        <f>-#REF!</f>
        <v>#REF!</v>
      </c>
      <c r="AE19" s="147">
        <f>-SUMIFS(Lancamentos!$Y:$Y,Lancamentos!$F:$F,DRE_Mensal!AE$5,Lancamentos!$D:$D,DRE_Mensal!$A19,Lancamentos!$G:$G,DRE_Mensal!$B19,Lancamentos!$M:$M,DRE_Mensal!AE$2,Lancamentos!$L:$L,DRE_Mensal!AE$3)</f>
        <v>0</v>
      </c>
      <c r="AF19" s="17" t="e">
        <f>-#REF!</f>
        <v>#REF!</v>
      </c>
      <c r="AG19" s="147">
        <f>-SUMIFS(Lancamentos!$Y:$Y,Lancamentos!$F:$F,DRE_Mensal!AG$5,Lancamentos!$D:$D,DRE_Mensal!$A19,Lancamentos!$G:$G,DRE_Mensal!$B19,Lancamentos!$M:$M,DRE_Mensal!AG$2,Lancamentos!$L:$L,DRE_Mensal!AG$3)</f>
        <v>0</v>
      </c>
      <c r="AH19" s="17" t="e">
        <f>-#REF!</f>
        <v>#REF!</v>
      </c>
      <c r="AI19" s="147">
        <f>-SUMIFS(Lancamentos!$Y:$Y,Lancamentos!$F:$F,DRE_Mensal!AI$5,Lancamentos!$D:$D,DRE_Mensal!$A19,Lancamentos!$G:$G,DRE_Mensal!$B19,Lancamentos!$M:$M,DRE_Mensal!AI$2,Lancamentos!$L:$L,DRE_Mensal!AI$3)</f>
        <v>0</v>
      </c>
      <c r="AJ19" s="19"/>
      <c r="AK19" s="17" t="e">
        <f>-#REF!</f>
        <v>#REF!</v>
      </c>
      <c r="AL19" s="17" t="e">
        <f>-#REF!</f>
        <v>#REF!</v>
      </c>
      <c r="AM19" s="17" t="e">
        <f>-#REF!</f>
        <v>#REF!</v>
      </c>
      <c r="AN19" s="17" t="e">
        <f>-#REF!</f>
        <v>#REF!</v>
      </c>
      <c r="AO19" s="17" t="e">
        <f>-#REF!</f>
        <v>#REF!</v>
      </c>
      <c r="AP19" s="17" t="e">
        <f>-#REF!</f>
        <v>#REF!</v>
      </c>
      <c r="AQ19" s="17" t="e">
        <f>-#REF!</f>
        <v>#REF!</v>
      </c>
      <c r="AR19" s="17" t="e">
        <f>-#REF!</f>
        <v>#REF!</v>
      </c>
      <c r="AS19" s="17" t="e">
        <f>-#REF!</f>
        <v>#REF!</v>
      </c>
      <c r="AT19" s="17" t="e">
        <f>-#REF!</f>
        <v>#REF!</v>
      </c>
      <c r="AU19" s="17" t="e">
        <f>-#REF!</f>
        <v>#REF!</v>
      </c>
      <c r="AV19" s="17" t="e">
        <f>-#REF!</f>
        <v>#REF!</v>
      </c>
      <c r="AW19" s="19"/>
      <c r="AX19" s="17" t="e">
        <f>-#REF!</f>
        <v>#REF!</v>
      </c>
      <c r="AY19" s="17" t="e">
        <f>-#REF!</f>
        <v>#REF!</v>
      </c>
      <c r="AZ19" s="17" t="e">
        <f>-#REF!</f>
        <v>#REF!</v>
      </c>
      <c r="BA19" s="17" t="e">
        <f>-#REF!</f>
        <v>#REF!</v>
      </c>
      <c r="BB19" s="17" t="e">
        <f>-#REF!</f>
        <v>#REF!</v>
      </c>
      <c r="BC19" s="17" t="e">
        <f>-#REF!</f>
        <v>#REF!</v>
      </c>
      <c r="BD19" s="17" t="e">
        <f>-#REF!</f>
        <v>#REF!</v>
      </c>
      <c r="BE19" s="17" t="e">
        <f>-#REF!</f>
        <v>#REF!</v>
      </c>
      <c r="BF19" s="17" t="e">
        <f>-#REF!</f>
        <v>#REF!</v>
      </c>
      <c r="BG19" s="17" t="e">
        <f>-#REF!</f>
        <v>#REF!</v>
      </c>
      <c r="BH19" s="17" t="e">
        <f>-#REF!</f>
        <v>#REF!</v>
      </c>
      <c r="BI19" s="17" t="e">
        <f>-#REF!</f>
        <v>#REF!</v>
      </c>
      <c r="BJ19" s="19"/>
      <c r="BK19" s="17" t="e">
        <f>-#REF!</f>
        <v>#REF!</v>
      </c>
      <c r="BL19" s="17" t="e">
        <f>-#REF!</f>
        <v>#REF!</v>
      </c>
      <c r="BM19" s="17" t="e">
        <f>-#REF!</f>
        <v>#REF!</v>
      </c>
      <c r="BN19" s="17" t="e">
        <f>-#REF!</f>
        <v>#REF!</v>
      </c>
      <c r="BO19" s="17" t="e">
        <f>-#REF!</f>
        <v>#REF!</v>
      </c>
      <c r="BP19" s="17" t="e">
        <f>-#REF!</f>
        <v>#REF!</v>
      </c>
      <c r="BQ19" s="17" t="e">
        <f>-#REF!</f>
        <v>#REF!</v>
      </c>
      <c r="BR19" s="17" t="e">
        <f>-#REF!</f>
        <v>#REF!</v>
      </c>
      <c r="BS19" s="17" t="e">
        <f>-#REF!</f>
        <v>#REF!</v>
      </c>
      <c r="BT19" s="17" t="e">
        <f>-#REF!</f>
        <v>#REF!</v>
      </c>
      <c r="BU19" s="17" t="e">
        <f>-#REF!</f>
        <v>#REF!</v>
      </c>
      <c r="BV19" s="17" t="e">
        <f>-#REF!</f>
        <v>#REF!</v>
      </c>
      <c r="BW19" s="19"/>
      <c r="BX19" s="19"/>
      <c r="BY19" s="18">
        <f t="shared" si="8"/>
        <v>0</v>
      </c>
      <c r="BZ19" s="19"/>
      <c r="CA19" s="18" t="e">
        <f t="shared" si="9"/>
        <v>#REF!</v>
      </c>
      <c r="CB19" s="19"/>
      <c r="CC19" s="18" t="e">
        <f t="shared" si="10"/>
        <v>#REF!</v>
      </c>
      <c r="CD19" s="19"/>
      <c r="CE19" s="18" t="e">
        <f t="shared" si="11"/>
        <v>#REF!</v>
      </c>
      <c r="CF19" s="117"/>
      <c r="CG19" s="117"/>
      <c r="CH19" s="118"/>
      <c r="CJ19" s="118"/>
      <c r="CL19" s="118"/>
    </row>
    <row r="20" spans="1:90" s="13" customFormat="1" ht="12" outlineLevel="1" x14ac:dyDescent="0.2">
      <c r="A20" s="15" t="s">
        <v>302</v>
      </c>
      <c r="B20" s="141" t="s">
        <v>49</v>
      </c>
      <c r="D20" s="13" t="s">
        <v>49</v>
      </c>
      <c r="G20" s="57">
        <f>-SUMIFS(Lancamentos!$Y:$Y,Lancamentos!$D:$D,DRE_Mensal!$A20,Lancamentos!$F:$F,DRE_Mensal!G$5,Lancamentos!$G:$G,DRE_Mensal!$B20,Lancamentos!$L:$L,DRE_Mensal!G$3,Lancamentos!$M:$M,DRE_Mensal!G$2)</f>
        <v>-1300</v>
      </c>
      <c r="H20" s="57">
        <f>-SUMIFS(Lancamentos!$Y:$Y,Lancamentos!$D:$D,DRE_Mensal!$A20,Lancamentos!$F:$F,DRE_Mensal!H$5,Lancamentos!$G:$G,DRE_Mensal!$B20,Lancamentos!$L:$L,DRE_Mensal!H$3,Lancamentos!$M:$M,DRE_Mensal!H$2)</f>
        <v>-6250</v>
      </c>
      <c r="I20" s="251">
        <f t="shared" si="6"/>
        <v>3.8076923076923075</v>
      </c>
      <c r="J20" s="69">
        <f t="shared" si="7"/>
        <v>-4950</v>
      </c>
      <c r="K20" s="69"/>
      <c r="L20" s="69"/>
      <c r="M20" s="69"/>
      <c r="N20" s="17" t="e">
        <f>-#REF!</f>
        <v>#REF!</v>
      </c>
      <c r="O20" s="147">
        <f>-SUMIFS(Lancamentos!$Y:$Y,Lancamentos!$F:$F,DRE_Mensal!O$5,Lancamentos!$D:$D,DRE_Mensal!$A20,Lancamentos!$G:$G,DRE_Mensal!$B20,Lancamentos!$M:$M,DRE_Mensal!O$2,Lancamentos!$L:$L,DRE_Mensal!O$3)</f>
        <v>0</v>
      </c>
      <c r="P20" s="17" t="e">
        <f>-#REF!</f>
        <v>#REF!</v>
      </c>
      <c r="Q20" s="147">
        <f>-SUMIFS(Lancamentos!$Y:$Y,Lancamentos!$F:$F,DRE_Mensal!Q$5,Lancamentos!$D:$D,DRE_Mensal!$A20,Lancamentos!$G:$G,DRE_Mensal!$B20,Lancamentos!$M:$M,DRE_Mensal!Q$2,Lancamentos!$L:$L,DRE_Mensal!Q$3)</f>
        <v>0</v>
      </c>
      <c r="R20" s="17" t="e">
        <f>-#REF!</f>
        <v>#REF!</v>
      </c>
      <c r="S20" s="147">
        <f>-SUMIFS(Lancamentos!$Y:$Y,Lancamentos!$F:$F,DRE_Mensal!S$5,Lancamentos!$D:$D,DRE_Mensal!$A20,Lancamentos!$G:$G,DRE_Mensal!$B20,Lancamentos!$M:$M,DRE_Mensal!S$2,Lancamentos!$L:$L,DRE_Mensal!S$3)</f>
        <v>0</v>
      </c>
      <c r="T20" s="17" t="e">
        <f>-#REF!</f>
        <v>#REF!</v>
      </c>
      <c r="U20" s="147">
        <f>-SUMIFS(Lancamentos!$Y:$Y,Lancamentos!$F:$F,DRE_Mensal!U$5,Lancamentos!$D:$D,DRE_Mensal!$A20,Lancamentos!$G:$G,DRE_Mensal!$B20,Lancamentos!$M:$M,DRE_Mensal!U$2,Lancamentos!$L:$L,DRE_Mensal!U$3)</f>
        <v>0</v>
      </c>
      <c r="V20" s="17" t="e">
        <f>-#REF!</f>
        <v>#REF!</v>
      </c>
      <c r="W20" s="147">
        <f>-SUMIFS(Lancamentos!$Y:$Y,Lancamentos!$F:$F,DRE_Mensal!W$5,Lancamentos!$D:$D,DRE_Mensal!$A20,Lancamentos!$G:$G,DRE_Mensal!$B20,Lancamentos!$M:$M,DRE_Mensal!W$2,Lancamentos!$L:$L,DRE_Mensal!W$3)</f>
        <v>0</v>
      </c>
      <c r="X20" s="17" t="e">
        <f>-#REF!</f>
        <v>#REF!</v>
      </c>
      <c r="Y20" s="147">
        <f>-SUMIFS(Lancamentos!$Y:$Y,Lancamentos!$F:$F,DRE_Mensal!Y$5,Lancamentos!$D:$D,DRE_Mensal!$A20,Lancamentos!$G:$G,DRE_Mensal!$B20,Lancamentos!$M:$M,DRE_Mensal!Y$2,Lancamentos!$L:$L,DRE_Mensal!Y$3)</f>
        <v>0</v>
      </c>
      <c r="Z20" s="17" t="e">
        <f>-#REF!</f>
        <v>#REF!</v>
      </c>
      <c r="AA20" s="147">
        <f>-SUMIFS(Lancamentos!$Y:$Y,Lancamentos!$F:$F,DRE_Mensal!AA$5,Lancamentos!$D:$D,DRE_Mensal!$A20,Lancamentos!$G:$G,DRE_Mensal!$B20,Lancamentos!$M:$M,DRE_Mensal!AA$2,Lancamentos!$L:$L,DRE_Mensal!AA$3)</f>
        <v>0</v>
      </c>
      <c r="AB20" s="17" t="e">
        <f>-#REF!</f>
        <v>#REF!</v>
      </c>
      <c r="AC20" s="147">
        <f>-SUMIFS(Lancamentos!$Y:$Y,Lancamentos!$F:$F,DRE_Mensal!AC$5,Lancamentos!$D:$D,DRE_Mensal!$A20,Lancamentos!$G:$G,DRE_Mensal!$B20,Lancamentos!$M:$M,DRE_Mensal!AC$2,Lancamentos!$L:$L,DRE_Mensal!AC$3)</f>
        <v>0</v>
      </c>
      <c r="AD20" s="17" t="e">
        <f>-#REF!</f>
        <v>#REF!</v>
      </c>
      <c r="AE20" s="147">
        <f>-SUMIFS(Lancamentos!$Y:$Y,Lancamentos!$F:$F,DRE_Mensal!AE$5,Lancamentos!$D:$D,DRE_Mensal!$A20,Lancamentos!$G:$G,DRE_Mensal!$B20,Lancamentos!$M:$M,DRE_Mensal!AE$2,Lancamentos!$L:$L,DRE_Mensal!AE$3)</f>
        <v>0</v>
      </c>
      <c r="AF20" s="17" t="e">
        <f>-#REF!</f>
        <v>#REF!</v>
      </c>
      <c r="AG20" s="147">
        <f>-SUMIFS(Lancamentos!$Y:$Y,Lancamentos!$F:$F,DRE_Mensal!AG$5,Lancamentos!$D:$D,DRE_Mensal!$A20,Lancamentos!$G:$G,DRE_Mensal!$B20,Lancamentos!$M:$M,DRE_Mensal!AG$2,Lancamentos!$L:$L,DRE_Mensal!AG$3)</f>
        <v>0</v>
      </c>
      <c r="AH20" s="17" t="e">
        <f>-#REF!</f>
        <v>#REF!</v>
      </c>
      <c r="AI20" s="147">
        <f>-SUMIFS(Lancamentos!$Y:$Y,Lancamentos!$F:$F,DRE_Mensal!AI$5,Lancamentos!$D:$D,DRE_Mensal!$A20,Lancamentos!$G:$G,DRE_Mensal!$B20,Lancamentos!$M:$M,DRE_Mensal!AI$2,Lancamentos!$L:$L,DRE_Mensal!AI$3)</f>
        <v>0</v>
      </c>
      <c r="AJ20" s="19"/>
      <c r="AK20" s="17" t="e">
        <f>-#REF!</f>
        <v>#REF!</v>
      </c>
      <c r="AL20" s="17" t="e">
        <f>-#REF!</f>
        <v>#REF!</v>
      </c>
      <c r="AM20" s="17" t="e">
        <f>-#REF!</f>
        <v>#REF!</v>
      </c>
      <c r="AN20" s="17" t="e">
        <f>-#REF!</f>
        <v>#REF!</v>
      </c>
      <c r="AO20" s="17" t="e">
        <f>-#REF!</f>
        <v>#REF!</v>
      </c>
      <c r="AP20" s="17" t="e">
        <f>-#REF!</f>
        <v>#REF!</v>
      </c>
      <c r="AQ20" s="17" t="e">
        <f>-#REF!</f>
        <v>#REF!</v>
      </c>
      <c r="AR20" s="17" t="e">
        <f>-#REF!</f>
        <v>#REF!</v>
      </c>
      <c r="AS20" s="17" t="e">
        <f>-#REF!</f>
        <v>#REF!</v>
      </c>
      <c r="AT20" s="17" t="e">
        <f>-#REF!</f>
        <v>#REF!</v>
      </c>
      <c r="AU20" s="17" t="e">
        <f>-#REF!</f>
        <v>#REF!</v>
      </c>
      <c r="AV20" s="17" t="e">
        <f>-#REF!</f>
        <v>#REF!</v>
      </c>
      <c r="AW20" s="19"/>
      <c r="AX20" s="17" t="e">
        <f>-#REF!</f>
        <v>#REF!</v>
      </c>
      <c r="AY20" s="17" t="e">
        <f>-#REF!</f>
        <v>#REF!</v>
      </c>
      <c r="AZ20" s="17" t="e">
        <f>-#REF!</f>
        <v>#REF!</v>
      </c>
      <c r="BA20" s="17" t="e">
        <f>-#REF!</f>
        <v>#REF!</v>
      </c>
      <c r="BB20" s="17" t="e">
        <f>-#REF!</f>
        <v>#REF!</v>
      </c>
      <c r="BC20" s="17" t="e">
        <f>-#REF!</f>
        <v>#REF!</v>
      </c>
      <c r="BD20" s="17" t="e">
        <f>-#REF!</f>
        <v>#REF!</v>
      </c>
      <c r="BE20" s="17" t="e">
        <f>-#REF!</f>
        <v>#REF!</v>
      </c>
      <c r="BF20" s="17" t="e">
        <f>-#REF!</f>
        <v>#REF!</v>
      </c>
      <c r="BG20" s="17" t="e">
        <f>-#REF!</f>
        <v>#REF!</v>
      </c>
      <c r="BH20" s="17" t="e">
        <f>-#REF!</f>
        <v>#REF!</v>
      </c>
      <c r="BI20" s="17" t="e">
        <f>-#REF!</f>
        <v>#REF!</v>
      </c>
      <c r="BJ20" s="19"/>
      <c r="BK20" s="17" t="e">
        <f>-#REF!</f>
        <v>#REF!</v>
      </c>
      <c r="BL20" s="17" t="e">
        <f>-#REF!</f>
        <v>#REF!</v>
      </c>
      <c r="BM20" s="17" t="e">
        <f>-#REF!</f>
        <v>#REF!</v>
      </c>
      <c r="BN20" s="17" t="e">
        <f>-#REF!</f>
        <v>#REF!</v>
      </c>
      <c r="BO20" s="17" t="e">
        <f>-#REF!</f>
        <v>#REF!</v>
      </c>
      <c r="BP20" s="17" t="e">
        <f>-#REF!</f>
        <v>#REF!</v>
      </c>
      <c r="BQ20" s="17" t="e">
        <f>-#REF!</f>
        <v>#REF!</v>
      </c>
      <c r="BR20" s="17" t="e">
        <f>-#REF!</f>
        <v>#REF!</v>
      </c>
      <c r="BS20" s="17" t="e">
        <f>-#REF!</f>
        <v>#REF!</v>
      </c>
      <c r="BT20" s="17" t="e">
        <f>-#REF!</f>
        <v>#REF!</v>
      </c>
      <c r="BU20" s="17" t="e">
        <f>-#REF!</f>
        <v>#REF!</v>
      </c>
      <c r="BV20" s="17" t="e">
        <f>-#REF!</f>
        <v>#REF!</v>
      </c>
      <c r="BW20" s="19"/>
      <c r="BX20" s="19"/>
      <c r="BY20" s="18">
        <f t="shared" si="8"/>
        <v>0</v>
      </c>
      <c r="BZ20" s="19"/>
      <c r="CA20" s="18" t="e">
        <f t="shared" si="9"/>
        <v>#REF!</v>
      </c>
      <c r="CB20" s="19"/>
      <c r="CC20" s="18" t="e">
        <f t="shared" si="10"/>
        <v>#REF!</v>
      </c>
      <c r="CD20" s="19"/>
      <c r="CE20" s="18" t="e">
        <f t="shared" si="11"/>
        <v>#REF!</v>
      </c>
      <c r="CF20" s="117"/>
      <c r="CG20" s="117"/>
      <c r="CH20" s="118"/>
      <c r="CJ20" s="118"/>
      <c r="CL20" s="118"/>
    </row>
    <row r="21" spans="1:90" s="13" customFormat="1" ht="12" outlineLevel="1" x14ac:dyDescent="0.2">
      <c r="A21" s="15" t="s">
        <v>302</v>
      </c>
      <c r="B21" s="141" t="s">
        <v>53</v>
      </c>
      <c r="D21" s="13" t="s">
        <v>304</v>
      </c>
      <c r="G21" s="57">
        <f>-SUMIFS(Lancamentos!$Y:$Y,Lancamentos!$D:$D,DRE_Mensal!$A21,Lancamentos!$F:$F,DRE_Mensal!G$5,Lancamentos!$G:$G,DRE_Mensal!$B21,Lancamentos!$L:$L,DRE_Mensal!G$3,Lancamentos!$M:$M,DRE_Mensal!G$2)</f>
        <v>-25900</v>
      </c>
      <c r="H21" s="57">
        <f>-SUMIFS(Lancamentos!$Y:$Y,Lancamentos!$D:$D,DRE_Mensal!$A21,Lancamentos!$F:$F,DRE_Mensal!H$5,Lancamentos!$G:$G,DRE_Mensal!$B21,Lancamentos!$L:$L,DRE_Mensal!H$3,Lancamentos!$M:$M,DRE_Mensal!H$2)</f>
        <v>-60550</v>
      </c>
      <c r="I21" s="251">
        <f t="shared" si="6"/>
        <v>1.3378378378378379</v>
      </c>
      <c r="J21" s="69">
        <f t="shared" si="7"/>
        <v>-34650</v>
      </c>
      <c r="K21" s="69"/>
      <c r="L21" s="69"/>
      <c r="M21" s="69"/>
      <c r="N21" s="17" t="e">
        <f>-#REF!</f>
        <v>#REF!</v>
      </c>
      <c r="O21" s="147">
        <f>-SUMIFS(Lancamentos!$Y:$Y,Lancamentos!$F:$F,DRE_Mensal!O$5,Lancamentos!$D:$D,DRE_Mensal!$A21,Lancamentos!$G:$G,DRE_Mensal!$B21,Lancamentos!$M:$M,DRE_Mensal!O$2,Lancamentos!$L:$L,DRE_Mensal!O$3)</f>
        <v>0</v>
      </c>
      <c r="P21" s="17" t="e">
        <f>-#REF!</f>
        <v>#REF!</v>
      </c>
      <c r="Q21" s="147">
        <f>-SUMIFS(Lancamentos!$Y:$Y,Lancamentos!$F:$F,DRE_Mensal!Q$5,Lancamentos!$D:$D,DRE_Mensal!$A21,Lancamentos!$G:$G,DRE_Mensal!$B21,Lancamentos!$M:$M,DRE_Mensal!Q$2,Lancamentos!$L:$L,DRE_Mensal!Q$3)</f>
        <v>0</v>
      </c>
      <c r="R21" s="17" t="e">
        <f>-#REF!</f>
        <v>#REF!</v>
      </c>
      <c r="S21" s="147">
        <f>-SUMIFS(Lancamentos!$Y:$Y,Lancamentos!$F:$F,DRE_Mensal!S$5,Lancamentos!$D:$D,DRE_Mensal!$A21,Lancamentos!$G:$G,DRE_Mensal!$B21,Lancamentos!$M:$M,DRE_Mensal!S$2,Lancamentos!$L:$L,DRE_Mensal!S$3)</f>
        <v>0</v>
      </c>
      <c r="T21" s="17" t="e">
        <f>-#REF!</f>
        <v>#REF!</v>
      </c>
      <c r="U21" s="147">
        <f>-SUMIFS(Lancamentos!$Y:$Y,Lancamentos!$F:$F,DRE_Mensal!U$5,Lancamentos!$D:$D,DRE_Mensal!$A21,Lancamentos!$G:$G,DRE_Mensal!$B21,Lancamentos!$M:$M,DRE_Mensal!U$2,Lancamentos!$L:$L,DRE_Mensal!U$3)</f>
        <v>0</v>
      </c>
      <c r="V21" s="17" t="e">
        <f>-#REF!</f>
        <v>#REF!</v>
      </c>
      <c r="W21" s="147">
        <f>-SUMIFS(Lancamentos!$Y:$Y,Lancamentos!$F:$F,DRE_Mensal!W$5,Lancamentos!$D:$D,DRE_Mensal!$A21,Lancamentos!$G:$G,DRE_Mensal!$B21,Lancamentos!$M:$M,DRE_Mensal!W$2,Lancamentos!$L:$L,DRE_Mensal!W$3)</f>
        <v>0</v>
      </c>
      <c r="X21" s="17" t="e">
        <f>-#REF!</f>
        <v>#REF!</v>
      </c>
      <c r="Y21" s="147">
        <f>-SUMIFS(Lancamentos!$Y:$Y,Lancamentos!$F:$F,DRE_Mensal!Y$5,Lancamentos!$D:$D,DRE_Mensal!$A21,Lancamentos!$G:$G,DRE_Mensal!$B21,Lancamentos!$M:$M,DRE_Mensal!Y$2,Lancamentos!$L:$L,DRE_Mensal!Y$3)</f>
        <v>0</v>
      </c>
      <c r="Z21" s="17" t="e">
        <f>-#REF!</f>
        <v>#REF!</v>
      </c>
      <c r="AA21" s="147">
        <f>-SUMIFS(Lancamentos!$Y:$Y,Lancamentos!$F:$F,DRE_Mensal!AA$5,Lancamentos!$D:$D,DRE_Mensal!$A21,Lancamentos!$G:$G,DRE_Mensal!$B21,Lancamentos!$M:$M,DRE_Mensal!AA$2,Lancamentos!$L:$L,DRE_Mensal!AA$3)</f>
        <v>0</v>
      </c>
      <c r="AB21" s="17" t="e">
        <f>-#REF!</f>
        <v>#REF!</v>
      </c>
      <c r="AC21" s="147">
        <f>-SUMIFS(Lancamentos!$Y:$Y,Lancamentos!$F:$F,DRE_Mensal!AC$5,Lancamentos!$D:$D,DRE_Mensal!$A21,Lancamentos!$G:$G,DRE_Mensal!$B21,Lancamentos!$M:$M,DRE_Mensal!AC$2,Lancamentos!$L:$L,DRE_Mensal!AC$3)</f>
        <v>0</v>
      </c>
      <c r="AD21" s="17" t="e">
        <f>-#REF!</f>
        <v>#REF!</v>
      </c>
      <c r="AE21" s="147">
        <f>-SUMIFS(Lancamentos!$Y:$Y,Lancamentos!$F:$F,DRE_Mensal!AE$5,Lancamentos!$D:$D,DRE_Mensal!$A21,Lancamentos!$G:$G,DRE_Mensal!$B21,Lancamentos!$M:$M,DRE_Mensal!AE$2,Lancamentos!$L:$L,DRE_Mensal!AE$3)</f>
        <v>0</v>
      </c>
      <c r="AF21" s="17" t="e">
        <f>-#REF!</f>
        <v>#REF!</v>
      </c>
      <c r="AG21" s="147">
        <f>-SUMIFS(Lancamentos!$Y:$Y,Lancamentos!$F:$F,DRE_Mensal!AG$5,Lancamentos!$D:$D,DRE_Mensal!$A21,Lancamentos!$G:$G,DRE_Mensal!$B21,Lancamentos!$M:$M,DRE_Mensal!AG$2,Lancamentos!$L:$L,DRE_Mensal!AG$3)</f>
        <v>0</v>
      </c>
      <c r="AH21" s="17" t="e">
        <f>-#REF!</f>
        <v>#REF!</v>
      </c>
      <c r="AI21" s="147">
        <f>-SUMIFS(Lancamentos!$Y:$Y,Lancamentos!$F:$F,DRE_Mensal!AI$5,Lancamentos!$D:$D,DRE_Mensal!$A21,Lancamentos!$G:$G,DRE_Mensal!$B21,Lancamentos!$M:$M,DRE_Mensal!AI$2,Lancamentos!$L:$L,DRE_Mensal!AI$3)</f>
        <v>0</v>
      </c>
      <c r="AJ21" s="19"/>
      <c r="AK21" s="17" t="e">
        <f>-#REF!</f>
        <v>#REF!</v>
      </c>
      <c r="AL21" s="17" t="e">
        <f>-#REF!</f>
        <v>#REF!</v>
      </c>
      <c r="AM21" s="17" t="e">
        <f>-#REF!</f>
        <v>#REF!</v>
      </c>
      <c r="AN21" s="17" t="e">
        <f>-#REF!</f>
        <v>#REF!</v>
      </c>
      <c r="AO21" s="17" t="e">
        <f>-#REF!</f>
        <v>#REF!</v>
      </c>
      <c r="AP21" s="17" t="e">
        <f>-#REF!</f>
        <v>#REF!</v>
      </c>
      <c r="AQ21" s="17" t="e">
        <f>-#REF!</f>
        <v>#REF!</v>
      </c>
      <c r="AR21" s="17" t="e">
        <f>-#REF!</f>
        <v>#REF!</v>
      </c>
      <c r="AS21" s="17" t="e">
        <f>-#REF!</f>
        <v>#REF!</v>
      </c>
      <c r="AT21" s="17" t="e">
        <f>-#REF!</f>
        <v>#REF!</v>
      </c>
      <c r="AU21" s="17" t="e">
        <f>-#REF!</f>
        <v>#REF!</v>
      </c>
      <c r="AV21" s="17" t="e">
        <f>-#REF!</f>
        <v>#REF!</v>
      </c>
      <c r="AW21" s="19"/>
      <c r="AX21" s="17" t="e">
        <f>-#REF!</f>
        <v>#REF!</v>
      </c>
      <c r="AY21" s="17" t="e">
        <f>-#REF!</f>
        <v>#REF!</v>
      </c>
      <c r="AZ21" s="17" t="e">
        <f>-#REF!</f>
        <v>#REF!</v>
      </c>
      <c r="BA21" s="17" t="e">
        <f>-#REF!</f>
        <v>#REF!</v>
      </c>
      <c r="BB21" s="17" t="e">
        <f>-#REF!</f>
        <v>#REF!</v>
      </c>
      <c r="BC21" s="17" t="e">
        <f>-#REF!</f>
        <v>#REF!</v>
      </c>
      <c r="BD21" s="17" t="e">
        <f>-#REF!</f>
        <v>#REF!</v>
      </c>
      <c r="BE21" s="17" t="e">
        <f>-#REF!</f>
        <v>#REF!</v>
      </c>
      <c r="BF21" s="17" t="e">
        <f>-#REF!</f>
        <v>#REF!</v>
      </c>
      <c r="BG21" s="17" t="e">
        <f>-#REF!</f>
        <v>#REF!</v>
      </c>
      <c r="BH21" s="17" t="e">
        <f>-#REF!</f>
        <v>#REF!</v>
      </c>
      <c r="BI21" s="17" t="e">
        <f>-#REF!</f>
        <v>#REF!</v>
      </c>
      <c r="BJ21" s="19"/>
      <c r="BK21" s="17" t="e">
        <f>-#REF!</f>
        <v>#REF!</v>
      </c>
      <c r="BL21" s="17" t="e">
        <f>-#REF!</f>
        <v>#REF!</v>
      </c>
      <c r="BM21" s="17" t="e">
        <f>-#REF!</f>
        <v>#REF!</v>
      </c>
      <c r="BN21" s="17" t="e">
        <f>-#REF!</f>
        <v>#REF!</v>
      </c>
      <c r="BO21" s="17" t="e">
        <f>-#REF!</f>
        <v>#REF!</v>
      </c>
      <c r="BP21" s="17" t="e">
        <f>-#REF!</f>
        <v>#REF!</v>
      </c>
      <c r="BQ21" s="17" t="e">
        <f>-#REF!</f>
        <v>#REF!</v>
      </c>
      <c r="BR21" s="17" t="e">
        <f>-#REF!</f>
        <v>#REF!</v>
      </c>
      <c r="BS21" s="17" t="e">
        <f>-#REF!</f>
        <v>#REF!</v>
      </c>
      <c r="BT21" s="17" t="e">
        <f>-#REF!</f>
        <v>#REF!</v>
      </c>
      <c r="BU21" s="17" t="e">
        <f>-#REF!</f>
        <v>#REF!</v>
      </c>
      <c r="BV21" s="17" t="e">
        <f>-#REF!</f>
        <v>#REF!</v>
      </c>
      <c r="BW21" s="19"/>
      <c r="BX21" s="19"/>
      <c r="BY21" s="18">
        <f t="shared" si="8"/>
        <v>0</v>
      </c>
      <c r="BZ21" s="19"/>
      <c r="CA21" s="18" t="e">
        <f t="shared" si="9"/>
        <v>#REF!</v>
      </c>
      <c r="CB21" s="19"/>
      <c r="CC21" s="18" t="e">
        <f t="shared" si="10"/>
        <v>#REF!</v>
      </c>
      <c r="CD21" s="19"/>
      <c r="CE21" s="18" t="e">
        <f t="shared" si="11"/>
        <v>#REF!</v>
      </c>
      <c r="CF21" s="117"/>
      <c r="CG21" s="117"/>
      <c r="CH21" s="118"/>
      <c r="CJ21" s="118"/>
      <c r="CL21" s="118"/>
    </row>
    <row r="22" spans="1:90" s="13" customFormat="1" ht="12" outlineLevel="1" x14ac:dyDescent="0.2">
      <c r="A22" s="15" t="s">
        <v>302</v>
      </c>
      <c r="B22" s="141" t="s">
        <v>175</v>
      </c>
      <c r="D22" s="13" t="s">
        <v>305</v>
      </c>
      <c r="G22" s="57">
        <f>-SUMIFS(Lancamentos!$Y:$Y,Lancamentos!$D:$D,DRE_Mensal!$A22,Lancamentos!$F:$F,DRE_Mensal!G$5,Lancamentos!$G:$G,DRE_Mensal!$B22,Lancamentos!$L:$L,DRE_Mensal!G$3,Lancamentos!$M:$M,DRE_Mensal!G$2)</f>
        <v>0</v>
      </c>
      <c r="H22" s="57">
        <f>-SUMIFS(Lancamentos!$Y:$Y,Lancamentos!$D:$D,DRE_Mensal!$A22,Lancamentos!$F:$F,DRE_Mensal!H$5,Lancamentos!$G:$G,DRE_Mensal!$B22,Lancamentos!$L:$L,DRE_Mensal!H$3,Lancamentos!$M:$M,DRE_Mensal!H$2)</f>
        <v>0</v>
      </c>
      <c r="I22" s="251" t="e">
        <f t="shared" si="6"/>
        <v>#DIV/0!</v>
      </c>
      <c r="J22" s="69">
        <f t="shared" si="7"/>
        <v>0</v>
      </c>
      <c r="K22" s="69"/>
      <c r="L22" s="69"/>
      <c r="M22" s="69"/>
      <c r="N22" s="17" t="e">
        <f>-#REF!</f>
        <v>#REF!</v>
      </c>
      <c r="O22" s="147">
        <f>-SUMIFS(Lancamentos!$Y:$Y,Lancamentos!$F:$F,DRE_Mensal!O$5,Lancamentos!$D:$D,DRE_Mensal!$A22,Lancamentos!$G:$G,DRE_Mensal!$B22,Lancamentos!$M:$M,DRE_Mensal!O$2,Lancamentos!$L:$L,DRE_Mensal!O$3)</f>
        <v>0</v>
      </c>
      <c r="P22" s="17" t="e">
        <f>-#REF!</f>
        <v>#REF!</v>
      </c>
      <c r="Q22" s="147">
        <f>-SUMIFS(Lancamentos!$Y:$Y,Lancamentos!$F:$F,DRE_Mensal!Q$5,Lancamentos!$D:$D,DRE_Mensal!$A22,Lancamentos!$G:$G,DRE_Mensal!$B22,Lancamentos!$M:$M,DRE_Mensal!Q$2,Lancamentos!$L:$L,DRE_Mensal!Q$3)</f>
        <v>0</v>
      </c>
      <c r="R22" s="17" t="e">
        <f>-#REF!</f>
        <v>#REF!</v>
      </c>
      <c r="S22" s="147">
        <f>-SUMIFS(Lancamentos!$Y:$Y,Lancamentos!$F:$F,DRE_Mensal!S$5,Lancamentos!$D:$D,DRE_Mensal!$A22,Lancamentos!$G:$G,DRE_Mensal!$B22,Lancamentos!$M:$M,DRE_Mensal!S$2,Lancamentos!$L:$L,DRE_Mensal!S$3)</f>
        <v>0</v>
      </c>
      <c r="T22" s="17" t="e">
        <f>-#REF!</f>
        <v>#REF!</v>
      </c>
      <c r="U22" s="147">
        <f>-SUMIFS(Lancamentos!$Y:$Y,Lancamentos!$F:$F,DRE_Mensal!U$5,Lancamentos!$D:$D,DRE_Mensal!$A22,Lancamentos!$G:$G,DRE_Mensal!$B22,Lancamentos!$M:$M,DRE_Mensal!U$2,Lancamentos!$L:$L,DRE_Mensal!U$3)</f>
        <v>0</v>
      </c>
      <c r="V22" s="17" t="e">
        <f>-#REF!</f>
        <v>#REF!</v>
      </c>
      <c r="W22" s="147">
        <f>-SUMIFS(Lancamentos!$Y:$Y,Lancamentos!$F:$F,DRE_Mensal!W$5,Lancamentos!$D:$D,DRE_Mensal!$A22,Lancamentos!$G:$G,DRE_Mensal!$B22,Lancamentos!$M:$M,DRE_Mensal!W$2,Lancamentos!$L:$L,DRE_Mensal!W$3)</f>
        <v>0</v>
      </c>
      <c r="X22" s="17" t="e">
        <f>-#REF!</f>
        <v>#REF!</v>
      </c>
      <c r="Y22" s="147">
        <f>-SUMIFS(Lancamentos!$Y:$Y,Lancamentos!$F:$F,DRE_Mensal!Y$5,Lancamentos!$D:$D,DRE_Mensal!$A22,Lancamentos!$G:$G,DRE_Mensal!$B22,Lancamentos!$M:$M,DRE_Mensal!Y$2,Lancamentos!$L:$L,DRE_Mensal!Y$3)</f>
        <v>0</v>
      </c>
      <c r="Z22" s="17" t="e">
        <f>-#REF!</f>
        <v>#REF!</v>
      </c>
      <c r="AA22" s="147">
        <f>-SUMIFS(Lancamentos!$Y:$Y,Lancamentos!$F:$F,DRE_Mensal!AA$5,Lancamentos!$D:$D,DRE_Mensal!$A22,Lancamentos!$G:$G,DRE_Mensal!$B22,Lancamentos!$M:$M,DRE_Mensal!AA$2,Lancamentos!$L:$L,DRE_Mensal!AA$3)</f>
        <v>0</v>
      </c>
      <c r="AB22" s="17" t="e">
        <f>-#REF!</f>
        <v>#REF!</v>
      </c>
      <c r="AC22" s="147">
        <f>-SUMIFS(Lancamentos!$Y:$Y,Lancamentos!$F:$F,DRE_Mensal!AC$5,Lancamentos!$D:$D,DRE_Mensal!$A22,Lancamentos!$G:$G,DRE_Mensal!$B22,Lancamentos!$M:$M,DRE_Mensal!AC$2,Lancamentos!$L:$L,DRE_Mensal!AC$3)</f>
        <v>0</v>
      </c>
      <c r="AD22" s="17" t="e">
        <f>-#REF!</f>
        <v>#REF!</v>
      </c>
      <c r="AE22" s="147">
        <f>-SUMIFS(Lancamentos!$Y:$Y,Lancamentos!$F:$F,DRE_Mensal!AE$5,Lancamentos!$D:$D,DRE_Mensal!$A22,Lancamentos!$G:$G,DRE_Mensal!$B22,Lancamentos!$M:$M,DRE_Mensal!AE$2,Lancamentos!$L:$L,DRE_Mensal!AE$3)</f>
        <v>0</v>
      </c>
      <c r="AF22" s="17" t="e">
        <f>-#REF!</f>
        <v>#REF!</v>
      </c>
      <c r="AG22" s="147">
        <f>-SUMIFS(Lancamentos!$Y:$Y,Lancamentos!$F:$F,DRE_Mensal!AG$5,Lancamentos!$D:$D,DRE_Mensal!$A22,Lancamentos!$G:$G,DRE_Mensal!$B22,Lancamentos!$M:$M,DRE_Mensal!AG$2,Lancamentos!$L:$L,DRE_Mensal!AG$3)</f>
        <v>0</v>
      </c>
      <c r="AH22" s="17" t="e">
        <f>-#REF!</f>
        <v>#REF!</v>
      </c>
      <c r="AI22" s="147">
        <f>-SUMIFS(Lancamentos!$Y:$Y,Lancamentos!$F:$F,DRE_Mensal!AI$5,Lancamentos!$D:$D,DRE_Mensal!$A22,Lancamentos!$G:$G,DRE_Mensal!$B22,Lancamentos!$M:$M,DRE_Mensal!AI$2,Lancamentos!$L:$L,DRE_Mensal!AI$3)</f>
        <v>0</v>
      </c>
      <c r="AJ22" s="19"/>
      <c r="AK22" s="17" t="e">
        <f>-#REF!</f>
        <v>#REF!</v>
      </c>
      <c r="AL22" s="17" t="e">
        <f>-#REF!</f>
        <v>#REF!</v>
      </c>
      <c r="AM22" s="17" t="e">
        <f>-#REF!</f>
        <v>#REF!</v>
      </c>
      <c r="AN22" s="17" t="e">
        <f>-#REF!</f>
        <v>#REF!</v>
      </c>
      <c r="AO22" s="17" t="e">
        <f>-#REF!</f>
        <v>#REF!</v>
      </c>
      <c r="AP22" s="17" t="e">
        <f>-#REF!</f>
        <v>#REF!</v>
      </c>
      <c r="AQ22" s="17" t="e">
        <f>-#REF!</f>
        <v>#REF!</v>
      </c>
      <c r="AR22" s="17" t="e">
        <f>-#REF!</f>
        <v>#REF!</v>
      </c>
      <c r="AS22" s="17" t="e">
        <f>-#REF!</f>
        <v>#REF!</v>
      </c>
      <c r="AT22" s="17" t="e">
        <f>-#REF!</f>
        <v>#REF!</v>
      </c>
      <c r="AU22" s="17" t="e">
        <f>-#REF!</f>
        <v>#REF!</v>
      </c>
      <c r="AV22" s="17" t="e">
        <f>-#REF!</f>
        <v>#REF!</v>
      </c>
      <c r="AW22" s="19"/>
      <c r="AX22" s="17" t="e">
        <f>-#REF!</f>
        <v>#REF!</v>
      </c>
      <c r="AY22" s="17" t="e">
        <f>-#REF!</f>
        <v>#REF!</v>
      </c>
      <c r="AZ22" s="17" t="e">
        <f>-#REF!</f>
        <v>#REF!</v>
      </c>
      <c r="BA22" s="17" t="e">
        <f>-#REF!</f>
        <v>#REF!</v>
      </c>
      <c r="BB22" s="17" t="e">
        <f>-#REF!</f>
        <v>#REF!</v>
      </c>
      <c r="BC22" s="17" t="e">
        <f>-#REF!</f>
        <v>#REF!</v>
      </c>
      <c r="BD22" s="17" t="e">
        <f>-#REF!</f>
        <v>#REF!</v>
      </c>
      <c r="BE22" s="17" t="e">
        <f>-#REF!</f>
        <v>#REF!</v>
      </c>
      <c r="BF22" s="17" t="e">
        <f>-#REF!</f>
        <v>#REF!</v>
      </c>
      <c r="BG22" s="17" t="e">
        <f>-#REF!</f>
        <v>#REF!</v>
      </c>
      <c r="BH22" s="17" t="e">
        <f>-#REF!</f>
        <v>#REF!</v>
      </c>
      <c r="BI22" s="17" t="e">
        <f>-#REF!</f>
        <v>#REF!</v>
      </c>
      <c r="BJ22" s="19"/>
      <c r="BK22" s="17" t="e">
        <f>-#REF!</f>
        <v>#REF!</v>
      </c>
      <c r="BL22" s="17" t="e">
        <f>-#REF!</f>
        <v>#REF!</v>
      </c>
      <c r="BM22" s="17" t="e">
        <f>-#REF!</f>
        <v>#REF!</v>
      </c>
      <c r="BN22" s="17" t="e">
        <f>-#REF!</f>
        <v>#REF!</v>
      </c>
      <c r="BO22" s="17" t="e">
        <f>-#REF!</f>
        <v>#REF!</v>
      </c>
      <c r="BP22" s="17" t="e">
        <f>-#REF!</f>
        <v>#REF!</v>
      </c>
      <c r="BQ22" s="17" t="e">
        <f>-#REF!</f>
        <v>#REF!</v>
      </c>
      <c r="BR22" s="17" t="e">
        <f>-#REF!</f>
        <v>#REF!</v>
      </c>
      <c r="BS22" s="17" t="e">
        <f>-#REF!</f>
        <v>#REF!</v>
      </c>
      <c r="BT22" s="17" t="e">
        <f>-#REF!</f>
        <v>#REF!</v>
      </c>
      <c r="BU22" s="17" t="e">
        <f>-#REF!</f>
        <v>#REF!</v>
      </c>
      <c r="BV22" s="17" t="e">
        <f>-#REF!</f>
        <v>#REF!</v>
      </c>
      <c r="BW22" s="19"/>
      <c r="BX22" s="19"/>
      <c r="BY22" s="18">
        <f t="shared" si="8"/>
        <v>0</v>
      </c>
      <c r="BZ22" s="19"/>
      <c r="CA22" s="18" t="e">
        <f t="shared" si="9"/>
        <v>#REF!</v>
      </c>
      <c r="CB22" s="19"/>
      <c r="CC22" s="18" t="e">
        <f t="shared" si="10"/>
        <v>#REF!</v>
      </c>
      <c r="CD22" s="19"/>
      <c r="CE22" s="18" t="e">
        <f t="shared" si="11"/>
        <v>#REF!</v>
      </c>
      <c r="CF22" s="117"/>
      <c r="CG22" s="117"/>
      <c r="CH22" s="118"/>
      <c r="CJ22" s="118"/>
      <c r="CL22" s="118"/>
    </row>
    <row r="23" spans="1:90" s="13" customFormat="1" ht="12" outlineLevel="1" x14ac:dyDescent="0.2">
      <c r="A23" s="15" t="s">
        <v>302</v>
      </c>
      <c r="B23" s="141" t="s">
        <v>196</v>
      </c>
      <c r="C23" s="14"/>
      <c r="D23" s="13" t="s">
        <v>306</v>
      </c>
      <c r="G23" s="57">
        <f>-SUMIFS(Lancamentos!$Y:$Y,Lancamentos!$D:$D,DRE_Mensal!$A23,Lancamentos!$F:$F,DRE_Mensal!G$5,Lancamentos!$G:$G,DRE_Mensal!$B23,Lancamentos!$L:$L,DRE_Mensal!G$3,Lancamentos!$M:$M,DRE_Mensal!G$2)</f>
        <v>0</v>
      </c>
      <c r="H23" s="57">
        <f>-SUMIFS(Lancamentos!$Y:$Y,Lancamentos!$D:$D,DRE_Mensal!$A23,Lancamentos!$F:$F,DRE_Mensal!H$5,Lancamentos!$G:$G,DRE_Mensal!$B23,Lancamentos!$L:$L,DRE_Mensal!H$3,Lancamentos!$M:$M,DRE_Mensal!H$2)</f>
        <v>0</v>
      </c>
      <c r="I23" s="251" t="e">
        <f t="shared" si="6"/>
        <v>#DIV/0!</v>
      </c>
      <c r="J23" s="69">
        <f t="shared" si="7"/>
        <v>0</v>
      </c>
      <c r="K23" s="69"/>
      <c r="L23" s="69"/>
      <c r="M23" s="69"/>
      <c r="N23" s="17" t="e">
        <f>-#REF!</f>
        <v>#REF!</v>
      </c>
      <c r="O23" s="147">
        <f>-SUMIFS(Lancamentos!$Y:$Y,Lancamentos!$F:$F,DRE_Mensal!O$5,Lancamentos!$D:$D,DRE_Mensal!$A23,Lancamentos!$G:$G,DRE_Mensal!$B23,Lancamentos!$M:$M,DRE_Mensal!O$2,Lancamentos!$L:$L,DRE_Mensal!O$3)</f>
        <v>0</v>
      </c>
      <c r="P23" s="17" t="e">
        <f>-#REF!</f>
        <v>#REF!</v>
      </c>
      <c r="Q23" s="147">
        <f>-SUMIFS(Lancamentos!$Y:$Y,Lancamentos!$F:$F,DRE_Mensal!Q$5,Lancamentos!$D:$D,DRE_Mensal!$A23,Lancamentos!$G:$G,DRE_Mensal!$B23,Lancamentos!$M:$M,DRE_Mensal!Q$2,Lancamentos!$L:$L,DRE_Mensal!Q$3)</f>
        <v>0</v>
      </c>
      <c r="R23" s="17" t="e">
        <f>-#REF!</f>
        <v>#REF!</v>
      </c>
      <c r="S23" s="147">
        <f>-SUMIFS(Lancamentos!$Y:$Y,Lancamentos!$F:$F,DRE_Mensal!S$5,Lancamentos!$D:$D,DRE_Mensal!$A23,Lancamentos!$G:$G,DRE_Mensal!$B23,Lancamentos!$M:$M,DRE_Mensal!S$2,Lancamentos!$L:$L,DRE_Mensal!S$3)</f>
        <v>0</v>
      </c>
      <c r="T23" s="17" t="e">
        <f>-#REF!</f>
        <v>#REF!</v>
      </c>
      <c r="U23" s="147">
        <f>-SUMIFS(Lancamentos!$Y:$Y,Lancamentos!$F:$F,DRE_Mensal!U$5,Lancamentos!$D:$D,DRE_Mensal!$A23,Lancamentos!$G:$G,DRE_Mensal!$B23,Lancamentos!$M:$M,DRE_Mensal!U$2,Lancamentos!$L:$L,DRE_Mensal!U$3)</f>
        <v>0</v>
      </c>
      <c r="V23" s="17" t="e">
        <f>-#REF!</f>
        <v>#REF!</v>
      </c>
      <c r="W23" s="147">
        <f>-SUMIFS(Lancamentos!$Y:$Y,Lancamentos!$F:$F,DRE_Mensal!W$5,Lancamentos!$D:$D,DRE_Mensal!$A23,Lancamentos!$G:$G,DRE_Mensal!$B23,Lancamentos!$M:$M,DRE_Mensal!W$2,Lancamentos!$L:$L,DRE_Mensal!W$3)</f>
        <v>0</v>
      </c>
      <c r="X23" s="17" t="e">
        <f>-#REF!</f>
        <v>#REF!</v>
      </c>
      <c r="Y23" s="147">
        <f>-SUMIFS(Lancamentos!$Y:$Y,Lancamentos!$F:$F,DRE_Mensal!Y$5,Lancamentos!$D:$D,DRE_Mensal!$A23,Lancamentos!$G:$G,DRE_Mensal!$B23,Lancamentos!$M:$M,DRE_Mensal!Y$2,Lancamentos!$L:$L,DRE_Mensal!Y$3)</f>
        <v>0</v>
      </c>
      <c r="Z23" s="17" t="e">
        <f>-#REF!</f>
        <v>#REF!</v>
      </c>
      <c r="AA23" s="147">
        <f>-SUMIFS(Lancamentos!$Y:$Y,Lancamentos!$F:$F,DRE_Mensal!AA$5,Lancamentos!$D:$D,DRE_Mensal!$A23,Lancamentos!$G:$G,DRE_Mensal!$B23,Lancamentos!$M:$M,DRE_Mensal!AA$2,Lancamentos!$L:$L,DRE_Mensal!AA$3)</f>
        <v>0</v>
      </c>
      <c r="AB23" s="17" t="e">
        <f>-#REF!</f>
        <v>#REF!</v>
      </c>
      <c r="AC23" s="147">
        <f>-SUMIFS(Lancamentos!$Y:$Y,Lancamentos!$F:$F,DRE_Mensal!AC$5,Lancamentos!$D:$D,DRE_Mensal!$A23,Lancamentos!$G:$G,DRE_Mensal!$B23,Lancamentos!$M:$M,DRE_Mensal!AC$2,Lancamentos!$L:$L,DRE_Mensal!AC$3)</f>
        <v>0</v>
      </c>
      <c r="AD23" s="17" t="e">
        <f>-#REF!</f>
        <v>#REF!</v>
      </c>
      <c r="AE23" s="147">
        <f>-SUMIFS(Lancamentos!$Y:$Y,Lancamentos!$F:$F,DRE_Mensal!AE$5,Lancamentos!$D:$D,DRE_Mensal!$A23,Lancamentos!$G:$G,DRE_Mensal!$B23,Lancamentos!$M:$M,DRE_Mensal!AE$2,Lancamentos!$L:$L,DRE_Mensal!AE$3)</f>
        <v>0</v>
      </c>
      <c r="AF23" s="17" t="e">
        <f>-#REF!</f>
        <v>#REF!</v>
      </c>
      <c r="AG23" s="147">
        <f>-SUMIFS(Lancamentos!$Y:$Y,Lancamentos!$F:$F,DRE_Mensal!AG$5,Lancamentos!$D:$D,DRE_Mensal!$A23,Lancamentos!$G:$G,DRE_Mensal!$B23,Lancamentos!$M:$M,DRE_Mensal!AG$2,Lancamentos!$L:$L,DRE_Mensal!AG$3)</f>
        <v>0</v>
      </c>
      <c r="AH23" s="17" t="e">
        <f>-#REF!</f>
        <v>#REF!</v>
      </c>
      <c r="AI23" s="147">
        <f>-SUMIFS(Lancamentos!$Y:$Y,Lancamentos!$F:$F,DRE_Mensal!AI$5,Lancamentos!$D:$D,DRE_Mensal!$A23,Lancamentos!$G:$G,DRE_Mensal!$B23,Lancamentos!$M:$M,DRE_Mensal!AI$2,Lancamentos!$L:$L,DRE_Mensal!AI$3)</f>
        <v>0</v>
      </c>
      <c r="AJ23" s="19"/>
      <c r="AK23" s="17" t="e">
        <f>-#REF!</f>
        <v>#REF!</v>
      </c>
      <c r="AL23" s="17" t="e">
        <f>-#REF!</f>
        <v>#REF!</v>
      </c>
      <c r="AM23" s="17" t="e">
        <f>-#REF!</f>
        <v>#REF!</v>
      </c>
      <c r="AN23" s="17" t="e">
        <f>-#REF!</f>
        <v>#REF!</v>
      </c>
      <c r="AO23" s="17" t="e">
        <f>-#REF!</f>
        <v>#REF!</v>
      </c>
      <c r="AP23" s="17" t="e">
        <f>-#REF!</f>
        <v>#REF!</v>
      </c>
      <c r="AQ23" s="17" t="e">
        <f>-#REF!</f>
        <v>#REF!</v>
      </c>
      <c r="AR23" s="17" t="e">
        <f>-#REF!</f>
        <v>#REF!</v>
      </c>
      <c r="AS23" s="17" t="e">
        <f>-#REF!</f>
        <v>#REF!</v>
      </c>
      <c r="AT23" s="17" t="e">
        <f>-#REF!</f>
        <v>#REF!</v>
      </c>
      <c r="AU23" s="17" t="e">
        <f>-#REF!</f>
        <v>#REF!</v>
      </c>
      <c r="AV23" s="17" t="e">
        <f>-#REF!</f>
        <v>#REF!</v>
      </c>
      <c r="AW23" s="19"/>
      <c r="AX23" s="17" t="e">
        <f>-#REF!</f>
        <v>#REF!</v>
      </c>
      <c r="AY23" s="17" t="e">
        <f>-#REF!</f>
        <v>#REF!</v>
      </c>
      <c r="AZ23" s="17" t="e">
        <f>-#REF!</f>
        <v>#REF!</v>
      </c>
      <c r="BA23" s="17" t="e">
        <f>-#REF!</f>
        <v>#REF!</v>
      </c>
      <c r="BB23" s="17" t="e">
        <f>-#REF!</f>
        <v>#REF!</v>
      </c>
      <c r="BC23" s="17" t="e">
        <f>-#REF!</f>
        <v>#REF!</v>
      </c>
      <c r="BD23" s="17" t="e">
        <f>-#REF!</f>
        <v>#REF!</v>
      </c>
      <c r="BE23" s="17" t="e">
        <f>-#REF!</f>
        <v>#REF!</v>
      </c>
      <c r="BF23" s="17" t="e">
        <f>-#REF!</f>
        <v>#REF!</v>
      </c>
      <c r="BG23" s="17" t="e">
        <f>-#REF!</f>
        <v>#REF!</v>
      </c>
      <c r="BH23" s="17" t="e">
        <f>-#REF!</f>
        <v>#REF!</v>
      </c>
      <c r="BI23" s="17" t="e">
        <f>-#REF!</f>
        <v>#REF!</v>
      </c>
      <c r="BJ23" s="19"/>
      <c r="BK23" s="17" t="e">
        <f>-#REF!</f>
        <v>#REF!</v>
      </c>
      <c r="BL23" s="17" t="e">
        <f>-#REF!</f>
        <v>#REF!</v>
      </c>
      <c r="BM23" s="17" t="e">
        <f>-#REF!</f>
        <v>#REF!</v>
      </c>
      <c r="BN23" s="17" t="e">
        <f>-#REF!</f>
        <v>#REF!</v>
      </c>
      <c r="BO23" s="17" t="e">
        <f>-#REF!</f>
        <v>#REF!</v>
      </c>
      <c r="BP23" s="17" t="e">
        <f>-#REF!</f>
        <v>#REF!</v>
      </c>
      <c r="BQ23" s="17" t="e">
        <f>-#REF!</f>
        <v>#REF!</v>
      </c>
      <c r="BR23" s="17" t="e">
        <f>-#REF!</f>
        <v>#REF!</v>
      </c>
      <c r="BS23" s="17" t="e">
        <f>-#REF!</f>
        <v>#REF!</v>
      </c>
      <c r="BT23" s="17" t="e">
        <f>-#REF!</f>
        <v>#REF!</v>
      </c>
      <c r="BU23" s="17" t="e">
        <f>-#REF!</f>
        <v>#REF!</v>
      </c>
      <c r="BV23" s="17" t="e">
        <f>-#REF!</f>
        <v>#REF!</v>
      </c>
      <c r="BW23" s="19"/>
      <c r="BX23" s="19"/>
      <c r="BY23" s="18">
        <f t="shared" si="8"/>
        <v>0</v>
      </c>
      <c r="BZ23" s="19"/>
      <c r="CA23" s="18" t="e">
        <f t="shared" si="9"/>
        <v>#REF!</v>
      </c>
      <c r="CB23" s="19"/>
      <c r="CC23" s="18" t="e">
        <f t="shared" si="10"/>
        <v>#REF!</v>
      </c>
      <c r="CD23" s="19"/>
      <c r="CE23" s="18" t="e">
        <f t="shared" si="11"/>
        <v>#REF!</v>
      </c>
      <c r="CF23" s="117"/>
      <c r="CG23" s="117"/>
      <c r="CH23" s="118"/>
      <c r="CJ23" s="118"/>
      <c r="CL23" s="118"/>
    </row>
    <row r="24" spans="1:90" x14ac:dyDescent="0.25">
      <c r="A24" s="15"/>
      <c r="B24" s="11"/>
      <c r="C24" s="2"/>
      <c r="O24" s="87"/>
      <c r="Q24" s="87"/>
      <c r="S24" s="87"/>
      <c r="U24" s="87"/>
      <c r="W24" s="87"/>
      <c r="Y24" s="87"/>
      <c r="AA24" s="87"/>
      <c r="AC24" s="87"/>
      <c r="AE24" s="87"/>
      <c r="AG24" s="87"/>
      <c r="AI24" s="87"/>
      <c r="CF24" s="103"/>
      <c r="CG24" s="103"/>
      <c r="CH24" s="82"/>
      <c r="CJ24" s="82"/>
      <c r="CL24" s="82"/>
    </row>
    <row r="25" spans="1:90" x14ac:dyDescent="0.25">
      <c r="A25" s="15"/>
      <c r="B25" s="11"/>
      <c r="C25" s="20" t="s">
        <v>299</v>
      </c>
      <c r="D25" s="1" t="s">
        <v>307</v>
      </c>
      <c r="E25" s="1"/>
      <c r="F25" s="1"/>
      <c r="G25" s="54">
        <f>SUM(G16+G18)</f>
        <v>-26250</v>
      </c>
      <c r="H25" s="54">
        <f>SUM(H16+H18)</f>
        <v>-72950</v>
      </c>
      <c r="I25" s="247"/>
      <c r="J25" s="247"/>
      <c r="K25" s="247"/>
      <c r="L25" s="247"/>
      <c r="M25" s="247"/>
      <c r="N25" s="54" t="e">
        <f t="shared" ref="N25:AI25" si="12">SUM(N16:N18)</f>
        <v>#REF!</v>
      </c>
      <c r="O25" s="146">
        <f t="shared" si="12"/>
        <v>0</v>
      </c>
      <c r="P25" s="54" t="e">
        <f t="shared" si="12"/>
        <v>#REF!</v>
      </c>
      <c r="Q25" s="146">
        <f t="shared" si="12"/>
        <v>0</v>
      </c>
      <c r="R25" s="54" t="e">
        <f t="shared" si="12"/>
        <v>#REF!</v>
      </c>
      <c r="S25" s="146">
        <f t="shared" si="12"/>
        <v>0</v>
      </c>
      <c r="T25" s="54" t="e">
        <f t="shared" si="12"/>
        <v>#REF!</v>
      </c>
      <c r="U25" s="146">
        <f t="shared" si="12"/>
        <v>0</v>
      </c>
      <c r="V25" s="54" t="e">
        <f t="shared" si="12"/>
        <v>#REF!</v>
      </c>
      <c r="W25" s="146">
        <f t="shared" si="12"/>
        <v>0</v>
      </c>
      <c r="X25" s="54" t="e">
        <f t="shared" si="12"/>
        <v>#REF!</v>
      </c>
      <c r="Y25" s="146">
        <f t="shared" si="12"/>
        <v>0</v>
      </c>
      <c r="Z25" s="54" t="e">
        <f t="shared" si="12"/>
        <v>#REF!</v>
      </c>
      <c r="AA25" s="146">
        <f t="shared" si="12"/>
        <v>0</v>
      </c>
      <c r="AB25" s="54" t="e">
        <f t="shared" si="12"/>
        <v>#REF!</v>
      </c>
      <c r="AC25" s="146">
        <f t="shared" si="12"/>
        <v>0</v>
      </c>
      <c r="AD25" s="54" t="e">
        <f t="shared" si="12"/>
        <v>#REF!</v>
      </c>
      <c r="AE25" s="146">
        <f t="shared" si="12"/>
        <v>0</v>
      </c>
      <c r="AF25" s="54" t="e">
        <f t="shared" si="12"/>
        <v>#REF!</v>
      </c>
      <c r="AG25" s="146">
        <f t="shared" si="12"/>
        <v>0</v>
      </c>
      <c r="AH25" s="54" t="e">
        <f t="shared" si="12"/>
        <v>#REF!</v>
      </c>
      <c r="AI25" s="146">
        <f t="shared" si="12"/>
        <v>0</v>
      </c>
      <c r="AJ25" s="74"/>
      <c r="AK25" s="54" t="e">
        <f t="shared" ref="AK25:AV25" si="13">SUM(AK16:AK18)</f>
        <v>#REF!</v>
      </c>
      <c r="AL25" s="54" t="e">
        <f t="shared" si="13"/>
        <v>#REF!</v>
      </c>
      <c r="AM25" s="54" t="e">
        <f t="shared" si="13"/>
        <v>#REF!</v>
      </c>
      <c r="AN25" s="54" t="e">
        <f t="shared" si="13"/>
        <v>#REF!</v>
      </c>
      <c r="AO25" s="54" t="e">
        <f t="shared" si="13"/>
        <v>#REF!</v>
      </c>
      <c r="AP25" s="54" t="e">
        <f t="shared" si="13"/>
        <v>#REF!</v>
      </c>
      <c r="AQ25" s="54" t="e">
        <f t="shared" si="13"/>
        <v>#REF!</v>
      </c>
      <c r="AR25" s="54" t="e">
        <f t="shared" si="13"/>
        <v>#REF!</v>
      </c>
      <c r="AS25" s="54" t="e">
        <f t="shared" si="13"/>
        <v>#REF!</v>
      </c>
      <c r="AT25" s="54" t="e">
        <f t="shared" si="13"/>
        <v>#REF!</v>
      </c>
      <c r="AU25" s="54" t="e">
        <f t="shared" si="13"/>
        <v>#REF!</v>
      </c>
      <c r="AV25" s="54" t="e">
        <f t="shared" si="13"/>
        <v>#REF!</v>
      </c>
      <c r="AW25" s="74"/>
      <c r="AX25" s="54" t="e">
        <f t="shared" ref="AX25:BI25" si="14">SUM(AX16:AX18)</f>
        <v>#REF!</v>
      </c>
      <c r="AY25" s="54" t="e">
        <f t="shared" si="14"/>
        <v>#REF!</v>
      </c>
      <c r="AZ25" s="54" t="e">
        <f t="shared" si="14"/>
        <v>#REF!</v>
      </c>
      <c r="BA25" s="54" t="e">
        <f t="shared" si="14"/>
        <v>#REF!</v>
      </c>
      <c r="BB25" s="54" t="e">
        <f t="shared" si="14"/>
        <v>#REF!</v>
      </c>
      <c r="BC25" s="54" t="e">
        <f t="shared" si="14"/>
        <v>#REF!</v>
      </c>
      <c r="BD25" s="54" t="e">
        <f t="shared" si="14"/>
        <v>#REF!</v>
      </c>
      <c r="BE25" s="54" t="e">
        <f t="shared" si="14"/>
        <v>#REF!</v>
      </c>
      <c r="BF25" s="54" t="e">
        <f t="shared" si="14"/>
        <v>#REF!</v>
      </c>
      <c r="BG25" s="54" t="e">
        <f t="shared" si="14"/>
        <v>#REF!</v>
      </c>
      <c r="BH25" s="54" t="e">
        <f t="shared" si="14"/>
        <v>#REF!</v>
      </c>
      <c r="BI25" s="54" t="e">
        <f t="shared" si="14"/>
        <v>#REF!</v>
      </c>
      <c r="BJ25" s="74"/>
      <c r="BK25" s="54" t="e">
        <f t="shared" ref="BK25:BV25" si="15">SUM(BK16:BK18)</f>
        <v>#REF!</v>
      </c>
      <c r="BL25" s="54" t="e">
        <f t="shared" si="15"/>
        <v>#REF!</v>
      </c>
      <c r="BM25" s="54" t="e">
        <f t="shared" si="15"/>
        <v>#REF!</v>
      </c>
      <c r="BN25" s="54" t="e">
        <f t="shared" si="15"/>
        <v>#REF!</v>
      </c>
      <c r="BO25" s="54" t="e">
        <f t="shared" si="15"/>
        <v>#REF!</v>
      </c>
      <c r="BP25" s="54" t="e">
        <f t="shared" si="15"/>
        <v>#REF!</v>
      </c>
      <c r="BQ25" s="54" t="e">
        <f t="shared" si="15"/>
        <v>#REF!</v>
      </c>
      <c r="BR25" s="54" t="e">
        <f t="shared" si="15"/>
        <v>#REF!</v>
      </c>
      <c r="BS25" s="54" t="e">
        <f t="shared" si="15"/>
        <v>#REF!</v>
      </c>
      <c r="BT25" s="54" t="e">
        <f t="shared" si="15"/>
        <v>#REF!</v>
      </c>
      <c r="BU25" s="54" t="e">
        <f t="shared" si="15"/>
        <v>#REF!</v>
      </c>
      <c r="BV25" s="54" t="e">
        <f t="shared" si="15"/>
        <v>#REF!</v>
      </c>
      <c r="BW25" s="74"/>
      <c r="BX25" s="102"/>
      <c r="BY25" s="25">
        <f>SUMIFS($G25:$BV25,$G$2:$BV$2,BY$2)</f>
        <v>0</v>
      </c>
      <c r="BZ25" s="102"/>
      <c r="CA25" s="25" t="e">
        <f>SUMIFS($G25:$BV25,$G$2:$BV$2,CA$2)</f>
        <v>#REF!</v>
      </c>
      <c r="CB25" s="102"/>
      <c r="CC25" s="25" t="e">
        <f>SUMIFS($G25:$BV25,$G$2:$BV$2,CC$2)</f>
        <v>#REF!</v>
      </c>
      <c r="CD25" s="72"/>
      <c r="CE25" s="25" t="e">
        <f>SUMIFS($G25:$BV25,$G$2:$BV$2,CE$2)</f>
        <v>#REF!</v>
      </c>
      <c r="CF25" s="103" t="str">
        <f>IFERROR(#REF!/#REF!-1,"")</f>
        <v/>
      </c>
      <c r="CG25" s="103"/>
      <c r="CH25" s="82" t="str">
        <f>IFERROR(CA25/BY25-1,"")</f>
        <v/>
      </c>
      <c r="CJ25" s="82" t="str">
        <f>IFERROR(CC25/CA25-1,"")</f>
        <v/>
      </c>
      <c r="CL25" s="82" t="str">
        <f>IFERROR(CE25/CC25-1,"")</f>
        <v/>
      </c>
    </row>
    <row r="26" spans="1:90" hidden="1" x14ac:dyDescent="0.25">
      <c r="A26" s="15"/>
      <c r="B26" s="11"/>
      <c r="H26" s="87"/>
      <c r="O26" s="87"/>
      <c r="Q26" s="87"/>
      <c r="S26" s="87"/>
      <c r="U26" s="87"/>
      <c r="W26" s="87"/>
      <c r="Y26" s="87"/>
      <c r="AA26" s="87"/>
      <c r="AC26" s="87"/>
      <c r="AE26" s="87"/>
      <c r="AG26" s="87"/>
      <c r="AI26" s="87"/>
      <c r="CJ26" s="2"/>
      <c r="CL26" s="2"/>
    </row>
    <row r="27" spans="1:90" x14ac:dyDescent="0.25">
      <c r="A27" s="15"/>
      <c r="B27" s="11"/>
      <c r="H27" s="87"/>
      <c r="O27" s="87"/>
      <c r="Q27" s="87"/>
      <c r="S27" s="87"/>
      <c r="U27" s="87"/>
      <c r="W27" s="87"/>
      <c r="Y27" s="87"/>
      <c r="AA27" s="87"/>
      <c r="AC27" s="87"/>
      <c r="AE27" s="87"/>
      <c r="AG27" s="87"/>
      <c r="AI27" s="87"/>
      <c r="CJ27" s="2"/>
      <c r="CL27" s="2"/>
    </row>
    <row r="28" spans="1:90" x14ac:dyDescent="0.25">
      <c r="A28" s="15"/>
      <c r="B28" s="11"/>
      <c r="C28" s="2" t="s">
        <v>296</v>
      </c>
      <c r="D28" t="s">
        <v>308</v>
      </c>
      <c r="G28" s="86">
        <f>SUM(G29:G33)</f>
        <v>-83400</v>
      </c>
      <c r="H28" s="86">
        <f>SUM(H29:H33)</f>
        <v>-202800</v>
      </c>
      <c r="I28" s="251">
        <f t="shared" ref="I28:I37" si="16">(H28-G28)/G28</f>
        <v>1.4316546762589928</v>
      </c>
      <c r="J28" s="69">
        <f t="shared" ref="J28:J37" si="17">H28-G28</f>
        <v>-119400</v>
      </c>
      <c r="K28" s="69"/>
      <c r="L28" s="69"/>
      <c r="M28" s="69"/>
      <c r="N28" s="47" t="e">
        <f>#REF!</f>
        <v>#REF!</v>
      </c>
      <c r="O28" s="145">
        <f>SUM(O29:O32)</f>
        <v>0</v>
      </c>
      <c r="P28" s="47" t="e">
        <f>#REF!</f>
        <v>#REF!</v>
      </c>
      <c r="Q28" s="145">
        <f>SUM(Q29:Q32)</f>
        <v>0</v>
      </c>
      <c r="R28" s="47" t="e">
        <f>#REF!</f>
        <v>#REF!</v>
      </c>
      <c r="S28" s="145">
        <f>SUM(S29:S32)</f>
        <v>0</v>
      </c>
      <c r="T28" s="47" t="e">
        <f>#REF!</f>
        <v>#REF!</v>
      </c>
      <c r="U28" s="145">
        <f>SUM(U29:U32)</f>
        <v>0</v>
      </c>
      <c r="V28" s="47" t="e">
        <f>#REF!</f>
        <v>#REF!</v>
      </c>
      <c r="W28" s="145">
        <f>SUM(W29:W32)</f>
        <v>0</v>
      </c>
      <c r="X28" s="47" t="e">
        <f>#REF!</f>
        <v>#REF!</v>
      </c>
      <c r="Y28" s="145">
        <f>SUM(Y29:Y32)</f>
        <v>0</v>
      </c>
      <c r="Z28" s="47" t="e">
        <f>#REF!</f>
        <v>#REF!</v>
      </c>
      <c r="AA28" s="145">
        <f>SUM(AA29:AA32)</f>
        <v>0</v>
      </c>
      <c r="AB28" s="47" t="e">
        <f>#REF!</f>
        <v>#REF!</v>
      </c>
      <c r="AC28" s="145">
        <f>SUM(AC29:AC32)</f>
        <v>0</v>
      </c>
      <c r="AD28" s="47" t="e">
        <f>#REF!</f>
        <v>#REF!</v>
      </c>
      <c r="AE28" s="145">
        <f>SUM(AE29:AE32)</f>
        <v>0</v>
      </c>
      <c r="AF28" s="47" t="e">
        <f>#REF!</f>
        <v>#REF!</v>
      </c>
      <c r="AG28" s="145">
        <f>SUM(AG29:AG32)</f>
        <v>0</v>
      </c>
      <c r="AH28" s="47" t="e">
        <f>#REF!</f>
        <v>#REF!</v>
      </c>
      <c r="AI28" s="145">
        <f>SUM(AI29:AI32)</f>
        <v>0</v>
      </c>
      <c r="AJ28" s="69"/>
      <c r="AK28" s="47" t="e">
        <f>#REF!</f>
        <v>#REF!</v>
      </c>
      <c r="AL28" s="47" t="e">
        <f>#REF!</f>
        <v>#REF!</v>
      </c>
      <c r="AM28" s="47" t="e">
        <f>#REF!</f>
        <v>#REF!</v>
      </c>
      <c r="AN28" s="47" t="e">
        <f>#REF!</f>
        <v>#REF!</v>
      </c>
      <c r="AO28" s="47" t="e">
        <f>#REF!</f>
        <v>#REF!</v>
      </c>
      <c r="AP28" s="47" t="e">
        <f>#REF!</f>
        <v>#REF!</v>
      </c>
      <c r="AQ28" s="47" t="e">
        <f>#REF!</f>
        <v>#REF!</v>
      </c>
      <c r="AR28" s="47" t="e">
        <f>#REF!</f>
        <v>#REF!</v>
      </c>
      <c r="AS28" s="47" t="e">
        <f>#REF!</f>
        <v>#REF!</v>
      </c>
      <c r="AT28" s="47" t="e">
        <f>#REF!</f>
        <v>#REF!</v>
      </c>
      <c r="AU28" s="47" t="e">
        <f>#REF!</f>
        <v>#REF!</v>
      </c>
      <c r="AV28" s="47" t="e">
        <f>#REF!</f>
        <v>#REF!</v>
      </c>
      <c r="AW28" s="69"/>
      <c r="AX28" s="47" t="e">
        <f>#REF!</f>
        <v>#REF!</v>
      </c>
      <c r="AY28" s="47" t="e">
        <f>#REF!</f>
        <v>#REF!</v>
      </c>
      <c r="AZ28" s="47" t="e">
        <f>#REF!</f>
        <v>#REF!</v>
      </c>
      <c r="BA28" s="47" t="e">
        <f>#REF!</f>
        <v>#REF!</v>
      </c>
      <c r="BB28" s="47" t="e">
        <f>#REF!</f>
        <v>#REF!</v>
      </c>
      <c r="BC28" s="47" t="e">
        <f>#REF!</f>
        <v>#REF!</v>
      </c>
      <c r="BD28" s="47" t="e">
        <f>#REF!</f>
        <v>#REF!</v>
      </c>
      <c r="BE28" s="47" t="e">
        <f>#REF!</f>
        <v>#REF!</v>
      </c>
      <c r="BF28" s="47" t="e">
        <f>#REF!</f>
        <v>#REF!</v>
      </c>
      <c r="BG28" s="47" t="e">
        <f>#REF!</f>
        <v>#REF!</v>
      </c>
      <c r="BH28" s="47" t="e">
        <f>#REF!</f>
        <v>#REF!</v>
      </c>
      <c r="BI28" s="47" t="e">
        <f>#REF!</f>
        <v>#REF!</v>
      </c>
      <c r="BJ28" s="69"/>
      <c r="BK28" s="47" t="e">
        <f>#REF!</f>
        <v>#REF!</v>
      </c>
      <c r="BL28" s="47" t="e">
        <f>#REF!</f>
        <v>#REF!</v>
      </c>
      <c r="BM28" s="47" t="e">
        <f>#REF!</f>
        <v>#REF!</v>
      </c>
      <c r="BN28" s="47" t="e">
        <f>#REF!</f>
        <v>#REF!</v>
      </c>
      <c r="BO28" s="47" t="e">
        <f>#REF!</f>
        <v>#REF!</v>
      </c>
      <c r="BP28" s="47" t="e">
        <f>#REF!</f>
        <v>#REF!</v>
      </c>
      <c r="BQ28" s="47" t="e">
        <f>#REF!</f>
        <v>#REF!</v>
      </c>
      <c r="BR28" s="47" t="e">
        <f>#REF!</f>
        <v>#REF!</v>
      </c>
      <c r="BS28" s="47" t="e">
        <f>#REF!</f>
        <v>#REF!</v>
      </c>
      <c r="BT28" s="47" t="e">
        <f>#REF!</f>
        <v>#REF!</v>
      </c>
      <c r="BU28" s="47" t="e">
        <f>#REF!</f>
        <v>#REF!</v>
      </c>
      <c r="BV28" s="47" t="e">
        <f>#REF!</f>
        <v>#REF!</v>
      </c>
      <c r="BW28" s="69"/>
      <c r="BX28" s="102"/>
      <c r="BY28" s="76">
        <f t="shared" ref="BY28:BY35" si="18">SUMIFS($G28:$BV28,$G$2:$BV$2,BY$2)</f>
        <v>0</v>
      </c>
      <c r="BZ28" s="102"/>
      <c r="CA28" s="76" t="e">
        <f t="shared" ref="CA28:CA35" si="19">SUMIFS($G28:$BV28,$G$2:$BV$2,CA$2)</f>
        <v>#REF!</v>
      </c>
      <c r="CB28" s="102"/>
      <c r="CC28" s="76" t="e">
        <f t="shared" ref="CC28:CC35" si="20">SUMIFS($G28:$BV28,$G$2:$BV$2,CC$2)</f>
        <v>#REF!</v>
      </c>
      <c r="CD28" s="102"/>
      <c r="CE28" s="76" t="e">
        <f t="shared" ref="CE28:CE35" si="21">SUMIFS($G28:$BV28,$G$2:$BV$2,CE$2)</f>
        <v>#REF!</v>
      </c>
      <c r="CF28" s="103" t="str">
        <f>IFERROR(#REF!/#REF!-1,"")</f>
        <v/>
      </c>
      <c r="CG28" s="103"/>
      <c r="CH28" s="82" t="str">
        <f>IFERROR(CA28/BY28-1,"")</f>
        <v/>
      </c>
      <c r="CJ28" s="82" t="str">
        <f>IFERROR(CC28/CA28-1,"")</f>
        <v/>
      </c>
      <c r="CL28" s="82" t="str">
        <f>IFERROR(CE28/CC28-1,"")</f>
        <v/>
      </c>
    </row>
    <row r="29" spans="1:90" s="13" customFormat="1" ht="12" outlineLevel="1" x14ac:dyDescent="0.2">
      <c r="A29" s="15" t="s">
        <v>292</v>
      </c>
      <c r="B29" s="141" t="s">
        <v>45</v>
      </c>
      <c r="D29" s="13" t="s">
        <v>49</v>
      </c>
      <c r="G29" s="57">
        <f>-SUMIFS(Lancamentos!$Y:$Y,Lancamentos!$D:$D,DRE_Mensal!$A29,Lancamentos!$F:$F,DRE_Mensal!G$5,Lancamentos!$G:$G,DRE_Mensal!$B29,Lancamentos!$L:$L,DRE_Mensal!G$3,Lancamentos!$M:$M,DRE_Mensal!G$2)</f>
        <v>0</v>
      </c>
      <c r="H29" s="57">
        <f>-SUMIFS(Lancamentos!$Y:$Y,Lancamentos!$D:$D,DRE_Mensal!$A29,Lancamentos!$F:$F,DRE_Mensal!H$5,Lancamentos!$G:$G,DRE_Mensal!$B29,Lancamentos!$L:$L,DRE_Mensal!H$3,Lancamentos!$M:$M,DRE_Mensal!H$2)</f>
        <v>-6100</v>
      </c>
      <c r="I29" s="251" t="e">
        <f t="shared" si="16"/>
        <v>#DIV/0!</v>
      </c>
      <c r="J29" s="69">
        <f t="shared" si="17"/>
        <v>-6100</v>
      </c>
      <c r="K29" s="69"/>
      <c r="L29" s="69"/>
      <c r="M29" s="69"/>
      <c r="N29" s="17" t="e">
        <f>-#REF!</f>
        <v>#REF!</v>
      </c>
      <c r="O29" s="147">
        <f>-SUMIFS(Lancamentos!$Y:$Y,Lancamentos!$F:$F,DRE_Mensal!O$5,Lancamentos!$D:$D,DRE_Mensal!$A29,Lancamentos!$G:$G,DRE_Mensal!$B29,Lancamentos!$M:$M,DRE_Mensal!O$2,Lancamentos!$L:$L,DRE_Mensal!O$3)</f>
        <v>0</v>
      </c>
      <c r="P29" s="17" t="e">
        <f>-#REF!</f>
        <v>#REF!</v>
      </c>
      <c r="Q29" s="147">
        <f>-SUMIFS(Lancamentos!$Y:$Y,Lancamentos!$F:$F,DRE_Mensal!Q$5,Lancamentos!$D:$D,DRE_Mensal!$A29,Lancamentos!$G:$G,DRE_Mensal!$B29,Lancamentos!$M:$M,DRE_Mensal!Q$2,Lancamentos!$L:$L,DRE_Mensal!Q$3)</f>
        <v>0</v>
      </c>
      <c r="R29" s="17" t="e">
        <f>-#REF!</f>
        <v>#REF!</v>
      </c>
      <c r="S29" s="147">
        <f>-SUMIFS(Lancamentos!$Y:$Y,Lancamentos!$F:$F,DRE_Mensal!S$5,Lancamentos!$D:$D,DRE_Mensal!$A29,Lancamentos!$G:$G,DRE_Mensal!$B29,Lancamentos!$M:$M,DRE_Mensal!S$2,Lancamentos!$L:$L,DRE_Mensal!S$3)</f>
        <v>0</v>
      </c>
      <c r="T29" s="17" t="e">
        <f>-#REF!</f>
        <v>#REF!</v>
      </c>
      <c r="U29" s="147">
        <f>-SUMIFS(Lancamentos!$Y:$Y,Lancamentos!$F:$F,DRE_Mensal!U$5,Lancamentos!$D:$D,DRE_Mensal!$A29,Lancamentos!$G:$G,DRE_Mensal!$B29,Lancamentos!$M:$M,DRE_Mensal!U$2,Lancamentos!$L:$L,DRE_Mensal!U$3)</f>
        <v>0</v>
      </c>
      <c r="V29" s="17" t="e">
        <f>-#REF!</f>
        <v>#REF!</v>
      </c>
      <c r="W29" s="147">
        <f>-SUMIFS(Lancamentos!$Y:$Y,Lancamentos!$F:$F,DRE_Mensal!W$5,Lancamentos!$D:$D,DRE_Mensal!$A29,Lancamentos!$G:$G,DRE_Mensal!$B29,Lancamentos!$M:$M,DRE_Mensal!W$2,Lancamentos!$L:$L,DRE_Mensal!W$3)</f>
        <v>0</v>
      </c>
      <c r="X29" s="17" t="e">
        <f>-#REF!</f>
        <v>#REF!</v>
      </c>
      <c r="Y29" s="147">
        <f>-SUMIFS(Lancamentos!$Y:$Y,Lancamentos!$F:$F,DRE_Mensal!Y$5,Lancamentos!$D:$D,DRE_Mensal!$A29,Lancamentos!$G:$G,DRE_Mensal!$B29,Lancamentos!$M:$M,DRE_Mensal!Y$2,Lancamentos!$L:$L,DRE_Mensal!Y$3)</f>
        <v>0</v>
      </c>
      <c r="Z29" s="17" t="e">
        <f>-#REF!</f>
        <v>#REF!</v>
      </c>
      <c r="AA29" s="147">
        <f>-SUMIFS(Lancamentos!$Y:$Y,Lancamentos!$F:$F,DRE_Mensal!AA$5,Lancamentos!$D:$D,DRE_Mensal!$A29,Lancamentos!$G:$G,DRE_Mensal!$B29,Lancamentos!$M:$M,DRE_Mensal!AA$2,Lancamentos!$L:$L,DRE_Mensal!AA$3)</f>
        <v>0</v>
      </c>
      <c r="AB29" s="17" t="e">
        <f>-#REF!</f>
        <v>#REF!</v>
      </c>
      <c r="AC29" s="147">
        <f>-SUMIFS(Lancamentos!$Y:$Y,Lancamentos!$F:$F,DRE_Mensal!AC$5,Lancamentos!$D:$D,DRE_Mensal!$A29,Lancamentos!$G:$G,DRE_Mensal!$B29,Lancamentos!$M:$M,DRE_Mensal!AC$2,Lancamentos!$L:$L,DRE_Mensal!AC$3)</f>
        <v>0</v>
      </c>
      <c r="AD29" s="17" t="e">
        <f>-#REF!</f>
        <v>#REF!</v>
      </c>
      <c r="AE29" s="147">
        <f>-SUMIFS(Lancamentos!$Y:$Y,Lancamentos!$F:$F,DRE_Mensal!AE$5,Lancamentos!$D:$D,DRE_Mensal!$A29,Lancamentos!$G:$G,DRE_Mensal!$B29,Lancamentos!$M:$M,DRE_Mensal!AE$2,Lancamentos!$L:$L,DRE_Mensal!AE$3)</f>
        <v>0</v>
      </c>
      <c r="AF29" s="17" t="e">
        <f>-#REF!</f>
        <v>#REF!</v>
      </c>
      <c r="AG29" s="147">
        <f>-SUMIFS(Lancamentos!$Y:$Y,Lancamentos!$F:$F,DRE_Mensal!AG$5,Lancamentos!$D:$D,DRE_Mensal!$A29,Lancamentos!$G:$G,DRE_Mensal!$B29,Lancamentos!$M:$M,DRE_Mensal!AG$2,Lancamentos!$L:$L,DRE_Mensal!AG$3)</f>
        <v>0</v>
      </c>
      <c r="AH29" s="17" t="e">
        <f>-#REF!</f>
        <v>#REF!</v>
      </c>
      <c r="AI29" s="147">
        <f>-SUMIFS(Lancamentos!$Y:$Y,Lancamentos!$F:$F,DRE_Mensal!AI$5,Lancamentos!$D:$D,DRE_Mensal!$A29,Lancamentos!$G:$G,DRE_Mensal!$B29,Lancamentos!$M:$M,DRE_Mensal!AI$2,Lancamentos!$L:$L,DRE_Mensal!AI$3)</f>
        <v>0</v>
      </c>
      <c r="AJ29" s="19"/>
      <c r="AK29" s="17" t="e">
        <f>-#REF!</f>
        <v>#REF!</v>
      </c>
      <c r="AL29" s="17" t="e">
        <f>-#REF!</f>
        <v>#REF!</v>
      </c>
      <c r="AM29" s="17" t="e">
        <f>-#REF!</f>
        <v>#REF!</v>
      </c>
      <c r="AN29" s="17" t="e">
        <f>-#REF!</f>
        <v>#REF!</v>
      </c>
      <c r="AO29" s="17" t="e">
        <f>-#REF!</f>
        <v>#REF!</v>
      </c>
      <c r="AP29" s="17" t="e">
        <f>-#REF!</f>
        <v>#REF!</v>
      </c>
      <c r="AQ29" s="17" t="e">
        <f>-#REF!</f>
        <v>#REF!</v>
      </c>
      <c r="AR29" s="17" t="e">
        <f>-#REF!</f>
        <v>#REF!</v>
      </c>
      <c r="AS29" s="17" t="e">
        <f>-#REF!</f>
        <v>#REF!</v>
      </c>
      <c r="AT29" s="17" t="e">
        <f>-#REF!</f>
        <v>#REF!</v>
      </c>
      <c r="AU29" s="17" t="e">
        <f>-#REF!</f>
        <v>#REF!</v>
      </c>
      <c r="AV29" s="17" t="e">
        <f>-#REF!</f>
        <v>#REF!</v>
      </c>
      <c r="AW29" s="19"/>
      <c r="AX29" s="17" t="e">
        <f>-#REF!</f>
        <v>#REF!</v>
      </c>
      <c r="AY29" s="17" t="e">
        <f>-#REF!</f>
        <v>#REF!</v>
      </c>
      <c r="AZ29" s="17" t="e">
        <f>-#REF!</f>
        <v>#REF!</v>
      </c>
      <c r="BA29" s="17" t="e">
        <f>-#REF!</f>
        <v>#REF!</v>
      </c>
      <c r="BB29" s="17" t="e">
        <f>-#REF!</f>
        <v>#REF!</v>
      </c>
      <c r="BC29" s="17" t="e">
        <f>-#REF!</f>
        <v>#REF!</v>
      </c>
      <c r="BD29" s="17" t="e">
        <f>-#REF!</f>
        <v>#REF!</v>
      </c>
      <c r="BE29" s="17" t="e">
        <f>-#REF!</f>
        <v>#REF!</v>
      </c>
      <c r="BF29" s="17" t="e">
        <f>-#REF!</f>
        <v>#REF!</v>
      </c>
      <c r="BG29" s="17" t="e">
        <f>-#REF!</f>
        <v>#REF!</v>
      </c>
      <c r="BH29" s="17" t="e">
        <f>-#REF!</f>
        <v>#REF!</v>
      </c>
      <c r="BI29" s="17" t="e">
        <f>-#REF!</f>
        <v>#REF!</v>
      </c>
      <c r="BJ29" s="19"/>
      <c r="BK29" s="17" t="e">
        <f>-#REF!</f>
        <v>#REF!</v>
      </c>
      <c r="BL29" s="17" t="e">
        <f>-#REF!</f>
        <v>#REF!</v>
      </c>
      <c r="BM29" s="17" t="e">
        <f>-#REF!</f>
        <v>#REF!</v>
      </c>
      <c r="BN29" s="17" t="e">
        <f>-#REF!</f>
        <v>#REF!</v>
      </c>
      <c r="BO29" s="17" t="e">
        <f>-#REF!</f>
        <v>#REF!</v>
      </c>
      <c r="BP29" s="17" t="e">
        <f>-#REF!</f>
        <v>#REF!</v>
      </c>
      <c r="BQ29" s="17" t="e">
        <f>-#REF!</f>
        <v>#REF!</v>
      </c>
      <c r="BR29" s="17" t="e">
        <f>-#REF!</f>
        <v>#REF!</v>
      </c>
      <c r="BS29" s="17" t="e">
        <f>-#REF!</f>
        <v>#REF!</v>
      </c>
      <c r="BT29" s="17" t="e">
        <f>-#REF!</f>
        <v>#REF!</v>
      </c>
      <c r="BU29" s="17" t="e">
        <f>-#REF!</f>
        <v>#REF!</v>
      </c>
      <c r="BV29" s="17" t="e">
        <f>-#REF!</f>
        <v>#REF!</v>
      </c>
      <c r="BW29" s="19"/>
      <c r="BX29" s="19"/>
      <c r="BY29" s="18">
        <f t="shared" si="18"/>
        <v>0</v>
      </c>
      <c r="BZ29" s="19"/>
      <c r="CA29" s="18" t="e">
        <f t="shared" si="19"/>
        <v>#REF!</v>
      </c>
      <c r="CB29" s="19"/>
      <c r="CC29" s="18" t="e">
        <f t="shared" si="20"/>
        <v>#REF!</v>
      </c>
      <c r="CD29" s="19"/>
      <c r="CE29" s="18" t="e">
        <f t="shared" si="21"/>
        <v>#REF!</v>
      </c>
      <c r="CF29" s="117"/>
      <c r="CG29" s="117"/>
      <c r="CH29" s="118"/>
      <c r="CJ29" s="118"/>
      <c r="CL29" s="118"/>
    </row>
    <row r="30" spans="1:90" s="13" customFormat="1" ht="12" outlineLevel="1" x14ac:dyDescent="0.2">
      <c r="A30" s="15" t="s">
        <v>292</v>
      </c>
      <c r="B30" s="141" t="s">
        <v>49</v>
      </c>
      <c r="D30" s="13" t="s">
        <v>304</v>
      </c>
      <c r="G30" s="57">
        <f>-SUMIFS(Lancamentos!$Y:$Y,Lancamentos!$D:$D,DRE_Mensal!$A30,Lancamentos!$F:$F,DRE_Mensal!G$5,Lancamentos!$G:$G,DRE_Mensal!$B30,Lancamentos!$L:$L,DRE_Mensal!G$3,Lancamentos!$M:$M,DRE_Mensal!G$2)</f>
        <v>0</v>
      </c>
      <c r="H30" s="57">
        <f>-SUMIFS(Lancamentos!$Y:$Y,Lancamentos!$D:$D,DRE_Mensal!$A30,Lancamentos!$F:$F,DRE_Mensal!H$5,Lancamentos!$G:$G,DRE_Mensal!$B30,Lancamentos!$L:$L,DRE_Mensal!H$3,Lancamentos!$M:$M,DRE_Mensal!H$2)</f>
        <v>0</v>
      </c>
      <c r="I30" s="251" t="e">
        <f t="shared" si="16"/>
        <v>#DIV/0!</v>
      </c>
      <c r="J30" s="69">
        <f t="shared" si="17"/>
        <v>0</v>
      </c>
      <c r="K30" s="69"/>
      <c r="L30" s="69"/>
      <c r="M30" s="69"/>
      <c r="N30" s="17" t="e">
        <f>-#REF!</f>
        <v>#REF!</v>
      </c>
      <c r="O30" s="147">
        <f>-SUMIFS(Lancamentos!$Y:$Y,Lancamentos!$F:$F,DRE_Mensal!O$5,Lancamentos!$D:$D,DRE_Mensal!$A30,Lancamentos!$G:$G,DRE_Mensal!$B30,Lancamentos!$M:$M,DRE_Mensal!O$2,Lancamentos!$L:$L,DRE_Mensal!O$3)</f>
        <v>0</v>
      </c>
      <c r="P30" s="17" t="e">
        <f>-#REF!</f>
        <v>#REF!</v>
      </c>
      <c r="Q30" s="147">
        <f>-SUMIFS(Lancamentos!$Y:$Y,Lancamentos!$F:$F,DRE_Mensal!Q$5,Lancamentos!$D:$D,DRE_Mensal!$A30,Lancamentos!$G:$G,DRE_Mensal!$B30,Lancamentos!$M:$M,DRE_Mensal!Q$2,Lancamentos!$L:$L,DRE_Mensal!Q$3)</f>
        <v>0</v>
      </c>
      <c r="R30" s="17" t="e">
        <f>-#REF!</f>
        <v>#REF!</v>
      </c>
      <c r="S30" s="147">
        <f>-SUMIFS(Lancamentos!$Y:$Y,Lancamentos!$F:$F,DRE_Mensal!S$5,Lancamentos!$D:$D,DRE_Mensal!$A30,Lancamentos!$G:$G,DRE_Mensal!$B30,Lancamentos!$M:$M,DRE_Mensal!S$2,Lancamentos!$L:$L,DRE_Mensal!S$3)</f>
        <v>0</v>
      </c>
      <c r="T30" s="17" t="e">
        <f>-#REF!</f>
        <v>#REF!</v>
      </c>
      <c r="U30" s="147">
        <f>-SUMIFS(Lancamentos!$Y:$Y,Lancamentos!$F:$F,DRE_Mensal!U$5,Lancamentos!$D:$D,DRE_Mensal!$A30,Lancamentos!$G:$G,DRE_Mensal!$B30,Lancamentos!$M:$M,DRE_Mensal!U$2,Lancamentos!$L:$L,DRE_Mensal!U$3)</f>
        <v>0</v>
      </c>
      <c r="V30" s="17" t="e">
        <f>-#REF!</f>
        <v>#REF!</v>
      </c>
      <c r="W30" s="147">
        <f>-SUMIFS(Lancamentos!$Y:$Y,Lancamentos!$F:$F,DRE_Mensal!W$5,Lancamentos!$D:$D,DRE_Mensal!$A30,Lancamentos!$G:$G,DRE_Mensal!$B30,Lancamentos!$M:$M,DRE_Mensal!W$2,Lancamentos!$L:$L,DRE_Mensal!W$3)</f>
        <v>0</v>
      </c>
      <c r="X30" s="17" t="e">
        <f>-#REF!</f>
        <v>#REF!</v>
      </c>
      <c r="Y30" s="147">
        <f>-SUMIFS(Lancamentos!$Y:$Y,Lancamentos!$F:$F,DRE_Mensal!Y$5,Lancamentos!$D:$D,DRE_Mensal!$A30,Lancamentos!$G:$G,DRE_Mensal!$B30,Lancamentos!$M:$M,DRE_Mensal!Y$2,Lancamentos!$L:$L,DRE_Mensal!Y$3)</f>
        <v>0</v>
      </c>
      <c r="Z30" s="17" t="e">
        <f>-#REF!</f>
        <v>#REF!</v>
      </c>
      <c r="AA30" s="147">
        <f>-SUMIFS(Lancamentos!$Y:$Y,Lancamentos!$F:$F,DRE_Mensal!AA$5,Lancamentos!$D:$D,DRE_Mensal!$A30,Lancamentos!$G:$G,DRE_Mensal!$B30,Lancamentos!$M:$M,DRE_Mensal!AA$2,Lancamentos!$L:$L,DRE_Mensal!AA$3)</f>
        <v>0</v>
      </c>
      <c r="AB30" s="17" t="e">
        <f>-#REF!</f>
        <v>#REF!</v>
      </c>
      <c r="AC30" s="147">
        <f>-SUMIFS(Lancamentos!$Y:$Y,Lancamentos!$F:$F,DRE_Mensal!AC$5,Lancamentos!$D:$D,DRE_Mensal!$A30,Lancamentos!$G:$G,DRE_Mensal!$B30,Lancamentos!$M:$M,DRE_Mensal!AC$2,Lancamentos!$L:$L,DRE_Mensal!AC$3)</f>
        <v>0</v>
      </c>
      <c r="AD30" s="17" t="e">
        <f>-#REF!</f>
        <v>#REF!</v>
      </c>
      <c r="AE30" s="147">
        <f>-SUMIFS(Lancamentos!$Y:$Y,Lancamentos!$F:$F,DRE_Mensal!AE$5,Lancamentos!$D:$D,DRE_Mensal!$A30,Lancamentos!$G:$G,DRE_Mensal!$B30,Lancamentos!$M:$M,DRE_Mensal!AE$2,Lancamentos!$L:$L,DRE_Mensal!AE$3)</f>
        <v>0</v>
      </c>
      <c r="AF30" s="17" t="e">
        <f>-#REF!</f>
        <v>#REF!</v>
      </c>
      <c r="AG30" s="147">
        <f>-SUMIFS(Lancamentos!$Y:$Y,Lancamentos!$F:$F,DRE_Mensal!AG$5,Lancamentos!$D:$D,DRE_Mensal!$A30,Lancamentos!$G:$G,DRE_Mensal!$B30,Lancamentos!$M:$M,DRE_Mensal!AG$2,Lancamentos!$L:$L,DRE_Mensal!AG$3)</f>
        <v>0</v>
      </c>
      <c r="AH30" s="17" t="e">
        <f>-#REF!</f>
        <v>#REF!</v>
      </c>
      <c r="AI30" s="147">
        <f>-SUMIFS(Lancamentos!$Y:$Y,Lancamentos!$F:$F,DRE_Mensal!AI$5,Lancamentos!$D:$D,DRE_Mensal!$A30,Lancamentos!$G:$G,DRE_Mensal!$B30,Lancamentos!$M:$M,DRE_Mensal!AI$2,Lancamentos!$L:$L,DRE_Mensal!AI$3)</f>
        <v>0</v>
      </c>
      <c r="AJ30" s="19"/>
      <c r="AK30" s="17" t="e">
        <f>-#REF!</f>
        <v>#REF!</v>
      </c>
      <c r="AL30" s="17" t="e">
        <f>-#REF!</f>
        <v>#REF!</v>
      </c>
      <c r="AM30" s="17" t="e">
        <f>-#REF!</f>
        <v>#REF!</v>
      </c>
      <c r="AN30" s="17" t="e">
        <f>-#REF!</f>
        <v>#REF!</v>
      </c>
      <c r="AO30" s="17" t="e">
        <f>-#REF!</f>
        <v>#REF!</v>
      </c>
      <c r="AP30" s="17" t="e">
        <f>-#REF!</f>
        <v>#REF!</v>
      </c>
      <c r="AQ30" s="17" t="e">
        <f>-#REF!</f>
        <v>#REF!</v>
      </c>
      <c r="AR30" s="17" t="e">
        <f>-#REF!</f>
        <v>#REF!</v>
      </c>
      <c r="AS30" s="17" t="e">
        <f>-#REF!</f>
        <v>#REF!</v>
      </c>
      <c r="AT30" s="17" t="e">
        <f>-#REF!</f>
        <v>#REF!</v>
      </c>
      <c r="AU30" s="17" t="e">
        <f>-#REF!</f>
        <v>#REF!</v>
      </c>
      <c r="AV30" s="17" t="e">
        <f>-#REF!</f>
        <v>#REF!</v>
      </c>
      <c r="AW30" s="19"/>
      <c r="AX30" s="17" t="e">
        <f>-#REF!</f>
        <v>#REF!</v>
      </c>
      <c r="AY30" s="17" t="e">
        <f>-#REF!</f>
        <v>#REF!</v>
      </c>
      <c r="AZ30" s="17" t="e">
        <f>-#REF!</f>
        <v>#REF!</v>
      </c>
      <c r="BA30" s="17" t="e">
        <f>-#REF!</f>
        <v>#REF!</v>
      </c>
      <c r="BB30" s="17" t="e">
        <f>-#REF!</f>
        <v>#REF!</v>
      </c>
      <c r="BC30" s="17" t="e">
        <f>-#REF!</f>
        <v>#REF!</v>
      </c>
      <c r="BD30" s="17" t="e">
        <f>-#REF!</f>
        <v>#REF!</v>
      </c>
      <c r="BE30" s="17" t="e">
        <f>-#REF!</f>
        <v>#REF!</v>
      </c>
      <c r="BF30" s="17" t="e">
        <f>-#REF!</f>
        <v>#REF!</v>
      </c>
      <c r="BG30" s="17" t="e">
        <f>-#REF!</f>
        <v>#REF!</v>
      </c>
      <c r="BH30" s="17" t="e">
        <f>-#REF!</f>
        <v>#REF!</v>
      </c>
      <c r="BI30" s="17" t="e">
        <f>-#REF!</f>
        <v>#REF!</v>
      </c>
      <c r="BJ30" s="19"/>
      <c r="BK30" s="17" t="e">
        <f>-#REF!</f>
        <v>#REF!</v>
      </c>
      <c r="BL30" s="17" t="e">
        <f>-#REF!</f>
        <v>#REF!</v>
      </c>
      <c r="BM30" s="17" t="e">
        <f>-#REF!</f>
        <v>#REF!</v>
      </c>
      <c r="BN30" s="17" t="e">
        <f>-#REF!</f>
        <v>#REF!</v>
      </c>
      <c r="BO30" s="17" t="e">
        <f>-#REF!</f>
        <v>#REF!</v>
      </c>
      <c r="BP30" s="17" t="e">
        <f>-#REF!</f>
        <v>#REF!</v>
      </c>
      <c r="BQ30" s="17" t="e">
        <f>-#REF!</f>
        <v>#REF!</v>
      </c>
      <c r="BR30" s="17" t="e">
        <f>-#REF!</f>
        <v>#REF!</v>
      </c>
      <c r="BS30" s="17" t="e">
        <f>-#REF!</f>
        <v>#REF!</v>
      </c>
      <c r="BT30" s="17" t="e">
        <f>-#REF!</f>
        <v>#REF!</v>
      </c>
      <c r="BU30" s="17" t="e">
        <f>-#REF!</f>
        <v>#REF!</v>
      </c>
      <c r="BV30" s="17" t="e">
        <f>-#REF!</f>
        <v>#REF!</v>
      </c>
      <c r="BW30" s="19"/>
      <c r="BX30" s="19"/>
      <c r="BY30" s="18">
        <f t="shared" si="18"/>
        <v>0</v>
      </c>
      <c r="BZ30" s="19"/>
      <c r="CA30" s="18" t="e">
        <f t="shared" si="19"/>
        <v>#REF!</v>
      </c>
      <c r="CB30" s="19"/>
      <c r="CC30" s="18" t="e">
        <f t="shared" si="20"/>
        <v>#REF!</v>
      </c>
      <c r="CD30" s="19"/>
      <c r="CE30" s="18" t="e">
        <f t="shared" si="21"/>
        <v>#REF!</v>
      </c>
      <c r="CF30" s="117"/>
      <c r="CG30" s="117"/>
      <c r="CH30" s="118"/>
      <c r="CJ30" s="118"/>
      <c r="CL30" s="118"/>
    </row>
    <row r="31" spans="1:90" s="13" customFormat="1" ht="12" outlineLevel="1" x14ac:dyDescent="0.2">
      <c r="A31" s="15" t="s">
        <v>292</v>
      </c>
      <c r="B31" s="141" t="s">
        <v>53</v>
      </c>
      <c r="D31" s="13" t="s">
        <v>309</v>
      </c>
      <c r="G31" s="57">
        <f>-SUMIFS(Lancamentos!$Y:$Y,Lancamentos!$D:$D,DRE_Mensal!$A31,Lancamentos!$F:$F,DRE_Mensal!G$5,Lancamentos!$G:$G,DRE_Mensal!$B31,Lancamentos!$L:$L,DRE_Mensal!G$3,Lancamentos!$M:$M,DRE_Mensal!G$2)</f>
        <v>-83400</v>
      </c>
      <c r="H31" s="57">
        <f>-SUMIFS(Lancamentos!$Y:$Y,Lancamentos!$D:$D,DRE_Mensal!$A31,Lancamentos!$F:$F,DRE_Mensal!H$5,Lancamentos!$G:$G,DRE_Mensal!$B31,Lancamentos!$L:$L,DRE_Mensal!H$3,Lancamentos!$M:$M,DRE_Mensal!H$2)</f>
        <v>-196700</v>
      </c>
      <c r="I31" s="251">
        <f t="shared" si="16"/>
        <v>1.3585131894484412</v>
      </c>
      <c r="J31" s="69">
        <f t="shared" si="17"/>
        <v>-113300</v>
      </c>
      <c r="K31" s="69"/>
      <c r="L31" s="69"/>
      <c r="M31" s="69"/>
      <c r="N31" s="17" t="e">
        <f>-#REF!</f>
        <v>#REF!</v>
      </c>
      <c r="O31" s="147">
        <f>-SUMIFS(Lancamentos!$Y:$Y,Lancamentos!$F:$F,DRE_Mensal!O$5,Lancamentos!$D:$D,DRE_Mensal!$A31,Lancamentos!$G:$G,DRE_Mensal!$B31,Lancamentos!$M:$M,DRE_Mensal!O$2,Lancamentos!$L:$L,DRE_Mensal!O$3)</f>
        <v>0</v>
      </c>
      <c r="P31" s="17" t="e">
        <f>-#REF!</f>
        <v>#REF!</v>
      </c>
      <c r="Q31" s="147">
        <f>-SUMIFS(Lancamentos!$Y:$Y,Lancamentos!$F:$F,DRE_Mensal!Q$5,Lancamentos!$D:$D,DRE_Mensal!$A31,Lancamentos!$G:$G,DRE_Mensal!$B31,Lancamentos!$M:$M,DRE_Mensal!Q$2,Lancamentos!$L:$L,DRE_Mensal!Q$3)</f>
        <v>0</v>
      </c>
      <c r="R31" s="17" t="e">
        <f>-#REF!</f>
        <v>#REF!</v>
      </c>
      <c r="S31" s="147">
        <f>-SUMIFS(Lancamentos!$Y:$Y,Lancamentos!$F:$F,DRE_Mensal!S$5,Lancamentos!$D:$D,DRE_Mensal!$A31,Lancamentos!$G:$G,DRE_Mensal!$B31,Lancamentos!$M:$M,DRE_Mensal!S$2,Lancamentos!$L:$L,DRE_Mensal!S$3)</f>
        <v>0</v>
      </c>
      <c r="T31" s="17" t="e">
        <f>-#REF!</f>
        <v>#REF!</v>
      </c>
      <c r="U31" s="147">
        <f>-SUMIFS(Lancamentos!$Y:$Y,Lancamentos!$F:$F,DRE_Mensal!U$5,Lancamentos!$D:$D,DRE_Mensal!$A31,Lancamentos!$G:$G,DRE_Mensal!$B31,Lancamentos!$M:$M,DRE_Mensal!U$2,Lancamentos!$L:$L,DRE_Mensal!U$3)</f>
        <v>0</v>
      </c>
      <c r="V31" s="17" t="e">
        <f>-#REF!</f>
        <v>#REF!</v>
      </c>
      <c r="W31" s="147">
        <f>-SUMIFS(Lancamentos!$Y:$Y,Lancamentos!$F:$F,DRE_Mensal!W$5,Lancamentos!$D:$D,DRE_Mensal!$A31,Lancamentos!$G:$G,DRE_Mensal!$B31,Lancamentos!$M:$M,DRE_Mensal!W$2,Lancamentos!$L:$L,DRE_Mensal!W$3)</f>
        <v>0</v>
      </c>
      <c r="X31" s="17" t="e">
        <f>-#REF!</f>
        <v>#REF!</v>
      </c>
      <c r="Y31" s="147">
        <f>-SUMIFS(Lancamentos!$Y:$Y,Lancamentos!$F:$F,DRE_Mensal!Y$5,Lancamentos!$D:$D,DRE_Mensal!$A31,Lancamentos!$G:$G,DRE_Mensal!$B31,Lancamentos!$M:$M,DRE_Mensal!Y$2,Lancamentos!$L:$L,DRE_Mensal!Y$3)</f>
        <v>0</v>
      </c>
      <c r="Z31" s="17" t="e">
        <f>-#REF!</f>
        <v>#REF!</v>
      </c>
      <c r="AA31" s="147">
        <f>-SUMIFS(Lancamentos!$Y:$Y,Lancamentos!$F:$F,DRE_Mensal!AA$5,Lancamentos!$D:$D,DRE_Mensal!$A31,Lancamentos!$G:$G,DRE_Mensal!$B31,Lancamentos!$M:$M,DRE_Mensal!AA$2,Lancamentos!$L:$L,DRE_Mensal!AA$3)</f>
        <v>0</v>
      </c>
      <c r="AB31" s="17" t="e">
        <f>-#REF!</f>
        <v>#REF!</v>
      </c>
      <c r="AC31" s="147">
        <f>-SUMIFS(Lancamentos!$Y:$Y,Lancamentos!$F:$F,DRE_Mensal!AC$5,Lancamentos!$D:$D,DRE_Mensal!$A31,Lancamentos!$G:$G,DRE_Mensal!$B31,Lancamentos!$M:$M,DRE_Mensal!AC$2,Lancamentos!$L:$L,DRE_Mensal!AC$3)</f>
        <v>0</v>
      </c>
      <c r="AD31" s="17" t="e">
        <f>-#REF!</f>
        <v>#REF!</v>
      </c>
      <c r="AE31" s="147">
        <f>-SUMIFS(Lancamentos!$Y:$Y,Lancamentos!$F:$F,DRE_Mensal!AE$5,Lancamentos!$D:$D,DRE_Mensal!$A31,Lancamentos!$G:$G,DRE_Mensal!$B31,Lancamentos!$M:$M,DRE_Mensal!AE$2,Lancamentos!$L:$L,DRE_Mensal!AE$3)</f>
        <v>0</v>
      </c>
      <c r="AF31" s="17" t="e">
        <f>-#REF!</f>
        <v>#REF!</v>
      </c>
      <c r="AG31" s="147">
        <f>-SUMIFS(Lancamentos!$Y:$Y,Lancamentos!$F:$F,DRE_Mensal!AG$5,Lancamentos!$D:$D,DRE_Mensal!$A31,Lancamentos!$G:$G,DRE_Mensal!$B31,Lancamentos!$M:$M,DRE_Mensal!AG$2,Lancamentos!$L:$L,DRE_Mensal!AG$3)</f>
        <v>0</v>
      </c>
      <c r="AH31" s="17" t="e">
        <f>-#REF!</f>
        <v>#REF!</v>
      </c>
      <c r="AI31" s="147">
        <f>-SUMIFS(Lancamentos!$Y:$Y,Lancamentos!$F:$F,DRE_Mensal!AI$5,Lancamentos!$D:$D,DRE_Mensal!$A31,Lancamentos!$G:$G,DRE_Mensal!$B31,Lancamentos!$M:$M,DRE_Mensal!AI$2,Lancamentos!$L:$L,DRE_Mensal!AI$3)</f>
        <v>0</v>
      </c>
      <c r="AJ31" s="19"/>
      <c r="AK31" s="17" t="e">
        <f>-#REF!</f>
        <v>#REF!</v>
      </c>
      <c r="AL31" s="17" t="e">
        <f>-#REF!</f>
        <v>#REF!</v>
      </c>
      <c r="AM31" s="17" t="e">
        <f>-#REF!</f>
        <v>#REF!</v>
      </c>
      <c r="AN31" s="17" t="e">
        <f>-#REF!</f>
        <v>#REF!</v>
      </c>
      <c r="AO31" s="17" t="e">
        <f>-#REF!</f>
        <v>#REF!</v>
      </c>
      <c r="AP31" s="17" t="e">
        <f>-#REF!</f>
        <v>#REF!</v>
      </c>
      <c r="AQ31" s="17" t="e">
        <f>-#REF!</f>
        <v>#REF!</v>
      </c>
      <c r="AR31" s="17" t="e">
        <f>-#REF!</f>
        <v>#REF!</v>
      </c>
      <c r="AS31" s="17" t="e">
        <f>-#REF!</f>
        <v>#REF!</v>
      </c>
      <c r="AT31" s="17" t="e">
        <f>-#REF!</f>
        <v>#REF!</v>
      </c>
      <c r="AU31" s="17" t="e">
        <f>-#REF!</f>
        <v>#REF!</v>
      </c>
      <c r="AV31" s="17" t="e">
        <f>-#REF!</f>
        <v>#REF!</v>
      </c>
      <c r="AW31" s="19"/>
      <c r="AX31" s="17" t="e">
        <f>-#REF!</f>
        <v>#REF!</v>
      </c>
      <c r="AY31" s="17" t="e">
        <f>-#REF!</f>
        <v>#REF!</v>
      </c>
      <c r="AZ31" s="17" t="e">
        <f>-#REF!</f>
        <v>#REF!</v>
      </c>
      <c r="BA31" s="17" t="e">
        <f>-#REF!</f>
        <v>#REF!</v>
      </c>
      <c r="BB31" s="17" t="e">
        <f>-#REF!</f>
        <v>#REF!</v>
      </c>
      <c r="BC31" s="17" t="e">
        <f>-#REF!</f>
        <v>#REF!</v>
      </c>
      <c r="BD31" s="17" t="e">
        <f>-#REF!</f>
        <v>#REF!</v>
      </c>
      <c r="BE31" s="17" t="e">
        <f>-#REF!</f>
        <v>#REF!</v>
      </c>
      <c r="BF31" s="17" t="e">
        <f>-#REF!</f>
        <v>#REF!</v>
      </c>
      <c r="BG31" s="17" t="e">
        <f>-#REF!</f>
        <v>#REF!</v>
      </c>
      <c r="BH31" s="17" t="e">
        <f>-#REF!</f>
        <v>#REF!</v>
      </c>
      <c r="BI31" s="17" t="e">
        <f>-#REF!</f>
        <v>#REF!</v>
      </c>
      <c r="BJ31" s="19"/>
      <c r="BK31" s="17" t="e">
        <f>-#REF!</f>
        <v>#REF!</v>
      </c>
      <c r="BL31" s="17" t="e">
        <f>-#REF!</f>
        <v>#REF!</v>
      </c>
      <c r="BM31" s="17" t="e">
        <f>-#REF!</f>
        <v>#REF!</v>
      </c>
      <c r="BN31" s="17" t="e">
        <f>-#REF!</f>
        <v>#REF!</v>
      </c>
      <c r="BO31" s="17" t="e">
        <f>-#REF!</f>
        <v>#REF!</v>
      </c>
      <c r="BP31" s="17" t="e">
        <f>-#REF!</f>
        <v>#REF!</v>
      </c>
      <c r="BQ31" s="17" t="e">
        <f>-#REF!</f>
        <v>#REF!</v>
      </c>
      <c r="BR31" s="17" t="e">
        <f>-#REF!</f>
        <v>#REF!</v>
      </c>
      <c r="BS31" s="17" t="e">
        <f>-#REF!</f>
        <v>#REF!</v>
      </c>
      <c r="BT31" s="17" t="e">
        <f>-#REF!</f>
        <v>#REF!</v>
      </c>
      <c r="BU31" s="17" t="e">
        <f>-#REF!</f>
        <v>#REF!</v>
      </c>
      <c r="BV31" s="17" t="e">
        <f>-#REF!</f>
        <v>#REF!</v>
      </c>
      <c r="BW31" s="19"/>
      <c r="BX31" s="19"/>
      <c r="BY31" s="18">
        <f t="shared" si="18"/>
        <v>0</v>
      </c>
      <c r="BZ31" s="19"/>
      <c r="CA31" s="18" t="e">
        <f t="shared" si="19"/>
        <v>#REF!</v>
      </c>
      <c r="CB31" s="19"/>
      <c r="CC31" s="18" t="e">
        <f t="shared" si="20"/>
        <v>#REF!</v>
      </c>
      <c r="CD31" s="19"/>
      <c r="CE31" s="18" t="e">
        <f t="shared" si="21"/>
        <v>#REF!</v>
      </c>
      <c r="CF31" s="117"/>
      <c r="CG31" s="117"/>
      <c r="CH31" s="118"/>
      <c r="CJ31" s="118"/>
      <c r="CL31" s="118"/>
    </row>
    <row r="32" spans="1:90" s="13" customFormat="1" ht="12" outlineLevel="1" x14ac:dyDescent="0.2">
      <c r="A32" s="15" t="s">
        <v>292</v>
      </c>
      <c r="B32" s="141" t="s">
        <v>175</v>
      </c>
      <c r="D32" s="13" t="s">
        <v>310</v>
      </c>
      <c r="G32" s="57">
        <f>-SUMIFS(Lancamentos!$Y:$Y,Lancamentos!$D:$D,DRE_Mensal!$A32,Lancamentos!$F:$F,DRE_Mensal!G$5,Lancamentos!$G:$G,DRE_Mensal!$B32,Lancamentos!$L:$L,DRE_Mensal!G$3,Lancamentos!$M:$M,DRE_Mensal!G$2)</f>
        <v>0</v>
      </c>
      <c r="H32" s="57">
        <f>-SUMIFS(Lancamentos!$Y:$Y,Lancamentos!$D:$D,DRE_Mensal!$A32,Lancamentos!$F:$F,DRE_Mensal!H$5,Lancamentos!$G:$G,DRE_Mensal!$B32,Lancamentos!$L:$L,DRE_Mensal!H$3,Lancamentos!$M:$M,DRE_Mensal!H$2)</f>
        <v>0</v>
      </c>
      <c r="I32" s="251" t="e">
        <f t="shared" si="16"/>
        <v>#DIV/0!</v>
      </c>
      <c r="J32" s="69">
        <f t="shared" si="17"/>
        <v>0</v>
      </c>
      <c r="K32" s="69"/>
      <c r="L32" s="69"/>
      <c r="M32" s="69"/>
      <c r="N32" s="17" t="e">
        <f>-#REF!</f>
        <v>#REF!</v>
      </c>
      <c r="O32" s="147">
        <f>-SUMIFS(Lancamentos!$Y:$Y,Lancamentos!$F:$F,DRE_Mensal!O$5,Lancamentos!$D:$D,DRE_Mensal!$A32,Lancamentos!$G:$G,DRE_Mensal!$B32,Lancamentos!$M:$M,DRE_Mensal!O$2,Lancamentos!$L:$L,DRE_Mensal!O$3)</f>
        <v>0</v>
      </c>
      <c r="P32" s="17" t="e">
        <f>-#REF!</f>
        <v>#REF!</v>
      </c>
      <c r="Q32" s="147">
        <f>-SUMIFS(Lancamentos!$Y:$Y,Lancamentos!$F:$F,DRE_Mensal!Q$5,Lancamentos!$D:$D,DRE_Mensal!$A32,Lancamentos!$G:$G,DRE_Mensal!$B32,Lancamentos!$M:$M,DRE_Mensal!Q$2,Lancamentos!$L:$L,DRE_Mensal!Q$3)</f>
        <v>0</v>
      </c>
      <c r="R32" s="17" t="e">
        <f>-#REF!</f>
        <v>#REF!</v>
      </c>
      <c r="S32" s="147">
        <f>-SUMIFS(Lancamentos!$Y:$Y,Lancamentos!$F:$F,DRE_Mensal!S$5,Lancamentos!$D:$D,DRE_Mensal!$A32,Lancamentos!$G:$G,DRE_Mensal!$B32,Lancamentos!$M:$M,DRE_Mensal!S$2,Lancamentos!$L:$L,DRE_Mensal!S$3)</f>
        <v>0</v>
      </c>
      <c r="T32" s="17" t="e">
        <f>-#REF!</f>
        <v>#REF!</v>
      </c>
      <c r="U32" s="147">
        <f>-SUMIFS(Lancamentos!$Y:$Y,Lancamentos!$F:$F,DRE_Mensal!U$5,Lancamentos!$D:$D,DRE_Mensal!$A32,Lancamentos!$G:$G,DRE_Mensal!$B32,Lancamentos!$M:$M,DRE_Mensal!U$2,Lancamentos!$L:$L,DRE_Mensal!U$3)</f>
        <v>0</v>
      </c>
      <c r="V32" s="17" t="e">
        <f>-#REF!</f>
        <v>#REF!</v>
      </c>
      <c r="W32" s="147">
        <f>-SUMIFS(Lancamentos!$Y:$Y,Lancamentos!$F:$F,DRE_Mensal!W$5,Lancamentos!$D:$D,DRE_Mensal!$A32,Lancamentos!$G:$G,DRE_Mensal!$B32,Lancamentos!$M:$M,DRE_Mensal!W$2,Lancamentos!$L:$L,DRE_Mensal!W$3)</f>
        <v>0</v>
      </c>
      <c r="X32" s="17" t="e">
        <f>-#REF!</f>
        <v>#REF!</v>
      </c>
      <c r="Y32" s="147">
        <f>-SUMIFS(Lancamentos!$Y:$Y,Lancamentos!$F:$F,DRE_Mensal!Y$5,Lancamentos!$D:$D,DRE_Mensal!$A32,Lancamentos!$G:$G,DRE_Mensal!$B32,Lancamentos!$M:$M,DRE_Mensal!Y$2,Lancamentos!$L:$L,DRE_Mensal!Y$3)</f>
        <v>0</v>
      </c>
      <c r="Z32" s="17" t="e">
        <f>-#REF!</f>
        <v>#REF!</v>
      </c>
      <c r="AA32" s="147">
        <f>-SUMIFS(Lancamentos!$Y:$Y,Lancamentos!$F:$F,DRE_Mensal!AA$5,Lancamentos!$D:$D,DRE_Mensal!$A32,Lancamentos!$G:$G,DRE_Mensal!$B32,Lancamentos!$M:$M,DRE_Mensal!AA$2,Lancamentos!$L:$L,DRE_Mensal!AA$3)</f>
        <v>0</v>
      </c>
      <c r="AB32" s="17" t="e">
        <f>-#REF!</f>
        <v>#REF!</v>
      </c>
      <c r="AC32" s="147">
        <f>-SUMIFS(Lancamentos!$Y:$Y,Lancamentos!$F:$F,DRE_Mensal!AC$5,Lancamentos!$D:$D,DRE_Mensal!$A32,Lancamentos!$G:$G,DRE_Mensal!$B32,Lancamentos!$M:$M,DRE_Mensal!AC$2,Lancamentos!$L:$L,DRE_Mensal!AC$3)</f>
        <v>0</v>
      </c>
      <c r="AD32" s="17" t="e">
        <f>-#REF!</f>
        <v>#REF!</v>
      </c>
      <c r="AE32" s="147">
        <f>-SUMIFS(Lancamentos!$Y:$Y,Lancamentos!$F:$F,DRE_Mensal!AE$5,Lancamentos!$D:$D,DRE_Mensal!$A32,Lancamentos!$G:$G,DRE_Mensal!$B32,Lancamentos!$M:$M,DRE_Mensal!AE$2,Lancamentos!$L:$L,DRE_Mensal!AE$3)</f>
        <v>0</v>
      </c>
      <c r="AF32" s="17" t="e">
        <f>-#REF!</f>
        <v>#REF!</v>
      </c>
      <c r="AG32" s="147">
        <f>-SUMIFS(Lancamentos!$Y:$Y,Lancamentos!$F:$F,DRE_Mensal!AG$5,Lancamentos!$D:$D,DRE_Mensal!$A32,Lancamentos!$G:$G,DRE_Mensal!$B32,Lancamentos!$M:$M,DRE_Mensal!AG$2,Lancamentos!$L:$L,DRE_Mensal!AG$3)</f>
        <v>0</v>
      </c>
      <c r="AH32" s="17" t="e">
        <f>-#REF!</f>
        <v>#REF!</v>
      </c>
      <c r="AI32" s="147">
        <f>-SUMIFS(Lancamentos!$Y:$Y,Lancamentos!$F:$F,DRE_Mensal!AI$5,Lancamentos!$D:$D,DRE_Mensal!$A32,Lancamentos!$G:$G,DRE_Mensal!$B32,Lancamentos!$M:$M,DRE_Mensal!AI$2,Lancamentos!$L:$L,DRE_Mensal!AI$3)</f>
        <v>0</v>
      </c>
      <c r="AJ32" s="19"/>
      <c r="AK32" s="17" t="e">
        <f>-#REF!</f>
        <v>#REF!</v>
      </c>
      <c r="AL32" s="17" t="e">
        <f>-#REF!</f>
        <v>#REF!</v>
      </c>
      <c r="AM32" s="17" t="e">
        <f>-#REF!</f>
        <v>#REF!</v>
      </c>
      <c r="AN32" s="17" t="e">
        <f>-#REF!</f>
        <v>#REF!</v>
      </c>
      <c r="AO32" s="17" t="e">
        <f>-#REF!</f>
        <v>#REF!</v>
      </c>
      <c r="AP32" s="17" t="e">
        <f>-#REF!</f>
        <v>#REF!</v>
      </c>
      <c r="AQ32" s="17" t="e">
        <f>-#REF!</f>
        <v>#REF!</v>
      </c>
      <c r="AR32" s="17" t="e">
        <f>-#REF!</f>
        <v>#REF!</v>
      </c>
      <c r="AS32" s="17" t="e">
        <f>-#REF!</f>
        <v>#REF!</v>
      </c>
      <c r="AT32" s="17" t="e">
        <f>-#REF!</f>
        <v>#REF!</v>
      </c>
      <c r="AU32" s="17" t="e">
        <f>-#REF!</f>
        <v>#REF!</v>
      </c>
      <c r="AV32" s="17" t="e">
        <f>-#REF!</f>
        <v>#REF!</v>
      </c>
      <c r="AW32" s="19"/>
      <c r="AX32" s="17" t="e">
        <f>-#REF!</f>
        <v>#REF!</v>
      </c>
      <c r="AY32" s="17" t="e">
        <f>-#REF!</f>
        <v>#REF!</v>
      </c>
      <c r="AZ32" s="17" t="e">
        <f>-#REF!</f>
        <v>#REF!</v>
      </c>
      <c r="BA32" s="17" t="e">
        <f>-#REF!</f>
        <v>#REF!</v>
      </c>
      <c r="BB32" s="17" t="e">
        <f>-#REF!</f>
        <v>#REF!</v>
      </c>
      <c r="BC32" s="17" t="e">
        <f>-#REF!</f>
        <v>#REF!</v>
      </c>
      <c r="BD32" s="17" t="e">
        <f>-#REF!</f>
        <v>#REF!</v>
      </c>
      <c r="BE32" s="17" t="e">
        <f>-#REF!</f>
        <v>#REF!</v>
      </c>
      <c r="BF32" s="17" t="e">
        <f>-#REF!</f>
        <v>#REF!</v>
      </c>
      <c r="BG32" s="17" t="e">
        <f>-#REF!</f>
        <v>#REF!</v>
      </c>
      <c r="BH32" s="17" t="e">
        <f>-#REF!</f>
        <v>#REF!</v>
      </c>
      <c r="BI32" s="17" t="e">
        <f>-#REF!</f>
        <v>#REF!</v>
      </c>
      <c r="BJ32" s="19"/>
      <c r="BK32" s="17" t="e">
        <f>-#REF!</f>
        <v>#REF!</v>
      </c>
      <c r="BL32" s="17" t="e">
        <f>-#REF!</f>
        <v>#REF!</v>
      </c>
      <c r="BM32" s="17" t="e">
        <f>-#REF!</f>
        <v>#REF!</v>
      </c>
      <c r="BN32" s="17" t="e">
        <f>-#REF!</f>
        <v>#REF!</v>
      </c>
      <c r="BO32" s="17" t="e">
        <f>-#REF!</f>
        <v>#REF!</v>
      </c>
      <c r="BP32" s="17" t="e">
        <f>-#REF!</f>
        <v>#REF!</v>
      </c>
      <c r="BQ32" s="17" t="e">
        <f>-#REF!</f>
        <v>#REF!</v>
      </c>
      <c r="BR32" s="17" t="e">
        <f>-#REF!</f>
        <v>#REF!</v>
      </c>
      <c r="BS32" s="17" t="e">
        <f>-#REF!</f>
        <v>#REF!</v>
      </c>
      <c r="BT32" s="17" t="e">
        <f>-#REF!</f>
        <v>#REF!</v>
      </c>
      <c r="BU32" s="17" t="e">
        <f>-#REF!</f>
        <v>#REF!</v>
      </c>
      <c r="BV32" s="17" t="e">
        <f>-#REF!</f>
        <v>#REF!</v>
      </c>
      <c r="BW32" s="19"/>
      <c r="BX32" s="19"/>
      <c r="BY32" s="18">
        <f t="shared" si="18"/>
        <v>0</v>
      </c>
      <c r="BZ32" s="19"/>
      <c r="CA32" s="18" t="e">
        <f t="shared" si="19"/>
        <v>#REF!</v>
      </c>
      <c r="CB32" s="19"/>
      <c r="CC32" s="18" t="e">
        <f t="shared" si="20"/>
        <v>#REF!</v>
      </c>
      <c r="CD32" s="19"/>
      <c r="CE32" s="18" t="e">
        <f t="shared" si="21"/>
        <v>#REF!</v>
      </c>
      <c r="CF32" s="117"/>
      <c r="CG32" s="117"/>
      <c r="CH32" s="118"/>
      <c r="CJ32" s="118"/>
      <c r="CL32" s="118"/>
    </row>
    <row r="33" spans="1:90" s="13" customFormat="1" ht="12" outlineLevel="1" x14ac:dyDescent="0.2">
      <c r="A33" s="15" t="s">
        <v>292</v>
      </c>
      <c r="B33" s="141" t="s">
        <v>196</v>
      </c>
      <c r="G33" s="57">
        <f>-SUMIFS(Lancamentos!$Y:$Y,Lancamentos!$D:$D,DRE_Mensal!$A33,Lancamentos!$F:$F,DRE_Mensal!G$5,Lancamentos!$G:$G,DRE_Mensal!$B33,Lancamentos!$L:$L,DRE_Mensal!G$3,Lancamentos!$M:$M,DRE_Mensal!G$2)</f>
        <v>0</v>
      </c>
      <c r="H33" s="57">
        <f>-SUMIFS(Lancamentos!$Y:$Y,Lancamentos!$D:$D,DRE_Mensal!$A33,Lancamentos!$F:$F,DRE_Mensal!H$5,Lancamentos!$G:$G,DRE_Mensal!$B33,Lancamentos!$L:$L,DRE_Mensal!H$3,Lancamentos!$M:$M,DRE_Mensal!H$2)</f>
        <v>0</v>
      </c>
      <c r="I33" s="251" t="e">
        <f t="shared" si="16"/>
        <v>#DIV/0!</v>
      </c>
      <c r="J33" s="69">
        <f t="shared" si="17"/>
        <v>0</v>
      </c>
      <c r="K33" s="69"/>
      <c r="L33" s="69"/>
      <c r="M33" s="69"/>
      <c r="N33" s="17"/>
      <c r="O33" s="147"/>
      <c r="P33" s="17"/>
      <c r="Q33" s="147"/>
      <c r="R33" s="17"/>
      <c r="S33" s="147"/>
      <c r="T33" s="17"/>
      <c r="U33" s="147"/>
      <c r="V33" s="17"/>
      <c r="W33" s="147"/>
      <c r="X33" s="17"/>
      <c r="Y33" s="147"/>
      <c r="Z33" s="17"/>
      <c r="AA33" s="147"/>
      <c r="AB33" s="17"/>
      <c r="AC33" s="147"/>
      <c r="AD33" s="17"/>
      <c r="AE33" s="147"/>
      <c r="AF33" s="17"/>
      <c r="AG33" s="147"/>
      <c r="AH33" s="17"/>
      <c r="AI33" s="147"/>
      <c r="AJ33" s="19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9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9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9"/>
      <c r="BX33" s="19"/>
      <c r="BY33" s="18"/>
      <c r="BZ33" s="19"/>
      <c r="CA33" s="18"/>
      <c r="CB33" s="19"/>
      <c r="CC33" s="18"/>
      <c r="CD33" s="19"/>
      <c r="CE33" s="18"/>
      <c r="CF33" s="117"/>
      <c r="CG33" s="117"/>
      <c r="CH33" s="118"/>
      <c r="CJ33" s="118"/>
      <c r="CL33" s="118"/>
    </row>
    <row r="34" spans="1:90" s="13" customFormat="1" ht="12" outlineLevel="1" x14ac:dyDescent="0.2">
      <c r="A34" s="15"/>
      <c r="B34" s="141"/>
      <c r="G34" s="17"/>
      <c r="H34" s="147"/>
      <c r="I34" s="251" t="e">
        <f t="shared" si="16"/>
        <v>#DIV/0!</v>
      </c>
      <c r="J34" s="69">
        <f t="shared" si="17"/>
        <v>0</v>
      </c>
      <c r="K34" s="69"/>
      <c r="L34" s="69"/>
      <c r="M34" s="69"/>
      <c r="N34" s="17"/>
      <c r="O34" s="147"/>
      <c r="P34" s="17"/>
      <c r="Q34" s="147"/>
      <c r="R34" s="17"/>
      <c r="S34" s="147"/>
      <c r="T34" s="17"/>
      <c r="U34" s="147"/>
      <c r="V34" s="17"/>
      <c r="W34" s="147"/>
      <c r="X34" s="17"/>
      <c r="Y34" s="147"/>
      <c r="Z34" s="17"/>
      <c r="AA34" s="147"/>
      <c r="AB34" s="17"/>
      <c r="AC34" s="147"/>
      <c r="AD34" s="17"/>
      <c r="AE34" s="147"/>
      <c r="AF34" s="17"/>
      <c r="AG34" s="147"/>
      <c r="AH34" s="17"/>
      <c r="AI34" s="147"/>
      <c r="AJ34" s="19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9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9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9"/>
      <c r="BX34" s="19"/>
      <c r="BY34" s="18"/>
      <c r="BZ34" s="19"/>
      <c r="CA34" s="18"/>
      <c r="CB34" s="19"/>
      <c r="CC34" s="18"/>
      <c r="CD34" s="19"/>
      <c r="CE34" s="18"/>
      <c r="CF34" s="117"/>
      <c r="CG34" s="117"/>
      <c r="CH34" s="118"/>
      <c r="CJ34" s="118"/>
      <c r="CL34" s="118"/>
    </row>
    <row r="35" spans="1:90" x14ac:dyDescent="0.25">
      <c r="A35" s="15" t="s">
        <v>311</v>
      </c>
      <c r="B35" s="141" t="s">
        <v>312</v>
      </c>
      <c r="C35" s="2" t="s">
        <v>296</v>
      </c>
      <c r="D35" t="s">
        <v>312</v>
      </c>
      <c r="G35" s="57">
        <f>-SUMIFS(Lancamentos!$Y:$Y,Lancamentos!$D:$D,DRE_Mensal!$A35,Lancamentos!$F:$F,DRE_Mensal!G$5,Lancamentos!$G:$G,DRE_Mensal!$B35,Lancamentos!$L:$L,DRE_Mensal!G$3,Lancamentos!$M:$M,DRE_Mensal!G$2)</f>
        <v>0</v>
      </c>
      <c r="H35" s="57">
        <f>-SUMIFS(Lancamentos!$Y:$Y,Lancamentos!$D:$D,DRE_Mensal!$A35,Lancamentos!$F:$F,DRE_Mensal!H$5,Lancamentos!$G:$G,DRE_Mensal!$B35,Lancamentos!$L:$L,DRE_Mensal!H$3,Lancamentos!$M:$M,DRE_Mensal!H$2)</f>
        <v>0</v>
      </c>
      <c r="I35" s="251" t="e">
        <f t="shared" si="16"/>
        <v>#DIV/0!</v>
      </c>
      <c r="J35" s="69">
        <f t="shared" si="17"/>
        <v>0</v>
      </c>
      <c r="K35" s="69"/>
      <c r="L35" s="69"/>
      <c r="M35" s="69"/>
      <c r="N35" s="47" t="e">
        <f>#REF!</f>
        <v>#REF!</v>
      </c>
      <c r="O35" s="147">
        <f>-SUMIFS(Lancamentos!$Y:$Y,Lancamentos!$F:$F,DRE_Mensal!O$5,Lancamentos!$I:$I,DRE_Mensal!$B33,Lancamentos!$M:$M,DRE_Mensal!O$2,Lancamentos!$L:$L,DRE_Mensal!O$3)</f>
        <v>0</v>
      </c>
      <c r="P35" s="47" t="e">
        <f>#REF!</f>
        <v>#REF!</v>
      </c>
      <c r="Q35" s="147">
        <f>-SUMIFS(Lancamentos!$Y:$Y,Lancamentos!$F:$F,DRE_Mensal!Q$5,Lancamentos!$I:$I,DRE_Mensal!$B33,Lancamentos!$M:$M,DRE_Mensal!Q$2,Lancamentos!$L:$L,DRE_Mensal!Q$3)</f>
        <v>0</v>
      </c>
      <c r="R35" s="47" t="e">
        <f>#REF!</f>
        <v>#REF!</v>
      </c>
      <c r="S35" s="147">
        <f>-SUMIFS(Lancamentos!$Y:$Y,Lancamentos!$F:$F,DRE_Mensal!S$5,Lancamentos!$I:$I,DRE_Mensal!$B33,Lancamentos!$M:$M,DRE_Mensal!S$2,Lancamentos!$L:$L,DRE_Mensal!S$3)</f>
        <v>0</v>
      </c>
      <c r="T35" s="47" t="e">
        <f>#REF!</f>
        <v>#REF!</v>
      </c>
      <c r="U35" s="147">
        <f>-SUMIFS(Lancamentos!$Y:$Y,Lancamentos!$F:$F,DRE_Mensal!U$5,Lancamentos!$I:$I,DRE_Mensal!$B33,Lancamentos!$M:$M,DRE_Mensal!U$2,Lancamentos!$L:$L,DRE_Mensal!U$3)</f>
        <v>0</v>
      </c>
      <c r="V35" s="47" t="e">
        <f>#REF!</f>
        <v>#REF!</v>
      </c>
      <c r="W35" s="147">
        <f>-SUMIFS(Lancamentos!$Y:$Y,Lancamentos!$F:$F,DRE_Mensal!W$5,Lancamentos!$I:$I,DRE_Mensal!$B33,Lancamentos!$M:$M,DRE_Mensal!W$2,Lancamentos!$L:$L,DRE_Mensal!W$3)</f>
        <v>0</v>
      </c>
      <c r="X35" s="47" t="e">
        <f>#REF!</f>
        <v>#REF!</v>
      </c>
      <c r="Y35" s="147">
        <f>-SUMIFS(Lancamentos!$Y:$Y,Lancamentos!$F:$F,DRE_Mensal!Y$5,Lancamentos!$I:$I,DRE_Mensal!$B33,Lancamentos!$M:$M,DRE_Mensal!Y$2,Lancamentos!$L:$L,DRE_Mensal!Y$3)</f>
        <v>0</v>
      </c>
      <c r="Z35" s="47" t="e">
        <f>#REF!</f>
        <v>#REF!</v>
      </c>
      <c r="AA35" s="147">
        <f>-SUMIFS(Lancamentos!$Y:$Y,Lancamentos!$F:$F,DRE_Mensal!AA$5,Lancamentos!$I:$I,DRE_Mensal!$B33,Lancamentos!$M:$M,DRE_Mensal!AA$2,Lancamentos!$L:$L,DRE_Mensal!AA$3)</f>
        <v>0</v>
      </c>
      <c r="AB35" s="47" t="e">
        <f>#REF!</f>
        <v>#REF!</v>
      </c>
      <c r="AC35" s="147">
        <f>-SUMIFS(Lancamentos!$Y:$Y,Lancamentos!$F:$F,DRE_Mensal!AC$5,Lancamentos!$I:$I,DRE_Mensal!$B33,Lancamentos!$M:$M,DRE_Mensal!AC$2,Lancamentos!$L:$L,DRE_Mensal!AC$3)</f>
        <v>0</v>
      </c>
      <c r="AD35" s="47" t="e">
        <f>#REF!</f>
        <v>#REF!</v>
      </c>
      <c r="AE35" s="147">
        <f>-SUMIFS(Lancamentos!$Y:$Y,Lancamentos!$F:$F,DRE_Mensal!AE$5,Lancamentos!$I:$I,DRE_Mensal!$B33,Lancamentos!$M:$M,DRE_Mensal!AE$2,Lancamentos!$L:$L,DRE_Mensal!AE$3)</f>
        <v>0</v>
      </c>
      <c r="AF35" s="47" t="e">
        <f>#REF!</f>
        <v>#REF!</v>
      </c>
      <c r="AG35" s="147">
        <f>-SUMIFS(Lancamentos!$Y:$Y,Lancamentos!$F:$F,DRE_Mensal!AG$5,Lancamentos!$I:$I,DRE_Mensal!$B33,Lancamentos!$M:$M,DRE_Mensal!AG$2,Lancamentos!$L:$L,DRE_Mensal!AG$3)</f>
        <v>0</v>
      </c>
      <c r="AH35" s="47" t="e">
        <f>#REF!</f>
        <v>#REF!</v>
      </c>
      <c r="AI35" s="147">
        <f>-SUMIFS(Lancamentos!$Y:$Y,Lancamentos!$F:$F,DRE_Mensal!AI$5,Lancamentos!$I:$I,DRE_Mensal!$B33,Lancamentos!$M:$M,DRE_Mensal!AI$2,Lancamentos!$L:$L,DRE_Mensal!AI$3)</f>
        <v>0</v>
      </c>
      <c r="AJ35" s="69"/>
      <c r="AK35" s="47" t="e">
        <f>#REF!</f>
        <v>#REF!</v>
      </c>
      <c r="AL35" s="47" t="e">
        <f>#REF!</f>
        <v>#REF!</v>
      </c>
      <c r="AM35" s="47" t="e">
        <f>#REF!</f>
        <v>#REF!</v>
      </c>
      <c r="AN35" s="47" t="e">
        <f>#REF!</f>
        <v>#REF!</v>
      </c>
      <c r="AO35" s="47" t="e">
        <f>#REF!</f>
        <v>#REF!</v>
      </c>
      <c r="AP35" s="47" t="e">
        <f>#REF!</f>
        <v>#REF!</v>
      </c>
      <c r="AQ35" s="47" t="e">
        <f>#REF!</f>
        <v>#REF!</v>
      </c>
      <c r="AR35" s="47" t="e">
        <f>#REF!</f>
        <v>#REF!</v>
      </c>
      <c r="AS35" s="47" t="e">
        <f>#REF!</f>
        <v>#REF!</v>
      </c>
      <c r="AT35" s="47" t="e">
        <f>#REF!</f>
        <v>#REF!</v>
      </c>
      <c r="AU35" s="47" t="e">
        <f>#REF!</f>
        <v>#REF!</v>
      </c>
      <c r="AV35" s="47" t="e">
        <f>#REF!</f>
        <v>#REF!</v>
      </c>
      <c r="AW35" s="69"/>
      <c r="AX35" s="47" t="e">
        <f>#REF!</f>
        <v>#REF!</v>
      </c>
      <c r="AY35" s="47" t="e">
        <f>#REF!</f>
        <v>#REF!</v>
      </c>
      <c r="AZ35" s="47" t="e">
        <f>#REF!</f>
        <v>#REF!</v>
      </c>
      <c r="BA35" s="47" t="e">
        <f>#REF!</f>
        <v>#REF!</v>
      </c>
      <c r="BB35" s="47" t="e">
        <f>#REF!</f>
        <v>#REF!</v>
      </c>
      <c r="BC35" s="47" t="e">
        <f>#REF!</f>
        <v>#REF!</v>
      </c>
      <c r="BD35" s="47" t="e">
        <f>#REF!</f>
        <v>#REF!</v>
      </c>
      <c r="BE35" s="47" t="e">
        <f>#REF!</f>
        <v>#REF!</v>
      </c>
      <c r="BF35" s="47" t="e">
        <f>#REF!</f>
        <v>#REF!</v>
      </c>
      <c r="BG35" s="47" t="e">
        <f>#REF!</f>
        <v>#REF!</v>
      </c>
      <c r="BH35" s="47" t="e">
        <f>#REF!</f>
        <v>#REF!</v>
      </c>
      <c r="BI35" s="47" t="e">
        <f>#REF!</f>
        <v>#REF!</v>
      </c>
      <c r="BJ35" s="69"/>
      <c r="BK35" s="47" t="e">
        <f>#REF!</f>
        <v>#REF!</v>
      </c>
      <c r="BL35" s="47" t="e">
        <f>#REF!</f>
        <v>#REF!</v>
      </c>
      <c r="BM35" s="47" t="e">
        <f>#REF!</f>
        <v>#REF!</v>
      </c>
      <c r="BN35" s="47" t="e">
        <f>#REF!</f>
        <v>#REF!</v>
      </c>
      <c r="BO35" s="47" t="e">
        <f>#REF!</f>
        <v>#REF!</v>
      </c>
      <c r="BP35" s="47" t="e">
        <f>#REF!</f>
        <v>#REF!</v>
      </c>
      <c r="BQ35" s="47" t="e">
        <f>#REF!</f>
        <v>#REF!</v>
      </c>
      <c r="BR35" s="47" t="e">
        <f>#REF!</f>
        <v>#REF!</v>
      </c>
      <c r="BS35" s="47" t="e">
        <f>#REF!</f>
        <v>#REF!</v>
      </c>
      <c r="BT35" s="47" t="e">
        <f>#REF!</f>
        <v>#REF!</v>
      </c>
      <c r="BU35" s="47" t="e">
        <f>#REF!</f>
        <v>#REF!</v>
      </c>
      <c r="BV35" s="47" t="e">
        <f>#REF!</f>
        <v>#REF!</v>
      </c>
      <c r="BW35" s="69"/>
      <c r="BX35" s="102"/>
      <c r="BY35" s="76">
        <f t="shared" si="18"/>
        <v>0</v>
      </c>
      <c r="BZ35" s="102"/>
      <c r="CA35" s="76" t="e">
        <f t="shared" si="19"/>
        <v>#REF!</v>
      </c>
      <c r="CB35" s="102"/>
      <c r="CC35" s="76" t="e">
        <f t="shared" si="20"/>
        <v>#REF!</v>
      </c>
      <c r="CD35" s="102"/>
      <c r="CE35" s="76" t="e">
        <f t="shared" si="21"/>
        <v>#REF!</v>
      </c>
      <c r="CF35" s="103" t="str">
        <f>IFERROR(#REF!/#REF!-1,"")</f>
        <v/>
      </c>
      <c r="CG35" s="103"/>
      <c r="CH35" s="82" t="str">
        <f>IFERROR(CA35/BY35-1,"")</f>
        <v/>
      </c>
      <c r="CJ35" s="82" t="str">
        <f>IFERROR(CC35/CA35-1,"")</f>
        <v/>
      </c>
      <c r="CL35" s="82" t="str">
        <f>IFERROR(CE35/CC35-1,"")</f>
        <v/>
      </c>
    </row>
    <row r="36" spans="1:90" x14ac:dyDescent="0.25">
      <c r="A36" s="15"/>
      <c r="B36" s="143"/>
      <c r="C36" s="2"/>
      <c r="H36" s="87"/>
      <c r="I36" s="251" t="e">
        <f t="shared" si="16"/>
        <v>#DIV/0!</v>
      </c>
      <c r="J36" s="69">
        <f t="shared" si="17"/>
        <v>0</v>
      </c>
      <c r="K36" s="69"/>
      <c r="L36" s="69"/>
      <c r="M36" s="69"/>
      <c r="O36" s="87"/>
      <c r="Q36" s="87"/>
      <c r="S36" s="87"/>
      <c r="U36" s="87"/>
      <c r="W36" s="87"/>
      <c r="Y36" s="87"/>
      <c r="AA36" s="87"/>
      <c r="AC36" s="87"/>
      <c r="AE36" s="87"/>
      <c r="AG36" s="87"/>
      <c r="AI36" s="87"/>
      <c r="CF36" s="103"/>
      <c r="CG36" s="103"/>
      <c r="CH36" s="82"/>
      <c r="CJ36" s="82"/>
      <c r="CL36" s="82"/>
    </row>
    <row r="37" spans="1:90" x14ac:dyDescent="0.25">
      <c r="A37" s="15"/>
      <c r="B37" s="143"/>
      <c r="C37" s="20" t="s">
        <v>299</v>
      </c>
      <c r="D37" s="1" t="s">
        <v>313</v>
      </c>
      <c r="E37" s="1"/>
      <c r="F37" s="1"/>
      <c r="G37" s="54">
        <f>SUM(G25,G28,G35)</f>
        <v>-109650</v>
      </c>
      <c r="H37" s="54">
        <f>SUM(H25,H28,H35)</f>
        <v>-275750</v>
      </c>
      <c r="I37" s="251">
        <f t="shared" si="16"/>
        <v>1.5148198814409484</v>
      </c>
      <c r="J37" s="69">
        <f t="shared" si="17"/>
        <v>-166100</v>
      </c>
      <c r="K37" s="69"/>
      <c r="L37" s="69"/>
      <c r="M37" s="69"/>
      <c r="N37" s="54" t="e">
        <f>SUM(N25,N28,N35)</f>
        <v>#REF!</v>
      </c>
      <c r="O37" s="146">
        <f>SUM(O25,O28)-O35</f>
        <v>0</v>
      </c>
      <c r="P37" s="54" t="e">
        <f t="shared" ref="P37:AH37" si="22">SUM(P25,P28,P35)</f>
        <v>#REF!</v>
      </c>
      <c r="Q37" s="146">
        <f>SUM(Q25,Q28)-Q35</f>
        <v>0</v>
      </c>
      <c r="R37" s="54" t="e">
        <f t="shared" si="22"/>
        <v>#REF!</v>
      </c>
      <c r="S37" s="146">
        <f>SUM(S25,S28)-S35</f>
        <v>0</v>
      </c>
      <c r="T37" s="54" t="e">
        <f t="shared" si="22"/>
        <v>#REF!</v>
      </c>
      <c r="U37" s="146">
        <f>SUM(U25,U28)-U35</f>
        <v>0</v>
      </c>
      <c r="V37" s="54" t="e">
        <f t="shared" si="22"/>
        <v>#REF!</v>
      </c>
      <c r="W37" s="146">
        <f>SUM(W25,W28)-W35</f>
        <v>0</v>
      </c>
      <c r="X37" s="54" t="e">
        <f t="shared" si="22"/>
        <v>#REF!</v>
      </c>
      <c r="Y37" s="146">
        <f>SUM(Y25,Y28)-Y35</f>
        <v>0</v>
      </c>
      <c r="Z37" s="54" t="e">
        <f t="shared" si="22"/>
        <v>#REF!</v>
      </c>
      <c r="AA37" s="146">
        <f>SUM(AA25,AA28)-AA35</f>
        <v>0</v>
      </c>
      <c r="AB37" s="54" t="e">
        <f t="shared" si="22"/>
        <v>#REF!</v>
      </c>
      <c r="AC37" s="146">
        <f>SUM(AC25,AC28)-AC35</f>
        <v>0</v>
      </c>
      <c r="AD37" s="54" t="e">
        <f t="shared" si="22"/>
        <v>#REF!</v>
      </c>
      <c r="AE37" s="146">
        <f>SUM(AE25,AE28)-AE35</f>
        <v>0</v>
      </c>
      <c r="AF37" s="54" t="e">
        <f t="shared" si="22"/>
        <v>#REF!</v>
      </c>
      <c r="AG37" s="146">
        <f>SUM(AG25,AG28)-AG35</f>
        <v>0</v>
      </c>
      <c r="AH37" s="54" t="e">
        <f t="shared" si="22"/>
        <v>#REF!</v>
      </c>
      <c r="AI37" s="146">
        <f>SUM(AI25,AI28)-AI35</f>
        <v>0</v>
      </c>
      <c r="AJ37" s="74"/>
      <c r="AK37" s="54" t="e">
        <f t="shared" ref="AK37:AV37" si="23">SUM(AK25,AK28,AK35)</f>
        <v>#REF!</v>
      </c>
      <c r="AL37" s="54" t="e">
        <f t="shared" si="23"/>
        <v>#REF!</v>
      </c>
      <c r="AM37" s="54" t="e">
        <f t="shared" si="23"/>
        <v>#REF!</v>
      </c>
      <c r="AN37" s="54" t="e">
        <f t="shared" si="23"/>
        <v>#REF!</v>
      </c>
      <c r="AO37" s="54" t="e">
        <f t="shared" si="23"/>
        <v>#REF!</v>
      </c>
      <c r="AP37" s="54" t="e">
        <f t="shared" si="23"/>
        <v>#REF!</v>
      </c>
      <c r="AQ37" s="54" t="e">
        <f t="shared" si="23"/>
        <v>#REF!</v>
      </c>
      <c r="AR37" s="54" t="e">
        <f t="shared" si="23"/>
        <v>#REF!</v>
      </c>
      <c r="AS37" s="54" t="e">
        <f t="shared" si="23"/>
        <v>#REF!</v>
      </c>
      <c r="AT37" s="54" t="e">
        <f t="shared" si="23"/>
        <v>#REF!</v>
      </c>
      <c r="AU37" s="54" t="e">
        <f t="shared" si="23"/>
        <v>#REF!</v>
      </c>
      <c r="AV37" s="54" t="e">
        <f t="shared" si="23"/>
        <v>#REF!</v>
      </c>
      <c r="AW37" s="74"/>
      <c r="AX37" s="54" t="e">
        <f t="shared" ref="AX37:BI37" si="24">SUM(AX25,AX28,AX35)</f>
        <v>#REF!</v>
      </c>
      <c r="AY37" s="54" t="e">
        <f t="shared" si="24"/>
        <v>#REF!</v>
      </c>
      <c r="AZ37" s="54" t="e">
        <f t="shared" si="24"/>
        <v>#REF!</v>
      </c>
      <c r="BA37" s="54" t="e">
        <f t="shared" si="24"/>
        <v>#REF!</v>
      </c>
      <c r="BB37" s="54" t="e">
        <f t="shared" si="24"/>
        <v>#REF!</v>
      </c>
      <c r="BC37" s="54" t="e">
        <f t="shared" si="24"/>
        <v>#REF!</v>
      </c>
      <c r="BD37" s="54" t="e">
        <f t="shared" si="24"/>
        <v>#REF!</v>
      </c>
      <c r="BE37" s="54" t="e">
        <f t="shared" si="24"/>
        <v>#REF!</v>
      </c>
      <c r="BF37" s="54" t="e">
        <f t="shared" si="24"/>
        <v>#REF!</v>
      </c>
      <c r="BG37" s="54" t="e">
        <f t="shared" si="24"/>
        <v>#REF!</v>
      </c>
      <c r="BH37" s="54" t="e">
        <f t="shared" si="24"/>
        <v>#REF!</v>
      </c>
      <c r="BI37" s="54" t="e">
        <f t="shared" si="24"/>
        <v>#REF!</v>
      </c>
      <c r="BJ37" s="74"/>
      <c r="BK37" s="54" t="e">
        <f t="shared" ref="BK37:BV37" si="25">SUM(BK25,BK28,BK35)</f>
        <v>#REF!</v>
      </c>
      <c r="BL37" s="54" t="e">
        <f t="shared" si="25"/>
        <v>#REF!</v>
      </c>
      <c r="BM37" s="54" t="e">
        <f t="shared" si="25"/>
        <v>#REF!</v>
      </c>
      <c r="BN37" s="54" t="e">
        <f t="shared" si="25"/>
        <v>#REF!</v>
      </c>
      <c r="BO37" s="54" t="e">
        <f t="shared" si="25"/>
        <v>#REF!</v>
      </c>
      <c r="BP37" s="54" t="e">
        <f t="shared" si="25"/>
        <v>#REF!</v>
      </c>
      <c r="BQ37" s="54" t="e">
        <f t="shared" si="25"/>
        <v>#REF!</v>
      </c>
      <c r="BR37" s="54" t="e">
        <f t="shared" si="25"/>
        <v>#REF!</v>
      </c>
      <c r="BS37" s="54" t="e">
        <f t="shared" si="25"/>
        <v>#REF!</v>
      </c>
      <c r="BT37" s="54" t="e">
        <f t="shared" si="25"/>
        <v>#REF!</v>
      </c>
      <c r="BU37" s="54" t="e">
        <f t="shared" si="25"/>
        <v>#REF!</v>
      </c>
      <c r="BV37" s="54" t="e">
        <f t="shared" si="25"/>
        <v>#REF!</v>
      </c>
      <c r="BW37" s="74"/>
      <c r="BX37" s="102"/>
      <c r="BY37" s="25">
        <f>SUMIFS($G37:$BV37,$G$2:$BV$2,BY$2)</f>
        <v>0</v>
      </c>
      <c r="BZ37" s="102"/>
      <c r="CA37" s="25" t="e">
        <f>SUMIFS($G37:$BV37,$G$2:$BV$2,CA$2)</f>
        <v>#REF!</v>
      </c>
      <c r="CB37" s="102"/>
      <c r="CC37" s="25" t="e">
        <f>SUMIFS($G37:$BV37,$G$2:$BV$2,CC$2)</f>
        <v>#REF!</v>
      </c>
      <c r="CD37" s="72"/>
      <c r="CE37" s="25" t="e">
        <f>SUMIFS($G37:$BV37,$G$2:$BV$2,CE$2)</f>
        <v>#REF!</v>
      </c>
      <c r="CF37" s="103" t="str">
        <f>IFERROR(#REF!/#REF!-1,"")</f>
        <v/>
      </c>
      <c r="CG37" s="103"/>
      <c r="CH37" s="82" t="str">
        <f t="shared" ref="CH37:CH43" si="26">IFERROR(CA37/BY37-1,"")</f>
        <v/>
      </c>
      <c r="CJ37" s="82" t="str">
        <f t="shared" ref="CJ37:CJ43" si="27">IFERROR(CC37/CA37-1,"")</f>
        <v/>
      </c>
      <c r="CL37" s="82" t="str">
        <f t="shared" ref="CL37:CL43" si="28">IFERROR(CE37/CC37-1,"")</f>
        <v/>
      </c>
    </row>
    <row r="38" spans="1:90" x14ac:dyDescent="0.25">
      <c r="A38" s="15"/>
      <c r="B38" s="143"/>
      <c r="C38" s="2"/>
      <c r="H38" s="87"/>
      <c r="O38" s="87"/>
      <c r="Q38" s="87"/>
      <c r="S38" s="87"/>
      <c r="U38" s="87"/>
      <c r="W38" s="87"/>
      <c r="Y38" s="87"/>
      <c r="AA38" s="87"/>
      <c r="AC38" s="87"/>
      <c r="AE38" s="87"/>
      <c r="AG38" s="87"/>
      <c r="AI38" s="87"/>
      <c r="CF38" s="103"/>
      <c r="CG38" s="103"/>
      <c r="CH38" s="82" t="str">
        <f t="shared" si="26"/>
        <v/>
      </c>
      <c r="CJ38" s="82" t="str">
        <f t="shared" si="27"/>
        <v/>
      </c>
      <c r="CL38" s="82" t="str">
        <f t="shared" si="28"/>
        <v/>
      </c>
    </row>
    <row r="39" spans="1:90" x14ac:dyDescent="0.25">
      <c r="A39" s="15" t="s">
        <v>292</v>
      </c>
      <c r="B39" s="249" t="str">
        <f>Tabelas_Apoio!N11</f>
        <v>Receitas Financeiras</v>
      </c>
      <c r="C39" s="2" t="s">
        <v>290</v>
      </c>
      <c r="D39" t="s">
        <v>90</v>
      </c>
      <c r="G39" s="57">
        <f>SUMIFS(Lancamentos!$Y:$Y,Lancamentos!$D:$D,DRE_Mensal!$A39,Lancamentos!$F:$F,DRE_Mensal!G$5,Lancamentos!$I:$I,DRE_Mensal!$B39,Lancamentos!$L:$L,DRE_Mensal!G$3,Lancamentos!$M:$M,DRE_Mensal!G$2)</f>
        <v>0</v>
      </c>
      <c r="H39" s="57">
        <f>SUMIFS(Lancamentos!$Y:$Y,Lancamentos!$D:$D,DRE_Mensal!$A39,Lancamentos!$F:$F,DRE_Mensal!H$5,Lancamentos!$I:$I,DRE_Mensal!$B39,Lancamentos!$L:$L,DRE_Mensal!H$3,Lancamentos!$M:$M,DRE_Mensal!H$2)</f>
        <v>0</v>
      </c>
      <c r="I39" s="251" t="e">
        <f>(H39-G39)/G39</f>
        <v>#DIV/0!</v>
      </c>
      <c r="J39" s="69">
        <f>H39-G39</f>
        <v>0</v>
      </c>
      <c r="K39" s="69"/>
      <c r="L39" s="69"/>
      <c r="M39" s="69"/>
      <c r="N39" s="47" t="e">
        <f>#REF!</f>
        <v>#REF!</v>
      </c>
      <c r="O39" s="147">
        <f>SUMIFS(Lancamentos!$Y:$Y,Lancamentos!$F:$F,DRE_Mensal!O$5,Lancamentos!$D:$D,DRE_Mensal!$A39,Lancamentos!$G:$G,DRE_Mensal!$B39,Lancamentos!$M:$M,DRE_Mensal!O$2,Lancamentos!$L:$L,DRE_Mensal!O$3)</f>
        <v>0</v>
      </c>
      <c r="P39" s="47" t="e">
        <f>#REF!</f>
        <v>#REF!</v>
      </c>
      <c r="Q39" s="147">
        <f>SUMIFS(Lancamentos!$Y:$Y,Lancamentos!$F:$F,DRE_Mensal!Q$5,Lancamentos!$D:$D,DRE_Mensal!$A39,Lancamentos!$G:$G,DRE_Mensal!$B39,Lancamentos!$M:$M,DRE_Mensal!Q$2,Lancamentos!$L:$L,DRE_Mensal!Q$3)</f>
        <v>0</v>
      </c>
      <c r="R39" s="47" t="e">
        <f>#REF!</f>
        <v>#REF!</v>
      </c>
      <c r="S39" s="147">
        <f>SUMIFS(Lancamentos!$Y:$Y,Lancamentos!$F:$F,DRE_Mensal!S$5,Lancamentos!$D:$D,DRE_Mensal!$A39,Lancamentos!$G:$G,DRE_Mensal!$B39,Lancamentos!$M:$M,DRE_Mensal!S$2,Lancamentos!$L:$L,DRE_Mensal!S$3)</f>
        <v>0</v>
      </c>
      <c r="T39" s="47" t="e">
        <f>#REF!</f>
        <v>#REF!</v>
      </c>
      <c r="U39" s="147">
        <f>SUMIFS(Lancamentos!$Y:$Y,Lancamentos!$F:$F,DRE_Mensal!U$5,Lancamentos!$D:$D,DRE_Mensal!$A39,Lancamentos!$G:$G,DRE_Mensal!$B39,Lancamentos!$M:$M,DRE_Mensal!U$2,Lancamentos!$L:$L,DRE_Mensal!U$3)</f>
        <v>0</v>
      </c>
      <c r="V39" s="47" t="e">
        <f>#REF!</f>
        <v>#REF!</v>
      </c>
      <c r="W39" s="147">
        <f>SUMIFS(Lancamentos!$Y:$Y,Lancamentos!$F:$F,DRE_Mensal!W$5,Lancamentos!$D:$D,DRE_Mensal!$A39,Lancamentos!$G:$G,DRE_Mensal!$B39,Lancamentos!$M:$M,DRE_Mensal!W$2,Lancamentos!$L:$L,DRE_Mensal!W$3)</f>
        <v>0</v>
      </c>
      <c r="X39" s="47" t="e">
        <f>#REF!</f>
        <v>#REF!</v>
      </c>
      <c r="Y39" s="147">
        <f>SUMIFS(Lancamentos!$Y:$Y,Lancamentos!$F:$F,DRE_Mensal!Y$5,Lancamentos!$D:$D,DRE_Mensal!$A39,Lancamentos!$G:$G,DRE_Mensal!$B39,Lancamentos!$M:$M,DRE_Mensal!Y$2,Lancamentos!$L:$L,DRE_Mensal!Y$3)</f>
        <v>0</v>
      </c>
      <c r="Z39" s="47" t="e">
        <f>#REF!</f>
        <v>#REF!</v>
      </c>
      <c r="AA39" s="147">
        <f>SUMIFS(Lancamentos!$Y:$Y,Lancamentos!$F:$F,DRE_Mensal!AA$5,Lancamentos!$D:$D,DRE_Mensal!$A39,Lancamentos!$G:$G,DRE_Mensal!$B39,Lancamentos!$M:$M,DRE_Mensal!AA$2,Lancamentos!$L:$L,DRE_Mensal!AA$3)</f>
        <v>0</v>
      </c>
      <c r="AB39" s="47" t="e">
        <f>#REF!</f>
        <v>#REF!</v>
      </c>
      <c r="AC39" s="147">
        <f>SUMIFS(Lancamentos!$Y:$Y,Lancamentos!$F:$F,DRE_Mensal!AC$5,Lancamentos!$D:$D,DRE_Mensal!$A39,Lancamentos!$G:$G,DRE_Mensal!$B39,Lancamentos!$M:$M,DRE_Mensal!AC$2,Lancamentos!$L:$L,DRE_Mensal!AC$3)</f>
        <v>0</v>
      </c>
      <c r="AD39" s="47" t="e">
        <f>#REF!</f>
        <v>#REF!</v>
      </c>
      <c r="AE39" s="147">
        <f>SUMIFS(Lancamentos!$Y:$Y,Lancamentos!$F:$F,DRE_Mensal!AE$5,Lancamentos!$D:$D,DRE_Mensal!$A39,Lancamentos!$G:$G,DRE_Mensal!$B39,Lancamentos!$M:$M,DRE_Mensal!AE$2,Lancamentos!$L:$L,DRE_Mensal!AE$3)</f>
        <v>0</v>
      </c>
      <c r="AF39" s="47" t="e">
        <f>#REF!</f>
        <v>#REF!</v>
      </c>
      <c r="AG39" s="147">
        <f>SUMIFS(Lancamentos!$Y:$Y,Lancamentos!$F:$F,DRE_Mensal!AG$5,Lancamentos!$D:$D,DRE_Mensal!$A39,Lancamentos!$G:$G,DRE_Mensal!$B39,Lancamentos!$M:$M,DRE_Mensal!AG$2,Lancamentos!$L:$L,DRE_Mensal!AG$3)</f>
        <v>0</v>
      </c>
      <c r="AH39" s="47" t="e">
        <f>#REF!</f>
        <v>#REF!</v>
      </c>
      <c r="AI39" s="147">
        <f>SUMIFS(Lancamentos!$Y:$Y,Lancamentos!$F:$F,DRE_Mensal!AI$5,Lancamentos!$D:$D,DRE_Mensal!$A39,Lancamentos!$G:$G,DRE_Mensal!$B39,Lancamentos!$M:$M,DRE_Mensal!AI$2,Lancamentos!$L:$L,DRE_Mensal!AI$3)</f>
        <v>0</v>
      </c>
      <c r="AJ39" s="69"/>
      <c r="AK39" s="47" t="e">
        <f>#REF!</f>
        <v>#REF!</v>
      </c>
      <c r="AL39" s="47" t="e">
        <f>#REF!</f>
        <v>#REF!</v>
      </c>
      <c r="AM39" s="47" t="e">
        <f>#REF!</f>
        <v>#REF!</v>
      </c>
      <c r="AN39" s="47" t="e">
        <f>#REF!</f>
        <v>#REF!</v>
      </c>
      <c r="AO39" s="47" t="e">
        <f>#REF!</f>
        <v>#REF!</v>
      </c>
      <c r="AP39" s="47" t="e">
        <f>#REF!</f>
        <v>#REF!</v>
      </c>
      <c r="AQ39" s="47" t="e">
        <f>#REF!</f>
        <v>#REF!</v>
      </c>
      <c r="AR39" s="47" t="e">
        <f>#REF!</f>
        <v>#REF!</v>
      </c>
      <c r="AS39" s="47" t="e">
        <f>#REF!</f>
        <v>#REF!</v>
      </c>
      <c r="AT39" s="47" t="e">
        <f>#REF!</f>
        <v>#REF!</v>
      </c>
      <c r="AU39" s="47" t="e">
        <f>#REF!</f>
        <v>#REF!</v>
      </c>
      <c r="AV39" s="47" t="e">
        <f>#REF!</f>
        <v>#REF!</v>
      </c>
      <c r="AW39" s="69"/>
      <c r="AX39" s="47" t="e">
        <f>#REF!</f>
        <v>#REF!</v>
      </c>
      <c r="AY39" s="47" t="e">
        <f>#REF!</f>
        <v>#REF!</v>
      </c>
      <c r="AZ39" s="47" t="e">
        <f>#REF!</f>
        <v>#REF!</v>
      </c>
      <c r="BA39" s="47" t="e">
        <f>#REF!</f>
        <v>#REF!</v>
      </c>
      <c r="BB39" s="47" t="e">
        <f>#REF!</f>
        <v>#REF!</v>
      </c>
      <c r="BC39" s="47" t="e">
        <f>#REF!</f>
        <v>#REF!</v>
      </c>
      <c r="BD39" s="47" t="e">
        <f>#REF!</f>
        <v>#REF!</v>
      </c>
      <c r="BE39" s="47" t="e">
        <f>#REF!</f>
        <v>#REF!</v>
      </c>
      <c r="BF39" s="47" t="e">
        <f>#REF!</f>
        <v>#REF!</v>
      </c>
      <c r="BG39" s="47" t="e">
        <f>#REF!</f>
        <v>#REF!</v>
      </c>
      <c r="BH39" s="47" t="e">
        <f>#REF!</f>
        <v>#REF!</v>
      </c>
      <c r="BI39" s="47" t="e">
        <f>#REF!</f>
        <v>#REF!</v>
      </c>
      <c r="BJ39" s="69"/>
      <c r="BK39" s="47" t="e">
        <f>#REF!</f>
        <v>#REF!</v>
      </c>
      <c r="BL39" s="47" t="e">
        <f>#REF!</f>
        <v>#REF!</v>
      </c>
      <c r="BM39" s="47" t="e">
        <f>#REF!</f>
        <v>#REF!</v>
      </c>
      <c r="BN39" s="47" t="e">
        <f>#REF!</f>
        <v>#REF!</v>
      </c>
      <c r="BO39" s="47" t="e">
        <f>#REF!</f>
        <v>#REF!</v>
      </c>
      <c r="BP39" s="47" t="e">
        <f>#REF!</f>
        <v>#REF!</v>
      </c>
      <c r="BQ39" s="47" t="e">
        <f>#REF!</f>
        <v>#REF!</v>
      </c>
      <c r="BR39" s="47" t="e">
        <f>#REF!</f>
        <v>#REF!</v>
      </c>
      <c r="BS39" s="47" t="e">
        <f>#REF!</f>
        <v>#REF!</v>
      </c>
      <c r="BT39" s="47" t="e">
        <f>#REF!</f>
        <v>#REF!</v>
      </c>
      <c r="BU39" s="47" t="e">
        <f>#REF!</f>
        <v>#REF!</v>
      </c>
      <c r="BV39" s="47" t="e">
        <f>#REF!</f>
        <v>#REF!</v>
      </c>
      <c r="BW39" s="69"/>
      <c r="BX39" s="102"/>
      <c r="BY39" s="76">
        <f>SUMIFS($G39:$BV39,$G$2:$BV$2,BY$2)</f>
        <v>0</v>
      </c>
      <c r="BZ39" s="102"/>
      <c r="CA39" s="76" t="e">
        <f>SUMIFS($G39:$BV39,$G$2:$BV$2,CA$2)</f>
        <v>#REF!</v>
      </c>
      <c r="CB39" s="102"/>
      <c r="CC39" s="76" t="e">
        <f>SUMIFS($G39:$BV39,$G$2:$BV$2,CC$2)</f>
        <v>#REF!</v>
      </c>
      <c r="CD39" s="102"/>
      <c r="CE39" s="76" t="e">
        <f>SUMIFS($G39:$BV39,$G$2:$BV$2,CE$2)</f>
        <v>#REF!</v>
      </c>
      <c r="CF39" s="103"/>
      <c r="CG39" s="103"/>
      <c r="CH39" s="82" t="str">
        <f t="shared" si="26"/>
        <v/>
      </c>
      <c r="CJ39" s="82" t="str">
        <f t="shared" si="27"/>
        <v/>
      </c>
      <c r="CL39" s="82" t="str">
        <f t="shared" si="28"/>
        <v/>
      </c>
    </row>
    <row r="40" spans="1:90" x14ac:dyDescent="0.25">
      <c r="A40" s="15"/>
      <c r="B40" s="142"/>
      <c r="C40" s="2"/>
      <c r="H40" s="87"/>
      <c r="I40" s="251"/>
      <c r="J40" s="69"/>
      <c r="K40" s="69"/>
      <c r="L40" s="69"/>
      <c r="M40" s="69"/>
      <c r="O40" s="87"/>
      <c r="Q40" s="87"/>
      <c r="S40" s="87"/>
      <c r="U40" s="87"/>
      <c r="W40" s="87"/>
      <c r="Y40" s="87"/>
      <c r="AA40" s="87"/>
      <c r="AC40" s="87"/>
      <c r="AE40" s="87"/>
      <c r="AG40" s="87"/>
      <c r="AI40" s="87"/>
      <c r="CF40" s="103"/>
      <c r="CG40" s="103"/>
      <c r="CH40" s="82" t="str">
        <f t="shared" si="26"/>
        <v/>
      </c>
      <c r="CJ40" s="82" t="str">
        <f t="shared" si="27"/>
        <v/>
      </c>
      <c r="CL40" s="82" t="str">
        <f t="shared" si="28"/>
        <v/>
      </c>
    </row>
    <row r="41" spans="1:90" x14ac:dyDescent="0.25">
      <c r="A41" s="15" t="s">
        <v>292</v>
      </c>
      <c r="B41" s="249" t="str">
        <f>Tabelas_Apoio!N9</f>
        <v>Despesas_Financeiras</v>
      </c>
      <c r="C41" s="2" t="s">
        <v>296</v>
      </c>
      <c r="D41" t="s">
        <v>215</v>
      </c>
      <c r="G41" s="57">
        <f>-SUMIFS(Lancamentos!$Y:$Y,Lancamentos!$D:$D,DRE_Mensal!$A41,Lancamentos!$F:$F,DRE_Mensal!G$5,Lancamentos!$G:$G,DRE_Mensal!$B41,Lancamentos!$L:$L,DRE_Mensal!G$3,Lancamentos!$M:$M,DRE_Mensal!G$2)</f>
        <v>0</v>
      </c>
      <c r="H41" s="57">
        <f>-SUMIFS(Lancamentos!$Y:$Y,Lancamentos!$D:$D,DRE_Mensal!$A41,Lancamentos!$F:$F,DRE_Mensal!H$5,Lancamentos!$G:$G,DRE_Mensal!$B41,Lancamentos!$L:$L,DRE_Mensal!H$3,Lancamentos!$M:$M,DRE_Mensal!H$2)</f>
        <v>0</v>
      </c>
      <c r="I41" s="251" t="e">
        <f>(H41-G41)/G41</f>
        <v>#DIV/0!</v>
      </c>
      <c r="J41" s="69">
        <f>H41-G41</f>
        <v>0</v>
      </c>
      <c r="K41" s="69"/>
      <c r="L41" s="69"/>
      <c r="M41" s="69"/>
      <c r="N41" s="47" t="e">
        <f>#REF!</f>
        <v>#REF!</v>
      </c>
      <c r="O41" s="147">
        <f>-SUMIFS(Lancamentos!$Y:$Y,Lancamentos!$F:$F,DRE_Mensal!O$5,Lancamentos!$D:$D,DRE_Mensal!$A41,Lancamentos!$G:$G,DRE_Mensal!$B41,Lancamentos!$M:$M,DRE_Mensal!O$2,Lancamentos!$L:$L,DRE_Mensal!O$3)</f>
        <v>0</v>
      </c>
      <c r="P41" s="47" t="e">
        <f>#REF!</f>
        <v>#REF!</v>
      </c>
      <c r="Q41" s="147">
        <f>-SUMIFS(Lancamentos!$Y:$Y,Lancamentos!$F:$F,DRE_Mensal!Q$5,Lancamentos!$D:$D,DRE_Mensal!$A41,Lancamentos!$G:$G,DRE_Mensal!$B41,Lancamentos!$M:$M,DRE_Mensal!Q$2,Lancamentos!$L:$L,DRE_Mensal!Q$3)</f>
        <v>0</v>
      </c>
      <c r="R41" s="47" t="e">
        <f>#REF!</f>
        <v>#REF!</v>
      </c>
      <c r="S41" s="147">
        <f>-SUMIFS(Lancamentos!$Y:$Y,Lancamentos!$F:$F,DRE_Mensal!S$5,Lancamentos!$D:$D,DRE_Mensal!$A41,Lancamentos!$G:$G,DRE_Mensal!$B41,Lancamentos!$M:$M,DRE_Mensal!S$2,Lancamentos!$L:$L,DRE_Mensal!S$3)</f>
        <v>0</v>
      </c>
      <c r="T41" s="47" t="e">
        <f>#REF!</f>
        <v>#REF!</v>
      </c>
      <c r="U41" s="147">
        <f>-SUMIFS(Lancamentos!$Y:$Y,Lancamentos!$F:$F,DRE_Mensal!U$5,Lancamentos!$D:$D,DRE_Mensal!$A41,Lancamentos!$G:$G,DRE_Mensal!$B41,Lancamentos!$M:$M,DRE_Mensal!U$2,Lancamentos!$L:$L,DRE_Mensal!U$3)</f>
        <v>0</v>
      </c>
      <c r="V41" s="47" t="e">
        <f>#REF!</f>
        <v>#REF!</v>
      </c>
      <c r="W41" s="147">
        <f>-SUMIFS(Lancamentos!$Y:$Y,Lancamentos!$F:$F,DRE_Mensal!W$5,Lancamentos!$D:$D,DRE_Mensal!$A41,Lancamentos!$G:$G,DRE_Mensal!$B41,Lancamentos!$M:$M,DRE_Mensal!W$2,Lancamentos!$L:$L,DRE_Mensal!W$3)</f>
        <v>0</v>
      </c>
      <c r="X41" s="47" t="e">
        <f>#REF!</f>
        <v>#REF!</v>
      </c>
      <c r="Y41" s="147">
        <f>-SUMIFS(Lancamentos!$Y:$Y,Lancamentos!$F:$F,DRE_Mensal!Y$5,Lancamentos!$D:$D,DRE_Mensal!$A41,Lancamentos!$G:$G,DRE_Mensal!$B41,Lancamentos!$M:$M,DRE_Mensal!Y$2,Lancamentos!$L:$L,DRE_Mensal!Y$3)</f>
        <v>0</v>
      </c>
      <c r="Z41" s="47" t="e">
        <f>#REF!</f>
        <v>#REF!</v>
      </c>
      <c r="AA41" s="147">
        <f>-SUMIFS(Lancamentos!$Y:$Y,Lancamentos!$F:$F,DRE_Mensal!AA$5,Lancamentos!$D:$D,DRE_Mensal!$A41,Lancamentos!$G:$G,DRE_Mensal!$B41,Lancamentos!$M:$M,DRE_Mensal!AA$2,Lancamentos!$L:$L,DRE_Mensal!AA$3)</f>
        <v>0</v>
      </c>
      <c r="AB41" s="47" t="e">
        <f>#REF!</f>
        <v>#REF!</v>
      </c>
      <c r="AC41" s="147">
        <f>-SUMIFS(Lancamentos!$Y:$Y,Lancamentos!$F:$F,DRE_Mensal!AC$5,Lancamentos!$D:$D,DRE_Mensal!$A41,Lancamentos!$G:$G,DRE_Mensal!$B41,Lancamentos!$M:$M,DRE_Mensal!AC$2,Lancamentos!$L:$L,DRE_Mensal!AC$3)</f>
        <v>0</v>
      </c>
      <c r="AD41" s="47" t="e">
        <f>#REF!</f>
        <v>#REF!</v>
      </c>
      <c r="AE41" s="147">
        <f>-SUMIFS(Lancamentos!$Y:$Y,Lancamentos!$F:$F,DRE_Mensal!AE$5,Lancamentos!$D:$D,DRE_Mensal!$A41,Lancamentos!$G:$G,DRE_Mensal!$B41,Lancamentos!$M:$M,DRE_Mensal!AE$2,Lancamentos!$L:$L,DRE_Mensal!AE$3)</f>
        <v>0</v>
      </c>
      <c r="AF41" s="47" t="e">
        <f>#REF!</f>
        <v>#REF!</v>
      </c>
      <c r="AG41" s="147">
        <f>-SUMIFS(Lancamentos!$Y:$Y,Lancamentos!$F:$F,DRE_Mensal!AG$5,Lancamentos!$D:$D,DRE_Mensal!$A41,Lancamentos!$G:$G,DRE_Mensal!$B41,Lancamentos!$M:$M,DRE_Mensal!AG$2,Lancamentos!$L:$L,DRE_Mensal!AG$3)</f>
        <v>0</v>
      </c>
      <c r="AH41" s="47" t="e">
        <f>#REF!</f>
        <v>#REF!</v>
      </c>
      <c r="AI41" s="147">
        <f>-SUMIFS(Lancamentos!$Y:$Y,Lancamentos!$F:$F,DRE_Mensal!AI$5,Lancamentos!$D:$D,DRE_Mensal!$A41,Lancamentos!$G:$G,DRE_Mensal!$B41,Lancamentos!$M:$M,DRE_Mensal!AI$2,Lancamentos!$L:$L,DRE_Mensal!AI$3)</f>
        <v>0</v>
      </c>
      <c r="AJ41" s="69"/>
      <c r="AK41" s="47" t="e">
        <f>#REF!</f>
        <v>#REF!</v>
      </c>
      <c r="AL41" s="47" t="e">
        <f>#REF!</f>
        <v>#REF!</v>
      </c>
      <c r="AM41" s="47" t="e">
        <f>#REF!</f>
        <v>#REF!</v>
      </c>
      <c r="AN41" s="47" t="e">
        <f>#REF!</f>
        <v>#REF!</v>
      </c>
      <c r="AO41" s="47" t="e">
        <f>#REF!</f>
        <v>#REF!</v>
      </c>
      <c r="AP41" s="47" t="e">
        <f>#REF!</f>
        <v>#REF!</v>
      </c>
      <c r="AQ41" s="47" t="e">
        <f>#REF!</f>
        <v>#REF!</v>
      </c>
      <c r="AR41" s="47" t="e">
        <f>#REF!</f>
        <v>#REF!</v>
      </c>
      <c r="AS41" s="47" t="e">
        <f>#REF!</f>
        <v>#REF!</v>
      </c>
      <c r="AT41" s="47" t="e">
        <f>#REF!</f>
        <v>#REF!</v>
      </c>
      <c r="AU41" s="47" t="e">
        <f>#REF!</f>
        <v>#REF!</v>
      </c>
      <c r="AV41" s="47" t="e">
        <f>#REF!</f>
        <v>#REF!</v>
      </c>
      <c r="AW41" s="69"/>
      <c r="AX41" s="47" t="e">
        <f>#REF!</f>
        <v>#REF!</v>
      </c>
      <c r="AY41" s="47" t="e">
        <f>#REF!</f>
        <v>#REF!</v>
      </c>
      <c r="AZ41" s="47" t="e">
        <f>#REF!</f>
        <v>#REF!</v>
      </c>
      <c r="BA41" s="47" t="e">
        <f>#REF!</f>
        <v>#REF!</v>
      </c>
      <c r="BB41" s="47" t="e">
        <f>#REF!</f>
        <v>#REF!</v>
      </c>
      <c r="BC41" s="47" t="e">
        <f>#REF!</f>
        <v>#REF!</v>
      </c>
      <c r="BD41" s="47" t="e">
        <f>#REF!</f>
        <v>#REF!</v>
      </c>
      <c r="BE41" s="47" t="e">
        <f>#REF!</f>
        <v>#REF!</v>
      </c>
      <c r="BF41" s="47" t="e">
        <f>#REF!</f>
        <v>#REF!</v>
      </c>
      <c r="BG41" s="47" t="e">
        <f>#REF!</f>
        <v>#REF!</v>
      </c>
      <c r="BH41" s="47" t="e">
        <f>#REF!</f>
        <v>#REF!</v>
      </c>
      <c r="BI41" s="47" t="e">
        <f>#REF!</f>
        <v>#REF!</v>
      </c>
      <c r="BJ41" s="69"/>
      <c r="BK41" s="47" t="e">
        <f>#REF!</f>
        <v>#REF!</v>
      </c>
      <c r="BL41" s="47" t="e">
        <f>#REF!</f>
        <v>#REF!</v>
      </c>
      <c r="BM41" s="47" t="e">
        <f>#REF!</f>
        <v>#REF!</v>
      </c>
      <c r="BN41" s="47" t="e">
        <f>#REF!</f>
        <v>#REF!</v>
      </c>
      <c r="BO41" s="47" t="e">
        <f>#REF!</f>
        <v>#REF!</v>
      </c>
      <c r="BP41" s="47" t="e">
        <f>#REF!</f>
        <v>#REF!</v>
      </c>
      <c r="BQ41" s="47" t="e">
        <f>#REF!</f>
        <v>#REF!</v>
      </c>
      <c r="BR41" s="47" t="e">
        <f>#REF!</f>
        <v>#REF!</v>
      </c>
      <c r="BS41" s="47" t="e">
        <f>#REF!</f>
        <v>#REF!</v>
      </c>
      <c r="BT41" s="47" t="e">
        <f>#REF!</f>
        <v>#REF!</v>
      </c>
      <c r="BU41" s="47" t="e">
        <f>#REF!</f>
        <v>#REF!</v>
      </c>
      <c r="BV41" s="47" t="e">
        <f>#REF!</f>
        <v>#REF!</v>
      </c>
      <c r="BW41" s="69"/>
      <c r="BX41" s="102"/>
      <c r="BY41" s="76">
        <f>SUMIFS($G41:$BV41,$G$2:$BV$2,BY$2)</f>
        <v>0</v>
      </c>
      <c r="BZ41" s="102"/>
      <c r="CA41" s="76" t="e">
        <f>SUMIFS($G41:$BV41,$G$2:$BV$2,CA$2)</f>
        <v>#REF!</v>
      </c>
      <c r="CB41" s="102"/>
      <c r="CC41" s="76" t="e">
        <f>SUMIFS($G41:$BV41,$G$2:$BV$2,CC$2)</f>
        <v>#REF!</v>
      </c>
      <c r="CD41" s="102"/>
      <c r="CE41" s="76" t="e">
        <f>SUMIFS($G41:$BV41,$G$2:$BV$2,CE$2)</f>
        <v>#REF!</v>
      </c>
      <c r="CF41" s="103" t="str">
        <f>IFERROR(#REF!/#REF!-1,"")</f>
        <v/>
      </c>
      <c r="CG41" s="103"/>
      <c r="CH41" s="82" t="str">
        <f t="shared" si="26"/>
        <v/>
      </c>
      <c r="CJ41" s="82" t="str">
        <f t="shared" si="27"/>
        <v/>
      </c>
      <c r="CL41" s="82" t="str">
        <f t="shared" si="28"/>
        <v/>
      </c>
    </row>
    <row r="42" spans="1:90" x14ac:dyDescent="0.25">
      <c r="A42" s="15"/>
      <c r="C42" s="2"/>
      <c r="G42" s="5"/>
      <c r="H42" s="148"/>
      <c r="I42" s="248"/>
      <c r="J42" s="248"/>
      <c r="K42" s="248"/>
      <c r="L42" s="248"/>
      <c r="M42" s="248"/>
      <c r="N42" s="5"/>
      <c r="O42" s="148"/>
      <c r="P42" s="5"/>
      <c r="Q42" s="148"/>
      <c r="R42" s="5"/>
      <c r="S42" s="148"/>
      <c r="T42" s="5"/>
      <c r="U42" s="148"/>
      <c r="V42" s="5"/>
      <c r="W42" s="148"/>
      <c r="X42" s="5"/>
      <c r="Y42" s="148"/>
      <c r="Z42" s="5"/>
      <c r="AA42" s="148"/>
      <c r="AB42" s="5"/>
      <c r="AC42" s="148"/>
      <c r="AD42" s="5"/>
      <c r="AE42" s="148"/>
      <c r="AF42" s="5"/>
      <c r="AG42" s="148"/>
      <c r="AH42" s="5"/>
      <c r="AI42" s="148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CF42" s="103"/>
      <c r="CG42" s="103"/>
      <c r="CH42" s="82" t="str">
        <f t="shared" si="26"/>
        <v/>
      </c>
      <c r="CJ42" s="82" t="str">
        <f t="shared" si="27"/>
        <v/>
      </c>
      <c r="CL42" s="82" t="str">
        <f t="shared" si="28"/>
        <v/>
      </c>
    </row>
    <row r="43" spans="1:90" x14ac:dyDescent="0.25">
      <c r="A43" s="15"/>
      <c r="C43" s="20" t="s">
        <v>299</v>
      </c>
      <c r="D43" s="1" t="s">
        <v>314</v>
      </c>
      <c r="E43" s="1"/>
      <c r="F43" s="1"/>
      <c r="G43" s="53">
        <f>SUM(G37,G39,G41)</f>
        <v>-109650</v>
      </c>
      <c r="H43" s="53">
        <f>SUM(H37,H39,H41)</f>
        <v>-275750</v>
      </c>
      <c r="I43" s="251">
        <f>(H43-G43)/G43</f>
        <v>1.5148198814409484</v>
      </c>
      <c r="J43" s="69">
        <f>H43-G43</f>
        <v>-166100</v>
      </c>
      <c r="K43" s="69"/>
      <c r="L43" s="69"/>
      <c r="M43" s="69"/>
      <c r="N43" s="53" t="e">
        <f>SUM(N37:N41)</f>
        <v>#REF!</v>
      </c>
      <c r="O43" s="149">
        <f>SUM(O37:O41)+O35</f>
        <v>0</v>
      </c>
      <c r="P43" s="53" t="e">
        <f t="shared" ref="P43:AH43" si="29">SUM(P37:P41)</f>
        <v>#REF!</v>
      </c>
      <c r="Q43" s="149">
        <f>SUM(Q37:Q41)+Q35</f>
        <v>0</v>
      </c>
      <c r="R43" s="53" t="e">
        <f t="shared" si="29"/>
        <v>#REF!</v>
      </c>
      <c r="S43" s="149">
        <f>SUM(S37:S41)+S35</f>
        <v>0</v>
      </c>
      <c r="T43" s="53" t="e">
        <f t="shared" si="29"/>
        <v>#REF!</v>
      </c>
      <c r="U43" s="149">
        <f>SUM(U37:U41)+U35</f>
        <v>0</v>
      </c>
      <c r="V43" s="53" t="e">
        <f t="shared" si="29"/>
        <v>#REF!</v>
      </c>
      <c r="W43" s="149">
        <f>SUM(W37:W41)+W35</f>
        <v>0</v>
      </c>
      <c r="X43" s="53" t="e">
        <f t="shared" si="29"/>
        <v>#REF!</v>
      </c>
      <c r="Y43" s="149">
        <f>SUM(Y37:Y41)+Y35</f>
        <v>0</v>
      </c>
      <c r="Z43" s="53" t="e">
        <f t="shared" si="29"/>
        <v>#REF!</v>
      </c>
      <c r="AA43" s="149">
        <f>SUM(AA37:AA41)+AA35</f>
        <v>0</v>
      </c>
      <c r="AB43" s="53" t="e">
        <f t="shared" si="29"/>
        <v>#REF!</v>
      </c>
      <c r="AC43" s="149">
        <f>SUM(AC37:AC41)+AC35</f>
        <v>0</v>
      </c>
      <c r="AD43" s="53" t="e">
        <f t="shared" si="29"/>
        <v>#REF!</v>
      </c>
      <c r="AE43" s="149">
        <f>SUM(AE37:AE41)+AE35</f>
        <v>0</v>
      </c>
      <c r="AF43" s="53" t="e">
        <f t="shared" si="29"/>
        <v>#REF!</v>
      </c>
      <c r="AG43" s="149">
        <f>SUM(AG37:AG41)+AG35</f>
        <v>0</v>
      </c>
      <c r="AH43" s="53" t="e">
        <f t="shared" si="29"/>
        <v>#REF!</v>
      </c>
      <c r="AI43" s="149">
        <f>SUM(AI37:AI41)+AI35</f>
        <v>0</v>
      </c>
      <c r="AJ43" s="67"/>
      <c r="AK43" s="53" t="e">
        <f t="shared" ref="AK43:AV43" si="30">SUM(AK37:AK41)</f>
        <v>#REF!</v>
      </c>
      <c r="AL43" s="53" t="e">
        <f t="shared" si="30"/>
        <v>#REF!</v>
      </c>
      <c r="AM43" s="53" t="e">
        <f t="shared" si="30"/>
        <v>#REF!</v>
      </c>
      <c r="AN43" s="53" t="e">
        <f t="shared" si="30"/>
        <v>#REF!</v>
      </c>
      <c r="AO43" s="53" t="e">
        <f t="shared" si="30"/>
        <v>#REF!</v>
      </c>
      <c r="AP43" s="53" t="e">
        <f t="shared" si="30"/>
        <v>#REF!</v>
      </c>
      <c r="AQ43" s="53" t="e">
        <f t="shared" si="30"/>
        <v>#REF!</v>
      </c>
      <c r="AR43" s="53" t="e">
        <f t="shared" si="30"/>
        <v>#REF!</v>
      </c>
      <c r="AS43" s="53" t="e">
        <f t="shared" si="30"/>
        <v>#REF!</v>
      </c>
      <c r="AT43" s="53" t="e">
        <f t="shared" si="30"/>
        <v>#REF!</v>
      </c>
      <c r="AU43" s="53" t="e">
        <f t="shared" si="30"/>
        <v>#REF!</v>
      </c>
      <c r="AV43" s="53" t="e">
        <f t="shared" si="30"/>
        <v>#REF!</v>
      </c>
      <c r="AW43" s="67"/>
      <c r="AX43" s="53" t="e">
        <f>SUM(AX37:AX41)</f>
        <v>#REF!</v>
      </c>
      <c r="AY43" s="53" t="e">
        <f>SUM(AY37:AY41)</f>
        <v>#REF!</v>
      </c>
      <c r="AZ43" s="53" t="e">
        <f t="shared" ref="AZ43:BI43" si="31">SUM(AZ37:AZ41)</f>
        <v>#REF!</v>
      </c>
      <c r="BA43" s="53" t="e">
        <f t="shared" si="31"/>
        <v>#REF!</v>
      </c>
      <c r="BB43" s="53" t="e">
        <f t="shared" si="31"/>
        <v>#REF!</v>
      </c>
      <c r="BC43" s="53" t="e">
        <f t="shared" si="31"/>
        <v>#REF!</v>
      </c>
      <c r="BD43" s="53" t="e">
        <f t="shared" si="31"/>
        <v>#REF!</v>
      </c>
      <c r="BE43" s="53" t="e">
        <f t="shared" si="31"/>
        <v>#REF!</v>
      </c>
      <c r="BF43" s="53" t="e">
        <f t="shared" si="31"/>
        <v>#REF!</v>
      </c>
      <c r="BG43" s="53" t="e">
        <f t="shared" si="31"/>
        <v>#REF!</v>
      </c>
      <c r="BH43" s="53" t="e">
        <f t="shared" si="31"/>
        <v>#REF!</v>
      </c>
      <c r="BI43" s="53" t="e">
        <f t="shared" si="31"/>
        <v>#REF!</v>
      </c>
      <c r="BJ43" s="67"/>
      <c r="BK43" s="53" t="e">
        <f t="shared" ref="BK43:BV43" si="32">SUM(BK37:BK41)</f>
        <v>#REF!</v>
      </c>
      <c r="BL43" s="53" t="e">
        <f t="shared" si="32"/>
        <v>#REF!</v>
      </c>
      <c r="BM43" s="53" t="e">
        <f t="shared" si="32"/>
        <v>#REF!</v>
      </c>
      <c r="BN43" s="53" t="e">
        <f t="shared" si="32"/>
        <v>#REF!</v>
      </c>
      <c r="BO43" s="53" t="e">
        <f t="shared" si="32"/>
        <v>#REF!</v>
      </c>
      <c r="BP43" s="53" t="e">
        <f t="shared" si="32"/>
        <v>#REF!</v>
      </c>
      <c r="BQ43" s="53" t="e">
        <f t="shared" si="32"/>
        <v>#REF!</v>
      </c>
      <c r="BR43" s="53" t="e">
        <f t="shared" si="32"/>
        <v>#REF!</v>
      </c>
      <c r="BS43" s="53" t="e">
        <f t="shared" si="32"/>
        <v>#REF!</v>
      </c>
      <c r="BT43" s="53" t="e">
        <f t="shared" si="32"/>
        <v>#REF!</v>
      </c>
      <c r="BU43" s="53" t="e">
        <f t="shared" si="32"/>
        <v>#REF!</v>
      </c>
      <c r="BV43" s="53" t="e">
        <f t="shared" si="32"/>
        <v>#REF!</v>
      </c>
      <c r="BW43" s="67"/>
      <c r="BX43" s="102"/>
      <c r="BY43" s="25">
        <f>SUMIFS($G43:$BV43,$G$2:$BV$2,BY$2)</f>
        <v>0</v>
      </c>
      <c r="BZ43" s="102"/>
      <c r="CA43" s="25" t="e">
        <f>SUMIFS($G43:$BV43,$G$2:$BV$2,CA$2)</f>
        <v>#REF!</v>
      </c>
      <c r="CB43" s="102"/>
      <c r="CC43" s="25" t="e">
        <f>SUMIFS($G43:$BV43,$G$2:$BV$2,CC$2)</f>
        <v>#REF!</v>
      </c>
      <c r="CD43" s="72"/>
      <c r="CE43" s="25" t="e">
        <f>SUMIFS($G43:$BV43,$G$2:$BV$2,CE$2)</f>
        <v>#REF!</v>
      </c>
      <c r="CF43" s="103" t="str">
        <f>IFERROR(#REF!/#REF!-1,"")</f>
        <v/>
      </c>
      <c r="CG43" s="103"/>
      <c r="CH43" s="82" t="str">
        <f t="shared" si="26"/>
        <v/>
      </c>
      <c r="CJ43" s="82" t="str">
        <f t="shared" si="27"/>
        <v/>
      </c>
      <c r="CL43" s="82" t="str">
        <f t="shared" si="28"/>
        <v/>
      </c>
    </row>
    <row r="44" spans="1:90" x14ac:dyDescent="0.25">
      <c r="A44" s="15"/>
      <c r="C44" s="2"/>
      <c r="H44" s="87"/>
      <c r="O44" s="87"/>
      <c r="Q44" s="87"/>
      <c r="S44" s="87"/>
      <c r="U44" s="87"/>
      <c r="W44" s="87"/>
      <c r="Y44" s="87"/>
      <c r="AA44" s="87"/>
      <c r="AC44" s="87"/>
      <c r="AE44" s="87"/>
      <c r="AG44" s="87"/>
      <c r="AI44" s="87"/>
      <c r="CF44" s="103"/>
      <c r="CG44" s="103"/>
      <c r="CH44" s="81"/>
      <c r="CJ44" s="81"/>
      <c r="CL44" s="81"/>
    </row>
    <row r="45" spans="1:90" x14ac:dyDescent="0.25">
      <c r="A45" s="44"/>
      <c r="B45" s="35">
        <v>0.34</v>
      </c>
      <c r="C45" s="2" t="s">
        <v>296</v>
      </c>
      <c r="D45" t="s">
        <v>315</v>
      </c>
      <c r="G45" s="47">
        <f>-IF(G43&lt;0,0,G43*$B$45)</f>
        <v>0</v>
      </c>
      <c r="H45" s="47">
        <f>-IF(H43&lt;0,0,H43*$B$45)</f>
        <v>0</v>
      </c>
      <c r="I45" s="251" t="e">
        <f>(H45-G45)/G45</f>
        <v>#DIV/0!</v>
      </c>
      <c r="J45" s="69">
        <f>H45-G45</f>
        <v>0</v>
      </c>
      <c r="K45" s="69"/>
      <c r="L45" s="69"/>
      <c r="M45" s="69"/>
      <c r="N45" s="47" t="e">
        <f>#REF!</f>
        <v>#REF!</v>
      </c>
      <c r="O45" s="145">
        <f>IF(O43&lt;=0,0,O43*$B$45)</f>
        <v>0</v>
      </c>
      <c r="P45" s="47" t="e">
        <f>#REF!</f>
        <v>#REF!</v>
      </c>
      <c r="Q45" s="145">
        <f>IF(Q43&lt;=0,0,Q43*$B$45)</f>
        <v>0</v>
      </c>
      <c r="R45" s="47" t="e">
        <f>#REF!</f>
        <v>#REF!</v>
      </c>
      <c r="S45" s="145">
        <f>IF(S43&lt;=0,0,S43*$B$45)</f>
        <v>0</v>
      </c>
      <c r="T45" s="47" t="e">
        <f>#REF!</f>
        <v>#REF!</v>
      </c>
      <c r="U45" s="145">
        <f>IF(U43&lt;=0,0,U43*$B$45)</f>
        <v>0</v>
      </c>
      <c r="V45" s="47" t="e">
        <f>#REF!</f>
        <v>#REF!</v>
      </c>
      <c r="W45" s="145">
        <f>IF(W43&lt;=0,0,W43*$B$45)</f>
        <v>0</v>
      </c>
      <c r="X45" s="47" t="e">
        <f>#REF!</f>
        <v>#REF!</v>
      </c>
      <c r="Y45" s="145">
        <f>IF(Y43&lt;=0,0,Y43*$B$45)</f>
        <v>0</v>
      </c>
      <c r="Z45" s="47" t="e">
        <f>#REF!</f>
        <v>#REF!</v>
      </c>
      <c r="AA45" s="145">
        <f>IF(AA43&lt;=0,0,AA43*$B$45)</f>
        <v>0</v>
      </c>
      <c r="AB45" s="47" t="e">
        <f>#REF!</f>
        <v>#REF!</v>
      </c>
      <c r="AC45" s="145">
        <f>IF(AC43&lt;=0,0,AC43*$B$45)</f>
        <v>0</v>
      </c>
      <c r="AD45" s="47" t="e">
        <f>#REF!</f>
        <v>#REF!</v>
      </c>
      <c r="AE45" s="145">
        <f>IF(AE43&lt;=0,0,AE43*$B$45)</f>
        <v>0</v>
      </c>
      <c r="AF45" s="47" t="e">
        <f>#REF!</f>
        <v>#REF!</v>
      </c>
      <c r="AG45" s="145">
        <f>IF(AG43&lt;=0,0,AG43*$B$45)</f>
        <v>0</v>
      </c>
      <c r="AH45" s="47" t="e">
        <f>#REF!</f>
        <v>#REF!</v>
      </c>
      <c r="AI45" s="145">
        <f>IF(AI43&lt;=0,0,AI43*$B$45)</f>
        <v>0</v>
      </c>
      <c r="AJ45" s="69"/>
      <c r="AK45" s="47" t="e">
        <f>#REF!</f>
        <v>#REF!</v>
      </c>
      <c r="AL45" s="47" t="e">
        <f>#REF!</f>
        <v>#REF!</v>
      </c>
      <c r="AM45" s="47" t="e">
        <f>#REF!</f>
        <v>#REF!</v>
      </c>
      <c r="AN45" s="47" t="e">
        <f>#REF!</f>
        <v>#REF!</v>
      </c>
      <c r="AO45" s="47" t="e">
        <f>#REF!</f>
        <v>#REF!</v>
      </c>
      <c r="AP45" s="47" t="e">
        <f>#REF!</f>
        <v>#REF!</v>
      </c>
      <c r="AQ45" s="47" t="e">
        <f>#REF!</f>
        <v>#REF!</v>
      </c>
      <c r="AR45" s="47" t="e">
        <f>#REF!</f>
        <v>#REF!</v>
      </c>
      <c r="AS45" s="47" t="e">
        <f>#REF!</f>
        <v>#REF!</v>
      </c>
      <c r="AT45" s="47" t="e">
        <f>#REF!</f>
        <v>#REF!</v>
      </c>
      <c r="AU45" s="47" t="e">
        <f>#REF!</f>
        <v>#REF!</v>
      </c>
      <c r="AV45" s="47" t="e">
        <f>#REF!</f>
        <v>#REF!</v>
      </c>
      <c r="AW45" s="69"/>
      <c r="AX45" s="47" t="e">
        <f>#REF!</f>
        <v>#REF!</v>
      </c>
      <c r="AY45" s="47" t="e">
        <f>#REF!</f>
        <v>#REF!</v>
      </c>
      <c r="AZ45" s="47" t="e">
        <f>#REF!</f>
        <v>#REF!</v>
      </c>
      <c r="BA45" s="47" t="e">
        <f>#REF!</f>
        <v>#REF!</v>
      </c>
      <c r="BB45" s="47" t="e">
        <f>#REF!</f>
        <v>#REF!</v>
      </c>
      <c r="BC45" s="47" t="e">
        <f>#REF!</f>
        <v>#REF!</v>
      </c>
      <c r="BD45" s="47" t="e">
        <f>#REF!</f>
        <v>#REF!</v>
      </c>
      <c r="BE45" s="47" t="e">
        <f>#REF!</f>
        <v>#REF!</v>
      </c>
      <c r="BF45" s="47" t="e">
        <f>#REF!</f>
        <v>#REF!</v>
      </c>
      <c r="BG45" s="47" t="e">
        <f>#REF!</f>
        <v>#REF!</v>
      </c>
      <c r="BH45" s="47" t="e">
        <f>#REF!</f>
        <v>#REF!</v>
      </c>
      <c r="BI45" s="47" t="e">
        <f>#REF!</f>
        <v>#REF!</v>
      </c>
      <c r="BJ45" s="69"/>
      <c r="BK45" s="47" t="e">
        <f>#REF!</f>
        <v>#REF!</v>
      </c>
      <c r="BL45" s="47" t="e">
        <f>#REF!</f>
        <v>#REF!</v>
      </c>
      <c r="BM45" s="47" t="e">
        <f>#REF!</f>
        <v>#REF!</v>
      </c>
      <c r="BN45" s="47" t="e">
        <f>#REF!</f>
        <v>#REF!</v>
      </c>
      <c r="BO45" s="47" t="e">
        <f>#REF!</f>
        <v>#REF!</v>
      </c>
      <c r="BP45" s="47" t="e">
        <f>#REF!</f>
        <v>#REF!</v>
      </c>
      <c r="BQ45" s="47" t="e">
        <f>#REF!</f>
        <v>#REF!</v>
      </c>
      <c r="BR45" s="47" t="e">
        <f>#REF!</f>
        <v>#REF!</v>
      </c>
      <c r="BS45" s="47" t="e">
        <f>#REF!</f>
        <v>#REF!</v>
      </c>
      <c r="BT45" s="47" t="e">
        <f>#REF!</f>
        <v>#REF!</v>
      </c>
      <c r="BU45" s="47" t="e">
        <f>#REF!</f>
        <v>#REF!</v>
      </c>
      <c r="BV45" s="47" t="e">
        <f>#REF!</f>
        <v>#REF!</v>
      </c>
      <c r="BW45" s="69"/>
      <c r="BX45" s="102"/>
      <c r="BY45" s="76">
        <f>SUMIFS($G45:$BV45,$G$2:$BV$2,BY$2)</f>
        <v>0</v>
      </c>
      <c r="BZ45" s="102"/>
      <c r="CA45" s="76" t="e">
        <f>SUMIFS($G45:$BV45,$G$2:$BV$2,CA$2)</f>
        <v>#REF!</v>
      </c>
      <c r="CB45" s="102"/>
      <c r="CC45" s="76" t="e">
        <f>SUMIFS($G45:$BV45,$G$2:$BV$2,CC$2)</f>
        <v>#REF!</v>
      </c>
      <c r="CD45" s="102"/>
      <c r="CE45" s="76" t="e">
        <f>SUMIFS($G45:$BV45,$G$2:$BV$2,CE$2)</f>
        <v>#REF!</v>
      </c>
      <c r="CF45" s="103" t="str">
        <f>IFERROR(#REF!/#REF!-1,"")</f>
        <v/>
      </c>
      <c r="CG45" s="103"/>
      <c r="CH45" s="82" t="str">
        <f>IFERROR(CA45/BY45-1,"")</f>
        <v/>
      </c>
      <c r="CJ45" s="82" t="str">
        <f>IFERROR(CC45/CA45-1,"")</f>
        <v/>
      </c>
      <c r="CL45" s="82" t="str">
        <f>IFERROR(CE45/CC45-1,"")</f>
        <v/>
      </c>
    </row>
    <row r="46" spans="1:90" x14ac:dyDescent="0.25">
      <c r="A46" s="44"/>
      <c r="C46" s="2"/>
      <c r="H46" s="87"/>
      <c r="O46" s="87"/>
      <c r="Q46" s="87"/>
      <c r="S46" s="87"/>
      <c r="U46" s="87"/>
      <c r="W46" s="87"/>
      <c r="Y46" s="87"/>
      <c r="AA46" s="87"/>
      <c r="AC46" s="87"/>
      <c r="AE46" s="87"/>
      <c r="AG46" s="87"/>
      <c r="AI46" s="87"/>
      <c r="CF46" s="103"/>
      <c r="CG46" s="103"/>
      <c r="CH46" s="81"/>
      <c r="CJ46" s="81"/>
      <c r="CL46" s="81"/>
    </row>
    <row r="47" spans="1:90" ht="15.75" thickBot="1" x14ac:dyDescent="0.3">
      <c r="A47" s="44"/>
      <c r="C47" s="20" t="s">
        <v>299</v>
      </c>
      <c r="D47" s="1" t="s">
        <v>316</v>
      </c>
      <c r="E47" s="1"/>
      <c r="F47" s="1"/>
      <c r="G47" s="53">
        <f>SUM(G43+G45)</f>
        <v>-109650</v>
      </c>
      <c r="H47" s="53">
        <f>SUM(H43+H45)</f>
        <v>-275750</v>
      </c>
      <c r="I47" s="251">
        <f>(H47-G47)/G47</f>
        <v>1.5148198814409484</v>
      </c>
      <c r="J47" s="69">
        <f>H47-G47</f>
        <v>-166100</v>
      </c>
      <c r="K47" s="69"/>
      <c r="L47" s="69"/>
      <c r="M47" s="69"/>
      <c r="N47" s="53" t="e">
        <f>SUM(N43:N46)</f>
        <v>#REF!</v>
      </c>
      <c r="O47" s="149">
        <f>SUM(O43:O46)</f>
        <v>0</v>
      </c>
      <c r="P47" s="53" t="e">
        <f t="shared" ref="P47:AH47" si="33">SUM(P43:P46)</f>
        <v>#REF!</v>
      </c>
      <c r="Q47" s="149">
        <f>SUM(Q43:Q46)</f>
        <v>0</v>
      </c>
      <c r="R47" s="53" t="e">
        <f t="shared" si="33"/>
        <v>#REF!</v>
      </c>
      <c r="S47" s="149">
        <f>SUM(S43:S46)</f>
        <v>0</v>
      </c>
      <c r="T47" s="53" t="e">
        <f t="shared" si="33"/>
        <v>#REF!</v>
      </c>
      <c r="U47" s="149">
        <f>SUM(U43:U46)</f>
        <v>0</v>
      </c>
      <c r="V47" s="53" t="e">
        <f t="shared" si="33"/>
        <v>#REF!</v>
      </c>
      <c r="W47" s="149">
        <f>SUM(W43:W46)</f>
        <v>0</v>
      </c>
      <c r="X47" s="53" t="e">
        <f t="shared" si="33"/>
        <v>#REF!</v>
      </c>
      <c r="Y47" s="149">
        <f>SUM(Y43:Y46)</f>
        <v>0</v>
      </c>
      <c r="Z47" s="53" t="e">
        <f t="shared" si="33"/>
        <v>#REF!</v>
      </c>
      <c r="AA47" s="149">
        <f>SUM(AA43:AA46)</f>
        <v>0</v>
      </c>
      <c r="AB47" s="53" t="e">
        <f t="shared" si="33"/>
        <v>#REF!</v>
      </c>
      <c r="AC47" s="149">
        <f>SUM(AC43:AC46)</f>
        <v>0</v>
      </c>
      <c r="AD47" s="53" t="e">
        <f t="shared" si="33"/>
        <v>#REF!</v>
      </c>
      <c r="AE47" s="149">
        <f>SUM(AE43:AE46)</f>
        <v>0</v>
      </c>
      <c r="AF47" s="53" t="e">
        <f t="shared" si="33"/>
        <v>#REF!</v>
      </c>
      <c r="AG47" s="149">
        <f>SUM(AG43:AG46)</f>
        <v>0</v>
      </c>
      <c r="AH47" s="53" t="e">
        <f t="shared" si="33"/>
        <v>#REF!</v>
      </c>
      <c r="AI47" s="149">
        <f>SUM(AI43:AI46)</f>
        <v>0</v>
      </c>
      <c r="AJ47" s="67"/>
      <c r="AK47" s="53" t="e">
        <f t="shared" ref="AK47:AV47" si="34">SUM(AK43:AK46)</f>
        <v>#REF!</v>
      </c>
      <c r="AL47" s="53" t="e">
        <f t="shared" si="34"/>
        <v>#REF!</v>
      </c>
      <c r="AM47" s="53" t="e">
        <f t="shared" si="34"/>
        <v>#REF!</v>
      </c>
      <c r="AN47" s="53" t="e">
        <f t="shared" si="34"/>
        <v>#REF!</v>
      </c>
      <c r="AO47" s="53" t="e">
        <f t="shared" si="34"/>
        <v>#REF!</v>
      </c>
      <c r="AP47" s="53" t="e">
        <f t="shared" si="34"/>
        <v>#REF!</v>
      </c>
      <c r="AQ47" s="53" t="e">
        <f t="shared" si="34"/>
        <v>#REF!</v>
      </c>
      <c r="AR47" s="53" t="e">
        <f t="shared" si="34"/>
        <v>#REF!</v>
      </c>
      <c r="AS47" s="53" t="e">
        <f t="shared" si="34"/>
        <v>#REF!</v>
      </c>
      <c r="AT47" s="53" t="e">
        <f t="shared" si="34"/>
        <v>#REF!</v>
      </c>
      <c r="AU47" s="53" t="e">
        <f t="shared" si="34"/>
        <v>#REF!</v>
      </c>
      <c r="AV47" s="53" t="e">
        <f t="shared" si="34"/>
        <v>#REF!</v>
      </c>
      <c r="AW47" s="67"/>
      <c r="AX47" s="53" t="e">
        <f>SUM(AX43:AX46)</f>
        <v>#REF!</v>
      </c>
      <c r="AY47" s="53" t="e">
        <f>SUM(AY43:AY46)</f>
        <v>#REF!</v>
      </c>
      <c r="AZ47" s="53" t="e">
        <f t="shared" ref="AZ47:BI47" si="35">SUM(AZ43:AZ46)</f>
        <v>#REF!</v>
      </c>
      <c r="BA47" s="53" t="e">
        <f t="shared" si="35"/>
        <v>#REF!</v>
      </c>
      <c r="BB47" s="53" t="e">
        <f t="shared" si="35"/>
        <v>#REF!</v>
      </c>
      <c r="BC47" s="53" t="e">
        <f t="shared" si="35"/>
        <v>#REF!</v>
      </c>
      <c r="BD47" s="53" t="e">
        <f t="shared" si="35"/>
        <v>#REF!</v>
      </c>
      <c r="BE47" s="53" t="e">
        <f t="shared" si="35"/>
        <v>#REF!</v>
      </c>
      <c r="BF47" s="53" t="e">
        <f t="shared" si="35"/>
        <v>#REF!</v>
      </c>
      <c r="BG47" s="53" t="e">
        <f t="shared" si="35"/>
        <v>#REF!</v>
      </c>
      <c r="BH47" s="53" t="e">
        <f t="shared" si="35"/>
        <v>#REF!</v>
      </c>
      <c r="BI47" s="53" t="e">
        <f t="shared" si="35"/>
        <v>#REF!</v>
      </c>
      <c r="BJ47" s="67"/>
      <c r="BK47" s="53" t="e">
        <f t="shared" ref="BK47:BV47" si="36">SUM(BK43:BK46)</f>
        <v>#REF!</v>
      </c>
      <c r="BL47" s="53" t="e">
        <f t="shared" si="36"/>
        <v>#REF!</v>
      </c>
      <c r="BM47" s="53" t="e">
        <f t="shared" si="36"/>
        <v>#REF!</v>
      </c>
      <c r="BN47" s="53" t="e">
        <f t="shared" si="36"/>
        <v>#REF!</v>
      </c>
      <c r="BO47" s="53" t="e">
        <f t="shared" si="36"/>
        <v>#REF!</v>
      </c>
      <c r="BP47" s="53" t="e">
        <f t="shared" si="36"/>
        <v>#REF!</v>
      </c>
      <c r="BQ47" s="53" t="e">
        <f t="shared" si="36"/>
        <v>#REF!</v>
      </c>
      <c r="BR47" s="53" t="e">
        <f t="shared" si="36"/>
        <v>#REF!</v>
      </c>
      <c r="BS47" s="53" t="e">
        <f t="shared" si="36"/>
        <v>#REF!</v>
      </c>
      <c r="BT47" s="53" t="e">
        <f t="shared" si="36"/>
        <v>#REF!</v>
      </c>
      <c r="BU47" s="53" t="e">
        <f t="shared" si="36"/>
        <v>#REF!</v>
      </c>
      <c r="BV47" s="53" t="e">
        <f t="shared" si="36"/>
        <v>#REF!</v>
      </c>
      <c r="BW47" s="67"/>
      <c r="BX47" s="102"/>
      <c r="BY47" s="109">
        <f>SUMIFS($G47:$BV47,$G$2:$BV$2,BY$2)</f>
        <v>0</v>
      </c>
      <c r="BZ47" s="102"/>
      <c r="CA47" s="109" t="e">
        <f>SUMIFS($G47:$BV47,$G$2:$BV$2,CA$2)</f>
        <v>#REF!</v>
      </c>
      <c r="CB47" s="102"/>
      <c r="CC47" s="109" t="e">
        <f>SUMIFS($G47:$BV47,$G$2:$BV$2,CC$2)</f>
        <v>#REF!</v>
      </c>
      <c r="CD47" s="102"/>
      <c r="CE47" s="109" t="e">
        <f>SUMIFS($G47:$BV47,$G$2:$BV$2,CE$2)</f>
        <v>#REF!</v>
      </c>
      <c r="CF47" s="103" t="str">
        <f>IFERROR(#REF!/#REF!-1,"")</f>
        <v/>
      </c>
      <c r="CG47" s="103"/>
      <c r="CH47" s="83" t="str">
        <f>IFERROR(CA47/BY47-1,"")</f>
        <v/>
      </c>
      <c r="CJ47" s="83" t="str">
        <f>IFERROR(CC47/CA47-1,"")</f>
        <v/>
      </c>
      <c r="CL47" s="83" t="str">
        <f>IFERROR(CE47/CC47-1,"")</f>
        <v/>
      </c>
    </row>
    <row r="48" spans="1:90" ht="15.75" thickTop="1" x14ac:dyDescent="0.25">
      <c r="A48" s="44"/>
      <c r="C48" s="20"/>
      <c r="D48" s="1"/>
      <c r="E48" s="1"/>
      <c r="F48" s="1"/>
      <c r="G48" s="67"/>
      <c r="H48" s="150"/>
      <c r="I48" s="67"/>
      <c r="J48" s="67"/>
      <c r="K48" s="67"/>
      <c r="L48" s="67"/>
      <c r="M48" s="67"/>
      <c r="N48" s="67"/>
      <c r="O48" s="150"/>
      <c r="P48" s="67"/>
      <c r="Q48" s="150"/>
      <c r="R48" s="67"/>
      <c r="S48" s="150"/>
      <c r="T48" s="67"/>
      <c r="U48" s="150"/>
      <c r="V48" s="67"/>
      <c r="W48" s="150"/>
      <c r="X48" s="67"/>
      <c r="Y48" s="150"/>
      <c r="Z48" s="67"/>
      <c r="AA48" s="150"/>
      <c r="AB48" s="67"/>
      <c r="AC48" s="150"/>
      <c r="AD48" s="67"/>
      <c r="AE48" s="150"/>
      <c r="AF48" s="67"/>
      <c r="AG48" s="150"/>
      <c r="AH48" s="67"/>
      <c r="AI48" s="150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72"/>
      <c r="BY48" s="28"/>
      <c r="BZ48" s="72"/>
      <c r="CA48" s="28"/>
      <c r="CB48" s="72"/>
      <c r="CC48" s="28"/>
      <c r="CD48" s="72"/>
      <c r="CE48" s="28"/>
      <c r="CF48" s="103"/>
      <c r="CG48" s="103"/>
      <c r="CH48" s="82"/>
    </row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334F-DAFC-4707-A0F2-D8AF46D9B1F7}">
  <sheetPr>
    <tabColor rgb="FF068026"/>
  </sheetPr>
  <dimension ref="A2:CP75"/>
  <sheetViews>
    <sheetView showGridLines="0" workbookViewId="0">
      <pane xSplit="5" ySplit="5" topLeftCell="F6" activePane="bottomRight" state="frozen"/>
      <selection pane="topRight" activeCell="R20" sqref="R20"/>
      <selection pane="bottomLeft" activeCell="R20" sqref="R20"/>
      <selection pane="bottomRight" activeCell="I7" sqref="I7"/>
    </sheetView>
  </sheetViews>
  <sheetFormatPr defaultColWidth="9.28515625" defaultRowHeight="15" zeroHeight="1" outlineLevelCol="1" x14ac:dyDescent="0.25"/>
  <cols>
    <col min="1" max="3" width="7.7109375" customWidth="1"/>
    <col min="4" max="4" width="9.28515625" customWidth="1"/>
    <col min="5" max="5" width="13.28515625" customWidth="1"/>
    <col min="6" max="6" width="3.28515625" customWidth="1"/>
    <col min="7" max="8" width="14.5703125" customWidth="1"/>
    <col min="9" max="9" width="6.5703125" bestFit="1" customWidth="1"/>
    <col min="10" max="10" width="9.7109375" bestFit="1" customWidth="1"/>
    <col min="11" max="13" width="8.85546875" customWidth="1"/>
    <col min="14" max="25" width="14.5703125" hidden="1" customWidth="1" outlineLevel="1"/>
    <col min="26" max="27" width="16" hidden="1" customWidth="1" outlineLevel="1"/>
    <col min="28" max="35" width="14.5703125" hidden="1" customWidth="1" outlineLevel="1"/>
    <col min="36" max="36" width="2.7109375" hidden="1" customWidth="1" outlineLevel="1"/>
    <col min="37" max="39" width="14.5703125" hidden="1" customWidth="1" outlineLevel="1"/>
    <col min="40" max="48" width="16.28515625" hidden="1" customWidth="1" outlineLevel="1"/>
    <col min="49" max="49" width="3.28515625" hidden="1" customWidth="1" outlineLevel="1" collapsed="1"/>
    <col min="50" max="52" width="11.5703125" hidden="1" customWidth="1" outlineLevel="1"/>
    <col min="53" max="59" width="11.28515625" hidden="1" customWidth="1" outlineLevel="1"/>
    <col min="60" max="61" width="12.28515625" hidden="1" customWidth="1" outlineLevel="1"/>
    <col min="62" max="62" width="3.28515625" hidden="1" customWidth="1" outlineLevel="1" collapsed="1"/>
    <col min="63" max="74" width="12.28515625" hidden="1" customWidth="1" outlineLevel="1"/>
    <col min="75" max="75" width="4.7109375" hidden="1" customWidth="1" outlineLevel="1" collapsed="1"/>
    <col min="76" max="76" width="2.42578125" hidden="1" customWidth="1" outlineLevel="1"/>
    <col min="77" max="77" width="16.28515625" hidden="1" customWidth="1" outlineLevel="1"/>
    <col min="78" max="78" width="2.42578125" hidden="1" customWidth="1" outlineLevel="1"/>
    <col min="79" max="79" width="16.28515625" hidden="1" customWidth="1" outlineLevel="1"/>
    <col min="80" max="80" width="2.42578125" hidden="1" customWidth="1" outlineLevel="1"/>
    <col min="81" max="81" width="16.28515625" hidden="1" customWidth="1" outlineLevel="1"/>
    <col min="82" max="82" width="2.42578125" hidden="1" customWidth="1" outlineLevel="1"/>
    <col min="83" max="83" width="16.28515625" hidden="1" customWidth="1" outlineLevel="1"/>
    <col min="84" max="84" width="4.28515625" style="2" hidden="1" customWidth="1" outlineLevel="1"/>
    <col min="85" max="85" width="2.28515625" style="2" hidden="1" customWidth="1" outlineLevel="1"/>
    <col min="86" max="86" width="6.28515625" style="2" hidden="1" customWidth="1" outlineLevel="1"/>
    <col min="87" max="87" width="2.28515625" hidden="1" customWidth="1" outlineLevel="1"/>
    <col min="88" max="88" width="6.28515625" hidden="1" customWidth="1" outlineLevel="1"/>
    <col min="89" max="89" width="2.28515625" hidden="1" customWidth="1" outlineLevel="1"/>
    <col min="90" max="90" width="6.28515625" hidden="1" customWidth="1" outlineLevel="1"/>
    <col min="91" max="91" width="9.28515625" hidden="1" customWidth="1" outlineLevel="1"/>
    <col min="92" max="92" width="9.28515625" customWidth="1" collapsed="1"/>
    <col min="93" max="108" width="9.28515625" customWidth="1"/>
  </cols>
  <sheetData>
    <row r="2" spans="1:94" ht="15.75" thickBot="1" x14ac:dyDescent="0.3">
      <c r="G2" s="98">
        <v>2026</v>
      </c>
      <c r="H2" s="98">
        <v>2026</v>
      </c>
      <c r="I2" s="244"/>
      <c r="J2" s="244"/>
      <c r="K2" s="244"/>
      <c r="L2" s="244"/>
      <c r="M2" s="244"/>
      <c r="N2" s="98">
        <v>2026</v>
      </c>
      <c r="O2" s="98">
        <v>2026</v>
      </c>
      <c r="P2" s="98">
        <v>2026</v>
      </c>
      <c r="Q2" s="98">
        <v>2026</v>
      </c>
      <c r="R2" s="98">
        <v>2026</v>
      </c>
      <c r="S2" s="98">
        <v>2026</v>
      </c>
      <c r="T2" s="98">
        <v>2026</v>
      </c>
      <c r="U2" s="98">
        <v>2026</v>
      </c>
      <c r="V2" s="98">
        <v>2026</v>
      </c>
      <c r="W2" s="98">
        <v>2026</v>
      </c>
      <c r="X2" s="98">
        <v>2026</v>
      </c>
      <c r="Y2" s="98">
        <v>2026</v>
      </c>
      <c r="Z2" s="98">
        <v>2026</v>
      </c>
      <c r="AA2" s="98">
        <v>2026</v>
      </c>
      <c r="AB2" s="98">
        <v>2026</v>
      </c>
      <c r="AC2" s="98">
        <v>2026</v>
      </c>
      <c r="AD2" s="98">
        <v>2026</v>
      </c>
      <c r="AE2" s="98">
        <v>2026</v>
      </c>
      <c r="AF2" s="98">
        <v>2026</v>
      </c>
      <c r="AG2" s="98">
        <v>2026</v>
      </c>
      <c r="AH2" s="98">
        <v>2026</v>
      </c>
      <c r="AI2" s="98">
        <v>2026</v>
      </c>
      <c r="AJ2" s="71"/>
      <c r="AK2" s="96">
        <v>2026</v>
      </c>
      <c r="AL2" s="96">
        <v>2026</v>
      </c>
      <c r="AM2" s="96">
        <v>2026</v>
      </c>
      <c r="AN2" s="96">
        <v>2026</v>
      </c>
      <c r="AO2" s="96">
        <v>2026</v>
      </c>
      <c r="AP2" s="99">
        <v>2026</v>
      </c>
      <c r="AQ2" s="96">
        <v>2026</v>
      </c>
      <c r="AR2" s="96">
        <v>2026</v>
      </c>
      <c r="AS2" s="96">
        <v>2026</v>
      </c>
      <c r="AT2" s="96">
        <v>2026</v>
      </c>
      <c r="AU2" s="96">
        <v>2026</v>
      </c>
      <c r="AV2" s="96">
        <v>2026</v>
      </c>
      <c r="AW2" s="101"/>
      <c r="AX2" s="96">
        <v>2027</v>
      </c>
      <c r="AY2" s="96">
        <v>2027</v>
      </c>
      <c r="AZ2" s="96">
        <v>2027</v>
      </c>
      <c r="BA2" s="96">
        <v>2027</v>
      </c>
      <c r="BB2" s="96">
        <v>2027</v>
      </c>
      <c r="BC2" s="99">
        <v>2027</v>
      </c>
      <c r="BD2" s="96">
        <v>2027</v>
      </c>
      <c r="BE2" s="96">
        <v>2027</v>
      </c>
      <c r="BF2" s="96">
        <v>2027</v>
      </c>
      <c r="BG2" s="96">
        <v>2027</v>
      </c>
      <c r="BH2" s="96">
        <v>2027</v>
      </c>
      <c r="BI2" s="96">
        <v>2027</v>
      </c>
      <c r="BJ2" s="101"/>
      <c r="BK2" s="96">
        <v>2028</v>
      </c>
      <c r="BL2" s="96">
        <v>2028</v>
      </c>
      <c r="BM2" s="96">
        <v>2028</v>
      </c>
      <c r="BN2" s="96">
        <v>2028</v>
      </c>
      <c r="BO2" s="96">
        <v>2028</v>
      </c>
      <c r="BP2" s="97">
        <v>2028</v>
      </c>
      <c r="BQ2" s="96">
        <v>2028</v>
      </c>
      <c r="BR2" s="96">
        <v>2028</v>
      </c>
      <c r="BS2" s="96">
        <v>2028</v>
      </c>
      <c r="BT2" s="96">
        <v>2028</v>
      </c>
      <c r="BU2" s="96">
        <v>2028</v>
      </c>
      <c r="BV2" s="96">
        <v>2028</v>
      </c>
      <c r="BW2" s="101"/>
      <c r="BX2" s="70"/>
      <c r="BY2" s="105">
        <v>2025</v>
      </c>
      <c r="BZ2" s="70"/>
      <c r="CA2" s="105">
        <v>2026</v>
      </c>
      <c r="CB2" s="70"/>
      <c r="CC2" s="105">
        <v>2027</v>
      </c>
      <c r="CD2" s="70"/>
      <c r="CE2" s="105">
        <v>2028</v>
      </c>
      <c r="CF2" s="70" t="s">
        <v>229</v>
      </c>
      <c r="CG2" s="70"/>
      <c r="CH2" s="93" t="s">
        <v>229</v>
      </c>
      <c r="CJ2" s="93" t="s">
        <v>229</v>
      </c>
      <c r="CL2" s="93" t="s">
        <v>229</v>
      </c>
    </row>
    <row r="3" spans="1:94" ht="15.75" thickBot="1" x14ac:dyDescent="0.3">
      <c r="G3" s="94" t="s">
        <v>40</v>
      </c>
      <c r="H3" s="94" t="s">
        <v>40</v>
      </c>
      <c r="I3" s="245"/>
      <c r="J3" s="245"/>
      <c r="K3" s="245"/>
      <c r="L3" s="245"/>
      <c r="M3" s="245"/>
      <c r="N3" s="95" t="s">
        <v>42</v>
      </c>
      <c r="O3" s="95" t="s">
        <v>42</v>
      </c>
      <c r="P3" s="94" t="s">
        <v>230</v>
      </c>
      <c r="Q3" s="94" t="s">
        <v>230</v>
      </c>
      <c r="R3" s="95" t="s">
        <v>231</v>
      </c>
      <c r="S3" s="95" t="s">
        <v>231</v>
      </c>
      <c r="T3" s="95" t="s">
        <v>232</v>
      </c>
      <c r="U3" s="95" t="s">
        <v>232</v>
      </c>
      <c r="V3" s="94" t="s">
        <v>233</v>
      </c>
      <c r="W3" s="94" t="s">
        <v>233</v>
      </c>
      <c r="X3" s="94" t="s">
        <v>234</v>
      </c>
      <c r="Y3" s="94" t="s">
        <v>234</v>
      </c>
      <c r="Z3" s="95" t="s">
        <v>235</v>
      </c>
      <c r="AA3" s="95" t="s">
        <v>235</v>
      </c>
      <c r="AB3" s="95" t="s">
        <v>236</v>
      </c>
      <c r="AC3" s="95" t="s">
        <v>236</v>
      </c>
      <c r="AD3" s="95" t="s">
        <v>237</v>
      </c>
      <c r="AE3" s="95" t="s">
        <v>237</v>
      </c>
      <c r="AF3" s="94" t="s">
        <v>238</v>
      </c>
      <c r="AG3" s="94" t="s">
        <v>238</v>
      </c>
      <c r="AH3" s="95" t="s">
        <v>239</v>
      </c>
      <c r="AI3" s="95" t="s">
        <v>239</v>
      </c>
      <c r="AJ3" s="27"/>
      <c r="AK3" s="94" t="s">
        <v>240</v>
      </c>
      <c r="AL3" s="95" t="s">
        <v>42</v>
      </c>
      <c r="AM3" s="94" t="s">
        <v>230</v>
      </c>
      <c r="AN3" s="95" t="s">
        <v>231</v>
      </c>
      <c r="AO3" s="95" t="s">
        <v>232</v>
      </c>
      <c r="AP3" s="94" t="s">
        <v>233</v>
      </c>
      <c r="AQ3" s="94" t="s">
        <v>234</v>
      </c>
      <c r="AR3" s="95" t="s">
        <v>235</v>
      </c>
      <c r="AS3" s="95" t="s">
        <v>236</v>
      </c>
      <c r="AT3" s="95" t="s">
        <v>237</v>
      </c>
      <c r="AU3" s="94" t="s">
        <v>238</v>
      </c>
      <c r="AV3" s="95" t="s">
        <v>239</v>
      </c>
      <c r="AW3" s="27"/>
      <c r="AX3" s="94" t="s">
        <v>40</v>
      </c>
      <c r="AY3" s="95" t="s">
        <v>42</v>
      </c>
      <c r="AZ3" s="94" t="s">
        <v>230</v>
      </c>
      <c r="BA3" s="95" t="s">
        <v>231</v>
      </c>
      <c r="BB3" s="95" t="s">
        <v>232</v>
      </c>
      <c r="BC3" s="94" t="s">
        <v>233</v>
      </c>
      <c r="BD3" s="94" t="s">
        <v>234</v>
      </c>
      <c r="BE3" s="95" t="s">
        <v>235</v>
      </c>
      <c r="BF3" s="95" t="s">
        <v>236</v>
      </c>
      <c r="BG3" s="95" t="s">
        <v>237</v>
      </c>
      <c r="BH3" s="94" t="s">
        <v>238</v>
      </c>
      <c r="BI3" s="95" t="s">
        <v>239</v>
      </c>
      <c r="BJ3" s="27"/>
      <c r="BK3" s="94" t="s">
        <v>40</v>
      </c>
      <c r="BL3" s="95" t="s">
        <v>42</v>
      </c>
      <c r="BM3" s="94" t="s">
        <v>230</v>
      </c>
      <c r="BN3" s="95" t="s">
        <v>231</v>
      </c>
      <c r="BO3" s="95" t="s">
        <v>232</v>
      </c>
      <c r="BP3" s="94" t="s">
        <v>233</v>
      </c>
      <c r="BQ3" s="94" t="s">
        <v>234</v>
      </c>
      <c r="BR3" s="95" t="s">
        <v>235</v>
      </c>
      <c r="BS3" s="95" t="s">
        <v>236</v>
      </c>
      <c r="BT3" s="95" t="s">
        <v>237</v>
      </c>
      <c r="BU3" s="94" t="s">
        <v>238</v>
      </c>
      <c r="BV3" s="95" t="s">
        <v>239</v>
      </c>
      <c r="BW3" s="27"/>
      <c r="BX3" s="30"/>
      <c r="BY3" s="31"/>
      <c r="BZ3" s="31"/>
      <c r="CA3" s="31"/>
      <c r="CB3" s="31"/>
      <c r="CC3" s="31"/>
      <c r="CD3" s="31"/>
      <c r="CE3" s="31"/>
      <c r="CF3" s="40"/>
      <c r="CG3" s="41"/>
      <c r="CH3" s="30"/>
    </row>
    <row r="4" spans="1:94" x14ac:dyDescent="0.25">
      <c r="G4" s="22" t="s">
        <v>241</v>
      </c>
      <c r="H4" s="22" t="s">
        <v>241</v>
      </c>
      <c r="I4" s="24"/>
      <c r="J4" s="24"/>
      <c r="K4" s="24"/>
      <c r="L4" s="24"/>
      <c r="M4" s="24"/>
      <c r="N4" s="22" t="s">
        <v>242</v>
      </c>
      <c r="O4" s="22" t="s">
        <v>242</v>
      </c>
      <c r="P4" s="22" t="s">
        <v>243</v>
      </c>
      <c r="Q4" s="22" t="s">
        <v>243</v>
      </c>
      <c r="R4" s="22" t="s">
        <v>244</v>
      </c>
      <c r="S4" s="22" t="s">
        <v>244</v>
      </c>
      <c r="T4" s="22" t="s">
        <v>245</v>
      </c>
      <c r="U4" s="22" t="s">
        <v>245</v>
      </c>
      <c r="V4" s="22" t="s">
        <v>246</v>
      </c>
      <c r="W4" s="22" t="s">
        <v>246</v>
      </c>
      <c r="X4" s="22" t="s">
        <v>247</v>
      </c>
      <c r="Y4" s="22" t="s">
        <v>247</v>
      </c>
      <c r="Z4" s="22" t="s">
        <v>248</v>
      </c>
      <c r="AA4" s="22" t="s">
        <v>248</v>
      </c>
      <c r="AB4" s="22" t="s">
        <v>249</v>
      </c>
      <c r="AC4" s="22" t="s">
        <v>249</v>
      </c>
      <c r="AD4" s="22" t="s">
        <v>250</v>
      </c>
      <c r="AE4" s="22" t="s">
        <v>250</v>
      </c>
      <c r="AF4" s="22" t="s">
        <v>251</v>
      </c>
      <c r="AG4" s="22" t="s">
        <v>251</v>
      </c>
      <c r="AH4" s="22" t="s">
        <v>252</v>
      </c>
      <c r="AI4" s="22" t="s">
        <v>252</v>
      </c>
      <c r="AJ4" s="24"/>
      <c r="AK4" s="22" t="s">
        <v>253</v>
      </c>
      <c r="AL4" s="22" t="s">
        <v>254</v>
      </c>
      <c r="AM4" s="22" t="s">
        <v>255</v>
      </c>
      <c r="AN4" s="22" t="s">
        <v>256</v>
      </c>
      <c r="AO4" s="22" t="s">
        <v>257</v>
      </c>
      <c r="AP4" s="22" t="s">
        <v>258</v>
      </c>
      <c r="AQ4" s="22" t="s">
        <v>259</v>
      </c>
      <c r="AR4" s="22" t="s">
        <v>260</v>
      </c>
      <c r="AS4" s="22" t="s">
        <v>261</v>
      </c>
      <c r="AT4" s="22" t="s">
        <v>262</v>
      </c>
      <c r="AU4" s="22" t="s">
        <v>263</v>
      </c>
      <c r="AV4" s="22" t="s">
        <v>264</v>
      </c>
      <c r="AW4" s="24"/>
      <c r="AX4" s="22" t="s">
        <v>265</v>
      </c>
      <c r="AY4" s="22" t="s">
        <v>266</v>
      </c>
      <c r="AZ4" s="22" t="s">
        <v>267</v>
      </c>
      <c r="BA4" s="22" t="s">
        <v>268</v>
      </c>
      <c r="BB4" s="22" t="s">
        <v>269</v>
      </c>
      <c r="BC4" s="22" t="s">
        <v>270</v>
      </c>
      <c r="BD4" s="22" t="s">
        <v>271</v>
      </c>
      <c r="BE4" s="22" t="s">
        <v>272</v>
      </c>
      <c r="BF4" s="22" t="s">
        <v>273</v>
      </c>
      <c r="BG4" s="22" t="s">
        <v>274</v>
      </c>
      <c r="BH4" s="22" t="s">
        <v>275</v>
      </c>
      <c r="BI4" s="22" t="s">
        <v>276</v>
      </c>
      <c r="BJ4" s="24"/>
      <c r="BK4" s="22" t="s">
        <v>277</v>
      </c>
      <c r="BL4" s="22" t="s">
        <v>278</v>
      </c>
      <c r="BM4" s="22" t="s">
        <v>279</v>
      </c>
      <c r="BN4" s="22" t="s">
        <v>280</v>
      </c>
      <c r="BO4" s="22" t="s">
        <v>281</v>
      </c>
      <c r="BP4" s="22" t="s">
        <v>282</v>
      </c>
      <c r="BQ4" s="22" t="s">
        <v>283</v>
      </c>
      <c r="BR4" s="22" t="s">
        <v>284</v>
      </c>
      <c r="BS4" s="22" t="s">
        <v>285</v>
      </c>
      <c r="BT4" s="22" t="s">
        <v>286</v>
      </c>
      <c r="BU4" s="22" t="s">
        <v>287</v>
      </c>
      <c r="BV4" s="22" t="s">
        <v>288</v>
      </c>
      <c r="BW4" s="24"/>
      <c r="BX4" s="30"/>
      <c r="BY4" s="30"/>
      <c r="BZ4" s="30"/>
      <c r="CA4" s="30"/>
      <c r="CB4" s="30"/>
      <c r="CC4" s="30"/>
      <c r="CD4" s="30"/>
      <c r="CE4" s="30"/>
      <c r="CF4" s="41"/>
      <c r="CG4" s="41"/>
      <c r="CH4" s="30"/>
    </row>
    <row r="5" spans="1:94" x14ac:dyDescent="0.25">
      <c r="G5" s="14" t="s">
        <v>37</v>
      </c>
      <c r="H5" s="14" t="s">
        <v>60</v>
      </c>
      <c r="I5" s="115" t="s">
        <v>229</v>
      </c>
      <c r="J5" s="115" t="s">
        <v>289</v>
      </c>
      <c r="K5" s="115"/>
      <c r="L5" s="115"/>
      <c r="M5" s="115"/>
      <c r="N5" s="14" t="s">
        <v>37</v>
      </c>
      <c r="O5" s="89" t="s">
        <v>60</v>
      </c>
      <c r="P5" s="14" t="s">
        <v>37</v>
      </c>
      <c r="Q5" s="89" t="s">
        <v>60</v>
      </c>
      <c r="R5" s="14" t="s">
        <v>37</v>
      </c>
      <c r="S5" s="89" t="s">
        <v>60</v>
      </c>
      <c r="T5" s="14" t="s">
        <v>37</v>
      </c>
      <c r="U5" s="89" t="s">
        <v>60</v>
      </c>
      <c r="V5" s="14" t="s">
        <v>37</v>
      </c>
      <c r="W5" s="89" t="s">
        <v>60</v>
      </c>
      <c r="X5" s="14" t="s">
        <v>37</v>
      </c>
      <c r="Y5" s="89" t="s">
        <v>60</v>
      </c>
      <c r="Z5" s="14" t="s">
        <v>37</v>
      </c>
      <c r="AA5" s="89" t="s">
        <v>60</v>
      </c>
      <c r="AB5" s="14" t="s">
        <v>37</v>
      </c>
      <c r="AC5" s="89" t="s">
        <v>60</v>
      </c>
      <c r="AD5" s="14" t="s">
        <v>37</v>
      </c>
      <c r="AE5" s="89" t="s">
        <v>60</v>
      </c>
      <c r="AF5" s="14" t="s">
        <v>37</v>
      </c>
      <c r="AG5" s="89" t="s">
        <v>60</v>
      </c>
      <c r="AH5" s="14" t="s">
        <v>37</v>
      </c>
      <c r="AI5" s="89" t="s">
        <v>60</v>
      </c>
      <c r="AJ5" s="14"/>
      <c r="AK5" s="14" t="s">
        <v>37</v>
      </c>
      <c r="AL5" s="14" t="s">
        <v>37</v>
      </c>
      <c r="AM5" s="14" t="s">
        <v>37</v>
      </c>
      <c r="AN5" s="14" t="s">
        <v>37</v>
      </c>
      <c r="AO5" s="14" t="s">
        <v>37</v>
      </c>
      <c r="AP5" s="14" t="s">
        <v>37</v>
      </c>
      <c r="AQ5" s="14" t="s">
        <v>37</v>
      </c>
      <c r="AR5" s="14" t="s">
        <v>37</v>
      </c>
      <c r="AS5" s="14" t="s">
        <v>37</v>
      </c>
      <c r="AT5" s="14" t="s">
        <v>37</v>
      </c>
      <c r="AU5" s="14" t="s">
        <v>37</v>
      </c>
      <c r="AV5" s="14" t="s">
        <v>37</v>
      </c>
      <c r="AW5" s="14"/>
      <c r="AX5" s="21" t="s">
        <v>37</v>
      </c>
      <c r="AY5" s="21" t="s">
        <v>37</v>
      </c>
      <c r="AZ5" s="21" t="s">
        <v>37</v>
      </c>
      <c r="BA5" s="21" t="s">
        <v>37</v>
      </c>
      <c r="BB5" s="21" t="s">
        <v>37</v>
      </c>
      <c r="BC5" s="21" t="s">
        <v>37</v>
      </c>
      <c r="BD5" s="21" t="s">
        <v>37</v>
      </c>
      <c r="BE5" s="21" t="s">
        <v>37</v>
      </c>
      <c r="BF5" s="21" t="s">
        <v>37</v>
      </c>
      <c r="BG5" s="21" t="s">
        <v>37</v>
      </c>
      <c r="BH5" s="21" t="s">
        <v>37</v>
      </c>
      <c r="BI5" s="21" t="s">
        <v>37</v>
      </c>
      <c r="BJ5" s="14"/>
      <c r="BK5" s="21" t="s">
        <v>37</v>
      </c>
      <c r="BL5" s="21" t="s">
        <v>37</v>
      </c>
      <c r="BM5" s="21" t="s">
        <v>37</v>
      </c>
      <c r="BN5" s="21" t="s">
        <v>37</v>
      </c>
      <c r="BO5" s="21" t="s">
        <v>37</v>
      </c>
      <c r="BP5" s="21" t="s">
        <v>37</v>
      </c>
      <c r="BQ5" s="21" t="s">
        <v>37</v>
      </c>
      <c r="BR5" s="21" t="s">
        <v>37</v>
      </c>
      <c r="BS5" s="21" t="s">
        <v>37</v>
      </c>
      <c r="BT5" s="21" t="s">
        <v>37</v>
      </c>
      <c r="BU5" s="21" t="s">
        <v>37</v>
      </c>
      <c r="BV5" s="21" t="s">
        <v>37</v>
      </c>
      <c r="BW5" s="21"/>
      <c r="CF5" s="42"/>
      <c r="CG5" s="42"/>
    </row>
    <row r="6" spans="1:94" ht="15.75" thickBot="1" x14ac:dyDescent="0.3">
      <c r="O6" s="87"/>
      <c r="Q6" s="87"/>
      <c r="S6" s="87"/>
      <c r="U6" s="87"/>
      <c r="W6" s="87"/>
      <c r="Y6" s="87"/>
      <c r="AA6" s="87"/>
      <c r="AC6" s="87"/>
      <c r="AE6" s="87"/>
      <c r="AG6" s="87"/>
      <c r="AI6" s="87"/>
    </row>
    <row r="7" spans="1:94" ht="15.75" thickTop="1" x14ac:dyDescent="0.25">
      <c r="A7" s="13"/>
      <c r="B7" s="141"/>
      <c r="C7" s="2" t="s">
        <v>290</v>
      </c>
      <c r="D7" s="1" t="s">
        <v>317</v>
      </c>
      <c r="G7" s="54">
        <f>SUM(G9,G14)</f>
        <v>0</v>
      </c>
      <c r="H7" s="54">
        <f>SUM(H9,H14)</f>
        <v>0</v>
      </c>
      <c r="I7" s="257" t="e">
        <f>(H7-G7)/G7</f>
        <v>#DIV/0!</v>
      </c>
      <c r="J7" s="258">
        <f>H7-G7</f>
        <v>0</v>
      </c>
      <c r="K7" s="246"/>
      <c r="L7" s="246"/>
      <c r="M7" s="246"/>
      <c r="N7" s="51" t="e">
        <f>#REF!</f>
        <v>#REF!</v>
      </c>
      <c r="O7" s="144">
        <f>SUMIFS(Lancamentos!$Y:$Y,Lancamentos!$F:$F,DFC_Mensal!O$5,Lancamentos!$D:$D,DFC_Mensal!$A7,Lancamentos!$G:$G,DFC_Mensal!$B7,Lancamentos!$M:$M,DFC_Mensal!O$2,Lancamentos!$L:$L,DFC_Mensal!O$3)</f>
        <v>0</v>
      </c>
      <c r="P7" s="51" t="e">
        <f>#REF!</f>
        <v>#REF!</v>
      </c>
      <c r="Q7" s="144">
        <f>SUMIFS(Lancamentos!$Y:$Y,Lancamentos!$F:$F,DFC_Mensal!Q$5,Lancamentos!$D:$D,DFC_Mensal!$A7,Lancamentos!$G:$G,DFC_Mensal!$B7,Lancamentos!$M:$M,DFC_Mensal!Q$2,Lancamentos!$L:$L,DFC_Mensal!Q$3)</f>
        <v>0</v>
      </c>
      <c r="R7" s="51" t="e">
        <f>#REF!</f>
        <v>#REF!</v>
      </c>
      <c r="S7" s="144">
        <f>SUMIFS(Lancamentos!$Y:$Y,Lancamentos!$F:$F,DFC_Mensal!S$5,Lancamentos!$D:$D,DFC_Mensal!$A7,Lancamentos!$G:$G,DFC_Mensal!$B7,Lancamentos!$M:$M,DFC_Mensal!S$2,Lancamentos!$L:$L,DFC_Mensal!S$3)</f>
        <v>0</v>
      </c>
      <c r="T7" s="51" t="e">
        <f>#REF!</f>
        <v>#REF!</v>
      </c>
      <c r="U7" s="144">
        <f>SUMIFS(Lancamentos!$Y:$Y,Lancamentos!$F:$F,DFC_Mensal!U$5,Lancamentos!$D:$D,DFC_Mensal!$A7,Lancamentos!$G:$G,DFC_Mensal!$B7,Lancamentos!$M:$M,DFC_Mensal!U$2,Lancamentos!$L:$L,DFC_Mensal!U$3)</f>
        <v>0</v>
      </c>
      <c r="V7" s="51" t="e">
        <f>#REF!</f>
        <v>#REF!</v>
      </c>
      <c r="W7" s="144">
        <f>SUMIFS(Lancamentos!$Y:$Y,Lancamentos!$F:$F,DFC_Mensal!W$5,Lancamentos!$D:$D,DFC_Mensal!$A7,Lancamentos!$G:$G,DFC_Mensal!$B7,Lancamentos!$M:$M,DFC_Mensal!W$2,Lancamentos!$L:$L,DFC_Mensal!W$3)</f>
        <v>0</v>
      </c>
      <c r="X7" s="51" t="e">
        <f>#REF!</f>
        <v>#REF!</v>
      </c>
      <c r="Y7" s="144">
        <f>SUMIFS(Lancamentos!$Y:$Y,Lancamentos!$F:$F,DFC_Mensal!Y$5,Lancamentos!$D:$D,DFC_Mensal!$A7,Lancamentos!$G:$G,DFC_Mensal!$B7,Lancamentos!$M:$M,DFC_Mensal!Y$2,Lancamentos!$L:$L,DFC_Mensal!Y$3)</f>
        <v>0</v>
      </c>
      <c r="Z7" s="51" t="e">
        <f>#REF!</f>
        <v>#REF!</v>
      </c>
      <c r="AA7" s="144">
        <f>SUMIFS(Lancamentos!$Y:$Y,Lancamentos!$F:$F,DFC_Mensal!AA$5,Lancamentos!$D:$D,DFC_Mensal!$A7,Lancamentos!$G:$G,DFC_Mensal!$B7,Lancamentos!$M:$M,DFC_Mensal!AA$2,Lancamentos!$L:$L,DFC_Mensal!AA$3)</f>
        <v>0</v>
      </c>
      <c r="AB7" s="51" t="e">
        <f>#REF!</f>
        <v>#REF!</v>
      </c>
      <c r="AC7" s="144">
        <f>SUMIFS(Lancamentos!$Y:$Y,Lancamentos!$F:$F,DFC_Mensal!AC$5,Lancamentos!$D:$D,DFC_Mensal!$A7,Lancamentos!$G:$G,DFC_Mensal!$B7,Lancamentos!$M:$M,DFC_Mensal!AC$2,Lancamentos!$L:$L,DFC_Mensal!AC$3)</f>
        <v>0</v>
      </c>
      <c r="AD7" s="51" t="e">
        <f>#REF!</f>
        <v>#REF!</v>
      </c>
      <c r="AE7" s="144">
        <f>SUMIFS(Lancamentos!$Y:$Y,Lancamentos!$F:$F,DFC_Mensal!AE$5,Lancamentos!$D:$D,DFC_Mensal!$A7,Lancamentos!$G:$G,DFC_Mensal!$B7,Lancamentos!$M:$M,DFC_Mensal!AE$2,Lancamentos!$L:$L,DFC_Mensal!AE$3)</f>
        <v>0</v>
      </c>
      <c r="AF7" s="51" t="e">
        <f>#REF!</f>
        <v>#REF!</v>
      </c>
      <c r="AG7" s="144">
        <f>SUMIFS(Lancamentos!$Y:$Y,Lancamentos!$F:$F,DFC_Mensal!AG$5,Lancamentos!$D:$D,DFC_Mensal!$A7,Lancamentos!$G:$G,DFC_Mensal!$B7,Lancamentos!$M:$M,DFC_Mensal!AG$2,Lancamentos!$L:$L,DFC_Mensal!AG$3)</f>
        <v>0</v>
      </c>
      <c r="AH7" s="51" t="e">
        <f>#REF!</f>
        <v>#REF!</v>
      </c>
      <c r="AI7" s="144">
        <f>SUMIFS(Lancamentos!$Y:$Y,Lancamentos!$F:$F,DFC_Mensal!AI$5,Lancamentos!$D:$D,DFC_Mensal!$A7,Lancamentos!$G:$G,DFC_Mensal!$B7,Lancamentos!$M:$M,DFC_Mensal!AI$2,Lancamentos!$L:$L,DFC_Mensal!AI$3)</f>
        <v>0</v>
      </c>
      <c r="AJ7" s="69"/>
      <c r="AK7" s="51" t="e">
        <f>#REF!</f>
        <v>#REF!</v>
      </c>
      <c r="AL7" s="51" t="e">
        <f>#REF!</f>
        <v>#REF!</v>
      </c>
      <c r="AM7" s="51" t="e">
        <f>#REF!</f>
        <v>#REF!</v>
      </c>
      <c r="AN7" s="51" t="e">
        <f>#REF!</f>
        <v>#REF!</v>
      </c>
      <c r="AO7" s="51" t="e">
        <f>#REF!</f>
        <v>#REF!</v>
      </c>
      <c r="AP7" s="51" t="e">
        <f>#REF!</f>
        <v>#REF!</v>
      </c>
      <c r="AQ7" s="51" t="e">
        <f>#REF!</f>
        <v>#REF!</v>
      </c>
      <c r="AR7" s="51" t="e">
        <f>#REF!</f>
        <v>#REF!</v>
      </c>
      <c r="AS7" s="51" t="e">
        <f>#REF!</f>
        <v>#REF!</v>
      </c>
      <c r="AT7" s="51" t="e">
        <f>#REF!</f>
        <v>#REF!</v>
      </c>
      <c r="AU7" s="51" t="e">
        <f>#REF!</f>
        <v>#REF!</v>
      </c>
      <c r="AV7" s="51" t="e">
        <f>#REF!</f>
        <v>#REF!</v>
      </c>
      <c r="AW7" s="69"/>
      <c r="AX7" s="51" t="e">
        <f>#REF!</f>
        <v>#REF!</v>
      </c>
      <c r="AY7" s="51" t="e">
        <f>#REF!</f>
        <v>#REF!</v>
      </c>
      <c r="AZ7" s="51" t="e">
        <f>#REF!</f>
        <v>#REF!</v>
      </c>
      <c r="BA7" s="51" t="e">
        <f>#REF!</f>
        <v>#REF!</v>
      </c>
      <c r="BB7" s="51" t="e">
        <f>#REF!</f>
        <v>#REF!</v>
      </c>
      <c r="BC7" s="51" t="e">
        <f>#REF!</f>
        <v>#REF!</v>
      </c>
      <c r="BD7" s="51" t="e">
        <f>#REF!</f>
        <v>#REF!</v>
      </c>
      <c r="BE7" s="51" t="e">
        <f>#REF!</f>
        <v>#REF!</v>
      </c>
      <c r="BF7" s="51" t="e">
        <f>#REF!</f>
        <v>#REF!</v>
      </c>
      <c r="BG7" s="51" t="e">
        <f>#REF!</f>
        <v>#REF!</v>
      </c>
      <c r="BH7" s="51" t="e">
        <f>#REF!</f>
        <v>#REF!</v>
      </c>
      <c r="BI7" s="51" t="e">
        <f>#REF!</f>
        <v>#REF!</v>
      </c>
      <c r="BJ7" s="69"/>
      <c r="BK7" s="51" t="e">
        <f>#REF!</f>
        <v>#REF!</v>
      </c>
      <c r="BL7" s="51" t="e">
        <f>#REF!</f>
        <v>#REF!</v>
      </c>
      <c r="BM7" s="51" t="e">
        <f>#REF!</f>
        <v>#REF!</v>
      </c>
      <c r="BN7" s="51" t="e">
        <f>#REF!</f>
        <v>#REF!</v>
      </c>
      <c r="BO7" s="51" t="e">
        <f>#REF!</f>
        <v>#REF!</v>
      </c>
      <c r="BP7" s="51" t="e">
        <f>#REF!</f>
        <v>#REF!</v>
      </c>
      <c r="BQ7" s="51" t="e">
        <f>#REF!</f>
        <v>#REF!</v>
      </c>
      <c r="BR7" s="51" t="e">
        <f>#REF!</f>
        <v>#REF!</v>
      </c>
      <c r="BS7" s="51" t="e">
        <f>#REF!</f>
        <v>#REF!</v>
      </c>
      <c r="BT7" s="51" t="e">
        <f>#REF!</f>
        <v>#REF!</v>
      </c>
      <c r="BU7" s="51" t="e">
        <f>#REF!</f>
        <v>#REF!</v>
      </c>
      <c r="BV7" s="51" t="e">
        <f>#REF!</f>
        <v>#REF!</v>
      </c>
      <c r="BW7" s="69"/>
      <c r="BX7" s="102"/>
      <c r="BY7" s="56">
        <f>SUMIFS($G7:$BV7,$G$2:$BV$2,BY$2)</f>
        <v>0</v>
      </c>
      <c r="BZ7" s="102"/>
      <c r="CA7" s="56" t="e">
        <f>SUMIFS($G7:$BV7,$G$2:$BV$2,CA$2)</f>
        <v>#REF!</v>
      </c>
      <c r="CB7" s="102"/>
      <c r="CC7" s="56" t="e">
        <f>SUMIFS($G7:$BV7,$G$2:$BV$2,CC$2)</f>
        <v>#REF!</v>
      </c>
      <c r="CD7" s="102"/>
      <c r="CE7" s="56" t="e">
        <f>SUMIFS($G7:$BV7,$G$2:$BV$2,CE$2)</f>
        <v>#REF!</v>
      </c>
      <c r="CF7" s="103" t="str">
        <f>IFERROR(#REF!/#REF!-1,"")</f>
        <v/>
      </c>
      <c r="CG7" s="103"/>
      <c r="CH7" s="80" t="str">
        <f>IFERROR(CA7/BY7-1,"")</f>
        <v/>
      </c>
      <c r="CJ7" s="80" t="str">
        <f>IFERROR(CC7/CA7-1,"")</f>
        <v/>
      </c>
      <c r="CL7" s="80" t="str">
        <f>IFERROR(CE7/CC7-1,"")</f>
        <v/>
      </c>
      <c r="CN7" s="7" t="s">
        <v>291</v>
      </c>
      <c r="CO7" s="7"/>
      <c r="CP7" s="7"/>
    </row>
    <row r="8" spans="1:94" x14ac:dyDescent="0.25">
      <c r="A8" s="13"/>
      <c r="B8" s="141"/>
      <c r="C8" s="2"/>
      <c r="D8" s="1"/>
      <c r="G8" s="241"/>
      <c r="H8" s="241"/>
      <c r="I8" s="251"/>
      <c r="J8" s="69"/>
      <c r="K8" s="69"/>
      <c r="L8" s="69"/>
      <c r="M8" s="69"/>
      <c r="N8" s="57"/>
      <c r="O8" s="242"/>
      <c r="P8" s="57"/>
      <c r="Q8" s="242"/>
      <c r="R8" s="57"/>
      <c r="S8" s="242"/>
      <c r="T8" s="57"/>
      <c r="U8" s="242"/>
      <c r="V8" s="57"/>
      <c r="W8" s="242"/>
      <c r="X8" s="57"/>
      <c r="Y8" s="242"/>
      <c r="Z8" s="57"/>
      <c r="AA8" s="242"/>
      <c r="AB8" s="57"/>
      <c r="AC8" s="242"/>
      <c r="AD8" s="57"/>
      <c r="AE8" s="242"/>
      <c r="AF8" s="57"/>
      <c r="AG8" s="242"/>
      <c r="AH8" s="57"/>
      <c r="AI8" s="242"/>
      <c r="AJ8" s="69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69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69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69"/>
      <c r="BX8" s="102"/>
      <c r="BY8" s="76"/>
      <c r="BZ8" s="102"/>
      <c r="CA8" s="76"/>
      <c r="CB8" s="102"/>
      <c r="CC8" s="76"/>
      <c r="CD8" s="102"/>
      <c r="CE8" s="76"/>
      <c r="CF8" s="103"/>
      <c r="CG8" s="103"/>
      <c r="CH8" s="82"/>
      <c r="CJ8" s="82"/>
      <c r="CL8" s="82"/>
      <c r="CN8" s="7" t="s">
        <v>293</v>
      </c>
      <c r="CO8" s="7"/>
      <c r="CP8" s="7"/>
    </row>
    <row r="9" spans="1:94" x14ac:dyDescent="0.25">
      <c r="A9" s="13"/>
      <c r="B9" s="141"/>
      <c r="C9" s="21" t="s">
        <v>290</v>
      </c>
      <c r="D9" s="3" t="s">
        <v>38</v>
      </c>
      <c r="G9" s="241">
        <f>SUM(G10:G12)</f>
        <v>0</v>
      </c>
      <c r="H9" s="241">
        <f>SUM(H10:H12)</f>
        <v>0</v>
      </c>
      <c r="I9" s="251"/>
      <c r="J9" s="69"/>
      <c r="K9" s="69"/>
      <c r="L9" s="69"/>
      <c r="M9" s="69"/>
      <c r="N9" s="57"/>
      <c r="O9" s="242"/>
      <c r="P9" s="57"/>
      <c r="Q9" s="242"/>
      <c r="R9" s="57"/>
      <c r="S9" s="242"/>
      <c r="T9" s="57"/>
      <c r="U9" s="242"/>
      <c r="V9" s="57"/>
      <c r="W9" s="242"/>
      <c r="X9" s="57"/>
      <c r="Y9" s="242"/>
      <c r="Z9" s="57"/>
      <c r="AA9" s="242"/>
      <c r="AB9" s="57"/>
      <c r="AC9" s="242"/>
      <c r="AD9" s="57"/>
      <c r="AE9" s="242"/>
      <c r="AF9" s="57"/>
      <c r="AG9" s="242"/>
      <c r="AH9" s="57"/>
      <c r="AI9" s="242"/>
      <c r="AJ9" s="69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69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69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69"/>
      <c r="BX9" s="102"/>
      <c r="BY9" s="76"/>
      <c r="BZ9" s="102"/>
      <c r="CA9" s="76"/>
      <c r="CB9" s="102"/>
      <c r="CC9" s="76"/>
      <c r="CD9" s="102"/>
      <c r="CE9" s="76"/>
      <c r="CF9" s="103"/>
      <c r="CG9" s="103"/>
      <c r="CH9" s="82"/>
      <c r="CJ9" s="82"/>
      <c r="CL9" s="82"/>
      <c r="CN9" s="7" t="s">
        <v>294</v>
      </c>
      <c r="CO9" s="7"/>
      <c r="CP9" s="7"/>
    </row>
    <row r="10" spans="1:94" x14ac:dyDescent="0.25">
      <c r="A10" s="15" t="s">
        <v>292</v>
      </c>
      <c r="B10" s="141" t="s">
        <v>39</v>
      </c>
      <c r="C10" s="2"/>
      <c r="D10" s="141" t="str">
        <f>Tabelas_Apoio!Q3</f>
        <v>Prestação de Serviços</v>
      </c>
      <c r="G10" s="57">
        <f>SUMIFS(Lancamentos!$Y:$Y,Lancamentos!$D:$D,DFC_Mensal!$A10,Lancamentos!$F:$F,DFC_Mensal!G$5,Lancamentos!$I:$I,DFC_Mensal!$D10,Lancamentos!$AH:$AH,DFC_Mensal!G$3,Lancamentos!$AI:$AI,DFC_Mensal!G$2)</f>
        <v>0</v>
      </c>
      <c r="H10" s="57">
        <f>SUMIFS(Lancamentos!$Y:$Y,Lancamentos!$D:$D,DFC_Mensal!$A10,Lancamentos!$F:$F,DFC_Mensal!H$5,Lancamentos!$I:$I,DFC_Mensal!$D10,Lancamentos!$AH:$AH,DFC_Mensal!H$3,Lancamentos!$AI:$AI,DFC_Mensal!H$2)</f>
        <v>0</v>
      </c>
      <c r="I10" s="251" t="e">
        <f>(H10-G10)/G10</f>
        <v>#DIV/0!</v>
      </c>
      <c r="J10" s="69">
        <f>H10-G10</f>
        <v>0</v>
      </c>
      <c r="K10" s="69"/>
      <c r="L10" s="69"/>
      <c r="M10" s="69"/>
      <c r="N10" s="57"/>
      <c r="O10" s="242"/>
      <c r="P10" s="57"/>
      <c r="Q10" s="242"/>
      <c r="R10" s="57"/>
      <c r="S10" s="242"/>
      <c r="T10" s="57"/>
      <c r="U10" s="242"/>
      <c r="V10" s="57"/>
      <c r="W10" s="242"/>
      <c r="X10" s="57"/>
      <c r="Y10" s="242"/>
      <c r="Z10" s="57"/>
      <c r="AA10" s="242"/>
      <c r="AB10" s="57"/>
      <c r="AC10" s="242"/>
      <c r="AD10" s="57"/>
      <c r="AE10" s="242"/>
      <c r="AF10" s="57"/>
      <c r="AG10" s="242"/>
      <c r="AH10" s="57"/>
      <c r="AI10" s="242"/>
      <c r="AJ10" s="69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69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69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69"/>
      <c r="BX10" s="102"/>
      <c r="BY10" s="76"/>
      <c r="BZ10" s="102"/>
      <c r="CA10" s="76"/>
      <c r="CB10" s="102"/>
      <c r="CC10" s="76"/>
      <c r="CD10" s="102"/>
      <c r="CE10" s="76"/>
      <c r="CF10" s="103"/>
      <c r="CG10" s="103"/>
      <c r="CH10" s="82"/>
      <c r="CJ10" s="82"/>
      <c r="CL10" s="82"/>
      <c r="CN10" s="7" t="s">
        <v>295</v>
      </c>
      <c r="CO10" s="7"/>
      <c r="CP10" s="7"/>
    </row>
    <row r="11" spans="1:94" x14ac:dyDescent="0.25">
      <c r="A11" s="15" t="s">
        <v>292</v>
      </c>
      <c r="B11" s="141" t="s">
        <v>71</v>
      </c>
      <c r="C11" s="2"/>
      <c r="D11" s="141" t="str">
        <f>Tabelas_Apoio!Q4</f>
        <v>Consultoria</v>
      </c>
      <c r="G11" s="57">
        <f>SUMIFS(Lancamentos!$Y:$Y,Lancamentos!$D:$D,DFC_Mensal!$A11,Lancamentos!$F:$F,DFC_Mensal!G$5,Lancamentos!$I:$I,DFC_Mensal!$D11,Lancamentos!$AH:$AH,DFC_Mensal!G$3,Lancamentos!$AI:$AI,DFC_Mensal!G$2)</f>
        <v>0</v>
      </c>
      <c r="H11" s="57">
        <f>SUMIFS(Lancamentos!$Y:$Y,Lancamentos!$D:$D,DFC_Mensal!$A11,Lancamentos!$F:$F,DFC_Mensal!H$5,Lancamentos!$I:$I,DFC_Mensal!$D11,Lancamentos!$AH:$AH,DFC_Mensal!H$3,Lancamentos!$AI:$AI,DFC_Mensal!H$2)</f>
        <v>0</v>
      </c>
      <c r="I11" s="251" t="e">
        <f>(H11-G11)/G11</f>
        <v>#DIV/0!</v>
      </c>
      <c r="J11" s="69">
        <f>H11-G11</f>
        <v>0</v>
      </c>
      <c r="K11" s="69"/>
      <c r="L11" s="69"/>
      <c r="M11" s="69"/>
      <c r="N11" s="57"/>
      <c r="O11" s="242"/>
      <c r="P11" s="57"/>
      <c r="Q11" s="242"/>
      <c r="R11" s="57"/>
      <c r="S11" s="242"/>
      <c r="T11" s="57"/>
      <c r="U11" s="242"/>
      <c r="V11" s="57"/>
      <c r="W11" s="242"/>
      <c r="X11" s="57"/>
      <c r="Y11" s="242"/>
      <c r="Z11" s="57"/>
      <c r="AA11" s="242"/>
      <c r="AB11" s="57"/>
      <c r="AC11" s="242"/>
      <c r="AD11" s="57"/>
      <c r="AE11" s="242"/>
      <c r="AF11" s="57"/>
      <c r="AG11" s="242"/>
      <c r="AH11" s="57"/>
      <c r="AI11" s="242"/>
      <c r="AJ11" s="69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69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69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69"/>
      <c r="BX11" s="102"/>
      <c r="BY11" s="76"/>
      <c r="BZ11" s="102"/>
      <c r="CA11" s="76"/>
      <c r="CB11" s="102"/>
      <c r="CC11" s="76"/>
      <c r="CD11" s="102"/>
      <c r="CE11" s="76"/>
      <c r="CF11" s="103"/>
      <c r="CG11" s="103"/>
      <c r="CH11" s="82"/>
      <c r="CJ11" s="82"/>
      <c r="CL11" s="82"/>
      <c r="CN11" s="7" t="s">
        <v>298</v>
      </c>
      <c r="CO11" s="7"/>
      <c r="CP11" s="7"/>
    </row>
    <row r="12" spans="1:94" x14ac:dyDescent="0.25">
      <c r="A12" s="15" t="s">
        <v>292</v>
      </c>
      <c r="B12" s="141" t="s">
        <v>73</v>
      </c>
      <c r="C12" s="2"/>
      <c r="D12" s="141" t="str">
        <f>Tabelas_Apoio!Q5</f>
        <v>Projetos</v>
      </c>
      <c r="G12" s="57">
        <f>SUMIFS(Lancamentos!$Y:$Y,Lancamentos!$D:$D,DFC_Mensal!$A12,Lancamentos!$F:$F,DFC_Mensal!G$5,Lancamentos!$I:$I,DFC_Mensal!$D12,Lancamentos!$AH:$AH,DFC_Mensal!G$3,Lancamentos!$AI:$AI,DFC_Mensal!G$2)</f>
        <v>0</v>
      </c>
      <c r="H12" s="57">
        <f>SUMIFS(Lancamentos!$Y:$Y,Lancamentos!$D:$D,DFC_Mensal!$A12,Lancamentos!$F:$F,DFC_Mensal!H$5,Lancamentos!$I:$I,DFC_Mensal!$D12,Lancamentos!$AH:$AH,DFC_Mensal!H$3,Lancamentos!$AI:$AI,DFC_Mensal!H$2)</f>
        <v>0</v>
      </c>
      <c r="I12" s="251" t="e">
        <f>(H12-G12)/G12</f>
        <v>#DIV/0!</v>
      </c>
      <c r="J12" s="69">
        <f>H12-G12</f>
        <v>0</v>
      </c>
      <c r="K12" s="69"/>
      <c r="L12" s="69"/>
      <c r="M12" s="69"/>
      <c r="O12" s="87"/>
      <c r="Q12" s="87"/>
      <c r="S12" s="87"/>
      <c r="U12" s="87"/>
      <c r="W12" s="87"/>
      <c r="Y12" s="87"/>
      <c r="AA12" s="87"/>
      <c r="AC12" s="87"/>
      <c r="AE12" s="87"/>
      <c r="AG12" s="87"/>
      <c r="AI12" s="87"/>
      <c r="CF12" s="103"/>
      <c r="CG12" s="103"/>
      <c r="CH12" s="81"/>
      <c r="CJ12" s="81"/>
      <c r="CL12" s="81"/>
    </row>
    <row r="13" spans="1:94" x14ac:dyDescent="0.25">
      <c r="A13" s="15"/>
      <c r="C13" s="2"/>
      <c r="D13" s="141"/>
      <c r="G13" s="57"/>
      <c r="H13" s="57"/>
      <c r="I13" s="251"/>
      <c r="J13" s="69"/>
      <c r="K13" s="69"/>
      <c r="L13" s="69"/>
      <c r="M13" s="69"/>
      <c r="O13" s="87"/>
      <c r="Q13" s="87"/>
      <c r="S13" s="87"/>
      <c r="U13" s="87"/>
      <c r="W13" s="87"/>
      <c r="Y13" s="87"/>
      <c r="AA13" s="87"/>
      <c r="AC13" s="87"/>
      <c r="AE13" s="87"/>
      <c r="AG13" s="87"/>
      <c r="AI13" s="87"/>
      <c r="CF13" s="103"/>
      <c r="CG13" s="103"/>
      <c r="CH13" s="81"/>
      <c r="CJ13" s="81"/>
      <c r="CL13" s="81"/>
    </row>
    <row r="14" spans="1:94" x14ac:dyDescent="0.25">
      <c r="A14" s="15"/>
      <c r="C14" s="2" t="s">
        <v>290</v>
      </c>
      <c r="D14" s="1" t="s">
        <v>90</v>
      </c>
      <c r="G14" s="57"/>
      <c r="H14" s="57"/>
      <c r="I14" s="251"/>
      <c r="J14" s="69"/>
      <c r="K14" s="69"/>
      <c r="L14" s="69"/>
      <c r="M14" s="69"/>
      <c r="O14" s="87"/>
      <c r="Q14" s="87"/>
      <c r="S14" s="87"/>
      <c r="U14" s="87"/>
      <c r="W14" s="87"/>
      <c r="Y14" s="87"/>
      <c r="AA14" s="87"/>
      <c r="AC14" s="87"/>
      <c r="AE14" s="87"/>
      <c r="AG14" s="87"/>
      <c r="AI14" s="87"/>
      <c r="CF14" s="103"/>
      <c r="CG14" s="103"/>
      <c r="CH14" s="81"/>
      <c r="CJ14" s="81"/>
      <c r="CL14" s="81"/>
    </row>
    <row r="15" spans="1:94" x14ac:dyDescent="0.25">
      <c r="A15" s="15"/>
      <c r="C15" s="21"/>
      <c r="D15" s="3"/>
      <c r="G15" s="57"/>
      <c r="H15" s="57"/>
      <c r="I15" s="251"/>
      <c r="J15" s="69"/>
      <c r="K15" s="69"/>
      <c r="L15" s="69"/>
      <c r="M15" s="69"/>
      <c r="O15" s="87"/>
      <c r="Q15" s="87"/>
      <c r="S15" s="87"/>
      <c r="U15" s="87"/>
      <c r="W15" s="87"/>
      <c r="Y15" s="87"/>
      <c r="AA15" s="87"/>
      <c r="AC15" s="87"/>
      <c r="AE15" s="87"/>
      <c r="AG15" s="87"/>
      <c r="AI15" s="87"/>
      <c r="CF15" s="103"/>
      <c r="CG15" s="103"/>
      <c r="CH15" s="81"/>
      <c r="CJ15" s="81"/>
      <c r="CL15" s="81"/>
    </row>
    <row r="16" spans="1:94" x14ac:dyDescent="0.25">
      <c r="A16" s="15"/>
      <c r="C16" s="2" t="s">
        <v>296</v>
      </c>
      <c r="D16" s="1" t="s">
        <v>318</v>
      </c>
      <c r="G16" s="54">
        <f>SUM(G18,G23,G30)</f>
        <v>-333600</v>
      </c>
      <c r="H16" s="54">
        <f>SUM(H18,H23,H30)</f>
        <v>-811200</v>
      </c>
      <c r="I16" s="257">
        <f>(H16-G16)/G16</f>
        <v>1.4316546762589928</v>
      </c>
      <c r="J16" s="258">
        <f>H16-G16</f>
        <v>-477600</v>
      </c>
      <c r="K16" s="69"/>
      <c r="L16" s="69"/>
      <c r="M16" s="69"/>
      <c r="O16" s="87"/>
      <c r="Q16" s="87"/>
      <c r="S16" s="87"/>
      <c r="U16" s="87"/>
      <c r="W16" s="87"/>
      <c r="Y16" s="87"/>
      <c r="AA16" s="87"/>
      <c r="AC16" s="87"/>
      <c r="AE16" s="87"/>
      <c r="AG16" s="87"/>
      <c r="AI16" s="87"/>
      <c r="CF16" s="103"/>
      <c r="CG16" s="103"/>
      <c r="CH16" s="81"/>
      <c r="CJ16" s="81"/>
      <c r="CL16" s="81"/>
    </row>
    <row r="17" spans="1:90" x14ac:dyDescent="0.25">
      <c r="A17" s="15"/>
      <c r="C17" s="2"/>
      <c r="D17" s="1"/>
      <c r="G17" s="57"/>
      <c r="H17" s="57"/>
      <c r="I17" s="251"/>
      <c r="J17" s="69"/>
      <c r="K17" s="69"/>
      <c r="L17" s="69"/>
      <c r="M17" s="69"/>
      <c r="O17" s="87"/>
      <c r="Q17" s="87"/>
      <c r="S17" s="87"/>
      <c r="U17" s="87"/>
      <c r="W17" s="87"/>
      <c r="Y17" s="87"/>
      <c r="AA17" s="87"/>
      <c r="AC17" s="87"/>
      <c r="AE17" s="87"/>
      <c r="AG17" s="87"/>
      <c r="AI17" s="87"/>
      <c r="CF17" s="103"/>
      <c r="CG17" s="103"/>
      <c r="CH17" s="81"/>
      <c r="CJ17" s="81"/>
      <c r="CL17" s="81"/>
    </row>
    <row r="18" spans="1:90" x14ac:dyDescent="0.25">
      <c r="A18" s="15"/>
      <c r="B18" s="11"/>
      <c r="C18" s="20" t="s">
        <v>296</v>
      </c>
      <c r="D18" s="1" t="s">
        <v>297</v>
      </c>
      <c r="E18" s="1"/>
      <c r="G18" s="86">
        <f>SUM(G19:G21)</f>
        <v>0</v>
      </c>
      <c r="H18" s="86">
        <f>SUM(H19:H21)</f>
        <v>0</v>
      </c>
      <c r="I18" s="251" t="e">
        <f>(H18-G18)/G18</f>
        <v>#DIV/0!</v>
      </c>
      <c r="J18" s="69">
        <f>H18-G18</f>
        <v>0</v>
      </c>
      <c r="K18" s="69"/>
      <c r="L18" s="69"/>
      <c r="M18" s="69"/>
      <c r="N18" s="47" t="e">
        <f>#REF!</f>
        <v>#REF!</v>
      </c>
      <c r="O18" s="145">
        <f>SUMIFS(Lancamentos!$Y:$Y,Lancamentos!$F:$F,DFC_Mensal!O$5,Lancamentos!$D:$D,DFC_Mensal!$A18,Lancamentos!$G:$G,DFC_Mensal!$B18,Lancamentos!$M:$M,DFC_Mensal!O$2,Lancamentos!$L:$L,DFC_Mensal!O$3)</f>
        <v>0</v>
      </c>
      <c r="P18" s="47" t="e">
        <f>#REF!</f>
        <v>#REF!</v>
      </c>
      <c r="Q18" s="145">
        <f>SUMIFS(Lancamentos!$Y:$Y,Lancamentos!$F:$F,DFC_Mensal!Q$5,Lancamentos!$D:$D,DFC_Mensal!$A18,Lancamentos!$G:$G,DFC_Mensal!$B18,Lancamentos!$M:$M,DFC_Mensal!Q$2,Lancamentos!$L:$L,DFC_Mensal!Q$3)</f>
        <v>0</v>
      </c>
      <c r="R18" s="47" t="e">
        <f>#REF!</f>
        <v>#REF!</v>
      </c>
      <c r="S18" s="145">
        <f>SUMIFS(Lancamentos!$Y:$Y,Lancamentos!$F:$F,DFC_Mensal!S$5,Lancamentos!$D:$D,DFC_Mensal!$A18,Lancamentos!$G:$G,DFC_Mensal!$B18,Lancamentos!$M:$M,DFC_Mensal!S$2,Lancamentos!$L:$L,DFC_Mensal!S$3)</f>
        <v>0</v>
      </c>
      <c r="T18" s="47" t="e">
        <f>#REF!</f>
        <v>#REF!</v>
      </c>
      <c r="U18" s="145">
        <f>SUMIFS(Lancamentos!$Y:$Y,Lancamentos!$F:$F,DFC_Mensal!U$5,Lancamentos!$D:$D,DFC_Mensal!$A18,Lancamentos!$G:$G,DFC_Mensal!$B18,Lancamentos!$M:$M,DFC_Mensal!U$2,Lancamentos!$L:$L,DFC_Mensal!U$3)</f>
        <v>0</v>
      </c>
      <c r="V18" s="47" t="e">
        <f>#REF!</f>
        <v>#REF!</v>
      </c>
      <c r="W18" s="145">
        <f>SUMIFS(Lancamentos!$Y:$Y,Lancamentos!$F:$F,DFC_Mensal!W$5,Lancamentos!$D:$D,DFC_Mensal!$A18,Lancamentos!$G:$G,DFC_Mensal!$B18,Lancamentos!$M:$M,DFC_Mensal!W$2,Lancamentos!$L:$L,DFC_Mensal!W$3)</f>
        <v>0</v>
      </c>
      <c r="X18" s="47" t="e">
        <f>#REF!</f>
        <v>#REF!</v>
      </c>
      <c r="Y18" s="145">
        <f>SUMIFS(Lancamentos!$Y:$Y,Lancamentos!$F:$F,DFC_Mensal!Y$5,Lancamentos!$D:$D,DFC_Mensal!$A18,Lancamentos!$G:$G,DFC_Mensal!$B18,Lancamentos!$M:$M,DFC_Mensal!Y$2,Lancamentos!$L:$L,DFC_Mensal!Y$3)</f>
        <v>0</v>
      </c>
      <c r="Z18" s="47" t="e">
        <f>#REF!</f>
        <v>#REF!</v>
      </c>
      <c r="AA18" s="145">
        <f>SUMIFS(Lancamentos!$Y:$Y,Lancamentos!$F:$F,DFC_Mensal!AA$5,Lancamentos!$D:$D,DFC_Mensal!$A18,Lancamentos!$G:$G,DFC_Mensal!$B18,Lancamentos!$M:$M,DFC_Mensal!AA$2,Lancamentos!$L:$L,DFC_Mensal!AA$3)</f>
        <v>0</v>
      </c>
      <c r="AB18" s="47" t="e">
        <f>#REF!</f>
        <v>#REF!</v>
      </c>
      <c r="AC18" s="145">
        <f>SUMIFS(Lancamentos!$Y:$Y,Lancamentos!$F:$F,DFC_Mensal!AC$5,Lancamentos!$D:$D,DFC_Mensal!$A18,Lancamentos!$G:$G,DFC_Mensal!$B18,Lancamentos!$M:$M,DFC_Mensal!AC$2,Lancamentos!$L:$L,DFC_Mensal!AC$3)</f>
        <v>0</v>
      </c>
      <c r="AD18" s="47" t="e">
        <f>#REF!</f>
        <v>#REF!</v>
      </c>
      <c r="AE18" s="145">
        <f>SUMIFS(Lancamentos!$Y:$Y,Lancamentos!$F:$F,DFC_Mensal!AE$5,Lancamentos!$D:$D,DFC_Mensal!$A18,Lancamentos!$G:$G,DFC_Mensal!$B18,Lancamentos!$M:$M,DFC_Mensal!AE$2,Lancamentos!$L:$L,DFC_Mensal!AE$3)</f>
        <v>0</v>
      </c>
      <c r="AF18" s="47" t="e">
        <f>#REF!</f>
        <v>#REF!</v>
      </c>
      <c r="AG18" s="145">
        <f>SUMIFS(Lancamentos!$Y:$Y,Lancamentos!$F:$F,DFC_Mensal!AG$5,Lancamentos!$D:$D,DFC_Mensal!$A18,Lancamentos!$G:$G,DFC_Mensal!$B18,Lancamentos!$M:$M,DFC_Mensal!AG$2,Lancamentos!$L:$L,DFC_Mensal!AG$3)</f>
        <v>0</v>
      </c>
      <c r="AH18" s="47" t="e">
        <f>#REF!</f>
        <v>#REF!</v>
      </c>
      <c r="AI18" s="145">
        <f>SUMIFS(Lancamentos!$Y:$Y,Lancamentos!$F:$F,DFC_Mensal!AI$5,Lancamentos!$D:$D,DFC_Mensal!$A18,Lancamentos!$G:$G,DFC_Mensal!$B18,Lancamentos!$M:$M,DFC_Mensal!AI$2,Lancamentos!$L:$L,DFC_Mensal!AI$3)</f>
        <v>0</v>
      </c>
      <c r="AJ18" s="69"/>
      <c r="AK18" s="47" t="e">
        <f>#REF!</f>
        <v>#REF!</v>
      </c>
      <c r="AL18" s="47" t="e">
        <f>#REF!</f>
        <v>#REF!</v>
      </c>
      <c r="AM18" s="47" t="e">
        <f>#REF!</f>
        <v>#REF!</v>
      </c>
      <c r="AN18" s="47" t="e">
        <f>#REF!</f>
        <v>#REF!</v>
      </c>
      <c r="AO18" s="47" t="e">
        <f>#REF!</f>
        <v>#REF!</v>
      </c>
      <c r="AP18" s="47" t="e">
        <f>#REF!</f>
        <v>#REF!</v>
      </c>
      <c r="AQ18" s="47" t="e">
        <f>#REF!</f>
        <v>#REF!</v>
      </c>
      <c r="AR18" s="47" t="e">
        <f>#REF!</f>
        <v>#REF!</v>
      </c>
      <c r="AS18" s="47" t="e">
        <f>#REF!</f>
        <v>#REF!</v>
      </c>
      <c r="AT18" s="47" t="e">
        <f>#REF!</f>
        <v>#REF!</v>
      </c>
      <c r="AU18" s="47" t="e">
        <f>#REF!</f>
        <v>#REF!</v>
      </c>
      <c r="AV18" s="47" t="e">
        <f>#REF!</f>
        <v>#REF!</v>
      </c>
      <c r="AW18" s="69"/>
      <c r="AX18" s="47" t="e">
        <f>#REF!</f>
        <v>#REF!</v>
      </c>
      <c r="AY18" s="47" t="e">
        <f>#REF!</f>
        <v>#REF!</v>
      </c>
      <c r="AZ18" s="47" t="e">
        <f>#REF!</f>
        <v>#REF!</v>
      </c>
      <c r="BA18" s="47" t="e">
        <f>#REF!</f>
        <v>#REF!</v>
      </c>
      <c r="BB18" s="47" t="e">
        <f>#REF!</f>
        <v>#REF!</v>
      </c>
      <c r="BC18" s="47" t="e">
        <f>#REF!</f>
        <v>#REF!</v>
      </c>
      <c r="BD18" s="47" t="e">
        <f>#REF!</f>
        <v>#REF!</v>
      </c>
      <c r="BE18" s="47" t="e">
        <f>#REF!</f>
        <v>#REF!</v>
      </c>
      <c r="BF18" s="47" t="e">
        <f>#REF!</f>
        <v>#REF!</v>
      </c>
      <c r="BG18" s="47" t="e">
        <f>#REF!</f>
        <v>#REF!</v>
      </c>
      <c r="BH18" s="47" t="e">
        <f>#REF!</f>
        <v>#REF!</v>
      </c>
      <c r="BI18" s="47" t="e">
        <f>#REF!</f>
        <v>#REF!</v>
      </c>
      <c r="BJ18" s="69"/>
      <c r="BK18" s="47" t="e">
        <f>#REF!</f>
        <v>#REF!</v>
      </c>
      <c r="BL18" s="47" t="e">
        <f>#REF!</f>
        <v>#REF!</v>
      </c>
      <c r="BM18" s="47" t="e">
        <f>#REF!</f>
        <v>#REF!</v>
      </c>
      <c r="BN18" s="47" t="e">
        <f>#REF!</f>
        <v>#REF!</v>
      </c>
      <c r="BO18" s="47" t="e">
        <f>#REF!</f>
        <v>#REF!</v>
      </c>
      <c r="BP18" s="47" t="e">
        <f>#REF!</f>
        <v>#REF!</v>
      </c>
      <c r="BQ18" s="47" t="e">
        <f>#REF!</f>
        <v>#REF!</v>
      </c>
      <c r="BR18" s="47" t="e">
        <f>#REF!</f>
        <v>#REF!</v>
      </c>
      <c r="BS18" s="47" t="e">
        <f>#REF!</f>
        <v>#REF!</v>
      </c>
      <c r="BT18" s="47" t="e">
        <f>#REF!</f>
        <v>#REF!</v>
      </c>
      <c r="BU18" s="47" t="e">
        <f>#REF!</f>
        <v>#REF!</v>
      </c>
      <c r="BV18" s="47" t="e">
        <f>#REF!</f>
        <v>#REF!</v>
      </c>
      <c r="BW18" s="69"/>
      <c r="BX18" s="102"/>
      <c r="BY18" s="76">
        <f>SUMIFS($G18:$BV18,$G$2:$BV$2,BY$2)</f>
        <v>0</v>
      </c>
      <c r="BZ18" s="102"/>
      <c r="CA18" s="76" t="e">
        <f>SUMIFS($G18:$BV18,$G$2:$BV$2,CA$2)</f>
        <v>#REF!</v>
      </c>
      <c r="CB18" s="102"/>
      <c r="CC18" s="76" t="e">
        <f>SUMIFS($G18:$BV18,$G$2:$BV$2,CC$2)</f>
        <v>#REF!</v>
      </c>
      <c r="CD18" s="102"/>
      <c r="CE18" s="76" t="e">
        <f>SUMIFS($G18:$BV18,$G$2:$BV$2,CE$2)</f>
        <v>#REF!</v>
      </c>
      <c r="CF18" s="103" t="str">
        <f>IFERROR(#REF!/#REF!-1,"")</f>
        <v/>
      </c>
      <c r="CG18" s="103"/>
      <c r="CH18" s="82" t="str">
        <f>IFERROR(CA18/BY18-1,"")</f>
        <v/>
      </c>
      <c r="CJ18" s="82" t="str">
        <f>IFERROR(CC18/CA18-1,"")</f>
        <v/>
      </c>
      <c r="CL18" s="82" t="str">
        <f>IFERROR(CE18/CC18-1,"")</f>
        <v/>
      </c>
    </row>
    <row r="19" spans="1:90" x14ac:dyDescent="0.25">
      <c r="A19" s="15" t="s">
        <v>292</v>
      </c>
      <c r="C19" s="2"/>
      <c r="D19" s="141" t="str">
        <f>Tabelas_Apoio!Q16</f>
        <v>ISS</v>
      </c>
      <c r="G19" s="57">
        <f>-SUMIFS(Lancamentos!$Y:$Y,Lancamentos!$D:$D,DFC_Mensal!$A19,Lancamentos!$F:$F,DFC_Mensal!G$5,Lancamentos!$I:$I,DFC_Mensal!$D19,Lancamentos!$AH:$AH,DFC_Mensal!G$3,Lancamentos!$AI:$AI,DFC_Mensal!G$2)</f>
        <v>0</v>
      </c>
      <c r="H19" s="57">
        <f>-SUMIFS(Lancamentos!$Y:$Y,Lancamentos!$D:$D,DFC_Mensal!$A19,Lancamentos!$F:$F,DFC_Mensal!H$5,Lancamentos!$I:$I,DFC_Mensal!$D19,Lancamentos!$AH:$AH,DFC_Mensal!H$3,Lancamentos!$AI:$AI,DFC_Mensal!H$2)</f>
        <v>0</v>
      </c>
      <c r="I19" s="251" t="e">
        <f>(H19-G19)/G19</f>
        <v>#DIV/0!</v>
      </c>
      <c r="J19" s="69">
        <f>H19-G19</f>
        <v>0</v>
      </c>
      <c r="K19" s="69"/>
      <c r="L19" s="69"/>
      <c r="M19" s="69"/>
      <c r="N19" s="47"/>
      <c r="O19" s="145"/>
      <c r="P19" s="47"/>
      <c r="Q19" s="145"/>
      <c r="R19" s="47"/>
      <c r="S19" s="145"/>
      <c r="T19" s="47"/>
      <c r="U19" s="145"/>
      <c r="V19" s="47"/>
      <c r="W19" s="145"/>
      <c r="X19" s="47"/>
      <c r="Y19" s="145"/>
      <c r="Z19" s="47"/>
      <c r="AA19" s="145"/>
      <c r="AB19" s="47"/>
      <c r="AC19" s="145"/>
      <c r="AD19" s="47"/>
      <c r="AE19" s="145"/>
      <c r="AF19" s="47"/>
      <c r="AG19" s="145"/>
      <c r="AH19" s="47"/>
      <c r="AI19" s="145"/>
      <c r="AJ19" s="69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69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69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69"/>
      <c r="BX19" s="102"/>
      <c r="BY19" s="76"/>
      <c r="BZ19" s="102"/>
      <c r="CA19" s="76"/>
      <c r="CB19" s="102"/>
      <c r="CC19" s="76"/>
      <c r="CD19" s="102"/>
      <c r="CE19" s="76"/>
      <c r="CF19" s="103"/>
      <c r="CG19" s="103"/>
      <c r="CH19" s="82"/>
      <c r="CJ19" s="82"/>
      <c r="CL19" s="82"/>
    </row>
    <row r="20" spans="1:90" x14ac:dyDescent="0.25">
      <c r="A20" s="15" t="s">
        <v>292</v>
      </c>
      <c r="C20" s="2"/>
      <c r="D20" s="141" t="str">
        <f>Tabelas_Apoio!Q17</f>
        <v>Pis</v>
      </c>
      <c r="G20" s="57">
        <f>-SUMIFS(Lancamentos!$Y:$Y,Lancamentos!$D:$D,DFC_Mensal!$A20,Lancamentos!$F:$F,DFC_Mensal!G$5,Lancamentos!$I:$I,DFC_Mensal!$D20,Lancamentos!$AH:$AH,DFC_Mensal!G$3,Lancamentos!$AI:$AI,DFC_Mensal!G$2)</f>
        <v>0</v>
      </c>
      <c r="H20" s="57">
        <f>-SUMIFS(Lancamentos!$Y:$Y,Lancamentos!$D:$D,DFC_Mensal!$A20,Lancamentos!$F:$F,DFC_Mensal!H$5,Lancamentos!$I:$I,DFC_Mensal!$D20,Lancamentos!$AH:$AH,DFC_Mensal!H$3,Lancamentos!$AI:$AI,DFC_Mensal!H$2)</f>
        <v>0</v>
      </c>
      <c r="I20" s="251" t="e">
        <f>(H20-G20)/G20</f>
        <v>#DIV/0!</v>
      </c>
      <c r="J20" s="69">
        <f>H20-G20</f>
        <v>0</v>
      </c>
      <c r="K20" s="69"/>
      <c r="L20" s="69"/>
      <c r="M20" s="69"/>
      <c r="N20" s="47"/>
      <c r="O20" s="145"/>
      <c r="P20" s="47"/>
      <c r="Q20" s="145"/>
      <c r="R20" s="47"/>
      <c r="S20" s="145"/>
      <c r="T20" s="47"/>
      <c r="U20" s="145"/>
      <c r="V20" s="47"/>
      <c r="W20" s="145"/>
      <c r="X20" s="47"/>
      <c r="Y20" s="145"/>
      <c r="Z20" s="47"/>
      <c r="AA20" s="145"/>
      <c r="AB20" s="47"/>
      <c r="AC20" s="145"/>
      <c r="AD20" s="47"/>
      <c r="AE20" s="145"/>
      <c r="AF20" s="47"/>
      <c r="AG20" s="145"/>
      <c r="AH20" s="47"/>
      <c r="AI20" s="145"/>
      <c r="AJ20" s="69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69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69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69"/>
      <c r="BX20" s="102"/>
      <c r="BY20" s="76"/>
      <c r="BZ20" s="102"/>
      <c r="CA20" s="76"/>
      <c r="CB20" s="102"/>
      <c r="CC20" s="76"/>
      <c r="CD20" s="102"/>
      <c r="CE20" s="76"/>
      <c r="CF20" s="103"/>
      <c r="CG20" s="103"/>
      <c r="CH20" s="82"/>
      <c r="CJ20" s="82"/>
      <c r="CL20" s="82"/>
    </row>
    <row r="21" spans="1:90" x14ac:dyDescent="0.25">
      <c r="A21" s="15" t="s">
        <v>292</v>
      </c>
      <c r="C21" s="2"/>
      <c r="D21" s="141" t="str">
        <f>Tabelas_Apoio!Q18</f>
        <v>Cofins</v>
      </c>
      <c r="G21" s="57">
        <f>-SUMIFS(Lancamentos!$Y:$Y,Lancamentos!$D:$D,DFC_Mensal!$A21,Lancamentos!$F:$F,DFC_Mensal!G$5,Lancamentos!$I:$I,DFC_Mensal!$D21,Lancamentos!$AH:$AH,DFC_Mensal!G$3,Lancamentos!$AI:$AI,DFC_Mensal!G$2)</f>
        <v>0</v>
      </c>
      <c r="H21" s="57">
        <f>-SUMIFS(Lancamentos!$Y:$Y,Lancamentos!$D:$D,DFC_Mensal!$A21,Lancamentos!$F:$F,DFC_Mensal!H$5,Lancamentos!$I:$I,DFC_Mensal!$D21,Lancamentos!$AH:$AH,DFC_Mensal!H$3,Lancamentos!$AI:$AI,DFC_Mensal!H$2)</f>
        <v>0</v>
      </c>
      <c r="I21" s="251" t="e">
        <f>(H21-G21)/G21</f>
        <v>#DIV/0!</v>
      </c>
      <c r="J21" s="69">
        <f>H21-G21</f>
        <v>0</v>
      </c>
      <c r="K21" s="69"/>
      <c r="L21" s="69"/>
      <c r="M21" s="69"/>
      <c r="N21" s="47"/>
      <c r="O21" s="145"/>
      <c r="P21" s="47"/>
      <c r="Q21" s="145"/>
      <c r="R21" s="47"/>
      <c r="S21" s="145"/>
      <c r="T21" s="47"/>
      <c r="U21" s="145"/>
      <c r="V21" s="47"/>
      <c r="W21" s="145"/>
      <c r="X21" s="47"/>
      <c r="Y21" s="145"/>
      <c r="Z21" s="47"/>
      <c r="AA21" s="145"/>
      <c r="AB21" s="47"/>
      <c r="AC21" s="145"/>
      <c r="AD21" s="47"/>
      <c r="AE21" s="145"/>
      <c r="AF21" s="47"/>
      <c r="AG21" s="145"/>
      <c r="AH21" s="47"/>
      <c r="AI21" s="145"/>
      <c r="AJ21" s="69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69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69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69"/>
      <c r="BX21" s="102"/>
      <c r="BY21" s="76"/>
      <c r="BZ21" s="102"/>
      <c r="CA21" s="76"/>
      <c r="CB21" s="102"/>
      <c r="CC21" s="76"/>
      <c r="CD21" s="102"/>
      <c r="CE21" s="76"/>
      <c r="CF21" s="103"/>
      <c r="CG21" s="103"/>
      <c r="CH21" s="82"/>
      <c r="CJ21" s="82"/>
      <c r="CL21" s="82"/>
    </row>
    <row r="22" spans="1:90" x14ac:dyDescent="0.25">
      <c r="A22" s="15"/>
      <c r="C22" s="2"/>
      <c r="D22" s="141"/>
      <c r="G22" s="57"/>
      <c r="H22" s="57"/>
      <c r="I22" s="251"/>
      <c r="J22" s="69"/>
      <c r="K22" s="69"/>
      <c r="L22" s="69"/>
      <c r="M22" s="69"/>
      <c r="N22" s="47"/>
      <c r="O22" s="145"/>
      <c r="P22" s="47"/>
      <c r="Q22" s="145"/>
      <c r="R22" s="47"/>
      <c r="S22" s="145"/>
      <c r="T22" s="47"/>
      <c r="U22" s="145"/>
      <c r="V22" s="47"/>
      <c r="W22" s="145"/>
      <c r="X22" s="47"/>
      <c r="Y22" s="145"/>
      <c r="Z22" s="47"/>
      <c r="AA22" s="145"/>
      <c r="AB22" s="47"/>
      <c r="AC22" s="145"/>
      <c r="AD22" s="47"/>
      <c r="AE22" s="145"/>
      <c r="AF22" s="47"/>
      <c r="AG22" s="145"/>
      <c r="AH22" s="47"/>
      <c r="AI22" s="145"/>
      <c r="AJ22" s="69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69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69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69"/>
      <c r="BX22" s="102"/>
      <c r="BY22" s="76"/>
      <c r="BZ22" s="102"/>
      <c r="CA22" s="76"/>
      <c r="CB22" s="102"/>
      <c r="CC22" s="76"/>
      <c r="CD22" s="102"/>
      <c r="CE22" s="76"/>
      <c r="CF22" s="103"/>
      <c r="CG22" s="103"/>
      <c r="CH22" s="82"/>
      <c r="CJ22" s="82"/>
      <c r="CL22" s="82"/>
    </row>
    <row r="23" spans="1:90" x14ac:dyDescent="0.25">
      <c r="A23" s="15"/>
      <c r="B23" s="11"/>
      <c r="C23" s="20" t="s">
        <v>296</v>
      </c>
      <c r="D23" s="1" t="s">
        <v>301</v>
      </c>
      <c r="G23" s="86">
        <f>SUM(G24:G28)</f>
        <v>0</v>
      </c>
      <c r="H23" s="86">
        <f>SUM(H24:H28)</f>
        <v>0</v>
      </c>
      <c r="I23" s="251" t="e">
        <f t="shared" ref="I23:I28" si="0">(H23-G23)/G23</f>
        <v>#DIV/0!</v>
      </c>
      <c r="J23" s="69">
        <f t="shared" ref="J23:J28" si="1">H23-G23</f>
        <v>0</v>
      </c>
      <c r="O23" s="87"/>
      <c r="Q23" s="87"/>
      <c r="S23" s="87"/>
      <c r="U23" s="87"/>
      <c r="W23" s="87"/>
      <c r="Y23" s="87"/>
      <c r="AA23" s="87"/>
      <c r="AC23" s="87"/>
      <c r="AE23" s="87"/>
      <c r="AG23" s="87"/>
      <c r="AI23" s="87"/>
      <c r="CF23" s="103"/>
      <c r="CG23" s="103"/>
      <c r="CH23" s="82"/>
      <c r="CJ23" s="82"/>
      <c r="CL23" s="82"/>
    </row>
    <row r="24" spans="1:90" x14ac:dyDescent="0.25">
      <c r="A24" s="15" t="s">
        <v>302</v>
      </c>
      <c r="B24" s="141" t="s">
        <v>45</v>
      </c>
      <c r="C24" s="13"/>
      <c r="D24" s="13" t="s">
        <v>303</v>
      </c>
      <c r="G24" s="57">
        <f>-SUMIFS(Lancamentos!$Y:$Y,Lancamentos!$D:$D,DFC_Mensal!$A24,Lancamentos!$F:$F,DFC_Mensal!G$5,Lancamentos!$I:$I,DFC_Mensal!$D24,Lancamentos!$AH:$AH,DFC_Mensal!G$3,Lancamentos!$AI:$AI,DFC_Mensal!G$2)</f>
        <v>0</v>
      </c>
      <c r="H24" s="57">
        <f>-SUMIFS(Lancamentos!$Y:$Y,Lancamentos!$D:$D,DFC_Mensal!$A24,Lancamentos!$F:$F,DFC_Mensal!H$5,Lancamentos!$I:$I,DFC_Mensal!$D24,Lancamentos!$AH:$AH,DFC_Mensal!H$3,Lancamentos!$AI:$AI,DFC_Mensal!H$2)</f>
        <v>0</v>
      </c>
      <c r="I24" s="251" t="e">
        <f t="shared" si="0"/>
        <v>#DIV/0!</v>
      </c>
      <c r="J24" s="69">
        <f t="shared" si="1"/>
        <v>0</v>
      </c>
      <c r="O24" s="87"/>
      <c r="Q24" s="87"/>
      <c r="S24" s="87"/>
      <c r="U24" s="87"/>
      <c r="W24" s="87"/>
      <c r="Y24" s="87"/>
      <c r="AA24" s="87"/>
      <c r="AC24" s="87"/>
      <c r="AE24" s="87"/>
      <c r="AG24" s="87"/>
      <c r="AI24" s="87"/>
      <c r="CF24" s="103"/>
      <c r="CG24" s="103"/>
      <c r="CH24" s="82"/>
      <c r="CJ24" s="82"/>
      <c r="CL24" s="82"/>
    </row>
    <row r="25" spans="1:90" x14ac:dyDescent="0.25">
      <c r="A25" s="15" t="s">
        <v>302</v>
      </c>
      <c r="B25" s="141" t="s">
        <v>49</v>
      </c>
      <c r="C25" s="13"/>
      <c r="D25" s="13" t="s">
        <v>49</v>
      </c>
      <c r="G25" s="57">
        <f>-SUMIFS(Lancamentos!$Y:$Y,Lancamentos!$D:$D,DFC_Mensal!$A25,Lancamentos!$F:$F,DFC_Mensal!G$5,Lancamentos!$I:$I,DFC_Mensal!$D25,Lancamentos!$AH:$AH,DFC_Mensal!G$3,Lancamentos!$AI:$AI,DFC_Mensal!G$2)</f>
        <v>0</v>
      </c>
      <c r="H25" s="57">
        <f>-SUMIFS(Lancamentos!$Y:$Y,Lancamentos!$D:$D,DFC_Mensal!$A25,Lancamentos!$F:$F,DFC_Mensal!H$5,Lancamentos!$I:$I,DFC_Mensal!$D25,Lancamentos!$AH:$AH,DFC_Mensal!H$3,Lancamentos!$AI:$AI,DFC_Mensal!H$2)</f>
        <v>0</v>
      </c>
      <c r="I25" s="251" t="e">
        <f t="shared" si="0"/>
        <v>#DIV/0!</v>
      </c>
      <c r="J25" s="69">
        <f t="shared" si="1"/>
        <v>0</v>
      </c>
      <c r="K25" s="69"/>
      <c r="L25" s="69"/>
      <c r="M25" s="69"/>
      <c r="N25" s="47" t="e">
        <f>#REF!</f>
        <v>#REF!</v>
      </c>
      <c r="O25" s="145">
        <f>SUM(O26:O30)</f>
        <v>0</v>
      </c>
      <c r="P25" s="47" t="e">
        <f>#REF!</f>
        <v>#REF!</v>
      </c>
      <c r="Q25" s="145">
        <f>SUM(Q26:Q30)</f>
        <v>0</v>
      </c>
      <c r="R25" s="47" t="e">
        <f>#REF!</f>
        <v>#REF!</v>
      </c>
      <c r="S25" s="145">
        <f>SUM(S26:S30)</f>
        <v>0</v>
      </c>
      <c r="T25" s="47" t="e">
        <f>#REF!</f>
        <v>#REF!</v>
      </c>
      <c r="U25" s="145">
        <f>SUM(U26:U30)</f>
        <v>0</v>
      </c>
      <c r="V25" s="47" t="e">
        <f>#REF!</f>
        <v>#REF!</v>
      </c>
      <c r="W25" s="145">
        <f>SUM(W26:W30)</f>
        <v>0</v>
      </c>
      <c r="X25" s="47" t="e">
        <f>#REF!</f>
        <v>#REF!</v>
      </c>
      <c r="Y25" s="145">
        <f>SUM(Y26:Y30)</f>
        <v>0</v>
      </c>
      <c r="Z25" s="47" t="e">
        <f>#REF!</f>
        <v>#REF!</v>
      </c>
      <c r="AA25" s="145">
        <f>SUM(AA26:AA30)</f>
        <v>0</v>
      </c>
      <c r="AB25" s="47" t="e">
        <f>#REF!</f>
        <v>#REF!</v>
      </c>
      <c r="AC25" s="145">
        <f>SUM(AC26:AC30)</f>
        <v>0</v>
      </c>
      <c r="AD25" s="47" t="e">
        <f>#REF!</f>
        <v>#REF!</v>
      </c>
      <c r="AE25" s="145">
        <f>SUM(AE26:AE30)</f>
        <v>0</v>
      </c>
      <c r="AF25" s="47" t="e">
        <f>#REF!</f>
        <v>#REF!</v>
      </c>
      <c r="AG25" s="145">
        <f>SUM(AG26:AG30)</f>
        <v>0</v>
      </c>
      <c r="AH25" s="47" t="e">
        <f>#REF!</f>
        <v>#REF!</v>
      </c>
      <c r="AI25" s="145">
        <f>SUM(AI26:AI30)</f>
        <v>0</v>
      </c>
      <c r="AJ25" s="69"/>
      <c r="AK25" s="47" t="e">
        <f>#REF!</f>
        <v>#REF!</v>
      </c>
      <c r="AL25" s="47" t="e">
        <f>#REF!</f>
        <v>#REF!</v>
      </c>
      <c r="AM25" s="47" t="e">
        <f>#REF!</f>
        <v>#REF!</v>
      </c>
      <c r="AN25" s="47" t="e">
        <f>#REF!</f>
        <v>#REF!</v>
      </c>
      <c r="AO25" s="47" t="e">
        <f>#REF!</f>
        <v>#REF!</v>
      </c>
      <c r="AP25" s="47" t="e">
        <f>#REF!</f>
        <v>#REF!</v>
      </c>
      <c r="AQ25" s="47" t="e">
        <f>#REF!</f>
        <v>#REF!</v>
      </c>
      <c r="AR25" s="47" t="e">
        <f>#REF!</f>
        <v>#REF!</v>
      </c>
      <c r="AS25" s="47" t="e">
        <f>#REF!</f>
        <v>#REF!</v>
      </c>
      <c r="AT25" s="47" t="e">
        <f>#REF!</f>
        <v>#REF!</v>
      </c>
      <c r="AU25" s="47" t="e">
        <f>#REF!</f>
        <v>#REF!</v>
      </c>
      <c r="AV25" s="47" t="e">
        <f>#REF!</f>
        <v>#REF!</v>
      </c>
      <c r="AW25" s="69"/>
      <c r="AX25" s="47" t="e">
        <f>#REF!</f>
        <v>#REF!</v>
      </c>
      <c r="AY25" s="47" t="e">
        <f>#REF!</f>
        <v>#REF!</v>
      </c>
      <c r="AZ25" s="47" t="e">
        <f>#REF!</f>
        <v>#REF!</v>
      </c>
      <c r="BA25" s="47" t="e">
        <f>#REF!</f>
        <v>#REF!</v>
      </c>
      <c r="BB25" s="47" t="e">
        <f>#REF!</f>
        <v>#REF!</v>
      </c>
      <c r="BC25" s="47" t="e">
        <f>#REF!</f>
        <v>#REF!</v>
      </c>
      <c r="BD25" s="47" t="e">
        <f>#REF!</f>
        <v>#REF!</v>
      </c>
      <c r="BE25" s="47" t="e">
        <f>#REF!</f>
        <v>#REF!</v>
      </c>
      <c r="BF25" s="47" t="e">
        <f>#REF!</f>
        <v>#REF!</v>
      </c>
      <c r="BG25" s="47" t="e">
        <f>#REF!</f>
        <v>#REF!</v>
      </c>
      <c r="BH25" s="47" t="e">
        <f>#REF!</f>
        <v>#REF!</v>
      </c>
      <c r="BI25" s="47" t="e">
        <f>#REF!</f>
        <v>#REF!</v>
      </c>
      <c r="BJ25" s="69"/>
      <c r="BK25" s="47" t="e">
        <f>#REF!</f>
        <v>#REF!</v>
      </c>
      <c r="BL25" s="47" t="e">
        <f>#REF!</f>
        <v>#REF!</v>
      </c>
      <c r="BM25" s="47" t="e">
        <f>#REF!</f>
        <v>#REF!</v>
      </c>
      <c r="BN25" s="47" t="e">
        <f>#REF!</f>
        <v>#REF!</v>
      </c>
      <c r="BO25" s="47" t="e">
        <f>#REF!</f>
        <v>#REF!</v>
      </c>
      <c r="BP25" s="47" t="e">
        <f>#REF!</f>
        <v>#REF!</v>
      </c>
      <c r="BQ25" s="47" t="e">
        <f>#REF!</f>
        <v>#REF!</v>
      </c>
      <c r="BR25" s="47" t="e">
        <f>#REF!</f>
        <v>#REF!</v>
      </c>
      <c r="BS25" s="47" t="e">
        <f>#REF!</f>
        <v>#REF!</v>
      </c>
      <c r="BT25" s="47" t="e">
        <f>#REF!</f>
        <v>#REF!</v>
      </c>
      <c r="BU25" s="47" t="e">
        <f>#REF!</f>
        <v>#REF!</v>
      </c>
      <c r="BV25" s="47" t="e">
        <f>#REF!</f>
        <v>#REF!</v>
      </c>
      <c r="BW25" s="69"/>
      <c r="BX25" s="102"/>
      <c r="BY25" s="76">
        <f t="shared" ref="BY25:BY29" si="2">SUMIFS($G25:$BV25,$G$2:$BV$2,BY$2)</f>
        <v>0</v>
      </c>
      <c r="BZ25" s="102"/>
      <c r="CA25" s="76" t="e">
        <f t="shared" ref="CA25:CA29" si="3">SUMIFS($G25:$BV25,$G$2:$BV$2,CA$2)</f>
        <v>#REF!</v>
      </c>
      <c r="CB25" s="102"/>
      <c r="CC25" s="76" t="e">
        <f t="shared" ref="CC25:CC29" si="4">SUMIFS($G25:$BV25,$G$2:$BV$2,CC$2)</f>
        <v>#REF!</v>
      </c>
      <c r="CD25" s="102"/>
      <c r="CE25" s="76" t="e">
        <f t="shared" ref="CE25:CE29" si="5">SUMIFS($G25:$BV25,$G$2:$BV$2,CE$2)</f>
        <v>#REF!</v>
      </c>
      <c r="CF25" s="103" t="str">
        <f>IFERROR(#REF!/#REF!-1,"")</f>
        <v/>
      </c>
      <c r="CG25" s="103"/>
      <c r="CH25" s="82" t="str">
        <f>IFERROR(CA25/BY25-1,"")</f>
        <v/>
      </c>
      <c r="CJ25" s="82" t="str">
        <f>IFERROR(CC25/CA25-1,"")</f>
        <v/>
      </c>
      <c r="CL25" s="82" t="str">
        <f>IFERROR(CE25/CC25-1,"")</f>
        <v/>
      </c>
    </row>
    <row r="26" spans="1:90" s="13" customFormat="1" ht="12" x14ac:dyDescent="0.2">
      <c r="A26" s="15" t="s">
        <v>302</v>
      </c>
      <c r="B26" s="141" t="s">
        <v>53</v>
      </c>
      <c r="D26" s="13" t="s">
        <v>304</v>
      </c>
      <c r="G26" s="57">
        <f>-SUMIFS(Lancamentos!$Y:$Y,Lancamentos!$D:$D,DFC_Mensal!$A26,Lancamentos!$F:$F,DFC_Mensal!G$5,Lancamentos!$I:$I,DFC_Mensal!$D26,Lancamentos!$AH:$AH,DFC_Mensal!G$3,Lancamentos!$AI:$AI,DFC_Mensal!G$2)</f>
        <v>0</v>
      </c>
      <c r="H26" s="57">
        <f>-SUMIFS(Lancamentos!$Y:$Y,Lancamentos!$D:$D,DFC_Mensal!$A26,Lancamentos!$F:$F,DFC_Mensal!H$5,Lancamentos!$I:$I,DFC_Mensal!$D26,Lancamentos!$AH:$AH,DFC_Mensal!H$3,Lancamentos!$AI:$AI,DFC_Mensal!H$2)</f>
        <v>0</v>
      </c>
      <c r="I26" s="251" t="e">
        <f t="shared" si="0"/>
        <v>#DIV/0!</v>
      </c>
      <c r="J26" s="69">
        <f t="shared" si="1"/>
        <v>0</v>
      </c>
      <c r="K26" s="69"/>
      <c r="L26" s="69"/>
      <c r="M26" s="69"/>
      <c r="N26" s="17" t="e">
        <f>-#REF!</f>
        <v>#REF!</v>
      </c>
      <c r="O26" s="147">
        <f>-SUMIFS(Lancamentos!$Y:$Y,Lancamentos!$F:$F,DFC_Mensal!O$5,Lancamentos!$D:$D,DFC_Mensal!$A24,Lancamentos!$G:$G,DFC_Mensal!$B24,Lancamentos!$M:$M,DFC_Mensal!O$2,Lancamentos!$L:$L,DFC_Mensal!O$3)</f>
        <v>0</v>
      </c>
      <c r="P26" s="17" t="e">
        <f>-#REF!</f>
        <v>#REF!</v>
      </c>
      <c r="Q26" s="147">
        <f>-SUMIFS(Lancamentos!$Y:$Y,Lancamentos!$F:$F,DFC_Mensal!Q$5,Lancamentos!$D:$D,DFC_Mensal!$A24,Lancamentos!$G:$G,DFC_Mensal!$B24,Lancamentos!$M:$M,DFC_Mensal!Q$2,Lancamentos!$L:$L,DFC_Mensal!Q$3)</f>
        <v>0</v>
      </c>
      <c r="R26" s="17" t="e">
        <f>-#REF!</f>
        <v>#REF!</v>
      </c>
      <c r="S26" s="147">
        <f>-SUMIFS(Lancamentos!$Y:$Y,Lancamentos!$F:$F,DFC_Mensal!S$5,Lancamentos!$D:$D,DFC_Mensal!$A24,Lancamentos!$G:$G,DFC_Mensal!$B24,Lancamentos!$M:$M,DFC_Mensal!S$2,Lancamentos!$L:$L,DFC_Mensal!S$3)</f>
        <v>0</v>
      </c>
      <c r="T26" s="17" t="e">
        <f>-#REF!</f>
        <v>#REF!</v>
      </c>
      <c r="U26" s="147">
        <f>-SUMIFS(Lancamentos!$Y:$Y,Lancamentos!$F:$F,DFC_Mensal!U$5,Lancamentos!$D:$D,DFC_Mensal!$A24,Lancamentos!$G:$G,DFC_Mensal!$B24,Lancamentos!$M:$M,DFC_Mensal!U$2,Lancamentos!$L:$L,DFC_Mensal!U$3)</f>
        <v>0</v>
      </c>
      <c r="V26" s="17" t="e">
        <f>-#REF!</f>
        <v>#REF!</v>
      </c>
      <c r="W26" s="147">
        <f>-SUMIFS(Lancamentos!$Y:$Y,Lancamentos!$F:$F,DFC_Mensal!W$5,Lancamentos!$D:$D,DFC_Mensal!$A24,Lancamentos!$G:$G,DFC_Mensal!$B24,Lancamentos!$M:$M,DFC_Mensal!W$2,Lancamentos!$L:$L,DFC_Mensal!W$3)</f>
        <v>0</v>
      </c>
      <c r="X26" s="17" t="e">
        <f>-#REF!</f>
        <v>#REF!</v>
      </c>
      <c r="Y26" s="147">
        <f>-SUMIFS(Lancamentos!$Y:$Y,Lancamentos!$F:$F,DFC_Mensal!Y$5,Lancamentos!$D:$D,DFC_Mensal!$A24,Lancamentos!$G:$G,DFC_Mensal!$B24,Lancamentos!$M:$M,DFC_Mensal!Y$2,Lancamentos!$L:$L,DFC_Mensal!Y$3)</f>
        <v>0</v>
      </c>
      <c r="Z26" s="17" t="e">
        <f>-#REF!</f>
        <v>#REF!</v>
      </c>
      <c r="AA26" s="147">
        <f>-SUMIFS(Lancamentos!$Y:$Y,Lancamentos!$F:$F,DFC_Mensal!AA$5,Lancamentos!$D:$D,DFC_Mensal!$A24,Lancamentos!$G:$G,DFC_Mensal!$B24,Lancamentos!$M:$M,DFC_Mensal!AA$2,Lancamentos!$L:$L,DFC_Mensal!AA$3)</f>
        <v>0</v>
      </c>
      <c r="AB26" s="17" t="e">
        <f>-#REF!</f>
        <v>#REF!</v>
      </c>
      <c r="AC26" s="147">
        <f>-SUMIFS(Lancamentos!$Y:$Y,Lancamentos!$F:$F,DFC_Mensal!AC$5,Lancamentos!$D:$D,DFC_Mensal!$A24,Lancamentos!$G:$G,DFC_Mensal!$B24,Lancamentos!$M:$M,DFC_Mensal!AC$2,Lancamentos!$L:$L,DFC_Mensal!AC$3)</f>
        <v>0</v>
      </c>
      <c r="AD26" s="17" t="e">
        <f>-#REF!</f>
        <v>#REF!</v>
      </c>
      <c r="AE26" s="147">
        <f>-SUMIFS(Lancamentos!$Y:$Y,Lancamentos!$F:$F,DFC_Mensal!AE$5,Lancamentos!$D:$D,DFC_Mensal!$A24,Lancamentos!$G:$G,DFC_Mensal!$B24,Lancamentos!$M:$M,DFC_Mensal!AE$2,Lancamentos!$L:$L,DFC_Mensal!AE$3)</f>
        <v>0</v>
      </c>
      <c r="AF26" s="17" t="e">
        <f>-#REF!</f>
        <v>#REF!</v>
      </c>
      <c r="AG26" s="147">
        <f>-SUMIFS(Lancamentos!$Y:$Y,Lancamentos!$F:$F,DFC_Mensal!AG$5,Lancamentos!$D:$D,DFC_Mensal!$A24,Lancamentos!$G:$G,DFC_Mensal!$B24,Lancamentos!$M:$M,DFC_Mensal!AG$2,Lancamentos!$L:$L,DFC_Mensal!AG$3)</f>
        <v>0</v>
      </c>
      <c r="AH26" s="17" t="e">
        <f>-#REF!</f>
        <v>#REF!</v>
      </c>
      <c r="AI26" s="147">
        <f>-SUMIFS(Lancamentos!$Y:$Y,Lancamentos!$F:$F,DFC_Mensal!AI$5,Lancamentos!$D:$D,DFC_Mensal!$A24,Lancamentos!$G:$G,DFC_Mensal!$B24,Lancamentos!$M:$M,DFC_Mensal!AI$2,Lancamentos!$L:$L,DFC_Mensal!AI$3)</f>
        <v>0</v>
      </c>
      <c r="AJ26" s="19"/>
      <c r="AK26" s="17" t="e">
        <f>-#REF!</f>
        <v>#REF!</v>
      </c>
      <c r="AL26" s="17" t="e">
        <f>-#REF!</f>
        <v>#REF!</v>
      </c>
      <c r="AM26" s="17" t="e">
        <f>-#REF!</f>
        <v>#REF!</v>
      </c>
      <c r="AN26" s="17" t="e">
        <f>-#REF!</f>
        <v>#REF!</v>
      </c>
      <c r="AO26" s="17" t="e">
        <f>-#REF!</f>
        <v>#REF!</v>
      </c>
      <c r="AP26" s="17" t="e">
        <f>-#REF!</f>
        <v>#REF!</v>
      </c>
      <c r="AQ26" s="17" t="e">
        <f>-#REF!</f>
        <v>#REF!</v>
      </c>
      <c r="AR26" s="17" t="e">
        <f>-#REF!</f>
        <v>#REF!</v>
      </c>
      <c r="AS26" s="17" t="e">
        <f>-#REF!</f>
        <v>#REF!</v>
      </c>
      <c r="AT26" s="17" t="e">
        <f>-#REF!</f>
        <v>#REF!</v>
      </c>
      <c r="AU26" s="17" t="e">
        <f>-#REF!</f>
        <v>#REF!</v>
      </c>
      <c r="AV26" s="17" t="e">
        <f>-#REF!</f>
        <v>#REF!</v>
      </c>
      <c r="AW26" s="19"/>
      <c r="AX26" s="17" t="e">
        <f>-#REF!</f>
        <v>#REF!</v>
      </c>
      <c r="AY26" s="17" t="e">
        <f>-#REF!</f>
        <v>#REF!</v>
      </c>
      <c r="AZ26" s="17" t="e">
        <f>-#REF!</f>
        <v>#REF!</v>
      </c>
      <c r="BA26" s="17" t="e">
        <f>-#REF!</f>
        <v>#REF!</v>
      </c>
      <c r="BB26" s="17" t="e">
        <f>-#REF!</f>
        <v>#REF!</v>
      </c>
      <c r="BC26" s="17" t="e">
        <f>-#REF!</f>
        <v>#REF!</v>
      </c>
      <c r="BD26" s="17" t="e">
        <f>-#REF!</f>
        <v>#REF!</v>
      </c>
      <c r="BE26" s="17" t="e">
        <f>-#REF!</f>
        <v>#REF!</v>
      </c>
      <c r="BF26" s="17" t="e">
        <f>-#REF!</f>
        <v>#REF!</v>
      </c>
      <c r="BG26" s="17" t="e">
        <f>-#REF!</f>
        <v>#REF!</v>
      </c>
      <c r="BH26" s="17" t="e">
        <f>-#REF!</f>
        <v>#REF!</v>
      </c>
      <c r="BI26" s="17" t="e">
        <f>-#REF!</f>
        <v>#REF!</v>
      </c>
      <c r="BJ26" s="19"/>
      <c r="BK26" s="17" t="e">
        <f>-#REF!</f>
        <v>#REF!</v>
      </c>
      <c r="BL26" s="17" t="e">
        <f>-#REF!</f>
        <v>#REF!</v>
      </c>
      <c r="BM26" s="17" t="e">
        <f>-#REF!</f>
        <v>#REF!</v>
      </c>
      <c r="BN26" s="17" t="e">
        <f>-#REF!</f>
        <v>#REF!</v>
      </c>
      <c r="BO26" s="17" t="e">
        <f>-#REF!</f>
        <v>#REF!</v>
      </c>
      <c r="BP26" s="17" t="e">
        <f>-#REF!</f>
        <v>#REF!</v>
      </c>
      <c r="BQ26" s="17" t="e">
        <f>-#REF!</f>
        <v>#REF!</v>
      </c>
      <c r="BR26" s="17" t="e">
        <f>-#REF!</f>
        <v>#REF!</v>
      </c>
      <c r="BS26" s="17" t="e">
        <f>-#REF!</f>
        <v>#REF!</v>
      </c>
      <c r="BT26" s="17" t="e">
        <f>-#REF!</f>
        <v>#REF!</v>
      </c>
      <c r="BU26" s="17" t="e">
        <f>-#REF!</f>
        <v>#REF!</v>
      </c>
      <c r="BV26" s="17" t="e">
        <f>-#REF!</f>
        <v>#REF!</v>
      </c>
      <c r="BW26" s="19"/>
      <c r="BX26" s="19"/>
      <c r="BY26" s="18">
        <f t="shared" si="2"/>
        <v>0</v>
      </c>
      <c r="BZ26" s="19"/>
      <c r="CA26" s="18" t="e">
        <f t="shared" si="3"/>
        <v>#REF!</v>
      </c>
      <c r="CB26" s="19"/>
      <c r="CC26" s="18" t="e">
        <f t="shared" si="4"/>
        <v>#REF!</v>
      </c>
      <c r="CD26" s="19"/>
      <c r="CE26" s="18" t="e">
        <f t="shared" si="5"/>
        <v>#REF!</v>
      </c>
      <c r="CF26" s="117"/>
      <c r="CG26" s="117"/>
      <c r="CH26" s="118"/>
      <c r="CJ26" s="118"/>
      <c r="CL26" s="118"/>
    </row>
    <row r="27" spans="1:90" s="13" customFormat="1" ht="12" x14ac:dyDescent="0.2">
      <c r="A27" s="15" t="s">
        <v>302</v>
      </c>
      <c r="B27" s="141" t="s">
        <v>175</v>
      </c>
      <c r="D27" s="13" t="s">
        <v>305</v>
      </c>
      <c r="G27" s="57">
        <f>-SUMIFS(Lancamentos!$Y:$Y,Lancamentos!$D:$D,DFC_Mensal!$A27,Lancamentos!$F:$F,DFC_Mensal!G$5,Lancamentos!$I:$I,DFC_Mensal!$D27,Lancamentos!$AH:$AH,DFC_Mensal!G$3,Lancamentos!$AI:$AI,DFC_Mensal!G$2)</f>
        <v>0</v>
      </c>
      <c r="H27" s="57">
        <f>-SUMIFS(Lancamentos!$Y:$Y,Lancamentos!$D:$D,DFC_Mensal!$A27,Lancamentos!$F:$F,DFC_Mensal!H$5,Lancamentos!$I:$I,DFC_Mensal!$D27,Lancamentos!$AH:$AH,DFC_Mensal!H$3,Lancamentos!$AI:$AI,DFC_Mensal!H$2)</f>
        <v>0</v>
      </c>
      <c r="I27" s="251" t="e">
        <f t="shared" si="0"/>
        <v>#DIV/0!</v>
      </c>
      <c r="J27" s="69">
        <f t="shared" si="1"/>
        <v>0</v>
      </c>
      <c r="K27" s="69"/>
      <c r="L27" s="69"/>
      <c r="M27" s="69"/>
      <c r="N27" s="17" t="e">
        <f>-#REF!</f>
        <v>#REF!</v>
      </c>
      <c r="O27" s="147">
        <f>-SUMIFS(Lancamentos!$Y:$Y,Lancamentos!$F:$F,DFC_Mensal!O$5,Lancamentos!$D:$D,DFC_Mensal!$A25,Lancamentos!$G:$G,DFC_Mensal!$B25,Lancamentos!$M:$M,DFC_Mensal!O$2,Lancamentos!$L:$L,DFC_Mensal!O$3)</f>
        <v>0</v>
      </c>
      <c r="P27" s="17" t="e">
        <f>-#REF!</f>
        <v>#REF!</v>
      </c>
      <c r="Q27" s="147">
        <f>-SUMIFS(Lancamentos!$Y:$Y,Lancamentos!$F:$F,DFC_Mensal!Q$5,Lancamentos!$D:$D,DFC_Mensal!$A25,Lancamentos!$G:$G,DFC_Mensal!$B25,Lancamentos!$M:$M,DFC_Mensal!Q$2,Lancamentos!$L:$L,DFC_Mensal!Q$3)</f>
        <v>0</v>
      </c>
      <c r="R27" s="17" t="e">
        <f>-#REF!</f>
        <v>#REF!</v>
      </c>
      <c r="S27" s="147">
        <f>-SUMIFS(Lancamentos!$Y:$Y,Lancamentos!$F:$F,DFC_Mensal!S$5,Lancamentos!$D:$D,DFC_Mensal!$A25,Lancamentos!$G:$G,DFC_Mensal!$B25,Lancamentos!$M:$M,DFC_Mensal!S$2,Lancamentos!$L:$L,DFC_Mensal!S$3)</f>
        <v>0</v>
      </c>
      <c r="T27" s="17" t="e">
        <f>-#REF!</f>
        <v>#REF!</v>
      </c>
      <c r="U27" s="147">
        <f>-SUMIFS(Lancamentos!$Y:$Y,Lancamentos!$F:$F,DFC_Mensal!U$5,Lancamentos!$D:$D,DFC_Mensal!$A25,Lancamentos!$G:$G,DFC_Mensal!$B25,Lancamentos!$M:$M,DFC_Mensal!U$2,Lancamentos!$L:$L,DFC_Mensal!U$3)</f>
        <v>0</v>
      </c>
      <c r="V27" s="17" t="e">
        <f>-#REF!</f>
        <v>#REF!</v>
      </c>
      <c r="W27" s="147">
        <f>-SUMIFS(Lancamentos!$Y:$Y,Lancamentos!$F:$F,DFC_Mensal!W$5,Lancamentos!$D:$D,DFC_Mensal!$A25,Lancamentos!$G:$G,DFC_Mensal!$B25,Lancamentos!$M:$M,DFC_Mensal!W$2,Lancamentos!$L:$L,DFC_Mensal!W$3)</f>
        <v>0</v>
      </c>
      <c r="X27" s="17" t="e">
        <f>-#REF!</f>
        <v>#REF!</v>
      </c>
      <c r="Y27" s="147">
        <f>-SUMIFS(Lancamentos!$Y:$Y,Lancamentos!$F:$F,DFC_Mensal!Y$5,Lancamentos!$D:$D,DFC_Mensal!$A25,Lancamentos!$G:$G,DFC_Mensal!$B25,Lancamentos!$M:$M,DFC_Mensal!Y$2,Lancamentos!$L:$L,DFC_Mensal!Y$3)</f>
        <v>0</v>
      </c>
      <c r="Z27" s="17" t="e">
        <f>-#REF!</f>
        <v>#REF!</v>
      </c>
      <c r="AA27" s="147">
        <f>-SUMIFS(Lancamentos!$Y:$Y,Lancamentos!$F:$F,DFC_Mensal!AA$5,Lancamentos!$D:$D,DFC_Mensal!$A25,Lancamentos!$G:$G,DFC_Mensal!$B25,Lancamentos!$M:$M,DFC_Mensal!AA$2,Lancamentos!$L:$L,DFC_Mensal!AA$3)</f>
        <v>0</v>
      </c>
      <c r="AB27" s="17" t="e">
        <f>-#REF!</f>
        <v>#REF!</v>
      </c>
      <c r="AC27" s="147">
        <f>-SUMIFS(Lancamentos!$Y:$Y,Lancamentos!$F:$F,DFC_Mensal!AC$5,Lancamentos!$D:$D,DFC_Mensal!$A25,Lancamentos!$G:$G,DFC_Mensal!$B25,Lancamentos!$M:$M,DFC_Mensal!AC$2,Lancamentos!$L:$L,DFC_Mensal!AC$3)</f>
        <v>0</v>
      </c>
      <c r="AD27" s="17" t="e">
        <f>-#REF!</f>
        <v>#REF!</v>
      </c>
      <c r="AE27" s="147">
        <f>-SUMIFS(Lancamentos!$Y:$Y,Lancamentos!$F:$F,DFC_Mensal!AE$5,Lancamentos!$D:$D,DFC_Mensal!$A25,Lancamentos!$G:$G,DFC_Mensal!$B25,Lancamentos!$M:$M,DFC_Mensal!AE$2,Lancamentos!$L:$L,DFC_Mensal!AE$3)</f>
        <v>0</v>
      </c>
      <c r="AF27" s="17" t="e">
        <f>-#REF!</f>
        <v>#REF!</v>
      </c>
      <c r="AG27" s="147">
        <f>-SUMIFS(Lancamentos!$Y:$Y,Lancamentos!$F:$F,DFC_Mensal!AG$5,Lancamentos!$D:$D,DFC_Mensal!$A25,Lancamentos!$G:$G,DFC_Mensal!$B25,Lancamentos!$M:$M,DFC_Mensal!AG$2,Lancamentos!$L:$L,DFC_Mensal!AG$3)</f>
        <v>0</v>
      </c>
      <c r="AH27" s="17" t="e">
        <f>-#REF!</f>
        <v>#REF!</v>
      </c>
      <c r="AI27" s="147">
        <f>-SUMIFS(Lancamentos!$Y:$Y,Lancamentos!$F:$F,DFC_Mensal!AI$5,Lancamentos!$D:$D,DFC_Mensal!$A25,Lancamentos!$G:$G,DFC_Mensal!$B25,Lancamentos!$M:$M,DFC_Mensal!AI$2,Lancamentos!$L:$L,DFC_Mensal!AI$3)</f>
        <v>0</v>
      </c>
      <c r="AJ27" s="19"/>
      <c r="AK27" s="17" t="e">
        <f>-#REF!</f>
        <v>#REF!</v>
      </c>
      <c r="AL27" s="17" t="e">
        <f>-#REF!</f>
        <v>#REF!</v>
      </c>
      <c r="AM27" s="17" t="e">
        <f>-#REF!</f>
        <v>#REF!</v>
      </c>
      <c r="AN27" s="17" t="e">
        <f>-#REF!</f>
        <v>#REF!</v>
      </c>
      <c r="AO27" s="17" t="e">
        <f>-#REF!</f>
        <v>#REF!</v>
      </c>
      <c r="AP27" s="17" t="e">
        <f>-#REF!</f>
        <v>#REF!</v>
      </c>
      <c r="AQ27" s="17" t="e">
        <f>-#REF!</f>
        <v>#REF!</v>
      </c>
      <c r="AR27" s="17" t="e">
        <f>-#REF!</f>
        <v>#REF!</v>
      </c>
      <c r="AS27" s="17" t="e">
        <f>-#REF!</f>
        <v>#REF!</v>
      </c>
      <c r="AT27" s="17" t="e">
        <f>-#REF!</f>
        <v>#REF!</v>
      </c>
      <c r="AU27" s="17" t="e">
        <f>-#REF!</f>
        <v>#REF!</v>
      </c>
      <c r="AV27" s="17" t="e">
        <f>-#REF!</f>
        <v>#REF!</v>
      </c>
      <c r="AW27" s="19"/>
      <c r="AX27" s="17" t="e">
        <f>-#REF!</f>
        <v>#REF!</v>
      </c>
      <c r="AY27" s="17" t="e">
        <f>-#REF!</f>
        <v>#REF!</v>
      </c>
      <c r="AZ27" s="17" t="e">
        <f>-#REF!</f>
        <v>#REF!</v>
      </c>
      <c r="BA27" s="17" t="e">
        <f>-#REF!</f>
        <v>#REF!</v>
      </c>
      <c r="BB27" s="17" t="e">
        <f>-#REF!</f>
        <v>#REF!</v>
      </c>
      <c r="BC27" s="17" t="e">
        <f>-#REF!</f>
        <v>#REF!</v>
      </c>
      <c r="BD27" s="17" t="e">
        <f>-#REF!</f>
        <v>#REF!</v>
      </c>
      <c r="BE27" s="17" t="e">
        <f>-#REF!</f>
        <v>#REF!</v>
      </c>
      <c r="BF27" s="17" t="e">
        <f>-#REF!</f>
        <v>#REF!</v>
      </c>
      <c r="BG27" s="17" t="e">
        <f>-#REF!</f>
        <v>#REF!</v>
      </c>
      <c r="BH27" s="17" t="e">
        <f>-#REF!</f>
        <v>#REF!</v>
      </c>
      <c r="BI27" s="17" t="e">
        <f>-#REF!</f>
        <v>#REF!</v>
      </c>
      <c r="BJ27" s="19"/>
      <c r="BK27" s="17" t="e">
        <f>-#REF!</f>
        <v>#REF!</v>
      </c>
      <c r="BL27" s="17" t="e">
        <f>-#REF!</f>
        <v>#REF!</v>
      </c>
      <c r="BM27" s="17" t="e">
        <f>-#REF!</f>
        <v>#REF!</v>
      </c>
      <c r="BN27" s="17" t="e">
        <f>-#REF!</f>
        <v>#REF!</v>
      </c>
      <c r="BO27" s="17" t="e">
        <f>-#REF!</f>
        <v>#REF!</v>
      </c>
      <c r="BP27" s="17" t="e">
        <f>-#REF!</f>
        <v>#REF!</v>
      </c>
      <c r="BQ27" s="17" t="e">
        <f>-#REF!</f>
        <v>#REF!</v>
      </c>
      <c r="BR27" s="17" t="e">
        <f>-#REF!</f>
        <v>#REF!</v>
      </c>
      <c r="BS27" s="17" t="e">
        <f>-#REF!</f>
        <v>#REF!</v>
      </c>
      <c r="BT27" s="17" t="e">
        <f>-#REF!</f>
        <v>#REF!</v>
      </c>
      <c r="BU27" s="17" t="e">
        <f>-#REF!</f>
        <v>#REF!</v>
      </c>
      <c r="BV27" s="17" t="e">
        <f>-#REF!</f>
        <v>#REF!</v>
      </c>
      <c r="BW27" s="19"/>
      <c r="BX27" s="19"/>
      <c r="BY27" s="18">
        <f t="shared" si="2"/>
        <v>0</v>
      </c>
      <c r="BZ27" s="19"/>
      <c r="CA27" s="18" t="e">
        <f t="shared" si="3"/>
        <v>#REF!</v>
      </c>
      <c r="CB27" s="19"/>
      <c r="CC27" s="18" t="e">
        <f t="shared" si="4"/>
        <v>#REF!</v>
      </c>
      <c r="CD27" s="19"/>
      <c r="CE27" s="18" t="e">
        <f t="shared" si="5"/>
        <v>#REF!</v>
      </c>
      <c r="CF27" s="117"/>
      <c r="CG27" s="117"/>
      <c r="CH27" s="118"/>
      <c r="CJ27" s="118"/>
      <c r="CL27" s="118"/>
    </row>
    <row r="28" spans="1:90" s="13" customFormat="1" ht="12" x14ac:dyDescent="0.2">
      <c r="A28" s="15" t="s">
        <v>302</v>
      </c>
      <c r="B28" s="141" t="s">
        <v>196</v>
      </c>
      <c r="C28" s="14"/>
      <c r="D28" s="13" t="s">
        <v>306</v>
      </c>
      <c r="G28" s="57">
        <f>-SUMIFS(Lancamentos!$Y:$Y,Lancamentos!$D:$D,DFC_Mensal!$A28,Lancamentos!$F:$F,DFC_Mensal!G$5,Lancamentos!$I:$I,DFC_Mensal!$D28,Lancamentos!$AH:$AH,DFC_Mensal!G$3,Lancamentos!$AI:$AI,DFC_Mensal!G$2)</f>
        <v>0</v>
      </c>
      <c r="H28" s="57">
        <f>-SUMIFS(Lancamentos!$Y:$Y,Lancamentos!$D:$D,DFC_Mensal!$A28,Lancamentos!$F:$F,DFC_Mensal!H$5,Lancamentos!$I:$I,DFC_Mensal!$D28,Lancamentos!$AH:$AH,DFC_Mensal!H$3,Lancamentos!$AI:$AI,DFC_Mensal!H$2)</f>
        <v>0</v>
      </c>
      <c r="I28" s="251" t="e">
        <f t="shared" si="0"/>
        <v>#DIV/0!</v>
      </c>
      <c r="J28" s="69">
        <f t="shared" si="1"/>
        <v>0</v>
      </c>
      <c r="K28" s="69"/>
      <c r="L28" s="69"/>
      <c r="M28" s="69"/>
      <c r="N28" s="17" t="e">
        <f>-#REF!</f>
        <v>#REF!</v>
      </c>
      <c r="O28" s="147">
        <f>-SUMIFS(Lancamentos!$Y:$Y,Lancamentos!$F:$F,DFC_Mensal!O$5,Lancamentos!$D:$D,DFC_Mensal!$A26,Lancamentos!$G:$G,DFC_Mensal!$B26,Lancamentos!$M:$M,DFC_Mensal!O$2,Lancamentos!$L:$L,DFC_Mensal!O$3)</f>
        <v>0</v>
      </c>
      <c r="P28" s="17" t="e">
        <f>-#REF!</f>
        <v>#REF!</v>
      </c>
      <c r="Q28" s="147">
        <f>-SUMIFS(Lancamentos!$Y:$Y,Lancamentos!$F:$F,DFC_Mensal!Q$5,Lancamentos!$D:$D,DFC_Mensal!$A26,Lancamentos!$G:$G,DFC_Mensal!$B26,Lancamentos!$M:$M,DFC_Mensal!Q$2,Lancamentos!$L:$L,DFC_Mensal!Q$3)</f>
        <v>0</v>
      </c>
      <c r="R28" s="17" t="e">
        <f>-#REF!</f>
        <v>#REF!</v>
      </c>
      <c r="S28" s="147">
        <f>-SUMIFS(Lancamentos!$Y:$Y,Lancamentos!$F:$F,DFC_Mensal!S$5,Lancamentos!$D:$D,DFC_Mensal!$A26,Lancamentos!$G:$G,DFC_Mensal!$B26,Lancamentos!$M:$M,DFC_Mensal!S$2,Lancamentos!$L:$L,DFC_Mensal!S$3)</f>
        <v>0</v>
      </c>
      <c r="T28" s="17" t="e">
        <f>-#REF!</f>
        <v>#REF!</v>
      </c>
      <c r="U28" s="147">
        <f>-SUMIFS(Lancamentos!$Y:$Y,Lancamentos!$F:$F,DFC_Mensal!U$5,Lancamentos!$D:$D,DFC_Mensal!$A26,Lancamentos!$G:$G,DFC_Mensal!$B26,Lancamentos!$M:$M,DFC_Mensal!U$2,Lancamentos!$L:$L,DFC_Mensal!U$3)</f>
        <v>0</v>
      </c>
      <c r="V28" s="17" t="e">
        <f>-#REF!</f>
        <v>#REF!</v>
      </c>
      <c r="W28" s="147">
        <f>-SUMIFS(Lancamentos!$Y:$Y,Lancamentos!$F:$F,DFC_Mensal!W$5,Lancamentos!$D:$D,DFC_Mensal!$A26,Lancamentos!$G:$G,DFC_Mensal!$B26,Lancamentos!$M:$M,DFC_Mensal!W$2,Lancamentos!$L:$L,DFC_Mensal!W$3)</f>
        <v>0</v>
      </c>
      <c r="X28" s="17" t="e">
        <f>-#REF!</f>
        <v>#REF!</v>
      </c>
      <c r="Y28" s="147">
        <f>-SUMIFS(Lancamentos!$Y:$Y,Lancamentos!$F:$F,DFC_Mensal!Y$5,Lancamentos!$D:$D,DFC_Mensal!$A26,Lancamentos!$G:$G,DFC_Mensal!$B26,Lancamentos!$M:$M,DFC_Mensal!Y$2,Lancamentos!$L:$L,DFC_Mensal!Y$3)</f>
        <v>0</v>
      </c>
      <c r="Z28" s="17" t="e">
        <f>-#REF!</f>
        <v>#REF!</v>
      </c>
      <c r="AA28" s="147">
        <f>-SUMIFS(Lancamentos!$Y:$Y,Lancamentos!$F:$F,DFC_Mensal!AA$5,Lancamentos!$D:$D,DFC_Mensal!$A26,Lancamentos!$G:$G,DFC_Mensal!$B26,Lancamentos!$M:$M,DFC_Mensal!AA$2,Lancamentos!$L:$L,DFC_Mensal!AA$3)</f>
        <v>0</v>
      </c>
      <c r="AB28" s="17" t="e">
        <f>-#REF!</f>
        <v>#REF!</v>
      </c>
      <c r="AC28" s="147">
        <f>-SUMIFS(Lancamentos!$Y:$Y,Lancamentos!$F:$F,DFC_Mensal!AC$5,Lancamentos!$D:$D,DFC_Mensal!$A26,Lancamentos!$G:$G,DFC_Mensal!$B26,Lancamentos!$M:$M,DFC_Mensal!AC$2,Lancamentos!$L:$L,DFC_Mensal!AC$3)</f>
        <v>0</v>
      </c>
      <c r="AD28" s="17" t="e">
        <f>-#REF!</f>
        <v>#REF!</v>
      </c>
      <c r="AE28" s="147">
        <f>-SUMIFS(Lancamentos!$Y:$Y,Lancamentos!$F:$F,DFC_Mensal!AE$5,Lancamentos!$D:$D,DFC_Mensal!$A26,Lancamentos!$G:$G,DFC_Mensal!$B26,Lancamentos!$M:$M,DFC_Mensal!AE$2,Lancamentos!$L:$L,DFC_Mensal!AE$3)</f>
        <v>0</v>
      </c>
      <c r="AF28" s="17" t="e">
        <f>-#REF!</f>
        <v>#REF!</v>
      </c>
      <c r="AG28" s="147">
        <f>-SUMIFS(Lancamentos!$Y:$Y,Lancamentos!$F:$F,DFC_Mensal!AG$5,Lancamentos!$D:$D,DFC_Mensal!$A26,Lancamentos!$G:$G,DFC_Mensal!$B26,Lancamentos!$M:$M,DFC_Mensal!AG$2,Lancamentos!$L:$L,DFC_Mensal!AG$3)</f>
        <v>0</v>
      </c>
      <c r="AH28" s="17" t="e">
        <f>-#REF!</f>
        <v>#REF!</v>
      </c>
      <c r="AI28" s="147">
        <f>-SUMIFS(Lancamentos!$Y:$Y,Lancamentos!$F:$F,DFC_Mensal!AI$5,Lancamentos!$D:$D,DFC_Mensal!$A26,Lancamentos!$G:$G,DFC_Mensal!$B26,Lancamentos!$M:$M,DFC_Mensal!AI$2,Lancamentos!$L:$L,DFC_Mensal!AI$3)</f>
        <v>0</v>
      </c>
      <c r="AJ28" s="19"/>
      <c r="AK28" s="17" t="e">
        <f>-#REF!</f>
        <v>#REF!</v>
      </c>
      <c r="AL28" s="17" t="e">
        <f>-#REF!</f>
        <v>#REF!</v>
      </c>
      <c r="AM28" s="17" t="e">
        <f>-#REF!</f>
        <v>#REF!</v>
      </c>
      <c r="AN28" s="17" t="e">
        <f>-#REF!</f>
        <v>#REF!</v>
      </c>
      <c r="AO28" s="17" t="e">
        <f>-#REF!</f>
        <v>#REF!</v>
      </c>
      <c r="AP28" s="17" t="e">
        <f>-#REF!</f>
        <v>#REF!</v>
      </c>
      <c r="AQ28" s="17" t="e">
        <f>-#REF!</f>
        <v>#REF!</v>
      </c>
      <c r="AR28" s="17" t="e">
        <f>-#REF!</f>
        <v>#REF!</v>
      </c>
      <c r="AS28" s="17" t="e">
        <f>-#REF!</f>
        <v>#REF!</v>
      </c>
      <c r="AT28" s="17" t="e">
        <f>-#REF!</f>
        <v>#REF!</v>
      </c>
      <c r="AU28" s="17" t="e">
        <f>-#REF!</f>
        <v>#REF!</v>
      </c>
      <c r="AV28" s="17" t="e">
        <f>-#REF!</f>
        <v>#REF!</v>
      </c>
      <c r="AW28" s="19"/>
      <c r="AX28" s="17" t="e">
        <f>-#REF!</f>
        <v>#REF!</v>
      </c>
      <c r="AY28" s="17" t="e">
        <f>-#REF!</f>
        <v>#REF!</v>
      </c>
      <c r="AZ28" s="17" t="e">
        <f>-#REF!</f>
        <v>#REF!</v>
      </c>
      <c r="BA28" s="17" t="e">
        <f>-#REF!</f>
        <v>#REF!</v>
      </c>
      <c r="BB28" s="17" t="e">
        <f>-#REF!</f>
        <v>#REF!</v>
      </c>
      <c r="BC28" s="17" t="e">
        <f>-#REF!</f>
        <v>#REF!</v>
      </c>
      <c r="BD28" s="17" t="e">
        <f>-#REF!</f>
        <v>#REF!</v>
      </c>
      <c r="BE28" s="17" t="e">
        <f>-#REF!</f>
        <v>#REF!</v>
      </c>
      <c r="BF28" s="17" t="e">
        <f>-#REF!</f>
        <v>#REF!</v>
      </c>
      <c r="BG28" s="17" t="e">
        <f>-#REF!</f>
        <v>#REF!</v>
      </c>
      <c r="BH28" s="17" t="e">
        <f>-#REF!</f>
        <v>#REF!</v>
      </c>
      <c r="BI28" s="17" t="e">
        <f>-#REF!</f>
        <v>#REF!</v>
      </c>
      <c r="BJ28" s="19"/>
      <c r="BK28" s="17" t="e">
        <f>-#REF!</f>
        <v>#REF!</v>
      </c>
      <c r="BL28" s="17" t="e">
        <f>-#REF!</f>
        <v>#REF!</v>
      </c>
      <c r="BM28" s="17" t="e">
        <f>-#REF!</f>
        <v>#REF!</v>
      </c>
      <c r="BN28" s="17" t="e">
        <f>-#REF!</f>
        <v>#REF!</v>
      </c>
      <c r="BO28" s="17" t="e">
        <f>-#REF!</f>
        <v>#REF!</v>
      </c>
      <c r="BP28" s="17" t="e">
        <f>-#REF!</f>
        <v>#REF!</v>
      </c>
      <c r="BQ28" s="17" t="e">
        <f>-#REF!</f>
        <v>#REF!</v>
      </c>
      <c r="BR28" s="17" t="e">
        <f>-#REF!</f>
        <v>#REF!</v>
      </c>
      <c r="BS28" s="17" t="e">
        <f>-#REF!</f>
        <v>#REF!</v>
      </c>
      <c r="BT28" s="17" t="e">
        <f>-#REF!</f>
        <v>#REF!</v>
      </c>
      <c r="BU28" s="17" t="e">
        <f>-#REF!</f>
        <v>#REF!</v>
      </c>
      <c r="BV28" s="17" t="e">
        <f>-#REF!</f>
        <v>#REF!</v>
      </c>
      <c r="BW28" s="19"/>
      <c r="BX28" s="19"/>
      <c r="BY28" s="18">
        <f t="shared" si="2"/>
        <v>0</v>
      </c>
      <c r="BZ28" s="19"/>
      <c r="CA28" s="18" t="e">
        <f t="shared" si="3"/>
        <v>#REF!</v>
      </c>
      <c r="CB28" s="19"/>
      <c r="CC28" s="18" t="e">
        <f t="shared" si="4"/>
        <v>#REF!</v>
      </c>
      <c r="CD28" s="19"/>
      <c r="CE28" s="18" t="e">
        <f t="shared" si="5"/>
        <v>#REF!</v>
      </c>
      <c r="CF28" s="117"/>
      <c r="CG28" s="117"/>
      <c r="CH28" s="118"/>
      <c r="CJ28" s="118"/>
      <c r="CL28" s="118"/>
    </row>
    <row r="29" spans="1:90" s="13" customFormat="1" ht="12" x14ac:dyDescent="0.2">
      <c r="K29" s="69"/>
      <c r="L29" s="69"/>
      <c r="M29" s="69"/>
      <c r="N29" s="17" t="e">
        <f>-#REF!</f>
        <v>#REF!</v>
      </c>
      <c r="O29" s="147">
        <f>-SUMIFS(Lancamentos!$Y:$Y,Lancamentos!$F:$F,DFC_Mensal!O$5,Lancamentos!$D:$D,DFC_Mensal!$A27,Lancamentos!$G:$G,DFC_Mensal!$B27,Lancamentos!$M:$M,DFC_Mensal!O$2,Lancamentos!$L:$L,DFC_Mensal!O$3)</f>
        <v>0</v>
      </c>
      <c r="P29" s="17" t="e">
        <f>-#REF!</f>
        <v>#REF!</v>
      </c>
      <c r="Q29" s="147">
        <f>-SUMIFS(Lancamentos!$Y:$Y,Lancamentos!$F:$F,DFC_Mensal!Q$5,Lancamentos!$D:$D,DFC_Mensal!$A27,Lancamentos!$G:$G,DFC_Mensal!$B27,Lancamentos!$M:$M,DFC_Mensal!Q$2,Lancamentos!$L:$L,DFC_Mensal!Q$3)</f>
        <v>0</v>
      </c>
      <c r="R29" s="17" t="e">
        <f>-#REF!</f>
        <v>#REF!</v>
      </c>
      <c r="S29" s="147">
        <f>-SUMIFS(Lancamentos!$Y:$Y,Lancamentos!$F:$F,DFC_Mensal!S$5,Lancamentos!$D:$D,DFC_Mensal!$A27,Lancamentos!$G:$G,DFC_Mensal!$B27,Lancamentos!$M:$M,DFC_Mensal!S$2,Lancamentos!$L:$L,DFC_Mensal!S$3)</f>
        <v>0</v>
      </c>
      <c r="T29" s="17" t="e">
        <f>-#REF!</f>
        <v>#REF!</v>
      </c>
      <c r="U29" s="147">
        <f>-SUMIFS(Lancamentos!$Y:$Y,Lancamentos!$F:$F,DFC_Mensal!U$5,Lancamentos!$D:$D,DFC_Mensal!$A27,Lancamentos!$G:$G,DFC_Mensal!$B27,Lancamentos!$M:$M,DFC_Mensal!U$2,Lancamentos!$L:$L,DFC_Mensal!U$3)</f>
        <v>0</v>
      </c>
      <c r="V29" s="17" t="e">
        <f>-#REF!</f>
        <v>#REF!</v>
      </c>
      <c r="W29" s="147">
        <f>-SUMIFS(Lancamentos!$Y:$Y,Lancamentos!$F:$F,DFC_Mensal!W$5,Lancamentos!$D:$D,DFC_Mensal!$A27,Lancamentos!$G:$G,DFC_Mensal!$B27,Lancamentos!$M:$M,DFC_Mensal!W$2,Lancamentos!$L:$L,DFC_Mensal!W$3)</f>
        <v>0</v>
      </c>
      <c r="X29" s="17" t="e">
        <f>-#REF!</f>
        <v>#REF!</v>
      </c>
      <c r="Y29" s="147">
        <f>-SUMIFS(Lancamentos!$Y:$Y,Lancamentos!$F:$F,DFC_Mensal!Y$5,Lancamentos!$D:$D,DFC_Mensal!$A27,Lancamentos!$G:$G,DFC_Mensal!$B27,Lancamentos!$M:$M,DFC_Mensal!Y$2,Lancamentos!$L:$L,DFC_Mensal!Y$3)</f>
        <v>0</v>
      </c>
      <c r="Z29" s="17" t="e">
        <f>-#REF!</f>
        <v>#REF!</v>
      </c>
      <c r="AA29" s="147">
        <f>-SUMIFS(Lancamentos!$Y:$Y,Lancamentos!$F:$F,DFC_Mensal!AA$5,Lancamentos!$D:$D,DFC_Mensal!$A27,Lancamentos!$G:$G,DFC_Mensal!$B27,Lancamentos!$M:$M,DFC_Mensal!AA$2,Lancamentos!$L:$L,DFC_Mensal!AA$3)</f>
        <v>0</v>
      </c>
      <c r="AB29" s="17" t="e">
        <f>-#REF!</f>
        <v>#REF!</v>
      </c>
      <c r="AC29" s="147">
        <f>-SUMIFS(Lancamentos!$Y:$Y,Lancamentos!$F:$F,DFC_Mensal!AC$5,Lancamentos!$D:$D,DFC_Mensal!$A27,Lancamentos!$G:$G,DFC_Mensal!$B27,Lancamentos!$M:$M,DFC_Mensal!AC$2,Lancamentos!$L:$L,DFC_Mensal!AC$3)</f>
        <v>0</v>
      </c>
      <c r="AD29" s="17" t="e">
        <f>-#REF!</f>
        <v>#REF!</v>
      </c>
      <c r="AE29" s="147">
        <f>-SUMIFS(Lancamentos!$Y:$Y,Lancamentos!$F:$F,DFC_Mensal!AE$5,Lancamentos!$D:$D,DFC_Mensal!$A27,Lancamentos!$G:$G,DFC_Mensal!$B27,Lancamentos!$M:$M,DFC_Mensal!AE$2,Lancamentos!$L:$L,DFC_Mensal!AE$3)</f>
        <v>0</v>
      </c>
      <c r="AF29" s="17" t="e">
        <f>-#REF!</f>
        <v>#REF!</v>
      </c>
      <c r="AG29" s="147">
        <f>-SUMIFS(Lancamentos!$Y:$Y,Lancamentos!$F:$F,DFC_Mensal!AG$5,Lancamentos!$D:$D,DFC_Mensal!$A27,Lancamentos!$G:$G,DFC_Mensal!$B27,Lancamentos!$M:$M,DFC_Mensal!AG$2,Lancamentos!$L:$L,DFC_Mensal!AG$3)</f>
        <v>0</v>
      </c>
      <c r="AH29" s="17" t="e">
        <f>-#REF!</f>
        <v>#REF!</v>
      </c>
      <c r="AI29" s="147">
        <f>-SUMIFS(Lancamentos!$Y:$Y,Lancamentos!$F:$F,DFC_Mensal!AI$5,Lancamentos!$D:$D,DFC_Mensal!$A27,Lancamentos!$G:$G,DFC_Mensal!$B27,Lancamentos!$M:$M,DFC_Mensal!AI$2,Lancamentos!$L:$L,DFC_Mensal!AI$3)</f>
        <v>0</v>
      </c>
      <c r="AJ29" s="19"/>
      <c r="AK29" s="17" t="e">
        <f>-#REF!</f>
        <v>#REF!</v>
      </c>
      <c r="AL29" s="17" t="e">
        <f>-#REF!</f>
        <v>#REF!</v>
      </c>
      <c r="AM29" s="17" t="e">
        <f>-#REF!</f>
        <v>#REF!</v>
      </c>
      <c r="AN29" s="17" t="e">
        <f>-#REF!</f>
        <v>#REF!</v>
      </c>
      <c r="AO29" s="17" t="e">
        <f>-#REF!</f>
        <v>#REF!</v>
      </c>
      <c r="AP29" s="17" t="e">
        <f>-#REF!</f>
        <v>#REF!</v>
      </c>
      <c r="AQ29" s="17" t="e">
        <f>-#REF!</f>
        <v>#REF!</v>
      </c>
      <c r="AR29" s="17" t="e">
        <f>-#REF!</f>
        <v>#REF!</v>
      </c>
      <c r="AS29" s="17" t="e">
        <f>-#REF!</f>
        <v>#REF!</v>
      </c>
      <c r="AT29" s="17" t="e">
        <f>-#REF!</f>
        <v>#REF!</v>
      </c>
      <c r="AU29" s="17" t="e">
        <f>-#REF!</f>
        <v>#REF!</v>
      </c>
      <c r="AV29" s="17" t="e">
        <f>-#REF!</f>
        <v>#REF!</v>
      </c>
      <c r="AW29" s="19"/>
      <c r="AX29" s="17" t="e">
        <f>-#REF!</f>
        <v>#REF!</v>
      </c>
      <c r="AY29" s="17" t="e">
        <f>-#REF!</f>
        <v>#REF!</v>
      </c>
      <c r="AZ29" s="17" t="e">
        <f>-#REF!</f>
        <v>#REF!</v>
      </c>
      <c r="BA29" s="17" t="e">
        <f>-#REF!</f>
        <v>#REF!</v>
      </c>
      <c r="BB29" s="17" t="e">
        <f>-#REF!</f>
        <v>#REF!</v>
      </c>
      <c r="BC29" s="17" t="e">
        <f>-#REF!</f>
        <v>#REF!</v>
      </c>
      <c r="BD29" s="17" t="e">
        <f>-#REF!</f>
        <v>#REF!</v>
      </c>
      <c r="BE29" s="17" t="e">
        <f>-#REF!</f>
        <v>#REF!</v>
      </c>
      <c r="BF29" s="17" t="e">
        <f>-#REF!</f>
        <v>#REF!</v>
      </c>
      <c r="BG29" s="17" t="e">
        <f>-#REF!</f>
        <v>#REF!</v>
      </c>
      <c r="BH29" s="17" t="e">
        <f>-#REF!</f>
        <v>#REF!</v>
      </c>
      <c r="BI29" s="17" t="e">
        <f>-#REF!</f>
        <v>#REF!</v>
      </c>
      <c r="BJ29" s="19"/>
      <c r="BK29" s="17" t="e">
        <f>-#REF!</f>
        <v>#REF!</v>
      </c>
      <c r="BL29" s="17" t="e">
        <f>-#REF!</f>
        <v>#REF!</v>
      </c>
      <c r="BM29" s="17" t="e">
        <f>-#REF!</f>
        <v>#REF!</v>
      </c>
      <c r="BN29" s="17" t="e">
        <f>-#REF!</f>
        <v>#REF!</v>
      </c>
      <c r="BO29" s="17" t="e">
        <f>-#REF!</f>
        <v>#REF!</v>
      </c>
      <c r="BP29" s="17" t="e">
        <f>-#REF!</f>
        <v>#REF!</v>
      </c>
      <c r="BQ29" s="17" t="e">
        <f>-#REF!</f>
        <v>#REF!</v>
      </c>
      <c r="BR29" s="17" t="e">
        <f>-#REF!</f>
        <v>#REF!</v>
      </c>
      <c r="BS29" s="17" t="e">
        <f>-#REF!</f>
        <v>#REF!</v>
      </c>
      <c r="BT29" s="17" t="e">
        <f>-#REF!</f>
        <v>#REF!</v>
      </c>
      <c r="BU29" s="17" t="e">
        <f>-#REF!</f>
        <v>#REF!</v>
      </c>
      <c r="BV29" s="17" t="e">
        <f>-#REF!</f>
        <v>#REF!</v>
      </c>
      <c r="BW29" s="19"/>
      <c r="BX29" s="19"/>
      <c r="BY29" s="18">
        <f t="shared" si="2"/>
        <v>0</v>
      </c>
      <c r="BZ29" s="19"/>
      <c r="CA29" s="18" t="e">
        <f t="shared" si="3"/>
        <v>#REF!</v>
      </c>
      <c r="CB29" s="19"/>
      <c r="CC29" s="18" t="e">
        <f t="shared" si="4"/>
        <v>#REF!</v>
      </c>
      <c r="CD29" s="19"/>
      <c r="CE29" s="18" t="e">
        <f t="shared" si="5"/>
        <v>#REF!</v>
      </c>
      <c r="CF29" s="117"/>
      <c r="CG29" s="117"/>
      <c r="CH29" s="118"/>
      <c r="CJ29" s="118"/>
      <c r="CL29" s="118"/>
    </row>
    <row r="30" spans="1:90" s="13" customFormat="1" x14ac:dyDescent="0.25">
      <c r="A30" s="15"/>
      <c r="B30" s="11"/>
      <c r="C30" s="20" t="s">
        <v>296</v>
      </c>
      <c r="D30" s="1" t="s">
        <v>308</v>
      </c>
      <c r="E30"/>
      <c r="F30"/>
      <c r="G30" s="86">
        <f>SUM(G31:G34)</f>
        <v>-333600</v>
      </c>
      <c r="H30" s="86">
        <f>SUM(H31:H34)</f>
        <v>-811200</v>
      </c>
      <c r="I30" s="251">
        <f>(H30-G30)/G30</f>
        <v>1.4316546762589928</v>
      </c>
      <c r="J30" s="69">
        <f>H30-G30</f>
        <v>-477600</v>
      </c>
      <c r="K30" s="69"/>
      <c r="L30" s="69"/>
      <c r="M30" s="69"/>
      <c r="N30" s="17" t="e">
        <f>-#REF!</f>
        <v>#REF!</v>
      </c>
      <c r="O30" s="147">
        <f>-SUMIFS(Lancamentos!$Y:$Y,Lancamentos!$F:$F,DFC_Mensal!O$5,Lancamentos!$D:$D,DFC_Mensal!$A28,Lancamentos!$G:$G,DFC_Mensal!$B28,Lancamentos!$M:$M,DFC_Mensal!O$2,Lancamentos!$L:$L,DFC_Mensal!O$3)</f>
        <v>0</v>
      </c>
      <c r="P30" s="17" t="e">
        <f>-#REF!</f>
        <v>#REF!</v>
      </c>
      <c r="Q30" s="147">
        <f>-SUMIFS(Lancamentos!$Y:$Y,Lancamentos!$F:$F,DFC_Mensal!Q$5,Lancamentos!$D:$D,DFC_Mensal!$A28,Lancamentos!$G:$G,DFC_Mensal!$B28,Lancamentos!$M:$M,DFC_Mensal!Q$2,Lancamentos!$L:$L,DFC_Mensal!Q$3)</f>
        <v>0</v>
      </c>
      <c r="R30" s="17" t="e">
        <f>-#REF!</f>
        <v>#REF!</v>
      </c>
      <c r="S30" s="147">
        <f>-SUMIFS(Lancamentos!$Y:$Y,Lancamentos!$F:$F,DFC_Mensal!S$5,Lancamentos!$D:$D,DFC_Mensal!$A28,Lancamentos!$G:$G,DFC_Mensal!$B28,Lancamentos!$M:$M,DFC_Mensal!S$2,Lancamentos!$L:$L,DFC_Mensal!S$3)</f>
        <v>0</v>
      </c>
      <c r="T30" s="17" t="e">
        <f>-#REF!</f>
        <v>#REF!</v>
      </c>
      <c r="U30" s="147">
        <f>-SUMIFS(Lancamentos!$Y:$Y,Lancamentos!$F:$F,DFC_Mensal!U$5,Lancamentos!$D:$D,DFC_Mensal!$A28,Lancamentos!$G:$G,DFC_Mensal!$B28,Lancamentos!$M:$M,DFC_Mensal!U$2,Lancamentos!$L:$L,DFC_Mensal!U$3)</f>
        <v>0</v>
      </c>
      <c r="V30" s="17" t="e">
        <f>-#REF!</f>
        <v>#REF!</v>
      </c>
      <c r="W30" s="147">
        <f>-SUMIFS(Lancamentos!$Y:$Y,Lancamentos!$F:$F,DFC_Mensal!W$5,Lancamentos!$D:$D,DFC_Mensal!$A28,Lancamentos!$G:$G,DFC_Mensal!$B28,Lancamentos!$M:$M,DFC_Mensal!W$2,Lancamentos!$L:$L,DFC_Mensal!W$3)</f>
        <v>0</v>
      </c>
      <c r="X30" s="17" t="e">
        <f>-#REF!</f>
        <v>#REF!</v>
      </c>
      <c r="Y30" s="147">
        <f>-SUMIFS(Lancamentos!$Y:$Y,Lancamentos!$F:$F,DFC_Mensal!Y$5,Lancamentos!$D:$D,DFC_Mensal!$A28,Lancamentos!$G:$G,DFC_Mensal!$B28,Lancamentos!$M:$M,DFC_Mensal!Y$2,Lancamentos!$L:$L,DFC_Mensal!Y$3)</f>
        <v>0</v>
      </c>
      <c r="Z30" s="17" t="e">
        <f>-#REF!</f>
        <v>#REF!</v>
      </c>
      <c r="AA30" s="147">
        <f>-SUMIFS(Lancamentos!$Y:$Y,Lancamentos!$F:$F,DFC_Mensal!AA$5,Lancamentos!$D:$D,DFC_Mensal!$A28,Lancamentos!$G:$G,DFC_Mensal!$B28,Lancamentos!$M:$M,DFC_Mensal!AA$2,Lancamentos!$L:$L,DFC_Mensal!AA$3)</f>
        <v>0</v>
      </c>
      <c r="AB30" s="17" t="e">
        <f>-#REF!</f>
        <v>#REF!</v>
      </c>
      <c r="AC30" s="147">
        <f>-SUMIFS(Lancamentos!$Y:$Y,Lancamentos!$F:$F,DFC_Mensal!AC$5,Lancamentos!$D:$D,DFC_Mensal!$A28,Lancamentos!$G:$G,DFC_Mensal!$B28,Lancamentos!$M:$M,DFC_Mensal!AC$2,Lancamentos!$L:$L,DFC_Mensal!AC$3)</f>
        <v>0</v>
      </c>
      <c r="AD30" s="17" t="e">
        <f>-#REF!</f>
        <v>#REF!</v>
      </c>
      <c r="AE30" s="147">
        <f>-SUMIFS(Lancamentos!$Y:$Y,Lancamentos!$F:$F,DFC_Mensal!AE$5,Lancamentos!$D:$D,DFC_Mensal!$A28,Lancamentos!$G:$G,DFC_Mensal!$B28,Lancamentos!$M:$M,DFC_Mensal!AE$2,Lancamentos!$L:$L,DFC_Mensal!AE$3)</f>
        <v>0</v>
      </c>
      <c r="AF30" s="17" t="e">
        <f>-#REF!</f>
        <v>#REF!</v>
      </c>
      <c r="AG30" s="147">
        <f>-SUMIFS(Lancamentos!$Y:$Y,Lancamentos!$F:$F,DFC_Mensal!AG$5,Lancamentos!$D:$D,DFC_Mensal!$A28,Lancamentos!$G:$G,DFC_Mensal!$B28,Lancamentos!$M:$M,DFC_Mensal!AG$2,Lancamentos!$L:$L,DFC_Mensal!AG$3)</f>
        <v>0</v>
      </c>
      <c r="AH30" s="17" t="e">
        <f>-#REF!</f>
        <v>#REF!</v>
      </c>
      <c r="AI30" s="147">
        <f>-SUMIFS(Lancamentos!$Y:$Y,Lancamentos!$F:$F,DFC_Mensal!AI$5,Lancamentos!$D:$D,DFC_Mensal!$A28,Lancamentos!$G:$G,DFC_Mensal!$B28,Lancamentos!$M:$M,DFC_Mensal!AI$2,Lancamentos!$L:$L,DFC_Mensal!AI$3)</f>
        <v>0</v>
      </c>
      <c r="AJ30" s="19"/>
      <c r="AK30" s="17" t="e">
        <f>-#REF!</f>
        <v>#REF!</v>
      </c>
      <c r="AL30" s="17" t="e">
        <f>-#REF!</f>
        <v>#REF!</v>
      </c>
      <c r="AM30" s="17" t="e">
        <f>-#REF!</f>
        <v>#REF!</v>
      </c>
      <c r="AN30" s="17" t="e">
        <f>-#REF!</f>
        <v>#REF!</v>
      </c>
      <c r="AO30" s="17" t="e">
        <f>-#REF!</f>
        <v>#REF!</v>
      </c>
      <c r="AP30" s="17" t="e">
        <f>-#REF!</f>
        <v>#REF!</v>
      </c>
      <c r="AQ30" s="17" t="e">
        <f>-#REF!</f>
        <v>#REF!</v>
      </c>
      <c r="AR30" s="17" t="e">
        <f>-#REF!</f>
        <v>#REF!</v>
      </c>
      <c r="AS30" s="17" t="e">
        <f>-#REF!</f>
        <v>#REF!</v>
      </c>
      <c r="AT30" s="17" t="e">
        <f>-#REF!</f>
        <v>#REF!</v>
      </c>
      <c r="AU30" s="17" t="e">
        <f>-#REF!</f>
        <v>#REF!</v>
      </c>
      <c r="AV30" s="17" t="e">
        <f>-#REF!</f>
        <v>#REF!</v>
      </c>
      <c r="AW30" s="19"/>
      <c r="AX30" s="17" t="e">
        <f>-#REF!</f>
        <v>#REF!</v>
      </c>
      <c r="AY30" s="17" t="e">
        <f>-#REF!</f>
        <v>#REF!</v>
      </c>
      <c r="AZ30" s="17" t="e">
        <f>-#REF!</f>
        <v>#REF!</v>
      </c>
      <c r="BA30" s="17" t="e">
        <f>-#REF!</f>
        <v>#REF!</v>
      </c>
      <c r="BB30" s="17" t="e">
        <f>-#REF!</f>
        <v>#REF!</v>
      </c>
      <c r="BC30" s="17" t="e">
        <f>-#REF!</f>
        <v>#REF!</v>
      </c>
      <c r="BD30" s="17" t="e">
        <f>-#REF!</f>
        <v>#REF!</v>
      </c>
      <c r="BE30" s="17" t="e">
        <f>-#REF!</f>
        <v>#REF!</v>
      </c>
      <c r="BF30" s="17" t="e">
        <f>-#REF!</f>
        <v>#REF!</v>
      </c>
      <c r="BG30" s="17" t="e">
        <f>-#REF!</f>
        <v>#REF!</v>
      </c>
      <c r="BH30" s="17" t="e">
        <f>-#REF!</f>
        <v>#REF!</v>
      </c>
      <c r="BI30" s="17" t="e">
        <f>-#REF!</f>
        <v>#REF!</v>
      </c>
      <c r="BJ30" s="19"/>
      <c r="BK30" s="17" t="e">
        <f>-#REF!</f>
        <v>#REF!</v>
      </c>
      <c r="BL30" s="17" t="e">
        <f>-#REF!</f>
        <v>#REF!</v>
      </c>
      <c r="BM30" s="17" t="e">
        <f>-#REF!</f>
        <v>#REF!</v>
      </c>
      <c r="BN30" s="17" t="e">
        <f>-#REF!</f>
        <v>#REF!</v>
      </c>
      <c r="BO30" s="17" t="e">
        <f>-#REF!</f>
        <v>#REF!</v>
      </c>
      <c r="BP30" s="17" t="e">
        <f>-#REF!</f>
        <v>#REF!</v>
      </c>
      <c r="BQ30" s="17" t="e">
        <f>-#REF!</f>
        <v>#REF!</v>
      </c>
      <c r="BR30" s="17" t="e">
        <f>-#REF!</f>
        <v>#REF!</v>
      </c>
      <c r="BS30" s="17" t="e">
        <f>-#REF!</f>
        <v>#REF!</v>
      </c>
      <c r="BT30" s="17" t="e">
        <f>-#REF!</f>
        <v>#REF!</v>
      </c>
      <c r="BU30" s="17" t="e">
        <f>-#REF!</f>
        <v>#REF!</v>
      </c>
      <c r="BV30" s="17" t="e">
        <f>-#REF!</f>
        <v>#REF!</v>
      </c>
      <c r="BW30" s="19"/>
      <c r="BX30" s="19"/>
      <c r="BY30" s="18" t="e">
        <f>SUMIFS($K30:$BV30,$G$2:$BV$2,BY$2)</f>
        <v>#VALUE!</v>
      </c>
      <c r="BZ30" s="19"/>
      <c r="CA30" s="18" t="e">
        <f>SUMIFS($K30:$BV30,$G$2:$BV$2,CA$2)</f>
        <v>#VALUE!</v>
      </c>
      <c r="CB30" s="19"/>
      <c r="CC30" s="18" t="e">
        <f>SUMIFS($K30:$BV30,$G$2:$BV$2,CC$2)</f>
        <v>#VALUE!</v>
      </c>
      <c r="CD30" s="19"/>
      <c r="CE30" s="18" t="e">
        <f>SUMIFS($K30:$BV30,$G$2:$BV$2,CE$2)</f>
        <v>#VALUE!</v>
      </c>
      <c r="CF30" s="117"/>
      <c r="CG30" s="117"/>
      <c r="CH30" s="118"/>
      <c r="CJ30" s="118"/>
      <c r="CL30" s="118"/>
    </row>
    <row r="31" spans="1:90" x14ac:dyDescent="0.25">
      <c r="A31" s="15" t="s">
        <v>292</v>
      </c>
      <c r="B31" s="141" t="s">
        <v>49</v>
      </c>
      <c r="C31" s="13"/>
      <c r="D31" s="13" t="s">
        <v>49</v>
      </c>
      <c r="E31" s="13"/>
      <c r="F31" s="13"/>
      <c r="G31" s="57">
        <f>-SUMIFS(Lancamentos!$Y:$Y,Lancamentos!$D:$D,DFC_Mensal!$A31,Lancamentos!$F:$F,DFC_Mensal!G$5,Lancamentos!$AH:$AH,DFC_Mensal!G$3,Lancamentos!$AI:$AI,DFC_Mensal!G$2)</f>
        <v>-83400</v>
      </c>
      <c r="H31" s="57">
        <f>-SUMIFS(Lancamentos!$Y:$Y,Lancamentos!$D:$D,DFC_Mensal!$A31,Lancamentos!$F:$F,DFC_Mensal!H$5,Lancamentos!$AH:$AH,DFC_Mensal!H$3,Lancamentos!$AI:$AI,DFC_Mensal!H$2)</f>
        <v>-202800</v>
      </c>
      <c r="I31" s="251">
        <f>(H31-G31)/G31</f>
        <v>1.4316546762589928</v>
      </c>
      <c r="J31" s="69">
        <f>H31-G31</f>
        <v>-119400</v>
      </c>
      <c r="O31" s="87"/>
      <c r="Q31" s="87"/>
      <c r="S31" s="87"/>
      <c r="U31" s="87"/>
      <c r="W31" s="87"/>
      <c r="Y31" s="87"/>
      <c r="AA31" s="87"/>
      <c r="AC31" s="87"/>
      <c r="AE31" s="87"/>
      <c r="AG31" s="87"/>
      <c r="AI31" s="87"/>
      <c r="CF31" s="103"/>
      <c r="CG31" s="103"/>
      <c r="CH31" s="82"/>
      <c r="CJ31" s="82"/>
      <c r="CL31" s="82"/>
    </row>
    <row r="32" spans="1:90" x14ac:dyDescent="0.25">
      <c r="A32" s="15" t="s">
        <v>292</v>
      </c>
      <c r="B32" s="141" t="s">
        <v>53</v>
      </c>
      <c r="C32" s="13"/>
      <c r="D32" s="13" t="s">
        <v>304</v>
      </c>
      <c r="E32" s="13"/>
      <c r="F32" s="13"/>
      <c r="G32" s="57">
        <f>-SUMIFS(Lancamentos!$Y:$Y,Lancamentos!$D:$D,DFC_Mensal!$A32,Lancamentos!$F:$F,DFC_Mensal!G$5,Lancamentos!$AH:$AH,DFC_Mensal!G$3,Lancamentos!$AI:$AI,DFC_Mensal!G$2)</f>
        <v>-83400</v>
      </c>
      <c r="H32" s="57">
        <f>-SUMIFS(Lancamentos!$Y:$Y,Lancamentos!$D:$D,DFC_Mensal!$A32,Lancamentos!$F:$F,DFC_Mensal!H$5,Lancamentos!$AH:$AH,DFC_Mensal!H$3,Lancamentos!$AI:$AI,DFC_Mensal!H$2)</f>
        <v>-202800</v>
      </c>
      <c r="I32" s="251">
        <f>(H32-G32)/G32</f>
        <v>1.4316546762589928</v>
      </c>
      <c r="J32" s="69">
        <f>H32-G32</f>
        <v>-119400</v>
      </c>
      <c r="O32" s="87"/>
      <c r="Q32" s="87"/>
      <c r="S32" s="87"/>
      <c r="U32" s="87"/>
      <c r="W32" s="87"/>
      <c r="Y32" s="87"/>
      <c r="AA32" s="87"/>
      <c r="AC32" s="87"/>
      <c r="AE32" s="87"/>
      <c r="AG32" s="87"/>
      <c r="AI32" s="87"/>
      <c r="CJ32" s="2"/>
      <c r="CL32" s="2"/>
    </row>
    <row r="33" spans="1:90" x14ac:dyDescent="0.25">
      <c r="A33" s="15" t="s">
        <v>292</v>
      </c>
      <c r="B33" s="141" t="s">
        <v>175</v>
      </c>
      <c r="C33" s="13"/>
      <c r="D33" s="13" t="s">
        <v>309</v>
      </c>
      <c r="E33" s="13"/>
      <c r="F33" s="13"/>
      <c r="G33" s="57">
        <f>-SUMIFS(Lancamentos!$Y:$Y,Lancamentos!$D:$D,DFC_Mensal!$A33,Lancamentos!$F:$F,DFC_Mensal!G$5,Lancamentos!$AH:$AH,DFC_Mensal!G$3,Lancamentos!$AI:$AI,DFC_Mensal!G$2)</f>
        <v>-83400</v>
      </c>
      <c r="H33" s="57">
        <f>-SUMIFS(Lancamentos!$Y:$Y,Lancamentos!$D:$D,DFC_Mensal!$A33,Lancamentos!$F:$F,DFC_Mensal!H$5,Lancamentos!$AH:$AH,DFC_Mensal!H$3,Lancamentos!$AI:$AI,DFC_Mensal!H$2)</f>
        <v>-202800</v>
      </c>
      <c r="I33" s="251">
        <f>(H33-G33)/G33</f>
        <v>1.4316546762589928</v>
      </c>
      <c r="J33" s="69">
        <f>H33-G33</f>
        <v>-119400</v>
      </c>
      <c r="O33" s="87"/>
      <c r="Q33" s="87"/>
      <c r="S33" s="87"/>
      <c r="U33" s="87"/>
      <c r="W33" s="87"/>
      <c r="Y33" s="87"/>
      <c r="AA33" s="87"/>
      <c r="AC33" s="87"/>
      <c r="AE33" s="87"/>
      <c r="AG33" s="87"/>
      <c r="AI33" s="87"/>
      <c r="CJ33" s="2"/>
      <c r="CL33" s="2"/>
    </row>
    <row r="34" spans="1:90" x14ac:dyDescent="0.25">
      <c r="A34" s="15" t="s">
        <v>292</v>
      </c>
      <c r="B34" s="141" t="s">
        <v>196</v>
      </c>
      <c r="C34" s="13"/>
      <c r="D34" s="13" t="s">
        <v>310</v>
      </c>
      <c r="E34" s="13"/>
      <c r="F34" s="13"/>
      <c r="G34" s="57">
        <f>-SUMIFS(Lancamentos!$Y:$Y,Lancamentos!$D:$D,DFC_Mensal!$A34,Lancamentos!$F:$F,DFC_Mensal!G$5,Lancamentos!$AH:$AH,DFC_Mensal!G$3,Lancamentos!$AI:$AI,DFC_Mensal!G$2)</f>
        <v>-83400</v>
      </c>
      <c r="H34" s="57">
        <f>-SUMIFS(Lancamentos!$Y:$Y,Lancamentos!$D:$D,DFC_Mensal!$A34,Lancamentos!$F:$F,DFC_Mensal!H$5,Lancamentos!$AH:$AH,DFC_Mensal!H$3,Lancamentos!$AI:$AI,DFC_Mensal!H$2)</f>
        <v>-202800</v>
      </c>
      <c r="I34" s="251">
        <f>(H34-G34)/G34</f>
        <v>1.4316546762589928</v>
      </c>
      <c r="J34" s="69">
        <f>H34-G34</f>
        <v>-119400</v>
      </c>
      <c r="K34" s="69"/>
      <c r="L34" s="69"/>
      <c r="M34" s="69"/>
      <c r="N34" s="47" t="e">
        <f>#REF!</f>
        <v>#REF!</v>
      </c>
      <c r="O34" s="145">
        <f>SUM(O35:O37)</f>
        <v>0</v>
      </c>
      <c r="P34" s="47" t="e">
        <f>#REF!</f>
        <v>#REF!</v>
      </c>
      <c r="Q34" s="145">
        <f>SUM(Q35:Q37)</f>
        <v>0</v>
      </c>
      <c r="R34" s="47" t="e">
        <f>#REF!</f>
        <v>#REF!</v>
      </c>
      <c r="S34" s="145">
        <f>SUM(S35:S37)</f>
        <v>0</v>
      </c>
      <c r="T34" s="47" t="e">
        <f>#REF!</f>
        <v>#REF!</v>
      </c>
      <c r="U34" s="145">
        <f>SUM(U35:U37)</f>
        <v>0</v>
      </c>
      <c r="V34" s="47" t="e">
        <f>#REF!</f>
        <v>#REF!</v>
      </c>
      <c r="W34" s="145">
        <f>SUM(W35:W37)</f>
        <v>0</v>
      </c>
      <c r="X34" s="47" t="e">
        <f>#REF!</f>
        <v>#REF!</v>
      </c>
      <c r="Y34" s="145">
        <f>SUM(Y35:Y37)</f>
        <v>0</v>
      </c>
      <c r="Z34" s="47" t="e">
        <f>#REF!</f>
        <v>#REF!</v>
      </c>
      <c r="AA34" s="145">
        <f>SUM(AA35:AA37)</f>
        <v>0</v>
      </c>
      <c r="AB34" s="47" t="e">
        <f>#REF!</f>
        <v>#REF!</v>
      </c>
      <c r="AC34" s="145">
        <f>SUM(AC35:AC37)</f>
        <v>0</v>
      </c>
      <c r="AD34" s="47" t="e">
        <f>#REF!</f>
        <v>#REF!</v>
      </c>
      <c r="AE34" s="145">
        <f>SUM(AE35:AE37)</f>
        <v>0</v>
      </c>
      <c r="AF34" s="47" t="e">
        <f>#REF!</f>
        <v>#REF!</v>
      </c>
      <c r="AG34" s="145">
        <f>SUM(AG35:AG37)</f>
        <v>0</v>
      </c>
      <c r="AH34" s="47" t="e">
        <f>#REF!</f>
        <v>#REF!</v>
      </c>
      <c r="AI34" s="145">
        <f>SUM(AI35:AI37)</f>
        <v>0</v>
      </c>
      <c r="AJ34" s="69"/>
      <c r="AK34" s="47" t="e">
        <f>#REF!</f>
        <v>#REF!</v>
      </c>
      <c r="AL34" s="47" t="e">
        <f>#REF!</f>
        <v>#REF!</v>
      </c>
      <c r="AM34" s="47" t="e">
        <f>#REF!</f>
        <v>#REF!</v>
      </c>
      <c r="AN34" s="47" t="e">
        <f>#REF!</f>
        <v>#REF!</v>
      </c>
      <c r="AO34" s="47" t="e">
        <f>#REF!</f>
        <v>#REF!</v>
      </c>
      <c r="AP34" s="47" t="e">
        <f>#REF!</f>
        <v>#REF!</v>
      </c>
      <c r="AQ34" s="47" t="e">
        <f>#REF!</f>
        <v>#REF!</v>
      </c>
      <c r="AR34" s="47" t="e">
        <f>#REF!</f>
        <v>#REF!</v>
      </c>
      <c r="AS34" s="47" t="e">
        <f>#REF!</f>
        <v>#REF!</v>
      </c>
      <c r="AT34" s="47" t="e">
        <f>#REF!</f>
        <v>#REF!</v>
      </c>
      <c r="AU34" s="47" t="e">
        <f>#REF!</f>
        <v>#REF!</v>
      </c>
      <c r="AV34" s="47" t="e">
        <f>#REF!</f>
        <v>#REF!</v>
      </c>
      <c r="AW34" s="69"/>
      <c r="AX34" s="47" t="e">
        <f>#REF!</f>
        <v>#REF!</v>
      </c>
      <c r="AY34" s="47" t="e">
        <f>#REF!</f>
        <v>#REF!</v>
      </c>
      <c r="AZ34" s="47" t="e">
        <f>#REF!</f>
        <v>#REF!</v>
      </c>
      <c r="BA34" s="47" t="e">
        <f>#REF!</f>
        <v>#REF!</v>
      </c>
      <c r="BB34" s="47" t="e">
        <f>#REF!</f>
        <v>#REF!</v>
      </c>
      <c r="BC34" s="47" t="e">
        <f>#REF!</f>
        <v>#REF!</v>
      </c>
      <c r="BD34" s="47" t="e">
        <f>#REF!</f>
        <v>#REF!</v>
      </c>
      <c r="BE34" s="47" t="e">
        <f>#REF!</f>
        <v>#REF!</v>
      </c>
      <c r="BF34" s="47" t="e">
        <f>#REF!</f>
        <v>#REF!</v>
      </c>
      <c r="BG34" s="47" t="e">
        <f>#REF!</f>
        <v>#REF!</v>
      </c>
      <c r="BH34" s="47" t="e">
        <f>#REF!</f>
        <v>#REF!</v>
      </c>
      <c r="BI34" s="47" t="e">
        <f>#REF!</f>
        <v>#REF!</v>
      </c>
      <c r="BJ34" s="69"/>
      <c r="BK34" s="47" t="e">
        <f>#REF!</f>
        <v>#REF!</v>
      </c>
      <c r="BL34" s="47" t="e">
        <f>#REF!</f>
        <v>#REF!</v>
      </c>
      <c r="BM34" s="47" t="e">
        <f>#REF!</f>
        <v>#REF!</v>
      </c>
      <c r="BN34" s="47" t="e">
        <f>#REF!</f>
        <v>#REF!</v>
      </c>
      <c r="BO34" s="47" t="e">
        <f>#REF!</f>
        <v>#REF!</v>
      </c>
      <c r="BP34" s="47" t="e">
        <f>#REF!</f>
        <v>#REF!</v>
      </c>
      <c r="BQ34" s="47" t="e">
        <f>#REF!</f>
        <v>#REF!</v>
      </c>
      <c r="BR34" s="47" t="e">
        <f>#REF!</f>
        <v>#REF!</v>
      </c>
      <c r="BS34" s="47" t="e">
        <f>#REF!</f>
        <v>#REF!</v>
      </c>
      <c r="BT34" s="47" t="e">
        <f>#REF!</f>
        <v>#REF!</v>
      </c>
      <c r="BU34" s="47" t="e">
        <f>#REF!</f>
        <v>#REF!</v>
      </c>
      <c r="BV34" s="47" t="e">
        <f>#REF!</f>
        <v>#REF!</v>
      </c>
      <c r="BW34" s="69"/>
      <c r="BX34" s="102"/>
      <c r="BY34" s="76">
        <f t="shared" ref="BY34:BY36" si="6">SUMIFS($G34:$BV34,$G$2:$BV$2,BY$2)</f>
        <v>0</v>
      </c>
      <c r="BZ34" s="102"/>
      <c r="CA34" s="76" t="e">
        <f t="shared" ref="CA34:CA36" si="7">SUMIFS($G34:$BV34,$G$2:$BV$2,CA$2)</f>
        <v>#REF!</v>
      </c>
      <c r="CB34" s="102"/>
      <c r="CC34" s="76" t="e">
        <f t="shared" ref="CC34:CC36" si="8">SUMIFS($G34:$BV34,$G$2:$BV$2,CC$2)</f>
        <v>#REF!</v>
      </c>
      <c r="CD34" s="102"/>
      <c r="CE34" s="76" t="e">
        <f t="shared" ref="CE34:CE36" si="9">SUMIFS($G34:$BV34,$G$2:$BV$2,CE$2)</f>
        <v>#REF!</v>
      </c>
      <c r="CF34" s="103" t="str">
        <f>IFERROR(#REF!/#REF!-1,"")</f>
        <v/>
      </c>
      <c r="CG34" s="103"/>
      <c r="CH34" s="82" t="str">
        <f>IFERROR(CA34/BY34-1,"")</f>
        <v/>
      </c>
      <c r="CJ34" s="82" t="str">
        <f>IFERROR(CC34/CA34-1,"")</f>
        <v/>
      </c>
      <c r="CL34" s="82" t="str">
        <f>IFERROR(CE34/CC34-1,"")</f>
        <v/>
      </c>
    </row>
    <row r="35" spans="1:90" s="13" customFormat="1" ht="12" x14ac:dyDescent="0.2">
      <c r="A35" s="15" t="s">
        <v>292</v>
      </c>
      <c r="G35" s="57"/>
      <c r="H35" s="57"/>
      <c r="I35" s="251"/>
      <c r="J35" s="69"/>
      <c r="K35" s="69"/>
      <c r="L35" s="69"/>
      <c r="M35" s="69"/>
      <c r="N35" s="17" t="e">
        <f>-#REF!</f>
        <v>#REF!</v>
      </c>
      <c r="O35" s="147">
        <f>-SUMIFS(Lancamentos!$Y:$Y,Lancamentos!$F:$F,DFC_Mensal!O$5,Lancamentos!$D:$D,DFC_Mensal!$A31,Lancamentos!$G:$G,DFC_Mensal!#REF!,Lancamentos!$M:$M,DFC_Mensal!O$2,Lancamentos!$L:$L,DFC_Mensal!O$3)</f>
        <v>0</v>
      </c>
      <c r="P35" s="17" t="e">
        <f>-#REF!</f>
        <v>#REF!</v>
      </c>
      <c r="Q35" s="147">
        <f>-SUMIFS(Lancamentos!$Y:$Y,Lancamentos!$F:$F,DFC_Mensal!Q$5,Lancamentos!$D:$D,DFC_Mensal!$A31,Lancamentos!$G:$G,DFC_Mensal!#REF!,Lancamentos!$M:$M,DFC_Mensal!Q$2,Lancamentos!$L:$L,DFC_Mensal!Q$3)</f>
        <v>0</v>
      </c>
      <c r="R35" s="17" t="e">
        <f>-#REF!</f>
        <v>#REF!</v>
      </c>
      <c r="S35" s="147">
        <f>-SUMIFS(Lancamentos!$Y:$Y,Lancamentos!$F:$F,DFC_Mensal!S$5,Lancamentos!$D:$D,DFC_Mensal!$A31,Lancamentos!$G:$G,DFC_Mensal!#REF!,Lancamentos!$M:$M,DFC_Mensal!S$2,Lancamentos!$L:$L,DFC_Mensal!S$3)</f>
        <v>0</v>
      </c>
      <c r="T35" s="17" t="e">
        <f>-#REF!</f>
        <v>#REF!</v>
      </c>
      <c r="U35" s="147">
        <f>-SUMIFS(Lancamentos!$Y:$Y,Lancamentos!$F:$F,DFC_Mensal!U$5,Lancamentos!$D:$D,DFC_Mensal!$A31,Lancamentos!$G:$G,DFC_Mensal!#REF!,Lancamentos!$M:$M,DFC_Mensal!U$2,Lancamentos!$L:$L,DFC_Mensal!U$3)</f>
        <v>0</v>
      </c>
      <c r="V35" s="17" t="e">
        <f>-#REF!</f>
        <v>#REF!</v>
      </c>
      <c r="W35" s="147">
        <f>-SUMIFS(Lancamentos!$Y:$Y,Lancamentos!$F:$F,DFC_Mensal!W$5,Lancamentos!$D:$D,DFC_Mensal!$A31,Lancamentos!$G:$G,DFC_Mensal!#REF!,Lancamentos!$M:$M,DFC_Mensal!W$2,Lancamentos!$L:$L,DFC_Mensal!W$3)</f>
        <v>0</v>
      </c>
      <c r="X35" s="17" t="e">
        <f>-#REF!</f>
        <v>#REF!</v>
      </c>
      <c r="Y35" s="147">
        <f>-SUMIFS(Lancamentos!$Y:$Y,Lancamentos!$F:$F,DFC_Mensal!Y$5,Lancamentos!$D:$D,DFC_Mensal!$A31,Lancamentos!$G:$G,DFC_Mensal!#REF!,Lancamentos!$M:$M,DFC_Mensal!Y$2,Lancamentos!$L:$L,DFC_Mensal!Y$3)</f>
        <v>0</v>
      </c>
      <c r="Z35" s="17" t="e">
        <f>-#REF!</f>
        <v>#REF!</v>
      </c>
      <c r="AA35" s="147">
        <f>-SUMIFS(Lancamentos!$Y:$Y,Lancamentos!$F:$F,DFC_Mensal!AA$5,Lancamentos!$D:$D,DFC_Mensal!$A31,Lancamentos!$G:$G,DFC_Mensal!#REF!,Lancamentos!$M:$M,DFC_Mensal!AA$2,Lancamentos!$L:$L,DFC_Mensal!AA$3)</f>
        <v>0</v>
      </c>
      <c r="AB35" s="17" t="e">
        <f>-#REF!</f>
        <v>#REF!</v>
      </c>
      <c r="AC35" s="147">
        <f>-SUMIFS(Lancamentos!$Y:$Y,Lancamentos!$F:$F,DFC_Mensal!AC$5,Lancamentos!$D:$D,DFC_Mensal!$A31,Lancamentos!$G:$G,DFC_Mensal!#REF!,Lancamentos!$M:$M,DFC_Mensal!AC$2,Lancamentos!$L:$L,DFC_Mensal!AC$3)</f>
        <v>0</v>
      </c>
      <c r="AD35" s="17" t="e">
        <f>-#REF!</f>
        <v>#REF!</v>
      </c>
      <c r="AE35" s="147">
        <f>-SUMIFS(Lancamentos!$Y:$Y,Lancamentos!$F:$F,DFC_Mensal!AE$5,Lancamentos!$D:$D,DFC_Mensal!$A31,Lancamentos!$G:$G,DFC_Mensal!#REF!,Lancamentos!$M:$M,DFC_Mensal!AE$2,Lancamentos!$L:$L,DFC_Mensal!AE$3)</f>
        <v>0</v>
      </c>
      <c r="AF35" s="17" t="e">
        <f>-#REF!</f>
        <v>#REF!</v>
      </c>
      <c r="AG35" s="147">
        <f>-SUMIFS(Lancamentos!$Y:$Y,Lancamentos!$F:$F,DFC_Mensal!AG$5,Lancamentos!$D:$D,DFC_Mensal!$A31,Lancamentos!$G:$G,DFC_Mensal!#REF!,Lancamentos!$M:$M,DFC_Mensal!AG$2,Lancamentos!$L:$L,DFC_Mensal!AG$3)</f>
        <v>0</v>
      </c>
      <c r="AH35" s="17" t="e">
        <f>-#REF!</f>
        <v>#REF!</v>
      </c>
      <c r="AI35" s="147">
        <f>-SUMIFS(Lancamentos!$Y:$Y,Lancamentos!$F:$F,DFC_Mensal!AI$5,Lancamentos!$D:$D,DFC_Mensal!$A31,Lancamentos!$G:$G,DFC_Mensal!#REF!,Lancamentos!$M:$M,DFC_Mensal!AI$2,Lancamentos!$L:$L,DFC_Mensal!AI$3)</f>
        <v>0</v>
      </c>
      <c r="AJ35" s="19"/>
      <c r="AK35" s="17" t="e">
        <f>-#REF!</f>
        <v>#REF!</v>
      </c>
      <c r="AL35" s="17" t="e">
        <f>-#REF!</f>
        <v>#REF!</v>
      </c>
      <c r="AM35" s="17" t="e">
        <f>-#REF!</f>
        <v>#REF!</v>
      </c>
      <c r="AN35" s="17" t="e">
        <f>-#REF!</f>
        <v>#REF!</v>
      </c>
      <c r="AO35" s="17" t="e">
        <f>-#REF!</f>
        <v>#REF!</v>
      </c>
      <c r="AP35" s="17" t="e">
        <f>-#REF!</f>
        <v>#REF!</v>
      </c>
      <c r="AQ35" s="17" t="e">
        <f>-#REF!</f>
        <v>#REF!</v>
      </c>
      <c r="AR35" s="17" t="e">
        <f>-#REF!</f>
        <v>#REF!</v>
      </c>
      <c r="AS35" s="17" t="e">
        <f>-#REF!</f>
        <v>#REF!</v>
      </c>
      <c r="AT35" s="17" t="e">
        <f>-#REF!</f>
        <v>#REF!</v>
      </c>
      <c r="AU35" s="17" t="e">
        <f>-#REF!</f>
        <v>#REF!</v>
      </c>
      <c r="AV35" s="17" t="e">
        <f>-#REF!</f>
        <v>#REF!</v>
      </c>
      <c r="AW35" s="19"/>
      <c r="AX35" s="17" t="e">
        <f>-#REF!</f>
        <v>#REF!</v>
      </c>
      <c r="AY35" s="17" t="e">
        <f>-#REF!</f>
        <v>#REF!</v>
      </c>
      <c r="AZ35" s="17" t="e">
        <f>-#REF!</f>
        <v>#REF!</v>
      </c>
      <c r="BA35" s="17" t="e">
        <f>-#REF!</f>
        <v>#REF!</v>
      </c>
      <c r="BB35" s="17" t="e">
        <f>-#REF!</f>
        <v>#REF!</v>
      </c>
      <c r="BC35" s="17" t="e">
        <f>-#REF!</f>
        <v>#REF!</v>
      </c>
      <c r="BD35" s="17" t="e">
        <f>-#REF!</f>
        <v>#REF!</v>
      </c>
      <c r="BE35" s="17" t="e">
        <f>-#REF!</f>
        <v>#REF!</v>
      </c>
      <c r="BF35" s="17" t="e">
        <f>-#REF!</f>
        <v>#REF!</v>
      </c>
      <c r="BG35" s="17" t="e">
        <f>-#REF!</f>
        <v>#REF!</v>
      </c>
      <c r="BH35" s="17" t="e">
        <f>-#REF!</f>
        <v>#REF!</v>
      </c>
      <c r="BI35" s="17" t="e">
        <f>-#REF!</f>
        <v>#REF!</v>
      </c>
      <c r="BJ35" s="19"/>
      <c r="BK35" s="17" t="e">
        <f>-#REF!</f>
        <v>#REF!</v>
      </c>
      <c r="BL35" s="17" t="e">
        <f>-#REF!</f>
        <v>#REF!</v>
      </c>
      <c r="BM35" s="17" t="e">
        <f>-#REF!</f>
        <v>#REF!</v>
      </c>
      <c r="BN35" s="17" t="e">
        <f>-#REF!</f>
        <v>#REF!</v>
      </c>
      <c r="BO35" s="17" t="e">
        <f>-#REF!</f>
        <v>#REF!</v>
      </c>
      <c r="BP35" s="17" t="e">
        <f>-#REF!</f>
        <v>#REF!</v>
      </c>
      <c r="BQ35" s="17" t="e">
        <f>-#REF!</f>
        <v>#REF!</v>
      </c>
      <c r="BR35" s="17" t="e">
        <f>-#REF!</f>
        <v>#REF!</v>
      </c>
      <c r="BS35" s="17" t="e">
        <f>-#REF!</f>
        <v>#REF!</v>
      </c>
      <c r="BT35" s="17" t="e">
        <f>-#REF!</f>
        <v>#REF!</v>
      </c>
      <c r="BU35" s="17" t="e">
        <f>-#REF!</f>
        <v>#REF!</v>
      </c>
      <c r="BV35" s="17" t="e">
        <f>-#REF!</f>
        <v>#REF!</v>
      </c>
      <c r="BW35" s="19"/>
      <c r="BX35" s="19"/>
      <c r="BY35" s="18">
        <f t="shared" si="6"/>
        <v>0</v>
      </c>
      <c r="BZ35" s="19"/>
      <c r="CA35" s="18" t="e">
        <f t="shared" si="7"/>
        <v>#REF!</v>
      </c>
      <c r="CB35" s="19"/>
      <c r="CC35" s="18" t="e">
        <f t="shared" si="8"/>
        <v>#REF!</v>
      </c>
      <c r="CD35" s="19"/>
      <c r="CE35" s="18" t="e">
        <f t="shared" si="9"/>
        <v>#REF!</v>
      </c>
      <c r="CF35" s="117"/>
      <c r="CG35" s="117"/>
      <c r="CH35" s="118"/>
      <c r="CJ35" s="118"/>
      <c r="CL35" s="118"/>
    </row>
    <row r="36" spans="1:90" s="13" customFormat="1" ht="12" x14ac:dyDescent="0.2">
      <c r="A36" s="15"/>
      <c r="B36" s="141"/>
      <c r="G36" s="17"/>
      <c r="H36" s="108"/>
      <c r="I36" s="251"/>
      <c r="J36" s="69"/>
      <c r="K36" s="69"/>
      <c r="L36" s="69"/>
      <c r="M36" s="69"/>
      <c r="N36" s="17" t="e">
        <f>-#REF!</f>
        <v>#REF!</v>
      </c>
      <c r="O36" s="147">
        <f>-SUMIFS(Lancamentos!$Y:$Y,Lancamentos!$F:$F,DFC_Mensal!O$5,Lancamentos!$D:$D,DFC_Mensal!$A32,Lancamentos!$G:$G,DFC_Mensal!$B31,Lancamentos!$M:$M,DFC_Mensal!O$2,Lancamentos!$L:$L,DFC_Mensal!O$3)</f>
        <v>0</v>
      </c>
      <c r="P36" s="17" t="e">
        <f>-#REF!</f>
        <v>#REF!</v>
      </c>
      <c r="Q36" s="147">
        <f>-SUMIFS(Lancamentos!$Y:$Y,Lancamentos!$F:$F,DFC_Mensal!Q$5,Lancamentos!$D:$D,DFC_Mensal!$A32,Lancamentos!$G:$G,DFC_Mensal!$B31,Lancamentos!$M:$M,DFC_Mensal!Q$2,Lancamentos!$L:$L,DFC_Mensal!Q$3)</f>
        <v>0</v>
      </c>
      <c r="R36" s="17" t="e">
        <f>-#REF!</f>
        <v>#REF!</v>
      </c>
      <c r="S36" s="147">
        <f>-SUMIFS(Lancamentos!$Y:$Y,Lancamentos!$F:$F,DFC_Mensal!S$5,Lancamentos!$D:$D,DFC_Mensal!$A32,Lancamentos!$G:$G,DFC_Mensal!$B31,Lancamentos!$M:$M,DFC_Mensal!S$2,Lancamentos!$L:$L,DFC_Mensal!S$3)</f>
        <v>0</v>
      </c>
      <c r="T36" s="17" t="e">
        <f>-#REF!</f>
        <v>#REF!</v>
      </c>
      <c r="U36" s="147">
        <f>-SUMIFS(Lancamentos!$Y:$Y,Lancamentos!$F:$F,DFC_Mensal!U$5,Lancamentos!$D:$D,DFC_Mensal!$A32,Lancamentos!$G:$G,DFC_Mensal!$B31,Lancamentos!$M:$M,DFC_Mensal!U$2,Lancamentos!$L:$L,DFC_Mensal!U$3)</f>
        <v>0</v>
      </c>
      <c r="V36" s="17" t="e">
        <f>-#REF!</f>
        <v>#REF!</v>
      </c>
      <c r="W36" s="147">
        <f>-SUMIFS(Lancamentos!$Y:$Y,Lancamentos!$F:$F,DFC_Mensal!W$5,Lancamentos!$D:$D,DFC_Mensal!$A32,Lancamentos!$G:$G,DFC_Mensal!$B31,Lancamentos!$M:$M,DFC_Mensal!W$2,Lancamentos!$L:$L,DFC_Mensal!W$3)</f>
        <v>0</v>
      </c>
      <c r="X36" s="17" t="e">
        <f>-#REF!</f>
        <v>#REF!</v>
      </c>
      <c r="Y36" s="147">
        <f>-SUMIFS(Lancamentos!$Y:$Y,Lancamentos!$F:$F,DFC_Mensal!Y$5,Lancamentos!$D:$D,DFC_Mensal!$A32,Lancamentos!$G:$G,DFC_Mensal!$B31,Lancamentos!$M:$M,DFC_Mensal!Y$2,Lancamentos!$L:$L,DFC_Mensal!Y$3)</f>
        <v>0</v>
      </c>
      <c r="Z36" s="17" t="e">
        <f>-#REF!</f>
        <v>#REF!</v>
      </c>
      <c r="AA36" s="147">
        <f>-SUMIFS(Lancamentos!$Y:$Y,Lancamentos!$F:$F,DFC_Mensal!AA$5,Lancamentos!$D:$D,DFC_Mensal!$A32,Lancamentos!$G:$G,DFC_Mensal!$B31,Lancamentos!$M:$M,DFC_Mensal!AA$2,Lancamentos!$L:$L,DFC_Mensal!AA$3)</f>
        <v>0</v>
      </c>
      <c r="AB36" s="17" t="e">
        <f>-#REF!</f>
        <v>#REF!</v>
      </c>
      <c r="AC36" s="147">
        <f>-SUMIFS(Lancamentos!$Y:$Y,Lancamentos!$F:$F,DFC_Mensal!AC$5,Lancamentos!$D:$D,DFC_Mensal!$A32,Lancamentos!$G:$G,DFC_Mensal!$B31,Lancamentos!$M:$M,DFC_Mensal!AC$2,Lancamentos!$L:$L,DFC_Mensal!AC$3)</f>
        <v>0</v>
      </c>
      <c r="AD36" s="17" t="e">
        <f>-#REF!</f>
        <v>#REF!</v>
      </c>
      <c r="AE36" s="147">
        <f>-SUMIFS(Lancamentos!$Y:$Y,Lancamentos!$F:$F,DFC_Mensal!AE$5,Lancamentos!$D:$D,DFC_Mensal!$A32,Lancamentos!$G:$G,DFC_Mensal!$B31,Lancamentos!$M:$M,DFC_Mensal!AE$2,Lancamentos!$L:$L,DFC_Mensal!AE$3)</f>
        <v>0</v>
      </c>
      <c r="AF36" s="17" t="e">
        <f>-#REF!</f>
        <v>#REF!</v>
      </c>
      <c r="AG36" s="147">
        <f>-SUMIFS(Lancamentos!$Y:$Y,Lancamentos!$F:$F,DFC_Mensal!AG$5,Lancamentos!$D:$D,DFC_Mensal!$A32,Lancamentos!$G:$G,DFC_Mensal!$B31,Lancamentos!$M:$M,DFC_Mensal!AG$2,Lancamentos!$L:$L,DFC_Mensal!AG$3)</f>
        <v>0</v>
      </c>
      <c r="AH36" s="17" t="e">
        <f>-#REF!</f>
        <v>#REF!</v>
      </c>
      <c r="AI36" s="147">
        <f>-SUMIFS(Lancamentos!$Y:$Y,Lancamentos!$F:$F,DFC_Mensal!AI$5,Lancamentos!$D:$D,DFC_Mensal!$A32,Lancamentos!$G:$G,DFC_Mensal!$B31,Lancamentos!$M:$M,DFC_Mensal!AI$2,Lancamentos!$L:$L,DFC_Mensal!AI$3)</f>
        <v>0</v>
      </c>
      <c r="AJ36" s="19"/>
      <c r="AK36" s="17" t="e">
        <f>-#REF!</f>
        <v>#REF!</v>
      </c>
      <c r="AL36" s="17" t="e">
        <f>-#REF!</f>
        <v>#REF!</v>
      </c>
      <c r="AM36" s="17" t="e">
        <f>-#REF!</f>
        <v>#REF!</v>
      </c>
      <c r="AN36" s="17" t="e">
        <f>-#REF!</f>
        <v>#REF!</v>
      </c>
      <c r="AO36" s="17" t="e">
        <f>-#REF!</f>
        <v>#REF!</v>
      </c>
      <c r="AP36" s="17" t="e">
        <f>-#REF!</f>
        <v>#REF!</v>
      </c>
      <c r="AQ36" s="17" t="e">
        <f>-#REF!</f>
        <v>#REF!</v>
      </c>
      <c r="AR36" s="17" t="e">
        <f>-#REF!</f>
        <v>#REF!</v>
      </c>
      <c r="AS36" s="17" t="e">
        <f>-#REF!</f>
        <v>#REF!</v>
      </c>
      <c r="AT36" s="17" t="e">
        <f>-#REF!</f>
        <v>#REF!</v>
      </c>
      <c r="AU36" s="17" t="e">
        <f>-#REF!</f>
        <v>#REF!</v>
      </c>
      <c r="AV36" s="17" t="e">
        <f>-#REF!</f>
        <v>#REF!</v>
      </c>
      <c r="AW36" s="19"/>
      <c r="AX36" s="17" t="e">
        <f>-#REF!</f>
        <v>#REF!</v>
      </c>
      <c r="AY36" s="17" t="e">
        <f>-#REF!</f>
        <v>#REF!</v>
      </c>
      <c r="AZ36" s="17" t="e">
        <f>-#REF!</f>
        <v>#REF!</v>
      </c>
      <c r="BA36" s="17" t="e">
        <f>-#REF!</f>
        <v>#REF!</v>
      </c>
      <c r="BB36" s="17" t="e">
        <f>-#REF!</f>
        <v>#REF!</v>
      </c>
      <c r="BC36" s="17" t="e">
        <f>-#REF!</f>
        <v>#REF!</v>
      </c>
      <c r="BD36" s="17" t="e">
        <f>-#REF!</f>
        <v>#REF!</v>
      </c>
      <c r="BE36" s="17" t="e">
        <f>-#REF!</f>
        <v>#REF!</v>
      </c>
      <c r="BF36" s="17" t="e">
        <f>-#REF!</f>
        <v>#REF!</v>
      </c>
      <c r="BG36" s="17" t="e">
        <f>-#REF!</f>
        <v>#REF!</v>
      </c>
      <c r="BH36" s="17" t="e">
        <f>-#REF!</f>
        <v>#REF!</v>
      </c>
      <c r="BI36" s="17" t="e">
        <f>-#REF!</f>
        <v>#REF!</v>
      </c>
      <c r="BJ36" s="19"/>
      <c r="BK36" s="17" t="e">
        <f>-#REF!</f>
        <v>#REF!</v>
      </c>
      <c r="BL36" s="17" t="e">
        <f>-#REF!</f>
        <v>#REF!</v>
      </c>
      <c r="BM36" s="17" t="e">
        <f>-#REF!</f>
        <v>#REF!</v>
      </c>
      <c r="BN36" s="17" t="e">
        <f>-#REF!</f>
        <v>#REF!</v>
      </c>
      <c r="BO36" s="17" t="e">
        <f>-#REF!</f>
        <v>#REF!</v>
      </c>
      <c r="BP36" s="17" t="e">
        <f>-#REF!</f>
        <v>#REF!</v>
      </c>
      <c r="BQ36" s="17" t="e">
        <f>-#REF!</f>
        <v>#REF!</v>
      </c>
      <c r="BR36" s="17" t="e">
        <f>-#REF!</f>
        <v>#REF!</v>
      </c>
      <c r="BS36" s="17" t="e">
        <f>-#REF!</f>
        <v>#REF!</v>
      </c>
      <c r="BT36" s="17" t="e">
        <f>-#REF!</f>
        <v>#REF!</v>
      </c>
      <c r="BU36" s="17" t="e">
        <f>-#REF!</f>
        <v>#REF!</v>
      </c>
      <c r="BV36" s="17" t="e">
        <f>-#REF!</f>
        <v>#REF!</v>
      </c>
      <c r="BW36" s="19"/>
      <c r="BX36" s="19"/>
      <c r="BY36" s="18">
        <f t="shared" si="6"/>
        <v>0</v>
      </c>
      <c r="BZ36" s="19"/>
      <c r="CA36" s="18" t="e">
        <f t="shared" si="7"/>
        <v>#REF!</v>
      </c>
      <c r="CB36" s="19"/>
      <c r="CC36" s="18" t="e">
        <f t="shared" si="8"/>
        <v>#REF!</v>
      </c>
      <c r="CD36" s="19"/>
      <c r="CE36" s="18" t="e">
        <f t="shared" si="9"/>
        <v>#REF!</v>
      </c>
      <c r="CF36" s="117"/>
      <c r="CG36" s="117"/>
      <c r="CH36" s="118"/>
      <c r="CJ36" s="118"/>
      <c r="CL36" s="118"/>
    </row>
    <row r="37" spans="1:90" ht="15.75" thickBot="1" x14ac:dyDescent="0.3">
      <c r="A37" s="44"/>
      <c r="C37" s="20" t="s">
        <v>299</v>
      </c>
      <c r="D37" s="1" t="s">
        <v>319</v>
      </c>
      <c r="E37" s="1"/>
      <c r="F37" s="1"/>
      <c r="G37" s="53">
        <f>SUM(G7+G16)</f>
        <v>-333600</v>
      </c>
      <c r="H37" s="53">
        <f>SUM(H7+H16)</f>
        <v>-811200</v>
      </c>
      <c r="I37" s="251">
        <f>(H37-G37)/G37</f>
        <v>1.4316546762589928</v>
      </c>
      <c r="J37" s="69">
        <f>H37-G37</f>
        <v>-477600</v>
      </c>
      <c r="K37" s="69"/>
      <c r="L37" s="69"/>
      <c r="M37" s="69"/>
      <c r="N37" s="53">
        <f t="shared" ref="N37:AI37" si="10">SUM(N38:N38)</f>
        <v>0</v>
      </c>
      <c r="O37" s="149">
        <f t="shared" si="10"/>
        <v>0</v>
      </c>
      <c r="P37" s="53">
        <f t="shared" si="10"/>
        <v>0</v>
      </c>
      <c r="Q37" s="149">
        <f t="shared" si="10"/>
        <v>0</v>
      </c>
      <c r="R37" s="53">
        <f t="shared" si="10"/>
        <v>0</v>
      </c>
      <c r="S37" s="149">
        <f t="shared" si="10"/>
        <v>0</v>
      </c>
      <c r="T37" s="53">
        <f t="shared" si="10"/>
        <v>0</v>
      </c>
      <c r="U37" s="149">
        <f t="shared" si="10"/>
        <v>0</v>
      </c>
      <c r="V37" s="53">
        <f t="shared" si="10"/>
        <v>0</v>
      </c>
      <c r="W37" s="149">
        <f t="shared" si="10"/>
        <v>0</v>
      </c>
      <c r="X37" s="53">
        <f t="shared" si="10"/>
        <v>0</v>
      </c>
      <c r="Y37" s="149">
        <f t="shared" si="10"/>
        <v>0</v>
      </c>
      <c r="Z37" s="53">
        <f t="shared" si="10"/>
        <v>0</v>
      </c>
      <c r="AA37" s="149">
        <f t="shared" si="10"/>
        <v>0</v>
      </c>
      <c r="AB37" s="53">
        <f t="shared" si="10"/>
        <v>0</v>
      </c>
      <c r="AC37" s="149">
        <f t="shared" si="10"/>
        <v>0</v>
      </c>
      <c r="AD37" s="53">
        <f t="shared" si="10"/>
        <v>0</v>
      </c>
      <c r="AE37" s="149">
        <f t="shared" si="10"/>
        <v>0</v>
      </c>
      <c r="AF37" s="53">
        <f t="shared" si="10"/>
        <v>0</v>
      </c>
      <c r="AG37" s="149">
        <f t="shared" si="10"/>
        <v>0</v>
      </c>
      <c r="AH37" s="53">
        <f t="shared" si="10"/>
        <v>0</v>
      </c>
      <c r="AI37" s="149">
        <f t="shared" si="10"/>
        <v>0</v>
      </c>
      <c r="AJ37" s="67"/>
      <c r="AK37" s="53">
        <f t="shared" ref="AK37:AV37" si="11">SUM(AK38:AK38)</f>
        <v>0</v>
      </c>
      <c r="AL37" s="53">
        <f t="shared" si="11"/>
        <v>0</v>
      </c>
      <c r="AM37" s="53">
        <f t="shared" si="11"/>
        <v>0</v>
      </c>
      <c r="AN37" s="53">
        <f t="shared" si="11"/>
        <v>0</v>
      </c>
      <c r="AO37" s="53">
        <f t="shared" si="11"/>
        <v>0</v>
      </c>
      <c r="AP37" s="53">
        <f t="shared" si="11"/>
        <v>0</v>
      </c>
      <c r="AQ37" s="53">
        <f t="shared" si="11"/>
        <v>0</v>
      </c>
      <c r="AR37" s="53">
        <f t="shared" si="11"/>
        <v>0</v>
      </c>
      <c r="AS37" s="53">
        <f t="shared" si="11"/>
        <v>0</v>
      </c>
      <c r="AT37" s="53">
        <f t="shared" si="11"/>
        <v>0</v>
      </c>
      <c r="AU37" s="53">
        <f t="shared" si="11"/>
        <v>0</v>
      </c>
      <c r="AV37" s="53">
        <f t="shared" si="11"/>
        <v>0</v>
      </c>
      <c r="AW37" s="67"/>
      <c r="AX37" s="53">
        <f t="shared" ref="AX37:BI37" si="12">SUM(AX38:AX38)</f>
        <v>0</v>
      </c>
      <c r="AY37" s="53">
        <f t="shared" si="12"/>
        <v>0</v>
      </c>
      <c r="AZ37" s="53">
        <f t="shared" si="12"/>
        <v>0</v>
      </c>
      <c r="BA37" s="53">
        <f t="shared" si="12"/>
        <v>0</v>
      </c>
      <c r="BB37" s="53">
        <f t="shared" si="12"/>
        <v>0</v>
      </c>
      <c r="BC37" s="53">
        <f t="shared" si="12"/>
        <v>0</v>
      </c>
      <c r="BD37" s="53">
        <f t="shared" si="12"/>
        <v>0</v>
      </c>
      <c r="BE37" s="53">
        <f t="shared" si="12"/>
        <v>0</v>
      </c>
      <c r="BF37" s="53">
        <f t="shared" si="12"/>
        <v>0</v>
      </c>
      <c r="BG37" s="53">
        <f t="shared" si="12"/>
        <v>0</v>
      </c>
      <c r="BH37" s="53">
        <f t="shared" si="12"/>
        <v>0</v>
      </c>
      <c r="BI37" s="53">
        <f t="shared" si="12"/>
        <v>0</v>
      </c>
      <c r="BJ37" s="67"/>
      <c r="BK37" s="53">
        <f t="shared" ref="BK37:BV37" si="13">SUM(BK38:BK38)</f>
        <v>0</v>
      </c>
      <c r="BL37" s="53">
        <f t="shared" si="13"/>
        <v>0</v>
      </c>
      <c r="BM37" s="53">
        <f t="shared" si="13"/>
        <v>0</v>
      </c>
      <c r="BN37" s="53">
        <f t="shared" si="13"/>
        <v>0</v>
      </c>
      <c r="BO37" s="53">
        <f t="shared" si="13"/>
        <v>0</v>
      </c>
      <c r="BP37" s="53">
        <f t="shared" si="13"/>
        <v>0</v>
      </c>
      <c r="BQ37" s="53">
        <f t="shared" si="13"/>
        <v>0</v>
      </c>
      <c r="BR37" s="53">
        <f t="shared" si="13"/>
        <v>0</v>
      </c>
      <c r="BS37" s="53">
        <f t="shared" si="13"/>
        <v>0</v>
      </c>
      <c r="BT37" s="53">
        <f t="shared" si="13"/>
        <v>0</v>
      </c>
      <c r="BU37" s="53">
        <f t="shared" si="13"/>
        <v>0</v>
      </c>
      <c r="BV37" s="53">
        <f t="shared" si="13"/>
        <v>0</v>
      </c>
      <c r="BW37" s="67"/>
      <c r="BX37" s="102"/>
      <c r="BY37" s="109">
        <f>SUMIFS($G37:$BV37,$G$2:$BV$2,BY$2)</f>
        <v>0</v>
      </c>
      <c r="BZ37" s="102"/>
      <c r="CA37" s="109">
        <f>SUMIFS($G37:$BV37,$G$2:$BV$2,CA$2)</f>
        <v>-1144800</v>
      </c>
      <c r="CB37" s="102"/>
      <c r="CC37" s="109">
        <f>SUMIFS($G37:$BV37,$G$2:$BV$2,CC$2)</f>
        <v>0</v>
      </c>
      <c r="CD37" s="102"/>
      <c r="CE37" s="109">
        <f>SUMIFS($G37:$BV37,$G$2:$BV$2,CE$2)</f>
        <v>0</v>
      </c>
      <c r="CF37" s="103" t="str">
        <f>IFERROR(#REF!/#REF!-1,"")</f>
        <v/>
      </c>
      <c r="CG37" s="103"/>
      <c r="CH37" s="83" t="str">
        <f>IFERROR(CA37/BY37-1,"")</f>
        <v/>
      </c>
      <c r="CJ37" s="83">
        <f>IFERROR(CC37/CA37-1,"")</f>
        <v>-1</v>
      </c>
      <c r="CL37" s="83" t="str">
        <f>IFERROR(CE37/CC37-1,"")</f>
        <v/>
      </c>
    </row>
    <row r="38" spans="1:90" ht="15.75" thickTop="1" x14ac:dyDescent="0.25">
      <c r="A38" s="44"/>
      <c r="C38" s="2"/>
      <c r="O38" s="87"/>
      <c r="Q38" s="87"/>
      <c r="S38" s="87"/>
      <c r="U38" s="87"/>
      <c r="W38" s="87"/>
      <c r="Y38" s="87"/>
      <c r="AA38" s="87"/>
      <c r="AC38" s="87"/>
      <c r="AE38" s="87"/>
      <c r="AG38" s="87"/>
      <c r="AI38" s="87"/>
      <c r="CF38" s="103"/>
      <c r="CG38" s="103"/>
      <c r="CH38" s="81"/>
      <c r="CJ38" s="81"/>
      <c r="CL38" s="81"/>
    </row>
    <row r="39" spans="1:90" x14ac:dyDescent="0.25"/>
    <row r="40" spans="1:90" x14ac:dyDescent="0.25">
      <c r="A40" s="44"/>
      <c r="C40" s="20"/>
      <c r="D40" s="1"/>
      <c r="E40" s="1"/>
      <c r="F40" s="1"/>
      <c r="G40" s="67"/>
      <c r="H40" s="67"/>
      <c r="I40" s="67"/>
      <c r="J40" s="67"/>
      <c r="K40" s="67"/>
      <c r="L40" s="67"/>
      <c r="M40" s="67"/>
      <c r="N40" s="67"/>
      <c r="O40" s="150"/>
      <c r="P40" s="67"/>
      <c r="Q40" s="150"/>
      <c r="R40" s="67"/>
      <c r="S40" s="150"/>
      <c r="T40" s="67"/>
      <c r="U40" s="150"/>
      <c r="V40" s="67"/>
      <c r="W40" s="150"/>
      <c r="X40" s="67"/>
      <c r="Y40" s="150"/>
      <c r="Z40" s="67"/>
      <c r="AA40" s="150"/>
      <c r="AB40" s="67"/>
      <c r="AC40" s="150"/>
      <c r="AD40" s="67"/>
      <c r="AE40" s="150"/>
      <c r="AF40" s="67"/>
      <c r="AG40" s="150"/>
      <c r="AH40" s="67"/>
      <c r="AI40" s="150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72"/>
      <c r="BY40" s="28"/>
      <c r="BZ40" s="72"/>
      <c r="CA40" s="28"/>
      <c r="CB40" s="72"/>
      <c r="CC40" s="28"/>
      <c r="CD40" s="72"/>
      <c r="CE40" s="28"/>
      <c r="CF40" s="103"/>
      <c r="CG40" s="103"/>
      <c r="CH40" s="82"/>
    </row>
    <row r="41" spans="1:90" x14ac:dyDescent="0.25"/>
    <row r="42" spans="1:90" x14ac:dyDescent="0.25"/>
    <row r="43" spans="1:90" x14ac:dyDescent="0.25"/>
    <row r="44" spans="1:90" x14ac:dyDescent="0.25"/>
    <row r="45" spans="1:90" x14ac:dyDescent="0.25"/>
    <row r="46" spans="1:90" x14ac:dyDescent="0.25"/>
    <row r="47" spans="1:90" x14ac:dyDescent="0.25"/>
    <row r="48" spans="1:90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</sheetData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DB8F-6512-4913-92BD-31C61E50EB27}">
  <sheetPr>
    <tabColor rgb="FFFFFF00"/>
  </sheetPr>
  <dimension ref="B2:AJ1216"/>
  <sheetViews>
    <sheetView topLeftCell="X1" zoomScale="127" zoomScaleNormal="100" workbookViewId="0">
      <pane ySplit="6" topLeftCell="A7" activePane="bottomLeft" state="frozen"/>
      <selection activeCell="AT9859" sqref="AT9859"/>
      <selection pane="bottomLeft" activeCell="B3" sqref="B3"/>
    </sheetView>
  </sheetViews>
  <sheetFormatPr defaultColWidth="3.28515625" defaultRowHeight="12" outlineLevelRow="1" x14ac:dyDescent="0.2"/>
  <cols>
    <col min="1" max="1" width="2.28515625" style="33" customWidth="1"/>
    <col min="2" max="2" width="12.85546875" style="33" customWidth="1"/>
    <col min="3" max="3" width="2.42578125" style="33" customWidth="1"/>
    <col min="4" max="4" width="8.7109375" style="33" customWidth="1"/>
    <col min="5" max="5" width="2.42578125" style="33" customWidth="1"/>
    <col min="6" max="6" width="13.28515625" style="33" customWidth="1"/>
    <col min="7" max="7" width="2.28515625" style="33" customWidth="1"/>
    <col min="8" max="8" width="14.7109375" style="33" customWidth="1"/>
    <col min="9" max="9" width="3.5703125" style="33" customWidth="1"/>
    <col min="10" max="10" width="13.140625" style="33" customWidth="1"/>
    <col min="11" max="12" width="7.42578125" style="33" customWidth="1"/>
    <col min="13" max="13" width="2.85546875" style="33" customWidth="1"/>
    <col min="14" max="14" width="23.28515625" style="33" customWidth="1"/>
    <col min="15" max="15" width="9.28515625" style="33" customWidth="1"/>
    <col min="16" max="16" width="3.42578125" style="33" customWidth="1"/>
    <col min="17" max="17" width="17.28515625" style="33" customWidth="1"/>
    <col min="18" max="18" width="9.28515625" style="33" customWidth="1"/>
    <col min="19" max="19" width="2.28515625" style="33" customWidth="1"/>
    <col min="20" max="20" width="31.42578125" style="33" customWidth="1"/>
    <col min="21" max="21" width="11.28515625" style="34" customWidth="1"/>
    <col min="22" max="22" width="1.7109375" style="33" customWidth="1"/>
    <col min="23" max="24" width="8.7109375" style="33" customWidth="1"/>
    <col min="25" max="25" width="3.28515625" style="33" customWidth="1"/>
    <col min="26" max="26" width="34.7109375" style="33" customWidth="1"/>
    <col min="27" max="27" width="10.28515625" style="33" customWidth="1"/>
    <col min="28" max="28" width="1.42578125" style="33" customWidth="1"/>
    <col min="29" max="30" width="15.28515625" style="33" customWidth="1"/>
    <col min="31" max="31" width="2.7109375" style="33" customWidth="1"/>
    <col min="32" max="33" width="15.28515625" style="33" customWidth="1"/>
    <col min="34" max="34" width="2" style="33" customWidth="1"/>
    <col min="35" max="37" width="15.28515625" style="33" customWidth="1"/>
    <col min="38" max="38" width="21" style="33" customWidth="1"/>
    <col min="39" max="39" width="4.5703125" style="33" bestFit="1" customWidth="1"/>
    <col min="40" max="113" width="3.28515625" style="33" customWidth="1"/>
    <col min="114" max="16384" width="3.28515625" style="33"/>
  </cols>
  <sheetData>
    <row r="2" spans="2:36" x14ac:dyDescent="0.2">
      <c r="B2" s="227" t="s">
        <v>5</v>
      </c>
      <c r="C2" s="216"/>
      <c r="D2" s="217" t="s">
        <v>320</v>
      </c>
      <c r="E2" s="217"/>
      <c r="F2" s="220" t="s">
        <v>321</v>
      </c>
      <c r="G2" s="219"/>
      <c r="H2" s="33" t="s">
        <v>322</v>
      </c>
      <c r="J2" s="34" t="s">
        <v>2</v>
      </c>
      <c r="K2" s="34" t="s">
        <v>3</v>
      </c>
      <c r="L2" s="34" t="s">
        <v>1</v>
      </c>
      <c r="N2" s="33" t="s">
        <v>6</v>
      </c>
      <c r="O2" s="33" t="s">
        <v>1</v>
      </c>
      <c r="Q2" s="33" t="s">
        <v>38</v>
      </c>
      <c r="R2" s="33" t="s">
        <v>323</v>
      </c>
      <c r="T2" s="33" t="s">
        <v>45</v>
      </c>
      <c r="U2" s="34" t="s">
        <v>324</v>
      </c>
      <c r="W2" s="33" t="s">
        <v>49</v>
      </c>
      <c r="X2" s="34" t="s">
        <v>325</v>
      </c>
      <c r="Z2" s="33" t="s">
        <v>53</v>
      </c>
      <c r="AA2" s="34" t="s">
        <v>326</v>
      </c>
      <c r="AB2" s="34"/>
      <c r="AC2" s="33" t="s">
        <v>175</v>
      </c>
      <c r="AD2" s="34" t="s">
        <v>327</v>
      </c>
      <c r="AE2" s="34"/>
      <c r="AF2" s="90" t="s">
        <v>196</v>
      </c>
      <c r="AG2" s="34" t="s">
        <v>328</v>
      </c>
      <c r="AH2" s="34"/>
      <c r="AI2" s="90" t="s">
        <v>211</v>
      </c>
      <c r="AJ2" s="34" t="s">
        <v>329</v>
      </c>
    </row>
    <row r="3" spans="2:36" x14ac:dyDescent="0.2">
      <c r="B3" s="91" t="s">
        <v>37</v>
      </c>
      <c r="D3" s="217">
        <v>2025</v>
      </c>
      <c r="E3" s="34"/>
      <c r="F3" s="34" t="s">
        <v>40</v>
      </c>
      <c r="G3" s="34"/>
      <c r="H3" s="222" t="s">
        <v>51</v>
      </c>
      <c r="I3" s="222"/>
      <c r="J3" s="225" t="s">
        <v>52</v>
      </c>
      <c r="K3" s="225" t="s">
        <v>292</v>
      </c>
      <c r="L3" s="225" t="s">
        <v>330</v>
      </c>
      <c r="M3" s="34"/>
      <c r="N3" s="90" t="s">
        <v>38</v>
      </c>
      <c r="O3" s="34" t="s">
        <v>331</v>
      </c>
      <c r="P3" s="34"/>
      <c r="Q3" s="90" t="s">
        <v>39</v>
      </c>
      <c r="R3" s="34" t="s">
        <v>85</v>
      </c>
      <c r="T3" s="90" t="s">
        <v>94</v>
      </c>
      <c r="U3" s="34" t="s">
        <v>93</v>
      </c>
      <c r="W3" s="90" t="s">
        <v>50</v>
      </c>
      <c r="X3" s="34" t="s">
        <v>98</v>
      </c>
      <c r="Z3" s="33" t="s">
        <v>130</v>
      </c>
      <c r="AA3" s="34" t="s">
        <v>129</v>
      </c>
      <c r="AB3" s="34"/>
      <c r="AC3" s="33" t="s">
        <v>332</v>
      </c>
      <c r="AD3" s="34" t="s">
        <v>176</v>
      </c>
      <c r="AE3" s="34"/>
      <c r="AF3" s="33" t="s">
        <v>198</v>
      </c>
      <c r="AG3" s="34" t="s">
        <v>197</v>
      </c>
      <c r="AH3" s="34"/>
      <c r="AI3" s="33" t="s">
        <v>213</v>
      </c>
      <c r="AJ3" s="34" t="s">
        <v>212</v>
      </c>
    </row>
    <row r="4" spans="2:36" ht="16.899999999999999" customHeight="1" x14ac:dyDescent="0.2">
      <c r="B4" s="33" t="s">
        <v>44</v>
      </c>
      <c r="D4" s="218">
        <v>2026</v>
      </c>
      <c r="E4" s="34"/>
      <c r="F4" s="34" t="s">
        <v>42</v>
      </c>
      <c r="G4" s="34"/>
      <c r="H4" s="222" t="s">
        <v>35</v>
      </c>
      <c r="I4" s="222"/>
      <c r="J4" s="225" t="s">
        <v>55</v>
      </c>
      <c r="K4" s="225" t="s">
        <v>292</v>
      </c>
      <c r="L4" s="225" t="s">
        <v>333</v>
      </c>
      <c r="M4" s="34"/>
      <c r="N4" s="90" t="s">
        <v>45</v>
      </c>
      <c r="O4" s="34" t="s">
        <v>324</v>
      </c>
      <c r="P4" s="34"/>
      <c r="Q4" s="90" t="s">
        <v>71</v>
      </c>
      <c r="R4" s="34" t="s">
        <v>334</v>
      </c>
      <c r="T4" s="90" t="s">
        <v>46</v>
      </c>
      <c r="U4" s="34" t="s">
        <v>95</v>
      </c>
      <c r="W4" s="90" t="s">
        <v>100</v>
      </c>
      <c r="X4" s="34" t="s">
        <v>99</v>
      </c>
      <c r="Z4" s="33" t="s">
        <v>132</v>
      </c>
      <c r="AA4" s="34" t="s">
        <v>131</v>
      </c>
      <c r="AB4" s="34"/>
      <c r="AC4" s="33" t="s">
        <v>335</v>
      </c>
      <c r="AD4" s="34" t="s">
        <v>178</v>
      </c>
      <c r="AE4" s="34"/>
      <c r="AF4" s="33" t="s">
        <v>200</v>
      </c>
      <c r="AG4" s="34" t="s">
        <v>199</v>
      </c>
      <c r="AH4" s="34"/>
      <c r="AI4" s="33" t="s">
        <v>215</v>
      </c>
      <c r="AJ4" s="34" t="s">
        <v>214</v>
      </c>
    </row>
    <row r="5" spans="2:36" x14ac:dyDescent="0.2">
      <c r="B5" s="33" t="s">
        <v>60</v>
      </c>
      <c r="D5" s="34">
        <v>2027</v>
      </c>
      <c r="E5" s="34"/>
      <c r="F5" s="34" t="s">
        <v>230</v>
      </c>
      <c r="G5" s="34"/>
      <c r="H5" s="222" t="s">
        <v>47</v>
      </c>
      <c r="I5" s="222"/>
      <c r="J5" s="225" t="s">
        <v>58</v>
      </c>
      <c r="K5" s="225" t="s">
        <v>292</v>
      </c>
      <c r="L5" s="225" t="s">
        <v>336</v>
      </c>
      <c r="M5" s="34"/>
      <c r="N5" s="90" t="s">
        <v>49</v>
      </c>
      <c r="O5" s="34" t="s">
        <v>337</v>
      </c>
      <c r="P5" s="34"/>
      <c r="Q5" s="90" t="s">
        <v>73</v>
      </c>
      <c r="R5" s="34" t="s">
        <v>87</v>
      </c>
      <c r="T5" s="90" t="s">
        <v>97</v>
      </c>
      <c r="U5" s="34" t="s">
        <v>96</v>
      </c>
      <c r="W5" s="90" t="s">
        <v>102</v>
      </c>
      <c r="X5" s="34" t="s">
        <v>101</v>
      </c>
      <c r="Z5" s="33" t="s">
        <v>134</v>
      </c>
      <c r="AA5" s="34" t="s">
        <v>133</v>
      </c>
      <c r="AB5" s="34"/>
      <c r="AC5" s="33" t="s">
        <v>338</v>
      </c>
      <c r="AD5" s="34" t="s">
        <v>180</v>
      </c>
      <c r="AE5" s="34"/>
      <c r="AF5" s="33" t="s">
        <v>202</v>
      </c>
      <c r="AG5" s="34" t="s">
        <v>201</v>
      </c>
      <c r="AH5" s="34"/>
      <c r="AI5" s="34"/>
      <c r="AJ5" s="34"/>
    </row>
    <row r="6" spans="2:36" ht="15" customHeight="1" x14ac:dyDescent="0.2">
      <c r="D6" s="218">
        <v>2028</v>
      </c>
      <c r="E6" s="217"/>
      <c r="F6" s="34" t="s">
        <v>231</v>
      </c>
      <c r="G6" s="219"/>
      <c r="H6" s="223" t="s">
        <v>339</v>
      </c>
      <c r="I6" s="222"/>
      <c r="J6" s="222"/>
      <c r="K6" s="222"/>
      <c r="L6" s="222"/>
      <c r="M6" s="34"/>
      <c r="N6" s="33" t="s">
        <v>53</v>
      </c>
      <c r="O6" s="34" t="s">
        <v>326</v>
      </c>
      <c r="P6" s="34"/>
      <c r="Q6" s="90"/>
      <c r="R6" s="34"/>
      <c r="W6" s="90" t="s">
        <v>104</v>
      </c>
      <c r="X6" s="34" t="s">
        <v>103</v>
      </c>
      <c r="Z6" s="33" t="s">
        <v>136</v>
      </c>
      <c r="AA6" s="34" t="s">
        <v>135</v>
      </c>
      <c r="AB6" s="34"/>
      <c r="AC6" s="33" t="s">
        <v>340</v>
      </c>
      <c r="AD6" s="34" t="s">
        <v>182</v>
      </c>
      <c r="AE6" s="34"/>
      <c r="AF6" s="33" t="s">
        <v>204</v>
      </c>
      <c r="AG6" s="34" t="s">
        <v>203</v>
      </c>
      <c r="AH6" s="34"/>
      <c r="AI6" s="34"/>
      <c r="AJ6" s="34"/>
    </row>
    <row r="7" spans="2:36" outlineLevel="1" x14ac:dyDescent="0.2">
      <c r="D7" s="34">
        <v>2029</v>
      </c>
      <c r="E7" s="34"/>
      <c r="F7" s="34" t="s">
        <v>232</v>
      </c>
      <c r="G7" s="34"/>
      <c r="H7" s="224"/>
      <c r="I7" s="222"/>
      <c r="J7" s="226" t="s">
        <v>2</v>
      </c>
      <c r="K7" s="226" t="s">
        <v>3</v>
      </c>
      <c r="L7" s="226" t="s">
        <v>1</v>
      </c>
      <c r="M7" s="34"/>
      <c r="N7" s="90" t="s">
        <v>175</v>
      </c>
      <c r="O7" s="34" t="s">
        <v>327</v>
      </c>
      <c r="P7" s="34"/>
      <c r="Q7" s="34"/>
      <c r="R7" s="34"/>
      <c r="S7" s="34"/>
      <c r="W7" s="90" t="s">
        <v>106</v>
      </c>
      <c r="X7" s="34" t="s">
        <v>105</v>
      </c>
      <c r="Z7" s="33" t="s">
        <v>138</v>
      </c>
      <c r="AA7" s="34" t="s">
        <v>137</v>
      </c>
      <c r="AB7" s="34"/>
      <c r="AC7" s="33" t="s">
        <v>341</v>
      </c>
      <c r="AD7" s="34" t="s">
        <v>184</v>
      </c>
      <c r="AE7" s="34"/>
      <c r="AF7" s="33" t="s">
        <v>206</v>
      </c>
      <c r="AG7" s="34" t="s">
        <v>205</v>
      </c>
      <c r="AH7" s="34"/>
      <c r="AI7" s="34"/>
      <c r="AJ7" s="34"/>
    </row>
    <row r="8" spans="2:36" outlineLevel="1" x14ac:dyDescent="0.2">
      <c r="D8" s="218">
        <v>2030</v>
      </c>
      <c r="E8" s="34"/>
      <c r="F8" s="34" t="s">
        <v>233</v>
      </c>
      <c r="G8" s="34"/>
      <c r="H8" s="222"/>
      <c r="I8" s="222"/>
      <c r="J8" s="225" t="s">
        <v>36</v>
      </c>
      <c r="K8" s="225" t="s">
        <v>292</v>
      </c>
      <c r="L8" s="225" t="s">
        <v>342</v>
      </c>
      <c r="M8" s="34"/>
      <c r="N8" s="90" t="s">
        <v>196</v>
      </c>
      <c r="O8" s="34" t="s">
        <v>328</v>
      </c>
      <c r="P8" s="34"/>
      <c r="Q8" s="34"/>
      <c r="R8" s="34"/>
      <c r="S8" s="34"/>
      <c r="W8" s="90" t="s">
        <v>108</v>
      </c>
      <c r="X8" s="34" t="s">
        <v>107</v>
      </c>
      <c r="Z8" s="33" t="s">
        <v>140</v>
      </c>
      <c r="AA8" s="34" t="s">
        <v>139</v>
      </c>
      <c r="AB8" s="34"/>
      <c r="AC8" s="33" t="s">
        <v>187</v>
      </c>
      <c r="AD8" s="34" t="s">
        <v>186</v>
      </c>
      <c r="AE8" s="34"/>
      <c r="AF8" s="33" t="s">
        <v>208</v>
      </c>
      <c r="AG8" s="34" t="s">
        <v>207</v>
      </c>
      <c r="AH8" s="34"/>
      <c r="AI8" s="34"/>
      <c r="AJ8" s="34"/>
    </row>
    <row r="9" spans="2:36" outlineLevel="1" x14ac:dyDescent="0.2">
      <c r="D9" s="34">
        <v>2031</v>
      </c>
      <c r="E9" s="34"/>
      <c r="F9" s="34" t="s">
        <v>234</v>
      </c>
      <c r="G9" s="34"/>
      <c r="H9" s="222"/>
      <c r="I9" s="222"/>
      <c r="J9" s="225" t="s">
        <v>43</v>
      </c>
      <c r="K9" s="225" t="s">
        <v>292</v>
      </c>
      <c r="L9" s="225" t="s">
        <v>343</v>
      </c>
      <c r="M9" s="34"/>
      <c r="N9" s="90" t="s">
        <v>211</v>
      </c>
      <c r="O9" s="34" t="s">
        <v>329</v>
      </c>
      <c r="P9" s="34"/>
      <c r="Q9" s="34"/>
      <c r="R9" s="34"/>
      <c r="S9" s="34"/>
      <c r="W9" s="90" t="s">
        <v>110</v>
      </c>
      <c r="X9" s="34" t="s">
        <v>109</v>
      </c>
      <c r="Z9" s="33" t="s">
        <v>142</v>
      </c>
      <c r="AA9" s="34" t="s">
        <v>141</v>
      </c>
      <c r="AB9" s="34"/>
      <c r="AC9" s="33" t="s">
        <v>189</v>
      </c>
      <c r="AD9" s="34" t="s">
        <v>188</v>
      </c>
      <c r="AE9" s="34"/>
      <c r="AF9" s="33" t="s">
        <v>210</v>
      </c>
      <c r="AG9" s="34" t="s">
        <v>209</v>
      </c>
      <c r="AH9" s="34"/>
      <c r="AI9" s="34"/>
      <c r="AJ9" s="34"/>
    </row>
    <row r="10" spans="2:36" outlineLevel="1" x14ac:dyDescent="0.2">
      <c r="D10" s="34"/>
      <c r="E10" s="34"/>
      <c r="F10" s="34" t="s">
        <v>235</v>
      </c>
      <c r="G10" s="219"/>
      <c r="H10" s="222"/>
      <c r="I10" s="222"/>
      <c r="J10" s="222"/>
      <c r="K10" s="222"/>
      <c r="L10" s="222"/>
      <c r="M10" s="34"/>
      <c r="N10" s="90" t="s">
        <v>74</v>
      </c>
      <c r="O10" s="34" t="s">
        <v>344</v>
      </c>
      <c r="P10" s="34"/>
      <c r="Q10" s="90"/>
      <c r="R10" s="34"/>
      <c r="S10" s="34"/>
      <c r="W10" s="90" t="s">
        <v>112</v>
      </c>
      <c r="X10" s="34" t="s">
        <v>111</v>
      </c>
      <c r="Z10" s="33" t="s">
        <v>144</v>
      </c>
      <c r="AA10" s="34" t="s">
        <v>143</v>
      </c>
      <c r="AB10" s="34"/>
      <c r="AC10" s="33" t="s">
        <v>191</v>
      </c>
      <c r="AD10" s="34" t="s">
        <v>190</v>
      </c>
      <c r="AE10" s="34"/>
      <c r="AF10" s="34"/>
      <c r="AG10" s="34"/>
      <c r="AH10" s="34"/>
      <c r="AI10" s="34"/>
      <c r="AJ10" s="34"/>
    </row>
    <row r="11" spans="2:36" outlineLevel="1" x14ac:dyDescent="0.2">
      <c r="D11" s="34"/>
      <c r="E11" s="34"/>
      <c r="F11" s="34" t="s">
        <v>236</v>
      </c>
      <c r="G11" s="34"/>
      <c r="H11" s="222"/>
      <c r="I11" s="222"/>
      <c r="J11" s="226" t="s">
        <v>2</v>
      </c>
      <c r="K11" s="226" t="s">
        <v>3</v>
      </c>
      <c r="L11" s="226" t="s">
        <v>1</v>
      </c>
      <c r="M11" s="34"/>
      <c r="N11" s="90" t="s">
        <v>90</v>
      </c>
      <c r="O11" s="34" t="s">
        <v>345</v>
      </c>
      <c r="P11" s="34"/>
      <c r="Q11" s="34"/>
      <c r="R11" s="34"/>
      <c r="S11" s="34"/>
      <c r="W11" s="90" t="s">
        <v>114</v>
      </c>
      <c r="X11" s="34" t="s">
        <v>113</v>
      </c>
      <c r="Z11" s="33" t="s">
        <v>54</v>
      </c>
      <c r="AA11" s="34" t="s">
        <v>145</v>
      </c>
      <c r="AB11" s="34"/>
      <c r="AC11" s="33" t="s">
        <v>193</v>
      </c>
      <c r="AD11" s="34" t="s">
        <v>192</v>
      </c>
      <c r="AE11" s="34"/>
      <c r="AF11" s="34"/>
      <c r="AG11" s="34"/>
      <c r="AH11" s="34"/>
      <c r="AI11" s="34"/>
      <c r="AJ11" s="34"/>
    </row>
    <row r="12" spans="2:36" outlineLevel="1" x14ac:dyDescent="0.2">
      <c r="D12" s="34"/>
      <c r="E12" s="34"/>
      <c r="F12" s="34" t="s">
        <v>237</v>
      </c>
      <c r="G12" s="34"/>
      <c r="H12" s="222"/>
      <c r="I12" s="222"/>
      <c r="J12" s="225" t="s">
        <v>47</v>
      </c>
      <c r="K12" s="225" t="s">
        <v>302</v>
      </c>
      <c r="L12" s="225" t="s">
        <v>346</v>
      </c>
      <c r="M12" s="34"/>
      <c r="N12" s="34"/>
      <c r="O12" s="34"/>
      <c r="P12" s="34"/>
      <c r="Q12" s="34"/>
      <c r="R12" s="34"/>
      <c r="S12" s="34"/>
      <c r="W12" s="90" t="s">
        <v>116</v>
      </c>
      <c r="X12" s="34" t="s">
        <v>115</v>
      </c>
      <c r="Z12" s="33" t="s">
        <v>147</v>
      </c>
      <c r="AA12" s="34" t="s">
        <v>146</v>
      </c>
      <c r="AB12" s="34"/>
      <c r="AC12" s="33" t="s">
        <v>195</v>
      </c>
      <c r="AD12" s="34" t="s">
        <v>194</v>
      </c>
      <c r="AE12" s="34"/>
      <c r="AF12" s="34"/>
      <c r="AG12" s="34"/>
      <c r="AH12" s="34"/>
      <c r="AI12" s="34"/>
      <c r="AJ12" s="34"/>
    </row>
    <row r="13" spans="2:36" outlineLevel="1" x14ac:dyDescent="0.2">
      <c r="D13" s="34"/>
      <c r="E13" s="34"/>
      <c r="F13" s="34" t="s">
        <v>238</v>
      </c>
      <c r="G13" s="34"/>
      <c r="H13" s="222"/>
      <c r="I13" s="222"/>
      <c r="J13" s="225" t="s">
        <v>48</v>
      </c>
      <c r="K13" s="225" t="s">
        <v>302</v>
      </c>
      <c r="L13" s="225" t="s">
        <v>347</v>
      </c>
      <c r="W13" s="90" t="s">
        <v>118</v>
      </c>
      <c r="X13" s="34" t="s">
        <v>117</v>
      </c>
      <c r="Z13" s="33" t="s">
        <v>57</v>
      </c>
      <c r="AA13" s="34" t="s">
        <v>148</v>
      </c>
      <c r="AB13" s="34"/>
      <c r="AE13" s="34"/>
      <c r="AF13" s="34"/>
      <c r="AG13" s="34"/>
      <c r="AH13" s="34"/>
      <c r="AI13" s="34"/>
      <c r="AJ13" s="34"/>
    </row>
    <row r="14" spans="2:36" outlineLevel="1" x14ac:dyDescent="0.2">
      <c r="D14" s="34"/>
      <c r="E14" s="34"/>
      <c r="F14" s="34" t="s">
        <v>239</v>
      </c>
      <c r="G14" s="219"/>
      <c r="W14" s="90" t="s">
        <v>120</v>
      </c>
      <c r="X14" s="34" t="s">
        <v>119</v>
      </c>
      <c r="Z14" s="33" t="s">
        <v>150</v>
      </c>
      <c r="AA14" s="34" t="s">
        <v>149</v>
      </c>
      <c r="AB14" s="34"/>
      <c r="AE14" s="34"/>
      <c r="AF14" s="34"/>
      <c r="AG14" s="34"/>
      <c r="AH14" s="34"/>
      <c r="AI14" s="34"/>
      <c r="AJ14" s="34"/>
    </row>
    <row r="15" spans="2:36" outlineLevel="1" x14ac:dyDescent="0.2">
      <c r="Q15" s="33" t="s">
        <v>74</v>
      </c>
      <c r="R15" s="33" t="s">
        <v>1</v>
      </c>
      <c r="W15" s="90" t="s">
        <v>122</v>
      </c>
      <c r="X15" s="34" t="s">
        <v>121</v>
      </c>
      <c r="Z15" s="33" t="s">
        <v>152</v>
      </c>
      <c r="AA15" s="34" t="s">
        <v>151</v>
      </c>
      <c r="AB15" s="34"/>
      <c r="AE15" s="34"/>
      <c r="AF15" s="34"/>
      <c r="AG15" s="34"/>
      <c r="AH15" s="34"/>
      <c r="AI15" s="34"/>
      <c r="AJ15" s="34"/>
    </row>
    <row r="16" spans="2:36" outlineLevel="1" x14ac:dyDescent="0.2">
      <c r="F16" s="34" t="s">
        <v>348</v>
      </c>
      <c r="J16" s="226" t="s">
        <v>2</v>
      </c>
      <c r="K16" s="226" t="s">
        <v>3</v>
      </c>
      <c r="L16" s="226" t="s">
        <v>1</v>
      </c>
      <c r="Q16" s="33" t="s">
        <v>76</v>
      </c>
      <c r="R16" s="33" t="s">
        <v>349</v>
      </c>
      <c r="W16" s="90" t="s">
        <v>124</v>
      </c>
      <c r="X16" s="34" t="s">
        <v>123</v>
      </c>
      <c r="Z16" s="33" t="s">
        <v>59</v>
      </c>
      <c r="AA16" s="34" t="s">
        <v>153</v>
      </c>
      <c r="AB16" s="34"/>
      <c r="AE16" s="34"/>
      <c r="AF16" s="34"/>
      <c r="AG16" s="34"/>
      <c r="AH16" s="34"/>
    </row>
    <row r="17" spans="6:27" outlineLevel="1" x14ac:dyDescent="0.2">
      <c r="F17" s="34">
        <v>1</v>
      </c>
      <c r="J17" s="34" t="s">
        <v>350</v>
      </c>
      <c r="K17" s="34" t="s">
        <v>302</v>
      </c>
      <c r="L17" s="34" t="s">
        <v>351</v>
      </c>
      <c r="Q17" s="33" t="s">
        <v>75</v>
      </c>
      <c r="R17" s="33" t="s">
        <v>352</v>
      </c>
      <c r="T17" s="33" t="s">
        <v>26</v>
      </c>
      <c r="W17" s="90" t="s">
        <v>126</v>
      </c>
      <c r="X17" s="34" t="s">
        <v>125</v>
      </c>
      <c r="Z17" s="33" t="s">
        <v>155</v>
      </c>
      <c r="AA17" s="34" t="s">
        <v>154</v>
      </c>
    </row>
    <row r="18" spans="6:27" outlineLevel="1" x14ac:dyDescent="0.2">
      <c r="F18" s="34">
        <f t="shared" ref="F18:F47" si="0">F17+1</f>
        <v>2</v>
      </c>
      <c r="J18" s="34" t="s">
        <v>339</v>
      </c>
      <c r="K18" s="34" t="s">
        <v>302</v>
      </c>
      <c r="L18" s="34" t="s">
        <v>353</v>
      </c>
      <c r="N18" s="228" t="s">
        <v>354</v>
      </c>
      <c r="O18" s="227" t="s">
        <v>1</v>
      </c>
      <c r="P18" s="216"/>
      <c r="Q18" s="33" t="s">
        <v>77</v>
      </c>
      <c r="R18" s="33" t="s">
        <v>355</v>
      </c>
      <c r="T18" s="33" t="s">
        <v>356</v>
      </c>
      <c r="W18" s="90" t="s">
        <v>128</v>
      </c>
      <c r="X18" s="34" t="s">
        <v>127</v>
      </c>
      <c r="Z18" s="33" t="s">
        <v>157</v>
      </c>
      <c r="AA18" s="34" t="s">
        <v>156</v>
      </c>
    </row>
    <row r="19" spans="6:27" outlineLevel="1" x14ac:dyDescent="0.2">
      <c r="F19" s="34">
        <f t="shared" si="0"/>
        <v>3</v>
      </c>
      <c r="N19" s="90" t="s">
        <v>357</v>
      </c>
      <c r="O19" s="34" t="s">
        <v>85</v>
      </c>
      <c r="P19" s="218"/>
      <c r="T19" s="33" t="s">
        <v>358</v>
      </c>
      <c r="Z19" s="91" t="s">
        <v>159</v>
      </c>
      <c r="AA19" s="34" t="s">
        <v>158</v>
      </c>
    </row>
    <row r="20" spans="6:27" outlineLevel="1" x14ac:dyDescent="0.2">
      <c r="F20" s="34">
        <f t="shared" si="0"/>
        <v>4</v>
      </c>
      <c r="N20" s="90" t="s">
        <v>359</v>
      </c>
      <c r="O20" s="34" t="s">
        <v>334</v>
      </c>
      <c r="P20" s="34"/>
      <c r="Z20" s="33" t="s">
        <v>161</v>
      </c>
      <c r="AA20" s="34" t="s">
        <v>160</v>
      </c>
    </row>
    <row r="21" spans="6:27" outlineLevel="1" x14ac:dyDescent="0.2">
      <c r="F21" s="34">
        <f t="shared" si="0"/>
        <v>5</v>
      </c>
      <c r="J21" s="33" t="s">
        <v>2</v>
      </c>
      <c r="K21" s="33" t="s">
        <v>3</v>
      </c>
      <c r="L21" s="33" t="s">
        <v>1</v>
      </c>
      <c r="N21" s="90" t="s">
        <v>88</v>
      </c>
      <c r="O21" s="34" t="s">
        <v>87</v>
      </c>
      <c r="P21" s="218"/>
      <c r="Z21" s="33" t="s">
        <v>163</v>
      </c>
      <c r="AA21" s="34" t="s">
        <v>162</v>
      </c>
    </row>
    <row r="22" spans="6:27" outlineLevel="1" x14ac:dyDescent="0.2">
      <c r="F22" s="34">
        <f t="shared" si="0"/>
        <v>6</v>
      </c>
      <c r="J22" s="33" t="str">
        <f>J3</f>
        <v>Financeiro</v>
      </c>
      <c r="K22" s="33" t="str">
        <f>K3</f>
        <v>D</v>
      </c>
      <c r="L22" s="33" t="str">
        <f>L3</f>
        <v>01.</v>
      </c>
      <c r="N22" s="90" t="s">
        <v>90</v>
      </c>
      <c r="O22" s="34" t="s">
        <v>89</v>
      </c>
      <c r="P22" s="34"/>
      <c r="Z22" s="33" t="s">
        <v>165</v>
      </c>
      <c r="AA22" s="34" t="s">
        <v>164</v>
      </c>
    </row>
    <row r="23" spans="6:27" outlineLevel="1" x14ac:dyDescent="0.2">
      <c r="F23" s="34">
        <f t="shared" si="0"/>
        <v>7</v>
      </c>
      <c r="J23" s="33" t="str">
        <f>J4</f>
        <v>Gente e Gestão</v>
      </c>
      <c r="K23" s="33" t="str">
        <f t="shared" ref="K23:L24" si="1">K4</f>
        <v>D</v>
      </c>
      <c r="L23" s="33" t="str">
        <f t="shared" si="1"/>
        <v>02.</v>
      </c>
      <c r="N23" s="90" t="s">
        <v>94</v>
      </c>
      <c r="O23" s="34" t="s">
        <v>93</v>
      </c>
      <c r="P23" s="218"/>
      <c r="Z23" s="33" t="s">
        <v>167</v>
      </c>
      <c r="AA23" s="34" t="s">
        <v>166</v>
      </c>
    </row>
    <row r="24" spans="6:27" outlineLevel="1" x14ac:dyDescent="0.2">
      <c r="F24" s="34">
        <f t="shared" si="0"/>
        <v>8</v>
      </c>
      <c r="J24" s="33" t="str">
        <f>J5</f>
        <v>Jurídico</v>
      </c>
      <c r="K24" s="33" t="str">
        <f t="shared" si="1"/>
        <v>D</v>
      </c>
      <c r="L24" s="33" t="str">
        <f t="shared" si="1"/>
        <v>03.</v>
      </c>
      <c r="N24" s="90" t="s">
        <v>46</v>
      </c>
      <c r="O24" s="34" t="s">
        <v>95</v>
      </c>
      <c r="P24" s="34"/>
      <c r="T24" s="33" t="s">
        <v>360</v>
      </c>
      <c r="Z24" s="33" t="s">
        <v>169</v>
      </c>
      <c r="AA24" s="34" t="s">
        <v>168</v>
      </c>
    </row>
    <row r="25" spans="6:27" outlineLevel="1" x14ac:dyDescent="0.2">
      <c r="F25" s="34">
        <f t="shared" si="0"/>
        <v>9</v>
      </c>
      <c r="J25" s="33" t="str">
        <f t="shared" ref="J25:L26" si="2">J8</f>
        <v>Comercial</v>
      </c>
      <c r="K25" s="33" t="str">
        <f t="shared" si="2"/>
        <v>D</v>
      </c>
      <c r="L25" s="33" t="str">
        <f t="shared" si="2"/>
        <v>04.</v>
      </c>
      <c r="N25" s="90" t="s">
        <v>97</v>
      </c>
      <c r="O25" s="34" t="s">
        <v>96</v>
      </c>
      <c r="P25" s="218"/>
      <c r="T25" s="33" t="s">
        <v>41</v>
      </c>
      <c r="Z25" s="33" t="s">
        <v>171</v>
      </c>
      <c r="AA25" s="34" t="s">
        <v>170</v>
      </c>
    </row>
    <row r="26" spans="6:27" outlineLevel="1" x14ac:dyDescent="0.2">
      <c r="F26" s="34">
        <f t="shared" si="0"/>
        <v>10</v>
      </c>
      <c r="J26" s="33" t="str">
        <f t="shared" si="2"/>
        <v>Marketing</v>
      </c>
      <c r="K26" s="33" t="str">
        <f t="shared" si="2"/>
        <v>D</v>
      </c>
      <c r="L26" s="33" t="str">
        <f t="shared" si="2"/>
        <v>05.</v>
      </c>
      <c r="N26" s="90" t="s">
        <v>50</v>
      </c>
      <c r="O26" s="34" t="s">
        <v>98</v>
      </c>
      <c r="P26" s="34"/>
      <c r="Z26" s="33" t="s">
        <v>56</v>
      </c>
      <c r="AA26" s="34" t="s">
        <v>172</v>
      </c>
    </row>
    <row r="27" spans="6:27" outlineLevel="1" x14ac:dyDescent="0.2">
      <c r="F27" s="34">
        <f t="shared" si="0"/>
        <v>11</v>
      </c>
      <c r="J27" s="33" t="str">
        <f t="shared" ref="J27:L28" si="3">J12</f>
        <v>Produtos</v>
      </c>
      <c r="K27" s="33" t="str">
        <f t="shared" si="3"/>
        <v>C</v>
      </c>
      <c r="L27" s="33" t="str">
        <f t="shared" si="3"/>
        <v>06.</v>
      </c>
      <c r="N27" s="90" t="s">
        <v>100</v>
      </c>
      <c r="O27" s="34" t="s">
        <v>99</v>
      </c>
      <c r="P27" s="218"/>
      <c r="Z27" s="33" t="s">
        <v>174</v>
      </c>
      <c r="AA27" s="34" t="s">
        <v>173</v>
      </c>
    </row>
    <row r="28" spans="6:27" outlineLevel="1" x14ac:dyDescent="0.2">
      <c r="F28" s="34">
        <f t="shared" si="0"/>
        <v>12</v>
      </c>
      <c r="J28" s="33" t="str">
        <f t="shared" si="3"/>
        <v>Risco</v>
      </c>
      <c r="K28" s="33" t="str">
        <f t="shared" si="3"/>
        <v>C</v>
      </c>
      <c r="L28" s="33" t="str">
        <f t="shared" si="3"/>
        <v>07.</v>
      </c>
      <c r="N28" s="90" t="s">
        <v>102</v>
      </c>
      <c r="O28" s="34" t="s">
        <v>101</v>
      </c>
    </row>
    <row r="29" spans="6:27" outlineLevel="1" x14ac:dyDescent="0.2">
      <c r="F29" s="34">
        <f t="shared" si="0"/>
        <v>13</v>
      </c>
      <c r="J29" s="33" t="str">
        <f t="shared" ref="J29:L30" si="4">J17</f>
        <v>Tecnologia</v>
      </c>
      <c r="K29" s="33" t="str">
        <f t="shared" si="4"/>
        <v>C</v>
      </c>
      <c r="L29" s="33" t="str">
        <f t="shared" si="4"/>
        <v>08.</v>
      </c>
      <c r="N29" s="90" t="s">
        <v>104</v>
      </c>
      <c r="O29" s="34" t="s">
        <v>103</v>
      </c>
    </row>
    <row r="30" spans="6:27" outlineLevel="1" x14ac:dyDescent="0.2">
      <c r="F30" s="34">
        <f t="shared" si="0"/>
        <v>14</v>
      </c>
      <c r="J30" s="33" t="str">
        <f t="shared" si="4"/>
        <v>Operações</v>
      </c>
      <c r="K30" s="33" t="str">
        <f t="shared" si="4"/>
        <v>C</v>
      </c>
      <c r="L30" s="33" t="str">
        <f t="shared" si="4"/>
        <v>09.</v>
      </c>
      <c r="N30" s="90" t="s">
        <v>106</v>
      </c>
      <c r="O30" s="34" t="s">
        <v>105</v>
      </c>
    </row>
    <row r="31" spans="6:27" outlineLevel="1" x14ac:dyDescent="0.2">
      <c r="F31" s="34">
        <f t="shared" si="0"/>
        <v>15</v>
      </c>
      <c r="N31" s="90" t="s">
        <v>108</v>
      </c>
      <c r="O31" s="34" t="s">
        <v>107</v>
      </c>
    </row>
    <row r="32" spans="6:27" outlineLevel="1" x14ac:dyDescent="0.2">
      <c r="F32" s="34">
        <f t="shared" si="0"/>
        <v>16</v>
      </c>
      <c r="J32" s="33" t="s">
        <v>322</v>
      </c>
      <c r="K32" s="33" t="s">
        <v>1</v>
      </c>
      <c r="N32" s="90" t="s">
        <v>110</v>
      </c>
      <c r="O32" s="34" t="s">
        <v>109</v>
      </c>
    </row>
    <row r="33" spans="6:15" outlineLevel="1" x14ac:dyDescent="0.2">
      <c r="F33" s="34">
        <f t="shared" si="0"/>
        <v>17</v>
      </c>
      <c r="H33" s="34"/>
      <c r="I33" s="34"/>
      <c r="J33" s="224" t="s">
        <v>51</v>
      </c>
      <c r="K33" s="34" t="s">
        <v>330</v>
      </c>
      <c r="L33" s="34"/>
      <c r="N33" s="90" t="s">
        <v>112</v>
      </c>
      <c r="O33" s="34" t="s">
        <v>111</v>
      </c>
    </row>
    <row r="34" spans="6:15" outlineLevel="1" x14ac:dyDescent="0.2">
      <c r="F34" s="34">
        <f t="shared" si="0"/>
        <v>18</v>
      </c>
      <c r="H34" s="34"/>
      <c r="I34" s="34"/>
      <c r="J34" s="222" t="s">
        <v>339</v>
      </c>
      <c r="K34" s="34" t="s">
        <v>333</v>
      </c>
      <c r="L34" s="34"/>
      <c r="N34" s="90" t="s">
        <v>114</v>
      </c>
      <c r="O34" s="34" t="s">
        <v>113</v>
      </c>
    </row>
    <row r="35" spans="6:15" outlineLevel="1" x14ac:dyDescent="0.2">
      <c r="F35" s="34">
        <f t="shared" si="0"/>
        <v>19</v>
      </c>
      <c r="H35" s="34"/>
      <c r="I35" s="34"/>
      <c r="J35" s="224" t="s">
        <v>47</v>
      </c>
      <c r="K35" s="34" t="s">
        <v>336</v>
      </c>
      <c r="L35" s="34"/>
      <c r="N35" s="90" t="s">
        <v>116</v>
      </c>
      <c r="O35" s="34" t="s">
        <v>115</v>
      </c>
    </row>
    <row r="36" spans="6:15" outlineLevel="1" x14ac:dyDescent="0.2">
      <c r="F36" s="34">
        <f t="shared" si="0"/>
        <v>20</v>
      </c>
      <c r="H36" s="34"/>
      <c r="I36" s="34"/>
      <c r="J36" s="223" t="s">
        <v>35</v>
      </c>
      <c r="K36" s="34" t="s">
        <v>342</v>
      </c>
      <c r="L36" s="34"/>
      <c r="N36" s="90" t="s">
        <v>118</v>
      </c>
      <c r="O36" s="34" t="s">
        <v>117</v>
      </c>
    </row>
    <row r="37" spans="6:15" outlineLevel="1" x14ac:dyDescent="0.2">
      <c r="F37" s="34">
        <f t="shared" si="0"/>
        <v>21</v>
      </c>
      <c r="H37" s="34"/>
      <c r="I37" s="34"/>
      <c r="J37" s="34"/>
      <c r="K37" s="34"/>
      <c r="L37" s="34"/>
      <c r="N37" s="90" t="s">
        <v>120</v>
      </c>
      <c r="O37" s="34" t="s">
        <v>119</v>
      </c>
    </row>
    <row r="38" spans="6:15" outlineLevel="1" x14ac:dyDescent="0.2">
      <c r="F38" s="34">
        <f t="shared" si="0"/>
        <v>22</v>
      </c>
      <c r="N38" s="90" t="s">
        <v>122</v>
      </c>
      <c r="O38" s="34" t="s">
        <v>121</v>
      </c>
    </row>
    <row r="39" spans="6:15" outlineLevel="1" x14ac:dyDescent="0.2">
      <c r="F39" s="34">
        <f t="shared" si="0"/>
        <v>23</v>
      </c>
      <c r="N39" s="90" t="s">
        <v>124</v>
      </c>
      <c r="O39" s="34" t="s">
        <v>123</v>
      </c>
    </row>
    <row r="40" spans="6:15" outlineLevel="1" x14ac:dyDescent="0.2">
      <c r="F40" s="34">
        <f t="shared" si="0"/>
        <v>24</v>
      </c>
      <c r="N40" s="90" t="s">
        <v>126</v>
      </c>
      <c r="O40" s="34" t="s">
        <v>125</v>
      </c>
    </row>
    <row r="41" spans="6:15" outlineLevel="1" x14ac:dyDescent="0.2">
      <c r="F41" s="34">
        <f t="shared" si="0"/>
        <v>25</v>
      </c>
      <c r="N41" s="90" t="s">
        <v>128</v>
      </c>
      <c r="O41" s="34" t="s">
        <v>127</v>
      </c>
    </row>
    <row r="42" spans="6:15" outlineLevel="1" x14ac:dyDescent="0.2">
      <c r="F42" s="34">
        <f t="shared" si="0"/>
        <v>26</v>
      </c>
      <c r="N42" s="90" t="s">
        <v>130</v>
      </c>
      <c r="O42" s="34" t="s">
        <v>129</v>
      </c>
    </row>
    <row r="43" spans="6:15" outlineLevel="1" x14ac:dyDescent="0.2">
      <c r="F43" s="34">
        <f t="shared" si="0"/>
        <v>27</v>
      </c>
      <c r="N43" s="90" t="s">
        <v>132</v>
      </c>
      <c r="O43" s="34" t="s">
        <v>131</v>
      </c>
    </row>
    <row r="44" spans="6:15" outlineLevel="1" x14ac:dyDescent="0.2">
      <c r="F44" s="34">
        <f t="shared" si="0"/>
        <v>28</v>
      </c>
      <c r="N44" s="90" t="s">
        <v>134</v>
      </c>
      <c r="O44" s="34" t="s">
        <v>133</v>
      </c>
    </row>
    <row r="45" spans="6:15" outlineLevel="1" x14ac:dyDescent="0.2">
      <c r="F45" s="34">
        <f t="shared" si="0"/>
        <v>29</v>
      </c>
      <c r="N45" s="90" t="s">
        <v>136</v>
      </c>
      <c r="O45" s="34" t="s">
        <v>135</v>
      </c>
    </row>
    <row r="46" spans="6:15" outlineLevel="1" x14ac:dyDescent="0.2">
      <c r="F46" s="34">
        <f t="shared" si="0"/>
        <v>30</v>
      </c>
      <c r="N46" s="90" t="s">
        <v>138</v>
      </c>
      <c r="O46" s="34" t="s">
        <v>137</v>
      </c>
    </row>
    <row r="47" spans="6:15" outlineLevel="1" x14ac:dyDescent="0.2">
      <c r="F47" s="34">
        <f t="shared" si="0"/>
        <v>31</v>
      </c>
      <c r="N47" s="90" t="s">
        <v>140</v>
      </c>
      <c r="O47" s="34" t="s">
        <v>139</v>
      </c>
    </row>
    <row r="48" spans="6:15" outlineLevel="1" x14ac:dyDescent="0.2">
      <c r="N48" s="90" t="s">
        <v>142</v>
      </c>
      <c r="O48" s="34" t="s">
        <v>141</v>
      </c>
    </row>
    <row r="49" spans="14:15" outlineLevel="1" x14ac:dyDescent="0.2">
      <c r="N49" s="90" t="s">
        <v>144</v>
      </c>
      <c r="O49" s="34" t="s">
        <v>143</v>
      </c>
    </row>
    <row r="50" spans="14:15" outlineLevel="1" x14ac:dyDescent="0.2">
      <c r="N50" s="90" t="s">
        <v>54</v>
      </c>
      <c r="O50" s="34" t="s">
        <v>145</v>
      </c>
    </row>
    <row r="51" spans="14:15" outlineLevel="1" x14ac:dyDescent="0.2">
      <c r="N51" s="90" t="s">
        <v>147</v>
      </c>
      <c r="O51" s="34" t="s">
        <v>146</v>
      </c>
    </row>
    <row r="52" spans="14:15" outlineLevel="1" x14ac:dyDescent="0.2">
      <c r="N52" s="90" t="s">
        <v>57</v>
      </c>
      <c r="O52" s="34" t="s">
        <v>148</v>
      </c>
    </row>
    <row r="53" spans="14:15" outlineLevel="1" x14ac:dyDescent="0.2">
      <c r="N53" s="90" t="s">
        <v>150</v>
      </c>
      <c r="O53" s="34" t="s">
        <v>149</v>
      </c>
    </row>
    <row r="54" spans="14:15" outlineLevel="1" x14ac:dyDescent="0.2">
      <c r="N54" s="90" t="s">
        <v>152</v>
      </c>
      <c r="O54" s="34" t="s">
        <v>151</v>
      </c>
    </row>
    <row r="55" spans="14:15" outlineLevel="1" x14ac:dyDescent="0.2">
      <c r="N55" s="90" t="s">
        <v>59</v>
      </c>
      <c r="O55" s="34" t="s">
        <v>153</v>
      </c>
    </row>
    <row r="56" spans="14:15" outlineLevel="1" x14ac:dyDescent="0.2">
      <c r="N56" s="90" t="s">
        <v>155</v>
      </c>
      <c r="O56" s="34" t="s">
        <v>154</v>
      </c>
    </row>
    <row r="57" spans="14:15" outlineLevel="1" x14ac:dyDescent="0.2">
      <c r="N57" s="90" t="s">
        <v>157</v>
      </c>
      <c r="O57" s="34" t="s">
        <v>156</v>
      </c>
    </row>
    <row r="58" spans="14:15" outlineLevel="1" x14ac:dyDescent="0.2">
      <c r="N58" s="90" t="s">
        <v>159</v>
      </c>
      <c r="O58" s="34" t="s">
        <v>158</v>
      </c>
    </row>
    <row r="59" spans="14:15" outlineLevel="1" x14ac:dyDescent="0.2">
      <c r="N59" s="90" t="s">
        <v>161</v>
      </c>
      <c r="O59" s="34" t="s">
        <v>160</v>
      </c>
    </row>
    <row r="60" spans="14:15" outlineLevel="1" x14ac:dyDescent="0.2">
      <c r="N60" s="90" t="s">
        <v>163</v>
      </c>
      <c r="O60" s="34" t="s">
        <v>162</v>
      </c>
    </row>
    <row r="61" spans="14:15" outlineLevel="1" x14ac:dyDescent="0.2">
      <c r="N61" s="90" t="s">
        <v>165</v>
      </c>
      <c r="O61" s="34" t="s">
        <v>164</v>
      </c>
    </row>
    <row r="62" spans="14:15" outlineLevel="1" x14ac:dyDescent="0.2">
      <c r="N62" s="90" t="s">
        <v>167</v>
      </c>
      <c r="O62" s="34" t="s">
        <v>166</v>
      </c>
    </row>
    <row r="63" spans="14:15" outlineLevel="1" x14ac:dyDescent="0.2">
      <c r="N63" s="90" t="s">
        <v>169</v>
      </c>
      <c r="O63" s="34" t="s">
        <v>168</v>
      </c>
    </row>
    <row r="64" spans="14:15" outlineLevel="1" x14ac:dyDescent="0.2">
      <c r="N64" s="90" t="s">
        <v>171</v>
      </c>
      <c r="O64" s="34" t="s">
        <v>170</v>
      </c>
    </row>
    <row r="65" spans="14:15" outlineLevel="1" x14ac:dyDescent="0.2">
      <c r="N65" s="90" t="s">
        <v>56</v>
      </c>
      <c r="O65" s="34" t="s">
        <v>172</v>
      </c>
    </row>
    <row r="66" spans="14:15" outlineLevel="1" x14ac:dyDescent="0.2">
      <c r="N66" s="90" t="s">
        <v>174</v>
      </c>
      <c r="O66" s="34" t="s">
        <v>173</v>
      </c>
    </row>
    <row r="67" spans="14:15" outlineLevel="1" x14ac:dyDescent="0.2">
      <c r="N67" s="90" t="s">
        <v>332</v>
      </c>
      <c r="O67" s="34" t="s">
        <v>176</v>
      </c>
    </row>
    <row r="68" spans="14:15" outlineLevel="1" x14ac:dyDescent="0.2">
      <c r="N68" s="90" t="s">
        <v>335</v>
      </c>
      <c r="O68" s="34" t="s">
        <v>178</v>
      </c>
    </row>
    <row r="69" spans="14:15" outlineLevel="1" x14ac:dyDescent="0.2">
      <c r="N69" s="90" t="s">
        <v>338</v>
      </c>
      <c r="O69" s="34" t="s">
        <v>180</v>
      </c>
    </row>
    <row r="70" spans="14:15" outlineLevel="1" x14ac:dyDescent="0.2">
      <c r="N70" s="90" t="s">
        <v>340</v>
      </c>
      <c r="O70" s="34" t="s">
        <v>182</v>
      </c>
    </row>
    <row r="71" spans="14:15" outlineLevel="1" x14ac:dyDescent="0.2">
      <c r="N71" s="90" t="s">
        <v>341</v>
      </c>
      <c r="O71" s="34" t="s">
        <v>184</v>
      </c>
    </row>
    <row r="72" spans="14:15" outlineLevel="1" x14ac:dyDescent="0.2">
      <c r="N72" s="90" t="s">
        <v>187</v>
      </c>
      <c r="O72" s="34" t="s">
        <v>186</v>
      </c>
    </row>
    <row r="73" spans="14:15" outlineLevel="1" x14ac:dyDescent="0.2">
      <c r="N73" s="90" t="s">
        <v>189</v>
      </c>
      <c r="O73" s="34" t="s">
        <v>188</v>
      </c>
    </row>
    <row r="74" spans="14:15" outlineLevel="1" x14ac:dyDescent="0.2">
      <c r="N74" s="90" t="s">
        <v>191</v>
      </c>
      <c r="O74" s="34" t="s">
        <v>190</v>
      </c>
    </row>
    <row r="75" spans="14:15" outlineLevel="1" x14ac:dyDescent="0.2">
      <c r="N75" s="90" t="s">
        <v>193</v>
      </c>
      <c r="O75" s="34" t="s">
        <v>192</v>
      </c>
    </row>
    <row r="76" spans="14:15" outlineLevel="1" x14ac:dyDescent="0.2">
      <c r="N76" s="90" t="s">
        <v>195</v>
      </c>
      <c r="O76" s="34" t="s">
        <v>194</v>
      </c>
    </row>
    <row r="77" spans="14:15" outlineLevel="1" x14ac:dyDescent="0.2">
      <c r="N77" s="90" t="s">
        <v>198</v>
      </c>
      <c r="O77" s="34" t="s">
        <v>197</v>
      </c>
    </row>
    <row r="78" spans="14:15" outlineLevel="1" x14ac:dyDescent="0.2">
      <c r="N78" s="90" t="s">
        <v>200</v>
      </c>
      <c r="O78" s="34" t="s">
        <v>199</v>
      </c>
    </row>
    <row r="79" spans="14:15" outlineLevel="1" x14ac:dyDescent="0.2">
      <c r="N79" s="90" t="s">
        <v>202</v>
      </c>
      <c r="O79" s="34" t="s">
        <v>201</v>
      </c>
    </row>
    <row r="80" spans="14:15" outlineLevel="1" x14ac:dyDescent="0.2">
      <c r="N80" s="90" t="s">
        <v>204</v>
      </c>
      <c r="O80" s="34" t="s">
        <v>203</v>
      </c>
    </row>
    <row r="81" spans="14:15" outlineLevel="1" x14ac:dyDescent="0.2">
      <c r="N81" s="90" t="s">
        <v>206</v>
      </c>
      <c r="O81" s="34" t="s">
        <v>205</v>
      </c>
    </row>
    <row r="82" spans="14:15" outlineLevel="1" x14ac:dyDescent="0.2">
      <c r="N82" s="90" t="s">
        <v>208</v>
      </c>
      <c r="O82" s="34" t="s">
        <v>207</v>
      </c>
    </row>
    <row r="83" spans="14:15" outlineLevel="1" x14ac:dyDescent="0.2">
      <c r="N83" s="90" t="s">
        <v>210</v>
      </c>
      <c r="O83" s="34" t="s">
        <v>209</v>
      </c>
    </row>
    <row r="84" spans="14:15" outlineLevel="1" x14ac:dyDescent="0.2">
      <c r="N84" s="90" t="s">
        <v>213</v>
      </c>
      <c r="O84" s="34" t="s">
        <v>212</v>
      </c>
    </row>
    <row r="85" spans="14:15" outlineLevel="1" x14ac:dyDescent="0.2">
      <c r="N85" s="90" t="s">
        <v>215</v>
      </c>
      <c r="O85" s="34" t="s">
        <v>214</v>
      </c>
    </row>
    <row r="86" spans="14:15" outlineLevel="1" x14ac:dyDescent="0.2"/>
    <row r="87" spans="14:15" outlineLevel="1" x14ac:dyDescent="0.2"/>
    <row r="88" spans="14:15" outlineLevel="1" x14ac:dyDescent="0.2"/>
    <row r="89" spans="14:15" outlineLevel="1" x14ac:dyDescent="0.2"/>
    <row r="90" spans="14:15" outlineLevel="1" x14ac:dyDescent="0.2"/>
    <row r="91" spans="14:15" outlineLevel="1" x14ac:dyDescent="0.2"/>
    <row r="92" spans="14:15" outlineLevel="1" x14ac:dyDescent="0.2"/>
    <row r="93" spans="14:15" outlineLevel="1" x14ac:dyDescent="0.2"/>
    <row r="94" spans="14:15" outlineLevel="1" x14ac:dyDescent="0.2"/>
    <row r="95" spans="14:15" outlineLevel="1" x14ac:dyDescent="0.2"/>
    <row r="96" spans="14:15" outlineLevel="1" x14ac:dyDescent="0.2"/>
    <row r="97" outlineLevel="1" x14ac:dyDescent="0.2"/>
    <row r="98" outlineLevel="1" x14ac:dyDescent="0.2"/>
    <row r="99" outlineLevel="1" x14ac:dyDescent="0.2"/>
    <row r="100" outlineLevel="1" x14ac:dyDescent="0.2"/>
    <row r="101" outlineLevel="1" x14ac:dyDescent="0.2"/>
    <row r="102" outlineLevel="1" x14ac:dyDescent="0.2"/>
    <row r="103" outlineLevel="1" x14ac:dyDescent="0.2"/>
    <row r="104" outlineLevel="1" x14ac:dyDescent="0.2"/>
    <row r="105" outlineLevel="1" x14ac:dyDescent="0.2"/>
    <row r="106" outlineLevel="1" x14ac:dyDescent="0.2"/>
    <row r="107" outlineLevel="1" x14ac:dyDescent="0.2"/>
    <row r="108" outlineLevel="1" x14ac:dyDescent="0.2"/>
    <row r="109" outlineLevel="1" x14ac:dyDescent="0.2"/>
    <row r="110" outlineLevel="1" x14ac:dyDescent="0.2"/>
    <row r="111" outlineLevel="1" x14ac:dyDescent="0.2"/>
    <row r="112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outlineLevel="1" x14ac:dyDescent="0.2"/>
    <row r="130" outlineLevel="1" x14ac:dyDescent="0.2"/>
    <row r="131" outlineLevel="1" x14ac:dyDescent="0.2"/>
    <row r="132" outlineLevel="1" x14ac:dyDescent="0.2"/>
    <row r="133" outlineLevel="1" x14ac:dyDescent="0.2"/>
    <row r="134" outlineLevel="1" x14ac:dyDescent="0.2"/>
    <row r="135" outlineLevel="1" x14ac:dyDescent="0.2"/>
    <row r="136" outlineLevel="1" x14ac:dyDescent="0.2"/>
    <row r="137" outlineLevel="1" x14ac:dyDescent="0.2"/>
    <row r="138" outlineLevel="1" x14ac:dyDescent="0.2"/>
    <row r="139" outlineLevel="1" x14ac:dyDescent="0.2"/>
    <row r="140" outlineLevel="1" x14ac:dyDescent="0.2"/>
    <row r="141" outlineLevel="1" x14ac:dyDescent="0.2"/>
    <row r="142" outlineLevel="1" x14ac:dyDescent="0.2"/>
    <row r="143" outlineLevel="1" x14ac:dyDescent="0.2"/>
    <row r="144" outlineLevel="1" x14ac:dyDescent="0.2"/>
    <row r="145" outlineLevel="1" x14ac:dyDescent="0.2"/>
    <row r="146" outlineLevel="1" x14ac:dyDescent="0.2"/>
    <row r="147" outlineLevel="1" x14ac:dyDescent="0.2"/>
    <row r="148" outlineLevel="1" x14ac:dyDescent="0.2"/>
    <row r="149" outlineLevel="1" x14ac:dyDescent="0.2"/>
    <row r="150" outlineLevel="1" x14ac:dyDescent="0.2"/>
    <row r="151" outlineLevel="1" x14ac:dyDescent="0.2"/>
    <row r="152" outlineLevel="1" x14ac:dyDescent="0.2"/>
    <row r="153" outlineLevel="1" x14ac:dyDescent="0.2"/>
    <row r="154" outlineLevel="1" x14ac:dyDescent="0.2"/>
    <row r="155" outlineLevel="1" x14ac:dyDescent="0.2"/>
    <row r="156" outlineLevel="1" x14ac:dyDescent="0.2"/>
    <row r="157" outlineLevel="1" x14ac:dyDescent="0.2"/>
    <row r="158" outlineLevel="1" x14ac:dyDescent="0.2"/>
    <row r="159" outlineLevel="1" x14ac:dyDescent="0.2"/>
    <row r="160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0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6" outlineLevel="1" x14ac:dyDescent="0.2"/>
    <row r="177" outlineLevel="1" x14ac:dyDescent="0.2"/>
    <row r="178" outlineLevel="1" x14ac:dyDescent="0.2"/>
    <row r="179" outlineLevel="1" x14ac:dyDescent="0.2"/>
    <row r="180" outlineLevel="1" x14ac:dyDescent="0.2"/>
    <row r="181" outlineLevel="1" x14ac:dyDescent="0.2"/>
    <row r="182" outlineLevel="1" x14ac:dyDescent="0.2"/>
    <row r="183" outlineLevel="1" x14ac:dyDescent="0.2"/>
    <row r="184" outlineLevel="1" x14ac:dyDescent="0.2"/>
    <row r="185" outlineLevel="1" x14ac:dyDescent="0.2"/>
    <row r="186" outlineLevel="1" x14ac:dyDescent="0.2"/>
    <row r="187" outlineLevel="1" x14ac:dyDescent="0.2"/>
    <row r="188" outlineLevel="1" x14ac:dyDescent="0.2"/>
    <row r="189" outlineLevel="1" x14ac:dyDescent="0.2"/>
    <row r="190" outlineLevel="1" x14ac:dyDescent="0.2"/>
    <row r="191" outlineLevel="1" x14ac:dyDescent="0.2"/>
    <row r="192" outlineLevel="1" x14ac:dyDescent="0.2"/>
    <row r="193" outlineLevel="1" x14ac:dyDescent="0.2"/>
    <row r="194" outlineLevel="1" x14ac:dyDescent="0.2"/>
    <row r="195" outlineLevel="1" x14ac:dyDescent="0.2"/>
    <row r="196" outlineLevel="1" x14ac:dyDescent="0.2"/>
    <row r="197" outlineLevel="1" x14ac:dyDescent="0.2"/>
    <row r="198" outlineLevel="1" x14ac:dyDescent="0.2"/>
    <row r="199" outlineLevel="1" x14ac:dyDescent="0.2"/>
    <row r="200" outlineLevel="1" x14ac:dyDescent="0.2"/>
    <row r="201" outlineLevel="1" x14ac:dyDescent="0.2"/>
    <row r="202" outlineLevel="1" x14ac:dyDescent="0.2"/>
    <row r="203" outlineLevel="1" x14ac:dyDescent="0.2"/>
    <row r="204" outlineLevel="1" x14ac:dyDescent="0.2"/>
    <row r="205" outlineLevel="1" x14ac:dyDescent="0.2"/>
    <row r="206" outlineLevel="1" x14ac:dyDescent="0.2"/>
    <row r="207" outlineLevel="1" x14ac:dyDescent="0.2"/>
    <row r="208" outlineLevel="1" x14ac:dyDescent="0.2"/>
    <row r="209" outlineLevel="1" x14ac:dyDescent="0.2"/>
    <row r="210" outlineLevel="1" x14ac:dyDescent="0.2"/>
    <row r="211" outlineLevel="1" x14ac:dyDescent="0.2"/>
    <row r="212" outlineLevel="1" x14ac:dyDescent="0.2"/>
    <row r="213" outlineLevel="1" x14ac:dyDescent="0.2"/>
    <row r="214" outlineLevel="1" x14ac:dyDescent="0.2"/>
    <row r="215" outlineLevel="1" x14ac:dyDescent="0.2"/>
    <row r="216" outlineLevel="1" x14ac:dyDescent="0.2"/>
    <row r="217" outlineLevel="1" x14ac:dyDescent="0.2"/>
    <row r="218" outlineLevel="1" x14ac:dyDescent="0.2"/>
    <row r="219" outlineLevel="1" x14ac:dyDescent="0.2"/>
    <row r="220" outlineLevel="1" x14ac:dyDescent="0.2"/>
    <row r="221" outlineLevel="1" x14ac:dyDescent="0.2"/>
    <row r="222" outlineLevel="1" x14ac:dyDescent="0.2"/>
    <row r="223" outlineLevel="1" x14ac:dyDescent="0.2"/>
    <row r="224" outlineLevel="1" x14ac:dyDescent="0.2"/>
    <row r="225" outlineLevel="1" x14ac:dyDescent="0.2"/>
    <row r="226" outlineLevel="1" x14ac:dyDescent="0.2"/>
    <row r="227" outlineLevel="1" x14ac:dyDescent="0.2"/>
    <row r="228" outlineLevel="1" x14ac:dyDescent="0.2"/>
    <row r="229" outlineLevel="1" x14ac:dyDescent="0.2"/>
    <row r="230" outlineLevel="1" x14ac:dyDescent="0.2"/>
    <row r="231" outlineLevel="1" x14ac:dyDescent="0.2"/>
    <row r="232" outlineLevel="1" x14ac:dyDescent="0.2"/>
    <row r="233" outlineLevel="1" x14ac:dyDescent="0.2"/>
    <row r="234" outlineLevel="1" x14ac:dyDescent="0.2"/>
    <row r="235" outlineLevel="1" x14ac:dyDescent="0.2"/>
    <row r="236" outlineLevel="1" x14ac:dyDescent="0.2"/>
    <row r="237" outlineLevel="1" x14ac:dyDescent="0.2"/>
    <row r="238" outlineLevel="1" x14ac:dyDescent="0.2"/>
    <row r="239" outlineLevel="1" x14ac:dyDescent="0.2"/>
    <row r="240" outlineLevel="1" x14ac:dyDescent="0.2"/>
    <row r="241" outlineLevel="1" x14ac:dyDescent="0.2"/>
    <row r="242" outlineLevel="1" x14ac:dyDescent="0.2"/>
    <row r="243" outlineLevel="1" x14ac:dyDescent="0.2"/>
    <row r="244" outlineLevel="1" x14ac:dyDescent="0.2"/>
    <row r="245" outlineLevel="1" x14ac:dyDescent="0.2"/>
    <row r="246" outlineLevel="1" x14ac:dyDescent="0.2"/>
    <row r="247" outlineLevel="1" x14ac:dyDescent="0.2"/>
    <row r="248" outlineLevel="1" x14ac:dyDescent="0.2"/>
    <row r="249" outlineLevel="1" x14ac:dyDescent="0.2"/>
    <row r="250" outlineLevel="1" x14ac:dyDescent="0.2"/>
    <row r="251" outlineLevel="1" x14ac:dyDescent="0.2"/>
    <row r="252" outlineLevel="1" x14ac:dyDescent="0.2"/>
    <row r="253" outlineLevel="1" x14ac:dyDescent="0.2"/>
    <row r="254" outlineLevel="1" x14ac:dyDescent="0.2"/>
    <row r="255" outlineLevel="1" x14ac:dyDescent="0.2"/>
    <row r="256" outlineLevel="1" x14ac:dyDescent="0.2"/>
    <row r="257" outlineLevel="1" x14ac:dyDescent="0.2"/>
    <row r="258" outlineLevel="1" x14ac:dyDescent="0.2"/>
    <row r="259" outlineLevel="1" x14ac:dyDescent="0.2"/>
    <row r="260" outlineLevel="1" x14ac:dyDescent="0.2"/>
    <row r="261" outlineLevel="1" x14ac:dyDescent="0.2"/>
    <row r="262" outlineLevel="1" x14ac:dyDescent="0.2"/>
    <row r="263" outlineLevel="1" x14ac:dyDescent="0.2"/>
    <row r="264" outlineLevel="1" x14ac:dyDescent="0.2"/>
    <row r="265" outlineLevel="1" x14ac:dyDescent="0.2"/>
    <row r="266" outlineLevel="1" x14ac:dyDescent="0.2"/>
    <row r="267" outlineLevel="1" x14ac:dyDescent="0.2"/>
    <row r="268" outlineLevel="1" x14ac:dyDescent="0.2"/>
    <row r="269" outlineLevel="1" x14ac:dyDescent="0.2"/>
    <row r="270" outlineLevel="1" x14ac:dyDescent="0.2"/>
    <row r="271" outlineLevel="1" x14ac:dyDescent="0.2"/>
    <row r="272" outlineLevel="1" x14ac:dyDescent="0.2"/>
    <row r="273" outlineLevel="1" x14ac:dyDescent="0.2"/>
    <row r="274" outlineLevel="1" x14ac:dyDescent="0.2"/>
    <row r="275" outlineLevel="1" x14ac:dyDescent="0.2"/>
    <row r="276" outlineLevel="1" x14ac:dyDescent="0.2"/>
    <row r="277" outlineLevel="1" x14ac:dyDescent="0.2"/>
    <row r="278" outlineLevel="1" x14ac:dyDescent="0.2"/>
    <row r="279" outlineLevel="1" x14ac:dyDescent="0.2"/>
    <row r="280" outlineLevel="1" x14ac:dyDescent="0.2"/>
    <row r="281" outlineLevel="1" x14ac:dyDescent="0.2"/>
    <row r="282" outlineLevel="1" x14ac:dyDescent="0.2"/>
    <row r="283" outlineLevel="1" x14ac:dyDescent="0.2"/>
    <row r="284" outlineLevel="1" x14ac:dyDescent="0.2"/>
    <row r="285" outlineLevel="1" x14ac:dyDescent="0.2"/>
    <row r="286" outlineLevel="1" x14ac:dyDescent="0.2"/>
    <row r="287" outlineLevel="1" x14ac:dyDescent="0.2"/>
    <row r="288" outlineLevel="1" x14ac:dyDescent="0.2"/>
    <row r="289" outlineLevel="1" x14ac:dyDescent="0.2"/>
    <row r="290" outlineLevel="1" x14ac:dyDescent="0.2"/>
    <row r="291" outlineLevel="1" x14ac:dyDescent="0.2"/>
    <row r="292" outlineLevel="1" x14ac:dyDescent="0.2"/>
    <row r="293" outlineLevel="1" x14ac:dyDescent="0.2"/>
    <row r="294" outlineLevel="1" x14ac:dyDescent="0.2"/>
    <row r="295" outlineLevel="1" x14ac:dyDescent="0.2"/>
    <row r="296" outlineLevel="1" x14ac:dyDescent="0.2"/>
    <row r="297" outlineLevel="1" x14ac:dyDescent="0.2"/>
    <row r="298" outlineLevel="1" x14ac:dyDescent="0.2"/>
    <row r="299" outlineLevel="1" x14ac:dyDescent="0.2"/>
    <row r="300" outlineLevel="1" x14ac:dyDescent="0.2"/>
    <row r="301" outlineLevel="1" x14ac:dyDescent="0.2"/>
    <row r="302" outlineLevel="1" x14ac:dyDescent="0.2"/>
    <row r="303" outlineLevel="1" x14ac:dyDescent="0.2"/>
    <row r="304" outlineLevel="1" x14ac:dyDescent="0.2"/>
    <row r="305" outlineLevel="1" x14ac:dyDescent="0.2"/>
    <row r="306" outlineLevel="1" x14ac:dyDescent="0.2"/>
    <row r="307" outlineLevel="1" x14ac:dyDescent="0.2"/>
    <row r="308" outlineLevel="1" x14ac:dyDescent="0.2"/>
    <row r="309" outlineLevel="1" x14ac:dyDescent="0.2"/>
    <row r="310" outlineLevel="1" x14ac:dyDescent="0.2"/>
    <row r="311" outlineLevel="1" x14ac:dyDescent="0.2"/>
    <row r="312" outlineLevel="1" x14ac:dyDescent="0.2"/>
    <row r="313" outlineLevel="1" x14ac:dyDescent="0.2"/>
    <row r="314" outlineLevel="1" x14ac:dyDescent="0.2"/>
    <row r="315" outlineLevel="1" x14ac:dyDescent="0.2"/>
    <row r="316" outlineLevel="1" x14ac:dyDescent="0.2"/>
    <row r="317" outlineLevel="1" x14ac:dyDescent="0.2"/>
    <row r="318" outlineLevel="1" x14ac:dyDescent="0.2"/>
    <row r="319" outlineLevel="1" x14ac:dyDescent="0.2"/>
    <row r="320" outlineLevel="1" x14ac:dyDescent="0.2"/>
    <row r="321" outlineLevel="1" x14ac:dyDescent="0.2"/>
    <row r="322" outlineLevel="1" x14ac:dyDescent="0.2"/>
    <row r="323" outlineLevel="1" x14ac:dyDescent="0.2"/>
    <row r="324" outlineLevel="1" x14ac:dyDescent="0.2"/>
    <row r="325" outlineLevel="1" x14ac:dyDescent="0.2"/>
    <row r="326" outlineLevel="1" x14ac:dyDescent="0.2"/>
    <row r="327" outlineLevel="1" x14ac:dyDescent="0.2"/>
    <row r="328" outlineLevel="1" x14ac:dyDescent="0.2"/>
    <row r="329" outlineLevel="1" x14ac:dyDescent="0.2"/>
    <row r="330" outlineLevel="1" x14ac:dyDescent="0.2"/>
    <row r="331" outlineLevel="1" x14ac:dyDescent="0.2"/>
    <row r="332" outlineLevel="1" x14ac:dyDescent="0.2"/>
    <row r="333" outlineLevel="1" x14ac:dyDescent="0.2"/>
    <row r="334" outlineLevel="1" x14ac:dyDescent="0.2"/>
    <row r="335" outlineLevel="1" x14ac:dyDescent="0.2"/>
    <row r="336" outlineLevel="1" x14ac:dyDescent="0.2"/>
    <row r="337" outlineLevel="1" x14ac:dyDescent="0.2"/>
    <row r="338" outlineLevel="1" x14ac:dyDescent="0.2"/>
    <row r="339" outlineLevel="1" x14ac:dyDescent="0.2"/>
    <row r="340" outlineLevel="1" x14ac:dyDescent="0.2"/>
    <row r="341" outlineLevel="1" x14ac:dyDescent="0.2"/>
    <row r="342" outlineLevel="1" x14ac:dyDescent="0.2"/>
    <row r="343" outlineLevel="1" x14ac:dyDescent="0.2"/>
    <row r="344" outlineLevel="1" x14ac:dyDescent="0.2"/>
    <row r="345" outlineLevel="1" x14ac:dyDescent="0.2"/>
    <row r="346" outlineLevel="1" x14ac:dyDescent="0.2"/>
    <row r="347" outlineLevel="1" x14ac:dyDescent="0.2"/>
    <row r="348" outlineLevel="1" x14ac:dyDescent="0.2"/>
    <row r="349" outlineLevel="1" x14ac:dyDescent="0.2"/>
    <row r="350" outlineLevel="1" x14ac:dyDescent="0.2"/>
    <row r="351" outlineLevel="1" x14ac:dyDescent="0.2"/>
    <row r="352" outlineLevel="1" x14ac:dyDescent="0.2"/>
    <row r="353" outlineLevel="1" x14ac:dyDescent="0.2"/>
    <row r="354" outlineLevel="1" x14ac:dyDescent="0.2"/>
    <row r="355" outlineLevel="1" x14ac:dyDescent="0.2"/>
    <row r="356" outlineLevel="1" x14ac:dyDescent="0.2"/>
    <row r="357" outlineLevel="1" x14ac:dyDescent="0.2"/>
    <row r="358" outlineLevel="1" x14ac:dyDescent="0.2"/>
    <row r="359" outlineLevel="1" x14ac:dyDescent="0.2"/>
    <row r="360" outlineLevel="1" x14ac:dyDescent="0.2"/>
    <row r="361" outlineLevel="1" x14ac:dyDescent="0.2"/>
    <row r="362" outlineLevel="1" x14ac:dyDescent="0.2"/>
    <row r="363" outlineLevel="1" x14ac:dyDescent="0.2"/>
    <row r="364" outlineLevel="1" x14ac:dyDescent="0.2"/>
    <row r="365" outlineLevel="1" x14ac:dyDescent="0.2"/>
    <row r="366" outlineLevel="1" x14ac:dyDescent="0.2"/>
    <row r="367" outlineLevel="1" x14ac:dyDescent="0.2"/>
    <row r="368" outlineLevel="1" x14ac:dyDescent="0.2"/>
    <row r="369" outlineLevel="1" x14ac:dyDescent="0.2"/>
    <row r="370" outlineLevel="1" x14ac:dyDescent="0.2"/>
    <row r="371" outlineLevel="1" x14ac:dyDescent="0.2"/>
    <row r="372" outlineLevel="1" x14ac:dyDescent="0.2"/>
    <row r="373" outlineLevel="1" x14ac:dyDescent="0.2"/>
    <row r="374" outlineLevel="1" x14ac:dyDescent="0.2"/>
    <row r="375" outlineLevel="1" x14ac:dyDescent="0.2"/>
    <row r="376" outlineLevel="1" x14ac:dyDescent="0.2"/>
    <row r="377" outlineLevel="1" x14ac:dyDescent="0.2"/>
    <row r="378" outlineLevel="1" x14ac:dyDescent="0.2"/>
    <row r="379" outlineLevel="1" x14ac:dyDescent="0.2"/>
    <row r="380" outlineLevel="1" x14ac:dyDescent="0.2"/>
    <row r="381" outlineLevel="1" x14ac:dyDescent="0.2"/>
    <row r="382" outlineLevel="1" x14ac:dyDescent="0.2"/>
    <row r="383" outlineLevel="1" x14ac:dyDescent="0.2"/>
    <row r="384" outlineLevel="1" x14ac:dyDescent="0.2"/>
    <row r="385" outlineLevel="1" x14ac:dyDescent="0.2"/>
    <row r="386" outlineLevel="1" x14ac:dyDescent="0.2"/>
    <row r="387" outlineLevel="1" x14ac:dyDescent="0.2"/>
    <row r="388" outlineLevel="1" x14ac:dyDescent="0.2"/>
    <row r="389" outlineLevel="1" x14ac:dyDescent="0.2"/>
    <row r="390" outlineLevel="1" x14ac:dyDescent="0.2"/>
    <row r="391" outlineLevel="1" x14ac:dyDescent="0.2"/>
    <row r="392" outlineLevel="1" x14ac:dyDescent="0.2"/>
    <row r="393" outlineLevel="1" x14ac:dyDescent="0.2"/>
    <row r="394" outlineLevel="1" x14ac:dyDescent="0.2"/>
    <row r="395" outlineLevel="1" x14ac:dyDescent="0.2"/>
    <row r="396" outlineLevel="1" x14ac:dyDescent="0.2"/>
    <row r="397" outlineLevel="1" x14ac:dyDescent="0.2"/>
    <row r="398" outlineLevel="1" x14ac:dyDescent="0.2"/>
    <row r="399" outlineLevel="1" x14ac:dyDescent="0.2"/>
    <row r="400" outlineLevel="1" x14ac:dyDescent="0.2"/>
    <row r="401" outlineLevel="1" x14ac:dyDescent="0.2"/>
    <row r="402" outlineLevel="1" x14ac:dyDescent="0.2"/>
    <row r="403" outlineLevel="1" x14ac:dyDescent="0.2"/>
    <row r="404" outlineLevel="1" x14ac:dyDescent="0.2"/>
    <row r="405" outlineLevel="1" x14ac:dyDescent="0.2"/>
    <row r="406" outlineLevel="1" x14ac:dyDescent="0.2"/>
    <row r="407" outlineLevel="1" x14ac:dyDescent="0.2"/>
    <row r="408" outlineLevel="1" x14ac:dyDescent="0.2"/>
    <row r="409" outlineLevel="1" x14ac:dyDescent="0.2"/>
    <row r="410" outlineLevel="1" x14ac:dyDescent="0.2"/>
    <row r="411" outlineLevel="1" x14ac:dyDescent="0.2"/>
    <row r="412" outlineLevel="1" x14ac:dyDescent="0.2"/>
    <row r="413" outlineLevel="1" x14ac:dyDescent="0.2"/>
    <row r="414" outlineLevel="1" x14ac:dyDescent="0.2"/>
    <row r="415" outlineLevel="1" x14ac:dyDescent="0.2"/>
    <row r="416" outlineLevel="1" x14ac:dyDescent="0.2"/>
    <row r="417" outlineLevel="1" x14ac:dyDescent="0.2"/>
    <row r="418" outlineLevel="1" x14ac:dyDescent="0.2"/>
    <row r="419" outlineLevel="1" x14ac:dyDescent="0.2"/>
    <row r="420" outlineLevel="1" x14ac:dyDescent="0.2"/>
    <row r="421" outlineLevel="1" x14ac:dyDescent="0.2"/>
    <row r="422" outlineLevel="1" x14ac:dyDescent="0.2"/>
    <row r="423" outlineLevel="1" x14ac:dyDescent="0.2"/>
    <row r="424" outlineLevel="1" x14ac:dyDescent="0.2"/>
    <row r="425" outlineLevel="1" x14ac:dyDescent="0.2"/>
    <row r="426" outlineLevel="1" x14ac:dyDescent="0.2"/>
    <row r="427" outlineLevel="1" x14ac:dyDescent="0.2"/>
    <row r="428" outlineLevel="1" x14ac:dyDescent="0.2"/>
    <row r="429" outlineLevel="1" x14ac:dyDescent="0.2"/>
    <row r="430" outlineLevel="1" x14ac:dyDescent="0.2"/>
    <row r="431" outlineLevel="1" x14ac:dyDescent="0.2"/>
    <row r="432" outlineLevel="1" x14ac:dyDescent="0.2"/>
    <row r="433" outlineLevel="1" x14ac:dyDescent="0.2"/>
    <row r="434" outlineLevel="1" x14ac:dyDescent="0.2"/>
    <row r="435" outlineLevel="1" x14ac:dyDescent="0.2"/>
    <row r="436" outlineLevel="1" x14ac:dyDescent="0.2"/>
    <row r="437" outlineLevel="1" x14ac:dyDescent="0.2"/>
    <row r="438" outlineLevel="1" x14ac:dyDescent="0.2"/>
    <row r="439" outlineLevel="1" x14ac:dyDescent="0.2"/>
    <row r="440" outlineLevel="1" x14ac:dyDescent="0.2"/>
    <row r="441" outlineLevel="1" x14ac:dyDescent="0.2"/>
    <row r="442" outlineLevel="1" x14ac:dyDescent="0.2"/>
    <row r="443" outlineLevel="1" x14ac:dyDescent="0.2"/>
    <row r="444" outlineLevel="1" x14ac:dyDescent="0.2"/>
    <row r="445" outlineLevel="1" x14ac:dyDescent="0.2"/>
    <row r="446" outlineLevel="1" x14ac:dyDescent="0.2"/>
    <row r="447" outlineLevel="1" x14ac:dyDescent="0.2"/>
    <row r="448" outlineLevel="1" x14ac:dyDescent="0.2"/>
    <row r="449" outlineLevel="1" x14ac:dyDescent="0.2"/>
    <row r="450" outlineLevel="1" x14ac:dyDescent="0.2"/>
    <row r="451" outlineLevel="1" x14ac:dyDescent="0.2"/>
    <row r="452" outlineLevel="1" x14ac:dyDescent="0.2"/>
    <row r="453" outlineLevel="1" x14ac:dyDescent="0.2"/>
    <row r="454" outlineLevel="1" x14ac:dyDescent="0.2"/>
    <row r="455" outlineLevel="1" x14ac:dyDescent="0.2"/>
    <row r="456" outlineLevel="1" x14ac:dyDescent="0.2"/>
    <row r="457" outlineLevel="1" x14ac:dyDescent="0.2"/>
    <row r="458" outlineLevel="1" x14ac:dyDescent="0.2"/>
    <row r="459" outlineLevel="1" x14ac:dyDescent="0.2"/>
    <row r="460" outlineLevel="1" x14ac:dyDescent="0.2"/>
    <row r="461" outlineLevel="1" x14ac:dyDescent="0.2"/>
    <row r="462" outlineLevel="1" x14ac:dyDescent="0.2"/>
    <row r="463" outlineLevel="1" x14ac:dyDescent="0.2"/>
    <row r="464" outlineLevel="1" x14ac:dyDescent="0.2"/>
    <row r="465" outlineLevel="1" x14ac:dyDescent="0.2"/>
    <row r="466" outlineLevel="1" x14ac:dyDescent="0.2"/>
    <row r="467" outlineLevel="1" x14ac:dyDescent="0.2"/>
    <row r="468" outlineLevel="1" x14ac:dyDescent="0.2"/>
    <row r="469" outlineLevel="1" x14ac:dyDescent="0.2"/>
    <row r="470" outlineLevel="1" x14ac:dyDescent="0.2"/>
    <row r="471" outlineLevel="1" x14ac:dyDescent="0.2"/>
    <row r="472" outlineLevel="1" x14ac:dyDescent="0.2"/>
    <row r="473" outlineLevel="1" x14ac:dyDescent="0.2"/>
    <row r="474" outlineLevel="1" x14ac:dyDescent="0.2"/>
    <row r="475" outlineLevel="1" x14ac:dyDescent="0.2"/>
    <row r="476" outlineLevel="1" x14ac:dyDescent="0.2"/>
    <row r="477" outlineLevel="1" x14ac:dyDescent="0.2"/>
    <row r="478" outlineLevel="1" x14ac:dyDescent="0.2"/>
    <row r="479" outlineLevel="1" x14ac:dyDescent="0.2"/>
    <row r="480" outlineLevel="1" x14ac:dyDescent="0.2"/>
    <row r="481" outlineLevel="1" x14ac:dyDescent="0.2"/>
    <row r="482" outlineLevel="1" x14ac:dyDescent="0.2"/>
    <row r="483" outlineLevel="1" x14ac:dyDescent="0.2"/>
    <row r="484" outlineLevel="1" x14ac:dyDescent="0.2"/>
    <row r="485" outlineLevel="1" x14ac:dyDescent="0.2"/>
    <row r="486" outlineLevel="1" x14ac:dyDescent="0.2"/>
    <row r="487" outlineLevel="1" x14ac:dyDescent="0.2"/>
    <row r="488" outlineLevel="1" x14ac:dyDescent="0.2"/>
    <row r="489" outlineLevel="1" x14ac:dyDescent="0.2"/>
    <row r="490" outlineLevel="1" x14ac:dyDescent="0.2"/>
    <row r="491" outlineLevel="1" x14ac:dyDescent="0.2"/>
    <row r="492" outlineLevel="1" x14ac:dyDescent="0.2"/>
    <row r="493" outlineLevel="1" x14ac:dyDescent="0.2"/>
    <row r="494" outlineLevel="1" x14ac:dyDescent="0.2"/>
    <row r="495" outlineLevel="1" x14ac:dyDescent="0.2"/>
    <row r="496" outlineLevel="1" x14ac:dyDescent="0.2"/>
    <row r="497" outlineLevel="1" x14ac:dyDescent="0.2"/>
    <row r="498" outlineLevel="1" x14ac:dyDescent="0.2"/>
    <row r="499" outlineLevel="1" x14ac:dyDescent="0.2"/>
    <row r="500" outlineLevel="1" x14ac:dyDescent="0.2"/>
    <row r="501" outlineLevel="1" x14ac:dyDescent="0.2"/>
    <row r="502" outlineLevel="1" x14ac:dyDescent="0.2"/>
    <row r="503" outlineLevel="1" x14ac:dyDescent="0.2"/>
    <row r="504" outlineLevel="1" x14ac:dyDescent="0.2"/>
    <row r="505" outlineLevel="1" x14ac:dyDescent="0.2"/>
    <row r="506" outlineLevel="1" x14ac:dyDescent="0.2"/>
    <row r="507" outlineLevel="1" x14ac:dyDescent="0.2"/>
    <row r="508" outlineLevel="1" x14ac:dyDescent="0.2"/>
    <row r="509" outlineLevel="1" x14ac:dyDescent="0.2"/>
    <row r="510" outlineLevel="1" x14ac:dyDescent="0.2"/>
    <row r="511" outlineLevel="1" x14ac:dyDescent="0.2"/>
    <row r="512" outlineLevel="1" x14ac:dyDescent="0.2"/>
    <row r="513" outlineLevel="1" x14ac:dyDescent="0.2"/>
    <row r="514" outlineLevel="1" x14ac:dyDescent="0.2"/>
    <row r="515" outlineLevel="1" x14ac:dyDescent="0.2"/>
    <row r="516" outlineLevel="1" x14ac:dyDescent="0.2"/>
    <row r="517" outlineLevel="1" x14ac:dyDescent="0.2"/>
    <row r="518" outlineLevel="1" x14ac:dyDescent="0.2"/>
    <row r="519" outlineLevel="1" x14ac:dyDescent="0.2"/>
    <row r="520" outlineLevel="1" x14ac:dyDescent="0.2"/>
    <row r="521" outlineLevel="1" x14ac:dyDescent="0.2"/>
    <row r="522" outlineLevel="1" x14ac:dyDescent="0.2"/>
    <row r="523" outlineLevel="1" x14ac:dyDescent="0.2"/>
    <row r="524" outlineLevel="1" x14ac:dyDescent="0.2"/>
    <row r="525" outlineLevel="1" x14ac:dyDescent="0.2"/>
    <row r="526" outlineLevel="1" x14ac:dyDescent="0.2"/>
    <row r="527" outlineLevel="1" x14ac:dyDescent="0.2"/>
    <row r="528" outlineLevel="1" x14ac:dyDescent="0.2"/>
    <row r="529" outlineLevel="1" x14ac:dyDescent="0.2"/>
    <row r="530" outlineLevel="1" x14ac:dyDescent="0.2"/>
    <row r="531" outlineLevel="1" x14ac:dyDescent="0.2"/>
    <row r="532" outlineLevel="1" x14ac:dyDescent="0.2"/>
    <row r="533" outlineLevel="1" x14ac:dyDescent="0.2"/>
    <row r="534" outlineLevel="1" x14ac:dyDescent="0.2"/>
    <row r="535" outlineLevel="1" x14ac:dyDescent="0.2"/>
    <row r="536" outlineLevel="1" x14ac:dyDescent="0.2"/>
    <row r="537" outlineLevel="1" x14ac:dyDescent="0.2"/>
    <row r="538" outlineLevel="1" x14ac:dyDescent="0.2"/>
    <row r="539" outlineLevel="1" x14ac:dyDescent="0.2"/>
    <row r="540" outlineLevel="1" x14ac:dyDescent="0.2"/>
    <row r="541" outlineLevel="1" x14ac:dyDescent="0.2"/>
    <row r="542" outlineLevel="1" x14ac:dyDescent="0.2"/>
    <row r="543" outlineLevel="1" x14ac:dyDescent="0.2"/>
    <row r="544" outlineLevel="1" x14ac:dyDescent="0.2"/>
    <row r="545" outlineLevel="1" x14ac:dyDescent="0.2"/>
    <row r="546" outlineLevel="1" x14ac:dyDescent="0.2"/>
    <row r="547" outlineLevel="1" x14ac:dyDescent="0.2"/>
    <row r="548" outlineLevel="1" x14ac:dyDescent="0.2"/>
    <row r="549" outlineLevel="1" x14ac:dyDescent="0.2"/>
    <row r="550" outlineLevel="1" x14ac:dyDescent="0.2"/>
    <row r="551" outlineLevel="1" x14ac:dyDescent="0.2"/>
    <row r="552" outlineLevel="1" x14ac:dyDescent="0.2"/>
    <row r="553" outlineLevel="1" x14ac:dyDescent="0.2"/>
    <row r="554" outlineLevel="1" x14ac:dyDescent="0.2"/>
    <row r="555" outlineLevel="1" x14ac:dyDescent="0.2"/>
    <row r="556" outlineLevel="1" x14ac:dyDescent="0.2"/>
    <row r="557" outlineLevel="1" x14ac:dyDescent="0.2"/>
    <row r="558" outlineLevel="1" x14ac:dyDescent="0.2"/>
    <row r="559" outlineLevel="1" x14ac:dyDescent="0.2"/>
    <row r="560" outlineLevel="1" x14ac:dyDescent="0.2"/>
    <row r="561" outlineLevel="1" x14ac:dyDescent="0.2"/>
    <row r="562" outlineLevel="1" x14ac:dyDescent="0.2"/>
    <row r="563" outlineLevel="1" x14ac:dyDescent="0.2"/>
    <row r="564" outlineLevel="1" x14ac:dyDescent="0.2"/>
    <row r="565" outlineLevel="1" x14ac:dyDescent="0.2"/>
    <row r="566" outlineLevel="1" x14ac:dyDescent="0.2"/>
    <row r="567" outlineLevel="1" x14ac:dyDescent="0.2"/>
    <row r="568" outlineLevel="1" x14ac:dyDescent="0.2"/>
    <row r="569" outlineLevel="1" x14ac:dyDescent="0.2"/>
    <row r="570" outlineLevel="1" x14ac:dyDescent="0.2"/>
    <row r="571" outlineLevel="1" x14ac:dyDescent="0.2"/>
    <row r="572" outlineLevel="1" x14ac:dyDescent="0.2"/>
    <row r="573" outlineLevel="1" x14ac:dyDescent="0.2"/>
    <row r="574" outlineLevel="1" x14ac:dyDescent="0.2"/>
    <row r="575" outlineLevel="1" x14ac:dyDescent="0.2"/>
    <row r="576" outlineLevel="1" x14ac:dyDescent="0.2"/>
    <row r="577" outlineLevel="1" x14ac:dyDescent="0.2"/>
    <row r="578" outlineLevel="1" x14ac:dyDescent="0.2"/>
    <row r="579" outlineLevel="1" x14ac:dyDescent="0.2"/>
    <row r="580" outlineLevel="1" x14ac:dyDescent="0.2"/>
    <row r="581" outlineLevel="1" x14ac:dyDescent="0.2"/>
    <row r="582" outlineLevel="1" x14ac:dyDescent="0.2"/>
    <row r="583" outlineLevel="1" x14ac:dyDescent="0.2"/>
    <row r="584" outlineLevel="1" x14ac:dyDescent="0.2"/>
    <row r="585" outlineLevel="1" x14ac:dyDescent="0.2"/>
    <row r="586" outlineLevel="1" x14ac:dyDescent="0.2"/>
    <row r="587" outlineLevel="1" x14ac:dyDescent="0.2"/>
    <row r="588" outlineLevel="1" x14ac:dyDescent="0.2"/>
    <row r="589" outlineLevel="1" x14ac:dyDescent="0.2"/>
    <row r="590" outlineLevel="1" x14ac:dyDescent="0.2"/>
    <row r="591" outlineLevel="1" x14ac:dyDescent="0.2"/>
    <row r="592" outlineLevel="1" x14ac:dyDescent="0.2"/>
    <row r="593" outlineLevel="1" x14ac:dyDescent="0.2"/>
    <row r="594" outlineLevel="1" x14ac:dyDescent="0.2"/>
    <row r="595" outlineLevel="1" x14ac:dyDescent="0.2"/>
    <row r="596" outlineLevel="1" x14ac:dyDescent="0.2"/>
    <row r="597" outlineLevel="1" x14ac:dyDescent="0.2"/>
    <row r="598" outlineLevel="1" x14ac:dyDescent="0.2"/>
    <row r="599" outlineLevel="1" x14ac:dyDescent="0.2"/>
    <row r="600" outlineLevel="1" x14ac:dyDescent="0.2"/>
    <row r="601" outlineLevel="1" x14ac:dyDescent="0.2"/>
    <row r="602" outlineLevel="1" x14ac:dyDescent="0.2"/>
    <row r="603" outlineLevel="1" x14ac:dyDescent="0.2"/>
    <row r="604" outlineLevel="1" x14ac:dyDescent="0.2"/>
    <row r="605" outlineLevel="1" x14ac:dyDescent="0.2"/>
    <row r="606" outlineLevel="1" x14ac:dyDescent="0.2"/>
    <row r="607" outlineLevel="1" x14ac:dyDescent="0.2"/>
    <row r="608" outlineLevel="1" x14ac:dyDescent="0.2"/>
    <row r="609" outlineLevel="1" x14ac:dyDescent="0.2"/>
    <row r="610" outlineLevel="1" x14ac:dyDescent="0.2"/>
    <row r="611" outlineLevel="1" x14ac:dyDescent="0.2"/>
    <row r="612" outlineLevel="1" x14ac:dyDescent="0.2"/>
    <row r="613" outlineLevel="1" x14ac:dyDescent="0.2"/>
    <row r="614" outlineLevel="1" x14ac:dyDescent="0.2"/>
    <row r="615" outlineLevel="1" x14ac:dyDescent="0.2"/>
    <row r="616" outlineLevel="1" x14ac:dyDescent="0.2"/>
    <row r="617" outlineLevel="1" x14ac:dyDescent="0.2"/>
    <row r="618" outlineLevel="1" x14ac:dyDescent="0.2"/>
    <row r="619" outlineLevel="1" x14ac:dyDescent="0.2"/>
    <row r="620" outlineLevel="1" x14ac:dyDescent="0.2"/>
    <row r="621" outlineLevel="1" x14ac:dyDescent="0.2"/>
    <row r="622" outlineLevel="1" x14ac:dyDescent="0.2"/>
    <row r="623" outlineLevel="1" x14ac:dyDescent="0.2"/>
    <row r="624" outlineLevel="1" x14ac:dyDescent="0.2"/>
    <row r="625" outlineLevel="1" x14ac:dyDescent="0.2"/>
    <row r="626" outlineLevel="1" x14ac:dyDescent="0.2"/>
    <row r="627" outlineLevel="1" x14ac:dyDescent="0.2"/>
    <row r="628" outlineLevel="1" x14ac:dyDescent="0.2"/>
    <row r="629" outlineLevel="1" x14ac:dyDescent="0.2"/>
    <row r="630" outlineLevel="1" x14ac:dyDescent="0.2"/>
    <row r="631" outlineLevel="1" x14ac:dyDescent="0.2"/>
    <row r="632" outlineLevel="1" x14ac:dyDescent="0.2"/>
    <row r="633" outlineLevel="1" x14ac:dyDescent="0.2"/>
    <row r="634" outlineLevel="1" x14ac:dyDescent="0.2"/>
    <row r="635" outlineLevel="1" x14ac:dyDescent="0.2"/>
    <row r="636" outlineLevel="1" x14ac:dyDescent="0.2"/>
    <row r="637" outlineLevel="1" x14ac:dyDescent="0.2"/>
    <row r="638" outlineLevel="1" x14ac:dyDescent="0.2"/>
    <row r="639" outlineLevel="1" x14ac:dyDescent="0.2"/>
    <row r="640" outlineLevel="1" x14ac:dyDescent="0.2"/>
    <row r="641" outlineLevel="1" x14ac:dyDescent="0.2"/>
    <row r="642" outlineLevel="1" x14ac:dyDescent="0.2"/>
    <row r="643" outlineLevel="1" x14ac:dyDescent="0.2"/>
    <row r="644" outlineLevel="1" x14ac:dyDescent="0.2"/>
    <row r="645" outlineLevel="1" x14ac:dyDescent="0.2"/>
    <row r="646" outlineLevel="1" x14ac:dyDescent="0.2"/>
    <row r="647" outlineLevel="1" x14ac:dyDescent="0.2"/>
    <row r="648" outlineLevel="1" x14ac:dyDescent="0.2"/>
    <row r="649" outlineLevel="1" x14ac:dyDescent="0.2"/>
    <row r="650" outlineLevel="1" x14ac:dyDescent="0.2"/>
    <row r="651" outlineLevel="1" x14ac:dyDescent="0.2"/>
    <row r="652" outlineLevel="1" x14ac:dyDescent="0.2"/>
    <row r="653" outlineLevel="1" x14ac:dyDescent="0.2"/>
    <row r="654" outlineLevel="1" x14ac:dyDescent="0.2"/>
    <row r="655" outlineLevel="1" x14ac:dyDescent="0.2"/>
    <row r="656" outlineLevel="1" x14ac:dyDescent="0.2"/>
    <row r="657" outlineLevel="1" x14ac:dyDescent="0.2"/>
    <row r="658" outlineLevel="1" x14ac:dyDescent="0.2"/>
    <row r="659" outlineLevel="1" x14ac:dyDescent="0.2"/>
    <row r="660" outlineLevel="1" x14ac:dyDescent="0.2"/>
    <row r="661" outlineLevel="1" x14ac:dyDescent="0.2"/>
    <row r="662" outlineLevel="1" x14ac:dyDescent="0.2"/>
    <row r="663" outlineLevel="1" x14ac:dyDescent="0.2"/>
    <row r="664" outlineLevel="1" x14ac:dyDescent="0.2"/>
    <row r="665" outlineLevel="1" x14ac:dyDescent="0.2"/>
    <row r="666" outlineLevel="1" x14ac:dyDescent="0.2"/>
    <row r="667" outlineLevel="1" x14ac:dyDescent="0.2"/>
    <row r="668" outlineLevel="1" x14ac:dyDescent="0.2"/>
    <row r="669" outlineLevel="1" x14ac:dyDescent="0.2"/>
    <row r="670" outlineLevel="1" x14ac:dyDescent="0.2"/>
    <row r="671" outlineLevel="1" x14ac:dyDescent="0.2"/>
    <row r="672" outlineLevel="1" x14ac:dyDescent="0.2"/>
    <row r="673" outlineLevel="1" x14ac:dyDescent="0.2"/>
    <row r="674" outlineLevel="1" x14ac:dyDescent="0.2"/>
    <row r="675" outlineLevel="1" x14ac:dyDescent="0.2"/>
    <row r="676" outlineLevel="1" x14ac:dyDescent="0.2"/>
    <row r="677" outlineLevel="1" x14ac:dyDescent="0.2"/>
    <row r="678" outlineLevel="1" x14ac:dyDescent="0.2"/>
    <row r="679" outlineLevel="1" x14ac:dyDescent="0.2"/>
    <row r="680" outlineLevel="1" x14ac:dyDescent="0.2"/>
    <row r="681" outlineLevel="1" x14ac:dyDescent="0.2"/>
    <row r="682" outlineLevel="1" x14ac:dyDescent="0.2"/>
    <row r="683" outlineLevel="1" x14ac:dyDescent="0.2"/>
    <row r="684" outlineLevel="1" x14ac:dyDescent="0.2"/>
    <row r="685" outlineLevel="1" x14ac:dyDescent="0.2"/>
    <row r="686" outlineLevel="1" x14ac:dyDescent="0.2"/>
    <row r="687" outlineLevel="1" x14ac:dyDescent="0.2"/>
    <row r="688" outlineLevel="1" x14ac:dyDescent="0.2"/>
    <row r="689" outlineLevel="1" x14ac:dyDescent="0.2"/>
    <row r="690" outlineLevel="1" x14ac:dyDescent="0.2"/>
    <row r="691" outlineLevel="1" x14ac:dyDescent="0.2"/>
    <row r="692" outlineLevel="1" x14ac:dyDescent="0.2"/>
    <row r="693" outlineLevel="1" x14ac:dyDescent="0.2"/>
    <row r="694" outlineLevel="1" x14ac:dyDescent="0.2"/>
    <row r="695" outlineLevel="1" x14ac:dyDescent="0.2"/>
    <row r="696" outlineLevel="1" x14ac:dyDescent="0.2"/>
    <row r="697" outlineLevel="1" x14ac:dyDescent="0.2"/>
    <row r="698" outlineLevel="1" x14ac:dyDescent="0.2"/>
    <row r="699" outlineLevel="1" x14ac:dyDescent="0.2"/>
    <row r="700" outlineLevel="1" x14ac:dyDescent="0.2"/>
    <row r="701" outlineLevel="1" x14ac:dyDescent="0.2"/>
    <row r="702" outlineLevel="1" x14ac:dyDescent="0.2"/>
    <row r="703" outlineLevel="1" x14ac:dyDescent="0.2"/>
    <row r="704" outlineLevel="1" x14ac:dyDescent="0.2"/>
    <row r="705" outlineLevel="1" x14ac:dyDescent="0.2"/>
    <row r="706" outlineLevel="1" x14ac:dyDescent="0.2"/>
    <row r="707" outlineLevel="1" x14ac:dyDescent="0.2"/>
    <row r="708" outlineLevel="1" x14ac:dyDescent="0.2"/>
    <row r="709" outlineLevel="1" x14ac:dyDescent="0.2"/>
    <row r="710" outlineLevel="1" x14ac:dyDescent="0.2"/>
    <row r="711" outlineLevel="1" x14ac:dyDescent="0.2"/>
    <row r="712" outlineLevel="1" x14ac:dyDescent="0.2"/>
    <row r="713" outlineLevel="1" x14ac:dyDescent="0.2"/>
    <row r="714" outlineLevel="1" x14ac:dyDescent="0.2"/>
    <row r="715" outlineLevel="1" x14ac:dyDescent="0.2"/>
    <row r="716" outlineLevel="1" x14ac:dyDescent="0.2"/>
    <row r="717" outlineLevel="1" x14ac:dyDescent="0.2"/>
    <row r="718" outlineLevel="1" x14ac:dyDescent="0.2"/>
    <row r="719" outlineLevel="1" x14ac:dyDescent="0.2"/>
    <row r="720" outlineLevel="1" x14ac:dyDescent="0.2"/>
    <row r="721" outlineLevel="1" x14ac:dyDescent="0.2"/>
    <row r="722" outlineLevel="1" x14ac:dyDescent="0.2"/>
    <row r="723" outlineLevel="1" x14ac:dyDescent="0.2"/>
    <row r="724" outlineLevel="1" x14ac:dyDescent="0.2"/>
    <row r="725" outlineLevel="1" x14ac:dyDescent="0.2"/>
    <row r="726" outlineLevel="1" x14ac:dyDescent="0.2"/>
    <row r="727" outlineLevel="1" x14ac:dyDescent="0.2"/>
    <row r="728" outlineLevel="1" x14ac:dyDescent="0.2"/>
    <row r="729" outlineLevel="1" x14ac:dyDescent="0.2"/>
    <row r="730" outlineLevel="1" x14ac:dyDescent="0.2"/>
    <row r="731" outlineLevel="1" x14ac:dyDescent="0.2"/>
    <row r="732" outlineLevel="1" x14ac:dyDescent="0.2"/>
    <row r="733" outlineLevel="1" x14ac:dyDescent="0.2"/>
    <row r="734" outlineLevel="1" x14ac:dyDescent="0.2"/>
    <row r="735" outlineLevel="1" x14ac:dyDescent="0.2"/>
    <row r="736" outlineLevel="1" x14ac:dyDescent="0.2"/>
    <row r="737" outlineLevel="1" x14ac:dyDescent="0.2"/>
    <row r="738" outlineLevel="1" x14ac:dyDescent="0.2"/>
    <row r="739" outlineLevel="1" x14ac:dyDescent="0.2"/>
    <row r="740" outlineLevel="1" x14ac:dyDescent="0.2"/>
    <row r="741" outlineLevel="1" x14ac:dyDescent="0.2"/>
    <row r="742" outlineLevel="1" x14ac:dyDescent="0.2"/>
    <row r="743" outlineLevel="1" x14ac:dyDescent="0.2"/>
    <row r="744" outlineLevel="1" x14ac:dyDescent="0.2"/>
    <row r="745" outlineLevel="1" x14ac:dyDescent="0.2"/>
    <row r="746" outlineLevel="1" x14ac:dyDescent="0.2"/>
    <row r="747" outlineLevel="1" x14ac:dyDescent="0.2"/>
    <row r="748" outlineLevel="1" x14ac:dyDescent="0.2"/>
    <row r="749" outlineLevel="1" x14ac:dyDescent="0.2"/>
    <row r="750" outlineLevel="1" x14ac:dyDescent="0.2"/>
    <row r="751" outlineLevel="1" x14ac:dyDescent="0.2"/>
    <row r="752" outlineLevel="1" x14ac:dyDescent="0.2"/>
    <row r="753" outlineLevel="1" x14ac:dyDescent="0.2"/>
    <row r="754" outlineLevel="1" x14ac:dyDescent="0.2"/>
    <row r="755" outlineLevel="1" x14ac:dyDescent="0.2"/>
    <row r="756" outlineLevel="1" x14ac:dyDescent="0.2"/>
    <row r="757" outlineLevel="1" x14ac:dyDescent="0.2"/>
    <row r="758" outlineLevel="1" x14ac:dyDescent="0.2"/>
    <row r="759" outlineLevel="1" x14ac:dyDescent="0.2"/>
    <row r="760" outlineLevel="1" x14ac:dyDescent="0.2"/>
    <row r="761" outlineLevel="1" x14ac:dyDescent="0.2"/>
    <row r="762" outlineLevel="1" x14ac:dyDescent="0.2"/>
    <row r="763" outlineLevel="1" x14ac:dyDescent="0.2"/>
    <row r="764" outlineLevel="1" x14ac:dyDescent="0.2"/>
    <row r="765" outlineLevel="1" x14ac:dyDescent="0.2"/>
    <row r="766" outlineLevel="1" x14ac:dyDescent="0.2"/>
    <row r="767" outlineLevel="1" x14ac:dyDescent="0.2"/>
    <row r="768" outlineLevel="1" x14ac:dyDescent="0.2"/>
    <row r="769" outlineLevel="1" x14ac:dyDescent="0.2"/>
    <row r="770" outlineLevel="1" x14ac:dyDescent="0.2"/>
    <row r="771" outlineLevel="1" x14ac:dyDescent="0.2"/>
    <row r="772" outlineLevel="1" x14ac:dyDescent="0.2"/>
    <row r="773" outlineLevel="1" x14ac:dyDescent="0.2"/>
    <row r="774" outlineLevel="1" x14ac:dyDescent="0.2"/>
    <row r="775" outlineLevel="1" x14ac:dyDescent="0.2"/>
    <row r="776" outlineLevel="1" x14ac:dyDescent="0.2"/>
    <row r="777" outlineLevel="1" x14ac:dyDescent="0.2"/>
    <row r="778" outlineLevel="1" x14ac:dyDescent="0.2"/>
    <row r="779" outlineLevel="1" x14ac:dyDescent="0.2"/>
    <row r="780" outlineLevel="1" x14ac:dyDescent="0.2"/>
    <row r="781" outlineLevel="1" x14ac:dyDescent="0.2"/>
    <row r="782" outlineLevel="1" x14ac:dyDescent="0.2"/>
    <row r="783" outlineLevel="1" x14ac:dyDescent="0.2"/>
    <row r="784" outlineLevel="1" x14ac:dyDescent="0.2"/>
    <row r="785" outlineLevel="1" x14ac:dyDescent="0.2"/>
    <row r="786" outlineLevel="1" x14ac:dyDescent="0.2"/>
    <row r="787" outlineLevel="1" x14ac:dyDescent="0.2"/>
    <row r="788" outlineLevel="1" x14ac:dyDescent="0.2"/>
    <row r="789" outlineLevel="1" x14ac:dyDescent="0.2"/>
    <row r="790" outlineLevel="1" x14ac:dyDescent="0.2"/>
    <row r="791" outlineLevel="1" x14ac:dyDescent="0.2"/>
    <row r="792" outlineLevel="1" x14ac:dyDescent="0.2"/>
    <row r="793" outlineLevel="1" x14ac:dyDescent="0.2"/>
    <row r="794" outlineLevel="1" x14ac:dyDescent="0.2"/>
    <row r="795" outlineLevel="1" x14ac:dyDescent="0.2"/>
    <row r="796" outlineLevel="1" x14ac:dyDescent="0.2"/>
    <row r="797" outlineLevel="1" x14ac:dyDescent="0.2"/>
    <row r="798" outlineLevel="1" x14ac:dyDescent="0.2"/>
    <row r="799" outlineLevel="1" x14ac:dyDescent="0.2"/>
    <row r="800" outlineLevel="1" x14ac:dyDescent="0.2"/>
    <row r="801" outlineLevel="1" x14ac:dyDescent="0.2"/>
    <row r="802" outlineLevel="1" x14ac:dyDescent="0.2"/>
    <row r="803" outlineLevel="1" x14ac:dyDescent="0.2"/>
    <row r="804" outlineLevel="1" x14ac:dyDescent="0.2"/>
    <row r="805" outlineLevel="1" x14ac:dyDescent="0.2"/>
    <row r="806" outlineLevel="1" x14ac:dyDescent="0.2"/>
    <row r="807" outlineLevel="1" x14ac:dyDescent="0.2"/>
    <row r="808" outlineLevel="1" x14ac:dyDescent="0.2"/>
    <row r="809" outlineLevel="1" x14ac:dyDescent="0.2"/>
    <row r="810" outlineLevel="1" x14ac:dyDescent="0.2"/>
    <row r="811" outlineLevel="1" x14ac:dyDescent="0.2"/>
    <row r="812" outlineLevel="1" x14ac:dyDescent="0.2"/>
    <row r="813" outlineLevel="1" x14ac:dyDescent="0.2"/>
    <row r="814" outlineLevel="1" x14ac:dyDescent="0.2"/>
    <row r="815" outlineLevel="1" x14ac:dyDescent="0.2"/>
    <row r="816" outlineLevel="1" x14ac:dyDescent="0.2"/>
    <row r="817" outlineLevel="1" x14ac:dyDescent="0.2"/>
    <row r="818" outlineLevel="1" x14ac:dyDescent="0.2"/>
    <row r="819" outlineLevel="1" x14ac:dyDescent="0.2"/>
    <row r="820" outlineLevel="1" x14ac:dyDescent="0.2"/>
    <row r="821" outlineLevel="1" x14ac:dyDescent="0.2"/>
    <row r="822" outlineLevel="1" x14ac:dyDescent="0.2"/>
    <row r="823" outlineLevel="1" x14ac:dyDescent="0.2"/>
    <row r="824" outlineLevel="1" x14ac:dyDescent="0.2"/>
    <row r="825" outlineLevel="1" x14ac:dyDescent="0.2"/>
    <row r="826" outlineLevel="1" x14ac:dyDescent="0.2"/>
    <row r="827" outlineLevel="1" x14ac:dyDescent="0.2"/>
    <row r="828" outlineLevel="1" x14ac:dyDescent="0.2"/>
    <row r="829" outlineLevel="1" x14ac:dyDescent="0.2"/>
    <row r="830" outlineLevel="1" x14ac:dyDescent="0.2"/>
    <row r="831" outlineLevel="1" x14ac:dyDescent="0.2"/>
    <row r="832" outlineLevel="1" x14ac:dyDescent="0.2"/>
    <row r="833" outlineLevel="1" x14ac:dyDescent="0.2"/>
    <row r="834" outlineLevel="1" x14ac:dyDescent="0.2"/>
    <row r="835" outlineLevel="1" x14ac:dyDescent="0.2"/>
    <row r="836" outlineLevel="1" x14ac:dyDescent="0.2"/>
    <row r="837" outlineLevel="1" x14ac:dyDescent="0.2"/>
    <row r="838" outlineLevel="1" x14ac:dyDescent="0.2"/>
    <row r="839" outlineLevel="1" x14ac:dyDescent="0.2"/>
    <row r="840" outlineLevel="1" x14ac:dyDescent="0.2"/>
    <row r="841" outlineLevel="1" x14ac:dyDescent="0.2"/>
    <row r="842" outlineLevel="1" x14ac:dyDescent="0.2"/>
    <row r="843" outlineLevel="1" x14ac:dyDescent="0.2"/>
    <row r="844" outlineLevel="1" x14ac:dyDescent="0.2"/>
    <row r="845" outlineLevel="1" x14ac:dyDescent="0.2"/>
    <row r="846" outlineLevel="1" x14ac:dyDescent="0.2"/>
    <row r="847" outlineLevel="1" x14ac:dyDescent="0.2"/>
    <row r="848" outlineLevel="1" x14ac:dyDescent="0.2"/>
    <row r="849" outlineLevel="1" x14ac:dyDescent="0.2"/>
    <row r="850" outlineLevel="1" x14ac:dyDescent="0.2"/>
    <row r="851" outlineLevel="1" x14ac:dyDescent="0.2"/>
    <row r="852" outlineLevel="1" x14ac:dyDescent="0.2"/>
    <row r="853" outlineLevel="1" x14ac:dyDescent="0.2"/>
    <row r="854" outlineLevel="1" x14ac:dyDescent="0.2"/>
    <row r="855" outlineLevel="1" x14ac:dyDescent="0.2"/>
    <row r="856" outlineLevel="1" x14ac:dyDescent="0.2"/>
    <row r="857" outlineLevel="1" x14ac:dyDescent="0.2"/>
    <row r="858" outlineLevel="1" x14ac:dyDescent="0.2"/>
    <row r="859" outlineLevel="1" x14ac:dyDescent="0.2"/>
    <row r="860" outlineLevel="1" x14ac:dyDescent="0.2"/>
    <row r="861" outlineLevel="1" x14ac:dyDescent="0.2"/>
    <row r="862" outlineLevel="1" x14ac:dyDescent="0.2"/>
    <row r="863" outlineLevel="1" x14ac:dyDescent="0.2"/>
    <row r="864" outlineLevel="1" x14ac:dyDescent="0.2"/>
    <row r="865" outlineLevel="1" x14ac:dyDescent="0.2"/>
    <row r="866" outlineLevel="1" x14ac:dyDescent="0.2"/>
    <row r="867" outlineLevel="1" x14ac:dyDescent="0.2"/>
    <row r="868" outlineLevel="1" x14ac:dyDescent="0.2"/>
    <row r="869" outlineLevel="1" x14ac:dyDescent="0.2"/>
    <row r="870" outlineLevel="1" x14ac:dyDescent="0.2"/>
    <row r="871" outlineLevel="1" x14ac:dyDescent="0.2"/>
    <row r="872" outlineLevel="1" x14ac:dyDescent="0.2"/>
    <row r="873" outlineLevel="1" x14ac:dyDescent="0.2"/>
    <row r="874" outlineLevel="1" x14ac:dyDescent="0.2"/>
    <row r="875" outlineLevel="1" x14ac:dyDescent="0.2"/>
    <row r="876" outlineLevel="1" x14ac:dyDescent="0.2"/>
    <row r="877" outlineLevel="1" x14ac:dyDescent="0.2"/>
    <row r="878" outlineLevel="1" x14ac:dyDescent="0.2"/>
    <row r="879" outlineLevel="1" x14ac:dyDescent="0.2"/>
    <row r="880" outlineLevel="1" x14ac:dyDescent="0.2"/>
    <row r="881" outlineLevel="1" x14ac:dyDescent="0.2"/>
    <row r="882" outlineLevel="1" x14ac:dyDescent="0.2"/>
    <row r="883" outlineLevel="1" x14ac:dyDescent="0.2"/>
    <row r="884" outlineLevel="1" x14ac:dyDescent="0.2"/>
    <row r="885" outlineLevel="1" x14ac:dyDescent="0.2"/>
    <row r="886" outlineLevel="1" x14ac:dyDescent="0.2"/>
    <row r="887" outlineLevel="1" x14ac:dyDescent="0.2"/>
    <row r="888" outlineLevel="1" x14ac:dyDescent="0.2"/>
    <row r="889" outlineLevel="1" x14ac:dyDescent="0.2"/>
    <row r="890" outlineLevel="1" x14ac:dyDescent="0.2"/>
    <row r="891" outlineLevel="1" x14ac:dyDescent="0.2"/>
    <row r="892" outlineLevel="1" x14ac:dyDescent="0.2"/>
    <row r="893" outlineLevel="1" x14ac:dyDescent="0.2"/>
    <row r="894" outlineLevel="1" x14ac:dyDescent="0.2"/>
    <row r="895" outlineLevel="1" x14ac:dyDescent="0.2"/>
    <row r="896" outlineLevel="1" x14ac:dyDescent="0.2"/>
    <row r="897" outlineLevel="1" x14ac:dyDescent="0.2"/>
    <row r="898" outlineLevel="1" x14ac:dyDescent="0.2"/>
    <row r="899" outlineLevel="1" x14ac:dyDescent="0.2"/>
    <row r="900" outlineLevel="1" x14ac:dyDescent="0.2"/>
    <row r="901" outlineLevel="1" x14ac:dyDescent="0.2"/>
    <row r="902" outlineLevel="1" x14ac:dyDescent="0.2"/>
    <row r="903" outlineLevel="1" x14ac:dyDescent="0.2"/>
    <row r="904" outlineLevel="1" x14ac:dyDescent="0.2"/>
    <row r="905" outlineLevel="1" x14ac:dyDescent="0.2"/>
    <row r="906" outlineLevel="1" x14ac:dyDescent="0.2"/>
    <row r="907" outlineLevel="1" x14ac:dyDescent="0.2"/>
    <row r="908" outlineLevel="1" x14ac:dyDescent="0.2"/>
    <row r="909" outlineLevel="1" x14ac:dyDescent="0.2"/>
    <row r="910" outlineLevel="1" x14ac:dyDescent="0.2"/>
    <row r="911" outlineLevel="1" x14ac:dyDescent="0.2"/>
    <row r="912" outlineLevel="1" x14ac:dyDescent="0.2"/>
    <row r="913" outlineLevel="1" x14ac:dyDescent="0.2"/>
    <row r="914" outlineLevel="1" x14ac:dyDescent="0.2"/>
    <row r="915" outlineLevel="1" x14ac:dyDescent="0.2"/>
    <row r="916" outlineLevel="1" x14ac:dyDescent="0.2"/>
    <row r="917" outlineLevel="1" x14ac:dyDescent="0.2"/>
    <row r="918" outlineLevel="1" x14ac:dyDescent="0.2"/>
    <row r="919" outlineLevel="1" x14ac:dyDescent="0.2"/>
    <row r="920" outlineLevel="1" x14ac:dyDescent="0.2"/>
    <row r="921" outlineLevel="1" x14ac:dyDescent="0.2"/>
    <row r="922" outlineLevel="1" x14ac:dyDescent="0.2"/>
    <row r="923" outlineLevel="1" x14ac:dyDescent="0.2"/>
    <row r="924" outlineLevel="1" x14ac:dyDescent="0.2"/>
    <row r="925" outlineLevel="1" x14ac:dyDescent="0.2"/>
    <row r="926" outlineLevel="1" x14ac:dyDescent="0.2"/>
    <row r="927" outlineLevel="1" x14ac:dyDescent="0.2"/>
    <row r="928" outlineLevel="1" x14ac:dyDescent="0.2"/>
    <row r="929" outlineLevel="1" x14ac:dyDescent="0.2"/>
    <row r="930" outlineLevel="1" x14ac:dyDescent="0.2"/>
    <row r="931" outlineLevel="1" x14ac:dyDescent="0.2"/>
    <row r="932" outlineLevel="1" x14ac:dyDescent="0.2"/>
    <row r="933" outlineLevel="1" x14ac:dyDescent="0.2"/>
    <row r="934" outlineLevel="1" x14ac:dyDescent="0.2"/>
    <row r="935" outlineLevel="1" x14ac:dyDescent="0.2"/>
    <row r="936" outlineLevel="1" x14ac:dyDescent="0.2"/>
    <row r="937" outlineLevel="1" x14ac:dyDescent="0.2"/>
    <row r="938" outlineLevel="1" x14ac:dyDescent="0.2"/>
    <row r="939" outlineLevel="1" x14ac:dyDescent="0.2"/>
    <row r="940" outlineLevel="1" x14ac:dyDescent="0.2"/>
    <row r="941" outlineLevel="1" x14ac:dyDescent="0.2"/>
    <row r="942" outlineLevel="1" x14ac:dyDescent="0.2"/>
    <row r="943" outlineLevel="1" x14ac:dyDescent="0.2"/>
    <row r="944" outlineLevel="1" x14ac:dyDescent="0.2"/>
    <row r="945" outlineLevel="1" x14ac:dyDescent="0.2"/>
    <row r="946" outlineLevel="1" x14ac:dyDescent="0.2"/>
    <row r="947" outlineLevel="1" x14ac:dyDescent="0.2"/>
    <row r="948" outlineLevel="1" x14ac:dyDescent="0.2"/>
    <row r="949" outlineLevel="1" x14ac:dyDescent="0.2"/>
    <row r="950" outlineLevel="1" x14ac:dyDescent="0.2"/>
    <row r="951" outlineLevel="1" x14ac:dyDescent="0.2"/>
    <row r="952" outlineLevel="1" x14ac:dyDescent="0.2"/>
    <row r="953" outlineLevel="1" x14ac:dyDescent="0.2"/>
    <row r="954" outlineLevel="1" x14ac:dyDescent="0.2"/>
    <row r="955" outlineLevel="1" x14ac:dyDescent="0.2"/>
    <row r="956" outlineLevel="1" x14ac:dyDescent="0.2"/>
    <row r="957" outlineLevel="1" x14ac:dyDescent="0.2"/>
    <row r="958" outlineLevel="1" x14ac:dyDescent="0.2"/>
    <row r="959" outlineLevel="1" x14ac:dyDescent="0.2"/>
    <row r="960" outlineLevel="1" x14ac:dyDescent="0.2"/>
    <row r="961" outlineLevel="1" x14ac:dyDescent="0.2"/>
    <row r="962" outlineLevel="1" x14ac:dyDescent="0.2"/>
    <row r="963" outlineLevel="1" x14ac:dyDescent="0.2"/>
    <row r="964" outlineLevel="1" x14ac:dyDescent="0.2"/>
    <row r="965" outlineLevel="1" x14ac:dyDescent="0.2"/>
    <row r="966" outlineLevel="1" x14ac:dyDescent="0.2"/>
    <row r="967" outlineLevel="1" x14ac:dyDescent="0.2"/>
    <row r="968" outlineLevel="1" x14ac:dyDescent="0.2"/>
    <row r="969" outlineLevel="1" x14ac:dyDescent="0.2"/>
    <row r="970" outlineLevel="1" x14ac:dyDescent="0.2"/>
    <row r="971" outlineLevel="1" x14ac:dyDescent="0.2"/>
    <row r="972" outlineLevel="1" x14ac:dyDescent="0.2"/>
    <row r="973" outlineLevel="1" x14ac:dyDescent="0.2"/>
    <row r="974" outlineLevel="1" x14ac:dyDescent="0.2"/>
    <row r="975" outlineLevel="1" x14ac:dyDescent="0.2"/>
    <row r="976" outlineLevel="1" x14ac:dyDescent="0.2"/>
    <row r="977" outlineLevel="1" x14ac:dyDescent="0.2"/>
    <row r="978" outlineLevel="1" x14ac:dyDescent="0.2"/>
    <row r="979" outlineLevel="1" x14ac:dyDescent="0.2"/>
    <row r="980" outlineLevel="1" x14ac:dyDescent="0.2"/>
    <row r="981" outlineLevel="1" x14ac:dyDescent="0.2"/>
    <row r="982" outlineLevel="1" x14ac:dyDescent="0.2"/>
    <row r="983" outlineLevel="1" x14ac:dyDescent="0.2"/>
    <row r="984" outlineLevel="1" x14ac:dyDescent="0.2"/>
    <row r="985" outlineLevel="1" x14ac:dyDescent="0.2"/>
    <row r="986" outlineLevel="1" x14ac:dyDescent="0.2"/>
    <row r="987" outlineLevel="1" x14ac:dyDescent="0.2"/>
    <row r="988" outlineLevel="1" x14ac:dyDescent="0.2"/>
    <row r="989" outlineLevel="1" x14ac:dyDescent="0.2"/>
    <row r="990" outlineLevel="1" x14ac:dyDescent="0.2"/>
    <row r="991" outlineLevel="1" x14ac:dyDescent="0.2"/>
    <row r="992" outlineLevel="1" x14ac:dyDescent="0.2"/>
    <row r="993" outlineLevel="1" x14ac:dyDescent="0.2"/>
    <row r="994" outlineLevel="1" x14ac:dyDescent="0.2"/>
    <row r="995" outlineLevel="1" x14ac:dyDescent="0.2"/>
    <row r="996" outlineLevel="1" x14ac:dyDescent="0.2"/>
    <row r="997" outlineLevel="1" x14ac:dyDescent="0.2"/>
    <row r="998" outlineLevel="1" x14ac:dyDescent="0.2"/>
    <row r="999" outlineLevel="1" x14ac:dyDescent="0.2"/>
    <row r="1000" outlineLevel="1" x14ac:dyDescent="0.2"/>
    <row r="1001" outlineLevel="1" x14ac:dyDescent="0.2"/>
    <row r="1002" outlineLevel="1" x14ac:dyDescent="0.2"/>
    <row r="1003" outlineLevel="1" x14ac:dyDescent="0.2"/>
    <row r="1004" outlineLevel="1" x14ac:dyDescent="0.2"/>
    <row r="1005" outlineLevel="1" x14ac:dyDescent="0.2"/>
    <row r="1006" outlineLevel="1" x14ac:dyDescent="0.2"/>
    <row r="1007" outlineLevel="1" x14ac:dyDescent="0.2"/>
    <row r="1008" outlineLevel="1" x14ac:dyDescent="0.2"/>
    <row r="1009" outlineLevel="1" x14ac:dyDescent="0.2"/>
    <row r="1010" outlineLevel="1" x14ac:dyDescent="0.2"/>
    <row r="1011" outlineLevel="1" x14ac:dyDescent="0.2"/>
    <row r="1012" outlineLevel="1" x14ac:dyDescent="0.2"/>
    <row r="1013" outlineLevel="1" x14ac:dyDescent="0.2"/>
    <row r="1014" outlineLevel="1" x14ac:dyDescent="0.2"/>
    <row r="1015" outlineLevel="1" x14ac:dyDescent="0.2"/>
    <row r="1016" outlineLevel="1" x14ac:dyDescent="0.2"/>
    <row r="1017" outlineLevel="1" x14ac:dyDescent="0.2"/>
    <row r="1018" outlineLevel="1" x14ac:dyDescent="0.2"/>
    <row r="1019" outlineLevel="1" x14ac:dyDescent="0.2"/>
    <row r="1020" outlineLevel="1" x14ac:dyDescent="0.2"/>
    <row r="1021" outlineLevel="1" x14ac:dyDescent="0.2"/>
    <row r="1022" outlineLevel="1" x14ac:dyDescent="0.2"/>
    <row r="1023" outlineLevel="1" x14ac:dyDescent="0.2"/>
    <row r="1024" outlineLevel="1" x14ac:dyDescent="0.2"/>
    <row r="1025" outlineLevel="1" x14ac:dyDescent="0.2"/>
    <row r="1026" outlineLevel="1" x14ac:dyDescent="0.2"/>
    <row r="1027" outlineLevel="1" x14ac:dyDescent="0.2"/>
    <row r="1028" outlineLevel="1" x14ac:dyDescent="0.2"/>
    <row r="1029" outlineLevel="1" x14ac:dyDescent="0.2"/>
    <row r="1030" outlineLevel="1" x14ac:dyDescent="0.2"/>
    <row r="1031" outlineLevel="1" x14ac:dyDescent="0.2"/>
    <row r="1032" outlineLevel="1" x14ac:dyDescent="0.2"/>
    <row r="1033" outlineLevel="1" x14ac:dyDescent="0.2"/>
    <row r="1034" outlineLevel="1" x14ac:dyDescent="0.2"/>
    <row r="1035" outlineLevel="1" x14ac:dyDescent="0.2"/>
    <row r="1036" outlineLevel="1" x14ac:dyDescent="0.2"/>
    <row r="1037" outlineLevel="1" x14ac:dyDescent="0.2"/>
    <row r="1038" outlineLevel="1" x14ac:dyDescent="0.2"/>
    <row r="1039" outlineLevel="1" x14ac:dyDescent="0.2"/>
    <row r="1040" outlineLevel="1" x14ac:dyDescent="0.2"/>
    <row r="1041" outlineLevel="1" x14ac:dyDescent="0.2"/>
    <row r="1042" outlineLevel="1" x14ac:dyDescent="0.2"/>
    <row r="1043" outlineLevel="1" x14ac:dyDescent="0.2"/>
    <row r="1044" outlineLevel="1" x14ac:dyDescent="0.2"/>
    <row r="1045" outlineLevel="1" x14ac:dyDescent="0.2"/>
    <row r="1046" outlineLevel="1" x14ac:dyDescent="0.2"/>
    <row r="1047" outlineLevel="1" x14ac:dyDescent="0.2"/>
    <row r="1048" outlineLevel="1" x14ac:dyDescent="0.2"/>
    <row r="1049" outlineLevel="1" x14ac:dyDescent="0.2"/>
    <row r="1050" outlineLevel="1" x14ac:dyDescent="0.2"/>
    <row r="1051" outlineLevel="1" x14ac:dyDescent="0.2"/>
    <row r="1052" outlineLevel="1" x14ac:dyDescent="0.2"/>
    <row r="1053" outlineLevel="1" x14ac:dyDescent="0.2"/>
    <row r="1054" outlineLevel="1" x14ac:dyDescent="0.2"/>
    <row r="1055" outlineLevel="1" x14ac:dyDescent="0.2"/>
    <row r="1056" outlineLevel="1" x14ac:dyDescent="0.2"/>
    <row r="1057" outlineLevel="1" x14ac:dyDescent="0.2"/>
    <row r="1058" outlineLevel="1" x14ac:dyDescent="0.2"/>
    <row r="1059" outlineLevel="1" x14ac:dyDescent="0.2"/>
    <row r="1060" outlineLevel="1" x14ac:dyDescent="0.2"/>
    <row r="1061" outlineLevel="1" x14ac:dyDescent="0.2"/>
    <row r="1062" outlineLevel="1" x14ac:dyDescent="0.2"/>
    <row r="1063" outlineLevel="1" x14ac:dyDescent="0.2"/>
    <row r="1064" outlineLevel="1" x14ac:dyDescent="0.2"/>
    <row r="1065" outlineLevel="1" x14ac:dyDescent="0.2"/>
    <row r="1066" outlineLevel="1" x14ac:dyDescent="0.2"/>
    <row r="1067" outlineLevel="1" x14ac:dyDescent="0.2"/>
    <row r="1068" outlineLevel="1" x14ac:dyDescent="0.2"/>
    <row r="1069" outlineLevel="1" x14ac:dyDescent="0.2"/>
    <row r="1070" outlineLevel="1" x14ac:dyDescent="0.2"/>
    <row r="1071" outlineLevel="1" x14ac:dyDescent="0.2"/>
    <row r="1072" outlineLevel="1" x14ac:dyDescent="0.2"/>
    <row r="1073" outlineLevel="1" x14ac:dyDescent="0.2"/>
    <row r="1074" outlineLevel="1" x14ac:dyDescent="0.2"/>
    <row r="1075" outlineLevel="1" x14ac:dyDescent="0.2"/>
    <row r="1076" outlineLevel="1" x14ac:dyDescent="0.2"/>
    <row r="1077" outlineLevel="1" x14ac:dyDescent="0.2"/>
    <row r="1078" outlineLevel="1" x14ac:dyDescent="0.2"/>
    <row r="1079" outlineLevel="1" x14ac:dyDescent="0.2"/>
    <row r="1080" outlineLevel="1" x14ac:dyDescent="0.2"/>
    <row r="1081" outlineLevel="1" x14ac:dyDescent="0.2"/>
    <row r="1082" outlineLevel="1" x14ac:dyDescent="0.2"/>
    <row r="1083" outlineLevel="1" x14ac:dyDescent="0.2"/>
    <row r="1084" outlineLevel="1" x14ac:dyDescent="0.2"/>
    <row r="1085" outlineLevel="1" x14ac:dyDescent="0.2"/>
    <row r="1086" outlineLevel="1" x14ac:dyDescent="0.2"/>
    <row r="1087" outlineLevel="1" x14ac:dyDescent="0.2"/>
    <row r="1088" outlineLevel="1" x14ac:dyDescent="0.2"/>
    <row r="1089" outlineLevel="1" x14ac:dyDescent="0.2"/>
    <row r="1090" outlineLevel="1" x14ac:dyDescent="0.2"/>
    <row r="1091" outlineLevel="1" x14ac:dyDescent="0.2"/>
    <row r="1092" outlineLevel="1" x14ac:dyDescent="0.2"/>
    <row r="1093" outlineLevel="1" x14ac:dyDescent="0.2"/>
    <row r="1094" outlineLevel="1" x14ac:dyDescent="0.2"/>
    <row r="1095" outlineLevel="1" x14ac:dyDescent="0.2"/>
    <row r="1096" outlineLevel="1" x14ac:dyDescent="0.2"/>
    <row r="1097" outlineLevel="1" x14ac:dyDescent="0.2"/>
    <row r="1098" outlineLevel="1" x14ac:dyDescent="0.2"/>
    <row r="1099" outlineLevel="1" x14ac:dyDescent="0.2"/>
    <row r="1100" outlineLevel="1" x14ac:dyDescent="0.2"/>
    <row r="1101" outlineLevel="1" x14ac:dyDescent="0.2"/>
    <row r="1102" outlineLevel="1" x14ac:dyDescent="0.2"/>
    <row r="1103" outlineLevel="1" x14ac:dyDescent="0.2"/>
    <row r="1104" outlineLevel="1" x14ac:dyDescent="0.2"/>
    <row r="1105" outlineLevel="1" x14ac:dyDescent="0.2"/>
    <row r="1106" outlineLevel="1" x14ac:dyDescent="0.2"/>
    <row r="1107" outlineLevel="1" x14ac:dyDescent="0.2"/>
    <row r="1108" outlineLevel="1" x14ac:dyDescent="0.2"/>
    <row r="1109" outlineLevel="1" x14ac:dyDescent="0.2"/>
    <row r="1110" outlineLevel="1" x14ac:dyDescent="0.2"/>
    <row r="1111" outlineLevel="1" x14ac:dyDescent="0.2"/>
    <row r="1112" outlineLevel="1" x14ac:dyDescent="0.2"/>
    <row r="1113" outlineLevel="1" x14ac:dyDescent="0.2"/>
    <row r="1114" outlineLevel="1" x14ac:dyDescent="0.2"/>
    <row r="1115" outlineLevel="1" x14ac:dyDescent="0.2"/>
    <row r="1116" outlineLevel="1" x14ac:dyDescent="0.2"/>
    <row r="1117" outlineLevel="1" x14ac:dyDescent="0.2"/>
    <row r="1118" outlineLevel="1" x14ac:dyDescent="0.2"/>
    <row r="1119" outlineLevel="1" x14ac:dyDescent="0.2"/>
    <row r="1120" outlineLevel="1" x14ac:dyDescent="0.2"/>
    <row r="1121" outlineLevel="1" x14ac:dyDescent="0.2"/>
    <row r="1122" outlineLevel="1" x14ac:dyDescent="0.2"/>
    <row r="1123" outlineLevel="1" x14ac:dyDescent="0.2"/>
    <row r="1124" outlineLevel="1" x14ac:dyDescent="0.2"/>
    <row r="1125" outlineLevel="1" x14ac:dyDescent="0.2"/>
    <row r="1126" outlineLevel="1" x14ac:dyDescent="0.2"/>
    <row r="1127" outlineLevel="1" x14ac:dyDescent="0.2"/>
    <row r="1128" outlineLevel="1" x14ac:dyDescent="0.2"/>
    <row r="1129" outlineLevel="1" x14ac:dyDescent="0.2"/>
    <row r="1130" outlineLevel="1" x14ac:dyDescent="0.2"/>
    <row r="1131" outlineLevel="1" x14ac:dyDescent="0.2"/>
    <row r="1132" outlineLevel="1" x14ac:dyDescent="0.2"/>
    <row r="1133" outlineLevel="1" x14ac:dyDescent="0.2"/>
    <row r="1134" outlineLevel="1" x14ac:dyDescent="0.2"/>
    <row r="1135" outlineLevel="1" x14ac:dyDescent="0.2"/>
    <row r="1136" outlineLevel="1" x14ac:dyDescent="0.2"/>
    <row r="1137" outlineLevel="1" x14ac:dyDescent="0.2"/>
    <row r="1138" outlineLevel="1" x14ac:dyDescent="0.2"/>
    <row r="1139" outlineLevel="1" x14ac:dyDescent="0.2"/>
    <row r="1140" outlineLevel="1" x14ac:dyDescent="0.2"/>
    <row r="1141" outlineLevel="1" x14ac:dyDescent="0.2"/>
    <row r="1142" outlineLevel="1" x14ac:dyDescent="0.2"/>
    <row r="1143" outlineLevel="1" x14ac:dyDescent="0.2"/>
    <row r="1144" outlineLevel="1" x14ac:dyDescent="0.2"/>
    <row r="1145" outlineLevel="1" x14ac:dyDescent="0.2"/>
    <row r="1146" outlineLevel="1" x14ac:dyDescent="0.2"/>
    <row r="1147" outlineLevel="1" x14ac:dyDescent="0.2"/>
    <row r="1148" outlineLevel="1" x14ac:dyDescent="0.2"/>
    <row r="1149" outlineLevel="1" x14ac:dyDescent="0.2"/>
    <row r="1150" outlineLevel="1" x14ac:dyDescent="0.2"/>
    <row r="1151" outlineLevel="1" x14ac:dyDescent="0.2"/>
    <row r="1152" outlineLevel="1" x14ac:dyDescent="0.2"/>
    <row r="1153" outlineLevel="1" x14ac:dyDescent="0.2"/>
    <row r="1154" outlineLevel="1" x14ac:dyDescent="0.2"/>
    <row r="1155" outlineLevel="1" x14ac:dyDescent="0.2"/>
    <row r="1156" outlineLevel="1" x14ac:dyDescent="0.2"/>
    <row r="1157" outlineLevel="1" x14ac:dyDescent="0.2"/>
    <row r="1158" outlineLevel="1" x14ac:dyDescent="0.2"/>
    <row r="1159" outlineLevel="1" x14ac:dyDescent="0.2"/>
    <row r="1160" outlineLevel="1" x14ac:dyDescent="0.2"/>
    <row r="1161" outlineLevel="1" x14ac:dyDescent="0.2"/>
    <row r="1162" outlineLevel="1" x14ac:dyDescent="0.2"/>
    <row r="1163" outlineLevel="1" x14ac:dyDescent="0.2"/>
    <row r="1164" outlineLevel="1" x14ac:dyDescent="0.2"/>
    <row r="1165" outlineLevel="1" x14ac:dyDescent="0.2"/>
    <row r="1166" outlineLevel="1" x14ac:dyDescent="0.2"/>
    <row r="1167" outlineLevel="1" x14ac:dyDescent="0.2"/>
    <row r="1168" outlineLevel="1" x14ac:dyDescent="0.2"/>
    <row r="1169" outlineLevel="1" x14ac:dyDescent="0.2"/>
    <row r="1170" outlineLevel="1" x14ac:dyDescent="0.2"/>
    <row r="1171" outlineLevel="1" x14ac:dyDescent="0.2"/>
    <row r="1172" outlineLevel="1" x14ac:dyDescent="0.2"/>
    <row r="1173" outlineLevel="1" x14ac:dyDescent="0.2"/>
    <row r="1174" outlineLevel="1" x14ac:dyDescent="0.2"/>
    <row r="1175" outlineLevel="1" x14ac:dyDescent="0.2"/>
    <row r="1176" outlineLevel="1" x14ac:dyDescent="0.2"/>
    <row r="1177" outlineLevel="1" x14ac:dyDescent="0.2"/>
    <row r="1178" outlineLevel="1" x14ac:dyDescent="0.2"/>
    <row r="1179" outlineLevel="1" x14ac:dyDescent="0.2"/>
    <row r="1180" outlineLevel="1" x14ac:dyDescent="0.2"/>
    <row r="1181" outlineLevel="1" x14ac:dyDescent="0.2"/>
    <row r="1182" outlineLevel="1" x14ac:dyDescent="0.2"/>
    <row r="1183" outlineLevel="1" x14ac:dyDescent="0.2"/>
    <row r="1184" outlineLevel="1" x14ac:dyDescent="0.2"/>
    <row r="1185" outlineLevel="1" x14ac:dyDescent="0.2"/>
    <row r="1186" outlineLevel="1" x14ac:dyDescent="0.2"/>
    <row r="1187" outlineLevel="1" x14ac:dyDescent="0.2"/>
    <row r="1188" outlineLevel="1" x14ac:dyDescent="0.2"/>
    <row r="1189" outlineLevel="1" x14ac:dyDescent="0.2"/>
    <row r="1190" outlineLevel="1" x14ac:dyDescent="0.2"/>
    <row r="1191" outlineLevel="1" x14ac:dyDescent="0.2"/>
    <row r="1192" outlineLevel="1" x14ac:dyDescent="0.2"/>
    <row r="1193" outlineLevel="1" x14ac:dyDescent="0.2"/>
    <row r="1194" outlineLevel="1" x14ac:dyDescent="0.2"/>
    <row r="1195" outlineLevel="1" x14ac:dyDescent="0.2"/>
    <row r="1196" outlineLevel="1" x14ac:dyDescent="0.2"/>
    <row r="1197" outlineLevel="1" x14ac:dyDescent="0.2"/>
    <row r="1198" outlineLevel="1" x14ac:dyDescent="0.2"/>
    <row r="1199" outlineLevel="1" x14ac:dyDescent="0.2"/>
    <row r="1200" outlineLevel="1" x14ac:dyDescent="0.2"/>
    <row r="1201" outlineLevel="1" x14ac:dyDescent="0.2"/>
    <row r="1202" outlineLevel="1" x14ac:dyDescent="0.2"/>
    <row r="1203" outlineLevel="1" x14ac:dyDescent="0.2"/>
    <row r="1204" outlineLevel="1" x14ac:dyDescent="0.2"/>
    <row r="1205" outlineLevel="1" x14ac:dyDescent="0.2"/>
    <row r="1206" outlineLevel="1" x14ac:dyDescent="0.2"/>
    <row r="1207" outlineLevel="1" x14ac:dyDescent="0.2"/>
    <row r="1208" outlineLevel="1" x14ac:dyDescent="0.2"/>
    <row r="1209" outlineLevel="1" x14ac:dyDescent="0.2"/>
    <row r="1210" outlineLevel="1" x14ac:dyDescent="0.2"/>
    <row r="1211" outlineLevel="1" x14ac:dyDescent="0.2"/>
    <row r="1212" outlineLevel="1" x14ac:dyDescent="0.2"/>
    <row r="1213" outlineLevel="1" x14ac:dyDescent="0.2"/>
    <row r="1214" outlineLevel="1" x14ac:dyDescent="0.2"/>
    <row r="1215" outlineLevel="1" x14ac:dyDescent="0.2"/>
    <row r="1216" outlineLevel="1" x14ac:dyDescent="0.2"/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  <tableParts count="2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0722-FF3F-44A7-9319-842E3CBC674D}">
  <sheetPr>
    <tabColor rgb="FF068026"/>
  </sheetPr>
  <dimension ref="A2:Z53"/>
  <sheetViews>
    <sheetView showGridLines="0" zoomScaleNormal="100" workbookViewId="0">
      <pane xSplit="4" ySplit="5" topLeftCell="E6" activePane="bottomRight" state="frozen"/>
      <selection pane="topRight" activeCell="G9" sqref="G9"/>
      <selection pane="bottomLeft" activeCell="G9" sqref="G9"/>
      <selection pane="bottomRight" activeCell="M40" sqref="M40"/>
    </sheetView>
  </sheetViews>
  <sheetFormatPr defaultColWidth="0" defaultRowHeight="15" zeroHeight="1" outlineLevelRow="1" x14ac:dyDescent="0.25"/>
  <cols>
    <col min="1" max="1" width="2.7109375" customWidth="1"/>
    <col min="2" max="3" width="9.28515625" customWidth="1"/>
    <col min="4" max="4" width="13.28515625" customWidth="1"/>
    <col min="5" max="5" width="9.28515625" customWidth="1"/>
    <col min="6" max="6" width="2.28515625" customWidth="1"/>
    <col min="7" max="7" width="13.7109375" customWidth="1"/>
    <col min="8" max="8" width="2.28515625" customWidth="1"/>
    <col min="9" max="9" width="13.7109375" customWidth="1"/>
    <col min="10" max="10" width="2.28515625" customWidth="1"/>
    <col min="11" max="11" width="13.7109375" customWidth="1"/>
    <col min="12" max="12" width="2.28515625" customWidth="1"/>
    <col min="13" max="13" width="14.5703125" bestFit="1" customWidth="1"/>
    <col min="14" max="15" width="2.28515625" customWidth="1"/>
    <col min="16" max="16" width="6.5703125" bestFit="1" customWidth="1"/>
    <col min="17" max="17" width="2.28515625" customWidth="1"/>
    <col min="18" max="18" width="5.7109375" customWidth="1"/>
    <col min="19" max="19" width="2.28515625" customWidth="1"/>
    <col min="20" max="20" width="5.7109375" customWidth="1"/>
    <col min="21" max="21" width="2.28515625" customWidth="1"/>
    <col min="22" max="22" width="5.7109375" customWidth="1"/>
    <col min="23" max="23" width="8.7109375" customWidth="1"/>
    <col min="24" max="26" width="13.7109375" hidden="1" customWidth="1"/>
    <col min="27" max="16384" width="8.7109375" hidden="1"/>
  </cols>
  <sheetData>
    <row r="2" spans="2:20" ht="15.75" thickBot="1" x14ac:dyDescent="0.3">
      <c r="E2" s="26"/>
      <c r="F2" s="70"/>
      <c r="G2" s="105">
        <v>2025</v>
      </c>
      <c r="H2" s="70"/>
      <c r="I2" s="105">
        <v>2026</v>
      </c>
      <c r="J2" s="70"/>
      <c r="K2" s="105">
        <v>2027</v>
      </c>
      <c r="L2" s="70"/>
      <c r="M2" s="105">
        <v>2028</v>
      </c>
      <c r="N2" s="70"/>
      <c r="O2" s="75"/>
      <c r="P2" s="93" t="s">
        <v>229</v>
      </c>
      <c r="R2" s="93" t="s">
        <v>229</v>
      </c>
      <c r="T2" s="93" t="s">
        <v>229</v>
      </c>
    </row>
    <row r="3" spans="2:20" x14ac:dyDescent="0.25">
      <c r="E3" s="27"/>
      <c r="F3" s="30"/>
      <c r="G3" s="31"/>
      <c r="H3" s="31"/>
      <c r="I3" s="31"/>
      <c r="J3" s="31"/>
      <c r="K3" s="31"/>
      <c r="L3" s="31"/>
      <c r="M3" s="31"/>
      <c r="N3" s="31"/>
      <c r="O3" s="41"/>
    </row>
    <row r="4" spans="2:20" x14ac:dyDescent="0.25">
      <c r="E4" s="24"/>
      <c r="F4" s="30"/>
      <c r="G4" s="30"/>
      <c r="H4" s="30"/>
      <c r="I4" s="30"/>
      <c r="J4" s="30"/>
      <c r="K4" s="30"/>
      <c r="L4" s="30"/>
      <c r="M4" s="30"/>
      <c r="N4" s="30"/>
      <c r="O4" s="41"/>
    </row>
    <row r="5" spans="2:20" x14ac:dyDescent="0.25">
      <c r="E5" s="14"/>
      <c r="O5" s="42"/>
    </row>
    <row r="6" spans="2:20" x14ac:dyDescent="0.25"/>
    <row r="7" spans="2:20" x14ac:dyDescent="0.25">
      <c r="B7" s="2" t="s">
        <v>290</v>
      </c>
      <c r="C7" t="s">
        <v>38</v>
      </c>
      <c r="F7" s="73"/>
      <c r="G7" s="60" t="e">
        <f>SUMIFS(#REF!,#REF!,'DRE Anual'!G$2)</f>
        <v>#REF!</v>
      </c>
      <c r="H7" s="73"/>
      <c r="I7" s="60" t="e">
        <f>SUMIFS(#REF!,#REF!,'DRE Anual'!I$2)</f>
        <v>#REF!</v>
      </c>
      <c r="J7" s="73"/>
      <c r="K7" s="60" t="e">
        <f>SUMIFS(#REF!,#REF!,'DRE Anual'!K$2)</f>
        <v>#REF!</v>
      </c>
      <c r="L7" s="73"/>
      <c r="M7" s="60" t="e">
        <f>SUMIFS(#REF!,#REF!,'DRE Anual'!M$2)</f>
        <v>#REF!</v>
      </c>
      <c r="N7" s="73"/>
      <c r="O7" s="85"/>
      <c r="P7" s="112" t="str">
        <f>IFERROR(I7/G7-1,"")</f>
        <v/>
      </c>
      <c r="R7" s="112" t="str">
        <f>IFERROR(K7/I7-1,"")</f>
        <v/>
      </c>
      <c r="T7" s="112" t="str">
        <f t="shared" ref="T7:T38" si="0">IFERROR(M7/K7-1,"")</f>
        <v/>
      </c>
    </row>
    <row r="8" spans="2:20" x14ac:dyDescent="0.25">
      <c r="B8" s="2"/>
      <c r="O8" s="65"/>
      <c r="P8" s="65"/>
      <c r="R8" s="65"/>
      <c r="T8" s="64" t="str">
        <f t="shared" si="0"/>
        <v/>
      </c>
    </row>
    <row r="9" spans="2:20" x14ac:dyDescent="0.25">
      <c r="B9" s="2" t="s">
        <v>296</v>
      </c>
      <c r="C9" t="s">
        <v>297</v>
      </c>
      <c r="F9" s="69"/>
      <c r="G9" s="57" t="e">
        <f>SUMIFS(#REF!,#REF!,'DRE Anual'!G$2)</f>
        <v>#REF!</v>
      </c>
      <c r="H9" s="69"/>
      <c r="I9" s="57" t="e">
        <f>SUMIFS(#REF!,#REF!,'DRE Anual'!I$2)</f>
        <v>#REF!</v>
      </c>
      <c r="J9" s="69"/>
      <c r="K9" s="57" t="e">
        <f>SUMIFS(#REF!,#REF!,'DRE Anual'!K$2)</f>
        <v>#REF!</v>
      </c>
      <c r="L9" s="69"/>
      <c r="M9" s="57" t="e">
        <f>SUMIFS(#REF!,#REF!,'DRE Anual'!M$2)</f>
        <v>#REF!</v>
      </c>
      <c r="N9" s="69"/>
      <c r="O9" s="85"/>
      <c r="P9" s="64" t="str">
        <f>IFERROR(I9/G9-1,"")</f>
        <v/>
      </c>
      <c r="R9" s="64" t="str">
        <f>IFERROR(K9/I9-1,"")</f>
        <v/>
      </c>
      <c r="T9" s="64" t="str">
        <f t="shared" si="0"/>
        <v/>
      </c>
    </row>
    <row r="10" spans="2:20" x14ac:dyDescent="0.25">
      <c r="B10" s="2"/>
      <c r="O10" s="65"/>
      <c r="P10" s="65"/>
      <c r="R10" s="65"/>
      <c r="T10" s="64" t="str">
        <f t="shared" si="0"/>
        <v/>
      </c>
    </row>
    <row r="11" spans="2:20" x14ac:dyDescent="0.25">
      <c r="B11" s="20" t="s">
        <v>299</v>
      </c>
      <c r="C11" s="1" t="s">
        <v>300</v>
      </c>
      <c r="D11" s="1"/>
      <c r="F11" s="73"/>
      <c r="G11" s="39" t="e">
        <f>SUM(G7:G9)</f>
        <v>#REF!</v>
      </c>
      <c r="H11" s="73"/>
      <c r="I11" s="39" t="e">
        <f>SUM(I7:I9)</f>
        <v>#REF!</v>
      </c>
      <c r="J11" s="73"/>
      <c r="K11" s="39" t="e">
        <f>SUM(K7:K9)</f>
        <v>#REF!</v>
      </c>
      <c r="L11" s="32"/>
      <c r="M11" s="39" t="e">
        <f>SUM(M7:M9)</f>
        <v>#REF!</v>
      </c>
      <c r="N11" s="32"/>
      <c r="O11" s="85"/>
      <c r="P11" s="64" t="str">
        <f>IFERROR(I11/G11-1,"")</f>
        <v/>
      </c>
      <c r="R11" s="64" t="str">
        <f>IFERROR(K11/I11-1,"")</f>
        <v/>
      </c>
      <c r="T11" s="64" t="str">
        <f t="shared" si="0"/>
        <v/>
      </c>
    </row>
    <row r="12" spans="2:20" x14ac:dyDescent="0.25">
      <c r="B12" s="2"/>
      <c r="O12" s="65"/>
      <c r="P12" s="65"/>
      <c r="R12" s="65"/>
      <c r="T12" s="64" t="str">
        <f t="shared" si="0"/>
        <v/>
      </c>
    </row>
    <row r="13" spans="2:20" x14ac:dyDescent="0.25">
      <c r="B13" s="2" t="s">
        <v>296</v>
      </c>
      <c r="C13" t="s">
        <v>301</v>
      </c>
      <c r="F13" s="69"/>
      <c r="G13" s="57" t="e">
        <f>SUMIFS(#REF!,#REF!,'DRE Anual'!G$2)</f>
        <v>#REF!</v>
      </c>
      <c r="H13" s="69"/>
      <c r="I13" s="57" t="e">
        <f>SUMIFS(#REF!,#REF!,'DRE Anual'!I$2)</f>
        <v>#REF!</v>
      </c>
      <c r="J13" s="69"/>
      <c r="K13" s="57" t="e">
        <f>SUMIFS(#REF!,#REF!,'DRE Anual'!K$2)</f>
        <v>#REF!</v>
      </c>
      <c r="L13" s="69"/>
      <c r="M13" s="57" t="e">
        <f>SUMIFS(#REF!,#REF!,'DRE Anual'!M$2)</f>
        <v>#REF!</v>
      </c>
      <c r="N13" s="69"/>
      <c r="O13" s="85"/>
      <c r="P13" s="64" t="str">
        <f t="shared" ref="P13:P19" si="1">IFERROR(I13/G13-1,"")</f>
        <v/>
      </c>
      <c r="R13" s="64" t="str">
        <f t="shared" ref="R13:R19" si="2">IFERROR(K13/I13-1,"")</f>
        <v/>
      </c>
      <c r="T13" s="64" t="str">
        <f t="shared" si="0"/>
        <v/>
      </c>
    </row>
    <row r="14" spans="2:20" s="13" customFormat="1" ht="12" outlineLevel="1" x14ac:dyDescent="0.2">
      <c r="B14" s="14"/>
      <c r="C14" s="13" t="s">
        <v>303</v>
      </c>
      <c r="F14" s="19"/>
      <c r="G14" s="57" t="e">
        <f>-SUMIFS(#REF!,#REF!,'DRE Anual'!G$2)</f>
        <v>#REF!</v>
      </c>
      <c r="H14" s="19"/>
      <c r="I14" s="57" t="e">
        <f>-SUMIFS(#REF!,#REF!,'DRE Anual'!I$2)</f>
        <v>#REF!</v>
      </c>
      <c r="J14" s="19"/>
      <c r="K14" s="57" t="e">
        <f>-SUMIFS(#REF!,#REF!,'DRE Anual'!K$2)</f>
        <v>#REF!</v>
      </c>
      <c r="L14" s="19"/>
      <c r="M14" s="57" t="e">
        <f>-SUMIFS(#REF!,#REF!,'DRE Anual'!M$2)</f>
        <v>#REF!</v>
      </c>
      <c r="N14" s="19"/>
      <c r="O14" s="43"/>
      <c r="P14" s="64" t="str">
        <f t="shared" si="1"/>
        <v/>
      </c>
      <c r="R14" s="64" t="str">
        <f t="shared" si="2"/>
        <v/>
      </c>
      <c r="T14" s="64" t="str">
        <f t="shared" si="0"/>
        <v/>
      </c>
    </row>
    <row r="15" spans="2:20" s="13" customFormat="1" ht="12" outlineLevel="1" x14ac:dyDescent="0.2">
      <c r="B15" s="14"/>
      <c r="C15" s="13" t="s">
        <v>49</v>
      </c>
      <c r="F15" s="19"/>
      <c r="G15" s="57" t="e">
        <f>-SUMIFS(#REF!,#REF!,'DRE Anual'!G$2)</f>
        <v>#REF!</v>
      </c>
      <c r="H15" s="19"/>
      <c r="I15" s="57" t="e">
        <f>-SUMIFS(#REF!,#REF!,'DRE Anual'!I$2)</f>
        <v>#REF!</v>
      </c>
      <c r="J15" s="19"/>
      <c r="K15" s="57" t="e">
        <f>-SUMIFS(#REF!,#REF!,'DRE Anual'!K$2)</f>
        <v>#REF!</v>
      </c>
      <c r="L15" s="19"/>
      <c r="M15" s="57" t="e">
        <f>-SUMIFS(#REF!,#REF!,'DRE Anual'!M$2)</f>
        <v>#REF!</v>
      </c>
      <c r="N15" s="19"/>
      <c r="O15" s="43"/>
      <c r="P15" s="64" t="str">
        <f t="shared" si="1"/>
        <v/>
      </c>
      <c r="R15" s="64" t="str">
        <f t="shared" si="2"/>
        <v/>
      </c>
      <c r="T15" s="64" t="str">
        <f t="shared" si="0"/>
        <v/>
      </c>
    </row>
    <row r="16" spans="2:20" s="13" customFormat="1" ht="12" outlineLevel="1" x14ac:dyDescent="0.2">
      <c r="B16" s="14"/>
      <c r="C16" s="13" t="s">
        <v>304</v>
      </c>
      <c r="F16" s="19"/>
      <c r="G16" s="57" t="e">
        <f>-SUMIFS(#REF!,#REF!,'DRE Anual'!G$2)</f>
        <v>#REF!</v>
      </c>
      <c r="H16" s="19"/>
      <c r="I16" s="57" t="e">
        <f>-SUMIFS(#REF!,#REF!,'DRE Anual'!I$2)</f>
        <v>#REF!</v>
      </c>
      <c r="J16" s="19"/>
      <c r="K16" s="57" t="e">
        <f>-SUMIFS(#REF!,#REF!,'DRE Anual'!K$2)</f>
        <v>#REF!</v>
      </c>
      <c r="L16" s="19"/>
      <c r="M16" s="57" t="e">
        <f>-SUMIFS(#REF!,#REF!,'DRE Anual'!M$2)</f>
        <v>#REF!</v>
      </c>
      <c r="N16" s="19"/>
      <c r="O16" s="43"/>
      <c r="P16" s="64" t="str">
        <f t="shared" si="1"/>
        <v/>
      </c>
      <c r="R16" s="64" t="str">
        <f t="shared" si="2"/>
        <v/>
      </c>
      <c r="T16" s="64" t="str">
        <f t="shared" si="0"/>
        <v/>
      </c>
    </row>
    <row r="17" spans="2:20" s="13" customFormat="1" ht="12" outlineLevel="1" x14ac:dyDescent="0.2">
      <c r="B17" s="14"/>
      <c r="C17" s="13" t="s">
        <v>305</v>
      </c>
      <c r="F17" s="19"/>
      <c r="G17" s="57" t="e">
        <f>-SUMIFS(#REF!,#REF!,'DRE Anual'!G$2)</f>
        <v>#REF!</v>
      </c>
      <c r="H17" s="19"/>
      <c r="I17" s="57" t="e">
        <f>-SUMIFS(#REF!,#REF!,'DRE Anual'!I$2)</f>
        <v>#REF!</v>
      </c>
      <c r="J17" s="19"/>
      <c r="K17" s="57" t="e">
        <f>-SUMIFS(#REF!,#REF!,'DRE Anual'!K$2)</f>
        <v>#REF!</v>
      </c>
      <c r="L17" s="19"/>
      <c r="M17" s="57" t="e">
        <f>-SUMIFS(#REF!,#REF!,'DRE Anual'!M$2)</f>
        <v>#REF!</v>
      </c>
      <c r="N17" s="19"/>
      <c r="O17" s="43"/>
      <c r="P17" s="64" t="str">
        <f t="shared" si="1"/>
        <v/>
      </c>
      <c r="R17" s="64" t="str">
        <f t="shared" si="2"/>
        <v/>
      </c>
      <c r="T17" s="64" t="str">
        <f t="shared" si="0"/>
        <v/>
      </c>
    </row>
    <row r="18" spans="2:20" s="13" customFormat="1" ht="12" outlineLevel="1" x14ac:dyDescent="0.2">
      <c r="B18" s="14"/>
      <c r="C18" s="13" t="s">
        <v>306</v>
      </c>
      <c r="G18" s="57" t="e">
        <f>-SUMIFS(#REF!,#REF!,'DRE Anual'!G$2)</f>
        <v>#REF!</v>
      </c>
      <c r="I18" s="57" t="e">
        <f>-SUMIFS(#REF!,#REF!,'DRE Anual'!I$2)</f>
        <v>#REF!</v>
      </c>
      <c r="K18" s="57" t="e">
        <f>-SUMIFS(#REF!,#REF!,'DRE Anual'!K$2)</f>
        <v>#REF!</v>
      </c>
      <c r="M18" s="57" t="e">
        <f>-SUMIFS(#REF!,#REF!,'DRE Anual'!M$2)</f>
        <v>#REF!</v>
      </c>
      <c r="O18" s="119"/>
      <c r="P18" s="64" t="str">
        <f t="shared" si="1"/>
        <v/>
      </c>
      <c r="R18" s="64" t="str">
        <f t="shared" si="2"/>
        <v/>
      </c>
      <c r="T18" s="64" t="str">
        <f t="shared" si="0"/>
        <v/>
      </c>
    </row>
    <row r="19" spans="2:20" x14ac:dyDescent="0.25">
      <c r="B19" s="20" t="s">
        <v>299</v>
      </c>
      <c r="C19" s="1" t="s">
        <v>307</v>
      </c>
      <c r="D19" s="1"/>
      <c r="F19" s="59"/>
      <c r="G19" s="59" t="e">
        <f>SUM(G11:G13)</f>
        <v>#REF!</v>
      </c>
      <c r="H19" s="59"/>
      <c r="I19" s="59" t="e">
        <f>SUM(I11:I13)</f>
        <v>#REF!</v>
      </c>
      <c r="J19" s="59"/>
      <c r="K19" s="59" t="e">
        <f>SUM(K11:K13)</f>
        <v>#REF!</v>
      </c>
      <c r="L19" s="59"/>
      <c r="M19" s="59" t="e">
        <f>SUM(M11:M13)</f>
        <v>#REF!</v>
      </c>
      <c r="N19" s="59"/>
      <c r="O19" s="85"/>
      <c r="P19" s="64" t="str">
        <f t="shared" si="1"/>
        <v/>
      </c>
      <c r="R19" s="64" t="str">
        <f t="shared" si="2"/>
        <v/>
      </c>
      <c r="T19" s="64" t="str">
        <f t="shared" si="0"/>
        <v/>
      </c>
    </row>
    <row r="20" spans="2:20" x14ac:dyDescent="0.25">
      <c r="T20" s="64" t="str">
        <f t="shared" si="0"/>
        <v/>
      </c>
    </row>
    <row r="21" spans="2:20" x14ac:dyDescent="0.25">
      <c r="B21" s="2" t="s">
        <v>296</v>
      </c>
      <c r="C21" t="s">
        <v>308</v>
      </c>
      <c r="F21" s="69"/>
      <c r="G21" s="57" t="e">
        <f>SUMIFS(#REF!,#REF!,'DRE Anual'!G$2)</f>
        <v>#REF!</v>
      </c>
      <c r="H21" s="69"/>
      <c r="I21" s="57" t="e">
        <f>SUMIFS(#REF!,#REF!,'DRE Anual'!I$2)</f>
        <v>#REF!</v>
      </c>
      <c r="J21" s="69"/>
      <c r="K21" s="57" t="e">
        <f>SUMIFS(#REF!,#REF!,'DRE Anual'!K$2)</f>
        <v>#REF!</v>
      </c>
      <c r="L21" s="69"/>
      <c r="M21" s="57" t="e">
        <f>SUMIFS(#REF!,#REF!,'DRE Anual'!M$2)</f>
        <v>#REF!</v>
      </c>
      <c r="N21" s="69"/>
      <c r="O21" s="85"/>
      <c r="P21" s="64" t="str">
        <f t="shared" ref="P21:P26" si="3">IFERROR(I21/G21-1,"")</f>
        <v/>
      </c>
      <c r="R21" s="64" t="str">
        <f t="shared" ref="R21:R26" si="4">IFERROR(K21/I21-1,"")</f>
        <v/>
      </c>
      <c r="T21" s="64" t="str">
        <f t="shared" si="0"/>
        <v/>
      </c>
    </row>
    <row r="22" spans="2:20" s="13" customFormat="1" ht="12" outlineLevel="1" x14ac:dyDescent="0.2">
      <c r="B22" s="14"/>
      <c r="C22" s="13" t="s">
        <v>49</v>
      </c>
      <c r="F22" s="19"/>
      <c r="G22" s="18" t="e">
        <f>-SUMIFS(#REF!,#REF!,'DRE Anual'!G$2)</f>
        <v>#REF!</v>
      </c>
      <c r="H22" s="19"/>
      <c r="I22" s="18" t="e">
        <f>-SUMIFS(#REF!,#REF!,'DRE Anual'!I$2)</f>
        <v>#REF!</v>
      </c>
      <c r="J22" s="19"/>
      <c r="K22" s="18" t="e">
        <f>-SUMIFS(#REF!,#REF!,'DRE Anual'!K$2)</f>
        <v>#REF!</v>
      </c>
      <c r="L22" s="19"/>
      <c r="M22" s="18" t="e">
        <f>-SUMIFS(#REF!,#REF!,'DRE Anual'!M$2)</f>
        <v>#REF!</v>
      </c>
      <c r="N22" s="19"/>
      <c r="O22" s="43"/>
      <c r="P22" s="64" t="str">
        <f t="shared" si="3"/>
        <v/>
      </c>
      <c r="R22" s="64" t="str">
        <f t="shared" si="4"/>
        <v/>
      </c>
      <c r="T22" s="64" t="str">
        <f t="shared" si="0"/>
        <v/>
      </c>
    </row>
    <row r="23" spans="2:20" s="13" customFormat="1" ht="12" outlineLevel="1" x14ac:dyDescent="0.2">
      <c r="B23" s="14"/>
      <c r="C23" s="13" t="s">
        <v>304</v>
      </c>
      <c r="F23" s="19"/>
      <c r="G23" s="18" t="e">
        <f>-SUMIFS(#REF!,#REF!,'DRE Anual'!G$2)</f>
        <v>#REF!</v>
      </c>
      <c r="H23" s="19"/>
      <c r="I23" s="18" t="e">
        <f>-SUMIFS(#REF!,#REF!,'DRE Anual'!I$2)</f>
        <v>#REF!</v>
      </c>
      <c r="J23" s="19"/>
      <c r="K23" s="18" t="e">
        <f>-SUMIFS(#REF!,#REF!,'DRE Anual'!K$2)</f>
        <v>#REF!</v>
      </c>
      <c r="L23" s="19"/>
      <c r="M23" s="18" t="e">
        <f>-SUMIFS(#REF!,#REF!,'DRE Anual'!M$2)</f>
        <v>#REF!</v>
      </c>
      <c r="N23" s="19"/>
      <c r="O23" s="43"/>
      <c r="P23" s="64" t="str">
        <f t="shared" si="3"/>
        <v/>
      </c>
      <c r="R23" s="64" t="str">
        <f t="shared" si="4"/>
        <v/>
      </c>
      <c r="T23" s="64" t="str">
        <f t="shared" si="0"/>
        <v/>
      </c>
    </row>
    <row r="24" spans="2:20" s="13" customFormat="1" ht="12" outlineLevel="1" x14ac:dyDescent="0.2">
      <c r="B24" s="14"/>
      <c r="C24" s="13" t="s">
        <v>309</v>
      </c>
      <c r="F24" s="19"/>
      <c r="G24" s="18" t="e">
        <f>-SUMIFS(#REF!,#REF!,'DRE Anual'!G$2)</f>
        <v>#REF!</v>
      </c>
      <c r="H24" s="19"/>
      <c r="I24" s="18" t="e">
        <f>-SUMIFS(#REF!,#REF!,'DRE Anual'!I$2)</f>
        <v>#REF!</v>
      </c>
      <c r="J24" s="19"/>
      <c r="K24" s="18" t="e">
        <f>-SUMIFS(#REF!,#REF!,'DRE Anual'!K$2)</f>
        <v>#REF!</v>
      </c>
      <c r="L24" s="19"/>
      <c r="M24" s="18" t="e">
        <f>-SUMIFS(#REF!,#REF!,'DRE Anual'!M$2)</f>
        <v>#REF!</v>
      </c>
      <c r="N24" s="19"/>
      <c r="O24" s="43"/>
      <c r="P24" s="64" t="str">
        <f t="shared" si="3"/>
        <v/>
      </c>
      <c r="R24" s="64" t="str">
        <f t="shared" si="4"/>
        <v/>
      </c>
      <c r="T24" s="64" t="str">
        <f t="shared" si="0"/>
        <v/>
      </c>
    </row>
    <row r="25" spans="2:20" s="13" customFormat="1" ht="12" outlineLevel="1" x14ac:dyDescent="0.2">
      <c r="B25" s="14"/>
      <c r="C25" s="13" t="s">
        <v>310</v>
      </c>
      <c r="F25" s="19"/>
      <c r="G25" s="18" t="e">
        <f>-SUMIFS(#REF!,#REF!,'DRE Anual'!G$2)</f>
        <v>#REF!</v>
      </c>
      <c r="H25" s="19"/>
      <c r="I25" s="18" t="e">
        <f>-SUMIFS(#REF!,#REF!,'DRE Anual'!I$2)</f>
        <v>#REF!</v>
      </c>
      <c r="J25" s="19"/>
      <c r="K25" s="18" t="e">
        <f>-SUMIFS(#REF!,#REF!,'DRE Anual'!K$2)</f>
        <v>#REF!</v>
      </c>
      <c r="L25" s="19"/>
      <c r="M25" s="18" t="e">
        <f>-SUMIFS(#REF!,#REF!,'DRE Anual'!M$2)</f>
        <v>#REF!</v>
      </c>
      <c r="N25" s="19"/>
      <c r="O25" s="43"/>
      <c r="P25" s="64" t="str">
        <f t="shared" si="3"/>
        <v/>
      </c>
      <c r="R25" s="64" t="str">
        <f t="shared" si="4"/>
        <v/>
      </c>
      <c r="T25" s="64" t="str">
        <f t="shared" si="0"/>
        <v/>
      </c>
    </row>
    <row r="26" spans="2:20" x14ac:dyDescent="0.25">
      <c r="B26" s="2" t="s">
        <v>296</v>
      </c>
      <c r="C26" t="s">
        <v>312</v>
      </c>
      <c r="F26" s="69"/>
      <c r="G26" s="57" t="e">
        <f>SUMIFS(#REF!,#REF!,'DRE Anual'!G$2)</f>
        <v>#REF!</v>
      </c>
      <c r="H26" s="69"/>
      <c r="I26" s="57" t="e">
        <f>SUMIFS(#REF!,#REF!,'DRE Anual'!I$2)</f>
        <v>#REF!</v>
      </c>
      <c r="J26" s="69"/>
      <c r="K26" s="57" t="e">
        <f>SUMIFS(#REF!,#REF!,'DRE Anual'!K$2)</f>
        <v>#REF!</v>
      </c>
      <c r="L26" s="69"/>
      <c r="M26" s="57" t="e">
        <f>SUMIFS(#REF!,#REF!,'DRE Anual'!M$2)</f>
        <v>#REF!</v>
      </c>
      <c r="N26" s="69"/>
      <c r="O26" s="85"/>
      <c r="P26" s="64" t="str">
        <f t="shared" si="3"/>
        <v/>
      </c>
      <c r="R26" s="64" t="str">
        <f t="shared" si="4"/>
        <v/>
      </c>
      <c r="T26" s="64" t="str">
        <f t="shared" si="0"/>
        <v/>
      </c>
    </row>
    <row r="27" spans="2:20" x14ac:dyDescent="0.25">
      <c r="B27" s="2"/>
      <c r="O27" s="65"/>
      <c r="P27" s="65"/>
      <c r="R27" s="65"/>
      <c r="T27" s="64" t="str">
        <f t="shared" si="0"/>
        <v/>
      </c>
    </row>
    <row r="28" spans="2:20" x14ac:dyDescent="0.25">
      <c r="B28" s="20" t="s">
        <v>299</v>
      </c>
      <c r="C28" s="1" t="s">
        <v>313</v>
      </c>
      <c r="D28" s="1"/>
      <c r="F28" s="59"/>
      <c r="G28" s="59" t="e">
        <f>SUM(G19,G21,G26)</f>
        <v>#REF!</v>
      </c>
      <c r="H28" s="59"/>
      <c r="I28" s="59" t="e">
        <f>SUM(I19,I21,I26)</f>
        <v>#REF!</v>
      </c>
      <c r="J28" s="59"/>
      <c r="K28" s="59" t="e">
        <f>SUM(K19,K21,K26)</f>
        <v>#REF!</v>
      </c>
      <c r="L28" s="59"/>
      <c r="M28" s="59" t="e">
        <f>SUM(M19,M21,M26)</f>
        <v>#REF!</v>
      </c>
      <c r="N28" s="59"/>
      <c r="O28" s="85"/>
      <c r="P28" s="64" t="str">
        <f>IFERROR(I28/G28-1,"")</f>
        <v/>
      </c>
      <c r="R28" s="64" t="str">
        <f>IFERROR(K28/I28-1,"")</f>
        <v/>
      </c>
      <c r="T28" s="64" t="str">
        <f t="shared" si="0"/>
        <v/>
      </c>
    </row>
    <row r="29" spans="2:20" x14ac:dyDescent="0.25">
      <c r="B29" s="2"/>
      <c r="O29" s="65"/>
      <c r="P29" s="65"/>
      <c r="R29" s="65"/>
      <c r="T29" s="64" t="str">
        <f t="shared" si="0"/>
        <v/>
      </c>
    </row>
    <row r="30" spans="2:20" x14ac:dyDescent="0.25">
      <c r="B30" s="2" t="s">
        <v>290</v>
      </c>
      <c r="C30" t="s">
        <v>361</v>
      </c>
      <c r="F30" s="69"/>
      <c r="G30" s="57" t="e">
        <f>SUMIFS(#REF!,#REF!,'DRE Anual'!G$2)</f>
        <v>#REF!</v>
      </c>
      <c r="H30" s="69"/>
      <c r="I30" s="57" t="e">
        <f>SUMIFS(#REF!,#REF!,'DRE Anual'!I$2)</f>
        <v>#REF!</v>
      </c>
      <c r="J30" s="69"/>
      <c r="K30" s="57" t="e">
        <f>SUMIFS(#REF!,#REF!,'DRE Anual'!K$2)</f>
        <v>#REF!</v>
      </c>
      <c r="L30" s="69"/>
      <c r="M30" s="57" t="e">
        <f>SUMIFS(#REF!,#REF!,'DRE Anual'!M$2)</f>
        <v>#REF!</v>
      </c>
      <c r="N30" s="77"/>
      <c r="O30" s="65"/>
      <c r="P30" s="65"/>
      <c r="R30" s="65"/>
      <c r="T30" s="64" t="str">
        <f t="shared" si="0"/>
        <v/>
      </c>
    </row>
    <row r="31" spans="2:20" x14ac:dyDescent="0.25">
      <c r="B31" s="2"/>
      <c r="O31" s="65"/>
      <c r="P31" s="65"/>
      <c r="R31" s="65"/>
      <c r="T31" s="64" t="str">
        <f t="shared" si="0"/>
        <v/>
      </c>
    </row>
    <row r="32" spans="2:20" x14ac:dyDescent="0.25">
      <c r="B32" s="2" t="s">
        <v>296</v>
      </c>
      <c r="C32" t="s">
        <v>215</v>
      </c>
      <c r="F32" s="69"/>
      <c r="G32" s="57" t="e">
        <f>SUMIFS(#REF!,#REF!,'DRE Anual'!G$2)</f>
        <v>#REF!</v>
      </c>
      <c r="H32" s="69"/>
      <c r="I32" s="57" t="e">
        <f>SUMIFS(#REF!,#REF!,'DRE Anual'!I$2)</f>
        <v>#REF!</v>
      </c>
      <c r="J32" s="69"/>
      <c r="K32" s="57" t="e">
        <f>SUMIFS(#REF!,#REF!,'DRE Anual'!K$2)</f>
        <v>#REF!</v>
      </c>
      <c r="L32" s="69"/>
      <c r="M32" s="57" t="e">
        <f>SUMIFS(#REF!,#REF!,'DRE Anual'!M$2)</f>
        <v>#REF!</v>
      </c>
      <c r="N32" s="77"/>
      <c r="O32" s="65"/>
      <c r="P32" s="65"/>
      <c r="R32" s="65"/>
      <c r="T32" s="64" t="str">
        <f t="shared" si="0"/>
        <v/>
      </c>
    </row>
    <row r="33" spans="2:20" x14ac:dyDescent="0.25">
      <c r="B33" s="2"/>
      <c r="O33" s="65"/>
      <c r="P33" s="65"/>
      <c r="R33" s="65"/>
      <c r="T33" s="64" t="str">
        <f t="shared" si="0"/>
        <v/>
      </c>
    </row>
    <row r="34" spans="2:20" x14ac:dyDescent="0.25">
      <c r="B34" s="20" t="s">
        <v>299</v>
      </c>
      <c r="C34" s="1" t="s">
        <v>362</v>
      </c>
      <c r="D34" s="1"/>
      <c r="F34" s="59"/>
      <c r="G34" s="59" t="e">
        <f>SUM(G28:G32)</f>
        <v>#REF!</v>
      </c>
      <c r="H34" s="59"/>
      <c r="I34" s="59" t="e">
        <f>SUM(I28:I32)</f>
        <v>#REF!</v>
      </c>
      <c r="J34" s="59"/>
      <c r="K34" s="59" t="e">
        <f>SUM(K28:K32)</f>
        <v>#REF!</v>
      </c>
      <c r="L34" s="59"/>
      <c r="M34" s="59" t="e">
        <f>SUM(M28:M32)</f>
        <v>#REF!</v>
      </c>
      <c r="N34" s="59"/>
      <c r="O34" s="85"/>
      <c r="P34" s="64" t="str">
        <f>IFERROR(I34/G34-1,"")</f>
        <v/>
      </c>
      <c r="R34" s="64" t="str">
        <f>IFERROR(K34/I34-1,"")</f>
        <v/>
      </c>
      <c r="T34" s="64" t="str">
        <f t="shared" si="0"/>
        <v/>
      </c>
    </row>
    <row r="35" spans="2:20" x14ac:dyDescent="0.25">
      <c r="B35" s="2"/>
      <c r="O35" s="65"/>
      <c r="P35" s="65"/>
      <c r="R35" s="65"/>
      <c r="T35" s="64" t="str">
        <f t="shared" si="0"/>
        <v/>
      </c>
    </row>
    <row r="36" spans="2:20" x14ac:dyDescent="0.25">
      <c r="B36" s="2" t="s">
        <v>296</v>
      </c>
      <c r="C36" t="s">
        <v>315</v>
      </c>
      <c r="F36" s="69"/>
      <c r="G36" s="57" t="e">
        <f>SUMIFS(#REF!,#REF!,'DRE Anual'!G$2)</f>
        <v>#REF!</v>
      </c>
      <c r="H36" s="69"/>
      <c r="I36" s="57" t="e">
        <f>SUMIFS(#REF!,#REF!,'DRE Anual'!I$2)</f>
        <v>#REF!</v>
      </c>
      <c r="J36" s="69"/>
      <c r="K36" s="57" t="e">
        <f>SUMIFS(#REF!,#REF!,'DRE Anual'!K$2)</f>
        <v>#REF!</v>
      </c>
      <c r="L36" s="69"/>
      <c r="M36" s="57" t="e">
        <f>SUMIFS(#REF!,#REF!,'DRE Anual'!M$2)</f>
        <v>#REF!</v>
      </c>
      <c r="N36" s="69"/>
      <c r="O36" s="65"/>
      <c r="P36" s="65"/>
      <c r="R36" s="65"/>
      <c r="T36" s="64" t="str">
        <f t="shared" si="0"/>
        <v/>
      </c>
    </row>
    <row r="37" spans="2:20" x14ac:dyDescent="0.25">
      <c r="B37" s="2"/>
      <c r="O37" s="85"/>
      <c r="P37" s="64" t="str">
        <f>IFERROR(I37/G37-1,"")</f>
        <v/>
      </c>
      <c r="R37" s="64" t="str">
        <f>IFERROR(K37/I37-1,"")</f>
        <v/>
      </c>
      <c r="T37" s="64" t="str">
        <f t="shared" si="0"/>
        <v/>
      </c>
    </row>
    <row r="38" spans="2:20" ht="15.75" thickBot="1" x14ac:dyDescent="0.3">
      <c r="B38" s="20" t="s">
        <v>299</v>
      </c>
      <c r="C38" s="1" t="s">
        <v>316</v>
      </c>
      <c r="D38" s="1"/>
      <c r="F38" s="73"/>
      <c r="G38" s="68" t="e">
        <f>SUM(G34:G36)</f>
        <v>#REF!</v>
      </c>
      <c r="H38" s="73"/>
      <c r="I38" s="68" t="e">
        <f>SUM(I34:I36)</f>
        <v>#REF!</v>
      </c>
      <c r="J38" s="73"/>
      <c r="K38" s="68" t="e">
        <f>SUM(K34:K36)</f>
        <v>#REF!</v>
      </c>
      <c r="L38" s="73"/>
      <c r="M38" s="68" t="e">
        <f>SUM(M34:M36)</f>
        <v>#REF!</v>
      </c>
      <c r="N38" s="73"/>
      <c r="O38" s="114"/>
      <c r="P38" s="113" t="str">
        <f>IFERROR(I38/G38-1,"")</f>
        <v/>
      </c>
      <c r="Q38" s="5"/>
      <c r="R38" s="113" t="str">
        <f>IFERROR(K38/I38-1,"")</f>
        <v/>
      </c>
      <c r="S38" s="5"/>
      <c r="T38" s="113" t="str">
        <f t="shared" si="0"/>
        <v/>
      </c>
    </row>
    <row r="39" spans="2:20" ht="15.75" thickTop="1" x14ac:dyDescent="0.25">
      <c r="B39" s="20"/>
      <c r="C39" s="1"/>
      <c r="D39" s="1"/>
      <c r="F39" s="73"/>
      <c r="G39" s="84"/>
      <c r="H39" s="73"/>
      <c r="I39" s="84"/>
      <c r="J39" s="73"/>
      <c r="K39" s="84"/>
      <c r="L39" s="73"/>
      <c r="M39" s="84"/>
      <c r="N39" s="73"/>
      <c r="O39" s="85"/>
      <c r="P39" s="64"/>
    </row>
    <row r="40" spans="2:20" outlineLevel="1" x14ac:dyDescent="0.25">
      <c r="B40" s="11" t="s">
        <v>363</v>
      </c>
      <c r="C40" s="1"/>
      <c r="D40" s="1"/>
      <c r="F40" s="69"/>
      <c r="G40" s="57"/>
      <c r="H40" s="69"/>
      <c r="I40" s="57"/>
      <c r="J40" s="69"/>
      <c r="K40" s="57"/>
      <c r="L40" s="69"/>
      <c r="M40" s="57"/>
      <c r="N40" s="73"/>
      <c r="O40" s="85"/>
      <c r="P40" s="64"/>
    </row>
    <row r="41" spans="2:20" outlineLevel="1" x14ac:dyDescent="0.25">
      <c r="B41" s="11" t="s">
        <v>364</v>
      </c>
      <c r="C41" s="1"/>
      <c r="D41" s="1"/>
      <c r="F41" s="73"/>
      <c r="G41" s="84"/>
      <c r="H41" s="73"/>
      <c r="I41" s="84"/>
      <c r="J41" s="73"/>
      <c r="K41" s="84"/>
      <c r="L41" s="73"/>
      <c r="M41" s="84"/>
      <c r="N41" s="73"/>
      <c r="O41" s="85"/>
      <c r="P41" s="64"/>
    </row>
    <row r="42" spans="2:20" outlineLevel="1" x14ac:dyDescent="0.25">
      <c r="B42" s="11" t="s">
        <v>365</v>
      </c>
      <c r="C42" s="1"/>
      <c r="D42" s="1"/>
      <c r="F42" s="73"/>
      <c r="G42" s="84"/>
      <c r="H42" s="73"/>
      <c r="I42" s="84"/>
      <c r="J42" s="73"/>
      <c r="K42" s="84"/>
      <c r="L42" s="73"/>
      <c r="M42" s="84"/>
      <c r="N42" s="73"/>
      <c r="O42" s="85"/>
      <c r="P42" s="64"/>
    </row>
    <row r="43" spans="2:20" outlineLevel="1" x14ac:dyDescent="0.25">
      <c r="B43" s="11"/>
      <c r="C43" s="1"/>
      <c r="D43" s="1"/>
      <c r="F43" s="73"/>
      <c r="G43" s="84"/>
      <c r="H43" s="73"/>
      <c r="I43" s="84"/>
      <c r="J43" s="73"/>
      <c r="K43" s="84"/>
      <c r="L43" s="73"/>
      <c r="M43" s="84"/>
      <c r="N43" s="73"/>
      <c r="O43" s="85"/>
      <c r="P43" s="64"/>
    </row>
    <row r="44" spans="2:20" outlineLevel="1" x14ac:dyDescent="0.25">
      <c r="B44" s="11"/>
      <c r="D44" s="1"/>
      <c r="F44" s="79"/>
      <c r="G44" s="78"/>
      <c r="H44" s="79"/>
      <c r="I44" s="78"/>
      <c r="J44" s="79"/>
      <c r="K44" s="78"/>
      <c r="L44" s="78"/>
      <c r="M44" s="78"/>
      <c r="N44" s="78"/>
      <c r="O44" s="85"/>
    </row>
    <row r="45" spans="2:20" outlineLevel="1" x14ac:dyDescent="0.25">
      <c r="B45" s="20" t="s">
        <v>299</v>
      </c>
      <c r="C45" s="11" t="s">
        <v>366</v>
      </c>
      <c r="D45" s="1"/>
      <c r="F45" s="69"/>
      <c r="G45" s="57" t="e">
        <f>SUMIFS(#REF!,#REF!,'DRE Anual'!G$2)</f>
        <v>#REF!</v>
      </c>
      <c r="H45" s="69"/>
      <c r="I45" s="57" t="e">
        <f>SUMIFS(#REF!,#REF!,'DRE Anual'!I$2)</f>
        <v>#REF!</v>
      </c>
      <c r="J45" s="69"/>
      <c r="K45" s="57" t="e">
        <f>SUMIFS(#REF!,#REF!,'DRE Anual'!K$2)</f>
        <v>#REF!</v>
      </c>
      <c r="L45" s="69"/>
      <c r="M45" s="57" t="e">
        <f>SUMIFS(#REF!,#REF!,'DRE Anual'!M$2)</f>
        <v>#REF!</v>
      </c>
      <c r="N45" s="78"/>
      <c r="O45" s="85"/>
    </row>
    <row r="46" spans="2:20" outlineLevel="1" x14ac:dyDescent="0.25">
      <c r="B46" s="11"/>
      <c r="C46" s="11"/>
      <c r="D46" s="1"/>
      <c r="F46" s="79"/>
      <c r="G46" s="78"/>
      <c r="H46" s="79"/>
      <c r="I46" s="78"/>
      <c r="J46" s="79"/>
      <c r="K46" s="78"/>
      <c r="L46" s="78"/>
      <c r="M46" s="78"/>
      <c r="N46" s="78"/>
      <c r="O46" s="85"/>
    </row>
    <row r="47" spans="2:20" outlineLevel="1" x14ac:dyDescent="0.25">
      <c r="B47" s="2" t="s">
        <v>296</v>
      </c>
      <c r="C47" s="11" t="s">
        <v>367</v>
      </c>
      <c r="D47" s="1"/>
      <c r="F47" s="69"/>
      <c r="G47" s="57" t="e">
        <f>SUMIFS(#REF!,#REF!,'DRE Anual'!G$2)</f>
        <v>#REF!</v>
      </c>
      <c r="H47" s="69"/>
      <c r="I47" s="57" t="e">
        <f>SUMIFS(#REF!,#REF!,'DRE Anual'!I$2)</f>
        <v>#REF!</v>
      </c>
      <c r="J47" s="69"/>
      <c r="K47" s="57" t="e">
        <f>SUMIFS(#REF!,#REF!,'DRE Anual'!K$2)</f>
        <v>#REF!</v>
      </c>
      <c r="L47" s="69"/>
      <c r="M47" s="57" t="e">
        <f>SUMIFS(#REF!,#REF!,'DRE Anual'!M$2)</f>
        <v>#REF!</v>
      </c>
      <c r="N47" s="78"/>
      <c r="O47" s="85"/>
    </row>
    <row r="48" spans="2:20" outlineLevel="1" x14ac:dyDescent="0.25"/>
    <row r="49" spans="2:20" ht="15.75" outlineLevel="1" thickBot="1" x14ac:dyDescent="0.3">
      <c r="B49" s="20" t="s">
        <v>299</v>
      </c>
      <c r="C49" s="12" t="s">
        <v>368</v>
      </c>
      <c r="F49" s="73"/>
      <c r="G49" s="68" t="e">
        <f>SUMIFS(#REF!,#REF!,'DRE Anual'!G$2)</f>
        <v>#REF!</v>
      </c>
      <c r="H49" s="73"/>
      <c r="I49" s="68" t="e">
        <f>SUMIFS(#REF!,#REF!,'DRE Anual'!I$2)</f>
        <v>#REF!</v>
      </c>
      <c r="J49" s="73"/>
      <c r="K49" s="68" t="e">
        <f>SUMIFS(#REF!,#REF!,'DRE Anual'!K$2)</f>
        <v>#REF!</v>
      </c>
      <c r="L49" s="73"/>
      <c r="M49" s="68" t="e">
        <f>SUMIFS(#REF!,#REF!,'DRE Anual'!M$2)</f>
        <v>#REF!</v>
      </c>
      <c r="O49" s="85"/>
      <c r="P49" s="64" t="str">
        <f>IFERROR(I49/G49-1,"")</f>
        <v/>
      </c>
      <c r="R49" s="64" t="str">
        <f>IFERROR(K49/I49-1,"")</f>
        <v/>
      </c>
      <c r="T49" s="64" t="str">
        <f>IFERROR(M49/K49-1,"")</f>
        <v/>
      </c>
    </row>
    <row r="50" spans="2:20" ht="15.75" outlineLevel="1" thickTop="1" x14ac:dyDescent="0.25">
      <c r="B50" s="12"/>
      <c r="C50" s="29"/>
      <c r="I50" s="9" t="e">
        <f>I49-I38</f>
        <v>#REF!</v>
      </c>
      <c r="K50" s="9" t="e">
        <f>K49-K38</f>
        <v>#REF!</v>
      </c>
      <c r="L50" s="9">
        <f>L49-L38</f>
        <v>0</v>
      </c>
      <c r="M50" s="9" t="e">
        <f>M49-M38</f>
        <v>#REF!</v>
      </c>
    </row>
    <row r="51" spans="2:20" outlineLevel="1" x14ac:dyDescent="0.25">
      <c r="B51" s="33" t="s">
        <v>224</v>
      </c>
      <c r="D51" s="13" t="e">
        <f>AND(F51:G51)</f>
        <v>#REF!</v>
      </c>
      <c r="E51" s="13"/>
      <c r="F51" s="13"/>
      <c r="G51" s="13" t="e">
        <f>ABS(G38-SUMIFS(#REF!,#REF!,'DRE Anual'!G2)&lt;0.1)</f>
        <v>#REF!</v>
      </c>
      <c r="H51" s="13"/>
      <c r="I51" s="13" t="e">
        <f>ABS(I38-SUMIFS(#REF!,#REF!,'DRE Anual'!I2)&lt;0.1)</f>
        <v>#REF!</v>
      </c>
      <c r="J51" s="13"/>
      <c r="K51" s="13" t="e">
        <f>ABS(K38-SUMIFS(#REF!,#REF!,'DRE Anual'!K2)&lt;0.1)</f>
        <v>#REF!</v>
      </c>
      <c r="L51" s="13"/>
      <c r="M51" s="13" t="e">
        <f>ABS(M38-SUMIFS(#REF!,#REF!,'DRE Anual'!M2)&lt;0.1)</f>
        <v>#REF!</v>
      </c>
      <c r="N51" s="13"/>
    </row>
    <row r="52" spans="2:20" outlineLevel="1" x14ac:dyDescent="0.25">
      <c r="F52" s="79"/>
      <c r="G52" s="55"/>
      <c r="H52" s="79"/>
      <c r="I52" s="55"/>
      <c r="J52" s="79"/>
      <c r="K52" s="55"/>
      <c r="L52" s="79"/>
      <c r="M52" s="55"/>
      <c r="N52" s="79"/>
    </row>
    <row r="53" spans="2:20" outlineLevel="1" x14ac:dyDescent="0.25">
      <c r="B53" s="33" t="s">
        <v>224</v>
      </c>
      <c r="D53" s="13" t="e">
        <f>AND(F53:G53)</f>
        <v>#REF!</v>
      </c>
      <c r="F53" s="13"/>
      <c r="G53" s="13" t="e">
        <f>ABS(G49-SUMIFS(#REF!,#REF!,'DRE Anual'!G2)&lt;0.1)</f>
        <v>#REF!</v>
      </c>
      <c r="H53" s="13"/>
      <c r="I53" s="13" t="e">
        <f>ABS(I49-SUMIFS(#REF!,#REF!,'DRE Anual'!I2)&lt;0.1)</f>
        <v>#REF!</v>
      </c>
      <c r="J53" s="13"/>
      <c r="K53" s="13" t="e">
        <f>ABS(K49-SUMIFS(#REF!,#REF!,'DRE Anual'!K2)&lt;0.1)</f>
        <v>#REF!</v>
      </c>
      <c r="L53" s="13"/>
      <c r="M53" s="13" t="e">
        <f>ABS(M49-SUMIFS(#REF!,#REF!,'DRE Anual'!M2)&lt;0.1)</f>
        <v>#REF!</v>
      </c>
    </row>
  </sheetData>
  <pageMargins left="0.511811024" right="0.511811024" top="0.78740157499999996" bottom="0.78740157499999996" header="0.31496062000000002" footer="0.31496062000000002"/>
  <ignoredErrors>
    <ignoredError sqref="G53 I53 K53 M5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2BD3-73EB-41D5-901A-473696AA70B4}">
  <sheetPr>
    <tabColor rgb="FF068026"/>
  </sheetPr>
  <dimension ref="A2:XFC64"/>
  <sheetViews>
    <sheetView showGridLines="0" zoomScaleNormal="100" workbookViewId="0">
      <pane xSplit="5" ySplit="4" topLeftCell="F5" activePane="bottomRight" state="frozen"/>
      <selection pane="topRight" activeCell="G9" sqref="G9"/>
      <selection pane="bottomLeft" activeCell="G9" sqref="G9"/>
      <selection pane="bottomRight" activeCell="G17" sqref="G17"/>
    </sheetView>
  </sheetViews>
  <sheetFormatPr defaultColWidth="0" defaultRowHeight="15" zeroHeight="1" outlineLevelRow="1" x14ac:dyDescent="0.25"/>
  <cols>
    <col min="1" max="1" width="3.28515625" customWidth="1"/>
    <col min="2" max="2" width="5.28515625" customWidth="1"/>
    <col min="3" max="4" width="9.28515625" customWidth="1"/>
    <col min="5" max="5" width="13.5703125" bestFit="1" customWidth="1"/>
    <col min="6" max="6" width="3.28515625" customWidth="1"/>
    <col min="7" max="7" width="16.7109375" customWidth="1"/>
    <col min="8" max="8" width="3.28515625" customWidth="1"/>
    <col min="9" max="9" width="14.28515625" customWidth="1"/>
    <col min="10" max="10" width="3.28515625" customWidth="1"/>
    <col min="11" max="11" width="14.28515625" customWidth="1"/>
    <col min="12" max="12" width="2.7109375" customWidth="1"/>
    <col min="13" max="13" width="14.5703125" bestFit="1" customWidth="1"/>
    <col min="14" max="14" width="2.7109375" customWidth="1"/>
    <col min="15" max="15" width="5.7109375" customWidth="1"/>
    <col min="16" max="16" width="2.28515625" customWidth="1"/>
    <col min="17" max="17" width="7.28515625" bestFit="1" customWidth="1"/>
    <col min="18" max="18" width="2.28515625" customWidth="1"/>
    <col min="19" max="19" width="6" customWidth="1"/>
    <col min="20" max="20" width="2.28515625" customWidth="1"/>
    <col min="21" max="21" width="6" customWidth="1"/>
    <col min="22" max="22" width="9.28515625" customWidth="1"/>
    <col min="16384" max="16384" width="9.28515625" hidden="1"/>
  </cols>
  <sheetData>
    <row r="2" spans="2:21 16381:16381" ht="15.75" thickBot="1" x14ac:dyDescent="0.3">
      <c r="F2" s="70"/>
      <c r="G2" s="105">
        <v>2025</v>
      </c>
      <c r="H2" s="70"/>
      <c r="I2" s="105">
        <v>2026</v>
      </c>
      <c r="J2" s="70"/>
      <c r="K2" s="105">
        <v>2027</v>
      </c>
      <c r="L2" s="75"/>
      <c r="M2" s="105">
        <v>2028</v>
      </c>
      <c r="N2" s="75"/>
      <c r="O2" s="93" t="s">
        <v>229</v>
      </c>
      <c r="P2" s="75"/>
      <c r="Q2" s="93" t="s">
        <v>229</v>
      </c>
      <c r="S2" s="93" t="s">
        <v>229</v>
      </c>
      <c r="U2" s="93" t="s">
        <v>229</v>
      </c>
    </row>
    <row r="3" spans="2:21 16381:16381" x14ac:dyDescent="0.25">
      <c r="F3" s="14"/>
      <c r="G3" s="33" t="s">
        <v>37</v>
      </c>
      <c r="I3" s="33" t="s">
        <v>37</v>
      </c>
      <c r="K3" s="33" t="s">
        <v>37</v>
      </c>
      <c r="L3" s="42"/>
      <c r="M3" s="33" t="s">
        <v>37</v>
      </c>
      <c r="N3" s="42"/>
    </row>
    <row r="4" spans="2:21 16381:16381" x14ac:dyDescent="0.25"/>
    <row r="5" spans="2:21 16381:16381" x14ac:dyDescent="0.25">
      <c r="B5" s="37" t="s">
        <v>369</v>
      </c>
      <c r="C5" s="36"/>
      <c r="D5" s="36"/>
      <c r="E5" s="36"/>
    </row>
    <row r="6" spans="2:21 16381:16381" x14ac:dyDescent="0.25">
      <c r="B6" s="6"/>
    </row>
    <row r="7" spans="2:21 16381:16381" ht="15.75" x14ac:dyDescent="0.25">
      <c r="B7" s="2" t="s">
        <v>290</v>
      </c>
      <c r="C7" s="8" t="s">
        <v>317</v>
      </c>
      <c r="F7" s="59"/>
      <c r="G7" s="61" t="e">
        <f>SUM(G9:G13)</f>
        <v>#REF!</v>
      </c>
      <c r="H7" s="59"/>
      <c r="I7" s="61" t="e">
        <f>SUM(I9:I13)</f>
        <v>#REF!</v>
      </c>
      <c r="J7" s="59"/>
      <c r="K7" s="61" t="e">
        <f>SUM(K9:K13)</f>
        <v>#REF!</v>
      </c>
      <c r="L7" s="85"/>
      <c r="M7" s="61" t="e">
        <f>SUM(M9:M13)</f>
        <v>#REF!</v>
      </c>
      <c r="N7" s="85"/>
      <c r="O7" s="64" t="str">
        <f>IFERROR((G7/#REF!)-1,"")</f>
        <v/>
      </c>
      <c r="P7" s="85"/>
      <c r="Q7" s="64" t="str">
        <f>IFERROR((I7/G7)-1,"")</f>
        <v/>
      </c>
      <c r="S7" s="64" t="str">
        <f>IFERROR((K7/I7)-1,"")</f>
        <v/>
      </c>
      <c r="U7" s="64" t="str">
        <f>IFERROR((M7/K7)-1,"")</f>
        <v/>
      </c>
      <c r="XFA7" s="64" t="str">
        <f>IFERROR(XET7/XES7-1,"")</f>
        <v/>
      </c>
    </row>
    <row r="8" spans="2:21 16381:16381" ht="15.75" outlineLevel="1" x14ac:dyDescent="0.25">
      <c r="B8" s="2"/>
      <c r="C8" s="8"/>
      <c r="F8" s="10"/>
      <c r="G8" s="10"/>
      <c r="H8" s="10"/>
      <c r="I8" s="10"/>
      <c r="J8" s="10"/>
      <c r="K8" s="10"/>
      <c r="L8" s="10"/>
      <c r="M8" s="10"/>
      <c r="N8" s="10"/>
      <c r="O8" s="64"/>
      <c r="Q8" s="64"/>
      <c r="S8" s="64"/>
      <c r="U8" s="64"/>
    </row>
    <row r="9" spans="2:21 16381:16381" outlineLevel="1" x14ac:dyDescent="0.25">
      <c r="B9" s="2" t="s">
        <v>290</v>
      </c>
      <c r="C9" t="s">
        <v>38</v>
      </c>
      <c r="F9" s="49"/>
      <c r="G9" s="49" t="e">
        <f>SUMIFS(#REF!,#REF!,'DFC Anual'!G$2,#REF!,'DFC Anual'!G$3)</f>
        <v>#REF!</v>
      </c>
      <c r="H9" s="49"/>
      <c r="I9" s="49" t="e">
        <f>SUMIFS(#REF!,#REF!,'DFC Anual'!I$2,#REF!,'DFC Anual'!I$3)</f>
        <v>#REF!</v>
      </c>
      <c r="J9" s="49"/>
      <c r="K9" s="49" t="e">
        <f>SUMIFS(#REF!,#REF!,'DFC Anual'!K$2,#REF!,'DFC Anual'!K$3)</f>
        <v>#REF!</v>
      </c>
      <c r="L9" s="111"/>
      <c r="M9" s="49" t="e">
        <f>SUMIFS(#REF!,#REF!,'DFC Anual'!M$2,#REF!,'DFC Anual'!M$3)</f>
        <v>#REF!</v>
      </c>
      <c r="N9" s="85"/>
      <c r="O9" s="64" t="str">
        <f>IFERROR((G9/#REF!)-1,"")</f>
        <v/>
      </c>
      <c r="P9" s="85"/>
      <c r="Q9" s="64" t="str">
        <f>IFERROR((I9/G9)-1,"")</f>
        <v/>
      </c>
      <c r="S9" s="64" t="str">
        <f>IFERROR((K9/I9)-1,"")</f>
        <v/>
      </c>
      <c r="U9" s="64" t="str">
        <f>IFERROR((M9/K9)-1,"")</f>
        <v/>
      </c>
    </row>
    <row r="10" spans="2:21 16381:16381" outlineLevel="1" x14ac:dyDescent="0.25">
      <c r="B10" s="2"/>
      <c r="F10" s="48"/>
      <c r="G10" s="48"/>
      <c r="H10" s="48"/>
      <c r="I10" s="48"/>
      <c r="J10" s="48"/>
      <c r="K10" s="48"/>
      <c r="L10" s="69"/>
      <c r="M10" s="69"/>
      <c r="N10" s="69"/>
      <c r="O10" s="64"/>
      <c r="Q10" s="64"/>
      <c r="S10" s="64"/>
      <c r="U10" s="64"/>
    </row>
    <row r="11" spans="2:21 16381:16381" outlineLevel="1" x14ac:dyDescent="0.25">
      <c r="B11" s="2" t="s">
        <v>290</v>
      </c>
      <c r="C11" t="s">
        <v>90</v>
      </c>
      <c r="F11" s="48"/>
      <c r="G11" s="49" t="e">
        <f>SUMIFS(#REF!,#REF!,'DFC Anual'!G$2,#REF!,'DFC Anual'!G$3)</f>
        <v>#REF!</v>
      </c>
      <c r="H11" s="48"/>
      <c r="I11" s="49" t="e">
        <f>SUMIFS(#REF!,#REF!,'DFC Anual'!I$2,#REF!,'DFC Anual'!I$3)</f>
        <v>#REF!</v>
      </c>
      <c r="J11" s="48"/>
      <c r="K11" s="49" t="e">
        <f>SUMIFS(#REF!,#REF!,'DFC Anual'!K$2,#REF!,'DFC Anual'!K$3)</f>
        <v>#REF!</v>
      </c>
      <c r="L11" s="85"/>
      <c r="M11" s="49" t="e">
        <f>SUMIFS(#REF!,#REF!,'DFC Anual'!M$2,#REF!,'DFC Anual'!M$3)</f>
        <v>#REF!</v>
      </c>
      <c r="N11" s="85"/>
      <c r="O11" s="64" t="str">
        <f>IFERROR((G11/#REF!)-1,"")</f>
        <v/>
      </c>
      <c r="P11" s="85"/>
      <c r="Q11" s="64" t="str">
        <f>IFERROR((I11/G11)-1,"")</f>
        <v/>
      </c>
      <c r="S11" s="64" t="str">
        <f>IFERROR((K11/I11)-1,"")</f>
        <v/>
      </c>
      <c r="U11" s="64" t="str">
        <f>IFERROR((M11/K11)-1,"")</f>
        <v/>
      </c>
    </row>
    <row r="12" spans="2:21 16381:16381" outlineLevel="1" x14ac:dyDescent="0.25">
      <c r="B12" s="2"/>
      <c r="F12" s="48"/>
      <c r="G12" s="48"/>
      <c r="H12" s="48"/>
      <c r="I12" s="48"/>
      <c r="J12" s="48"/>
      <c r="K12" s="48"/>
      <c r="L12" s="69"/>
      <c r="M12" s="69"/>
      <c r="N12" s="69"/>
      <c r="O12" s="64"/>
      <c r="Q12" s="64"/>
      <c r="S12" s="64"/>
      <c r="U12" s="64"/>
    </row>
    <row r="13" spans="2:21 16381:16381" outlineLevel="1" x14ac:dyDescent="0.25">
      <c r="B13" s="2" t="s">
        <v>290</v>
      </c>
      <c r="C13" t="s">
        <v>370</v>
      </c>
      <c r="F13" s="48"/>
      <c r="G13" s="49" t="e">
        <f>SUMIFS(#REF!,#REF!,'DFC Anual'!G$2,#REF!,'DFC Anual'!G$3)</f>
        <v>#REF!</v>
      </c>
      <c r="H13" s="48"/>
      <c r="I13" s="49" t="e">
        <f>SUMIFS(#REF!,#REF!,'DFC Anual'!I$2,#REF!,'DFC Anual'!I$3)</f>
        <v>#REF!</v>
      </c>
      <c r="J13" s="48"/>
      <c r="K13" s="49" t="e">
        <f>SUMIFS(#REF!,#REF!,'DFC Anual'!K$2,#REF!,'DFC Anual'!K$3)</f>
        <v>#REF!</v>
      </c>
      <c r="L13" s="85"/>
      <c r="M13" s="49" t="e">
        <f>SUMIFS(#REF!,#REF!,'DFC Anual'!M$2,#REF!,'DFC Anual'!M$3)</f>
        <v>#REF!</v>
      </c>
      <c r="N13" s="85"/>
      <c r="O13" s="64" t="str">
        <f>IFERROR((G13/#REF!)-1,"")</f>
        <v/>
      </c>
      <c r="P13" s="85"/>
      <c r="Q13" s="64" t="str">
        <f>IFERROR((I13/G13)-1,"")</f>
        <v/>
      </c>
      <c r="S13" s="64" t="str">
        <f>IFERROR((K13/I13)-1,"")</f>
        <v/>
      </c>
      <c r="U13" s="64" t="str">
        <f>IFERROR((M13/K13)-1,"")</f>
        <v/>
      </c>
    </row>
    <row r="14" spans="2:21 16381:16381" outlineLevel="1" x14ac:dyDescent="0.25">
      <c r="B14" s="2"/>
      <c r="O14" s="64"/>
      <c r="Q14" s="64"/>
      <c r="S14" s="64"/>
      <c r="U14" s="64"/>
    </row>
    <row r="15" spans="2:21 16381:16381" ht="15.75" x14ac:dyDescent="0.25">
      <c r="B15" s="2" t="s">
        <v>296</v>
      </c>
      <c r="C15" s="8" t="s">
        <v>371</v>
      </c>
      <c r="F15" s="67"/>
      <c r="G15" s="67" t="e">
        <f>G17+G19+G21+G23+G25+G27</f>
        <v>#REF!</v>
      </c>
      <c r="H15" s="67"/>
      <c r="I15" s="67" t="e">
        <f>I17+I19+I21+I23+I25+I27</f>
        <v>#REF!</v>
      </c>
      <c r="J15" s="67"/>
      <c r="K15" s="67" t="e">
        <f>K17+K19+K21+K23+K25+K27</f>
        <v>#REF!</v>
      </c>
      <c r="L15" s="110"/>
      <c r="M15" s="67" t="e">
        <f>M17+M19+M21+M23+M25+M27</f>
        <v>#REF!</v>
      </c>
      <c r="N15" s="85"/>
      <c r="O15" s="64" t="str">
        <f>IFERROR((G15/#REF!)-1,"")</f>
        <v/>
      </c>
      <c r="P15" s="85"/>
      <c r="Q15" s="64" t="str">
        <f>IFERROR((I15/G15)-1,"")</f>
        <v/>
      </c>
      <c r="S15" s="64" t="str">
        <f>IFERROR((K15/I15)-1,"")</f>
        <v/>
      </c>
      <c r="U15" s="64" t="str">
        <f>IFERROR((M15/K15)-1,"")</f>
        <v/>
      </c>
    </row>
    <row r="16" spans="2:21 16381:16381" outlineLevel="1" x14ac:dyDescent="0.25"/>
    <row r="17" spans="2:21" outlineLevel="1" x14ac:dyDescent="0.25">
      <c r="B17" s="2" t="s">
        <v>296</v>
      </c>
      <c r="C17" t="s">
        <v>372</v>
      </c>
      <c r="F17" s="49"/>
      <c r="G17" s="49" t="e">
        <f>SUMIFS(#REF!,#REF!,'DFC Anual'!G$2,#REF!,'DFC Anual'!G$3)</f>
        <v>#REF!</v>
      </c>
      <c r="H17" s="49"/>
      <c r="I17" s="49" t="e">
        <f>SUMIFS(#REF!,#REF!,'DFC Anual'!I$2,#REF!,'DFC Anual'!I$3)</f>
        <v>#REF!</v>
      </c>
      <c r="J17" s="49"/>
      <c r="K17" s="49" t="e">
        <f>SUMIFS(#REF!,#REF!,'DFC Anual'!K$2,#REF!,'DFC Anual'!K$3)</f>
        <v>#REF!</v>
      </c>
      <c r="L17" s="111"/>
      <c r="M17" s="49" t="e">
        <f>SUMIFS(#REF!,#REF!,'DFC Anual'!M$2,#REF!,'DFC Anual'!M$3)</f>
        <v>#REF!</v>
      </c>
      <c r="N17" s="85"/>
      <c r="O17" s="64" t="str">
        <f>IFERROR((G17/#REF!)-1,"")</f>
        <v/>
      </c>
      <c r="P17" s="85"/>
      <c r="Q17" s="64" t="str">
        <f>IFERROR((I17/G17)-1,"")</f>
        <v/>
      </c>
      <c r="S17" s="64" t="str">
        <f>IFERROR((K17/I17)-1,"")</f>
        <v/>
      </c>
      <c r="U17" s="64" t="str">
        <f>IFERROR((M17/K17)-1,"")</f>
        <v/>
      </c>
    </row>
    <row r="18" spans="2:21" outlineLevel="1" x14ac:dyDescent="0.25">
      <c r="B18" s="2"/>
      <c r="F18" s="9"/>
      <c r="G18" s="9"/>
      <c r="H18" s="9"/>
      <c r="I18" s="9"/>
      <c r="J18" s="9"/>
      <c r="K18" s="9"/>
      <c r="L18" s="9"/>
      <c r="M18" s="9"/>
      <c r="O18" s="64"/>
      <c r="Q18" s="64"/>
      <c r="S18" s="64"/>
      <c r="U18" s="64"/>
    </row>
    <row r="19" spans="2:21" outlineLevel="1" x14ac:dyDescent="0.25">
      <c r="B19" s="2" t="s">
        <v>296</v>
      </c>
      <c r="C19" t="s">
        <v>373</v>
      </c>
      <c r="F19" s="49"/>
      <c r="G19" s="49" t="e">
        <f>SUMIFS(#REF!,#REF!,'DFC Anual'!G$2,#REF!,'DFC Anual'!G$3)</f>
        <v>#REF!</v>
      </c>
      <c r="H19" s="49"/>
      <c r="I19" s="49" t="e">
        <f>SUMIFS(#REF!,#REF!,'DFC Anual'!I$2,#REF!,'DFC Anual'!I$3)</f>
        <v>#REF!</v>
      </c>
      <c r="J19" s="49"/>
      <c r="K19" s="49" t="e">
        <f>SUMIFS(#REF!,#REF!,'DFC Anual'!K$2,#REF!,'DFC Anual'!K$3)</f>
        <v>#REF!</v>
      </c>
      <c r="L19" s="111"/>
      <c r="M19" s="49" t="e">
        <f>SUMIFS(#REF!,#REF!,'DFC Anual'!M$2,#REF!,'DFC Anual'!M$3)</f>
        <v>#REF!</v>
      </c>
      <c r="N19" s="85"/>
      <c r="O19" s="64" t="str">
        <f>IFERROR((G19/#REF!)-1,"")</f>
        <v/>
      </c>
      <c r="P19" s="85"/>
      <c r="Q19" s="64" t="str">
        <f>IFERROR((I19/G19)-1,"")</f>
        <v/>
      </c>
      <c r="S19" s="64" t="str">
        <f>IFERROR((K19/I19)-1,"")</f>
        <v/>
      </c>
      <c r="U19" s="64" t="str">
        <f>IFERROR((M19/K19)-1,"")</f>
        <v/>
      </c>
    </row>
    <row r="20" spans="2:21" outlineLevel="1" x14ac:dyDescent="0.25">
      <c r="B20" s="2"/>
      <c r="O20" s="64"/>
      <c r="Q20" s="64"/>
      <c r="S20" s="64"/>
      <c r="U20" s="64"/>
    </row>
    <row r="21" spans="2:21" outlineLevel="1" x14ac:dyDescent="0.25">
      <c r="B21" s="2" t="s">
        <v>296</v>
      </c>
      <c r="C21" t="s">
        <v>374</v>
      </c>
      <c r="F21" s="49"/>
      <c r="G21" s="49" t="e">
        <f>SUMIFS(#REF!,#REF!,'DFC Anual'!G$2,#REF!,'DFC Anual'!G$3)</f>
        <v>#REF!</v>
      </c>
      <c r="H21" s="49"/>
      <c r="I21" s="49" t="e">
        <f>SUMIFS(#REF!,#REF!,'DFC Anual'!I$2,#REF!,'DFC Anual'!I$3)</f>
        <v>#REF!</v>
      </c>
      <c r="J21" s="49"/>
      <c r="K21" s="49" t="e">
        <f>SUMIFS(#REF!,#REF!,'DFC Anual'!K$2,#REF!,'DFC Anual'!K$3)</f>
        <v>#REF!</v>
      </c>
      <c r="L21" s="111"/>
      <c r="M21" s="49" t="e">
        <f>SUMIFS(#REF!,#REF!,'DFC Anual'!M$2,#REF!,'DFC Anual'!M$3)</f>
        <v>#REF!</v>
      </c>
      <c r="N21" s="85"/>
      <c r="O21" s="64" t="str">
        <f>IFERROR((G21/#REF!)-1,"")</f>
        <v/>
      </c>
      <c r="P21" s="85"/>
      <c r="Q21" s="64" t="str">
        <f>IFERROR((I21/G21)-1,"")</f>
        <v/>
      </c>
      <c r="S21" s="64" t="str">
        <f>IFERROR((K21/I21)-1,"")</f>
        <v/>
      </c>
      <c r="U21" s="64" t="str">
        <f>IFERROR((M21/K21)-1,"")</f>
        <v/>
      </c>
    </row>
    <row r="22" spans="2:21" outlineLevel="1" x14ac:dyDescent="0.25">
      <c r="B22" s="2"/>
      <c r="O22" s="64" t="str">
        <f>IFERROR(G22/#REF!-1,"")</f>
        <v/>
      </c>
      <c r="Q22" s="64" t="str">
        <f t="shared" ref="Q22:U30" si="0">IFERROR(I22/G22-1,"")</f>
        <v/>
      </c>
      <c r="S22" s="64" t="str">
        <f t="shared" si="0"/>
        <v/>
      </c>
      <c r="U22" s="64" t="str">
        <f t="shared" si="0"/>
        <v/>
      </c>
    </row>
    <row r="23" spans="2:21" outlineLevel="1" x14ac:dyDescent="0.25">
      <c r="B23" s="2" t="s">
        <v>296</v>
      </c>
      <c r="C23" t="s">
        <v>215</v>
      </c>
      <c r="F23" s="49"/>
      <c r="G23" s="49" t="e">
        <f>SUMIFS(#REF!,#REF!,'DFC Anual'!G$2,#REF!,'DFC Anual'!G$3)</f>
        <v>#REF!</v>
      </c>
      <c r="H23" s="49"/>
      <c r="I23" s="49" t="e">
        <f>SUMIFS(#REF!,#REF!,'DFC Anual'!I$2,#REF!,'DFC Anual'!I$3)</f>
        <v>#REF!</v>
      </c>
      <c r="J23" s="49"/>
      <c r="K23" s="49" t="e">
        <f>SUMIFS(#REF!,#REF!,'DFC Anual'!K$2,#REF!,'DFC Anual'!K$3)</f>
        <v>#REF!</v>
      </c>
      <c r="L23" s="111"/>
      <c r="M23" s="49" t="e">
        <f>SUMIFS(#REF!,#REF!,'DFC Anual'!M$2,#REF!,'DFC Anual'!M$3)</f>
        <v>#REF!</v>
      </c>
      <c r="N23" s="85"/>
      <c r="O23" s="64" t="str">
        <f>IFERROR(G23/#REF!-1,"")</f>
        <v/>
      </c>
      <c r="P23" s="85"/>
      <c r="Q23" s="64" t="str">
        <f t="shared" si="0"/>
        <v/>
      </c>
      <c r="S23" s="64" t="str">
        <f t="shared" si="0"/>
        <v/>
      </c>
      <c r="U23" s="64" t="str">
        <f t="shared" si="0"/>
        <v/>
      </c>
    </row>
    <row r="24" spans="2:21" outlineLevel="1" x14ac:dyDescent="0.25">
      <c r="B24" s="2"/>
      <c r="O24" s="64" t="str">
        <f>IFERROR(G24/#REF!-1,"")</f>
        <v/>
      </c>
      <c r="Q24" s="64" t="str">
        <f t="shared" si="0"/>
        <v/>
      </c>
      <c r="S24" s="64" t="str">
        <f t="shared" si="0"/>
        <v/>
      </c>
      <c r="U24" s="64" t="str">
        <f t="shared" si="0"/>
        <v/>
      </c>
    </row>
    <row r="25" spans="2:21" outlineLevel="1" x14ac:dyDescent="0.25">
      <c r="B25" s="2" t="s">
        <v>296</v>
      </c>
      <c r="C25" t="s">
        <v>375</v>
      </c>
      <c r="F25" s="49"/>
      <c r="G25" s="49" t="e">
        <f>SUMIFS(#REF!,#REF!,'DFC Anual'!G$2,#REF!,'DFC Anual'!G$3)</f>
        <v>#REF!</v>
      </c>
      <c r="H25" s="49"/>
      <c r="I25" s="49" t="e">
        <f>SUMIFS(#REF!,#REF!,'DFC Anual'!I$2,#REF!,'DFC Anual'!I$3)</f>
        <v>#REF!</v>
      </c>
      <c r="J25" s="49"/>
      <c r="K25" s="49" t="e">
        <f>SUMIFS(#REF!,#REF!,'DFC Anual'!K$2,#REF!,'DFC Anual'!K$3)</f>
        <v>#REF!</v>
      </c>
      <c r="L25" s="111"/>
      <c r="M25" s="49" t="e">
        <f>SUMIFS(#REF!,#REF!,'DFC Anual'!M$2,#REF!,'DFC Anual'!M$3)</f>
        <v>#REF!</v>
      </c>
      <c r="N25" s="85"/>
      <c r="O25" s="64"/>
      <c r="P25" s="85"/>
      <c r="Q25" s="64" t="str">
        <f t="shared" si="0"/>
        <v/>
      </c>
      <c r="S25" s="64" t="str">
        <f t="shared" si="0"/>
        <v/>
      </c>
      <c r="U25" s="64" t="str">
        <f t="shared" si="0"/>
        <v/>
      </c>
    </row>
    <row r="26" spans="2:21" outlineLevel="1" x14ac:dyDescent="0.25">
      <c r="B26" s="2"/>
      <c r="O26" s="64" t="str">
        <f>IFERROR(G26/#REF!-1,"")</f>
        <v/>
      </c>
      <c r="Q26" s="64" t="str">
        <f t="shared" si="0"/>
        <v/>
      </c>
      <c r="S26" s="64" t="str">
        <f t="shared" si="0"/>
        <v/>
      </c>
      <c r="U26" s="64" t="str">
        <f t="shared" si="0"/>
        <v/>
      </c>
    </row>
    <row r="27" spans="2:21" outlineLevel="1" x14ac:dyDescent="0.25">
      <c r="B27" s="2" t="s">
        <v>296</v>
      </c>
      <c r="C27" t="s">
        <v>376</v>
      </c>
      <c r="F27" s="49"/>
      <c r="G27" s="49" t="e">
        <f>SUMIFS(#REF!,#REF!,'DFC Anual'!G$2,#REF!,'DFC Anual'!G$3)</f>
        <v>#REF!</v>
      </c>
      <c r="H27" s="49"/>
      <c r="I27" s="49" t="e">
        <f>SUMIFS(#REF!,#REF!,'DFC Anual'!I$2,#REF!,'DFC Anual'!I$3)</f>
        <v>#REF!</v>
      </c>
      <c r="J27" s="49"/>
      <c r="K27" s="49" t="e">
        <f>SUMIFS(#REF!,#REF!,'DFC Anual'!K$2,#REF!,'DFC Anual'!K$3)</f>
        <v>#REF!</v>
      </c>
      <c r="L27" s="111"/>
      <c r="M27" s="49" t="e">
        <f>SUMIFS(#REF!,#REF!,'DFC Anual'!M$2,#REF!,'DFC Anual'!M$3)</f>
        <v>#REF!</v>
      </c>
      <c r="N27" s="85"/>
      <c r="O27" s="64" t="str">
        <f>IFERROR((G27/#REF!)-1,"")</f>
        <v/>
      </c>
      <c r="P27" s="64" t="str">
        <f t="shared" ref="P27:U27" si="1">IFERROR((H27/F27)-1,"")</f>
        <v/>
      </c>
      <c r="Q27" s="64" t="str">
        <f t="shared" si="1"/>
        <v/>
      </c>
      <c r="R27" s="64" t="str">
        <f t="shared" si="1"/>
        <v/>
      </c>
      <c r="S27" s="64" t="str">
        <f t="shared" si="1"/>
        <v/>
      </c>
      <c r="T27" s="64" t="str">
        <f t="shared" si="1"/>
        <v/>
      </c>
      <c r="U27" s="64" t="str">
        <f t="shared" si="1"/>
        <v/>
      </c>
    </row>
    <row r="28" spans="2:21" x14ac:dyDescent="0.25">
      <c r="B28" s="2"/>
      <c r="O28" s="64" t="str">
        <f>IFERROR(G28/#REF!-1,"")</f>
        <v/>
      </c>
      <c r="Q28" s="64" t="str">
        <f t="shared" si="0"/>
        <v/>
      </c>
      <c r="S28" s="64" t="str">
        <f t="shared" si="0"/>
        <v/>
      </c>
      <c r="U28" s="64" t="str">
        <f t="shared" si="0"/>
        <v/>
      </c>
    </row>
    <row r="29" spans="2:21" x14ac:dyDescent="0.25">
      <c r="B29" s="2"/>
      <c r="O29" s="64" t="str">
        <f>IFERROR(G29/#REF!-1,"")</f>
        <v/>
      </c>
      <c r="Q29" s="64" t="str">
        <f t="shared" si="0"/>
        <v/>
      </c>
      <c r="S29" s="64" t="str">
        <f t="shared" si="0"/>
        <v/>
      </c>
      <c r="U29" s="64" t="str">
        <f t="shared" si="0"/>
        <v/>
      </c>
    </row>
    <row r="30" spans="2:21" ht="16.5" thickBot="1" x14ac:dyDescent="0.3">
      <c r="B30" s="46" t="s">
        <v>299</v>
      </c>
      <c r="C30" s="8" t="s">
        <v>319</v>
      </c>
      <c r="D30" s="8"/>
      <c r="F30" s="59"/>
      <c r="G30" s="62" t="e">
        <f>G7+G15</f>
        <v>#REF!</v>
      </c>
      <c r="H30" s="59"/>
      <c r="I30" s="62" t="e">
        <f>I7+I15</f>
        <v>#REF!</v>
      </c>
      <c r="J30" s="59"/>
      <c r="K30" s="62" t="e">
        <f>K7+K15</f>
        <v>#REF!</v>
      </c>
      <c r="L30" s="85"/>
      <c r="M30" s="62" t="e">
        <f>M7+M15</f>
        <v>#REF!</v>
      </c>
      <c r="N30" s="85"/>
      <c r="O30" s="64" t="str">
        <f>IFERROR(G30/#REF!-1,"")</f>
        <v/>
      </c>
      <c r="P30" s="85"/>
      <c r="Q30" s="64" t="str">
        <f t="shared" si="0"/>
        <v/>
      </c>
      <c r="S30" s="64" t="str">
        <f t="shared" si="0"/>
        <v/>
      </c>
      <c r="U30" s="64" t="str">
        <f t="shared" si="0"/>
        <v/>
      </c>
    </row>
    <row r="31" spans="2:21" ht="15.75" thickTop="1" x14ac:dyDescent="0.25">
      <c r="B31" s="2"/>
      <c r="E31" s="13" t="e">
        <f>AND(F31:G31)</f>
        <v>#REF!</v>
      </c>
      <c r="F31" s="13"/>
      <c r="G31" s="13" t="e">
        <f>G30=SUMIFS(#REF!,#REF!,'DFC Anual'!G$2)</f>
        <v>#REF!</v>
      </c>
      <c r="H31" s="13"/>
      <c r="I31" s="13" t="e">
        <f>I30=SUMIFS(#REF!,#REF!,'DFC Anual'!I$2)</f>
        <v>#REF!</v>
      </c>
      <c r="J31" s="13"/>
      <c r="K31" s="13" t="e">
        <f>K30=SUMIFS(#REF!,#REF!,'DFC Anual'!K$2)</f>
        <v>#REF!</v>
      </c>
      <c r="M31" s="13" t="e">
        <f>M30=SUMIFS(#REF!,#REF!,'DFC Anual'!M$2)</f>
        <v>#REF!</v>
      </c>
    </row>
    <row r="32" spans="2:21" x14ac:dyDescent="0.25">
      <c r="B32" s="2"/>
      <c r="F32" s="9"/>
      <c r="G32" s="9" t="e">
        <f>G30-SUMIFS(#REF!,#REF!,'DFC Anual'!G$2)</f>
        <v>#REF!</v>
      </c>
      <c r="H32" s="9"/>
      <c r="I32" s="9" t="e">
        <f>I30-SUMIFS(#REF!,#REF!,'DFC Anual'!I$2)</f>
        <v>#REF!</v>
      </c>
      <c r="J32" s="9"/>
      <c r="K32" s="9" t="e">
        <f>K30-SUMIFS(#REF!,#REF!,'DFC Anual'!K$2)</f>
        <v>#REF!</v>
      </c>
    </row>
    <row r="34" spans="2:21" x14ac:dyDescent="0.25">
      <c r="B34" s="37" t="s">
        <v>377</v>
      </c>
      <c r="C34" s="36"/>
      <c r="D34" s="36"/>
      <c r="E34" s="36"/>
    </row>
    <row r="35" spans="2:21" x14ac:dyDescent="0.25"/>
    <row r="36" spans="2:21" outlineLevel="1" x14ac:dyDescent="0.25">
      <c r="B36" s="1" t="s">
        <v>378</v>
      </c>
      <c r="F36" s="48"/>
      <c r="G36" s="52" t="e">
        <f>SUMIFS(#REF!,#REF!,'DFC Anual'!G$2,#REF!,'DFC Anual'!G$3)</f>
        <v>#REF!</v>
      </c>
      <c r="H36" s="48"/>
      <c r="I36" s="52" t="e">
        <f>SUMIFS(#REF!,#REF!,'DFC Anual'!I$2,#REF!,'DFC Anual'!I$3)</f>
        <v>#REF!</v>
      </c>
      <c r="J36" s="48"/>
      <c r="K36" s="52" t="e">
        <f>SUMIFS(#REF!,#REF!,'DFC Anual'!K$2,#REF!,'DFC Anual'!K$3)</f>
        <v>#REF!</v>
      </c>
      <c r="M36" s="52" t="e">
        <f>SUMIFS(#REF!,#REF!,'DFC Anual'!M$2,#REF!,'DFC Anual'!M$3)</f>
        <v>#REF!</v>
      </c>
      <c r="O36" s="64" t="str">
        <f>IFERROR(G36/#REF!-1,"")</f>
        <v/>
      </c>
      <c r="P36" s="85"/>
      <c r="Q36" s="64" t="str">
        <f>IFERROR(I36/G36-1,"")</f>
        <v/>
      </c>
      <c r="S36" s="64" t="str">
        <f>IFERROR(K36/I36-1,"")</f>
        <v/>
      </c>
      <c r="U36" s="64" t="str">
        <f>IFERROR(M36/K36-1,"")</f>
        <v/>
      </c>
    </row>
    <row r="37" spans="2:21" outlineLevel="1" x14ac:dyDescent="0.25"/>
    <row r="38" spans="2:21" outlineLevel="1" x14ac:dyDescent="0.25">
      <c r="B38" t="s">
        <v>379</v>
      </c>
      <c r="F38" s="48"/>
      <c r="G38" s="48" t="e">
        <f>SUMIFS(#REF!,#REF!,'DFC Anual'!G$2,#REF!,'DFC Anual'!G$3)</f>
        <v>#REF!</v>
      </c>
      <c r="H38" s="48"/>
      <c r="I38" s="48" t="e">
        <f>SUMIFS(#REF!,#REF!,'DFC Anual'!I$2,#REF!,'DFC Anual'!I$3)</f>
        <v>#REF!</v>
      </c>
      <c r="J38" s="48"/>
      <c r="K38" s="48" t="e">
        <f>SUMIFS(#REF!,#REF!,'DFC Anual'!K$2,#REF!,'DFC Anual'!K$3)</f>
        <v>#REF!</v>
      </c>
      <c r="M38" s="48" t="e">
        <f>SUMIFS(#REF!,#REF!,'DFC Anual'!M$2,#REF!,'DFC Anual'!M$3)</f>
        <v>#REF!</v>
      </c>
      <c r="O38" s="64" t="str">
        <f>IFERROR(G38/#REF!-1,"")</f>
        <v/>
      </c>
      <c r="P38" s="85"/>
      <c r="Q38" s="64" t="str">
        <f>IFERROR(I38/G38-1,"")</f>
        <v/>
      </c>
      <c r="S38" s="64" t="str">
        <f>IFERROR(K38/I38-1,"")</f>
        <v/>
      </c>
      <c r="U38" s="64" t="str">
        <f>IFERROR(M38/K38-1,"")</f>
        <v/>
      </c>
    </row>
    <row r="39" spans="2:21" outlineLevel="1" x14ac:dyDescent="0.25"/>
    <row r="40" spans="2:21" x14ac:dyDescent="0.25">
      <c r="B40" s="1" t="s">
        <v>380</v>
      </c>
      <c r="F40" s="10"/>
      <c r="G40" s="23" t="e">
        <f t="shared" ref="G40:M40" si="2">SUM(G36:G38)</f>
        <v>#REF!</v>
      </c>
      <c r="H40" s="10"/>
      <c r="I40" s="23" t="e">
        <f t="shared" si="2"/>
        <v>#REF!</v>
      </c>
      <c r="J40" s="10"/>
      <c r="K40" s="23" t="e">
        <f t="shared" si="2"/>
        <v>#REF!</v>
      </c>
      <c r="L40" s="85"/>
      <c r="M40" s="23" t="e">
        <f t="shared" si="2"/>
        <v>#REF!</v>
      </c>
      <c r="N40" s="85"/>
      <c r="O40" s="64" t="str">
        <f>IFERROR(G40/#REF!-1,"")</f>
        <v/>
      </c>
      <c r="P40" s="85"/>
      <c r="Q40" s="64" t="str">
        <f>IFERROR(I40/G40-1,"")</f>
        <v/>
      </c>
      <c r="S40" s="64" t="str">
        <f>IFERROR(K40/I40-1,"")</f>
        <v/>
      </c>
      <c r="U40" s="64" t="str">
        <f>IFERROR(M40/K40-1,"")</f>
        <v/>
      </c>
    </row>
    <row r="41" spans="2:21" x14ac:dyDescent="0.25"/>
    <row r="42" spans="2:21" outlineLevel="1" x14ac:dyDescent="0.25">
      <c r="B42" s="1" t="s">
        <v>381</v>
      </c>
    </row>
    <row r="43" spans="2:21" outlineLevel="1" x14ac:dyDescent="0.25"/>
    <row r="44" spans="2:21" outlineLevel="1" x14ac:dyDescent="0.25">
      <c r="B44" s="1" t="s">
        <v>382</v>
      </c>
    </row>
    <row r="45" spans="2:21" outlineLevel="1" x14ac:dyDescent="0.25">
      <c r="B45" t="s">
        <v>383</v>
      </c>
      <c r="F45" s="48"/>
      <c r="G45" s="48" t="e">
        <f>SUMIFS(#REF!,#REF!,'DFC Anual'!G$2)</f>
        <v>#REF!</v>
      </c>
      <c r="H45" s="48"/>
      <c r="I45" s="48" t="e">
        <f>SUMIFS(#REF!,#REF!,'DFC Anual'!I$2)</f>
        <v>#REF!</v>
      </c>
      <c r="J45" s="48"/>
      <c r="K45" s="48" t="e">
        <f>SUMIFS(#REF!,#REF!,'DFC Anual'!K$2)</f>
        <v>#REF!</v>
      </c>
      <c r="L45" s="85"/>
      <c r="M45" s="48" t="e">
        <f>SUMIFS(#REF!,#REF!,'DFC Anual'!M$2)</f>
        <v>#REF!</v>
      </c>
      <c r="N45" s="85"/>
      <c r="O45" s="64" t="str">
        <f>IFERROR(G45/#REF!-1,"")</f>
        <v/>
      </c>
      <c r="P45" s="85"/>
      <c r="Q45" s="64" t="str">
        <f>IFERROR(I45/G45-1,"")</f>
        <v/>
      </c>
      <c r="S45" s="64" t="str">
        <f>IFERROR(K45/I45-1,"")</f>
        <v/>
      </c>
      <c r="U45" s="64" t="str">
        <f>IFERROR(M45/K45-1,"")</f>
        <v/>
      </c>
    </row>
    <row r="46" spans="2:21" outlineLevel="1" x14ac:dyDescent="0.25"/>
    <row r="47" spans="2:21" outlineLevel="1" x14ac:dyDescent="0.25">
      <c r="B47" s="1" t="s">
        <v>384</v>
      </c>
    </row>
    <row r="48" spans="2:21" outlineLevel="1" x14ac:dyDescent="0.25"/>
    <row r="49" spans="2:21" outlineLevel="1" x14ac:dyDescent="0.25">
      <c r="B49" s="4" t="s">
        <v>385</v>
      </c>
      <c r="F49" s="48"/>
      <c r="G49" s="48" t="e">
        <f>SUMIFS(#REF!,#REF!,'DFC Anual'!G$2)</f>
        <v>#REF!</v>
      </c>
      <c r="H49" s="48"/>
      <c r="I49" s="48" t="e">
        <f>SUMIFS(#REF!,#REF!,'DFC Anual'!I$2)</f>
        <v>#REF!</v>
      </c>
      <c r="J49" s="48"/>
      <c r="K49" s="48" t="e">
        <f>SUMIFS(#REF!,#REF!,'DFC Anual'!K$2)</f>
        <v>#REF!</v>
      </c>
      <c r="L49" s="85"/>
      <c r="M49" s="48" t="e">
        <f>SUMIFS(#REF!,#REF!,'DFC Anual'!M$2)</f>
        <v>#REF!</v>
      </c>
      <c r="N49" s="85"/>
      <c r="O49" s="64" t="str">
        <f>IFERROR(G49/#REF!-1,"")</f>
        <v/>
      </c>
      <c r="P49" s="85"/>
      <c r="Q49" s="64" t="str">
        <f t="shared" ref="Q49:U50" si="3">IFERROR(I49/G49-1,"")</f>
        <v/>
      </c>
      <c r="S49" s="64" t="str">
        <f t="shared" si="3"/>
        <v/>
      </c>
      <c r="U49" s="64" t="str">
        <f t="shared" si="3"/>
        <v/>
      </c>
    </row>
    <row r="50" spans="2:21" outlineLevel="1" x14ac:dyDescent="0.25">
      <c r="B50" s="4" t="s">
        <v>386</v>
      </c>
      <c r="F50" s="48"/>
      <c r="G50" s="48" t="e">
        <f>SUMIFS(#REF!,#REF!,'DFC Anual'!G$2)</f>
        <v>#REF!</v>
      </c>
      <c r="H50" s="48"/>
      <c r="I50" s="48" t="e">
        <f>SUMIFS(#REF!,#REF!,'DFC Anual'!I$2)</f>
        <v>#REF!</v>
      </c>
      <c r="J50" s="48"/>
      <c r="K50" s="48" t="e">
        <f>SUMIFS(#REF!,#REF!,'DFC Anual'!K$2)</f>
        <v>#REF!</v>
      </c>
      <c r="L50" s="85"/>
      <c r="M50" s="48" t="e">
        <f>SUMIFS(#REF!,#REF!,'DFC Anual'!M$2)</f>
        <v>#REF!</v>
      </c>
      <c r="N50" s="85"/>
      <c r="O50" s="64" t="str">
        <f>IFERROR(G50/#REF!-1,"")</f>
        <v/>
      </c>
      <c r="P50" s="85"/>
      <c r="Q50" s="64" t="str">
        <f>IFERROR(I50/G50-1,"")</f>
        <v/>
      </c>
      <c r="S50" s="64" t="str">
        <f t="shared" si="3"/>
        <v/>
      </c>
      <c r="U50" s="64" t="str">
        <f t="shared" si="3"/>
        <v/>
      </c>
    </row>
    <row r="51" spans="2:21" outlineLevel="1" x14ac:dyDescent="0.25">
      <c r="B51" s="4" t="s">
        <v>387</v>
      </c>
      <c r="F51" s="48"/>
      <c r="G51" s="48" t="e">
        <f>SUMIFS(#REF!,#REF!,'DFC Anual'!G$2)</f>
        <v>#REF!</v>
      </c>
      <c r="H51" s="48"/>
      <c r="I51" s="48" t="e">
        <f>SUMIFS(#REF!,#REF!,'DFC Anual'!I$2)</f>
        <v>#REF!</v>
      </c>
      <c r="J51" s="48"/>
      <c r="K51" s="48" t="e">
        <f>SUMIFS(#REF!,#REF!,'DFC Anual'!K$2)</f>
        <v>#REF!</v>
      </c>
      <c r="L51" s="85"/>
      <c r="M51" s="48" t="e">
        <f>SUMIFS(#REF!,#REF!,'DFC Anual'!M$2)</f>
        <v>#REF!</v>
      </c>
      <c r="N51" s="85"/>
      <c r="O51" s="64" t="str">
        <f>IFERROR(H51/G51-1,"")</f>
        <v/>
      </c>
      <c r="P51" s="85"/>
      <c r="Q51" s="64" t="str">
        <f>IFERROR(J51/I51-1,"")</f>
        <v/>
      </c>
      <c r="S51" s="64" t="str">
        <f>IFERROR(L51/K51-1,"")</f>
        <v/>
      </c>
      <c r="U51" s="64" t="str">
        <f>IFERROR(N51/M51-1,"")</f>
        <v/>
      </c>
    </row>
    <row r="52" spans="2:21" outlineLevel="1" x14ac:dyDescent="0.25">
      <c r="B52" s="4"/>
    </row>
    <row r="53" spans="2:21" x14ac:dyDescent="0.25">
      <c r="B53" s="1" t="s">
        <v>388</v>
      </c>
      <c r="F53" s="9"/>
      <c r="G53" s="63" t="e">
        <f>SUM(G40:G51)</f>
        <v>#REF!</v>
      </c>
      <c r="H53" s="9"/>
      <c r="I53" s="63" t="e">
        <f>SUM(I40:I51)</f>
        <v>#REF!</v>
      </c>
      <c r="J53" s="9"/>
      <c r="K53" s="63" t="e">
        <f>SUM(K40:K51)</f>
        <v>#REF!</v>
      </c>
      <c r="L53" s="85"/>
      <c r="M53" s="63" t="e">
        <f>SUM(M40:M51)</f>
        <v>#REF!</v>
      </c>
      <c r="N53" s="85"/>
      <c r="O53" s="64" t="str">
        <f>IFERROR(G53/#REF!-1,"")</f>
        <v/>
      </c>
      <c r="P53" s="85"/>
      <c r="Q53" s="64" t="str">
        <f>IFERROR(I53/G53-1,"")</f>
        <v/>
      </c>
      <c r="S53" s="64" t="str">
        <f>IFERROR(K53/I53-1,"")</f>
        <v/>
      </c>
      <c r="U53" s="64" t="str">
        <f>IFERROR(M53/K53-1,"")</f>
        <v/>
      </c>
    </row>
    <row r="54" spans="2:21" x14ac:dyDescent="0.25">
      <c r="B54" s="1"/>
    </row>
    <row r="55" spans="2:21" x14ac:dyDescent="0.25">
      <c r="B55" s="1" t="s">
        <v>389</v>
      </c>
    </row>
    <row r="56" spans="2:21" x14ac:dyDescent="0.25">
      <c r="B56" t="s">
        <v>390</v>
      </c>
      <c r="F56" s="49"/>
      <c r="G56" s="66" t="e">
        <f>SUMIFS(#REF!,#REF!,'DFC Anual'!G$2)</f>
        <v>#REF!</v>
      </c>
      <c r="H56" s="49"/>
      <c r="I56" s="66" t="e">
        <f>SUMIFS(#REF!,#REF!,'DFC Anual'!I$2)</f>
        <v>#REF!</v>
      </c>
      <c r="J56" s="49"/>
      <c r="K56" s="66" t="e">
        <f>SUMIFS(#REF!,#REF!,'DFC Anual'!K$2)</f>
        <v>#REF!</v>
      </c>
      <c r="L56" s="85"/>
      <c r="M56" s="66" t="e">
        <f>SUMIFS(#REF!,#REF!,'DFC Anual'!M$2)</f>
        <v>#REF!</v>
      </c>
      <c r="N56" s="85"/>
      <c r="O56" s="64" t="str">
        <f>IFERROR(G56/#REF!-1,"")</f>
        <v/>
      </c>
      <c r="P56" s="85"/>
      <c r="Q56" s="64" t="str">
        <f>IFERROR(I56/G56-1,"")</f>
        <v/>
      </c>
      <c r="S56" s="64" t="str">
        <f>IFERROR(K56/I56-1,"")</f>
        <v/>
      </c>
      <c r="U56" s="64" t="str">
        <f>IFERROR(M56/K56-1,"")</f>
        <v/>
      </c>
    </row>
    <row r="57" spans="2:21" x14ac:dyDescent="0.25"/>
    <row r="58" spans="2:21" x14ac:dyDescent="0.25">
      <c r="B58" s="1" t="s">
        <v>391</v>
      </c>
      <c r="L58" s="85"/>
      <c r="M58" s="85"/>
      <c r="N58" s="85"/>
      <c r="O58" s="64" t="str">
        <f>IFERROR(H58/G58-1,"")</f>
        <v/>
      </c>
      <c r="P58" s="85"/>
      <c r="Q58" s="64" t="str">
        <f>IFERROR(J58/I58-1,"")</f>
        <v/>
      </c>
      <c r="S58" s="64" t="str">
        <f>IFERROR(L58/K58-1,"")</f>
        <v/>
      </c>
      <c r="U58" s="64" t="str">
        <f>IFERROR(N58/M58-1,"")</f>
        <v/>
      </c>
    </row>
    <row r="59" spans="2:21" x14ac:dyDescent="0.25">
      <c r="B59" t="s">
        <v>392</v>
      </c>
      <c r="G59" s="66" t="e">
        <f>SUMIFS(#REF!,#REF!,'DFC Anual'!G$2)</f>
        <v>#REF!</v>
      </c>
      <c r="I59" s="66" t="e">
        <f>SUMIFS(#REF!,#REF!,'DFC Anual'!I$2)</f>
        <v>#REF!</v>
      </c>
      <c r="K59" s="66" t="e">
        <f>SUMIFS(#REF!,#REF!,'DFC Anual'!K$2)</f>
        <v>#REF!</v>
      </c>
      <c r="M59" s="66" t="e">
        <f>SUMIFS(#REF!,#REF!,'DFC Anual'!M$2)</f>
        <v>#REF!</v>
      </c>
      <c r="O59" s="64" t="str">
        <f>IFERROR(G59/#REF!-1,"")</f>
        <v/>
      </c>
      <c r="Q59" s="64" t="str">
        <f>IFERROR(I59/G59-1,"")</f>
        <v/>
      </c>
      <c r="S59" s="64" t="str">
        <f>IFERROR(K59/I59-1,"")</f>
        <v/>
      </c>
      <c r="U59" s="64" t="str">
        <f>IFERROR(M59/K59-1,"")</f>
        <v/>
      </c>
    </row>
    <row r="60" spans="2:21" x14ac:dyDescent="0.25"/>
    <row r="61" spans="2:21" ht="15.75" thickBot="1" x14ac:dyDescent="0.3">
      <c r="B61" s="1" t="s">
        <v>393</v>
      </c>
      <c r="F61" s="10"/>
      <c r="G61" s="58" t="e">
        <f>SUM(G56,G53,G59)</f>
        <v>#REF!</v>
      </c>
      <c r="H61" s="10"/>
      <c r="I61" s="58" t="e">
        <f>SUM(I56,I53,I59)</f>
        <v>#REF!</v>
      </c>
      <c r="J61" s="10"/>
      <c r="K61" s="58" t="e">
        <f>SUM(K56,K53,K59)</f>
        <v>#REF!</v>
      </c>
      <c r="L61" s="85"/>
      <c r="M61" s="58" t="e">
        <f>SUM(M56,M53,M59)</f>
        <v>#REF!</v>
      </c>
      <c r="N61" s="85"/>
      <c r="O61" s="64" t="str">
        <f>IFERROR(G61/#REF!-1,"")</f>
        <v/>
      </c>
      <c r="P61" s="85"/>
      <c r="Q61" s="64" t="str">
        <f>IFERROR(I61/G61-1,"")</f>
        <v/>
      </c>
      <c r="S61" s="64" t="str">
        <f>IFERROR(K61/I61-1,"")</f>
        <v/>
      </c>
      <c r="U61" s="64" t="str">
        <f>IFERROR(M61/K61-1,"")</f>
        <v/>
      </c>
    </row>
    <row r="62" spans="2:21" ht="15.75" thickTop="1" x14ac:dyDescent="0.25"/>
    <row r="63" spans="2:21" x14ac:dyDescent="0.25">
      <c r="E63" s="13" t="e">
        <f>AND(G63:M63)</f>
        <v>#REF!</v>
      </c>
      <c r="F63" s="104"/>
      <c r="G63" s="16" t="e">
        <f>G61=G30</f>
        <v>#REF!</v>
      </c>
      <c r="H63" s="16"/>
      <c r="I63" s="16" t="e">
        <f>I61=I30</f>
        <v>#REF!</v>
      </c>
      <c r="J63" s="16"/>
      <c r="K63" s="16" t="e">
        <f>K61=K30</f>
        <v>#REF!</v>
      </c>
      <c r="M63" s="16" t="e">
        <f>M61=M30</f>
        <v>#REF!</v>
      </c>
    </row>
    <row r="64" spans="2:21" x14ac:dyDescent="0.25">
      <c r="G64" s="9" t="e">
        <f>G61-G30</f>
        <v>#REF!</v>
      </c>
      <c r="I64" s="9" t="e">
        <f>I61-I30</f>
        <v>#REF!</v>
      </c>
      <c r="K64" s="9" t="e">
        <f>K61-K30</f>
        <v>#REF!</v>
      </c>
      <c r="M64" s="9" t="e">
        <f>M61-M30</f>
        <v>#REF!</v>
      </c>
    </row>
  </sheetData>
  <pageMargins left="0.511811024" right="0.511811024" top="0.78740157499999996" bottom="0.78740157499999996" header="0.31496062000000002" footer="0.31496062000000002"/>
  <ignoredErrors>
    <ignoredError sqref="O27:U27 O2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0B84F-88F5-43F7-9A19-18568A6523D9}">
  <sheetPr>
    <tabColor rgb="FFFFC000"/>
  </sheetPr>
  <dimension ref="A1:AG30"/>
  <sheetViews>
    <sheetView showGridLines="0" topLeftCell="I1" zoomScaleNormal="100" workbookViewId="0">
      <selection activeCell="X24" sqref="X24"/>
    </sheetView>
  </sheetViews>
  <sheetFormatPr defaultRowHeight="15" outlineLevelCol="1" x14ac:dyDescent="0.25"/>
  <cols>
    <col min="1" max="6" width="9.140625" customWidth="1" outlineLevel="1"/>
    <col min="7" max="7" width="10.7109375" bestFit="1" customWidth="1"/>
    <col min="8" max="8" width="9.28515625" customWidth="1"/>
    <col min="9" max="9" width="14.140625" style="129" customWidth="1"/>
    <col min="10" max="10" width="14" style="129" hidden="1" customWidth="1"/>
    <col min="11" max="11" width="13.28515625" style="129" hidden="1" customWidth="1"/>
    <col min="12" max="12" width="14.5703125" style="129" customWidth="1"/>
    <col min="13" max="13" width="14.5703125" style="129" hidden="1" customWidth="1"/>
    <col min="14" max="14" width="16" style="129" hidden="1" customWidth="1"/>
    <col min="15" max="15" width="10.5703125" bestFit="1" customWidth="1"/>
    <col min="16" max="16" width="11.7109375" style="120" bestFit="1" customWidth="1"/>
    <col min="17" max="17" width="12.5703125" style="120" bestFit="1" customWidth="1"/>
    <col min="18" max="18" width="16.42578125" style="120" bestFit="1" customWidth="1"/>
    <col min="19" max="19" width="12.42578125" style="2" bestFit="1" customWidth="1"/>
    <col min="20" max="20" width="12.85546875" style="2" bestFit="1" customWidth="1"/>
    <col min="21" max="22" width="12.85546875" style="2" customWidth="1"/>
    <col min="23" max="23" width="16.28515625" style="2" customWidth="1"/>
    <col min="24" max="24" width="9.85546875" style="169" customWidth="1"/>
    <col min="25" max="25" width="18.5703125" customWidth="1"/>
    <col min="26" max="26" width="10.85546875" customWidth="1"/>
    <col min="27" max="28" width="14" customWidth="1"/>
    <col min="30" max="30" width="12.85546875" bestFit="1" customWidth="1"/>
    <col min="31" max="31" width="19.5703125" bestFit="1" customWidth="1"/>
    <col min="32" max="32" width="15.140625" bestFit="1" customWidth="1"/>
    <col min="33" max="33" width="26.140625" bestFit="1" customWidth="1"/>
    <col min="34" max="34" width="27.85546875" bestFit="1" customWidth="1"/>
    <col min="35" max="35" width="26.140625" bestFit="1" customWidth="1"/>
    <col min="36" max="36" width="27.85546875" bestFit="1" customWidth="1"/>
  </cols>
  <sheetData>
    <row r="1" spans="1:33" x14ac:dyDescent="0.25">
      <c r="H1" s="199" t="s">
        <v>394</v>
      </c>
      <c r="I1" s="190">
        <f ca="1">TODAY()</f>
        <v>45943</v>
      </c>
      <c r="R1" s="205">
        <v>1.4999999999999999E-2</v>
      </c>
    </row>
    <row r="2" spans="1:33" s="1" customFormat="1" ht="45" x14ac:dyDescent="0.25">
      <c r="A2" s="1" t="s">
        <v>395</v>
      </c>
      <c r="B2" s="1" t="s">
        <v>396</v>
      </c>
      <c r="H2" s="198" t="s">
        <v>396</v>
      </c>
      <c r="I2" s="197" t="s">
        <v>397</v>
      </c>
      <c r="J2" s="197" t="s">
        <v>398</v>
      </c>
      <c r="K2" s="197" t="s">
        <v>399</v>
      </c>
      <c r="L2" s="197" t="s">
        <v>400</v>
      </c>
      <c r="M2" s="197" t="s">
        <v>401</v>
      </c>
      <c r="N2" s="197" t="s">
        <v>402</v>
      </c>
      <c r="O2" s="196" t="s">
        <v>403</v>
      </c>
      <c r="P2" s="195" t="s">
        <v>23</v>
      </c>
      <c r="Q2" s="195" t="s">
        <v>404</v>
      </c>
      <c r="R2" s="195" t="s">
        <v>405</v>
      </c>
      <c r="S2" s="195" t="s">
        <v>406</v>
      </c>
      <c r="T2" s="195" t="s">
        <v>407</v>
      </c>
      <c r="U2" s="195" t="s">
        <v>408</v>
      </c>
      <c r="V2" s="195" t="s">
        <v>409</v>
      </c>
      <c r="W2" s="195" t="s">
        <v>410</v>
      </c>
      <c r="X2" s="200" t="s">
        <v>411</v>
      </c>
      <c r="Y2" s="201" t="s">
        <v>412</v>
      </c>
      <c r="Z2" s="201" t="s">
        <v>413</v>
      </c>
      <c r="AA2" s="194" t="s">
        <v>414</v>
      </c>
      <c r="AB2" s="194" t="s">
        <v>415</v>
      </c>
      <c r="AD2"/>
      <c r="AE2"/>
      <c r="AF2"/>
    </row>
    <row r="3" spans="1:33" x14ac:dyDescent="0.25">
      <c r="A3" t="s">
        <v>416</v>
      </c>
      <c r="B3" s="184" t="s">
        <v>417</v>
      </c>
      <c r="H3" s="191" t="s">
        <v>418</v>
      </c>
      <c r="I3" s="192">
        <v>45900</v>
      </c>
      <c r="J3" s="192" t="str">
        <f t="shared" ref="J3:J8" si="0">TEXT(I3,"MMMM")</f>
        <v>agosto</v>
      </c>
      <c r="K3" s="189">
        <f t="shared" ref="K3:K8" si="1">YEAR(I3)</f>
        <v>2025</v>
      </c>
      <c r="L3" s="192">
        <f t="shared" ref="L3:L8" si="2">I3+15</f>
        <v>45915</v>
      </c>
      <c r="M3" s="189" t="str">
        <f>TEXT(L3,"MMMM")</f>
        <v>setembro</v>
      </c>
      <c r="N3" s="189">
        <f>YEAR(L3)</f>
        <v>2025</v>
      </c>
      <c r="O3" s="189">
        <v>1</v>
      </c>
      <c r="P3" s="193">
        <v>10000</v>
      </c>
      <c r="Q3" s="193">
        <f t="shared" ref="Q3:Q8" si="3">P3-R3</f>
        <v>9850</v>
      </c>
      <c r="R3" s="193">
        <f t="shared" ref="R3:R8" si="4">IF(P3&lt;=666.66,0,P3*$R$1)</f>
        <v>150</v>
      </c>
      <c r="S3" s="206" t="e">
        <f>IF(SUMIFS(Lancamentos!$Y:$Y,Lancamentos!$T:$T,'Controle de Receitas'!$H3,Lancamentos!$L:$L,'Controle de Receitas'!$J3,Lancamentos!$M:$M,'Controle de Receitas'!$K3,Lancamentos!#REF!,'Controle de Receitas'!$O3)-P3=0,"OK","Conferir")</f>
        <v>#REF!</v>
      </c>
      <c r="T3" s="206" t="e">
        <f>IF(SUMIFS(Lancamentos!$Y:$Y,Lancamentos!$T:$T,'Controle de Receitas'!$H3,Lancamentos!$AG:$AG,'Controle de Receitas'!$M3,Lancamentos!$AH:$AH,'Controle de Receitas'!$N3,Lancamentos!#REF!,'Controle de Receitas'!$O3,Lancamentos!$F:$F,"Realizado")-Q3&lt;0,"Pendente","Recebido")</f>
        <v>#REF!</v>
      </c>
      <c r="U3" s="193">
        <v>9850</v>
      </c>
      <c r="V3" s="206">
        <f>Q3-U3</f>
        <v>0</v>
      </c>
      <c r="W3" s="189" t="s">
        <v>419</v>
      </c>
      <c r="X3" s="208">
        <f ca="1">IF(AND(W3="atrasado",$I$1+10&gt;L3),500,0)</f>
        <v>500</v>
      </c>
      <c r="Y3" s="208">
        <f ca="1">IF(W3="atrasado",Q3+X3,0)</f>
        <v>10350</v>
      </c>
      <c r="Z3" s="203">
        <f>IF(_xlfn.DAYS(AB3,L3)&lt;0,0,_xlfn.DAYS(AB3,L3))</f>
        <v>10</v>
      </c>
      <c r="AA3" s="209">
        <v>9850</v>
      </c>
      <c r="AB3" s="210">
        <v>45925</v>
      </c>
      <c r="AD3" s="87"/>
      <c r="AE3" s="87" t="s">
        <v>420</v>
      </c>
      <c r="AF3" s="87"/>
      <c r="AG3" s="87"/>
    </row>
    <row r="4" spans="1:33" x14ac:dyDescent="0.25">
      <c r="A4" t="s">
        <v>421</v>
      </c>
      <c r="B4" s="184" t="s">
        <v>418</v>
      </c>
      <c r="H4" s="191" t="s">
        <v>418</v>
      </c>
      <c r="I4" s="192">
        <v>45900</v>
      </c>
      <c r="J4" s="192" t="str">
        <f t="shared" si="0"/>
        <v>agosto</v>
      </c>
      <c r="K4" s="189">
        <f t="shared" si="1"/>
        <v>2025</v>
      </c>
      <c r="L4" s="192">
        <f t="shared" si="2"/>
        <v>45915</v>
      </c>
      <c r="M4" s="189" t="str">
        <f t="shared" ref="M4:M6" si="5">TEXT(L4,"MMMM")</f>
        <v>setembro</v>
      </c>
      <c r="N4" s="189">
        <f t="shared" ref="N4:N6" si="6">YEAR(L4)</f>
        <v>2025</v>
      </c>
      <c r="O4" s="189">
        <v>2</v>
      </c>
      <c r="P4" s="193">
        <v>666.65</v>
      </c>
      <c r="Q4" s="193">
        <f t="shared" si="3"/>
        <v>666.65</v>
      </c>
      <c r="R4" s="193">
        <f t="shared" si="4"/>
        <v>0</v>
      </c>
      <c r="S4" s="206" t="e">
        <f>IF(SUMIFS(Lancamentos!$Y:$Y,Lancamentos!$T:$T,'Controle de Receitas'!$H4,Lancamentos!$L:$L,'Controle de Receitas'!$J4,Lancamentos!$M:$M,'Controle de Receitas'!$K4,Lancamentos!#REF!,'Controle de Receitas'!$O4)-P4=0,"OK","Conferir")</f>
        <v>#REF!</v>
      </c>
      <c r="T4" s="206" t="e">
        <f>IF(SUMIFS(Lancamentos!$Y:$Y,Lancamentos!$T:$T,'Controle de Receitas'!$H4,Lancamentos!$AG:$AG,'Controle de Receitas'!$M4,Lancamentos!$AH:$AH,'Controle de Receitas'!$N4,Lancamentos!#REF!,'Controle de Receitas'!$O4,Lancamentos!$F:$F,"Realizado")-Q4&lt;0,"Pendente","Recebido")</f>
        <v>#REF!</v>
      </c>
      <c r="U4" s="193">
        <v>0</v>
      </c>
      <c r="V4" s="206">
        <f t="shared" ref="V4:V6" si="7">Q4-U4</f>
        <v>666.65</v>
      </c>
      <c r="W4" s="189" t="s">
        <v>416</v>
      </c>
      <c r="X4" s="208">
        <f ca="1">IF(AND(W4="atrasado",$I$1+10&gt;L4),500,0)</f>
        <v>0</v>
      </c>
      <c r="Y4" s="208">
        <f>IF(W4="atrasado",Q4+X4,0)</f>
        <v>0</v>
      </c>
      <c r="Z4" s="203">
        <f t="shared" ref="Z4:Z6" si="8">IF(_xlfn.DAYS(AB4,L4)&lt;0,0,_xlfn.DAYS(AB4,L4))</f>
        <v>0</v>
      </c>
      <c r="AA4" s="209">
        <v>0</v>
      </c>
      <c r="AB4" s="210"/>
      <c r="AD4" s="87"/>
      <c r="AE4" s="87">
        <v>2025</v>
      </c>
      <c r="AF4" s="87"/>
    </row>
    <row r="5" spans="1:33" x14ac:dyDescent="0.25">
      <c r="A5" t="s">
        <v>419</v>
      </c>
      <c r="B5" s="184" t="s">
        <v>422</v>
      </c>
      <c r="H5" s="191" t="s">
        <v>422</v>
      </c>
      <c r="I5" s="192">
        <v>45900</v>
      </c>
      <c r="J5" s="192" t="str">
        <f t="shared" si="0"/>
        <v>agosto</v>
      </c>
      <c r="K5" s="189">
        <f t="shared" si="1"/>
        <v>2025</v>
      </c>
      <c r="L5" s="192">
        <f t="shared" si="2"/>
        <v>45915</v>
      </c>
      <c r="M5" s="189" t="str">
        <f t="shared" si="5"/>
        <v>setembro</v>
      </c>
      <c r="N5" s="189">
        <f t="shared" si="6"/>
        <v>2025</v>
      </c>
      <c r="O5" s="189">
        <v>1</v>
      </c>
      <c r="P5" s="193">
        <v>10000</v>
      </c>
      <c r="Q5" s="193">
        <f t="shared" si="3"/>
        <v>9850</v>
      </c>
      <c r="R5" s="193">
        <f t="shared" si="4"/>
        <v>150</v>
      </c>
      <c r="S5" s="206" t="e">
        <f>IF(SUMIFS(Lancamentos!$Y:$Y,Lancamentos!$T:$T,'Controle de Receitas'!$H5,Lancamentos!$L:$L,'Controle de Receitas'!$J5,Lancamentos!$M:$M,'Controle de Receitas'!$K5,Lancamentos!#REF!,'Controle de Receitas'!$O5)-P5=0,"OK","Conferir")</f>
        <v>#REF!</v>
      </c>
      <c r="T5" s="206" t="e">
        <f>IF(SUMIFS(Lancamentos!$Y:$Y,Lancamentos!$T:$T,'Controle de Receitas'!$H5,Lancamentos!$AG:$AG,'Controle de Receitas'!$M5,Lancamentos!$AH:$AH,'Controle de Receitas'!$N5,Lancamentos!#REF!,'Controle de Receitas'!$O5,Lancamentos!$F:$F,"Realizado")-Q5&lt;0,"Pendente","Recebido")</f>
        <v>#REF!</v>
      </c>
      <c r="U5" s="193">
        <v>9850</v>
      </c>
      <c r="V5" s="206">
        <f t="shared" si="7"/>
        <v>0</v>
      </c>
      <c r="W5" s="189" t="s">
        <v>416</v>
      </c>
      <c r="X5" s="208">
        <f ca="1">IF(AND(W5="atrasado",$I$1+10&gt;L5),500,0)</f>
        <v>0</v>
      </c>
      <c r="Y5" s="208">
        <f>IF(W5="atrasado",Q5+X5,0)</f>
        <v>0</v>
      </c>
      <c r="Z5" s="203">
        <f t="shared" si="8"/>
        <v>0</v>
      </c>
      <c r="AA5" s="209">
        <v>0</v>
      </c>
      <c r="AB5" s="210"/>
      <c r="AD5" s="87"/>
      <c r="AE5" s="92" t="s">
        <v>423</v>
      </c>
      <c r="AF5" s="92"/>
    </row>
    <row r="6" spans="1:33" x14ac:dyDescent="0.25">
      <c r="B6" s="184" t="s">
        <v>424</v>
      </c>
      <c r="H6" s="191" t="s">
        <v>422</v>
      </c>
      <c r="I6" s="192">
        <v>45900</v>
      </c>
      <c r="J6" s="192" t="str">
        <f t="shared" si="0"/>
        <v>agosto</v>
      </c>
      <c r="K6" s="189">
        <f t="shared" si="1"/>
        <v>2025</v>
      </c>
      <c r="L6" s="192">
        <f t="shared" si="2"/>
        <v>45915</v>
      </c>
      <c r="M6" s="189" t="str">
        <f t="shared" si="5"/>
        <v>setembro</v>
      </c>
      <c r="N6" s="189">
        <f t="shared" si="6"/>
        <v>2025</v>
      </c>
      <c r="O6" s="189">
        <v>2</v>
      </c>
      <c r="P6" s="193">
        <v>666.65</v>
      </c>
      <c r="Q6" s="193">
        <f t="shared" si="3"/>
        <v>666.65</v>
      </c>
      <c r="R6" s="193">
        <f t="shared" si="4"/>
        <v>0</v>
      </c>
      <c r="S6" s="206" t="e">
        <f>IF(SUMIFS(Lancamentos!$Y:$Y,Lancamentos!$T:$T,'Controle de Receitas'!$H6,Lancamentos!$L:$L,'Controle de Receitas'!$J6,Lancamentos!$M:$M,'Controle de Receitas'!$K6,Lancamentos!#REF!,'Controle de Receitas'!$O6)-P6=0,"OK","Conferir")</f>
        <v>#REF!</v>
      </c>
      <c r="T6" s="206" t="e">
        <f>IF(SUMIFS(Lancamentos!$Y:$Y,Lancamentos!$T:$T,'Controle de Receitas'!$H6,Lancamentos!$AG:$AG,'Controle de Receitas'!$M6,Lancamentos!$AH:$AH,'Controle de Receitas'!$N6,Lancamentos!#REF!,'Controle de Receitas'!$O6,Lancamentos!$F:$F,"Realizado")-Q6&lt;0,"Pendente","Recebido")</f>
        <v>#REF!</v>
      </c>
      <c r="U6" s="193">
        <v>0</v>
      </c>
      <c r="V6" s="206">
        <f t="shared" si="7"/>
        <v>666.65</v>
      </c>
      <c r="W6" s="189" t="s">
        <v>416</v>
      </c>
      <c r="X6" s="208">
        <f ca="1">IF(AND(W6="atrasado",$I$1+10&gt;L6),500,0)</f>
        <v>0</v>
      </c>
      <c r="Y6" s="208">
        <f>IF(W6="atrasado",Q6+X6,0)</f>
        <v>0</v>
      </c>
      <c r="Z6" s="203">
        <f t="shared" si="8"/>
        <v>0</v>
      </c>
      <c r="AA6" s="209">
        <v>0</v>
      </c>
      <c r="AB6" s="210"/>
      <c r="AD6" s="92" t="s">
        <v>417</v>
      </c>
      <c r="AE6" s="207" t="s">
        <v>425</v>
      </c>
      <c r="AF6" s="207" t="s">
        <v>426</v>
      </c>
    </row>
    <row r="7" spans="1:33" x14ac:dyDescent="0.25">
      <c r="B7" s="184" t="s">
        <v>427</v>
      </c>
      <c r="H7" s="191" t="s">
        <v>428</v>
      </c>
      <c r="I7" s="192">
        <v>45900</v>
      </c>
      <c r="J7" s="192" t="str">
        <f t="shared" si="0"/>
        <v>agosto</v>
      </c>
      <c r="K7" s="189">
        <f t="shared" si="1"/>
        <v>2025</v>
      </c>
      <c r="L7" s="192">
        <f t="shared" si="2"/>
        <v>45915</v>
      </c>
      <c r="M7" s="189" t="str">
        <f t="shared" ref="M7" si="9">TEXT(L7,"MMMM")</f>
        <v>setembro</v>
      </c>
      <c r="N7" s="189">
        <f t="shared" ref="N7" si="10">YEAR(L7)</f>
        <v>2025</v>
      </c>
      <c r="O7" s="189">
        <v>2</v>
      </c>
      <c r="P7" s="193">
        <v>666.65</v>
      </c>
      <c r="Q7" s="193">
        <f t="shared" si="3"/>
        <v>666.65</v>
      </c>
      <c r="R7" s="193">
        <f t="shared" si="4"/>
        <v>0</v>
      </c>
      <c r="S7" s="206" t="e">
        <f>IF(SUMIFS(Lancamentos!$Y:$Y,Lancamentos!$T:$T,'Controle de Receitas'!$H7,Lancamentos!$L:$L,'Controle de Receitas'!$J7,Lancamentos!$M:$M,'Controle de Receitas'!$K7,Lancamentos!#REF!,'Controle de Receitas'!$O7)-P7=0,"OK","Conferir")</f>
        <v>#REF!</v>
      </c>
      <c r="T7" s="206" t="e">
        <f>IF(SUMIFS(Lancamentos!$Y:$Y,Lancamentos!$T:$T,'Controle de Receitas'!$H7,Lancamentos!$AG:$AG,'Controle de Receitas'!$M7,Lancamentos!$AH:$AH,'Controle de Receitas'!$N7,Lancamentos!#REF!,'Controle de Receitas'!$O7,Lancamentos!$F:$F,"Realizado")-Q7&lt;0,"Pendente","Recebido")</f>
        <v>#REF!</v>
      </c>
      <c r="U7" s="193">
        <v>0</v>
      </c>
      <c r="V7" s="206">
        <f t="shared" ref="V7" si="11">Q7-U7</f>
        <v>666.65</v>
      </c>
      <c r="W7" s="189" t="s">
        <v>416</v>
      </c>
      <c r="X7" s="208">
        <f ca="1">IF(AND(W7="atrasado",$I$1+10&gt;L7),500,0)</f>
        <v>0</v>
      </c>
      <c r="Y7" s="208">
        <f>IF(W7="atrasado",Q7+X7,0)</f>
        <v>0</v>
      </c>
      <c r="Z7" s="203">
        <f t="shared" ref="Z7" si="12">IF(_xlfn.DAYS(AB7,L7)&lt;0,0,_xlfn.DAYS(AB7,L7))</f>
        <v>0</v>
      </c>
      <c r="AA7" s="209">
        <v>0</v>
      </c>
      <c r="AB7" s="210"/>
      <c r="AD7" s="2" t="s">
        <v>422</v>
      </c>
      <c r="AE7" s="122">
        <v>10516.65</v>
      </c>
      <c r="AF7" s="122">
        <v>9850</v>
      </c>
    </row>
    <row r="8" spans="1:33" x14ac:dyDescent="0.25">
      <c r="B8" s="184" t="s">
        <v>429</v>
      </c>
      <c r="H8" s="191" t="s">
        <v>418</v>
      </c>
      <c r="I8" s="192">
        <v>45900</v>
      </c>
      <c r="J8" s="192" t="str">
        <f t="shared" si="0"/>
        <v>agosto</v>
      </c>
      <c r="K8" s="189">
        <f t="shared" si="1"/>
        <v>2025</v>
      </c>
      <c r="L8" s="192">
        <f t="shared" si="2"/>
        <v>45915</v>
      </c>
      <c r="M8" s="189" t="str">
        <f t="shared" ref="M8" si="13">TEXT(L8,"MMMM")</f>
        <v>setembro</v>
      </c>
      <c r="N8" s="189">
        <f t="shared" ref="N8" si="14">YEAR(L8)</f>
        <v>2025</v>
      </c>
      <c r="O8" s="189">
        <v>2</v>
      </c>
      <c r="P8" s="193">
        <v>666.65</v>
      </c>
      <c r="Q8" s="193">
        <f t="shared" si="3"/>
        <v>666.65</v>
      </c>
      <c r="R8" s="193">
        <f t="shared" si="4"/>
        <v>0</v>
      </c>
      <c r="S8" s="206" t="e">
        <f>IF(SUMIFS(Lancamentos!$Y:$Y,Lancamentos!$T:$T,'Controle de Receitas'!$H8,Lancamentos!$L:$L,'Controle de Receitas'!$J8,Lancamentos!$M:$M,'Controle de Receitas'!$K8,Lancamentos!#REF!,'Controle de Receitas'!$O8)-P8=0,"OK","Conferir")</f>
        <v>#REF!</v>
      </c>
      <c r="T8" s="206" t="e">
        <f>IF(SUMIFS(Lancamentos!$Y:$Y,Lancamentos!$T:$T,'Controle de Receitas'!$H8,Lancamentos!$AG:$AG,'Controle de Receitas'!$M8,Lancamentos!$AH:$AH,'Controle de Receitas'!$N8,Lancamentos!#REF!,'Controle de Receitas'!$O8,Lancamentos!$F:$F,"Realizado")-Q8&lt;0,"Pendente","Recebido")</f>
        <v>#REF!</v>
      </c>
      <c r="U8" s="193"/>
      <c r="V8" s="206"/>
      <c r="W8" s="189"/>
      <c r="X8" s="202"/>
      <c r="Y8" s="202"/>
      <c r="Z8" s="203"/>
      <c r="AA8" s="204"/>
      <c r="AB8" s="210"/>
      <c r="AD8" s="2" t="s">
        <v>418</v>
      </c>
      <c r="AE8" s="122">
        <v>10516.65</v>
      </c>
      <c r="AF8" s="122">
        <v>9850</v>
      </c>
    </row>
    <row r="9" spans="1:33" x14ac:dyDescent="0.25">
      <c r="B9" s="184" t="s">
        <v>430</v>
      </c>
      <c r="H9" s="191"/>
      <c r="I9" s="192"/>
      <c r="J9" s="192"/>
      <c r="K9" s="192"/>
      <c r="L9" s="192"/>
      <c r="M9" s="192"/>
      <c r="N9" s="192"/>
      <c r="O9" s="189"/>
      <c r="P9" s="193"/>
      <c r="Q9" s="193"/>
      <c r="R9" s="193"/>
      <c r="S9" s="206"/>
      <c r="T9" s="206"/>
      <c r="U9" s="193"/>
      <c r="V9" s="206"/>
      <c r="W9" s="189"/>
      <c r="X9" s="202"/>
      <c r="Y9" s="202"/>
      <c r="Z9" s="203"/>
      <c r="AA9" s="204"/>
      <c r="AB9" s="210"/>
      <c r="AD9" s="11" t="s">
        <v>428</v>
      </c>
      <c r="AE9" s="122">
        <v>666.65</v>
      </c>
      <c r="AF9" s="122">
        <v>0</v>
      </c>
    </row>
    <row r="10" spans="1:33" x14ac:dyDescent="0.25">
      <c r="B10" s="184" t="s">
        <v>431</v>
      </c>
      <c r="H10" s="191"/>
      <c r="I10" s="192"/>
      <c r="J10" s="192"/>
      <c r="K10" s="192"/>
      <c r="L10" s="192"/>
      <c r="M10" s="192"/>
      <c r="N10" s="192"/>
      <c r="O10" s="189"/>
      <c r="P10" s="193"/>
      <c r="Q10" s="193"/>
      <c r="R10" s="193"/>
      <c r="S10" s="206"/>
      <c r="T10" s="206"/>
      <c r="U10" s="193"/>
      <c r="V10" s="206"/>
      <c r="W10" s="189"/>
      <c r="X10" s="202"/>
      <c r="Y10" s="202"/>
      <c r="Z10" s="203"/>
      <c r="AA10" s="204"/>
      <c r="AB10" s="210"/>
      <c r="AD10" s="92" t="s">
        <v>432</v>
      </c>
      <c r="AE10" s="165">
        <v>21699.95</v>
      </c>
      <c r="AF10" s="165">
        <v>19700</v>
      </c>
    </row>
    <row r="11" spans="1:33" x14ac:dyDescent="0.25">
      <c r="B11" s="184" t="s">
        <v>428</v>
      </c>
      <c r="H11" s="191"/>
      <c r="I11" s="192"/>
      <c r="J11" s="192"/>
      <c r="K11" s="192"/>
      <c r="L11" s="192"/>
      <c r="M11" s="192"/>
      <c r="N11" s="192"/>
      <c r="O11" s="189"/>
      <c r="P11" s="193"/>
      <c r="Q11" s="193"/>
      <c r="R11" s="193"/>
      <c r="S11" s="206"/>
      <c r="T11" s="206"/>
      <c r="U11" s="193"/>
      <c r="V11" s="206"/>
      <c r="W11" s="189"/>
      <c r="X11" s="202"/>
      <c r="Y11" s="202"/>
      <c r="Z11" s="203"/>
      <c r="AA11" s="204"/>
      <c r="AB11" s="210"/>
    </row>
    <row r="12" spans="1:33" x14ac:dyDescent="0.25">
      <c r="B12" s="184" t="s">
        <v>433</v>
      </c>
      <c r="H12" s="191"/>
      <c r="I12" s="192"/>
      <c r="J12" s="192"/>
      <c r="K12" s="192"/>
      <c r="L12" s="192"/>
      <c r="M12" s="192"/>
      <c r="N12" s="192"/>
      <c r="O12" s="189"/>
      <c r="P12" s="193"/>
      <c r="Q12" s="193"/>
      <c r="R12" s="193"/>
      <c r="S12" s="206"/>
      <c r="T12" s="206"/>
      <c r="U12" s="193"/>
      <c r="V12" s="206"/>
      <c r="W12" s="189"/>
      <c r="X12" s="202"/>
      <c r="Y12" s="202"/>
      <c r="Z12" s="203"/>
      <c r="AA12" s="204"/>
      <c r="AB12" s="210"/>
    </row>
    <row r="13" spans="1:33" x14ac:dyDescent="0.25">
      <c r="B13" s="184" t="s">
        <v>434</v>
      </c>
      <c r="H13" s="191"/>
      <c r="I13" s="192"/>
      <c r="J13" s="192"/>
      <c r="K13" s="192"/>
      <c r="L13" s="192"/>
      <c r="M13" s="192"/>
      <c r="N13" s="192"/>
      <c r="O13" s="189"/>
      <c r="P13" s="193"/>
      <c r="Q13" s="193"/>
      <c r="R13" s="193"/>
      <c r="S13" s="206"/>
      <c r="T13" s="206"/>
      <c r="U13" s="193"/>
      <c r="V13" s="206"/>
      <c r="W13" s="189"/>
      <c r="X13" s="202"/>
      <c r="Y13" s="202"/>
      <c r="Z13" s="203"/>
      <c r="AA13" s="204"/>
      <c r="AB13" s="210"/>
    </row>
    <row r="14" spans="1:33" x14ac:dyDescent="0.25">
      <c r="B14" s="183" t="s">
        <v>435</v>
      </c>
      <c r="H14" s="191"/>
      <c r="I14" s="192"/>
      <c r="J14" s="192"/>
      <c r="K14" s="192"/>
      <c r="L14" s="192"/>
      <c r="M14" s="192"/>
      <c r="N14" s="192"/>
      <c r="O14" s="189"/>
      <c r="P14" s="193"/>
      <c r="Q14" s="193"/>
      <c r="R14" s="193"/>
      <c r="S14" s="206"/>
      <c r="T14" s="206"/>
      <c r="U14" s="193"/>
      <c r="V14" s="206"/>
      <c r="W14" s="189"/>
      <c r="X14" s="202"/>
      <c r="Y14" s="202"/>
      <c r="Z14" s="203"/>
      <c r="AA14" s="204"/>
      <c r="AB14" s="210"/>
    </row>
    <row r="15" spans="1:33" x14ac:dyDescent="0.25">
      <c r="B15" s="183" t="s">
        <v>436</v>
      </c>
      <c r="H15" s="191"/>
      <c r="I15" s="192"/>
      <c r="J15" s="192"/>
      <c r="K15" s="192"/>
      <c r="L15" s="192"/>
      <c r="M15" s="192"/>
      <c r="N15" s="192"/>
      <c r="O15" s="189"/>
      <c r="P15" s="193"/>
      <c r="Q15" s="193"/>
      <c r="R15" s="193"/>
      <c r="S15" s="206"/>
      <c r="T15" s="206"/>
      <c r="U15" s="193"/>
      <c r="V15" s="206"/>
      <c r="W15" s="189"/>
      <c r="X15" s="202"/>
      <c r="Y15" s="202"/>
      <c r="Z15" s="203"/>
      <c r="AA15" s="204"/>
      <c r="AB15" s="210"/>
    </row>
    <row r="16" spans="1:33" x14ac:dyDescent="0.25">
      <c r="B16" s="183" t="s">
        <v>437</v>
      </c>
      <c r="H16" s="191"/>
      <c r="I16" s="192"/>
      <c r="J16" s="192"/>
      <c r="K16" s="192"/>
      <c r="L16" s="192"/>
      <c r="M16" s="192"/>
      <c r="N16" s="192"/>
      <c r="O16" s="189"/>
      <c r="P16" s="193"/>
      <c r="Q16" s="193"/>
      <c r="R16" s="193"/>
      <c r="S16" s="206"/>
      <c r="T16" s="206"/>
      <c r="U16" s="193"/>
      <c r="V16" s="206"/>
      <c r="W16" s="189"/>
      <c r="X16" s="202"/>
      <c r="Y16" s="202"/>
      <c r="Z16" s="203"/>
      <c r="AA16" s="204"/>
      <c r="AB16" s="210"/>
    </row>
    <row r="17" spans="2:2" x14ac:dyDescent="0.25">
      <c r="B17" s="183" t="s">
        <v>438</v>
      </c>
    </row>
    <row r="18" spans="2:2" x14ac:dyDescent="0.25">
      <c r="B18" s="183" t="s">
        <v>439</v>
      </c>
    </row>
    <row r="19" spans="2:2" x14ac:dyDescent="0.25">
      <c r="B19" s="183" t="s">
        <v>440</v>
      </c>
    </row>
    <row r="20" spans="2:2" x14ac:dyDescent="0.25">
      <c r="B20" s="183" t="s">
        <v>441</v>
      </c>
    </row>
    <row r="21" spans="2:2" x14ac:dyDescent="0.25">
      <c r="B21" s="183" t="s">
        <v>442</v>
      </c>
    </row>
    <row r="22" spans="2:2" x14ac:dyDescent="0.25">
      <c r="B22" s="183" t="s">
        <v>443</v>
      </c>
    </row>
    <row r="23" spans="2:2" x14ac:dyDescent="0.25">
      <c r="B23" s="183" t="s">
        <v>444</v>
      </c>
    </row>
    <row r="24" spans="2:2" x14ac:dyDescent="0.25">
      <c r="B24" s="183" t="s">
        <v>445</v>
      </c>
    </row>
    <row r="25" spans="2:2" x14ac:dyDescent="0.25">
      <c r="B25" s="183" t="s">
        <v>446</v>
      </c>
    </row>
    <row r="26" spans="2:2" x14ac:dyDescent="0.25">
      <c r="B26" s="183" t="s">
        <v>447</v>
      </c>
    </row>
    <row r="27" spans="2:2" x14ac:dyDescent="0.25">
      <c r="B27" s="183" t="s">
        <v>448</v>
      </c>
    </row>
    <row r="28" spans="2:2" x14ac:dyDescent="0.25">
      <c r="B28" s="183" t="s">
        <v>449</v>
      </c>
    </row>
    <row r="29" spans="2:2" x14ac:dyDescent="0.25">
      <c r="B29" s="183" t="s">
        <v>450</v>
      </c>
    </row>
    <row r="30" spans="2:2" x14ac:dyDescent="0.25">
      <c r="B30" s="183" t="s">
        <v>451</v>
      </c>
    </row>
  </sheetData>
  <conditionalFormatting sqref="S3:S28">
    <cfRule type="containsText" dxfId="1" priority="2" operator="containsText" text="Conferir">
      <formula>NOT(ISERROR(SEARCH("Conferir",S3)))</formula>
    </cfRule>
  </conditionalFormatting>
  <conditionalFormatting sqref="T3:T28">
    <cfRule type="containsText" dxfId="0" priority="1" operator="containsText" text="Pendente">
      <formula>NOT(ISERROR(SEARCH("Pendente",T3)))</formula>
    </cfRule>
  </conditionalFormatting>
  <dataValidations count="2">
    <dataValidation type="list" allowBlank="1" showInputMessage="1" showErrorMessage="1" sqref="W3:W28" xr:uid="{CF4D49E3-6099-4FAF-9A62-238C5D9128CC}">
      <formula1>$A$3:$A$5</formula1>
    </dataValidation>
    <dataValidation type="list" allowBlank="1" showInputMessage="1" showErrorMessage="1" sqref="H3:H28" xr:uid="{BEF4BA72-4EF7-4294-B679-5FAA1ED35953}">
      <formula1>$B$3:$B$30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DC80-465C-493E-892F-06C5965B861E}">
  <sheetPr>
    <tabColor rgb="FFFFFF00"/>
  </sheetPr>
  <dimension ref="A1:I1493"/>
  <sheetViews>
    <sheetView workbookViewId="0">
      <selection activeCell="U38" sqref="U38"/>
    </sheetView>
  </sheetViews>
  <sheetFormatPr defaultRowHeight="15" x14ac:dyDescent="0.25"/>
  <cols>
    <col min="1" max="2" width="10.42578125" bestFit="1" customWidth="1"/>
    <col min="4" max="4" width="10.7109375" bestFit="1" customWidth="1"/>
    <col min="8" max="8" width="10.7109375" bestFit="1" customWidth="1"/>
  </cols>
  <sheetData>
    <row r="1" spans="1:9" s="1" customFormat="1" x14ac:dyDescent="0.25">
      <c r="A1" s="1" t="s">
        <v>452</v>
      </c>
      <c r="B1" s="1" t="s">
        <v>453</v>
      </c>
      <c r="C1" s="1" t="s">
        <v>454</v>
      </c>
      <c r="H1" s="1" t="s">
        <v>78</v>
      </c>
    </row>
    <row r="2" spans="1:9" x14ac:dyDescent="0.25">
      <c r="A2" s="129">
        <v>45658</v>
      </c>
      <c r="B2" s="129">
        <v>45667</v>
      </c>
      <c r="C2">
        <v>1</v>
      </c>
      <c r="D2" s="129">
        <v>45669</v>
      </c>
      <c r="E2">
        <f>IF(AND(D2&gt;=A2,D2&lt;=B2),C2,IF(AND(D2&gt;=A3,D2&lt;=B3),C3,0))</f>
        <v>2</v>
      </c>
      <c r="H2" s="129">
        <v>45658</v>
      </c>
      <c r="I2">
        <v>1</v>
      </c>
    </row>
    <row r="3" spans="1:9" x14ac:dyDescent="0.25">
      <c r="A3" s="129">
        <v>45668</v>
      </c>
      <c r="B3" s="129">
        <v>45677</v>
      </c>
      <c r="C3">
        <v>2</v>
      </c>
      <c r="H3" s="129">
        <v>45659</v>
      </c>
      <c r="I3">
        <v>1</v>
      </c>
    </row>
    <row r="4" spans="1:9" x14ac:dyDescent="0.25">
      <c r="A4" s="129">
        <v>45678</v>
      </c>
      <c r="B4" s="129">
        <v>45688</v>
      </c>
      <c r="C4">
        <v>3</v>
      </c>
      <c r="H4" s="129">
        <v>45660</v>
      </c>
      <c r="I4">
        <v>1</v>
      </c>
    </row>
    <row r="5" spans="1:9" x14ac:dyDescent="0.25">
      <c r="A5" s="129">
        <v>45689</v>
      </c>
      <c r="B5" s="129">
        <v>45698</v>
      </c>
      <c r="C5">
        <v>4</v>
      </c>
      <c r="H5" s="129">
        <v>45661</v>
      </c>
      <c r="I5">
        <v>1</v>
      </c>
    </row>
    <row r="6" spans="1:9" x14ac:dyDescent="0.25">
      <c r="A6" s="129">
        <v>45699</v>
      </c>
      <c r="B6" s="129">
        <v>45708</v>
      </c>
      <c r="C6">
        <v>5</v>
      </c>
      <c r="H6" s="129">
        <v>45662</v>
      </c>
      <c r="I6">
        <v>1</v>
      </c>
    </row>
    <row r="7" spans="1:9" x14ac:dyDescent="0.25">
      <c r="A7" s="129">
        <v>45709</v>
      </c>
      <c r="B7" s="129">
        <v>45716</v>
      </c>
      <c r="C7">
        <v>6</v>
      </c>
      <c r="H7" s="129">
        <v>45663</v>
      </c>
      <c r="I7">
        <v>1</v>
      </c>
    </row>
    <row r="8" spans="1:9" x14ac:dyDescent="0.25">
      <c r="A8" s="129">
        <v>45717</v>
      </c>
      <c r="B8" s="129">
        <v>45726</v>
      </c>
      <c r="C8">
        <v>7</v>
      </c>
      <c r="H8" s="129">
        <v>45664</v>
      </c>
      <c r="I8">
        <v>1</v>
      </c>
    </row>
    <row r="9" spans="1:9" x14ac:dyDescent="0.25">
      <c r="A9" s="129">
        <v>45727</v>
      </c>
      <c r="B9" s="129">
        <v>45736</v>
      </c>
      <c r="C9">
        <v>8</v>
      </c>
      <c r="H9" s="129">
        <v>45665</v>
      </c>
      <c r="I9">
        <v>1</v>
      </c>
    </row>
    <row r="10" spans="1:9" x14ac:dyDescent="0.25">
      <c r="A10" s="129">
        <v>45737</v>
      </c>
      <c r="B10" s="129">
        <v>45747</v>
      </c>
      <c r="C10">
        <v>9</v>
      </c>
      <c r="H10" s="129">
        <v>45666</v>
      </c>
      <c r="I10">
        <v>1</v>
      </c>
    </row>
    <row r="11" spans="1:9" x14ac:dyDescent="0.25">
      <c r="A11" s="129">
        <v>45748</v>
      </c>
      <c r="B11" s="129">
        <v>45757</v>
      </c>
      <c r="C11">
        <v>10</v>
      </c>
      <c r="H11" s="129">
        <v>45667</v>
      </c>
      <c r="I11">
        <v>1</v>
      </c>
    </row>
    <row r="12" spans="1:9" x14ac:dyDescent="0.25">
      <c r="A12" s="129">
        <v>45758</v>
      </c>
      <c r="B12" s="129">
        <v>45767</v>
      </c>
      <c r="C12">
        <v>11</v>
      </c>
      <c r="H12" s="129">
        <v>45668</v>
      </c>
      <c r="I12">
        <v>2</v>
      </c>
    </row>
    <row r="13" spans="1:9" x14ac:dyDescent="0.25">
      <c r="A13" s="129">
        <v>45768</v>
      </c>
      <c r="B13" s="129">
        <v>45777</v>
      </c>
      <c r="C13">
        <v>12</v>
      </c>
      <c r="H13" s="129">
        <v>45669</v>
      </c>
      <c r="I13">
        <v>2</v>
      </c>
    </row>
    <row r="14" spans="1:9" x14ac:dyDescent="0.25">
      <c r="A14" s="129">
        <v>45778</v>
      </c>
      <c r="B14" s="129">
        <v>45787</v>
      </c>
      <c r="C14">
        <v>13</v>
      </c>
      <c r="H14" s="129">
        <v>45670</v>
      </c>
      <c r="I14">
        <v>2</v>
      </c>
    </row>
    <row r="15" spans="1:9" x14ac:dyDescent="0.25">
      <c r="A15" s="129">
        <v>45788</v>
      </c>
      <c r="B15" s="129">
        <v>45797</v>
      </c>
      <c r="C15">
        <v>14</v>
      </c>
      <c r="H15" s="129">
        <v>45671</v>
      </c>
      <c r="I15">
        <v>2</v>
      </c>
    </row>
    <row r="16" spans="1:9" x14ac:dyDescent="0.25">
      <c r="A16" s="129">
        <v>45798</v>
      </c>
      <c r="B16" s="129">
        <v>45808</v>
      </c>
      <c r="C16">
        <v>15</v>
      </c>
      <c r="H16" s="129">
        <v>45672</v>
      </c>
      <c r="I16">
        <v>2</v>
      </c>
    </row>
    <row r="17" spans="1:9" x14ac:dyDescent="0.25">
      <c r="A17" s="129">
        <v>45809</v>
      </c>
      <c r="B17" s="129">
        <v>45818</v>
      </c>
      <c r="C17">
        <v>16</v>
      </c>
      <c r="H17" s="129">
        <v>45673</v>
      </c>
      <c r="I17">
        <v>2</v>
      </c>
    </row>
    <row r="18" spans="1:9" x14ac:dyDescent="0.25">
      <c r="A18" s="129">
        <v>45819</v>
      </c>
      <c r="B18" s="129">
        <v>45828</v>
      </c>
      <c r="C18">
        <v>17</v>
      </c>
      <c r="H18" s="129">
        <v>45674</v>
      </c>
      <c r="I18">
        <v>2</v>
      </c>
    </row>
    <row r="19" spans="1:9" x14ac:dyDescent="0.25">
      <c r="A19" s="129">
        <v>45829</v>
      </c>
      <c r="B19" s="129">
        <v>45838</v>
      </c>
      <c r="C19">
        <v>18</v>
      </c>
      <c r="H19" s="129">
        <v>45675</v>
      </c>
      <c r="I19">
        <v>2</v>
      </c>
    </row>
    <row r="20" spans="1:9" x14ac:dyDescent="0.25">
      <c r="A20" s="129">
        <v>45839</v>
      </c>
      <c r="B20" s="129">
        <v>45848</v>
      </c>
      <c r="C20">
        <v>19</v>
      </c>
      <c r="H20" s="129">
        <v>45676</v>
      </c>
      <c r="I20">
        <v>2</v>
      </c>
    </row>
    <row r="21" spans="1:9" x14ac:dyDescent="0.25">
      <c r="A21" s="129">
        <v>45849</v>
      </c>
      <c r="B21" s="129">
        <v>45858</v>
      </c>
      <c r="C21">
        <v>20</v>
      </c>
      <c r="H21" s="129">
        <v>45677</v>
      </c>
      <c r="I21">
        <v>2</v>
      </c>
    </row>
    <row r="22" spans="1:9" x14ac:dyDescent="0.25">
      <c r="A22" s="129">
        <v>45859</v>
      </c>
      <c r="B22" s="129">
        <v>45869</v>
      </c>
      <c r="C22">
        <v>21</v>
      </c>
      <c r="H22" s="129">
        <v>45678</v>
      </c>
      <c r="I22">
        <v>3</v>
      </c>
    </row>
    <row r="23" spans="1:9" x14ac:dyDescent="0.25">
      <c r="A23" s="129">
        <v>45870</v>
      </c>
      <c r="B23" s="129">
        <v>45879</v>
      </c>
      <c r="C23">
        <v>22</v>
      </c>
      <c r="H23" s="129">
        <v>45679</v>
      </c>
      <c r="I23">
        <v>3</v>
      </c>
    </row>
    <row r="24" spans="1:9" x14ac:dyDescent="0.25">
      <c r="A24" s="129">
        <v>45880</v>
      </c>
      <c r="B24" s="129">
        <v>45889</v>
      </c>
      <c r="C24">
        <v>23</v>
      </c>
      <c r="H24" s="129">
        <v>45680</v>
      </c>
      <c r="I24">
        <v>3</v>
      </c>
    </row>
    <row r="25" spans="1:9" x14ac:dyDescent="0.25">
      <c r="A25" s="129">
        <v>45890</v>
      </c>
      <c r="B25" s="129">
        <v>45900</v>
      </c>
      <c r="C25">
        <v>24</v>
      </c>
      <c r="H25" s="129">
        <v>45681</v>
      </c>
      <c r="I25">
        <v>3</v>
      </c>
    </row>
    <row r="26" spans="1:9" x14ac:dyDescent="0.25">
      <c r="A26" s="129">
        <v>45901</v>
      </c>
      <c r="B26" s="129">
        <v>45910</v>
      </c>
      <c r="C26">
        <v>25</v>
      </c>
      <c r="H26" s="129">
        <v>45682</v>
      </c>
      <c r="I26">
        <v>3</v>
      </c>
    </row>
    <row r="27" spans="1:9" x14ac:dyDescent="0.25">
      <c r="A27" s="129">
        <v>45911</v>
      </c>
      <c r="B27" s="129">
        <v>45920</v>
      </c>
      <c r="C27">
        <v>26</v>
      </c>
      <c r="H27" s="129">
        <v>45683</v>
      </c>
      <c r="I27">
        <v>3</v>
      </c>
    </row>
    <row r="28" spans="1:9" x14ac:dyDescent="0.25">
      <c r="A28" s="129">
        <v>45921</v>
      </c>
      <c r="B28" s="129">
        <v>45930</v>
      </c>
      <c r="C28">
        <v>27</v>
      </c>
      <c r="H28" s="129">
        <v>45684</v>
      </c>
      <c r="I28">
        <v>3</v>
      </c>
    </row>
    <row r="29" spans="1:9" x14ac:dyDescent="0.25">
      <c r="A29" s="129">
        <v>45931</v>
      </c>
      <c r="B29" s="129">
        <v>45940</v>
      </c>
      <c r="C29">
        <v>28</v>
      </c>
      <c r="H29" s="129">
        <v>45685</v>
      </c>
      <c r="I29">
        <v>3</v>
      </c>
    </row>
    <row r="30" spans="1:9" x14ac:dyDescent="0.25">
      <c r="A30" s="129">
        <v>45941</v>
      </c>
      <c r="B30" s="129">
        <v>45950</v>
      </c>
      <c r="C30">
        <v>29</v>
      </c>
      <c r="H30" s="129">
        <v>45686</v>
      </c>
      <c r="I30">
        <v>3</v>
      </c>
    </row>
    <row r="31" spans="1:9" x14ac:dyDescent="0.25">
      <c r="A31" s="129">
        <v>45951</v>
      </c>
      <c r="B31" s="129">
        <v>45961</v>
      </c>
      <c r="C31">
        <v>30</v>
      </c>
      <c r="H31" s="129">
        <v>45687</v>
      </c>
      <c r="I31">
        <v>3</v>
      </c>
    </row>
    <row r="32" spans="1:9" x14ac:dyDescent="0.25">
      <c r="A32" s="129">
        <v>45962</v>
      </c>
      <c r="B32" s="129">
        <v>45971</v>
      </c>
      <c r="C32">
        <v>31</v>
      </c>
      <c r="H32" s="129">
        <v>45688</v>
      </c>
      <c r="I32">
        <v>3</v>
      </c>
    </row>
    <row r="33" spans="1:9" x14ac:dyDescent="0.25">
      <c r="A33" s="129">
        <v>45972</v>
      </c>
      <c r="B33" s="129">
        <v>45981</v>
      </c>
      <c r="C33">
        <v>32</v>
      </c>
      <c r="H33" s="129">
        <v>45689</v>
      </c>
      <c r="I33">
        <v>4</v>
      </c>
    </row>
    <row r="34" spans="1:9" x14ac:dyDescent="0.25">
      <c r="A34" s="129">
        <v>45982</v>
      </c>
      <c r="B34" s="129">
        <v>45991</v>
      </c>
      <c r="C34">
        <v>33</v>
      </c>
      <c r="H34" s="129">
        <v>45690</v>
      </c>
      <c r="I34">
        <v>4</v>
      </c>
    </row>
    <row r="35" spans="1:9" x14ac:dyDescent="0.25">
      <c r="A35" s="129">
        <v>45992</v>
      </c>
      <c r="B35" s="129">
        <v>46001</v>
      </c>
      <c r="C35">
        <v>34</v>
      </c>
      <c r="H35" s="129">
        <v>45691</v>
      </c>
      <c r="I35">
        <v>4</v>
      </c>
    </row>
    <row r="36" spans="1:9" x14ac:dyDescent="0.25">
      <c r="A36" s="129">
        <v>46002</v>
      </c>
      <c r="B36" s="129">
        <v>46011</v>
      </c>
      <c r="C36">
        <v>35</v>
      </c>
      <c r="H36" s="129">
        <v>45692</v>
      </c>
      <c r="I36">
        <v>4</v>
      </c>
    </row>
    <row r="37" spans="1:9" x14ac:dyDescent="0.25">
      <c r="A37" s="129">
        <v>46012</v>
      </c>
      <c r="B37" s="129">
        <v>46022</v>
      </c>
      <c r="C37">
        <v>36</v>
      </c>
      <c r="H37" s="129">
        <v>45693</v>
      </c>
      <c r="I37">
        <v>4</v>
      </c>
    </row>
    <row r="38" spans="1:9" x14ac:dyDescent="0.25">
      <c r="A38" s="129">
        <v>46023</v>
      </c>
      <c r="B38" s="129">
        <v>46032</v>
      </c>
      <c r="C38">
        <v>37</v>
      </c>
      <c r="H38" s="129">
        <v>45694</v>
      </c>
      <c r="I38">
        <v>4</v>
      </c>
    </row>
    <row r="39" spans="1:9" x14ac:dyDescent="0.25">
      <c r="A39" s="129">
        <v>46033</v>
      </c>
      <c r="B39" s="129">
        <v>46042</v>
      </c>
      <c r="C39">
        <v>38</v>
      </c>
      <c r="H39" s="129">
        <v>45695</v>
      </c>
      <c r="I39">
        <v>4</v>
      </c>
    </row>
    <row r="40" spans="1:9" x14ac:dyDescent="0.25">
      <c r="A40" s="129">
        <v>46043</v>
      </c>
      <c r="B40" s="129">
        <v>46053</v>
      </c>
      <c r="C40">
        <v>39</v>
      </c>
      <c r="H40" s="129">
        <v>45696</v>
      </c>
      <c r="I40">
        <v>4</v>
      </c>
    </row>
    <row r="41" spans="1:9" x14ac:dyDescent="0.25">
      <c r="A41" s="129">
        <v>46054</v>
      </c>
      <c r="B41" s="129">
        <v>46063</v>
      </c>
      <c r="C41">
        <v>40</v>
      </c>
      <c r="H41" s="129">
        <v>45697</v>
      </c>
      <c r="I41">
        <v>4</v>
      </c>
    </row>
    <row r="42" spans="1:9" x14ac:dyDescent="0.25">
      <c r="A42" s="129">
        <v>46064</v>
      </c>
      <c r="B42" s="129">
        <v>46073</v>
      </c>
      <c r="C42">
        <v>41</v>
      </c>
      <c r="H42" s="129">
        <v>45698</v>
      </c>
      <c r="I42">
        <v>4</v>
      </c>
    </row>
    <row r="43" spans="1:9" x14ac:dyDescent="0.25">
      <c r="A43" s="129">
        <v>46074</v>
      </c>
      <c r="B43" s="129">
        <v>46081</v>
      </c>
      <c r="C43">
        <v>42</v>
      </c>
      <c r="H43" s="129">
        <v>45699</v>
      </c>
      <c r="I43">
        <v>5</v>
      </c>
    </row>
    <row r="44" spans="1:9" x14ac:dyDescent="0.25">
      <c r="A44" s="129">
        <v>46082</v>
      </c>
      <c r="B44" s="129">
        <v>46091</v>
      </c>
      <c r="C44">
        <v>43</v>
      </c>
      <c r="H44" s="129">
        <v>45700</v>
      </c>
      <c r="I44">
        <v>5</v>
      </c>
    </row>
    <row r="45" spans="1:9" x14ac:dyDescent="0.25">
      <c r="A45" s="129">
        <v>46092</v>
      </c>
      <c r="B45" s="129">
        <v>46101</v>
      </c>
      <c r="C45">
        <v>44</v>
      </c>
      <c r="H45" s="129">
        <v>45701</v>
      </c>
      <c r="I45">
        <v>5</v>
      </c>
    </row>
    <row r="46" spans="1:9" x14ac:dyDescent="0.25">
      <c r="A46" s="129">
        <v>46102</v>
      </c>
      <c r="B46" s="129">
        <v>46112</v>
      </c>
      <c r="C46">
        <v>45</v>
      </c>
      <c r="H46" s="129">
        <v>45702</v>
      </c>
      <c r="I46">
        <v>5</v>
      </c>
    </row>
    <row r="47" spans="1:9" x14ac:dyDescent="0.25">
      <c r="A47" s="129">
        <v>46113</v>
      </c>
      <c r="B47" s="129">
        <v>46122</v>
      </c>
      <c r="C47">
        <v>46</v>
      </c>
      <c r="H47" s="129">
        <v>45703</v>
      </c>
      <c r="I47">
        <v>5</v>
      </c>
    </row>
    <row r="48" spans="1:9" x14ac:dyDescent="0.25">
      <c r="A48" s="129">
        <v>46123</v>
      </c>
      <c r="B48" s="129">
        <v>46132</v>
      </c>
      <c r="C48">
        <v>47</v>
      </c>
      <c r="H48" s="129">
        <v>45704</v>
      </c>
      <c r="I48">
        <v>5</v>
      </c>
    </row>
    <row r="49" spans="1:9" x14ac:dyDescent="0.25">
      <c r="A49" s="129">
        <v>46133</v>
      </c>
      <c r="B49" s="129">
        <v>46142</v>
      </c>
      <c r="C49">
        <v>48</v>
      </c>
      <c r="H49" s="129">
        <v>45705</v>
      </c>
      <c r="I49">
        <v>5</v>
      </c>
    </row>
    <row r="50" spans="1:9" x14ac:dyDescent="0.25">
      <c r="A50" s="129">
        <v>46143</v>
      </c>
      <c r="B50" s="129">
        <v>46152</v>
      </c>
      <c r="C50">
        <v>49</v>
      </c>
      <c r="H50" s="129">
        <v>45706</v>
      </c>
      <c r="I50">
        <v>5</v>
      </c>
    </row>
    <row r="51" spans="1:9" x14ac:dyDescent="0.25">
      <c r="A51" s="129">
        <v>46153</v>
      </c>
      <c r="B51" s="129">
        <v>46162</v>
      </c>
      <c r="C51">
        <v>50</v>
      </c>
      <c r="H51" s="129">
        <v>45707</v>
      </c>
      <c r="I51">
        <v>5</v>
      </c>
    </row>
    <row r="52" spans="1:9" x14ac:dyDescent="0.25">
      <c r="A52" s="129">
        <v>46163</v>
      </c>
      <c r="B52" s="129">
        <v>46173</v>
      </c>
      <c r="C52">
        <v>51</v>
      </c>
      <c r="H52" s="129">
        <v>45708</v>
      </c>
      <c r="I52">
        <v>5</v>
      </c>
    </row>
    <row r="53" spans="1:9" x14ac:dyDescent="0.25">
      <c r="A53" s="129">
        <v>46174</v>
      </c>
      <c r="B53" s="129">
        <v>46183</v>
      </c>
      <c r="C53">
        <v>52</v>
      </c>
      <c r="H53" s="129">
        <v>45709</v>
      </c>
      <c r="I53">
        <v>6</v>
      </c>
    </row>
    <row r="54" spans="1:9" x14ac:dyDescent="0.25">
      <c r="A54" s="129">
        <v>46184</v>
      </c>
      <c r="B54" s="129">
        <v>46193</v>
      </c>
      <c r="C54">
        <v>53</v>
      </c>
      <c r="H54" s="129">
        <v>45710</v>
      </c>
      <c r="I54">
        <v>6</v>
      </c>
    </row>
    <row r="55" spans="1:9" x14ac:dyDescent="0.25">
      <c r="A55" s="129">
        <v>46194</v>
      </c>
      <c r="B55" s="129">
        <v>46203</v>
      </c>
      <c r="C55">
        <v>54</v>
      </c>
      <c r="H55" s="129">
        <v>45711</v>
      </c>
      <c r="I55">
        <v>6</v>
      </c>
    </row>
    <row r="56" spans="1:9" x14ac:dyDescent="0.25">
      <c r="A56" s="129">
        <v>46204</v>
      </c>
      <c r="B56" s="129">
        <v>46213</v>
      </c>
      <c r="C56">
        <v>55</v>
      </c>
      <c r="H56" s="129">
        <v>45712</v>
      </c>
      <c r="I56">
        <v>6</v>
      </c>
    </row>
    <row r="57" spans="1:9" x14ac:dyDescent="0.25">
      <c r="A57" s="129">
        <v>46214</v>
      </c>
      <c r="B57" s="129">
        <v>46223</v>
      </c>
      <c r="C57">
        <v>56</v>
      </c>
      <c r="H57" s="129">
        <v>45713</v>
      </c>
      <c r="I57">
        <v>6</v>
      </c>
    </row>
    <row r="58" spans="1:9" x14ac:dyDescent="0.25">
      <c r="A58" s="129">
        <v>46224</v>
      </c>
      <c r="B58" s="129">
        <v>46234</v>
      </c>
      <c r="C58">
        <v>57</v>
      </c>
      <c r="H58" s="129">
        <v>45714</v>
      </c>
      <c r="I58">
        <v>6</v>
      </c>
    </row>
    <row r="59" spans="1:9" x14ac:dyDescent="0.25">
      <c r="A59" s="129">
        <v>46235</v>
      </c>
      <c r="B59" s="129">
        <v>46244</v>
      </c>
      <c r="C59">
        <v>58</v>
      </c>
      <c r="H59" s="129">
        <v>45715</v>
      </c>
      <c r="I59">
        <v>6</v>
      </c>
    </row>
    <row r="60" spans="1:9" x14ac:dyDescent="0.25">
      <c r="A60" s="129">
        <v>46245</v>
      </c>
      <c r="B60" s="129">
        <v>46254</v>
      </c>
      <c r="C60">
        <v>59</v>
      </c>
      <c r="H60" s="129">
        <v>45716</v>
      </c>
      <c r="I60">
        <v>6</v>
      </c>
    </row>
    <row r="61" spans="1:9" x14ac:dyDescent="0.25">
      <c r="A61" s="129">
        <v>46255</v>
      </c>
      <c r="B61" s="129">
        <v>46265</v>
      </c>
      <c r="C61">
        <v>60</v>
      </c>
      <c r="H61" s="129">
        <v>45717</v>
      </c>
      <c r="I61">
        <v>7</v>
      </c>
    </row>
    <row r="62" spans="1:9" x14ac:dyDescent="0.25">
      <c r="A62" s="129">
        <v>46266</v>
      </c>
      <c r="B62" s="129">
        <v>46275</v>
      </c>
      <c r="C62">
        <v>61</v>
      </c>
      <c r="H62" s="129">
        <v>45718</v>
      </c>
      <c r="I62">
        <v>7</v>
      </c>
    </row>
    <row r="63" spans="1:9" x14ac:dyDescent="0.25">
      <c r="A63" s="129">
        <v>46276</v>
      </c>
      <c r="B63" s="129">
        <v>46285</v>
      </c>
      <c r="C63">
        <v>62</v>
      </c>
      <c r="H63" s="129">
        <v>45719</v>
      </c>
      <c r="I63">
        <v>7</v>
      </c>
    </row>
    <row r="64" spans="1:9" x14ac:dyDescent="0.25">
      <c r="A64" s="129">
        <v>46286</v>
      </c>
      <c r="B64" s="129">
        <v>46295</v>
      </c>
      <c r="C64">
        <v>63</v>
      </c>
      <c r="H64" s="129">
        <v>45720</v>
      </c>
      <c r="I64">
        <v>7</v>
      </c>
    </row>
    <row r="65" spans="1:9" x14ac:dyDescent="0.25">
      <c r="A65" s="129">
        <v>46296</v>
      </c>
      <c r="B65" s="129">
        <v>46305</v>
      </c>
      <c r="C65">
        <v>64</v>
      </c>
      <c r="H65" s="129">
        <v>45721</v>
      </c>
      <c r="I65">
        <v>7</v>
      </c>
    </row>
    <row r="66" spans="1:9" x14ac:dyDescent="0.25">
      <c r="A66" s="129">
        <v>46306</v>
      </c>
      <c r="B66" s="129">
        <v>46315</v>
      </c>
      <c r="C66">
        <v>65</v>
      </c>
      <c r="H66" s="129">
        <v>45722</v>
      </c>
      <c r="I66">
        <v>7</v>
      </c>
    </row>
    <row r="67" spans="1:9" x14ac:dyDescent="0.25">
      <c r="A67" s="129">
        <v>46316</v>
      </c>
      <c r="B67" s="129">
        <v>46326</v>
      </c>
      <c r="C67">
        <v>66</v>
      </c>
      <c r="H67" s="129">
        <v>45723</v>
      </c>
      <c r="I67">
        <v>7</v>
      </c>
    </row>
    <row r="68" spans="1:9" x14ac:dyDescent="0.25">
      <c r="A68" s="129">
        <v>46327</v>
      </c>
      <c r="B68" s="129">
        <v>46336</v>
      </c>
      <c r="C68">
        <v>67</v>
      </c>
      <c r="H68" s="129">
        <v>45724</v>
      </c>
      <c r="I68">
        <v>7</v>
      </c>
    </row>
    <row r="69" spans="1:9" x14ac:dyDescent="0.25">
      <c r="A69" s="129">
        <v>46337</v>
      </c>
      <c r="B69" s="129">
        <v>46346</v>
      </c>
      <c r="C69">
        <v>68</v>
      </c>
      <c r="H69" s="129">
        <v>45725</v>
      </c>
      <c r="I69">
        <v>7</v>
      </c>
    </row>
    <row r="70" spans="1:9" x14ac:dyDescent="0.25">
      <c r="A70" s="129">
        <v>46347</v>
      </c>
      <c r="B70" s="129">
        <v>46356</v>
      </c>
      <c r="C70">
        <v>69</v>
      </c>
      <c r="H70" s="129">
        <v>45726</v>
      </c>
      <c r="I70">
        <v>7</v>
      </c>
    </row>
    <row r="71" spans="1:9" x14ac:dyDescent="0.25">
      <c r="A71" s="129">
        <v>46357</v>
      </c>
      <c r="B71" s="129">
        <v>46366</v>
      </c>
      <c r="C71">
        <v>70</v>
      </c>
      <c r="H71" s="129">
        <v>45727</v>
      </c>
      <c r="I71">
        <v>8</v>
      </c>
    </row>
    <row r="72" spans="1:9" x14ac:dyDescent="0.25">
      <c r="A72" s="129">
        <v>46367</v>
      </c>
      <c r="B72" s="129">
        <v>46376</v>
      </c>
      <c r="C72">
        <v>71</v>
      </c>
      <c r="H72" s="129">
        <v>45728</v>
      </c>
      <c r="I72">
        <v>8</v>
      </c>
    </row>
    <row r="73" spans="1:9" x14ac:dyDescent="0.25">
      <c r="A73" s="129">
        <v>46377</v>
      </c>
      <c r="B73" s="129">
        <v>46387</v>
      </c>
      <c r="C73">
        <v>72</v>
      </c>
      <c r="H73" s="129">
        <v>45729</v>
      </c>
      <c r="I73">
        <v>8</v>
      </c>
    </row>
    <row r="74" spans="1:9" x14ac:dyDescent="0.25">
      <c r="A74" s="129">
        <v>46388</v>
      </c>
      <c r="B74" s="129">
        <v>46397</v>
      </c>
      <c r="C74">
        <v>73</v>
      </c>
      <c r="H74" s="129">
        <v>45730</v>
      </c>
      <c r="I74">
        <v>8</v>
      </c>
    </row>
    <row r="75" spans="1:9" x14ac:dyDescent="0.25">
      <c r="A75" s="129">
        <v>46398</v>
      </c>
      <c r="B75" s="129">
        <v>46407</v>
      </c>
      <c r="C75">
        <v>74</v>
      </c>
      <c r="H75" s="129">
        <v>45731</v>
      </c>
      <c r="I75">
        <v>8</v>
      </c>
    </row>
    <row r="76" spans="1:9" x14ac:dyDescent="0.25">
      <c r="A76" s="129">
        <v>46408</v>
      </c>
      <c r="B76" s="129">
        <v>46418</v>
      </c>
      <c r="C76">
        <v>75</v>
      </c>
      <c r="H76" s="129">
        <v>45732</v>
      </c>
      <c r="I76">
        <v>8</v>
      </c>
    </row>
    <row r="77" spans="1:9" x14ac:dyDescent="0.25">
      <c r="A77" s="129">
        <v>46419</v>
      </c>
      <c r="B77" s="129">
        <v>46428</v>
      </c>
      <c r="C77">
        <v>76</v>
      </c>
      <c r="H77" s="129">
        <v>45733</v>
      </c>
      <c r="I77">
        <v>8</v>
      </c>
    </row>
    <row r="78" spans="1:9" x14ac:dyDescent="0.25">
      <c r="A78" s="129">
        <v>46429</v>
      </c>
      <c r="B78" s="129">
        <v>46438</v>
      </c>
      <c r="C78">
        <v>77</v>
      </c>
      <c r="H78" s="129">
        <v>45734</v>
      </c>
      <c r="I78">
        <v>8</v>
      </c>
    </row>
    <row r="79" spans="1:9" x14ac:dyDescent="0.25">
      <c r="A79" s="129">
        <v>46439</v>
      </c>
      <c r="B79" s="129">
        <v>46446</v>
      </c>
      <c r="C79">
        <v>78</v>
      </c>
      <c r="H79" s="129">
        <v>45735</v>
      </c>
      <c r="I79">
        <v>8</v>
      </c>
    </row>
    <row r="80" spans="1:9" x14ac:dyDescent="0.25">
      <c r="A80" s="129">
        <v>46447</v>
      </c>
      <c r="B80" s="129">
        <v>46456</v>
      </c>
      <c r="C80">
        <v>79</v>
      </c>
      <c r="H80" s="129">
        <v>45736</v>
      </c>
      <c r="I80">
        <v>8</v>
      </c>
    </row>
    <row r="81" spans="1:9" x14ac:dyDescent="0.25">
      <c r="A81" s="129">
        <v>46457</v>
      </c>
      <c r="B81" s="129">
        <v>46466</v>
      </c>
      <c r="C81">
        <v>80</v>
      </c>
      <c r="H81" s="129">
        <v>45737</v>
      </c>
      <c r="I81">
        <v>9</v>
      </c>
    </row>
    <row r="82" spans="1:9" x14ac:dyDescent="0.25">
      <c r="A82" s="129">
        <v>46467</v>
      </c>
      <c r="B82" s="129">
        <v>46477</v>
      </c>
      <c r="C82">
        <v>81</v>
      </c>
      <c r="H82" s="129">
        <v>45738</v>
      </c>
      <c r="I82">
        <v>9</v>
      </c>
    </row>
    <row r="83" spans="1:9" x14ac:dyDescent="0.25">
      <c r="A83" s="129">
        <v>46478</v>
      </c>
      <c r="B83" s="129">
        <v>46487</v>
      </c>
      <c r="C83">
        <v>82</v>
      </c>
      <c r="H83" s="129">
        <v>45739</v>
      </c>
      <c r="I83">
        <v>9</v>
      </c>
    </row>
    <row r="84" spans="1:9" x14ac:dyDescent="0.25">
      <c r="A84" s="129">
        <v>46488</v>
      </c>
      <c r="B84" s="129">
        <v>46497</v>
      </c>
      <c r="C84">
        <v>83</v>
      </c>
      <c r="H84" s="129">
        <v>45740</v>
      </c>
      <c r="I84">
        <v>9</v>
      </c>
    </row>
    <row r="85" spans="1:9" x14ac:dyDescent="0.25">
      <c r="A85" s="129">
        <v>46498</v>
      </c>
      <c r="B85" s="129">
        <v>46507</v>
      </c>
      <c r="C85">
        <v>84</v>
      </c>
      <c r="H85" s="129">
        <v>45741</v>
      </c>
      <c r="I85">
        <v>9</v>
      </c>
    </row>
    <row r="86" spans="1:9" x14ac:dyDescent="0.25">
      <c r="A86" s="129">
        <v>46508</v>
      </c>
      <c r="B86" s="129">
        <v>46517</v>
      </c>
      <c r="C86">
        <v>85</v>
      </c>
      <c r="H86" s="129">
        <v>45742</v>
      </c>
      <c r="I86">
        <v>9</v>
      </c>
    </row>
    <row r="87" spans="1:9" x14ac:dyDescent="0.25">
      <c r="A87" s="129">
        <v>46518</v>
      </c>
      <c r="B87" s="129">
        <v>46527</v>
      </c>
      <c r="C87">
        <v>86</v>
      </c>
      <c r="H87" s="129">
        <v>45743</v>
      </c>
      <c r="I87">
        <v>9</v>
      </c>
    </row>
    <row r="88" spans="1:9" x14ac:dyDescent="0.25">
      <c r="A88" s="129">
        <v>46528</v>
      </c>
      <c r="B88" s="129">
        <v>46538</v>
      </c>
      <c r="C88">
        <v>87</v>
      </c>
      <c r="H88" s="129">
        <v>45744</v>
      </c>
      <c r="I88">
        <v>9</v>
      </c>
    </row>
    <row r="89" spans="1:9" x14ac:dyDescent="0.25">
      <c r="A89" s="129">
        <v>46539</v>
      </c>
      <c r="B89" s="129">
        <v>46548</v>
      </c>
      <c r="C89">
        <v>88</v>
      </c>
      <c r="H89" s="129">
        <v>45745</v>
      </c>
      <c r="I89">
        <v>9</v>
      </c>
    </row>
    <row r="90" spans="1:9" x14ac:dyDescent="0.25">
      <c r="A90" s="129">
        <v>46549</v>
      </c>
      <c r="B90" s="129">
        <v>46558</v>
      </c>
      <c r="C90">
        <v>89</v>
      </c>
      <c r="H90" s="129">
        <v>45746</v>
      </c>
      <c r="I90">
        <v>9</v>
      </c>
    </row>
    <row r="91" spans="1:9" x14ac:dyDescent="0.25">
      <c r="A91" s="129">
        <v>46559</v>
      </c>
      <c r="B91" s="129">
        <v>46568</v>
      </c>
      <c r="C91">
        <v>90</v>
      </c>
      <c r="H91" s="129">
        <v>45747</v>
      </c>
      <c r="I91">
        <v>9</v>
      </c>
    </row>
    <row r="92" spans="1:9" x14ac:dyDescent="0.25">
      <c r="A92" s="129">
        <v>46569</v>
      </c>
      <c r="B92" s="129">
        <v>46578</v>
      </c>
      <c r="C92">
        <v>91</v>
      </c>
      <c r="H92" s="129">
        <v>45748</v>
      </c>
      <c r="I92">
        <v>10</v>
      </c>
    </row>
    <row r="93" spans="1:9" x14ac:dyDescent="0.25">
      <c r="A93" s="129">
        <v>46579</v>
      </c>
      <c r="B93" s="129">
        <v>46588</v>
      </c>
      <c r="C93">
        <v>92</v>
      </c>
      <c r="H93" s="129">
        <v>45749</v>
      </c>
      <c r="I93">
        <v>10</v>
      </c>
    </row>
    <row r="94" spans="1:9" x14ac:dyDescent="0.25">
      <c r="A94" s="129">
        <v>46589</v>
      </c>
      <c r="B94" s="129">
        <v>46599</v>
      </c>
      <c r="C94">
        <v>93</v>
      </c>
      <c r="H94" s="129">
        <v>45750</v>
      </c>
      <c r="I94">
        <v>10</v>
      </c>
    </row>
    <row r="95" spans="1:9" x14ac:dyDescent="0.25">
      <c r="A95" s="129">
        <v>46600</v>
      </c>
      <c r="B95" s="129">
        <v>46609</v>
      </c>
      <c r="C95">
        <v>94</v>
      </c>
      <c r="H95" s="129">
        <v>45751</v>
      </c>
      <c r="I95">
        <v>10</v>
      </c>
    </row>
    <row r="96" spans="1:9" x14ac:dyDescent="0.25">
      <c r="A96" s="129">
        <v>46610</v>
      </c>
      <c r="B96" s="129">
        <v>46619</v>
      </c>
      <c r="C96">
        <v>95</v>
      </c>
      <c r="H96" s="129">
        <v>45752</v>
      </c>
      <c r="I96">
        <v>10</v>
      </c>
    </row>
    <row r="97" spans="1:9" x14ac:dyDescent="0.25">
      <c r="A97" s="129">
        <v>46620</v>
      </c>
      <c r="B97" s="129">
        <v>46630</v>
      </c>
      <c r="C97">
        <v>96</v>
      </c>
      <c r="H97" s="129">
        <v>45753</v>
      </c>
      <c r="I97">
        <v>10</v>
      </c>
    </row>
    <row r="98" spans="1:9" x14ac:dyDescent="0.25">
      <c r="A98" s="129">
        <v>46631</v>
      </c>
      <c r="B98" s="129">
        <v>46640</v>
      </c>
      <c r="C98">
        <v>97</v>
      </c>
      <c r="H98" s="129">
        <v>45754</v>
      </c>
      <c r="I98">
        <v>10</v>
      </c>
    </row>
    <row r="99" spans="1:9" x14ac:dyDescent="0.25">
      <c r="A99" s="129">
        <v>46641</v>
      </c>
      <c r="B99" s="129">
        <v>46650</v>
      </c>
      <c r="C99">
        <v>98</v>
      </c>
      <c r="H99" s="129">
        <v>45755</v>
      </c>
      <c r="I99">
        <v>10</v>
      </c>
    </row>
    <row r="100" spans="1:9" x14ac:dyDescent="0.25">
      <c r="A100" s="129">
        <v>46651</v>
      </c>
      <c r="B100" s="129">
        <v>46660</v>
      </c>
      <c r="C100">
        <v>99</v>
      </c>
      <c r="H100" s="129">
        <v>45756</v>
      </c>
      <c r="I100">
        <v>10</v>
      </c>
    </row>
    <row r="101" spans="1:9" x14ac:dyDescent="0.25">
      <c r="A101" s="129">
        <v>46661</v>
      </c>
      <c r="B101" s="129">
        <v>46670</v>
      </c>
      <c r="C101">
        <v>100</v>
      </c>
      <c r="H101" s="129">
        <v>45757</v>
      </c>
      <c r="I101">
        <v>10</v>
      </c>
    </row>
    <row r="102" spans="1:9" x14ac:dyDescent="0.25">
      <c r="A102" s="129">
        <v>46671</v>
      </c>
      <c r="B102" s="129">
        <v>46680</v>
      </c>
      <c r="C102">
        <v>101</v>
      </c>
      <c r="H102" s="129">
        <v>45758</v>
      </c>
      <c r="I102">
        <v>11</v>
      </c>
    </row>
    <row r="103" spans="1:9" x14ac:dyDescent="0.25">
      <c r="A103" s="129">
        <v>46681</v>
      </c>
      <c r="B103" s="129">
        <v>46691</v>
      </c>
      <c r="C103">
        <v>102</v>
      </c>
      <c r="H103" s="129">
        <v>45759</v>
      </c>
      <c r="I103">
        <v>11</v>
      </c>
    </row>
    <row r="104" spans="1:9" x14ac:dyDescent="0.25">
      <c r="A104" s="129">
        <v>46692</v>
      </c>
      <c r="B104" s="129">
        <v>46701</v>
      </c>
      <c r="C104">
        <v>103</v>
      </c>
      <c r="H104" s="129">
        <v>45760</v>
      </c>
      <c r="I104">
        <v>11</v>
      </c>
    </row>
    <row r="105" spans="1:9" x14ac:dyDescent="0.25">
      <c r="A105" s="129">
        <v>46702</v>
      </c>
      <c r="B105" s="129">
        <v>46711</v>
      </c>
      <c r="C105">
        <v>104</v>
      </c>
      <c r="H105" s="129">
        <v>45761</v>
      </c>
      <c r="I105">
        <v>11</v>
      </c>
    </row>
    <row r="106" spans="1:9" x14ac:dyDescent="0.25">
      <c r="A106" s="129">
        <v>46712</v>
      </c>
      <c r="B106" s="129">
        <v>46721</v>
      </c>
      <c r="C106">
        <v>105</v>
      </c>
      <c r="H106" s="129">
        <v>45762</v>
      </c>
      <c r="I106">
        <v>11</v>
      </c>
    </row>
    <row r="107" spans="1:9" x14ac:dyDescent="0.25">
      <c r="A107" s="129">
        <v>46722</v>
      </c>
      <c r="B107" s="129">
        <v>46731</v>
      </c>
      <c r="C107">
        <v>106</v>
      </c>
      <c r="H107" s="129">
        <v>45763</v>
      </c>
      <c r="I107">
        <v>11</v>
      </c>
    </row>
    <row r="108" spans="1:9" x14ac:dyDescent="0.25">
      <c r="A108" s="129">
        <v>46732</v>
      </c>
      <c r="B108" s="129">
        <v>46741</v>
      </c>
      <c r="C108">
        <v>107</v>
      </c>
      <c r="H108" s="129">
        <v>45764</v>
      </c>
      <c r="I108">
        <v>11</v>
      </c>
    </row>
    <row r="109" spans="1:9" x14ac:dyDescent="0.25">
      <c r="A109" s="129">
        <v>46742</v>
      </c>
      <c r="B109" s="129">
        <v>46752</v>
      </c>
      <c r="C109">
        <v>108</v>
      </c>
      <c r="H109" s="129">
        <v>45765</v>
      </c>
      <c r="I109">
        <v>11</v>
      </c>
    </row>
    <row r="110" spans="1:9" x14ac:dyDescent="0.25">
      <c r="A110" s="129">
        <v>46753</v>
      </c>
      <c r="B110" s="129">
        <v>46762</v>
      </c>
      <c r="C110">
        <v>109</v>
      </c>
      <c r="H110" s="129">
        <v>45766</v>
      </c>
      <c r="I110">
        <v>11</v>
      </c>
    </row>
    <row r="111" spans="1:9" x14ac:dyDescent="0.25">
      <c r="A111" s="129">
        <v>46763</v>
      </c>
      <c r="B111" s="129">
        <v>46772</v>
      </c>
      <c r="C111">
        <v>110</v>
      </c>
      <c r="H111" s="129">
        <v>45767</v>
      </c>
      <c r="I111">
        <v>11</v>
      </c>
    </row>
    <row r="112" spans="1:9" x14ac:dyDescent="0.25">
      <c r="A112" s="129">
        <v>46773</v>
      </c>
      <c r="B112" s="129">
        <v>46783</v>
      </c>
      <c r="C112">
        <v>111</v>
      </c>
      <c r="H112" s="129">
        <v>45768</v>
      </c>
      <c r="I112">
        <v>12</v>
      </c>
    </row>
    <row r="113" spans="1:9" x14ac:dyDescent="0.25">
      <c r="A113" s="129">
        <v>46784</v>
      </c>
      <c r="B113" s="129">
        <v>46793</v>
      </c>
      <c r="C113">
        <v>112</v>
      </c>
      <c r="H113" s="129">
        <v>45769</v>
      </c>
      <c r="I113">
        <v>12</v>
      </c>
    </row>
    <row r="114" spans="1:9" x14ac:dyDescent="0.25">
      <c r="A114" s="129">
        <v>46794</v>
      </c>
      <c r="B114" s="129">
        <v>46803</v>
      </c>
      <c r="C114">
        <v>113</v>
      </c>
      <c r="H114" s="129">
        <v>45770</v>
      </c>
      <c r="I114">
        <v>12</v>
      </c>
    </row>
    <row r="115" spans="1:9" x14ac:dyDescent="0.25">
      <c r="A115" s="129">
        <v>46804</v>
      </c>
      <c r="B115" s="129">
        <v>46811</v>
      </c>
      <c r="C115">
        <v>114</v>
      </c>
      <c r="H115" s="129">
        <v>45771</v>
      </c>
      <c r="I115">
        <v>12</v>
      </c>
    </row>
    <row r="116" spans="1:9" x14ac:dyDescent="0.25">
      <c r="A116" s="129">
        <v>46812</v>
      </c>
      <c r="B116" s="129">
        <v>46821</v>
      </c>
      <c r="C116">
        <v>115</v>
      </c>
      <c r="H116" s="129">
        <v>45772</v>
      </c>
      <c r="I116">
        <v>12</v>
      </c>
    </row>
    <row r="117" spans="1:9" x14ac:dyDescent="0.25">
      <c r="A117" s="129">
        <v>46822</v>
      </c>
      <c r="B117" s="129">
        <v>46831</v>
      </c>
      <c r="C117">
        <v>116</v>
      </c>
      <c r="H117" s="129">
        <v>45773</v>
      </c>
      <c r="I117">
        <v>12</v>
      </c>
    </row>
    <row r="118" spans="1:9" x14ac:dyDescent="0.25">
      <c r="A118" s="129">
        <v>46832</v>
      </c>
      <c r="B118" s="129">
        <v>46843</v>
      </c>
      <c r="C118">
        <v>117</v>
      </c>
      <c r="H118" s="129">
        <v>45774</v>
      </c>
      <c r="I118">
        <v>12</v>
      </c>
    </row>
    <row r="119" spans="1:9" x14ac:dyDescent="0.25">
      <c r="A119" s="129">
        <v>46844</v>
      </c>
      <c r="B119" s="129">
        <v>46853</v>
      </c>
      <c r="C119">
        <v>118</v>
      </c>
      <c r="H119" s="129">
        <v>45775</v>
      </c>
      <c r="I119">
        <v>12</v>
      </c>
    </row>
    <row r="120" spans="1:9" x14ac:dyDescent="0.25">
      <c r="A120" s="129">
        <v>46854</v>
      </c>
      <c r="B120" s="129">
        <v>46863</v>
      </c>
      <c r="C120">
        <v>119</v>
      </c>
      <c r="H120" s="129">
        <v>45776</v>
      </c>
      <c r="I120">
        <v>12</v>
      </c>
    </row>
    <row r="121" spans="1:9" x14ac:dyDescent="0.25">
      <c r="A121" s="129">
        <v>46864</v>
      </c>
      <c r="B121" s="129">
        <v>46873</v>
      </c>
      <c r="C121">
        <v>120</v>
      </c>
      <c r="H121" s="129">
        <v>45777</v>
      </c>
      <c r="I121">
        <v>12</v>
      </c>
    </row>
    <row r="122" spans="1:9" x14ac:dyDescent="0.25">
      <c r="A122" s="129">
        <v>46874</v>
      </c>
      <c r="B122" s="129">
        <v>46883</v>
      </c>
      <c r="C122">
        <v>121</v>
      </c>
      <c r="H122" s="129">
        <v>45778</v>
      </c>
      <c r="I122">
        <v>13</v>
      </c>
    </row>
    <row r="123" spans="1:9" x14ac:dyDescent="0.25">
      <c r="A123" s="129">
        <v>46884</v>
      </c>
      <c r="B123" s="129">
        <v>46893</v>
      </c>
      <c r="C123">
        <v>122</v>
      </c>
      <c r="H123" s="129">
        <v>45779</v>
      </c>
      <c r="I123">
        <v>13</v>
      </c>
    </row>
    <row r="124" spans="1:9" x14ac:dyDescent="0.25">
      <c r="A124" s="129">
        <v>46894</v>
      </c>
      <c r="B124" s="129">
        <v>46904</v>
      </c>
      <c r="C124">
        <v>123</v>
      </c>
      <c r="H124" s="129">
        <v>45780</v>
      </c>
      <c r="I124">
        <v>13</v>
      </c>
    </row>
    <row r="125" spans="1:9" x14ac:dyDescent="0.25">
      <c r="A125" s="129">
        <v>46905</v>
      </c>
      <c r="B125" s="129">
        <v>46914</v>
      </c>
      <c r="C125">
        <v>124</v>
      </c>
      <c r="H125" s="129">
        <v>45781</v>
      </c>
      <c r="I125">
        <v>13</v>
      </c>
    </row>
    <row r="126" spans="1:9" x14ac:dyDescent="0.25">
      <c r="A126" s="129">
        <v>46915</v>
      </c>
      <c r="B126" s="129">
        <v>46924</v>
      </c>
      <c r="C126">
        <v>125</v>
      </c>
      <c r="H126" s="129">
        <v>45782</v>
      </c>
      <c r="I126">
        <v>13</v>
      </c>
    </row>
    <row r="127" spans="1:9" x14ac:dyDescent="0.25">
      <c r="A127" s="129">
        <v>46925</v>
      </c>
      <c r="B127" s="129">
        <v>46934</v>
      </c>
      <c r="C127">
        <v>126</v>
      </c>
      <c r="H127" s="129">
        <v>45783</v>
      </c>
      <c r="I127">
        <v>13</v>
      </c>
    </row>
    <row r="128" spans="1:9" x14ac:dyDescent="0.25">
      <c r="A128" s="129">
        <v>46935</v>
      </c>
      <c r="B128" s="129">
        <v>46944</v>
      </c>
      <c r="C128">
        <v>127</v>
      </c>
      <c r="H128" s="129">
        <v>45784</v>
      </c>
      <c r="I128">
        <v>13</v>
      </c>
    </row>
    <row r="129" spans="1:9" x14ac:dyDescent="0.25">
      <c r="A129" s="129">
        <v>46945</v>
      </c>
      <c r="B129" s="129">
        <v>46954</v>
      </c>
      <c r="C129">
        <v>128</v>
      </c>
      <c r="H129" s="129">
        <v>45785</v>
      </c>
      <c r="I129">
        <v>13</v>
      </c>
    </row>
    <row r="130" spans="1:9" x14ac:dyDescent="0.25">
      <c r="A130" s="129">
        <v>46955</v>
      </c>
      <c r="B130" s="129">
        <v>46965</v>
      </c>
      <c r="C130">
        <v>129</v>
      </c>
      <c r="H130" s="129">
        <v>45786</v>
      </c>
      <c r="I130">
        <v>13</v>
      </c>
    </row>
    <row r="131" spans="1:9" x14ac:dyDescent="0.25">
      <c r="A131" s="129">
        <v>46966</v>
      </c>
      <c r="B131" s="129">
        <v>46975</v>
      </c>
      <c r="C131">
        <v>130</v>
      </c>
      <c r="H131" s="129">
        <v>45787</v>
      </c>
      <c r="I131">
        <v>13</v>
      </c>
    </row>
    <row r="132" spans="1:9" x14ac:dyDescent="0.25">
      <c r="A132" s="129">
        <v>46976</v>
      </c>
      <c r="B132" s="129">
        <v>46985</v>
      </c>
      <c r="C132">
        <v>131</v>
      </c>
      <c r="H132" s="129">
        <v>45788</v>
      </c>
      <c r="I132">
        <v>14</v>
      </c>
    </row>
    <row r="133" spans="1:9" x14ac:dyDescent="0.25">
      <c r="A133" s="129">
        <v>46986</v>
      </c>
      <c r="B133" s="129">
        <v>46996</v>
      </c>
      <c r="C133">
        <v>132</v>
      </c>
      <c r="H133" s="129">
        <v>45789</v>
      </c>
      <c r="I133">
        <v>14</v>
      </c>
    </row>
    <row r="134" spans="1:9" x14ac:dyDescent="0.25">
      <c r="A134" s="129">
        <v>46997</v>
      </c>
      <c r="B134" s="129">
        <v>47006</v>
      </c>
      <c r="C134">
        <v>133</v>
      </c>
      <c r="H134" s="129">
        <v>45790</v>
      </c>
      <c r="I134">
        <v>14</v>
      </c>
    </row>
    <row r="135" spans="1:9" x14ac:dyDescent="0.25">
      <c r="A135" s="129">
        <v>47007</v>
      </c>
      <c r="B135" s="129">
        <v>47016</v>
      </c>
      <c r="C135">
        <v>134</v>
      </c>
      <c r="H135" s="129">
        <v>45791</v>
      </c>
      <c r="I135">
        <v>14</v>
      </c>
    </row>
    <row r="136" spans="1:9" x14ac:dyDescent="0.25">
      <c r="A136" s="129">
        <v>47017</v>
      </c>
      <c r="B136" s="129">
        <v>47026</v>
      </c>
      <c r="C136">
        <v>135</v>
      </c>
      <c r="H136" s="129">
        <v>45792</v>
      </c>
      <c r="I136">
        <v>14</v>
      </c>
    </row>
    <row r="137" spans="1:9" x14ac:dyDescent="0.25">
      <c r="A137" s="129">
        <v>47027</v>
      </c>
      <c r="B137" s="129">
        <v>47036</v>
      </c>
      <c r="C137">
        <v>136</v>
      </c>
      <c r="H137" s="129">
        <v>45793</v>
      </c>
      <c r="I137">
        <v>14</v>
      </c>
    </row>
    <row r="138" spans="1:9" x14ac:dyDescent="0.25">
      <c r="A138" s="129">
        <v>47037</v>
      </c>
      <c r="B138" s="129">
        <v>47046</v>
      </c>
      <c r="C138">
        <v>137</v>
      </c>
      <c r="H138" s="129">
        <v>45794</v>
      </c>
      <c r="I138">
        <v>14</v>
      </c>
    </row>
    <row r="139" spans="1:9" x14ac:dyDescent="0.25">
      <c r="A139" s="129">
        <v>47047</v>
      </c>
      <c r="B139" s="129">
        <v>47057</v>
      </c>
      <c r="C139">
        <v>138</v>
      </c>
      <c r="H139" s="129">
        <v>45795</v>
      </c>
      <c r="I139">
        <v>14</v>
      </c>
    </row>
    <row r="140" spans="1:9" x14ac:dyDescent="0.25">
      <c r="A140" s="129">
        <v>47058</v>
      </c>
      <c r="B140" s="129">
        <v>47067</v>
      </c>
      <c r="C140">
        <v>139</v>
      </c>
      <c r="H140" s="129">
        <v>45796</v>
      </c>
      <c r="I140">
        <v>14</v>
      </c>
    </row>
    <row r="141" spans="1:9" x14ac:dyDescent="0.25">
      <c r="A141" s="129">
        <v>47068</v>
      </c>
      <c r="B141" s="129">
        <v>47077</v>
      </c>
      <c r="C141">
        <v>140</v>
      </c>
      <c r="H141" s="129">
        <v>45797</v>
      </c>
      <c r="I141">
        <v>14</v>
      </c>
    </row>
    <row r="142" spans="1:9" x14ac:dyDescent="0.25">
      <c r="A142" s="129">
        <v>47078</v>
      </c>
      <c r="B142" s="129">
        <v>47087</v>
      </c>
      <c r="C142">
        <v>141</v>
      </c>
      <c r="H142" s="129">
        <v>45798</v>
      </c>
      <c r="I142">
        <v>15</v>
      </c>
    </row>
    <row r="143" spans="1:9" x14ac:dyDescent="0.25">
      <c r="A143" s="129">
        <v>47088</v>
      </c>
      <c r="B143" s="129">
        <v>47097</v>
      </c>
      <c r="C143">
        <v>142</v>
      </c>
      <c r="H143" s="129">
        <v>45799</v>
      </c>
      <c r="I143">
        <v>15</v>
      </c>
    </row>
    <row r="144" spans="1:9" x14ac:dyDescent="0.25">
      <c r="A144" s="129">
        <v>47098</v>
      </c>
      <c r="B144" s="129">
        <v>47107</v>
      </c>
      <c r="C144">
        <v>143</v>
      </c>
      <c r="H144" s="129">
        <v>45800</v>
      </c>
      <c r="I144">
        <v>15</v>
      </c>
    </row>
    <row r="145" spans="1:9" x14ac:dyDescent="0.25">
      <c r="A145" s="129">
        <v>47108</v>
      </c>
      <c r="B145" s="129">
        <v>47118</v>
      </c>
      <c r="C145">
        <v>144</v>
      </c>
      <c r="H145" s="129">
        <v>45801</v>
      </c>
      <c r="I145">
        <v>15</v>
      </c>
    </row>
    <row r="146" spans="1:9" x14ac:dyDescent="0.25">
      <c r="H146" s="129">
        <v>45802</v>
      </c>
      <c r="I146">
        <v>15</v>
      </c>
    </row>
    <row r="147" spans="1:9" x14ac:dyDescent="0.25">
      <c r="H147" s="129">
        <v>45803</v>
      </c>
      <c r="I147">
        <v>15</v>
      </c>
    </row>
    <row r="148" spans="1:9" x14ac:dyDescent="0.25">
      <c r="H148" s="129">
        <v>45804</v>
      </c>
      <c r="I148">
        <v>15</v>
      </c>
    </row>
    <row r="149" spans="1:9" x14ac:dyDescent="0.25">
      <c r="H149" s="129">
        <v>45805</v>
      </c>
      <c r="I149">
        <v>15</v>
      </c>
    </row>
    <row r="150" spans="1:9" x14ac:dyDescent="0.25">
      <c r="H150" s="129">
        <v>45806</v>
      </c>
      <c r="I150">
        <v>15</v>
      </c>
    </row>
    <row r="151" spans="1:9" x14ac:dyDescent="0.25">
      <c r="H151" s="129">
        <v>45807</v>
      </c>
      <c r="I151">
        <v>15</v>
      </c>
    </row>
    <row r="152" spans="1:9" x14ac:dyDescent="0.25">
      <c r="H152" s="129">
        <v>45808</v>
      </c>
      <c r="I152">
        <v>15</v>
      </c>
    </row>
    <row r="153" spans="1:9" x14ac:dyDescent="0.25">
      <c r="H153" s="129">
        <v>45809</v>
      </c>
      <c r="I153">
        <v>16</v>
      </c>
    </row>
    <row r="154" spans="1:9" x14ac:dyDescent="0.25">
      <c r="H154" s="129">
        <v>45810</v>
      </c>
      <c r="I154">
        <v>16</v>
      </c>
    </row>
    <row r="155" spans="1:9" x14ac:dyDescent="0.25">
      <c r="H155" s="129">
        <v>45811</v>
      </c>
      <c r="I155">
        <v>16</v>
      </c>
    </row>
    <row r="156" spans="1:9" x14ac:dyDescent="0.25">
      <c r="H156" s="129">
        <v>45812</v>
      </c>
      <c r="I156">
        <v>16</v>
      </c>
    </row>
    <row r="157" spans="1:9" x14ac:dyDescent="0.25">
      <c r="H157" s="129">
        <v>45813</v>
      </c>
      <c r="I157">
        <v>16</v>
      </c>
    </row>
    <row r="158" spans="1:9" x14ac:dyDescent="0.25">
      <c r="H158" s="129">
        <v>45814</v>
      </c>
      <c r="I158">
        <v>16</v>
      </c>
    </row>
    <row r="159" spans="1:9" x14ac:dyDescent="0.25">
      <c r="H159" s="129">
        <v>45815</v>
      </c>
      <c r="I159">
        <v>16</v>
      </c>
    </row>
    <row r="160" spans="1:9" x14ac:dyDescent="0.25">
      <c r="H160" s="129">
        <v>45816</v>
      </c>
      <c r="I160">
        <v>16</v>
      </c>
    </row>
    <row r="161" spans="8:9" x14ac:dyDescent="0.25">
      <c r="H161" s="129">
        <v>45817</v>
      </c>
      <c r="I161">
        <v>16</v>
      </c>
    </row>
    <row r="162" spans="8:9" x14ac:dyDescent="0.25">
      <c r="H162" s="129">
        <v>45818</v>
      </c>
      <c r="I162">
        <v>16</v>
      </c>
    </row>
    <row r="163" spans="8:9" x14ac:dyDescent="0.25">
      <c r="H163" s="129">
        <v>45819</v>
      </c>
      <c r="I163">
        <v>17</v>
      </c>
    </row>
    <row r="164" spans="8:9" x14ac:dyDescent="0.25">
      <c r="H164" s="129">
        <v>45820</v>
      </c>
      <c r="I164">
        <v>17</v>
      </c>
    </row>
    <row r="165" spans="8:9" x14ac:dyDescent="0.25">
      <c r="H165" s="129">
        <v>45821</v>
      </c>
      <c r="I165">
        <v>17</v>
      </c>
    </row>
    <row r="166" spans="8:9" x14ac:dyDescent="0.25">
      <c r="H166" s="129">
        <v>45822</v>
      </c>
      <c r="I166">
        <v>17</v>
      </c>
    </row>
    <row r="167" spans="8:9" x14ac:dyDescent="0.25">
      <c r="H167" s="129">
        <v>45823</v>
      </c>
      <c r="I167">
        <v>17</v>
      </c>
    </row>
    <row r="168" spans="8:9" x14ac:dyDescent="0.25">
      <c r="H168" s="129">
        <v>45824</v>
      </c>
      <c r="I168">
        <v>17</v>
      </c>
    </row>
    <row r="169" spans="8:9" x14ac:dyDescent="0.25">
      <c r="H169" s="129">
        <v>45825</v>
      </c>
      <c r="I169">
        <v>17</v>
      </c>
    </row>
    <row r="170" spans="8:9" x14ac:dyDescent="0.25">
      <c r="H170" s="129">
        <v>45826</v>
      </c>
      <c r="I170">
        <v>17</v>
      </c>
    </row>
    <row r="171" spans="8:9" x14ac:dyDescent="0.25">
      <c r="H171" s="129">
        <v>45827</v>
      </c>
      <c r="I171">
        <v>17</v>
      </c>
    </row>
    <row r="172" spans="8:9" x14ac:dyDescent="0.25">
      <c r="H172" s="129">
        <v>45828</v>
      </c>
      <c r="I172">
        <v>17</v>
      </c>
    </row>
    <row r="173" spans="8:9" x14ac:dyDescent="0.25">
      <c r="H173" s="129">
        <v>45829</v>
      </c>
      <c r="I173">
        <v>18</v>
      </c>
    </row>
    <row r="174" spans="8:9" x14ac:dyDescent="0.25">
      <c r="H174" s="129">
        <v>45830</v>
      </c>
      <c r="I174">
        <v>18</v>
      </c>
    </row>
    <row r="175" spans="8:9" x14ac:dyDescent="0.25">
      <c r="H175" s="129">
        <v>45831</v>
      </c>
      <c r="I175">
        <v>18</v>
      </c>
    </row>
    <row r="176" spans="8:9" x14ac:dyDescent="0.25">
      <c r="H176" s="129">
        <v>45832</v>
      </c>
      <c r="I176">
        <v>18</v>
      </c>
    </row>
    <row r="177" spans="8:9" x14ac:dyDescent="0.25">
      <c r="H177" s="129">
        <v>45833</v>
      </c>
      <c r="I177">
        <v>18</v>
      </c>
    </row>
    <row r="178" spans="8:9" x14ac:dyDescent="0.25">
      <c r="H178" s="129">
        <v>45834</v>
      </c>
      <c r="I178">
        <v>18</v>
      </c>
    </row>
    <row r="179" spans="8:9" x14ac:dyDescent="0.25">
      <c r="H179" s="129">
        <v>45835</v>
      </c>
      <c r="I179">
        <v>18</v>
      </c>
    </row>
    <row r="180" spans="8:9" x14ac:dyDescent="0.25">
      <c r="H180" s="129">
        <v>45836</v>
      </c>
      <c r="I180">
        <v>18</v>
      </c>
    </row>
    <row r="181" spans="8:9" x14ac:dyDescent="0.25">
      <c r="H181" s="129">
        <v>45837</v>
      </c>
      <c r="I181">
        <v>18</v>
      </c>
    </row>
    <row r="182" spans="8:9" x14ac:dyDescent="0.25">
      <c r="H182" s="129">
        <v>45838</v>
      </c>
      <c r="I182">
        <v>18</v>
      </c>
    </row>
    <row r="183" spans="8:9" x14ac:dyDescent="0.25">
      <c r="H183" s="129">
        <v>45839</v>
      </c>
      <c r="I183">
        <v>19</v>
      </c>
    </row>
    <row r="184" spans="8:9" x14ac:dyDescent="0.25">
      <c r="H184" s="129">
        <v>45840</v>
      </c>
      <c r="I184">
        <v>19</v>
      </c>
    </row>
    <row r="185" spans="8:9" x14ac:dyDescent="0.25">
      <c r="H185" s="129">
        <v>45841</v>
      </c>
      <c r="I185">
        <v>19</v>
      </c>
    </row>
    <row r="186" spans="8:9" x14ac:dyDescent="0.25">
      <c r="H186" s="129">
        <v>45842</v>
      </c>
      <c r="I186">
        <v>19</v>
      </c>
    </row>
    <row r="187" spans="8:9" x14ac:dyDescent="0.25">
      <c r="H187" s="129">
        <v>45843</v>
      </c>
      <c r="I187">
        <v>19</v>
      </c>
    </row>
    <row r="188" spans="8:9" x14ac:dyDescent="0.25">
      <c r="H188" s="129">
        <v>45844</v>
      </c>
      <c r="I188">
        <v>19</v>
      </c>
    </row>
    <row r="189" spans="8:9" x14ac:dyDescent="0.25">
      <c r="H189" s="129">
        <v>45845</v>
      </c>
      <c r="I189">
        <v>19</v>
      </c>
    </row>
    <row r="190" spans="8:9" x14ac:dyDescent="0.25">
      <c r="H190" s="129">
        <v>45846</v>
      </c>
      <c r="I190">
        <v>19</v>
      </c>
    </row>
    <row r="191" spans="8:9" x14ac:dyDescent="0.25">
      <c r="H191" s="129">
        <v>45847</v>
      </c>
      <c r="I191">
        <v>19</v>
      </c>
    </row>
    <row r="192" spans="8:9" x14ac:dyDescent="0.25">
      <c r="H192" s="129">
        <v>45848</v>
      </c>
      <c r="I192">
        <v>19</v>
      </c>
    </row>
    <row r="193" spans="8:9" x14ac:dyDescent="0.25">
      <c r="H193" s="129">
        <v>45849</v>
      </c>
      <c r="I193">
        <v>20</v>
      </c>
    </row>
    <row r="194" spans="8:9" x14ac:dyDescent="0.25">
      <c r="H194" s="129">
        <v>45850</v>
      </c>
      <c r="I194">
        <v>20</v>
      </c>
    </row>
    <row r="195" spans="8:9" x14ac:dyDescent="0.25">
      <c r="H195" s="129">
        <v>45851</v>
      </c>
      <c r="I195">
        <v>20</v>
      </c>
    </row>
    <row r="196" spans="8:9" x14ac:dyDescent="0.25">
      <c r="H196" s="129">
        <v>45852</v>
      </c>
      <c r="I196">
        <v>20</v>
      </c>
    </row>
    <row r="197" spans="8:9" x14ac:dyDescent="0.25">
      <c r="H197" s="129">
        <v>45853</v>
      </c>
      <c r="I197">
        <v>20</v>
      </c>
    </row>
    <row r="198" spans="8:9" x14ac:dyDescent="0.25">
      <c r="H198" s="129">
        <v>45854</v>
      </c>
      <c r="I198">
        <v>20</v>
      </c>
    </row>
    <row r="199" spans="8:9" x14ac:dyDescent="0.25">
      <c r="H199" s="129">
        <v>45855</v>
      </c>
      <c r="I199">
        <v>20</v>
      </c>
    </row>
    <row r="200" spans="8:9" x14ac:dyDescent="0.25">
      <c r="H200" s="129">
        <v>45856</v>
      </c>
      <c r="I200">
        <v>20</v>
      </c>
    </row>
    <row r="201" spans="8:9" x14ac:dyDescent="0.25">
      <c r="H201" s="129">
        <v>45857</v>
      </c>
      <c r="I201">
        <v>20</v>
      </c>
    </row>
    <row r="202" spans="8:9" x14ac:dyDescent="0.25">
      <c r="H202" s="129">
        <v>45858</v>
      </c>
      <c r="I202">
        <v>20</v>
      </c>
    </row>
    <row r="203" spans="8:9" x14ac:dyDescent="0.25">
      <c r="H203" s="129">
        <v>45859</v>
      </c>
      <c r="I203">
        <v>21</v>
      </c>
    </row>
    <row r="204" spans="8:9" x14ac:dyDescent="0.25">
      <c r="H204" s="129">
        <v>45860</v>
      </c>
      <c r="I204">
        <v>21</v>
      </c>
    </row>
    <row r="205" spans="8:9" x14ac:dyDescent="0.25">
      <c r="H205" s="129">
        <v>45861</v>
      </c>
      <c r="I205">
        <v>21</v>
      </c>
    </row>
    <row r="206" spans="8:9" x14ac:dyDescent="0.25">
      <c r="H206" s="129">
        <v>45862</v>
      </c>
      <c r="I206">
        <v>21</v>
      </c>
    </row>
    <row r="207" spans="8:9" x14ac:dyDescent="0.25">
      <c r="H207" s="129">
        <v>45863</v>
      </c>
      <c r="I207">
        <v>21</v>
      </c>
    </row>
    <row r="208" spans="8:9" x14ac:dyDescent="0.25">
      <c r="H208" s="129">
        <v>45864</v>
      </c>
      <c r="I208">
        <v>21</v>
      </c>
    </row>
    <row r="209" spans="8:9" x14ac:dyDescent="0.25">
      <c r="H209" s="129">
        <v>45865</v>
      </c>
      <c r="I209">
        <v>21</v>
      </c>
    </row>
    <row r="210" spans="8:9" x14ac:dyDescent="0.25">
      <c r="H210" s="129">
        <v>45866</v>
      </c>
      <c r="I210">
        <v>21</v>
      </c>
    </row>
    <row r="211" spans="8:9" x14ac:dyDescent="0.25">
      <c r="H211" s="129">
        <v>45867</v>
      </c>
      <c r="I211">
        <v>21</v>
      </c>
    </row>
    <row r="212" spans="8:9" x14ac:dyDescent="0.25">
      <c r="H212" s="129">
        <v>45868</v>
      </c>
      <c r="I212">
        <v>21</v>
      </c>
    </row>
    <row r="213" spans="8:9" x14ac:dyDescent="0.25">
      <c r="H213" s="129">
        <v>45869</v>
      </c>
      <c r="I213">
        <v>21</v>
      </c>
    </row>
    <row r="214" spans="8:9" x14ac:dyDescent="0.25">
      <c r="H214" s="129">
        <v>45870</v>
      </c>
      <c r="I214">
        <v>22</v>
      </c>
    </row>
    <row r="215" spans="8:9" x14ac:dyDescent="0.25">
      <c r="H215" s="129">
        <v>45871</v>
      </c>
      <c r="I215">
        <v>22</v>
      </c>
    </row>
    <row r="216" spans="8:9" x14ac:dyDescent="0.25">
      <c r="H216" s="129">
        <v>45872</v>
      </c>
      <c r="I216">
        <v>22</v>
      </c>
    </row>
    <row r="217" spans="8:9" x14ac:dyDescent="0.25">
      <c r="H217" s="129">
        <v>45873</v>
      </c>
      <c r="I217">
        <v>22</v>
      </c>
    </row>
    <row r="218" spans="8:9" x14ac:dyDescent="0.25">
      <c r="H218" s="129">
        <v>45874</v>
      </c>
      <c r="I218">
        <v>22</v>
      </c>
    </row>
    <row r="219" spans="8:9" x14ac:dyDescent="0.25">
      <c r="H219" s="129">
        <v>45875</v>
      </c>
      <c r="I219">
        <v>22</v>
      </c>
    </row>
    <row r="220" spans="8:9" x14ac:dyDescent="0.25">
      <c r="H220" s="129">
        <v>45876</v>
      </c>
      <c r="I220">
        <v>22</v>
      </c>
    </row>
    <row r="221" spans="8:9" x14ac:dyDescent="0.25">
      <c r="H221" s="129">
        <v>45877</v>
      </c>
      <c r="I221">
        <v>22</v>
      </c>
    </row>
    <row r="222" spans="8:9" x14ac:dyDescent="0.25">
      <c r="H222" s="129">
        <v>45878</v>
      </c>
      <c r="I222">
        <v>22</v>
      </c>
    </row>
    <row r="223" spans="8:9" x14ac:dyDescent="0.25">
      <c r="H223" s="129">
        <v>45879</v>
      </c>
      <c r="I223">
        <v>22</v>
      </c>
    </row>
    <row r="224" spans="8:9" x14ac:dyDescent="0.25">
      <c r="H224" s="129">
        <v>45880</v>
      </c>
      <c r="I224">
        <v>23</v>
      </c>
    </row>
    <row r="225" spans="8:9" x14ac:dyDescent="0.25">
      <c r="H225" s="129">
        <v>45881</v>
      </c>
      <c r="I225">
        <v>23</v>
      </c>
    </row>
    <row r="226" spans="8:9" x14ac:dyDescent="0.25">
      <c r="H226" s="129">
        <v>45882</v>
      </c>
      <c r="I226">
        <v>23</v>
      </c>
    </row>
    <row r="227" spans="8:9" x14ac:dyDescent="0.25">
      <c r="H227" s="129">
        <v>45883</v>
      </c>
      <c r="I227">
        <v>23</v>
      </c>
    </row>
    <row r="228" spans="8:9" x14ac:dyDescent="0.25">
      <c r="H228" s="129">
        <v>45884</v>
      </c>
      <c r="I228">
        <v>23</v>
      </c>
    </row>
    <row r="229" spans="8:9" x14ac:dyDescent="0.25">
      <c r="H229" s="129">
        <v>45885</v>
      </c>
      <c r="I229">
        <v>23</v>
      </c>
    </row>
    <row r="230" spans="8:9" x14ac:dyDescent="0.25">
      <c r="H230" s="129">
        <v>45886</v>
      </c>
      <c r="I230">
        <v>23</v>
      </c>
    </row>
    <row r="231" spans="8:9" x14ac:dyDescent="0.25">
      <c r="H231" s="129">
        <v>45887</v>
      </c>
      <c r="I231">
        <v>23</v>
      </c>
    </row>
    <row r="232" spans="8:9" x14ac:dyDescent="0.25">
      <c r="H232" s="129">
        <v>45888</v>
      </c>
      <c r="I232">
        <v>23</v>
      </c>
    </row>
    <row r="233" spans="8:9" x14ac:dyDescent="0.25">
      <c r="H233" s="129">
        <v>45889</v>
      </c>
      <c r="I233">
        <v>23</v>
      </c>
    </row>
    <row r="234" spans="8:9" x14ac:dyDescent="0.25">
      <c r="H234" s="129">
        <v>45890</v>
      </c>
      <c r="I234">
        <v>24</v>
      </c>
    </row>
    <row r="235" spans="8:9" x14ac:dyDescent="0.25">
      <c r="H235" s="129">
        <v>45891</v>
      </c>
      <c r="I235">
        <v>24</v>
      </c>
    </row>
    <row r="236" spans="8:9" x14ac:dyDescent="0.25">
      <c r="H236" s="129">
        <v>45892</v>
      </c>
      <c r="I236">
        <v>24</v>
      </c>
    </row>
    <row r="237" spans="8:9" x14ac:dyDescent="0.25">
      <c r="H237" s="129">
        <v>45893</v>
      </c>
      <c r="I237">
        <v>24</v>
      </c>
    </row>
    <row r="238" spans="8:9" x14ac:dyDescent="0.25">
      <c r="H238" s="129">
        <v>45894</v>
      </c>
      <c r="I238">
        <v>24</v>
      </c>
    </row>
    <row r="239" spans="8:9" x14ac:dyDescent="0.25">
      <c r="H239" s="129">
        <v>45895</v>
      </c>
      <c r="I239">
        <v>24</v>
      </c>
    </row>
    <row r="240" spans="8:9" x14ac:dyDescent="0.25">
      <c r="H240" s="129">
        <v>45896</v>
      </c>
      <c r="I240">
        <v>24</v>
      </c>
    </row>
    <row r="241" spans="8:9" x14ac:dyDescent="0.25">
      <c r="H241" s="129">
        <v>45897</v>
      </c>
      <c r="I241">
        <v>24</v>
      </c>
    </row>
    <row r="242" spans="8:9" x14ac:dyDescent="0.25">
      <c r="H242" s="129">
        <v>45898</v>
      </c>
      <c r="I242">
        <v>24</v>
      </c>
    </row>
    <row r="243" spans="8:9" x14ac:dyDescent="0.25">
      <c r="H243" s="129">
        <v>45899</v>
      </c>
      <c r="I243">
        <v>24</v>
      </c>
    </row>
    <row r="244" spans="8:9" x14ac:dyDescent="0.25">
      <c r="H244" s="129">
        <v>45900</v>
      </c>
      <c r="I244">
        <v>24</v>
      </c>
    </row>
    <row r="245" spans="8:9" x14ac:dyDescent="0.25">
      <c r="H245" s="129">
        <v>45901</v>
      </c>
      <c r="I245">
        <v>25</v>
      </c>
    </row>
    <row r="246" spans="8:9" x14ac:dyDescent="0.25">
      <c r="H246" s="129">
        <v>45902</v>
      </c>
      <c r="I246">
        <v>25</v>
      </c>
    </row>
    <row r="247" spans="8:9" x14ac:dyDescent="0.25">
      <c r="H247" s="129">
        <v>45903</v>
      </c>
      <c r="I247">
        <v>25</v>
      </c>
    </row>
    <row r="248" spans="8:9" x14ac:dyDescent="0.25">
      <c r="H248" s="129">
        <v>45904</v>
      </c>
      <c r="I248">
        <v>25</v>
      </c>
    </row>
    <row r="249" spans="8:9" x14ac:dyDescent="0.25">
      <c r="H249" s="129">
        <v>45905</v>
      </c>
      <c r="I249">
        <v>25</v>
      </c>
    </row>
    <row r="250" spans="8:9" x14ac:dyDescent="0.25">
      <c r="H250" s="129">
        <v>45906</v>
      </c>
      <c r="I250">
        <v>25</v>
      </c>
    </row>
    <row r="251" spans="8:9" x14ac:dyDescent="0.25">
      <c r="H251" s="129">
        <v>45907</v>
      </c>
      <c r="I251">
        <v>25</v>
      </c>
    </row>
    <row r="252" spans="8:9" x14ac:dyDescent="0.25">
      <c r="H252" s="129">
        <v>45908</v>
      </c>
      <c r="I252">
        <v>25</v>
      </c>
    </row>
    <row r="253" spans="8:9" x14ac:dyDescent="0.25">
      <c r="H253" s="129">
        <v>45909</v>
      </c>
      <c r="I253">
        <v>25</v>
      </c>
    </row>
    <row r="254" spans="8:9" x14ac:dyDescent="0.25">
      <c r="H254" s="129">
        <v>45910</v>
      </c>
      <c r="I254">
        <v>25</v>
      </c>
    </row>
    <row r="255" spans="8:9" x14ac:dyDescent="0.25">
      <c r="H255" s="129">
        <v>45911</v>
      </c>
      <c r="I255">
        <v>26</v>
      </c>
    </row>
    <row r="256" spans="8:9" x14ac:dyDescent="0.25">
      <c r="H256" s="129">
        <v>45912</v>
      </c>
      <c r="I256">
        <v>26</v>
      </c>
    </row>
    <row r="257" spans="8:9" x14ac:dyDescent="0.25">
      <c r="H257" s="129">
        <v>45913</v>
      </c>
      <c r="I257">
        <v>26</v>
      </c>
    </row>
    <row r="258" spans="8:9" x14ac:dyDescent="0.25">
      <c r="H258" s="129">
        <v>45914</v>
      </c>
      <c r="I258">
        <v>26</v>
      </c>
    </row>
    <row r="259" spans="8:9" x14ac:dyDescent="0.25">
      <c r="H259" s="129">
        <v>45915</v>
      </c>
      <c r="I259">
        <v>26</v>
      </c>
    </row>
    <row r="260" spans="8:9" x14ac:dyDescent="0.25">
      <c r="H260" s="129">
        <v>45916</v>
      </c>
      <c r="I260">
        <v>26</v>
      </c>
    </row>
    <row r="261" spans="8:9" x14ac:dyDescent="0.25">
      <c r="H261" s="129">
        <v>45917</v>
      </c>
      <c r="I261">
        <v>26</v>
      </c>
    </row>
    <row r="262" spans="8:9" x14ac:dyDescent="0.25">
      <c r="H262" s="129">
        <v>45918</v>
      </c>
      <c r="I262">
        <v>26</v>
      </c>
    </row>
    <row r="263" spans="8:9" x14ac:dyDescent="0.25">
      <c r="H263" s="129">
        <v>45919</v>
      </c>
      <c r="I263">
        <v>26</v>
      </c>
    </row>
    <row r="264" spans="8:9" x14ac:dyDescent="0.25">
      <c r="H264" s="129">
        <v>45920</v>
      </c>
      <c r="I264">
        <v>26</v>
      </c>
    </row>
    <row r="265" spans="8:9" x14ac:dyDescent="0.25">
      <c r="H265" s="129">
        <v>45921</v>
      </c>
      <c r="I265">
        <v>27</v>
      </c>
    </row>
    <row r="266" spans="8:9" x14ac:dyDescent="0.25">
      <c r="H266" s="129">
        <v>45922</v>
      </c>
      <c r="I266">
        <v>27</v>
      </c>
    </row>
    <row r="267" spans="8:9" x14ac:dyDescent="0.25">
      <c r="H267" s="129">
        <v>45923</v>
      </c>
      <c r="I267">
        <v>27</v>
      </c>
    </row>
    <row r="268" spans="8:9" x14ac:dyDescent="0.25">
      <c r="H268" s="129">
        <v>45924</v>
      </c>
      <c r="I268">
        <v>27</v>
      </c>
    </row>
    <row r="269" spans="8:9" x14ac:dyDescent="0.25">
      <c r="H269" s="129">
        <v>45925</v>
      </c>
      <c r="I269">
        <v>27</v>
      </c>
    </row>
    <row r="270" spans="8:9" x14ac:dyDescent="0.25">
      <c r="H270" s="129">
        <v>45926</v>
      </c>
      <c r="I270">
        <v>27</v>
      </c>
    </row>
    <row r="271" spans="8:9" x14ac:dyDescent="0.25">
      <c r="H271" s="129">
        <v>45927</v>
      </c>
      <c r="I271">
        <v>27</v>
      </c>
    </row>
    <row r="272" spans="8:9" x14ac:dyDescent="0.25">
      <c r="H272" s="129">
        <v>45928</v>
      </c>
      <c r="I272">
        <v>27</v>
      </c>
    </row>
    <row r="273" spans="8:9" x14ac:dyDescent="0.25">
      <c r="H273" s="129">
        <v>45929</v>
      </c>
      <c r="I273">
        <v>27</v>
      </c>
    </row>
    <row r="274" spans="8:9" x14ac:dyDescent="0.25">
      <c r="H274" s="129">
        <v>45930</v>
      </c>
      <c r="I274">
        <v>27</v>
      </c>
    </row>
    <row r="275" spans="8:9" x14ac:dyDescent="0.25">
      <c r="H275" s="129">
        <v>45931</v>
      </c>
      <c r="I275">
        <v>28</v>
      </c>
    </row>
    <row r="276" spans="8:9" x14ac:dyDescent="0.25">
      <c r="H276" s="129">
        <v>45932</v>
      </c>
      <c r="I276">
        <v>28</v>
      </c>
    </row>
    <row r="277" spans="8:9" x14ac:dyDescent="0.25">
      <c r="H277" s="129">
        <v>45933</v>
      </c>
      <c r="I277">
        <v>28</v>
      </c>
    </row>
    <row r="278" spans="8:9" x14ac:dyDescent="0.25">
      <c r="H278" s="129">
        <v>45934</v>
      </c>
      <c r="I278">
        <v>28</v>
      </c>
    </row>
    <row r="279" spans="8:9" x14ac:dyDescent="0.25">
      <c r="H279" s="129">
        <v>45935</v>
      </c>
      <c r="I279">
        <v>28</v>
      </c>
    </row>
    <row r="280" spans="8:9" x14ac:dyDescent="0.25">
      <c r="H280" s="129">
        <v>45936</v>
      </c>
      <c r="I280">
        <v>28</v>
      </c>
    </row>
    <row r="281" spans="8:9" x14ac:dyDescent="0.25">
      <c r="H281" s="129">
        <v>45937</v>
      </c>
      <c r="I281">
        <v>28</v>
      </c>
    </row>
    <row r="282" spans="8:9" x14ac:dyDescent="0.25">
      <c r="H282" s="129">
        <v>45938</v>
      </c>
      <c r="I282">
        <v>28</v>
      </c>
    </row>
    <row r="283" spans="8:9" x14ac:dyDescent="0.25">
      <c r="H283" s="129">
        <v>45939</v>
      </c>
      <c r="I283">
        <v>28</v>
      </c>
    </row>
    <row r="284" spans="8:9" x14ac:dyDescent="0.25">
      <c r="H284" s="129">
        <v>45940</v>
      </c>
      <c r="I284">
        <v>28</v>
      </c>
    </row>
    <row r="285" spans="8:9" x14ac:dyDescent="0.25">
      <c r="H285" s="129">
        <v>45941</v>
      </c>
      <c r="I285">
        <v>29</v>
      </c>
    </row>
    <row r="286" spans="8:9" x14ac:dyDescent="0.25">
      <c r="H286" s="129">
        <v>45942</v>
      </c>
      <c r="I286">
        <v>29</v>
      </c>
    </row>
    <row r="287" spans="8:9" x14ac:dyDescent="0.25">
      <c r="H287" s="129">
        <v>45943</v>
      </c>
      <c r="I287">
        <v>29</v>
      </c>
    </row>
    <row r="288" spans="8:9" x14ac:dyDescent="0.25">
      <c r="H288" s="129">
        <v>45944</v>
      </c>
      <c r="I288">
        <v>29</v>
      </c>
    </row>
    <row r="289" spans="8:9" x14ac:dyDescent="0.25">
      <c r="H289" s="129">
        <v>45945</v>
      </c>
      <c r="I289">
        <v>29</v>
      </c>
    </row>
    <row r="290" spans="8:9" x14ac:dyDescent="0.25">
      <c r="H290" s="129">
        <v>45946</v>
      </c>
      <c r="I290">
        <v>29</v>
      </c>
    </row>
    <row r="291" spans="8:9" x14ac:dyDescent="0.25">
      <c r="H291" s="129">
        <v>45947</v>
      </c>
      <c r="I291">
        <v>29</v>
      </c>
    </row>
    <row r="292" spans="8:9" x14ac:dyDescent="0.25">
      <c r="H292" s="129">
        <v>45948</v>
      </c>
      <c r="I292">
        <v>29</v>
      </c>
    </row>
    <row r="293" spans="8:9" x14ac:dyDescent="0.25">
      <c r="H293" s="129">
        <v>45949</v>
      </c>
      <c r="I293">
        <v>29</v>
      </c>
    </row>
    <row r="294" spans="8:9" x14ac:dyDescent="0.25">
      <c r="H294" s="129">
        <v>45950</v>
      </c>
      <c r="I294">
        <v>29</v>
      </c>
    </row>
    <row r="295" spans="8:9" x14ac:dyDescent="0.25">
      <c r="H295" s="129">
        <v>45951</v>
      </c>
      <c r="I295">
        <v>30</v>
      </c>
    </row>
    <row r="296" spans="8:9" x14ac:dyDescent="0.25">
      <c r="H296" s="129">
        <v>45952</v>
      </c>
      <c r="I296">
        <v>30</v>
      </c>
    </row>
    <row r="297" spans="8:9" x14ac:dyDescent="0.25">
      <c r="H297" s="129">
        <v>45953</v>
      </c>
      <c r="I297">
        <v>30</v>
      </c>
    </row>
    <row r="298" spans="8:9" x14ac:dyDescent="0.25">
      <c r="H298" s="129">
        <v>45954</v>
      </c>
      <c r="I298">
        <v>30</v>
      </c>
    </row>
    <row r="299" spans="8:9" x14ac:dyDescent="0.25">
      <c r="H299" s="129">
        <v>45955</v>
      </c>
      <c r="I299">
        <v>30</v>
      </c>
    </row>
    <row r="300" spans="8:9" x14ac:dyDescent="0.25">
      <c r="H300" s="129">
        <v>45956</v>
      </c>
      <c r="I300">
        <v>30</v>
      </c>
    </row>
    <row r="301" spans="8:9" x14ac:dyDescent="0.25">
      <c r="H301" s="129">
        <v>45957</v>
      </c>
      <c r="I301">
        <v>30</v>
      </c>
    </row>
    <row r="302" spans="8:9" x14ac:dyDescent="0.25">
      <c r="H302" s="129">
        <v>45958</v>
      </c>
      <c r="I302">
        <v>30</v>
      </c>
    </row>
    <row r="303" spans="8:9" x14ac:dyDescent="0.25">
      <c r="H303" s="129">
        <v>45959</v>
      </c>
      <c r="I303">
        <v>30</v>
      </c>
    </row>
    <row r="304" spans="8:9" x14ac:dyDescent="0.25">
      <c r="H304" s="129">
        <v>45960</v>
      </c>
      <c r="I304">
        <v>30</v>
      </c>
    </row>
    <row r="305" spans="8:9" x14ac:dyDescent="0.25">
      <c r="H305" s="129">
        <v>45961</v>
      </c>
      <c r="I305">
        <v>30</v>
      </c>
    </row>
    <row r="306" spans="8:9" x14ac:dyDescent="0.25">
      <c r="H306" s="129">
        <v>45962</v>
      </c>
      <c r="I306">
        <v>31</v>
      </c>
    </row>
    <row r="307" spans="8:9" x14ac:dyDescent="0.25">
      <c r="H307" s="129">
        <v>45963</v>
      </c>
      <c r="I307">
        <v>31</v>
      </c>
    </row>
    <row r="308" spans="8:9" x14ac:dyDescent="0.25">
      <c r="H308" s="129">
        <v>45964</v>
      </c>
      <c r="I308">
        <v>31</v>
      </c>
    </row>
    <row r="309" spans="8:9" x14ac:dyDescent="0.25">
      <c r="H309" s="129">
        <v>45965</v>
      </c>
      <c r="I309">
        <v>31</v>
      </c>
    </row>
    <row r="310" spans="8:9" x14ac:dyDescent="0.25">
      <c r="H310" s="129">
        <v>45966</v>
      </c>
      <c r="I310">
        <v>31</v>
      </c>
    </row>
    <row r="311" spans="8:9" x14ac:dyDescent="0.25">
      <c r="H311" s="129">
        <v>45967</v>
      </c>
      <c r="I311">
        <v>31</v>
      </c>
    </row>
    <row r="312" spans="8:9" x14ac:dyDescent="0.25">
      <c r="H312" s="129">
        <v>45968</v>
      </c>
      <c r="I312">
        <v>31</v>
      </c>
    </row>
    <row r="313" spans="8:9" x14ac:dyDescent="0.25">
      <c r="H313" s="129">
        <v>45969</v>
      </c>
      <c r="I313">
        <v>31</v>
      </c>
    </row>
    <row r="314" spans="8:9" x14ac:dyDescent="0.25">
      <c r="H314" s="129">
        <v>45970</v>
      </c>
      <c r="I314">
        <v>31</v>
      </c>
    </row>
    <row r="315" spans="8:9" x14ac:dyDescent="0.25">
      <c r="H315" s="129">
        <v>45971</v>
      </c>
      <c r="I315">
        <v>31</v>
      </c>
    </row>
    <row r="316" spans="8:9" x14ac:dyDescent="0.25">
      <c r="H316" s="129">
        <v>45972</v>
      </c>
      <c r="I316">
        <v>32</v>
      </c>
    </row>
    <row r="317" spans="8:9" x14ac:dyDescent="0.25">
      <c r="H317" s="129">
        <v>45973</v>
      </c>
      <c r="I317">
        <v>32</v>
      </c>
    </row>
    <row r="318" spans="8:9" x14ac:dyDescent="0.25">
      <c r="H318" s="129">
        <v>45974</v>
      </c>
      <c r="I318">
        <v>32</v>
      </c>
    </row>
    <row r="319" spans="8:9" x14ac:dyDescent="0.25">
      <c r="H319" s="129">
        <v>45975</v>
      </c>
      <c r="I319">
        <v>32</v>
      </c>
    </row>
    <row r="320" spans="8:9" x14ac:dyDescent="0.25">
      <c r="H320" s="129">
        <v>45976</v>
      </c>
      <c r="I320">
        <v>32</v>
      </c>
    </row>
    <row r="321" spans="8:9" x14ac:dyDescent="0.25">
      <c r="H321" s="129">
        <v>45977</v>
      </c>
      <c r="I321">
        <v>32</v>
      </c>
    </row>
    <row r="322" spans="8:9" x14ac:dyDescent="0.25">
      <c r="H322" s="129">
        <v>45978</v>
      </c>
      <c r="I322">
        <v>32</v>
      </c>
    </row>
    <row r="323" spans="8:9" x14ac:dyDescent="0.25">
      <c r="H323" s="129">
        <v>45979</v>
      </c>
      <c r="I323">
        <v>32</v>
      </c>
    </row>
    <row r="324" spans="8:9" x14ac:dyDescent="0.25">
      <c r="H324" s="129">
        <v>45980</v>
      </c>
      <c r="I324">
        <v>32</v>
      </c>
    </row>
    <row r="325" spans="8:9" x14ac:dyDescent="0.25">
      <c r="H325" s="129">
        <v>45981</v>
      </c>
      <c r="I325">
        <v>32</v>
      </c>
    </row>
    <row r="326" spans="8:9" x14ac:dyDescent="0.25">
      <c r="H326" s="129">
        <v>45982</v>
      </c>
      <c r="I326">
        <v>33</v>
      </c>
    </row>
    <row r="327" spans="8:9" x14ac:dyDescent="0.25">
      <c r="H327" s="129">
        <v>45983</v>
      </c>
      <c r="I327">
        <v>33</v>
      </c>
    </row>
    <row r="328" spans="8:9" x14ac:dyDescent="0.25">
      <c r="H328" s="129">
        <v>45984</v>
      </c>
      <c r="I328">
        <v>33</v>
      </c>
    </row>
    <row r="329" spans="8:9" x14ac:dyDescent="0.25">
      <c r="H329" s="129">
        <v>45985</v>
      </c>
      <c r="I329">
        <v>33</v>
      </c>
    </row>
    <row r="330" spans="8:9" x14ac:dyDescent="0.25">
      <c r="H330" s="129">
        <v>45986</v>
      </c>
      <c r="I330">
        <v>33</v>
      </c>
    </row>
    <row r="331" spans="8:9" x14ac:dyDescent="0.25">
      <c r="H331" s="129">
        <v>45987</v>
      </c>
      <c r="I331">
        <v>33</v>
      </c>
    </row>
    <row r="332" spans="8:9" x14ac:dyDescent="0.25">
      <c r="H332" s="129">
        <v>45988</v>
      </c>
      <c r="I332">
        <v>33</v>
      </c>
    </row>
    <row r="333" spans="8:9" x14ac:dyDescent="0.25">
      <c r="H333" s="129">
        <v>45989</v>
      </c>
      <c r="I333">
        <v>33</v>
      </c>
    </row>
    <row r="334" spans="8:9" x14ac:dyDescent="0.25">
      <c r="H334" s="129">
        <v>45990</v>
      </c>
      <c r="I334">
        <v>33</v>
      </c>
    </row>
    <row r="335" spans="8:9" x14ac:dyDescent="0.25">
      <c r="H335" s="129">
        <v>45991</v>
      </c>
      <c r="I335">
        <v>33</v>
      </c>
    </row>
    <row r="336" spans="8:9" x14ac:dyDescent="0.25">
      <c r="H336" s="129">
        <v>45992</v>
      </c>
      <c r="I336">
        <v>34</v>
      </c>
    </row>
    <row r="337" spans="8:9" x14ac:dyDescent="0.25">
      <c r="H337" s="129">
        <v>45993</v>
      </c>
      <c r="I337">
        <v>34</v>
      </c>
    </row>
    <row r="338" spans="8:9" x14ac:dyDescent="0.25">
      <c r="H338" s="129">
        <v>45994</v>
      </c>
      <c r="I338">
        <v>34</v>
      </c>
    </row>
    <row r="339" spans="8:9" x14ac:dyDescent="0.25">
      <c r="H339" s="129">
        <v>45995</v>
      </c>
      <c r="I339">
        <v>34</v>
      </c>
    </row>
    <row r="340" spans="8:9" x14ac:dyDescent="0.25">
      <c r="H340" s="129">
        <v>45996</v>
      </c>
      <c r="I340">
        <v>34</v>
      </c>
    </row>
    <row r="341" spans="8:9" x14ac:dyDescent="0.25">
      <c r="H341" s="129">
        <v>45997</v>
      </c>
      <c r="I341">
        <v>34</v>
      </c>
    </row>
    <row r="342" spans="8:9" x14ac:dyDescent="0.25">
      <c r="H342" s="129">
        <v>45998</v>
      </c>
      <c r="I342">
        <v>34</v>
      </c>
    </row>
    <row r="343" spans="8:9" x14ac:dyDescent="0.25">
      <c r="H343" s="129">
        <v>45999</v>
      </c>
      <c r="I343">
        <v>34</v>
      </c>
    </row>
    <row r="344" spans="8:9" x14ac:dyDescent="0.25">
      <c r="H344" s="129">
        <v>46000</v>
      </c>
      <c r="I344">
        <v>34</v>
      </c>
    </row>
    <row r="345" spans="8:9" x14ac:dyDescent="0.25">
      <c r="H345" s="129">
        <v>46001</v>
      </c>
      <c r="I345">
        <v>34</v>
      </c>
    </row>
    <row r="346" spans="8:9" x14ac:dyDescent="0.25">
      <c r="H346" s="129">
        <v>46002</v>
      </c>
      <c r="I346">
        <v>35</v>
      </c>
    </row>
    <row r="347" spans="8:9" x14ac:dyDescent="0.25">
      <c r="H347" s="129">
        <v>46003</v>
      </c>
      <c r="I347">
        <v>35</v>
      </c>
    </row>
    <row r="348" spans="8:9" x14ac:dyDescent="0.25">
      <c r="H348" s="129">
        <v>46004</v>
      </c>
      <c r="I348">
        <v>35</v>
      </c>
    </row>
    <row r="349" spans="8:9" x14ac:dyDescent="0.25">
      <c r="H349" s="129">
        <v>46005</v>
      </c>
      <c r="I349">
        <v>35</v>
      </c>
    </row>
    <row r="350" spans="8:9" x14ac:dyDescent="0.25">
      <c r="H350" s="129">
        <v>46006</v>
      </c>
      <c r="I350">
        <v>35</v>
      </c>
    </row>
    <row r="351" spans="8:9" x14ac:dyDescent="0.25">
      <c r="H351" s="129">
        <v>46007</v>
      </c>
      <c r="I351">
        <v>35</v>
      </c>
    </row>
    <row r="352" spans="8:9" x14ac:dyDescent="0.25">
      <c r="H352" s="129">
        <v>46008</v>
      </c>
      <c r="I352">
        <v>35</v>
      </c>
    </row>
    <row r="353" spans="8:9" x14ac:dyDescent="0.25">
      <c r="H353" s="129">
        <v>46009</v>
      </c>
      <c r="I353">
        <v>35</v>
      </c>
    </row>
    <row r="354" spans="8:9" x14ac:dyDescent="0.25">
      <c r="H354" s="129">
        <v>46010</v>
      </c>
      <c r="I354">
        <v>35</v>
      </c>
    </row>
    <row r="355" spans="8:9" x14ac:dyDescent="0.25">
      <c r="H355" s="129">
        <v>46011</v>
      </c>
      <c r="I355">
        <v>35</v>
      </c>
    </row>
    <row r="356" spans="8:9" x14ac:dyDescent="0.25">
      <c r="H356" s="129">
        <v>46012</v>
      </c>
      <c r="I356">
        <v>36</v>
      </c>
    </row>
    <row r="357" spans="8:9" x14ac:dyDescent="0.25">
      <c r="H357" s="129">
        <v>46013</v>
      </c>
      <c r="I357">
        <v>36</v>
      </c>
    </row>
    <row r="358" spans="8:9" x14ac:dyDescent="0.25">
      <c r="H358" s="129">
        <v>46014</v>
      </c>
      <c r="I358">
        <v>36</v>
      </c>
    </row>
    <row r="359" spans="8:9" x14ac:dyDescent="0.25">
      <c r="H359" s="129">
        <v>46015</v>
      </c>
      <c r="I359">
        <v>36</v>
      </c>
    </row>
    <row r="360" spans="8:9" x14ac:dyDescent="0.25">
      <c r="H360" s="129">
        <v>46016</v>
      </c>
      <c r="I360">
        <v>36</v>
      </c>
    </row>
    <row r="361" spans="8:9" x14ac:dyDescent="0.25">
      <c r="H361" s="129">
        <v>46017</v>
      </c>
      <c r="I361">
        <v>36</v>
      </c>
    </row>
    <row r="362" spans="8:9" x14ac:dyDescent="0.25">
      <c r="H362" s="129">
        <v>46018</v>
      </c>
      <c r="I362">
        <v>36</v>
      </c>
    </row>
    <row r="363" spans="8:9" x14ac:dyDescent="0.25">
      <c r="H363" s="129">
        <v>46019</v>
      </c>
      <c r="I363">
        <v>36</v>
      </c>
    </row>
    <row r="364" spans="8:9" x14ac:dyDescent="0.25">
      <c r="H364" s="129">
        <v>46020</v>
      </c>
      <c r="I364">
        <v>36</v>
      </c>
    </row>
    <row r="365" spans="8:9" x14ac:dyDescent="0.25">
      <c r="H365" s="129">
        <v>46021</v>
      </c>
      <c r="I365">
        <v>36</v>
      </c>
    </row>
    <row r="366" spans="8:9" x14ac:dyDescent="0.25">
      <c r="H366" s="129">
        <v>46022</v>
      </c>
      <c r="I366">
        <v>36</v>
      </c>
    </row>
    <row r="367" spans="8:9" x14ac:dyDescent="0.25">
      <c r="H367" s="129">
        <v>46023</v>
      </c>
      <c r="I367">
        <v>37</v>
      </c>
    </row>
    <row r="368" spans="8:9" x14ac:dyDescent="0.25">
      <c r="H368" s="129">
        <v>46024</v>
      </c>
      <c r="I368">
        <v>37</v>
      </c>
    </row>
    <row r="369" spans="8:9" x14ac:dyDescent="0.25">
      <c r="H369" s="129">
        <v>46025</v>
      </c>
      <c r="I369">
        <v>37</v>
      </c>
    </row>
    <row r="370" spans="8:9" x14ac:dyDescent="0.25">
      <c r="H370" s="129">
        <v>46026</v>
      </c>
      <c r="I370">
        <v>37</v>
      </c>
    </row>
    <row r="371" spans="8:9" x14ac:dyDescent="0.25">
      <c r="H371" s="129">
        <v>46027</v>
      </c>
      <c r="I371">
        <v>37</v>
      </c>
    </row>
    <row r="372" spans="8:9" x14ac:dyDescent="0.25">
      <c r="H372" s="129">
        <v>46028</v>
      </c>
      <c r="I372">
        <v>37</v>
      </c>
    </row>
    <row r="373" spans="8:9" x14ac:dyDescent="0.25">
      <c r="H373" s="129">
        <v>46029</v>
      </c>
      <c r="I373">
        <v>37</v>
      </c>
    </row>
    <row r="374" spans="8:9" x14ac:dyDescent="0.25">
      <c r="H374" s="129">
        <v>46030</v>
      </c>
      <c r="I374">
        <v>37</v>
      </c>
    </row>
    <row r="375" spans="8:9" x14ac:dyDescent="0.25">
      <c r="H375" s="129">
        <v>46031</v>
      </c>
      <c r="I375">
        <v>37</v>
      </c>
    </row>
    <row r="376" spans="8:9" x14ac:dyDescent="0.25">
      <c r="H376" s="129">
        <v>46032</v>
      </c>
      <c r="I376">
        <v>37</v>
      </c>
    </row>
    <row r="377" spans="8:9" x14ac:dyDescent="0.25">
      <c r="H377" s="129">
        <v>46033</v>
      </c>
      <c r="I377">
        <v>38</v>
      </c>
    </row>
    <row r="378" spans="8:9" x14ac:dyDescent="0.25">
      <c r="H378" s="129">
        <v>46034</v>
      </c>
      <c r="I378">
        <v>38</v>
      </c>
    </row>
    <row r="379" spans="8:9" x14ac:dyDescent="0.25">
      <c r="H379" s="129">
        <v>46035</v>
      </c>
      <c r="I379">
        <v>38</v>
      </c>
    </row>
    <row r="380" spans="8:9" x14ac:dyDescent="0.25">
      <c r="H380" s="129">
        <v>46036</v>
      </c>
      <c r="I380">
        <v>38</v>
      </c>
    </row>
    <row r="381" spans="8:9" x14ac:dyDescent="0.25">
      <c r="H381" s="129">
        <v>46037</v>
      </c>
      <c r="I381">
        <v>38</v>
      </c>
    </row>
    <row r="382" spans="8:9" x14ac:dyDescent="0.25">
      <c r="H382" s="129">
        <v>46038</v>
      </c>
      <c r="I382">
        <v>38</v>
      </c>
    </row>
    <row r="383" spans="8:9" x14ac:dyDescent="0.25">
      <c r="H383" s="129">
        <v>46039</v>
      </c>
      <c r="I383">
        <v>38</v>
      </c>
    </row>
    <row r="384" spans="8:9" x14ac:dyDescent="0.25">
      <c r="H384" s="129">
        <v>46040</v>
      </c>
      <c r="I384">
        <v>38</v>
      </c>
    </row>
    <row r="385" spans="8:9" x14ac:dyDescent="0.25">
      <c r="H385" s="129">
        <v>46041</v>
      </c>
      <c r="I385">
        <v>38</v>
      </c>
    </row>
    <row r="386" spans="8:9" x14ac:dyDescent="0.25">
      <c r="H386" s="129">
        <v>46042</v>
      </c>
      <c r="I386">
        <v>38</v>
      </c>
    </row>
    <row r="387" spans="8:9" x14ac:dyDescent="0.25">
      <c r="H387" s="129">
        <v>46043</v>
      </c>
      <c r="I387">
        <v>39</v>
      </c>
    </row>
    <row r="388" spans="8:9" x14ac:dyDescent="0.25">
      <c r="H388" s="129">
        <v>46044</v>
      </c>
      <c r="I388">
        <v>39</v>
      </c>
    </row>
    <row r="389" spans="8:9" x14ac:dyDescent="0.25">
      <c r="H389" s="129">
        <v>46045</v>
      </c>
      <c r="I389">
        <v>39</v>
      </c>
    </row>
    <row r="390" spans="8:9" x14ac:dyDescent="0.25">
      <c r="H390" s="129">
        <v>46046</v>
      </c>
      <c r="I390">
        <v>39</v>
      </c>
    </row>
    <row r="391" spans="8:9" x14ac:dyDescent="0.25">
      <c r="H391" s="129">
        <v>46047</v>
      </c>
      <c r="I391">
        <v>39</v>
      </c>
    </row>
    <row r="392" spans="8:9" x14ac:dyDescent="0.25">
      <c r="H392" s="129">
        <v>46048</v>
      </c>
      <c r="I392">
        <v>39</v>
      </c>
    </row>
    <row r="393" spans="8:9" x14ac:dyDescent="0.25">
      <c r="H393" s="129">
        <v>46049</v>
      </c>
      <c r="I393">
        <v>39</v>
      </c>
    </row>
    <row r="394" spans="8:9" x14ac:dyDescent="0.25">
      <c r="H394" s="129">
        <v>46050</v>
      </c>
      <c r="I394">
        <v>39</v>
      </c>
    </row>
    <row r="395" spans="8:9" x14ac:dyDescent="0.25">
      <c r="H395" s="129">
        <v>46051</v>
      </c>
      <c r="I395">
        <v>39</v>
      </c>
    </row>
    <row r="396" spans="8:9" x14ac:dyDescent="0.25">
      <c r="H396" s="129">
        <v>46052</v>
      </c>
      <c r="I396">
        <v>39</v>
      </c>
    </row>
    <row r="397" spans="8:9" x14ac:dyDescent="0.25">
      <c r="H397" s="129">
        <v>46053</v>
      </c>
      <c r="I397">
        <v>39</v>
      </c>
    </row>
    <row r="398" spans="8:9" x14ac:dyDescent="0.25">
      <c r="H398" s="129">
        <v>46054</v>
      </c>
      <c r="I398">
        <v>40</v>
      </c>
    </row>
    <row r="399" spans="8:9" x14ac:dyDescent="0.25">
      <c r="H399" s="129">
        <v>46055</v>
      </c>
      <c r="I399">
        <v>40</v>
      </c>
    </row>
    <row r="400" spans="8:9" x14ac:dyDescent="0.25">
      <c r="H400" s="129">
        <v>46056</v>
      </c>
      <c r="I400">
        <v>40</v>
      </c>
    </row>
    <row r="401" spans="8:9" x14ac:dyDescent="0.25">
      <c r="H401" s="129">
        <v>46057</v>
      </c>
      <c r="I401">
        <v>40</v>
      </c>
    </row>
    <row r="402" spans="8:9" x14ac:dyDescent="0.25">
      <c r="H402" s="129">
        <v>46058</v>
      </c>
      <c r="I402">
        <v>40</v>
      </c>
    </row>
    <row r="403" spans="8:9" x14ac:dyDescent="0.25">
      <c r="H403" s="129">
        <v>46059</v>
      </c>
      <c r="I403">
        <v>40</v>
      </c>
    </row>
    <row r="404" spans="8:9" x14ac:dyDescent="0.25">
      <c r="H404" s="129">
        <v>46060</v>
      </c>
      <c r="I404">
        <v>40</v>
      </c>
    </row>
    <row r="405" spans="8:9" x14ac:dyDescent="0.25">
      <c r="H405" s="129">
        <v>46061</v>
      </c>
      <c r="I405">
        <v>40</v>
      </c>
    </row>
    <row r="406" spans="8:9" x14ac:dyDescent="0.25">
      <c r="H406" s="129">
        <v>46062</v>
      </c>
      <c r="I406">
        <v>40</v>
      </c>
    </row>
    <row r="407" spans="8:9" x14ac:dyDescent="0.25">
      <c r="H407" s="129">
        <v>46063</v>
      </c>
      <c r="I407">
        <v>40</v>
      </c>
    </row>
    <row r="408" spans="8:9" x14ac:dyDescent="0.25">
      <c r="H408" s="129">
        <v>46064</v>
      </c>
      <c r="I408">
        <v>41</v>
      </c>
    </row>
    <row r="409" spans="8:9" x14ac:dyDescent="0.25">
      <c r="H409" s="129">
        <v>46065</v>
      </c>
      <c r="I409">
        <v>41</v>
      </c>
    </row>
    <row r="410" spans="8:9" x14ac:dyDescent="0.25">
      <c r="H410" s="129">
        <v>46066</v>
      </c>
      <c r="I410">
        <v>41</v>
      </c>
    </row>
    <row r="411" spans="8:9" x14ac:dyDescent="0.25">
      <c r="H411" s="129">
        <v>46067</v>
      </c>
      <c r="I411">
        <v>41</v>
      </c>
    </row>
    <row r="412" spans="8:9" x14ac:dyDescent="0.25">
      <c r="H412" s="129">
        <v>46068</v>
      </c>
      <c r="I412">
        <v>41</v>
      </c>
    </row>
    <row r="413" spans="8:9" x14ac:dyDescent="0.25">
      <c r="H413" s="129">
        <v>46069</v>
      </c>
      <c r="I413">
        <v>41</v>
      </c>
    </row>
    <row r="414" spans="8:9" x14ac:dyDescent="0.25">
      <c r="H414" s="129">
        <v>46070</v>
      </c>
      <c r="I414">
        <v>41</v>
      </c>
    </row>
    <row r="415" spans="8:9" x14ac:dyDescent="0.25">
      <c r="H415" s="129">
        <v>46071</v>
      </c>
      <c r="I415">
        <v>41</v>
      </c>
    </row>
    <row r="416" spans="8:9" x14ac:dyDescent="0.25">
      <c r="H416" s="129">
        <v>46072</v>
      </c>
      <c r="I416">
        <v>41</v>
      </c>
    </row>
    <row r="417" spans="8:9" x14ac:dyDescent="0.25">
      <c r="H417" s="129">
        <v>46073</v>
      </c>
      <c r="I417">
        <v>41</v>
      </c>
    </row>
    <row r="418" spans="8:9" x14ac:dyDescent="0.25">
      <c r="H418" s="129">
        <v>46074</v>
      </c>
      <c r="I418">
        <v>42</v>
      </c>
    </row>
    <row r="419" spans="8:9" x14ac:dyDescent="0.25">
      <c r="H419" s="129">
        <v>46075</v>
      </c>
      <c r="I419">
        <v>42</v>
      </c>
    </row>
    <row r="420" spans="8:9" x14ac:dyDescent="0.25">
      <c r="H420" s="129">
        <v>46076</v>
      </c>
      <c r="I420">
        <v>42</v>
      </c>
    </row>
    <row r="421" spans="8:9" x14ac:dyDescent="0.25">
      <c r="H421" s="129">
        <v>46077</v>
      </c>
      <c r="I421">
        <v>42</v>
      </c>
    </row>
    <row r="422" spans="8:9" x14ac:dyDescent="0.25">
      <c r="H422" s="129">
        <v>46078</v>
      </c>
      <c r="I422">
        <v>42</v>
      </c>
    </row>
    <row r="423" spans="8:9" x14ac:dyDescent="0.25">
      <c r="H423" s="129">
        <v>46079</v>
      </c>
      <c r="I423">
        <v>42</v>
      </c>
    </row>
    <row r="424" spans="8:9" x14ac:dyDescent="0.25">
      <c r="H424" s="129">
        <v>46080</v>
      </c>
      <c r="I424">
        <v>42</v>
      </c>
    </row>
    <row r="425" spans="8:9" x14ac:dyDescent="0.25">
      <c r="H425" s="129">
        <v>46081</v>
      </c>
      <c r="I425">
        <v>42</v>
      </c>
    </row>
    <row r="426" spans="8:9" x14ac:dyDescent="0.25">
      <c r="H426" s="129">
        <v>46082</v>
      </c>
      <c r="I426">
        <v>43</v>
      </c>
    </row>
    <row r="427" spans="8:9" x14ac:dyDescent="0.25">
      <c r="H427" s="129">
        <v>46083</v>
      </c>
      <c r="I427">
        <v>43</v>
      </c>
    </row>
    <row r="428" spans="8:9" x14ac:dyDescent="0.25">
      <c r="H428" s="129">
        <v>46084</v>
      </c>
      <c r="I428">
        <v>43</v>
      </c>
    </row>
    <row r="429" spans="8:9" x14ac:dyDescent="0.25">
      <c r="H429" s="129">
        <v>46085</v>
      </c>
      <c r="I429">
        <v>43</v>
      </c>
    </row>
    <row r="430" spans="8:9" x14ac:dyDescent="0.25">
      <c r="H430" s="129">
        <v>46086</v>
      </c>
      <c r="I430">
        <v>43</v>
      </c>
    </row>
    <row r="431" spans="8:9" x14ac:dyDescent="0.25">
      <c r="H431" s="129">
        <v>46087</v>
      </c>
      <c r="I431">
        <v>43</v>
      </c>
    </row>
    <row r="432" spans="8:9" x14ac:dyDescent="0.25">
      <c r="H432" s="129">
        <v>46088</v>
      </c>
      <c r="I432">
        <v>43</v>
      </c>
    </row>
    <row r="433" spans="8:9" x14ac:dyDescent="0.25">
      <c r="H433" s="129">
        <v>46089</v>
      </c>
      <c r="I433">
        <v>43</v>
      </c>
    </row>
    <row r="434" spans="8:9" x14ac:dyDescent="0.25">
      <c r="H434" s="129">
        <v>46090</v>
      </c>
      <c r="I434">
        <v>43</v>
      </c>
    </row>
    <row r="435" spans="8:9" x14ac:dyDescent="0.25">
      <c r="H435" s="129">
        <v>46091</v>
      </c>
      <c r="I435">
        <v>43</v>
      </c>
    </row>
    <row r="436" spans="8:9" x14ac:dyDescent="0.25">
      <c r="H436" s="129">
        <v>46092</v>
      </c>
      <c r="I436">
        <v>44</v>
      </c>
    </row>
    <row r="437" spans="8:9" x14ac:dyDescent="0.25">
      <c r="H437" s="129">
        <v>46093</v>
      </c>
      <c r="I437">
        <v>44</v>
      </c>
    </row>
    <row r="438" spans="8:9" x14ac:dyDescent="0.25">
      <c r="H438" s="129">
        <v>46094</v>
      </c>
      <c r="I438">
        <v>44</v>
      </c>
    </row>
    <row r="439" spans="8:9" x14ac:dyDescent="0.25">
      <c r="H439" s="129">
        <v>46095</v>
      </c>
      <c r="I439">
        <v>44</v>
      </c>
    </row>
    <row r="440" spans="8:9" x14ac:dyDescent="0.25">
      <c r="H440" s="129">
        <v>46096</v>
      </c>
      <c r="I440">
        <v>44</v>
      </c>
    </row>
    <row r="441" spans="8:9" x14ac:dyDescent="0.25">
      <c r="H441" s="129">
        <v>46097</v>
      </c>
      <c r="I441">
        <v>44</v>
      </c>
    </row>
    <row r="442" spans="8:9" x14ac:dyDescent="0.25">
      <c r="H442" s="129">
        <v>46098</v>
      </c>
      <c r="I442">
        <v>44</v>
      </c>
    </row>
    <row r="443" spans="8:9" x14ac:dyDescent="0.25">
      <c r="H443" s="129">
        <v>46099</v>
      </c>
      <c r="I443">
        <v>44</v>
      </c>
    </row>
    <row r="444" spans="8:9" x14ac:dyDescent="0.25">
      <c r="H444" s="129">
        <v>46100</v>
      </c>
      <c r="I444">
        <v>44</v>
      </c>
    </row>
    <row r="445" spans="8:9" x14ac:dyDescent="0.25">
      <c r="H445" s="129">
        <v>46101</v>
      </c>
      <c r="I445">
        <v>44</v>
      </c>
    </row>
    <row r="446" spans="8:9" x14ac:dyDescent="0.25">
      <c r="H446" s="129">
        <v>46102</v>
      </c>
      <c r="I446">
        <v>45</v>
      </c>
    </row>
    <row r="447" spans="8:9" x14ac:dyDescent="0.25">
      <c r="H447" s="129">
        <v>46103</v>
      </c>
      <c r="I447">
        <v>45</v>
      </c>
    </row>
    <row r="448" spans="8:9" x14ac:dyDescent="0.25">
      <c r="H448" s="129">
        <v>46104</v>
      </c>
      <c r="I448">
        <v>45</v>
      </c>
    </row>
    <row r="449" spans="8:9" x14ac:dyDescent="0.25">
      <c r="H449" s="129">
        <v>46105</v>
      </c>
      <c r="I449">
        <v>45</v>
      </c>
    </row>
    <row r="450" spans="8:9" x14ac:dyDescent="0.25">
      <c r="H450" s="129">
        <v>46106</v>
      </c>
      <c r="I450">
        <v>45</v>
      </c>
    </row>
    <row r="451" spans="8:9" x14ac:dyDescent="0.25">
      <c r="H451" s="129">
        <v>46107</v>
      </c>
      <c r="I451">
        <v>45</v>
      </c>
    </row>
    <row r="452" spans="8:9" x14ac:dyDescent="0.25">
      <c r="H452" s="129">
        <v>46108</v>
      </c>
      <c r="I452">
        <v>45</v>
      </c>
    </row>
    <row r="453" spans="8:9" x14ac:dyDescent="0.25">
      <c r="H453" s="129">
        <v>46109</v>
      </c>
      <c r="I453">
        <v>45</v>
      </c>
    </row>
    <row r="454" spans="8:9" x14ac:dyDescent="0.25">
      <c r="H454" s="129">
        <v>46110</v>
      </c>
      <c r="I454">
        <v>45</v>
      </c>
    </row>
    <row r="455" spans="8:9" x14ac:dyDescent="0.25">
      <c r="H455" s="129">
        <v>46111</v>
      </c>
      <c r="I455">
        <v>45</v>
      </c>
    </row>
    <row r="456" spans="8:9" x14ac:dyDescent="0.25">
      <c r="H456" s="129">
        <v>46112</v>
      </c>
      <c r="I456">
        <v>45</v>
      </c>
    </row>
    <row r="457" spans="8:9" x14ac:dyDescent="0.25">
      <c r="H457" s="129">
        <v>46113</v>
      </c>
      <c r="I457">
        <v>46</v>
      </c>
    </row>
    <row r="458" spans="8:9" x14ac:dyDescent="0.25">
      <c r="H458" s="129">
        <v>46114</v>
      </c>
      <c r="I458">
        <v>46</v>
      </c>
    </row>
    <row r="459" spans="8:9" x14ac:dyDescent="0.25">
      <c r="H459" s="129">
        <v>46115</v>
      </c>
      <c r="I459">
        <v>46</v>
      </c>
    </row>
    <row r="460" spans="8:9" x14ac:dyDescent="0.25">
      <c r="H460" s="129">
        <v>46116</v>
      </c>
      <c r="I460">
        <v>46</v>
      </c>
    </row>
    <row r="461" spans="8:9" x14ac:dyDescent="0.25">
      <c r="H461" s="129">
        <v>46117</v>
      </c>
      <c r="I461">
        <v>46</v>
      </c>
    </row>
    <row r="462" spans="8:9" x14ac:dyDescent="0.25">
      <c r="H462" s="129">
        <v>46118</v>
      </c>
      <c r="I462">
        <v>46</v>
      </c>
    </row>
    <row r="463" spans="8:9" x14ac:dyDescent="0.25">
      <c r="H463" s="129">
        <v>46119</v>
      </c>
      <c r="I463">
        <v>46</v>
      </c>
    </row>
    <row r="464" spans="8:9" x14ac:dyDescent="0.25">
      <c r="H464" s="129">
        <v>46120</v>
      </c>
      <c r="I464">
        <v>46</v>
      </c>
    </row>
    <row r="465" spans="8:9" x14ac:dyDescent="0.25">
      <c r="H465" s="129">
        <v>46121</v>
      </c>
      <c r="I465">
        <v>46</v>
      </c>
    </row>
    <row r="466" spans="8:9" x14ac:dyDescent="0.25">
      <c r="H466" s="129">
        <v>46122</v>
      </c>
      <c r="I466">
        <v>46</v>
      </c>
    </row>
    <row r="467" spans="8:9" x14ac:dyDescent="0.25">
      <c r="H467" s="129">
        <v>46123</v>
      </c>
      <c r="I467">
        <v>47</v>
      </c>
    </row>
    <row r="468" spans="8:9" x14ac:dyDescent="0.25">
      <c r="H468" s="129">
        <v>46124</v>
      </c>
      <c r="I468">
        <v>47</v>
      </c>
    </row>
    <row r="469" spans="8:9" x14ac:dyDescent="0.25">
      <c r="H469" s="129">
        <v>46125</v>
      </c>
      <c r="I469">
        <v>47</v>
      </c>
    </row>
    <row r="470" spans="8:9" x14ac:dyDescent="0.25">
      <c r="H470" s="129">
        <v>46126</v>
      </c>
      <c r="I470">
        <v>47</v>
      </c>
    </row>
    <row r="471" spans="8:9" x14ac:dyDescent="0.25">
      <c r="H471" s="129">
        <v>46127</v>
      </c>
      <c r="I471">
        <v>47</v>
      </c>
    </row>
    <row r="472" spans="8:9" x14ac:dyDescent="0.25">
      <c r="H472" s="129">
        <v>46128</v>
      </c>
      <c r="I472">
        <v>47</v>
      </c>
    </row>
    <row r="473" spans="8:9" x14ac:dyDescent="0.25">
      <c r="H473" s="129">
        <v>46129</v>
      </c>
      <c r="I473">
        <v>47</v>
      </c>
    </row>
    <row r="474" spans="8:9" x14ac:dyDescent="0.25">
      <c r="H474" s="129">
        <v>46130</v>
      </c>
      <c r="I474">
        <v>47</v>
      </c>
    </row>
    <row r="475" spans="8:9" x14ac:dyDescent="0.25">
      <c r="H475" s="129">
        <v>46131</v>
      </c>
      <c r="I475">
        <v>47</v>
      </c>
    </row>
    <row r="476" spans="8:9" x14ac:dyDescent="0.25">
      <c r="H476" s="129">
        <v>46132</v>
      </c>
      <c r="I476">
        <v>47</v>
      </c>
    </row>
    <row r="477" spans="8:9" x14ac:dyDescent="0.25">
      <c r="H477" s="129">
        <v>46133</v>
      </c>
      <c r="I477">
        <v>48</v>
      </c>
    </row>
    <row r="478" spans="8:9" x14ac:dyDescent="0.25">
      <c r="H478" s="129">
        <v>46134</v>
      </c>
      <c r="I478">
        <v>48</v>
      </c>
    </row>
    <row r="479" spans="8:9" x14ac:dyDescent="0.25">
      <c r="H479" s="129">
        <v>46135</v>
      </c>
      <c r="I479">
        <v>48</v>
      </c>
    </row>
    <row r="480" spans="8:9" x14ac:dyDescent="0.25">
      <c r="H480" s="129">
        <v>46136</v>
      </c>
      <c r="I480">
        <v>48</v>
      </c>
    </row>
    <row r="481" spans="8:9" x14ac:dyDescent="0.25">
      <c r="H481" s="129">
        <v>46137</v>
      </c>
      <c r="I481">
        <v>48</v>
      </c>
    </row>
    <row r="482" spans="8:9" x14ac:dyDescent="0.25">
      <c r="H482" s="129">
        <v>46138</v>
      </c>
      <c r="I482">
        <v>48</v>
      </c>
    </row>
    <row r="483" spans="8:9" x14ac:dyDescent="0.25">
      <c r="H483" s="129">
        <v>46139</v>
      </c>
      <c r="I483">
        <v>48</v>
      </c>
    </row>
    <row r="484" spans="8:9" x14ac:dyDescent="0.25">
      <c r="H484" s="129">
        <v>46140</v>
      </c>
      <c r="I484">
        <v>48</v>
      </c>
    </row>
    <row r="485" spans="8:9" x14ac:dyDescent="0.25">
      <c r="H485" s="129">
        <v>46141</v>
      </c>
      <c r="I485">
        <v>48</v>
      </c>
    </row>
    <row r="486" spans="8:9" x14ac:dyDescent="0.25">
      <c r="H486" s="129">
        <v>46142</v>
      </c>
      <c r="I486">
        <v>48</v>
      </c>
    </row>
    <row r="487" spans="8:9" x14ac:dyDescent="0.25">
      <c r="H487" s="129">
        <v>46143</v>
      </c>
      <c r="I487">
        <v>49</v>
      </c>
    </row>
    <row r="488" spans="8:9" x14ac:dyDescent="0.25">
      <c r="H488" s="129">
        <v>46144</v>
      </c>
      <c r="I488">
        <v>49</v>
      </c>
    </row>
    <row r="489" spans="8:9" x14ac:dyDescent="0.25">
      <c r="H489" s="129">
        <v>46145</v>
      </c>
      <c r="I489">
        <v>49</v>
      </c>
    </row>
    <row r="490" spans="8:9" x14ac:dyDescent="0.25">
      <c r="H490" s="129">
        <v>46146</v>
      </c>
      <c r="I490">
        <v>49</v>
      </c>
    </row>
    <row r="491" spans="8:9" x14ac:dyDescent="0.25">
      <c r="H491" s="129">
        <v>46147</v>
      </c>
      <c r="I491">
        <v>49</v>
      </c>
    </row>
    <row r="492" spans="8:9" x14ac:dyDescent="0.25">
      <c r="H492" s="129">
        <v>46148</v>
      </c>
      <c r="I492">
        <v>49</v>
      </c>
    </row>
    <row r="493" spans="8:9" x14ac:dyDescent="0.25">
      <c r="H493" s="129">
        <v>46149</v>
      </c>
      <c r="I493">
        <v>49</v>
      </c>
    </row>
    <row r="494" spans="8:9" x14ac:dyDescent="0.25">
      <c r="H494" s="129">
        <v>46150</v>
      </c>
      <c r="I494">
        <v>49</v>
      </c>
    </row>
    <row r="495" spans="8:9" x14ac:dyDescent="0.25">
      <c r="H495" s="129">
        <v>46151</v>
      </c>
      <c r="I495">
        <v>49</v>
      </c>
    </row>
    <row r="496" spans="8:9" x14ac:dyDescent="0.25">
      <c r="H496" s="129">
        <v>46152</v>
      </c>
      <c r="I496">
        <v>49</v>
      </c>
    </row>
    <row r="497" spans="8:9" x14ac:dyDescent="0.25">
      <c r="H497" s="129">
        <v>46153</v>
      </c>
      <c r="I497">
        <v>50</v>
      </c>
    </row>
    <row r="498" spans="8:9" x14ac:dyDescent="0.25">
      <c r="H498" s="129">
        <v>46154</v>
      </c>
      <c r="I498">
        <v>50</v>
      </c>
    </row>
    <row r="499" spans="8:9" x14ac:dyDescent="0.25">
      <c r="H499" s="129">
        <v>46155</v>
      </c>
      <c r="I499">
        <v>50</v>
      </c>
    </row>
    <row r="500" spans="8:9" x14ac:dyDescent="0.25">
      <c r="H500" s="129">
        <v>46156</v>
      </c>
      <c r="I500">
        <v>50</v>
      </c>
    </row>
    <row r="501" spans="8:9" x14ac:dyDescent="0.25">
      <c r="H501" s="129">
        <v>46157</v>
      </c>
      <c r="I501">
        <v>50</v>
      </c>
    </row>
    <row r="502" spans="8:9" x14ac:dyDescent="0.25">
      <c r="H502" s="129">
        <v>46158</v>
      </c>
      <c r="I502">
        <v>50</v>
      </c>
    </row>
    <row r="503" spans="8:9" x14ac:dyDescent="0.25">
      <c r="H503" s="129">
        <v>46159</v>
      </c>
      <c r="I503">
        <v>50</v>
      </c>
    </row>
    <row r="504" spans="8:9" x14ac:dyDescent="0.25">
      <c r="H504" s="129">
        <v>46160</v>
      </c>
      <c r="I504">
        <v>50</v>
      </c>
    </row>
    <row r="505" spans="8:9" x14ac:dyDescent="0.25">
      <c r="H505" s="129">
        <v>46161</v>
      </c>
      <c r="I505">
        <v>50</v>
      </c>
    </row>
    <row r="506" spans="8:9" x14ac:dyDescent="0.25">
      <c r="H506" s="129">
        <v>46162</v>
      </c>
      <c r="I506">
        <v>50</v>
      </c>
    </row>
    <row r="507" spans="8:9" x14ac:dyDescent="0.25">
      <c r="H507" s="129">
        <v>46163</v>
      </c>
      <c r="I507">
        <v>51</v>
      </c>
    </row>
    <row r="508" spans="8:9" x14ac:dyDescent="0.25">
      <c r="H508" s="129">
        <v>46164</v>
      </c>
      <c r="I508">
        <v>51</v>
      </c>
    </row>
    <row r="509" spans="8:9" x14ac:dyDescent="0.25">
      <c r="H509" s="129">
        <v>46165</v>
      </c>
      <c r="I509">
        <v>51</v>
      </c>
    </row>
    <row r="510" spans="8:9" x14ac:dyDescent="0.25">
      <c r="H510" s="129">
        <v>46166</v>
      </c>
      <c r="I510">
        <v>51</v>
      </c>
    </row>
    <row r="511" spans="8:9" x14ac:dyDescent="0.25">
      <c r="H511" s="129">
        <v>46167</v>
      </c>
      <c r="I511">
        <v>51</v>
      </c>
    </row>
    <row r="512" spans="8:9" x14ac:dyDescent="0.25">
      <c r="H512" s="129">
        <v>46168</v>
      </c>
      <c r="I512">
        <v>51</v>
      </c>
    </row>
    <row r="513" spans="8:9" x14ac:dyDescent="0.25">
      <c r="H513" s="129">
        <v>46169</v>
      </c>
      <c r="I513">
        <v>51</v>
      </c>
    </row>
    <row r="514" spans="8:9" x14ac:dyDescent="0.25">
      <c r="H514" s="129">
        <v>46170</v>
      </c>
      <c r="I514">
        <v>51</v>
      </c>
    </row>
    <row r="515" spans="8:9" x14ac:dyDescent="0.25">
      <c r="H515" s="129">
        <v>46171</v>
      </c>
      <c r="I515">
        <v>51</v>
      </c>
    </row>
    <row r="516" spans="8:9" x14ac:dyDescent="0.25">
      <c r="H516" s="129">
        <v>46172</v>
      </c>
      <c r="I516">
        <v>51</v>
      </c>
    </row>
    <row r="517" spans="8:9" x14ac:dyDescent="0.25">
      <c r="H517" s="129">
        <v>46173</v>
      </c>
      <c r="I517">
        <v>51</v>
      </c>
    </row>
    <row r="518" spans="8:9" x14ac:dyDescent="0.25">
      <c r="H518" s="129">
        <v>46174</v>
      </c>
      <c r="I518">
        <v>52</v>
      </c>
    </row>
    <row r="519" spans="8:9" x14ac:dyDescent="0.25">
      <c r="H519" s="129">
        <v>46175</v>
      </c>
      <c r="I519">
        <v>52</v>
      </c>
    </row>
    <row r="520" spans="8:9" x14ac:dyDescent="0.25">
      <c r="H520" s="129">
        <v>46176</v>
      </c>
      <c r="I520">
        <v>52</v>
      </c>
    </row>
    <row r="521" spans="8:9" x14ac:dyDescent="0.25">
      <c r="H521" s="129">
        <v>46177</v>
      </c>
      <c r="I521">
        <v>52</v>
      </c>
    </row>
    <row r="522" spans="8:9" x14ac:dyDescent="0.25">
      <c r="H522" s="129">
        <v>46178</v>
      </c>
      <c r="I522">
        <v>52</v>
      </c>
    </row>
    <row r="523" spans="8:9" x14ac:dyDescent="0.25">
      <c r="H523" s="129">
        <v>46179</v>
      </c>
      <c r="I523">
        <v>52</v>
      </c>
    </row>
    <row r="524" spans="8:9" x14ac:dyDescent="0.25">
      <c r="H524" s="129">
        <v>46180</v>
      </c>
      <c r="I524">
        <v>52</v>
      </c>
    </row>
    <row r="525" spans="8:9" x14ac:dyDescent="0.25">
      <c r="H525" s="129">
        <v>46181</v>
      </c>
      <c r="I525">
        <v>52</v>
      </c>
    </row>
    <row r="526" spans="8:9" x14ac:dyDescent="0.25">
      <c r="H526" s="129">
        <v>46182</v>
      </c>
      <c r="I526">
        <v>52</v>
      </c>
    </row>
    <row r="527" spans="8:9" x14ac:dyDescent="0.25">
      <c r="H527" s="129">
        <v>46183</v>
      </c>
      <c r="I527">
        <v>52</v>
      </c>
    </row>
    <row r="528" spans="8:9" x14ac:dyDescent="0.25">
      <c r="H528" s="129">
        <v>46184</v>
      </c>
      <c r="I528">
        <v>53</v>
      </c>
    </row>
    <row r="529" spans="8:9" x14ac:dyDescent="0.25">
      <c r="H529" s="129">
        <v>46185</v>
      </c>
      <c r="I529">
        <v>53</v>
      </c>
    </row>
    <row r="530" spans="8:9" x14ac:dyDescent="0.25">
      <c r="H530" s="129">
        <v>46186</v>
      </c>
      <c r="I530">
        <v>53</v>
      </c>
    </row>
    <row r="531" spans="8:9" x14ac:dyDescent="0.25">
      <c r="H531" s="129">
        <v>46187</v>
      </c>
      <c r="I531">
        <v>53</v>
      </c>
    </row>
    <row r="532" spans="8:9" x14ac:dyDescent="0.25">
      <c r="H532" s="129">
        <v>46188</v>
      </c>
      <c r="I532">
        <v>53</v>
      </c>
    </row>
    <row r="533" spans="8:9" x14ac:dyDescent="0.25">
      <c r="H533" s="129">
        <v>46189</v>
      </c>
      <c r="I533">
        <v>53</v>
      </c>
    </row>
    <row r="534" spans="8:9" x14ac:dyDescent="0.25">
      <c r="H534" s="129">
        <v>46190</v>
      </c>
      <c r="I534">
        <v>53</v>
      </c>
    </row>
    <row r="535" spans="8:9" x14ac:dyDescent="0.25">
      <c r="H535" s="129">
        <v>46191</v>
      </c>
      <c r="I535">
        <v>53</v>
      </c>
    </row>
    <row r="536" spans="8:9" x14ac:dyDescent="0.25">
      <c r="H536" s="129">
        <v>46192</v>
      </c>
      <c r="I536">
        <v>53</v>
      </c>
    </row>
    <row r="537" spans="8:9" x14ac:dyDescent="0.25">
      <c r="H537" s="129">
        <v>46193</v>
      </c>
      <c r="I537">
        <v>53</v>
      </c>
    </row>
    <row r="538" spans="8:9" x14ac:dyDescent="0.25">
      <c r="H538" s="129">
        <v>46194</v>
      </c>
      <c r="I538">
        <v>54</v>
      </c>
    </row>
    <row r="539" spans="8:9" x14ac:dyDescent="0.25">
      <c r="H539" s="129">
        <v>46195</v>
      </c>
      <c r="I539">
        <v>54</v>
      </c>
    </row>
    <row r="540" spans="8:9" x14ac:dyDescent="0.25">
      <c r="H540" s="129">
        <v>46196</v>
      </c>
      <c r="I540">
        <v>54</v>
      </c>
    </row>
    <row r="541" spans="8:9" x14ac:dyDescent="0.25">
      <c r="H541" s="129">
        <v>46197</v>
      </c>
      <c r="I541">
        <v>54</v>
      </c>
    </row>
    <row r="542" spans="8:9" x14ac:dyDescent="0.25">
      <c r="H542" s="129">
        <v>46198</v>
      </c>
      <c r="I542">
        <v>54</v>
      </c>
    </row>
    <row r="543" spans="8:9" x14ac:dyDescent="0.25">
      <c r="H543" s="129">
        <v>46199</v>
      </c>
      <c r="I543">
        <v>54</v>
      </c>
    </row>
    <row r="544" spans="8:9" x14ac:dyDescent="0.25">
      <c r="H544" s="129">
        <v>46200</v>
      </c>
      <c r="I544">
        <v>54</v>
      </c>
    </row>
    <row r="545" spans="8:9" x14ac:dyDescent="0.25">
      <c r="H545" s="129">
        <v>46201</v>
      </c>
      <c r="I545">
        <v>54</v>
      </c>
    </row>
    <row r="546" spans="8:9" x14ac:dyDescent="0.25">
      <c r="H546" s="129">
        <v>46202</v>
      </c>
      <c r="I546">
        <v>54</v>
      </c>
    </row>
    <row r="547" spans="8:9" x14ac:dyDescent="0.25">
      <c r="H547" s="129">
        <v>46203</v>
      </c>
      <c r="I547">
        <v>54</v>
      </c>
    </row>
    <row r="548" spans="8:9" x14ac:dyDescent="0.25">
      <c r="H548" s="129">
        <v>46204</v>
      </c>
      <c r="I548">
        <v>55</v>
      </c>
    </row>
    <row r="549" spans="8:9" x14ac:dyDescent="0.25">
      <c r="H549" s="129">
        <v>46205</v>
      </c>
      <c r="I549">
        <v>55</v>
      </c>
    </row>
    <row r="550" spans="8:9" x14ac:dyDescent="0.25">
      <c r="H550" s="129">
        <v>46206</v>
      </c>
      <c r="I550">
        <v>55</v>
      </c>
    </row>
    <row r="551" spans="8:9" x14ac:dyDescent="0.25">
      <c r="H551" s="129">
        <v>46207</v>
      </c>
      <c r="I551">
        <v>55</v>
      </c>
    </row>
    <row r="552" spans="8:9" x14ac:dyDescent="0.25">
      <c r="H552" s="129">
        <v>46208</v>
      </c>
      <c r="I552">
        <v>55</v>
      </c>
    </row>
    <row r="553" spans="8:9" x14ac:dyDescent="0.25">
      <c r="H553" s="129">
        <v>46209</v>
      </c>
      <c r="I553">
        <v>55</v>
      </c>
    </row>
    <row r="554" spans="8:9" x14ac:dyDescent="0.25">
      <c r="H554" s="129">
        <v>46210</v>
      </c>
      <c r="I554">
        <v>55</v>
      </c>
    </row>
    <row r="555" spans="8:9" x14ac:dyDescent="0.25">
      <c r="H555" s="129">
        <v>46211</v>
      </c>
      <c r="I555">
        <v>55</v>
      </c>
    </row>
    <row r="556" spans="8:9" x14ac:dyDescent="0.25">
      <c r="H556" s="129">
        <v>46212</v>
      </c>
      <c r="I556">
        <v>55</v>
      </c>
    </row>
    <row r="557" spans="8:9" x14ac:dyDescent="0.25">
      <c r="H557" s="129">
        <v>46213</v>
      </c>
      <c r="I557">
        <v>55</v>
      </c>
    </row>
    <row r="558" spans="8:9" x14ac:dyDescent="0.25">
      <c r="H558" s="129">
        <v>46214</v>
      </c>
      <c r="I558">
        <v>56</v>
      </c>
    </row>
    <row r="559" spans="8:9" x14ac:dyDescent="0.25">
      <c r="H559" s="129">
        <v>46215</v>
      </c>
      <c r="I559">
        <v>56</v>
      </c>
    </row>
    <row r="560" spans="8:9" x14ac:dyDescent="0.25">
      <c r="H560" s="129">
        <v>46216</v>
      </c>
      <c r="I560">
        <v>56</v>
      </c>
    </row>
    <row r="561" spans="8:9" x14ac:dyDescent="0.25">
      <c r="H561" s="129">
        <v>46217</v>
      </c>
      <c r="I561">
        <v>56</v>
      </c>
    </row>
    <row r="562" spans="8:9" x14ac:dyDescent="0.25">
      <c r="H562" s="129">
        <v>46218</v>
      </c>
      <c r="I562">
        <v>56</v>
      </c>
    </row>
    <row r="563" spans="8:9" x14ac:dyDescent="0.25">
      <c r="H563" s="129">
        <v>46219</v>
      </c>
      <c r="I563">
        <v>56</v>
      </c>
    </row>
    <row r="564" spans="8:9" x14ac:dyDescent="0.25">
      <c r="H564" s="129">
        <v>46220</v>
      </c>
      <c r="I564">
        <v>56</v>
      </c>
    </row>
    <row r="565" spans="8:9" x14ac:dyDescent="0.25">
      <c r="H565" s="129">
        <v>46221</v>
      </c>
      <c r="I565">
        <v>56</v>
      </c>
    </row>
    <row r="566" spans="8:9" x14ac:dyDescent="0.25">
      <c r="H566" s="129">
        <v>46222</v>
      </c>
      <c r="I566">
        <v>56</v>
      </c>
    </row>
    <row r="567" spans="8:9" x14ac:dyDescent="0.25">
      <c r="H567" s="129">
        <v>46223</v>
      </c>
      <c r="I567">
        <v>56</v>
      </c>
    </row>
    <row r="568" spans="8:9" x14ac:dyDescent="0.25">
      <c r="H568" s="129">
        <v>46224</v>
      </c>
      <c r="I568">
        <v>57</v>
      </c>
    </row>
    <row r="569" spans="8:9" x14ac:dyDescent="0.25">
      <c r="H569" s="129">
        <v>46225</v>
      </c>
      <c r="I569">
        <v>57</v>
      </c>
    </row>
    <row r="570" spans="8:9" x14ac:dyDescent="0.25">
      <c r="H570" s="129">
        <v>46226</v>
      </c>
      <c r="I570">
        <v>57</v>
      </c>
    </row>
    <row r="571" spans="8:9" x14ac:dyDescent="0.25">
      <c r="H571" s="129">
        <v>46227</v>
      </c>
      <c r="I571">
        <v>57</v>
      </c>
    </row>
    <row r="572" spans="8:9" x14ac:dyDescent="0.25">
      <c r="H572" s="129">
        <v>46228</v>
      </c>
      <c r="I572">
        <v>57</v>
      </c>
    </row>
    <row r="573" spans="8:9" x14ac:dyDescent="0.25">
      <c r="H573" s="129">
        <v>46229</v>
      </c>
      <c r="I573">
        <v>57</v>
      </c>
    </row>
    <row r="574" spans="8:9" x14ac:dyDescent="0.25">
      <c r="H574" s="129">
        <v>46230</v>
      </c>
      <c r="I574">
        <v>57</v>
      </c>
    </row>
    <row r="575" spans="8:9" x14ac:dyDescent="0.25">
      <c r="H575" s="129">
        <v>46231</v>
      </c>
      <c r="I575">
        <v>57</v>
      </c>
    </row>
    <row r="576" spans="8:9" x14ac:dyDescent="0.25">
      <c r="H576" s="129">
        <v>46232</v>
      </c>
      <c r="I576">
        <v>57</v>
      </c>
    </row>
    <row r="577" spans="8:9" x14ac:dyDescent="0.25">
      <c r="H577" s="129">
        <v>46233</v>
      </c>
      <c r="I577">
        <v>57</v>
      </c>
    </row>
    <row r="578" spans="8:9" x14ac:dyDescent="0.25">
      <c r="H578" s="129">
        <v>46234</v>
      </c>
      <c r="I578">
        <v>57</v>
      </c>
    </row>
    <row r="579" spans="8:9" x14ac:dyDescent="0.25">
      <c r="H579" s="129">
        <v>46235</v>
      </c>
      <c r="I579">
        <v>58</v>
      </c>
    </row>
    <row r="580" spans="8:9" x14ac:dyDescent="0.25">
      <c r="H580" s="129">
        <v>46236</v>
      </c>
      <c r="I580">
        <v>58</v>
      </c>
    </row>
    <row r="581" spans="8:9" x14ac:dyDescent="0.25">
      <c r="H581" s="129">
        <v>46237</v>
      </c>
      <c r="I581">
        <v>58</v>
      </c>
    </row>
    <row r="582" spans="8:9" x14ac:dyDescent="0.25">
      <c r="H582" s="129">
        <v>46238</v>
      </c>
      <c r="I582">
        <v>58</v>
      </c>
    </row>
    <row r="583" spans="8:9" x14ac:dyDescent="0.25">
      <c r="H583" s="129">
        <v>46239</v>
      </c>
      <c r="I583">
        <v>58</v>
      </c>
    </row>
    <row r="584" spans="8:9" x14ac:dyDescent="0.25">
      <c r="H584" s="129">
        <v>46240</v>
      </c>
      <c r="I584">
        <v>58</v>
      </c>
    </row>
    <row r="585" spans="8:9" x14ac:dyDescent="0.25">
      <c r="H585" s="129">
        <v>46241</v>
      </c>
      <c r="I585">
        <v>58</v>
      </c>
    </row>
    <row r="586" spans="8:9" x14ac:dyDescent="0.25">
      <c r="H586" s="129">
        <v>46242</v>
      </c>
      <c r="I586">
        <v>58</v>
      </c>
    </row>
    <row r="587" spans="8:9" x14ac:dyDescent="0.25">
      <c r="H587" s="129">
        <v>46243</v>
      </c>
      <c r="I587">
        <v>58</v>
      </c>
    </row>
    <row r="588" spans="8:9" x14ac:dyDescent="0.25">
      <c r="H588" s="129">
        <v>46244</v>
      </c>
      <c r="I588">
        <v>58</v>
      </c>
    </row>
    <row r="589" spans="8:9" x14ac:dyDescent="0.25">
      <c r="H589" s="129">
        <v>46245</v>
      </c>
      <c r="I589">
        <v>59</v>
      </c>
    </row>
    <row r="590" spans="8:9" x14ac:dyDescent="0.25">
      <c r="H590" s="129">
        <v>46246</v>
      </c>
      <c r="I590">
        <v>59</v>
      </c>
    </row>
    <row r="591" spans="8:9" x14ac:dyDescent="0.25">
      <c r="H591" s="129">
        <v>46247</v>
      </c>
      <c r="I591">
        <v>59</v>
      </c>
    </row>
    <row r="592" spans="8:9" x14ac:dyDescent="0.25">
      <c r="H592" s="129">
        <v>46248</v>
      </c>
      <c r="I592">
        <v>59</v>
      </c>
    </row>
    <row r="593" spans="8:9" x14ac:dyDescent="0.25">
      <c r="H593" s="129">
        <v>46249</v>
      </c>
      <c r="I593">
        <v>59</v>
      </c>
    </row>
    <row r="594" spans="8:9" x14ac:dyDescent="0.25">
      <c r="H594" s="129">
        <v>46250</v>
      </c>
      <c r="I594">
        <v>59</v>
      </c>
    </row>
    <row r="595" spans="8:9" x14ac:dyDescent="0.25">
      <c r="H595" s="129">
        <v>46251</v>
      </c>
      <c r="I595">
        <v>59</v>
      </c>
    </row>
    <row r="596" spans="8:9" x14ac:dyDescent="0.25">
      <c r="H596" s="129">
        <v>46252</v>
      </c>
      <c r="I596">
        <v>59</v>
      </c>
    </row>
    <row r="597" spans="8:9" x14ac:dyDescent="0.25">
      <c r="H597" s="129">
        <v>46253</v>
      </c>
      <c r="I597">
        <v>59</v>
      </c>
    </row>
    <row r="598" spans="8:9" x14ac:dyDescent="0.25">
      <c r="H598" s="129">
        <v>46254</v>
      </c>
      <c r="I598">
        <v>59</v>
      </c>
    </row>
    <row r="599" spans="8:9" x14ac:dyDescent="0.25">
      <c r="H599" s="129">
        <v>46255</v>
      </c>
      <c r="I599">
        <v>60</v>
      </c>
    </row>
    <row r="600" spans="8:9" x14ac:dyDescent="0.25">
      <c r="H600" s="129">
        <v>46256</v>
      </c>
      <c r="I600">
        <v>60</v>
      </c>
    </row>
    <row r="601" spans="8:9" x14ac:dyDescent="0.25">
      <c r="H601" s="129">
        <v>46257</v>
      </c>
      <c r="I601">
        <v>60</v>
      </c>
    </row>
    <row r="602" spans="8:9" x14ac:dyDescent="0.25">
      <c r="H602" s="129">
        <v>46258</v>
      </c>
      <c r="I602">
        <v>60</v>
      </c>
    </row>
    <row r="603" spans="8:9" x14ac:dyDescent="0.25">
      <c r="H603" s="129">
        <v>46259</v>
      </c>
      <c r="I603">
        <v>60</v>
      </c>
    </row>
    <row r="604" spans="8:9" x14ac:dyDescent="0.25">
      <c r="H604" s="129">
        <v>46260</v>
      </c>
      <c r="I604">
        <v>60</v>
      </c>
    </row>
    <row r="605" spans="8:9" x14ac:dyDescent="0.25">
      <c r="H605" s="129">
        <v>46261</v>
      </c>
      <c r="I605">
        <v>60</v>
      </c>
    </row>
    <row r="606" spans="8:9" x14ac:dyDescent="0.25">
      <c r="H606" s="129">
        <v>46262</v>
      </c>
      <c r="I606">
        <v>60</v>
      </c>
    </row>
    <row r="607" spans="8:9" x14ac:dyDescent="0.25">
      <c r="H607" s="129">
        <v>46263</v>
      </c>
      <c r="I607">
        <v>60</v>
      </c>
    </row>
    <row r="608" spans="8:9" x14ac:dyDescent="0.25">
      <c r="H608" s="129">
        <v>46264</v>
      </c>
      <c r="I608">
        <v>60</v>
      </c>
    </row>
    <row r="609" spans="8:9" x14ac:dyDescent="0.25">
      <c r="H609" s="129">
        <v>46265</v>
      </c>
      <c r="I609">
        <v>60</v>
      </c>
    </row>
    <row r="610" spans="8:9" x14ac:dyDescent="0.25">
      <c r="H610" s="129">
        <v>46266</v>
      </c>
      <c r="I610">
        <v>61</v>
      </c>
    </row>
    <row r="611" spans="8:9" x14ac:dyDescent="0.25">
      <c r="H611" s="129">
        <v>46267</v>
      </c>
      <c r="I611">
        <v>61</v>
      </c>
    </row>
    <row r="612" spans="8:9" x14ac:dyDescent="0.25">
      <c r="H612" s="129">
        <v>46268</v>
      </c>
      <c r="I612">
        <v>61</v>
      </c>
    </row>
    <row r="613" spans="8:9" x14ac:dyDescent="0.25">
      <c r="H613" s="129">
        <v>46269</v>
      </c>
      <c r="I613">
        <v>61</v>
      </c>
    </row>
    <row r="614" spans="8:9" x14ac:dyDescent="0.25">
      <c r="H614" s="129">
        <v>46270</v>
      </c>
      <c r="I614">
        <v>61</v>
      </c>
    </row>
    <row r="615" spans="8:9" x14ac:dyDescent="0.25">
      <c r="H615" s="129">
        <v>46271</v>
      </c>
      <c r="I615">
        <v>61</v>
      </c>
    </row>
    <row r="616" spans="8:9" x14ac:dyDescent="0.25">
      <c r="H616" s="129">
        <v>46272</v>
      </c>
      <c r="I616">
        <v>61</v>
      </c>
    </row>
    <row r="617" spans="8:9" x14ac:dyDescent="0.25">
      <c r="H617" s="129">
        <v>46273</v>
      </c>
      <c r="I617">
        <v>61</v>
      </c>
    </row>
    <row r="618" spans="8:9" x14ac:dyDescent="0.25">
      <c r="H618" s="129">
        <v>46274</v>
      </c>
      <c r="I618">
        <v>61</v>
      </c>
    </row>
    <row r="619" spans="8:9" x14ac:dyDescent="0.25">
      <c r="H619" s="129">
        <v>46275</v>
      </c>
      <c r="I619">
        <v>61</v>
      </c>
    </row>
    <row r="620" spans="8:9" x14ac:dyDescent="0.25">
      <c r="H620" s="129">
        <v>46276</v>
      </c>
      <c r="I620">
        <v>62</v>
      </c>
    </row>
    <row r="621" spans="8:9" x14ac:dyDescent="0.25">
      <c r="H621" s="129">
        <v>46277</v>
      </c>
      <c r="I621">
        <v>62</v>
      </c>
    </row>
    <row r="622" spans="8:9" x14ac:dyDescent="0.25">
      <c r="H622" s="129">
        <v>46278</v>
      </c>
      <c r="I622">
        <v>62</v>
      </c>
    </row>
    <row r="623" spans="8:9" x14ac:dyDescent="0.25">
      <c r="H623" s="129">
        <v>46279</v>
      </c>
      <c r="I623">
        <v>62</v>
      </c>
    </row>
    <row r="624" spans="8:9" x14ac:dyDescent="0.25">
      <c r="H624" s="129">
        <v>46280</v>
      </c>
      <c r="I624">
        <v>62</v>
      </c>
    </row>
    <row r="625" spans="8:9" x14ac:dyDescent="0.25">
      <c r="H625" s="129">
        <v>46281</v>
      </c>
      <c r="I625">
        <v>62</v>
      </c>
    </row>
    <row r="626" spans="8:9" x14ac:dyDescent="0.25">
      <c r="H626" s="129">
        <v>46282</v>
      </c>
      <c r="I626">
        <v>62</v>
      </c>
    </row>
    <row r="627" spans="8:9" x14ac:dyDescent="0.25">
      <c r="H627" s="129">
        <v>46283</v>
      </c>
      <c r="I627">
        <v>62</v>
      </c>
    </row>
    <row r="628" spans="8:9" x14ac:dyDescent="0.25">
      <c r="H628" s="129">
        <v>46284</v>
      </c>
      <c r="I628">
        <v>62</v>
      </c>
    </row>
    <row r="629" spans="8:9" x14ac:dyDescent="0.25">
      <c r="H629" s="129">
        <v>46285</v>
      </c>
      <c r="I629">
        <v>62</v>
      </c>
    </row>
    <row r="630" spans="8:9" x14ac:dyDescent="0.25">
      <c r="H630" s="129">
        <v>46286</v>
      </c>
      <c r="I630">
        <v>63</v>
      </c>
    </row>
    <row r="631" spans="8:9" x14ac:dyDescent="0.25">
      <c r="H631" s="129">
        <v>46287</v>
      </c>
      <c r="I631">
        <v>63</v>
      </c>
    </row>
    <row r="632" spans="8:9" x14ac:dyDescent="0.25">
      <c r="H632" s="129">
        <v>46288</v>
      </c>
      <c r="I632">
        <v>63</v>
      </c>
    </row>
    <row r="633" spans="8:9" x14ac:dyDescent="0.25">
      <c r="H633" s="129">
        <v>46289</v>
      </c>
      <c r="I633">
        <v>63</v>
      </c>
    </row>
    <row r="634" spans="8:9" x14ac:dyDescent="0.25">
      <c r="H634" s="129">
        <v>46290</v>
      </c>
      <c r="I634">
        <v>63</v>
      </c>
    </row>
    <row r="635" spans="8:9" x14ac:dyDescent="0.25">
      <c r="H635" s="129">
        <v>46291</v>
      </c>
      <c r="I635">
        <v>63</v>
      </c>
    </row>
    <row r="636" spans="8:9" x14ac:dyDescent="0.25">
      <c r="H636" s="129">
        <v>46292</v>
      </c>
      <c r="I636">
        <v>63</v>
      </c>
    </row>
    <row r="637" spans="8:9" x14ac:dyDescent="0.25">
      <c r="H637" s="129">
        <v>46293</v>
      </c>
      <c r="I637">
        <v>63</v>
      </c>
    </row>
    <row r="638" spans="8:9" x14ac:dyDescent="0.25">
      <c r="H638" s="129">
        <v>46294</v>
      </c>
      <c r="I638">
        <v>63</v>
      </c>
    </row>
    <row r="639" spans="8:9" x14ac:dyDescent="0.25">
      <c r="H639" s="129">
        <v>46295</v>
      </c>
      <c r="I639">
        <v>63</v>
      </c>
    </row>
    <row r="640" spans="8:9" x14ac:dyDescent="0.25">
      <c r="H640" s="129">
        <v>46296</v>
      </c>
      <c r="I640">
        <v>64</v>
      </c>
    </row>
    <row r="641" spans="8:9" x14ac:dyDescent="0.25">
      <c r="H641" s="129">
        <v>46297</v>
      </c>
      <c r="I641">
        <v>64</v>
      </c>
    </row>
    <row r="642" spans="8:9" x14ac:dyDescent="0.25">
      <c r="H642" s="129">
        <v>46298</v>
      </c>
      <c r="I642">
        <v>64</v>
      </c>
    </row>
    <row r="643" spans="8:9" x14ac:dyDescent="0.25">
      <c r="H643" s="129">
        <v>46299</v>
      </c>
      <c r="I643">
        <v>64</v>
      </c>
    </row>
    <row r="644" spans="8:9" x14ac:dyDescent="0.25">
      <c r="H644" s="129">
        <v>46300</v>
      </c>
      <c r="I644">
        <v>64</v>
      </c>
    </row>
    <row r="645" spans="8:9" x14ac:dyDescent="0.25">
      <c r="H645" s="129">
        <v>46301</v>
      </c>
      <c r="I645">
        <v>64</v>
      </c>
    </row>
    <row r="646" spans="8:9" x14ac:dyDescent="0.25">
      <c r="H646" s="129">
        <v>46302</v>
      </c>
      <c r="I646">
        <v>64</v>
      </c>
    </row>
    <row r="647" spans="8:9" x14ac:dyDescent="0.25">
      <c r="H647" s="129">
        <v>46303</v>
      </c>
      <c r="I647">
        <v>64</v>
      </c>
    </row>
    <row r="648" spans="8:9" x14ac:dyDescent="0.25">
      <c r="H648" s="129">
        <v>46304</v>
      </c>
      <c r="I648">
        <v>64</v>
      </c>
    </row>
    <row r="649" spans="8:9" x14ac:dyDescent="0.25">
      <c r="H649" s="129">
        <v>46305</v>
      </c>
      <c r="I649">
        <v>64</v>
      </c>
    </row>
    <row r="650" spans="8:9" x14ac:dyDescent="0.25">
      <c r="H650" s="129">
        <v>46306</v>
      </c>
      <c r="I650">
        <v>65</v>
      </c>
    </row>
    <row r="651" spans="8:9" x14ac:dyDescent="0.25">
      <c r="H651" s="129">
        <v>46307</v>
      </c>
      <c r="I651">
        <v>65</v>
      </c>
    </row>
    <row r="652" spans="8:9" x14ac:dyDescent="0.25">
      <c r="H652" s="129">
        <v>46308</v>
      </c>
      <c r="I652">
        <v>65</v>
      </c>
    </row>
    <row r="653" spans="8:9" x14ac:dyDescent="0.25">
      <c r="H653" s="129">
        <v>46309</v>
      </c>
      <c r="I653">
        <v>65</v>
      </c>
    </row>
    <row r="654" spans="8:9" x14ac:dyDescent="0.25">
      <c r="H654" s="129">
        <v>46310</v>
      </c>
      <c r="I654">
        <v>65</v>
      </c>
    </row>
    <row r="655" spans="8:9" x14ac:dyDescent="0.25">
      <c r="H655" s="129">
        <v>46311</v>
      </c>
      <c r="I655">
        <v>65</v>
      </c>
    </row>
    <row r="656" spans="8:9" x14ac:dyDescent="0.25">
      <c r="H656" s="129">
        <v>46312</v>
      </c>
      <c r="I656">
        <v>65</v>
      </c>
    </row>
    <row r="657" spans="8:9" x14ac:dyDescent="0.25">
      <c r="H657" s="129">
        <v>46313</v>
      </c>
      <c r="I657">
        <v>65</v>
      </c>
    </row>
    <row r="658" spans="8:9" x14ac:dyDescent="0.25">
      <c r="H658" s="129">
        <v>46314</v>
      </c>
      <c r="I658">
        <v>65</v>
      </c>
    </row>
    <row r="659" spans="8:9" x14ac:dyDescent="0.25">
      <c r="H659" s="129">
        <v>46315</v>
      </c>
      <c r="I659">
        <v>65</v>
      </c>
    </row>
    <row r="660" spans="8:9" x14ac:dyDescent="0.25">
      <c r="H660" s="129">
        <v>46316</v>
      </c>
      <c r="I660">
        <v>66</v>
      </c>
    </row>
    <row r="661" spans="8:9" x14ac:dyDescent="0.25">
      <c r="H661" s="129">
        <v>46317</v>
      </c>
      <c r="I661">
        <v>66</v>
      </c>
    </row>
    <row r="662" spans="8:9" x14ac:dyDescent="0.25">
      <c r="H662" s="129">
        <v>46318</v>
      </c>
      <c r="I662">
        <v>66</v>
      </c>
    </row>
    <row r="663" spans="8:9" x14ac:dyDescent="0.25">
      <c r="H663" s="129">
        <v>46319</v>
      </c>
      <c r="I663">
        <v>66</v>
      </c>
    </row>
    <row r="664" spans="8:9" x14ac:dyDescent="0.25">
      <c r="H664" s="129">
        <v>46320</v>
      </c>
      <c r="I664">
        <v>66</v>
      </c>
    </row>
    <row r="665" spans="8:9" x14ac:dyDescent="0.25">
      <c r="H665" s="129">
        <v>46321</v>
      </c>
      <c r="I665">
        <v>66</v>
      </c>
    </row>
    <row r="666" spans="8:9" x14ac:dyDescent="0.25">
      <c r="H666" s="129">
        <v>46322</v>
      </c>
      <c r="I666">
        <v>66</v>
      </c>
    </row>
    <row r="667" spans="8:9" x14ac:dyDescent="0.25">
      <c r="H667" s="129">
        <v>46323</v>
      </c>
      <c r="I667">
        <v>66</v>
      </c>
    </row>
    <row r="668" spans="8:9" x14ac:dyDescent="0.25">
      <c r="H668" s="129">
        <v>46324</v>
      </c>
      <c r="I668">
        <v>66</v>
      </c>
    </row>
    <row r="669" spans="8:9" x14ac:dyDescent="0.25">
      <c r="H669" s="129">
        <v>46325</v>
      </c>
      <c r="I669">
        <v>66</v>
      </c>
    </row>
    <row r="670" spans="8:9" x14ac:dyDescent="0.25">
      <c r="H670" s="129">
        <v>46326</v>
      </c>
      <c r="I670">
        <v>66</v>
      </c>
    </row>
    <row r="671" spans="8:9" x14ac:dyDescent="0.25">
      <c r="H671" s="129">
        <v>46327</v>
      </c>
      <c r="I671">
        <v>67</v>
      </c>
    </row>
    <row r="672" spans="8:9" x14ac:dyDescent="0.25">
      <c r="H672" s="129">
        <v>46328</v>
      </c>
      <c r="I672">
        <v>67</v>
      </c>
    </row>
    <row r="673" spans="8:9" x14ac:dyDescent="0.25">
      <c r="H673" s="129">
        <v>46329</v>
      </c>
      <c r="I673">
        <v>67</v>
      </c>
    </row>
    <row r="674" spans="8:9" x14ac:dyDescent="0.25">
      <c r="H674" s="129">
        <v>46330</v>
      </c>
      <c r="I674">
        <v>67</v>
      </c>
    </row>
    <row r="675" spans="8:9" x14ac:dyDescent="0.25">
      <c r="H675" s="129">
        <v>46331</v>
      </c>
      <c r="I675">
        <v>67</v>
      </c>
    </row>
    <row r="676" spans="8:9" x14ac:dyDescent="0.25">
      <c r="H676" s="129">
        <v>46332</v>
      </c>
      <c r="I676">
        <v>67</v>
      </c>
    </row>
    <row r="677" spans="8:9" x14ac:dyDescent="0.25">
      <c r="H677" s="129">
        <v>46333</v>
      </c>
      <c r="I677">
        <v>67</v>
      </c>
    </row>
    <row r="678" spans="8:9" x14ac:dyDescent="0.25">
      <c r="H678" s="129">
        <v>46334</v>
      </c>
      <c r="I678">
        <v>67</v>
      </c>
    </row>
    <row r="679" spans="8:9" x14ac:dyDescent="0.25">
      <c r="H679" s="129">
        <v>46335</v>
      </c>
      <c r="I679">
        <v>67</v>
      </c>
    </row>
    <row r="680" spans="8:9" x14ac:dyDescent="0.25">
      <c r="H680" s="129">
        <v>46336</v>
      </c>
      <c r="I680">
        <v>67</v>
      </c>
    </row>
    <row r="681" spans="8:9" x14ac:dyDescent="0.25">
      <c r="H681" s="129">
        <v>46337</v>
      </c>
      <c r="I681">
        <v>68</v>
      </c>
    </row>
    <row r="682" spans="8:9" x14ac:dyDescent="0.25">
      <c r="H682" s="129">
        <v>46338</v>
      </c>
      <c r="I682">
        <v>68</v>
      </c>
    </row>
    <row r="683" spans="8:9" x14ac:dyDescent="0.25">
      <c r="H683" s="129">
        <v>46339</v>
      </c>
      <c r="I683">
        <v>68</v>
      </c>
    </row>
    <row r="684" spans="8:9" x14ac:dyDescent="0.25">
      <c r="H684" s="129">
        <v>46340</v>
      </c>
      <c r="I684">
        <v>68</v>
      </c>
    </row>
    <row r="685" spans="8:9" x14ac:dyDescent="0.25">
      <c r="H685" s="129">
        <v>46341</v>
      </c>
      <c r="I685">
        <v>68</v>
      </c>
    </row>
    <row r="686" spans="8:9" x14ac:dyDescent="0.25">
      <c r="H686" s="129">
        <v>46342</v>
      </c>
      <c r="I686">
        <v>68</v>
      </c>
    </row>
    <row r="687" spans="8:9" x14ac:dyDescent="0.25">
      <c r="H687" s="129">
        <v>46343</v>
      </c>
      <c r="I687">
        <v>68</v>
      </c>
    </row>
    <row r="688" spans="8:9" x14ac:dyDescent="0.25">
      <c r="H688" s="129">
        <v>46344</v>
      </c>
      <c r="I688">
        <v>68</v>
      </c>
    </row>
    <row r="689" spans="8:9" x14ac:dyDescent="0.25">
      <c r="H689" s="129">
        <v>46345</v>
      </c>
      <c r="I689">
        <v>68</v>
      </c>
    </row>
    <row r="690" spans="8:9" x14ac:dyDescent="0.25">
      <c r="H690" s="129">
        <v>46346</v>
      </c>
      <c r="I690">
        <v>68</v>
      </c>
    </row>
    <row r="691" spans="8:9" x14ac:dyDescent="0.25">
      <c r="H691" s="129">
        <v>46347</v>
      </c>
      <c r="I691">
        <v>69</v>
      </c>
    </row>
    <row r="692" spans="8:9" x14ac:dyDescent="0.25">
      <c r="H692" s="129">
        <v>46348</v>
      </c>
      <c r="I692">
        <v>69</v>
      </c>
    </row>
    <row r="693" spans="8:9" x14ac:dyDescent="0.25">
      <c r="H693" s="129">
        <v>46349</v>
      </c>
      <c r="I693">
        <v>69</v>
      </c>
    </row>
    <row r="694" spans="8:9" x14ac:dyDescent="0.25">
      <c r="H694" s="129">
        <v>46350</v>
      </c>
      <c r="I694">
        <v>69</v>
      </c>
    </row>
    <row r="695" spans="8:9" x14ac:dyDescent="0.25">
      <c r="H695" s="129">
        <v>46351</v>
      </c>
      <c r="I695">
        <v>69</v>
      </c>
    </row>
    <row r="696" spans="8:9" x14ac:dyDescent="0.25">
      <c r="H696" s="129">
        <v>46352</v>
      </c>
      <c r="I696">
        <v>69</v>
      </c>
    </row>
    <row r="697" spans="8:9" x14ac:dyDescent="0.25">
      <c r="H697" s="129">
        <v>46353</v>
      </c>
      <c r="I697">
        <v>69</v>
      </c>
    </row>
    <row r="698" spans="8:9" x14ac:dyDescent="0.25">
      <c r="H698" s="129">
        <v>46354</v>
      </c>
      <c r="I698">
        <v>69</v>
      </c>
    </row>
    <row r="699" spans="8:9" x14ac:dyDescent="0.25">
      <c r="H699" s="129">
        <v>46355</v>
      </c>
      <c r="I699">
        <v>69</v>
      </c>
    </row>
    <row r="700" spans="8:9" x14ac:dyDescent="0.25">
      <c r="H700" s="129">
        <v>46356</v>
      </c>
      <c r="I700">
        <v>69</v>
      </c>
    </row>
    <row r="701" spans="8:9" x14ac:dyDescent="0.25">
      <c r="H701" s="129">
        <v>46357</v>
      </c>
      <c r="I701">
        <v>70</v>
      </c>
    </row>
    <row r="702" spans="8:9" x14ac:dyDescent="0.25">
      <c r="H702" s="129">
        <v>46358</v>
      </c>
      <c r="I702">
        <v>70</v>
      </c>
    </row>
    <row r="703" spans="8:9" x14ac:dyDescent="0.25">
      <c r="H703" s="129">
        <v>46359</v>
      </c>
      <c r="I703">
        <v>70</v>
      </c>
    </row>
    <row r="704" spans="8:9" x14ac:dyDescent="0.25">
      <c r="H704" s="129">
        <v>46360</v>
      </c>
      <c r="I704">
        <v>70</v>
      </c>
    </row>
    <row r="705" spans="8:9" x14ac:dyDescent="0.25">
      <c r="H705" s="129">
        <v>46361</v>
      </c>
      <c r="I705">
        <v>70</v>
      </c>
    </row>
    <row r="706" spans="8:9" x14ac:dyDescent="0.25">
      <c r="H706" s="129">
        <v>46362</v>
      </c>
      <c r="I706">
        <v>70</v>
      </c>
    </row>
    <row r="707" spans="8:9" x14ac:dyDescent="0.25">
      <c r="H707" s="129">
        <v>46363</v>
      </c>
      <c r="I707">
        <v>70</v>
      </c>
    </row>
    <row r="708" spans="8:9" x14ac:dyDescent="0.25">
      <c r="H708" s="129">
        <v>46364</v>
      </c>
      <c r="I708">
        <v>70</v>
      </c>
    </row>
    <row r="709" spans="8:9" x14ac:dyDescent="0.25">
      <c r="H709" s="129">
        <v>46365</v>
      </c>
      <c r="I709">
        <v>70</v>
      </c>
    </row>
    <row r="710" spans="8:9" x14ac:dyDescent="0.25">
      <c r="H710" s="129">
        <v>46366</v>
      </c>
      <c r="I710">
        <v>70</v>
      </c>
    </row>
    <row r="711" spans="8:9" x14ac:dyDescent="0.25">
      <c r="H711" s="129">
        <v>46367</v>
      </c>
      <c r="I711">
        <v>71</v>
      </c>
    </row>
    <row r="712" spans="8:9" x14ac:dyDescent="0.25">
      <c r="H712" s="129">
        <v>46368</v>
      </c>
      <c r="I712">
        <v>71</v>
      </c>
    </row>
    <row r="713" spans="8:9" x14ac:dyDescent="0.25">
      <c r="H713" s="129">
        <v>46369</v>
      </c>
      <c r="I713">
        <v>71</v>
      </c>
    </row>
    <row r="714" spans="8:9" x14ac:dyDescent="0.25">
      <c r="H714" s="129">
        <v>46370</v>
      </c>
      <c r="I714">
        <v>71</v>
      </c>
    </row>
    <row r="715" spans="8:9" x14ac:dyDescent="0.25">
      <c r="H715" s="129">
        <v>46371</v>
      </c>
      <c r="I715">
        <v>71</v>
      </c>
    </row>
    <row r="716" spans="8:9" x14ac:dyDescent="0.25">
      <c r="H716" s="129">
        <v>46372</v>
      </c>
      <c r="I716">
        <v>71</v>
      </c>
    </row>
    <row r="717" spans="8:9" x14ac:dyDescent="0.25">
      <c r="H717" s="129">
        <v>46373</v>
      </c>
      <c r="I717">
        <v>71</v>
      </c>
    </row>
    <row r="718" spans="8:9" x14ac:dyDescent="0.25">
      <c r="H718" s="129">
        <v>46374</v>
      </c>
      <c r="I718">
        <v>71</v>
      </c>
    </row>
    <row r="719" spans="8:9" x14ac:dyDescent="0.25">
      <c r="H719" s="129">
        <v>46375</v>
      </c>
      <c r="I719">
        <v>71</v>
      </c>
    </row>
    <row r="720" spans="8:9" x14ac:dyDescent="0.25">
      <c r="H720" s="129">
        <v>46376</v>
      </c>
      <c r="I720">
        <v>71</v>
      </c>
    </row>
    <row r="721" spans="8:9" x14ac:dyDescent="0.25">
      <c r="H721" s="129">
        <v>46377</v>
      </c>
      <c r="I721">
        <v>72</v>
      </c>
    </row>
    <row r="722" spans="8:9" x14ac:dyDescent="0.25">
      <c r="H722" s="129">
        <v>46378</v>
      </c>
      <c r="I722">
        <v>72</v>
      </c>
    </row>
    <row r="723" spans="8:9" x14ac:dyDescent="0.25">
      <c r="H723" s="129">
        <v>46379</v>
      </c>
      <c r="I723">
        <v>72</v>
      </c>
    </row>
    <row r="724" spans="8:9" x14ac:dyDescent="0.25">
      <c r="H724" s="129">
        <v>46380</v>
      </c>
      <c r="I724">
        <v>72</v>
      </c>
    </row>
    <row r="725" spans="8:9" x14ac:dyDescent="0.25">
      <c r="H725" s="129">
        <v>46381</v>
      </c>
      <c r="I725">
        <v>72</v>
      </c>
    </row>
    <row r="726" spans="8:9" x14ac:dyDescent="0.25">
      <c r="H726" s="129">
        <v>46382</v>
      </c>
      <c r="I726">
        <v>72</v>
      </c>
    </row>
    <row r="727" spans="8:9" x14ac:dyDescent="0.25">
      <c r="H727" s="129">
        <v>46383</v>
      </c>
      <c r="I727">
        <v>72</v>
      </c>
    </row>
    <row r="728" spans="8:9" x14ac:dyDescent="0.25">
      <c r="H728" s="129">
        <v>46384</v>
      </c>
      <c r="I728">
        <v>72</v>
      </c>
    </row>
    <row r="729" spans="8:9" x14ac:dyDescent="0.25">
      <c r="H729" s="129">
        <v>46385</v>
      </c>
      <c r="I729">
        <v>72</v>
      </c>
    </row>
    <row r="730" spans="8:9" x14ac:dyDescent="0.25">
      <c r="H730" s="129">
        <v>46386</v>
      </c>
      <c r="I730">
        <v>72</v>
      </c>
    </row>
    <row r="731" spans="8:9" x14ac:dyDescent="0.25">
      <c r="H731" s="129">
        <v>46387</v>
      </c>
      <c r="I731">
        <v>72</v>
      </c>
    </row>
    <row r="732" spans="8:9" x14ac:dyDescent="0.25">
      <c r="H732" s="129">
        <v>46388</v>
      </c>
      <c r="I732">
        <v>73</v>
      </c>
    </row>
    <row r="733" spans="8:9" x14ac:dyDescent="0.25">
      <c r="H733" s="129">
        <v>46389</v>
      </c>
      <c r="I733">
        <v>73</v>
      </c>
    </row>
    <row r="734" spans="8:9" x14ac:dyDescent="0.25">
      <c r="H734" s="129">
        <v>46390</v>
      </c>
      <c r="I734">
        <v>73</v>
      </c>
    </row>
    <row r="735" spans="8:9" x14ac:dyDescent="0.25">
      <c r="H735" s="129">
        <v>46391</v>
      </c>
      <c r="I735">
        <v>73</v>
      </c>
    </row>
    <row r="736" spans="8:9" x14ac:dyDescent="0.25">
      <c r="H736" s="129">
        <v>46392</v>
      </c>
      <c r="I736">
        <v>73</v>
      </c>
    </row>
    <row r="737" spans="8:9" x14ac:dyDescent="0.25">
      <c r="H737" s="129">
        <v>46393</v>
      </c>
      <c r="I737">
        <v>73</v>
      </c>
    </row>
    <row r="738" spans="8:9" x14ac:dyDescent="0.25">
      <c r="H738" s="129">
        <v>46394</v>
      </c>
      <c r="I738">
        <v>73</v>
      </c>
    </row>
    <row r="739" spans="8:9" x14ac:dyDescent="0.25">
      <c r="H739" s="129">
        <v>46395</v>
      </c>
      <c r="I739">
        <v>73</v>
      </c>
    </row>
    <row r="740" spans="8:9" x14ac:dyDescent="0.25">
      <c r="H740" s="129">
        <v>46396</v>
      </c>
      <c r="I740">
        <v>73</v>
      </c>
    </row>
    <row r="741" spans="8:9" x14ac:dyDescent="0.25">
      <c r="H741" s="129">
        <v>46397</v>
      </c>
      <c r="I741">
        <v>73</v>
      </c>
    </row>
    <row r="742" spans="8:9" x14ac:dyDescent="0.25">
      <c r="H742" s="129">
        <v>46398</v>
      </c>
      <c r="I742">
        <v>74</v>
      </c>
    </row>
    <row r="743" spans="8:9" x14ac:dyDescent="0.25">
      <c r="H743" s="129">
        <v>46399</v>
      </c>
      <c r="I743">
        <v>74</v>
      </c>
    </row>
    <row r="744" spans="8:9" x14ac:dyDescent="0.25">
      <c r="H744" s="129">
        <v>46400</v>
      </c>
      <c r="I744">
        <v>74</v>
      </c>
    </row>
    <row r="745" spans="8:9" x14ac:dyDescent="0.25">
      <c r="H745" s="129">
        <v>46401</v>
      </c>
      <c r="I745">
        <v>74</v>
      </c>
    </row>
    <row r="746" spans="8:9" x14ac:dyDescent="0.25">
      <c r="H746" s="129">
        <v>46402</v>
      </c>
      <c r="I746">
        <v>74</v>
      </c>
    </row>
    <row r="747" spans="8:9" x14ac:dyDescent="0.25">
      <c r="H747" s="129">
        <v>46403</v>
      </c>
      <c r="I747">
        <v>74</v>
      </c>
    </row>
    <row r="748" spans="8:9" x14ac:dyDescent="0.25">
      <c r="H748" s="129">
        <v>46404</v>
      </c>
      <c r="I748">
        <v>74</v>
      </c>
    </row>
    <row r="749" spans="8:9" x14ac:dyDescent="0.25">
      <c r="H749" s="129">
        <v>46405</v>
      </c>
      <c r="I749">
        <v>74</v>
      </c>
    </row>
    <row r="750" spans="8:9" x14ac:dyDescent="0.25">
      <c r="H750" s="129">
        <v>46406</v>
      </c>
      <c r="I750">
        <v>74</v>
      </c>
    </row>
    <row r="751" spans="8:9" x14ac:dyDescent="0.25">
      <c r="H751" s="129">
        <v>46407</v>
      </c>
      <c r="I751">
        <v>74</v>
      </c>
    </row>
    <row r="752" spans="8:9" x14ac:dyDescent="0.25">
      <c r="H752" s="129">
        <v>46408</v>
      </c>
      <c r="I752">
        <v>75</v>
      </c>
    </row>
    <row r="753" spans="8:9" x14ac:dyDescent="0.25">
      <c r="H753" s="129">
        <v>46409</v>
      </c>
      <c r="I753">
        <v>75</v>
      </c>
    </row>
    <row r="754" spans="8:9" x14ac:dyDescent="0.25">
      <c r="H754" s="129">
        <v>46410</v>
      </c>
      <c r="I754">
        <v>75</v>
      </c>
    </row>
    <row r="755" spans="8:9" x14ac:dyDescent="0.25">
      <c r="H755" s="129">
        <v>46411</v>
      </c>
      <c r="I755">
        <v>75</v>
      </c>
    </row>
    <row r="756" spans="8:9" x14ac:dyDescent="0.25">
      <c r="H756" s="129">
        <v>46412</v>
      </c>
      <c r="I756">
        <v>75</v>
      </c>
    </row>
    <row r="757" spans="8:9" x14ac:dyDescent="0.25">
      <c r="H757" s="129">
        <v>46413</v>
      </c>
      <c r="I757">
        <v>75</v>
      </c>
    </row>
    <row r="758" spans="8:9" x14ac:dyDescent="0.25">
      <c r="H758" s="129">
        <v>46414</v>
      </c>
      <c r="I758">
        <v>75</v>
      </c>
    </row>
    <row r="759" spans="8:9" x14ac:dyDescent="0.25">
      <c r="H759" s="129">
        <v>46415</v>
      </c>
      <c r="I759">
        <v>75</v>
      </c>
    </row>
    <row r="760" spans="8:9" x14ac:dyDescent="0.25">
      <c r="H760" s="129">
        <v>46416</v>
      </c>
      <c r="I760">
        <v>75</v>
      </c>
    </row>
    <row r="761" spans="8:9" x14ac:dyDescent="0.25">
      <c r="H761" s="129">
        <v>46417</v>
      </c>
      <c r="I761">
        <v>75</v>
      </c>
    </row>
    <row r="762" spans="8:9" x14ac:dyDescent="0.25">
      <c r="H762" s="129">
        <v>46418</v>
      </c>
      <c r="I762">
        <v>75</v>
      </c>
    </row>
    <row r="763" spans="8:9" x14ac:dyDescent="0.25">
      <c r="H763" s="129">
        <v>46419</v>
      </c>
      <c r="I763">
        <v>76</v>
      </c>
    </row>
    <row r="764" spans="8:9" x14ac:dyDescent="0.25">
      <c r="H764" s="129">
        <v>46420</v>
      </c>
      <c r="I764">
        <v>76</v>
      </c>
    </row>
    <row r="765" spans="8:9" x14ac:dyDescent="0.25">
      <c r="H765" s="129">
        <v>46421</v>
      </c>
      <c r="I765">
        <v>76</v>
      </c>
    </row>
    <row r="766" spans="8:9" x14ac:dyDescent="0.25">
      <c r="H766" s="129">
        <v>46422</v>
      </c>
      <c r="I766">
        <v>76</v>
      </c>
    </row>
    <row r="767" spans="8:9" x14ac:dyDescent="0.25">
      <c r="H767" s="129">
        <v>46423</v>
      </c>
      <c r="I767">
        <v>76</v>
      </c>
    </row>
    <row r="768" spans="8:9" x14ac:dyDescent="0.25">
      <c r="H768" s="129">
        <v>46424</v>
      </c>
      <c r="I768">
        <v>76</v>
      </c>
    </row>
    <row r="769" spans="8:9" x14ac:dyDescent="0.25">
      <c r="H769" s="129">
        <v>46425</v>
      </c>
      <c r="I769">
        <v>76</v>
      </c>
    </row>
    <row r="770" spans="8:9" x14ac:dyDescent="0.25">
      <c r="H770" s="129">
        <v>46426</v>
      </c>
      <c r="I770">
        <v>76</v>
      </c>
    </row>
    <row r="771" spans="8:9" x14ac:dyDescent="0.25">
      <c r="H771" s="129">
        <v>46427</v>
      </c>
      <c r="I771">
        <v>76</v>
      </c>
    </row>
    <row r="772" spans="8:9" x14ac:dyDescent="0.25">
      <c r="H772" s="129">
        <v>46428</v>
      </c>
      <c r="I772">
        <v>76</v>
      </c>
    </row>
    <row r="773" spans="8:9" x14ac:dyDescent="0.25">
      <c r="H773" s="129">
        <v>46429</v>
      </c>
      <c r="I773">
        <v>77</v>
      </c>
    </row>
    <row r="774" spans="8:9" x14ac:dyDescent="0.25">
      <c r="H774" s="129">
        <v>46430</v>
      </c>
      <c r="I774">
        <v>77</v>
      </c>
    </row>
    <row r="775" spans="8:9" x14ac:dyDescent="0.25">
      <c r="H775" s="129">
        <v>46431</v>
      </c>
      <c r="I775">
        <v>77</v>
      </c>
    </row>
    <row r="776" spans="8:9" x14ac:dyDescent="0.25">
      <c r="H776" s="129">
        <v>46432</v>
      </c>
      <c r="I776">
        <v>77</v>
      </c>
    </row>
    <row r="777" spans="8:9" x14ac:dyDescent="0.25">
      <c r="H777" s="129">
        <v>46433</v>
      </c>
      <c r="I777">
        <v>77</v>
      </c>
    </row>
    <row r="778" spans="8:9" x14ac:dyDescent="0.25">
      <c r="H778" s="129">
        <v>46434</v>
      </c>
      <c r="I778">
        <v>77</v>
      </c>
    </row>
    <row r="779" spans="8:9" x14ac:dyDescent="0.25">
      <c r="H779" s="129">
        <v>46435</v>
      </c>
      <c r="I779">
        <v>77</v>
      </c>
    </row>
    <row r="780" spans="8:9" x14ac:dyDescent="0.25">
      <c r="H780" s="129">
        <v>46436</v>
      </c>
      <c r="I780">
        <v>77</v>
      </c>
    </row>
    <row r="781" spans="8:9" x14ac:dyDescent="0.25">
      <c r="H781" s="129">
        <v>46437</v>
      </c>
      <c r="I781">
        <v>77</v>
      </c>
    </row>
    <row r="782" spans="8:9" x14ac:dyDescent="0.25">
      <c r="H782" s="129">
        <v>46438</v>
      </c>
      <c r="I782">
        <v>77</v>
      </c>
    </row>
    <row r="783" spans="8:9" x14ac:dyDescent="0.25">
      <c r="H783" s="129">
        <v>46439</v>
      </c>
      <c r="I783">
        <v>78</v>
      </c>
    </row>
    <row r="784" spans="8:9" x14ac:dyDescent="0.25">
      <c r="H784" s="129">
        <v>46440</v>
      </c>
      <c r="I784">
        <v>78</v>
      </c>
    </row>
    <row r="785" spans="8:9" x14ac:dyDescent="0.25">
      <c r="H785" s="129">
        <v>46441</v>
      </c>
      <c r="I785">
        <v>78</v>
      </c>
    </row>
    <row r="786" spans="8:9" x14ac:dyDescent="0.25">
      <c r="H786" s="129">
        <v>46442</v>
      </c>
      <c r="I786">
        <v>78</v>
      </c>
    </row>
    <row r="787" spans="8:9" x14ac:dyDescent="0.25">
      <c r="H787" s="129">
        <v>46443</v>
      </c>
      <c r="I787">
        <v>78</v>
      </c>
    </row>
    <row r="788" spans="8:9" x14ac:dyDescent="0.25">
      <c r="H788" s="129">
        <v>46444</v>
      </c>
      <c r="I788">
        <v>78</v>
      </c>
    </row>
    <row r="789" spans="8:9" x14ac:dyDescent="0.25">
      <c r="H789" s="129">
        <v>46445</v>
      </c>
      <c r="I789">
        <v>78</v>
      </c>
    </row>
    <row r="790" spans="8:9" x14ac:dyDescent="0.25">
      <c r="H790" s="129">
        <v>46446</v>
      </c>
      <c r="I790">
        <v>78</v>
      </c>
    </row>
    <row r="791" spans="8:9" x14ac:dyDescent="0.25">
      <c r="H791" s="129">
        <v>46447</v>
      </c>
      <c r="I791">
        <v>79</v>
      </c>
    </row>
    <row r="792" spans="8:9" x14ac:dyDescent="0.25">
      <c r="H792" s="129">
        <v>46448</v>
      </c>
      <c r="I792">
        <v>79</v>
      </c>
    </row>
    <row r="793" spans="8:9" x14ac:dyDescent="0.25">
      <c r="H793" s="129">
        <v>46449</v>
      </c>
      <c r="I793">
        <v>79</v>
      </c>
    </row>
    <row r="794" spans="8:9" x14ac:dyDescent="0.25">
      <c r="H794" s="129">
        <v>46450</v>
      </c>
      <c r="I794">
        <v>79</v>
      </c>
    </row>
    <row r="795" spans="8:9" x14ac:dyDescent="0.25">
      <c r="H795" s="129">
        <v>46451</v>
      </c>
      <c r="I795">
        <v>79</v>
      </c>
    </row>
    <row r="796" spans="8:9" x14ac:dyDescent="0.25">
      <c r="H796" s="129">
        <v>46452</v>
      </c>
      <c r="I796">
        <v>79</v>
      </c>
    </row>
    <row r="797" spans="8:9" x14ac:dyDescent="0.25">
      <c r="H797" s="129">
        <v>46453</v>
      </c>
      <c r="I797">
        <v>79</v>
      </c>
    </row>
    <row r="798" spans="8:9" x14ac:dyDescent="0.25">
      <c r="H798" s="129">
        <v>46454</v>
      </c>
      <c r="I798">
        <v>79</v>
      </c>
    </row>
    <row r="799" spans="8:9" x14ac:dyDescent="0.25">
      <c r="H799" s="129">
        <v>46455</v>
      </c>
      <c r="I799">
        <v>79</v>
      </c>
    </row>
    <row r="800" spans="8:9" x14ac:dyDescent="0.25">
      <c r="H800" s="129">
        <v>46456</v>
      </c>
      <c r="I800">
        <v>79</v>
      </c>
    </row>
    <row r="801" spans="8:9" x14ac:dyDescent="0.25">
      <c r="H801" s="129">
        <v>46457</v>
      </c>
      <c r="I801">
        <v>80</v>
      </c>
    </row>
    <row r="802" spans="8:9" x14ac:dyDescent="0.25">
      <c r="H802" s="129">
        <v>46458</v>
      </c>
      <c r="I802">
        <v>80</v>
      </c>
    </row>
    <row r="803" spans="8:9" x14ac:dyDescent="0.25">
      <c r="H803" s="129">
        <v>46459</v>
      </c>
      <c r="I803">
        <v>80</v>
      </c>
    </row>
    <row r="804" spans="8:9" x14ac:dyDescent="0.25">
      <c r="H804" s="129">
        <v>46460</v>
      </c>
      <c r="I804">
        <v>80</v>
      </c>
    </row>
    <row r="805" spans="8:9" x14ac:dyDescent="0.25">
      <c r="H805" s="129">
        <v>46461</v>
      </c>
      <c r="I805">
        <v>80</v>
      </c>
    </row>
    <row r="806" spans="8:9" x14ac:dyDescent="0.25">
      <c r="H806" s="129">
        <v>46462</v>
      </c>
      <c r="I806">
        <v>80</v>
      </c>
    </row>
    <row r="807" spans="8:9" x14ac:dyDescent="0.25">
      <c r="H807" s="129">
        <v>46463</v>
      </c>
      <c r="I807">
        <v>80</v>
      </c>
    </row>
    <row r="808" spans="8:9" x14ac:dyDescent="0.25">
      <c r="H808" s="129">
        <v>46464</v>
      </c>
      <c r="I808">
        <v>80</v>
      </c>
    </row>
    <row r="809" spans="8:9" x14ac:dyDescent="0.25">
      <c r="H809" s="129">
        <v>46465</v>
      </c>
      <c r="I809">
        <v>80</v>
      </c>
    </row>
    <row r="810" spans="8:9" x14ac:dyDescent="0.25">
      <c r="H810" s="129">
        <v>46466</v>
      </c>
      <c r="I810">
        <v>80</v>
      </c>
    </row>
    <row r="811" spans="8:9" x14ac:dyDescent="0.25">
      <c r="H811" s="129">
        <v>46467</v>
      </c>
      <c r="I811">
        <v>81</v>
      </c>
    </row>
    <row r="812" spans="8:9" x14ac:dyDescent="0.25">
      <c r="H812" s="129">
        <v>46468</v>
      </c>
      <c r="I812">
        <v>81</v>
      </c>
    </row>
    <row r="813" spans="8:9" x14ac:dyDescent="0.25">
      <c r="H813" s="129">
        <v>46469</v>
      </c>
      <c r="I813">
        <v>81</v>
      </c>
    </row>
    <row r="814" spans="8:9" x14ac:dyDescent="0.25">
      <c r="H814" s="129">
        <v>46470</v>
      </c>
      <c r="I814">
        <v>81</v>
      </c>
    </row>
    <row r="815" spans="8:9" x14ac:dyDescent="0.25">
      <c r="H815" s="129">
        <v>46471</v>
      </c>
      <c r="I815">
        <v>81</v>
      </c>
    </row>
    <row r="816" spans="8:9" x14ac:dyDescent="0.25">
      <c r="H816" s="129">
        <v>46472</v>
      </c>
      <c r="I816">
        <v>81</v>
      </c>
    </row>
    <row r="817" spans="8:9" x14ac:dyDescent="0.25">
      <c r="H817" s="129">
        <v>46473</v>
      </c>
      <c r="I817">
        <v>81</v>
      </c>
    </row>
    <row r="818" spans="8:9" x14ac:dyDescent="0.25">
      <c r="H818" s="129">
        <v>46474</v>
      </c>
      <c r="I818">
        <v>81</v>
      </c>
    </row>
    <row r="819" spans="8:9" x14ac:dyDescent="0.25">
      <c r="H819" s="129">
        <v>46475</v>
      </c>
      <c r="I819">
        <v>81</v>
      </c>
    </row>
    <row r="820" spans="8:9" x14ac:dyDescent="0.25">
      <c r="H820" s="129">
        <v>46476</v>
      </c>
      <c r="I820">
        <v>81</v>
      </c>
    </row>
    <row r="821" spans="8:9" x14ac:dyDescent="0.25">
      <c r="H821" s="129">
        <v>46477</v>
      </c>
      <c r="I821">
        <v>81</v>
      </c>
    </row>
    <row r="822" spans="8:9" x14ac:dyDescent="0.25">
      <c r="H822" s="129">
        <v>46478</v>
      </c>
      <c r="I822">
        <v>82</v>
      </c>
    </row>
    <row r="823" spans="8:9" x14ac:dyDescent="0.25">
      <c r="H823" s="129">
        <v>46479</v>
      </c>
      <c r="I823">
        <v>82</v>
      </c>
    </row>
    <row r="824" spans="8:9" x14ac:dyDescent="0.25">
      <c r="H824" s="129">
        <v>46480</v>
      </c>
      <c r="I824">
        <v>82</v>
      </c>
    </row>
    <row r="825" spans="8:9" x14ac:dyDescent="0.25">
      <c r="H825" s="129">
        <v>46481</v>
      </c>
      <c r="I825">
        <v>82</v>
      </c>
    </row>
    <row r="826" spans="8:9" x14ac:dyDescent="0.25">
      <c r="H826" s="129">
        <v>46482</v>
      </c>
      <c r="I826">
        <v>82</v>
      </c>
    </row>
    <row r="827" spans="8:9" x14ac:dyDescent="0.25">
      <c r="H827" s="129">
        <v>46483</v>
      </c>
      <c r="I827">
        <v>82</v>
      </c>
    </row>
    <row r="828" spans="8:9" x14ac:dyDescent="0.25">
      <c r="H828" s="129">
        <v>46484</v>
      </c>
      <c r="I828">
        <v>82</v>
      </c>
    </row>
    <row r="829" spans="8:9" x14ac:dyDescent="0.25">
      <c r="H829" s="129">
        <v>46485</v>
      </c>
      <c r="I829">
        <v>82</v>
      </c>
    </row>
    <row r="830" spans="8:9" x14ac:dyDescent="0.25">
      <c r="H830" s="129">
        <v>46486</v>
      </c>
      <c r="I830">
        <v>82</v>
      </c>
    </row>
    <row r="831" spans="8:9" x14ac:dyDescent="0.25">
      <c r="H831" s="129">
        <v>46487</v>
      </c>
      <c r="I831">
        <v>82</v>
      </c>
    </row>
    <row r="832" spans="8:9" x14ac:dyDescent="0.25">
      <c r="H832" s="129">
        <v>46488</v>
      </c>
      <c r="I832">
        <v>83</v>
      </c>
    </row>
    <row r="833" spans="8:9" x14ac:dyDescent="0.25">
      <c r="H833" s="129">
        <v>46489</v>
      </c>
      <c r="I833">
        <v>83</v>
      </c>
    </row>
    <row r="834" spans="8:9" x14ac:dyDescent="0.25">
      <c r="H834" s="129">
        <v>46490</v>
      </c>
      <c r="I834">
        <v>83</v>
      </c>
    </row>
    <row r="835" spans="8:9" x14ac:dyDescent="0.25">
      <c r="H835" s="129">
        <v>46491</v>
      </c>
      <c r="I835">
        <v>83</v>
      </c>
    </row>
    <row r="836" spans="8:9" x14ac:dyDescent="0.25">
      <c r="H836" s="129">
        <v>46492</v>
      </c>
      <c r="I836">
        <v>83</v>
      </c>
    </row>
    <row r="837" spans="8:9" x14ac:dyDescent="0.25">
      <c r="H837" s="129">
        <v>46493</v>
      </c>
      <c r="I837">
        <v>83</v>
      </c>
    </row>
    <row r="838" spans="8:9" x14ac:dyDescent="0.25">
      <c r="H838" s="129">
        <v>46494</v>
      </c>
      <c r="I838">
        <v>83</v>
      </c>
    </row>
    <row r="839" spans="8:9" x14ac:dyDescent="0.25">
      <c r="H839" s="129">
        <v>46495</v>
      </c>
      <c r="I839">
        <v>83</v>
      </c>
    </row>
    <row r="840" spans="8:9" x14ac:dyDescent="0.25">
      <c r="H840" s="129">
        <v>46496</v>
      </c>
      <c r="I840">
        <v>83</v>
      </c>
    </row>
    <row r="841" spans="8:9" x14ac:dyDescent="0.25">
      <c r="H841" s="129">
        <v>46497</v>
      </c>
      <c r="I841">
        <v>83</v>
      </c>
    </row>
    <row r="842" spans="8:9" x14ac:dyDescent="0.25">
      <c r="H842" s="129">
        <v>46498</v>
      </c>
      <c r="I842">
        <v>84</v>
      </c>
    </row>
    <row r="843" spans="8:9" x14ac:dyDescent="0.25">
      <c r="H843" s="129">
        <v>46499</v>
      </c>
      <c r="I843">
        <v>84</v>
      </c>
    </row>
    <row r="844" spans="8:9" x14ac:dyDescent="0.25">
      <c r="H844" s="129">
        <v>46500</v>
      </c>
      <c r="I844">
        <v>84</v>
      </c>
    </row>
    <row r="845" spans="8:9" x14ac:dyDescent="0.25">
      <c r="H845" s="129">
        <v>46501</v>
      </c>
      <c r="I845">
        <v>84</v>
      </c>
    </row>
    <row r="846" spans="8:9" x14ac:dyDescent="0.25">
      <c r="H846" s="129">
        <v>46502</v>
      </c>
      <c r="I846">
        <v>84</v>
      </c>
    </row>
    <row r="847" spans="8:9" x14ac:dyDescent="0.25">
      <c r="H847" s="129">
        <v>46503</v>
      </c>
      <c r="I847">
        <v>84</v>
      </c>
    </row>
    <row r="848" spans="8:9" x14ac:dyDescent="0.25">
      <c r="H848" s="129">
        <v>46504</v>
      </c>
      <c r="I848">
        <v>84</v>
      </c>
    </row>
    <row r="849" spans="8:9" x14ac:dyDescent="0.25">
      <c r="H849" s="129">
        <v>46505</v>
      </c>
      <c r="I849">
        <v>84</v>
      </c>
    </row>
    <row r="850" spans="8:9" x14ac:dyDescent="0.25">
      <c r="H850" s="129">
        <v>46506</v>
      </c>
      <c r="I850">
        <v>84</v>
      </c>
    </row>
    <row r="851" spans="8:9" x14ac:dyDescent="0.25">
      <c r="H851" s="129">
        <v>46507</v>
      </c>
      <c r="I851">
        <v>84</v>
      </c>
    </row>
    <row r="852" spans="8:9" x14ac:dyDescent="0.25">
      <c r="H852" s="129">
        <v>46508</v>
      </c>
      <c r="I852">
        <v>85</v>
      </c>
    </row>
    <row r="853" spans="8:9" x14ac:dyDescent="0.25">
      <c r="H853" s="129">
        <v>46509</v>
      </c>
      <c r="I853">
        <v>85</v>
      </c>
    </row>
    <row r="854" spans="8:9" x14ac:dyDescent="0.25">
      <c r="H854" s="129">
        <v>46510</v>
      </c>
      <c r="I854">
        <v>85</v>
      </c>
    </row>
    <row r="855" spans="8:9" x14ac:dyDescent="0.25">
      <c r="H855" s="129">
        <v>46511</v>
      </c>
      <c r="I855">
        <v>85</v>
      </c>
    </row>
    <row r="856" spans="8:9" x14ac:dyDescent="0.25">
      <c r="H856" s="129">
        <v>46512</v>
      </c>
      <c r="I856">
        <v>85</v>
      </c>
    </row>
    <row r="857" spans="8:9" x14ac:dyDescent="0.25">
      <c r="H857" s="129">
        <v>46513</v>
      </c>
      <c r="I857">
        <v>85</v>
      </c>
    </row>
    <row r="858" spans="8:9" x14ac:dyDescent="0.25">
      <c r="H858" s="129">
        <v>46514</v>
      </c>
      <c r="I858">
        <v>85</v>
      </c>
    </row>
    <row r="859" spans="8:9" x14ac:dyDescent="0.25">
      <c r="H859" s="129">
        <v>46515</v>
      </c>
      <c r="I859">
        <v>85</v>
      </c>
    </row>
    <row r="860" spans="8:9" x14ac:dyDescent="0.25">
      <c r="H860" s="129">
        <v>46516</v>
      </c>
      <c r="I860">
        <v>85</v>
      </c>
    </row>
    <row r="861" spans="8:9" x14ac:dyDescent="0.25">
      <c r="H861" s="129">
        <v>46517</v>
      </c>
      <c r="I861">
        <v>85</v>
      </c>
    </row>
    <row r="862" spans="8:9" x14ac:dyDescent="0.25">
      <c r="H862" s="129">
        <v>46518</v>
      </c>
      <c r="I862">
        <v>86</v>
      </c>
    </row>
    <row r="863" spans="8:9" x14ac:dyDescent="0.25">
      <c r="H863" s="129">
        <v>46519</v>
      </c>
      <c r="I863">
        <v>86</v>
      </c>
    </row>
    <row r="864" spans="8:9" x14ac:dyDescent="0.25">
      <c r="H864" s="129">
        <v>46520</v>
      </c>
      <c r="I864">
        <v>86</v>
      </c>
    </row>
    <row r="865" spans="8:9" x14ac:dyDescent="0.25">
      <c r="H865" s="129">
        <v>46521</v>
      </c>
      <c r="I865">
        <v>86</v>
      </c>
    </row>
    <row r="866" spans="8:9" x14ac:dyDescent="0.25">
      <c r="H866" s="129">
        <v>46522</v>
      </c>
      <c r="I866">
        <v>86</v>
      </c>
    </row>
    <row r="867" spans="8:9" x14ac:dyDescent="0.25">
      <c r="H867" s="129">
        <v>46523</v>
      </c>
      <c r="I867">
        <v>86</v>
      </c>
    </row>
    <row r="868" spans="8:9" x14ac:dyDescent="0.25">
      <c r="H868" s="129">
        <v>46524</v>
      </c>
      <c r="I868">
        <v>86</v>
      </c>
    </row>
    <row r="869" spans="8:9" x14ac:dyDescent="0.25">
      <c r="H869" s="129">
        <v>46525</v>
      </c>
      <c r="I869">
        <v>86</v>
      </c>
    </row>
    <row r="870" spans="8:9" x14ac:dyDescent="0.25">
      <c r="H870" s="129">
        <v>46526</v>
      </c>
      <c r="I870">
        <v>86</v>
      </c>
    </row>
    <row r="871" spans="8:9" x14ac:dyDescent="0.25">
      <c r="H871" s="129">
        <v>46527</v>
      </c>
      <c r="I871">
        <v>86</v>
      </c>
    </row>
    <row r="872" spans="8:9" x14ac:dyDescent="0.25">
      <c r="H872" s="129">
        <v>46528</v>
      </c>
      <c r="I872">
        <v>87</v>
      </c>
    </row>
    <row r="873" spans="8:9" x14ac:dyDescent="0.25">
      <c r="H873" s="129">
        <v>46529</v>
      </c>
      <c r="I873">
        <v>87</v>
      </c>
    </row>
    <row r="874" spans="8:9" x14ac:dyDescent="0.25">
      <c r="H874" s="129">
        <v>46530</v>
      </c>
      <c r="I874">
        <v>87</v>
      </c>
    </row>
    <row r="875" spans="8:9" x14ac:dyDescent="0.25">
      <c r="H875" s="129">
        <v>46531</v>
      </c>
      <c r="I875">
        <v>87</v>
      </c>
    </row>
    <row r="876" spans="8:9" x14ac:dyDescent="0.25">
      <c r="H876" s="129">
        <v>46532</v>
      </c>
      <c r="I876">
        <v>87</v>
      </c>
    </row>
    <row r="877" spans="8:9" x14ac:dyDescent="0.25">
      <c r="H877" s="129">
        <v>46533</v>
      </c>
      <c r="I877">
        <v>87</v>
      </c>
    </row>
    <row r="878" spans="8:9" x14ac:dyDescent="0.25">
      <c r="H878" s="129">
        <v>46534</v>
      </c>
      <c r="I878">
        <v>87</v>
      </c>
    </row>
    <row r="879" spans="8:9" x14ac:dyDescent="0.25">
      <c r="H879" s="129">
        <v>46535</v>
      </c>
      <c r="I879">
        <v>87</v>
      </c>
    </row>
    <row r="880" spans="8:9" x14ac:dyDescent="0.25">
      <c r="H880" s="129">
        <v>46536</v>
      </c>
      <c r="I880">
        <v>87</v>
      </c>
    </row>
    <row r="881" spans="8:9" x14ac:dyDescent="0.25">
      <c r="H881" s="129">
        <v>46537</v>
      </c>
      <c r="I881">
        <v>87</v>
      </c>
    </row>
    <row r="882" spans="8:9" x14ac:dyDescent="0.25">
      <c r="H882" s="129">
        <v>46538</v>
      </c>
      <c r="I882">
        <v>87</v>
      </c>
    </row>
    <row r="883" spans="8:9" x14ac:dyDescent="0.25">
      <c r="H883" s="129">
        <v>46539</v>
      </c>
      <c r="I883">
        <v>88</v>
      </c>
    </row>
    <row r="884" spans="8:9" x14ac:dyDescent="0.25">
      <c r="H884" s="129">
        <v>46540</v>
      </c>
      <c r="I884">
        <v>88</v>
      </c>
    </row>
    <row r="885" spans="8:9" x14ac:dyDescent="0.25">
      <c r="H885" s="129">
        <v>46541</v>
      </c>
      <c r="I885">
        <v>88</v>
      </c>
    </row>
    <row r="886" spans="8:9" x14ac:dyDescent="0.25">
      <c r="H886" s="129">
        <v>46542</v>
      </c>
      <c r="I886">
        <v>88</v>
      </c>
    </row>
    <row r="887" spans="8:9" x14ac:dyDescent="0.25">
      <c r="H887" s="129">
        <v>46543</v>
      </c>
      <c r="I887">
        <v>88</v>
      </c>
    </row>
    <row r="888" spans="8:9" x14ac:dyDescent="0.25">
      <c r="H888" s="129">
        <v>46544</v>
      </c>
      <c r="I888">
        <v>88</v>
      </c>
    </row>
    <row r="889" spans="8:9" x14ac:dyDescent="0.25">
      <c r="H889" s="129">
        <v>46545</v>
      </c>
      <c r="I889">
        <v>88</v>
      </c>
    </row>
    <row r="890" spans="8:9" x14ac:dyDescent="0.25">
      <c r="H890" s="129">
        <v>46546</v>
      </c>
      <c r="I890">
        <v>88</v>
      </c>
    </row>
    <row r="891" spans="8:9" x14ac:dyDescent="0.25">
      <c r="H891" s="129">
        <v>46547</v>
      </c>
      <c r="I891">
        <v>88</v>
      </c>
    </row>
    <row r="892" spans="8:9" x14ac:dyDescent="0.25">
      <c r="H892" s="129">
        <v>46548</v>
      </c>
      <c r="I892">
        <v>88</v>
      </c>
    </row>
    <row r="893" spans="8:9" x14ac:dyDescent="0.25">
      <c r="H893" s="129">
        <v>46549</v>
      </c>
      <c r="I893">
        <v>89</v>
      </c>
    </row>
    <row r="894" spans="8:9" x14ac:dyDescent="0.25">
      <c r="H894" s="129">
        <v>46550</v>
      </c>
      <c r="I894">
        <v>89</v>
      </c>
    </row>
    <row r="895" spans="8:9" x14ac:dyDescent="0.25">
      <c r="H895" s="129">
        <v>46551</v>
      </c>
      <c r="I895">
        <v>89</v>
      </c>
    </row>
    <row r="896" spans="8:9" x14ac:dyDescent="0.25">
      <c r="H896" s="129">
        <v>46552</v>
      </c>
      <c r="I896">
        <v>89</v>
      </c>
    </row>
    <row r="897" spans="8:9" x14ac:dyDescent="0.25">
      <c r="H897" s="129">
        <v>46553</v>
      </c>
      <c r="I897">
        <v>89</v>
      </c>
    </row>
    <row r="898" spans="8:9" x14ac:dyDescent="0.25">
      <c r="H898" s="129">
        <v>46554</v>
      </c>
      <c r="I898">
        <v>89</v>
      </c>
    </row>
    <row r="899" spans="8:9" x14ac:dyDescent="0.25">
      <c r="H899" s="129">
        <v>46555</v>
      </c>
      <c r="I899">
        <v>89</v>
      </c>
    </row>
    <row r="900" spans="8:9" x14ac:dyDescent="0.25">
      <c r="H900" s="129">
        <v>46556</v>
      </c>
      <c r="I900">
        <v>89</v>
      </c>
    </row>
    <row r="901" spans="8:9" x14ac:dyDescent="0.25">
      <c r="H901" s="129">
        <v>46557</v>
      </c>
      <c r="I901">
        <v>89</v>
      </c>
    </row>
    <row r="902" spans="8:9" x14ac:dyDescent="0.25">
      <c r="H902" s="129">
        <v>46558</v>
      </c>
      <c r="I902">
        <v>89</v>
      </c>
    </row>
    <row r="903" spans="8:9" x14ac:dyDescent="0.25">
      <c r="H903" s="129">
        <v>46559</v>
      </c>
      <c r="I903">
        <v>90</v>
      </c>
    </row>
    <row r="904" spans="8:9" x14ac:dyDescent="0.25">
      <c r="H904" s="129">
        <v>46560</v>
      </c>
      <c r="I904">
        <v>90</v>
      </c>
    </row>
    <row r="905" spans="8:9" x14ac:dyDescent="0.25">
      <c r="H905" s="129">
        <v>46561</v>
      </c>
      <c r="I905">
        <v>90</v>
      </c>
    </row>
    <row r="906" spans="8:9" x14ac:dyDescent="0.25">
      <c r="H906" s="129">
        <v>46562</v>
      </c>
      <c r="I906">
        <v>90</v>
      </c>
    </row>
    <row r="907" spans="8:9" x14ac:dyDescent="0.25">
      <c r="H907" s="129">
        <v>46563</v>
      </c>
      <c r="I907">
        <v>90</v>
      </c>
    </row>
    <row r="908" spans="8:9" x14ac:dyDescent="0.25">
      <c r="H908" s="129">
        <v>46564</v>
      </c>
      <c r="I908">
        <v>90</v>
      </c>
    </row>
    <row r="909" spans="8:9" x14ac:dyDescent="0.25">
      <c r="H909" s="129">
        <v>46565</v>
      </c>
      <c r="I909">
        <v>90</v>
      </c>
    </row>
    <row r="910" spans="8:9" x14ac:dyDescent="0.25">
      <c r="H910" s="129">
        <v>46566</v>
      </c>
      <c r="I910">
        <v>90</v>
      </c>
    </row>
    <row r="911" spans="8:9" x14ac:dyDescent="0.25">
      <c r="H911" s="129">
        <v>46567</v>
      </c>
      <c r="I911">
        <v>90</v>
      </c>
    </row>
    <row r="912" spans="8:9" x14ac:dyDescent="0.25">
      <c r="H912" s="129">
        <v>46568</v>
      </c>
      <c r="I912">
        <v>90</v>
      </c>
    </row>
    <row r="913" spans="8:9" x14ac:dyDescent="0.25">
      <c r="H913" s="129">
        <v>46569</v>
      </c>
      <c r="I913">
        <v>91</v>
      </c>
    </row>
    <row r="914" spans="8:9" x14ac:dyDescent="0.25">
      <c r="H914" s="129">
        <v>46570</v>
      </c>
      <c r="I914">
        <v>91</v>
      </c>
    </row>
    <row r="915" spans="8:9" x14ac:dyDescent="0.25">
      <c r="H915" s="129">
        <v>46571</v>
      </c>
      <c r="I915">
        <v>91</v>
      </c>
    </row>
    <row r="916" spans="8:9" x14ac:dyDescent="0.25">
      <c r="H916" s="129">
        <v>46572</v>
      </c>
      <c r="I916">
        <v>91</v>
      </c>
    </row>
    <row r="917" spans="8:9" x14ac:dyDescent="0.25">
      <c r="H917" s="129">
        <v>46573</v>
      </c>
      <c r="I917">
        <v>91</v>
      </c>
    </row>
    <row r="918" spans="8:9" x14ac:dyDescent="0.25">
      <c r="H918" s="129">
        <v>46574</v>
      </c>
      <c r="I918">
        <v>91</v>
      </c>
    </row>
    <row r="919" spans="8:9" x14ac:dyDescent="0.25">
      <c r="H919" s="129">
        <v>46575</v>
      </c>
      <c r="I919">
        <v>91</v>
      </c>
    </row>
    <row r="920" spans="8:9" x14ac:dyDescent="0.25">
      <c r="H920" s="129">
        <v>46576</v>
      </c>
      <c r="I920">
        <v>91</v>
      </c>
    </row>
    <row r="921" spans="8:9" x14ac:dyDescent="0.25">
      <c r="H921" s="129">
        <v>46577</v>
      </c>
      <c r="I921">
        <v>91</v>
      </c>
    </row>
    <row r="922" spans="8:9" x14ac:dyDescent="0.25">
      <c r="H922" s="129">
        <v>46578</v>
      </c>
      <c r="I922">
        <v>91</v>
      </c>
    </row>
    <row r="923" spans="8:9" x14ac:dyDescent="0.25">
      <c r="H923" s="129">
        <v>46579</v>
      </c>
      <c r="I923">
        <v>92</v>
      </c>
    </row>
    <row r="924" spans="8:9" x14ac:dyDescent="0.25">
      <c r="H924" s="129">
        <v>46580</v>
      </c>
      <c r="I924">
        <v>92</v>
      </c>
    </row>
    <row r="925" spans="8:9" x14ac:dyDescent="0.25">
      <c r="H925" s="129">
        <v>46581</v>
      </c>
      <c r="I925">
        <v>92</v>
      </c>
    </row>
    <row r="926" spans="8:9" x14ac:dyDescent="0.25">
      <c r="H926" s="129">
        <v>46582</v>
      </c>
      <c r="I926">
        <v>92</v>
      </c>
    </row>
    <row r="927" spans="8:9" x14ac:dyDescent="0.25">
      <c r="H927" s="129">
        <v>46583</v>
      </c>
      <c r="I927">
        <v>92</v>
      </c>
    </row>
    <row r="928" spans="8:9" x14ac:dyDescent="0.25">
      <c r="H928" s="129">
        <v>46584</v>
      </c>
      <c r="I928">
        <v>92</v>
      </c>
    </row>
    <row r="929" spans="8:9" x14ac:dyDescent="0.25">
      <c r="H929" s="129">
        <v>46585</v>
      </c>
      <c r="I929">
        <v>92</v>
      </c>
    </row>
    <row r="930" spans="8:9" x14ac:dyDescent="0.25">
      <c r="H930" s="129">
        <v>46586</v>
      </c>
      <c r="I930">
        <v>92</v>
      </c>
    </row>
    <row r="931" spans="8:9" x14ac:dyDescent="0.25">
      <c r="H931" s="129">
        <v>46587</v>
      </c>
      <c r="I931">
        <v>92</v>
      </c>
    </row>
    <row r="932" spans="8:9" x14ac:dyDescent="0.25">
      <c r="H932" s="129">
        <v>46588</v>
      </c>
      <c r="I932">
        <v>92</v>
      </c>
    </row>
    <row r="933" spans="8:9" x14ac:dyDescent="0.25">
      <c r="H933" s="129">
        <v>46589</v>
      </c>
      <c r="I933">
        <v>93</v>
      </c>
    </row>
    <row r="934" spans="8:9" x14ac:dyDescent="0.25">
      <c r="H934" s="129">
        <v>46590</v>
      </c>
      <c r="I934">
        <v>93</v>
      </c>
    </row>
    <row r="935" spans="8:9" x14ac:dyDescent="0.25">
      <c r="H935" s="129">
        <v>46591</v>
      </c>
      <c r="I935">
        <v>93</v>
      </c>
    </row>
    <row r="936" spans="8:9" x14ac:dyDescent="0.25">
      <c r="H936" s="129">
        <v>46592</v>
      </c>
      <c r="I936">
        <v>93</v>
      </c>
    </row>
    <row r="937" spans="8:9" x14ac:dyDescent="0.25">
      <c r="H937" s="129">
        <v>46593</v>
      </c>
      <c r="I937">
        <v>93</v>
      </c>
    </row>
    <row r="938" spans="8:9" x14ac:dyDescent="0.25">
      <c r="H938" s="129">
        <v>46594</v>
      </c>
      <c r="I938">
        <v>93</v>
      </c>
    </row>
    <row r="939" spans="8:9" x14ac:dyDescent="0.25">
      <c r="H939" s="129">
        <v>46595</v>
      </c>
      <c r="I939">
        <v>93</v>
      </c>
    </row>
    <row r="940" spans="8:9" x14ac:dyDescent="0.25">
      <c r="H940" s="129">
        <v>46596</v>
      </c>
      <c r="I940">
        <v>93</v>
      </c>
    </row>
    <row r="941" spans="8:9" x14ac:dyDescent="0.25">
      <c r="H941" s="129">
        <v>46597</v>
      </c>
      <c r="I941">
        <v>93</v>
      </c>
    </row>
    <row r="942" spans="8:9" x14ac:dyDescent="0.25">
      <c r="H942" s="129">
        <v>46598</v>
      </c>
      <c r="I942">
        <v>93</v>
      </c>
    </row>
    <row r="943" spans="8:9" x14ac:dyDescent="0.25">
      <c r="H943" s="129">
        <v>46599</v>
      </c>
      <c r="I943">
        <v>93</v>
      </c>
    </row>
    <row r="944" spans="8:9" x14ac:dyDescent="0.25">
      <c r="H944" s="129">
        <v>46600</v>
      </c>
      <c r="I944">
        <v>94</v>
      </c>
    </row>
    <row r="945" spans="8:9" x14ac:dyDescent="0.25">
      <c r="H945" s="129">
        <v>46601</v>
      </c>
      <c r="I945">
        <v>94</v>
      </c>
    </row>
    <row r="946" spans="8:9" x14ac:dyDescent="0.25">
      <c r="H946" s="129">
        <v>46602</v>
      </c>
      <c r="I946">
        <v>94</v>
      </c>
    </row>
    <row r="947" spans="8:9" x14ac:dyDescent="0.25">
      <c r="H947" s="129">
        <v>46603</v>
      </c>
      <c r="I947">
        <v>94</v>
      </c>
    </row>
    <row r="948" spans="8:9" x14ac:dyDescent="0.25">
      <c r="H948" s="129">
        <v>46604</v>
      </c>
      <c r="I948">
        <v>94</v>
      </c>
    </row>
    <row r="949" spans="8:9" x14ac:dyDescent="0.25">
      <c r="H949" s="129">
        <v>46605</v>
      </c>
      <c r="I949">
        <v>94</v>
      </c>
    </row>
    <row r="950" spans="8:9" x14ac:dyDescent="0.25">
      <c r="H950" s="129">
        <v>46606</v>
      </c>
      <c r="I950">
        <v>94</v>
      </c>
    </row>
    <row r="951" spans="8:9" x14ac:dyDescent="0.25">
      <c r="H951" s="129">
        <v>46607</v>
      </c>
      <c r="I951">
        <v>94</v>
      </c>
    </row>
    <row r="952" spans="8:9" x14ac:dyDescent="0.25">
      <c r="H952" s="129">
        <v>46608</v>
      </c>
      <c r="I952">
        <v>94</v>
      </c>
    </row>
    <row r="953" spans="8:9" x14ac:dyDescent="0.25">
      <c r="H953" s="129">
        <v>46609</v>
      </c>
      <c r="I953">
        <v>94</v>
      </c>
    </row>
    <row r="954" spans="8:9" x14ac:dyDescent="0.25">
      <c r="H954" s="129">
        <v>46610</v>
      </c>
      <c r="I954">
        <v>95</v>
      </c>
    </row>
    <row r="955" spans="8:9" x14ac:dyDescent="0.25">
      <c r="H955" s="129">
        <v>46611</v>
      </c>
      <c r="I955">
        <v>95</v>
      </c>
    </row>
    <row r="956" spans="8:9" x14ac:dyDescent="0.25">
      <c r="H956" s="129">
        <v>46612</v>
      </c>
      <c r="I956">
        <v>95</v>
      </c>
    </row>
    <row r="957" spans="8:9" x14ac:dyDescent="0.25">
      <c r="H957" s="129">
        <v>46613</v>
      </c>
      <c r="I957">
        <v>95</v>
      </c>
    </row>
    <row r="958" spans="8:9" x14ac:dyDescent="0.25">
      <c r="H958" s="129">
        <v>46614</v>
      </c>
      <c r="I958">
        <v>95</v>
      </c>
    </row>
    <row r="959" spans="8:9" x14ac:dyDescent="0.25">
      <c r="H959" s="129">
        <v>46615</v>
      </c>
      <c r="I959">
        <v>95</v>
      </c>
    </row>
    <row r="960" spans="8:9" x14ac:dyDescent="0.25">
      <c r="H960" s="129">
        <v>46616</v>
      </c>
      <c r="I960">
        <v>95</v>
      </c>
    </row>
    <row r="961" spans="8:9" x14ac:dyDescent="0.25">
      <c r="H961" s="129">
        <v>46617</v>
      </c>
      <c r="I961">
        <v>95</v>
      </c>
    </row>
    <row r="962" spans="8:9" x14ac:dyDescent="0.25">
      <c r="H962" s="129">
        <v>46618</v>
      </c>
      <c r="I962">
        <v>95</v>
      </c>
    </row>
    <row r="963" spans="8:9" x14ac:dyDescent="0.25">
      <c r="H963" s="129">
        <v>46619</v>
      </c>
      <c r="I963">
        <v>95</v>
      </c>
    </row>
    <row r="964" spans="8:9" x14ac:dyDescent="0.25">
      <c r="H964" s="129">
        <v>46620</v>
      </c>
      <c r="I964">
        <v>96</v>
      </c>
    </row>
    <row r="965" spans="8:9" x14ac:dyDescent="0.25">
      <c r="H965" s="129">
        <v>46621</v>
      </c>
      <c r="I965">
        <v>96</v>
      </c>
    </row>
    <row r="966" spans="8:9" x14ac:dyDescent="0.25">
      <c r="H966" s="129">
        <v>46622</v>
      </c>
      <c r="I966">
        <v>96</v>
      </c>
    </row>
    <row r="967" spans="8:9" x14ac:dyDescent="0.25">
      <c r="H967" s="129">
        <v>46623</v>
      </c>
      <c r="I967">
        <v>96</v>
      </c>
    </row>
    <row r="968" spans="8:9" x14ac:dyDescent="0.25">
      <c r="H968" s="129">
        <v>46624</v>
      </c>
      <c r="I968">
        <v>96</v>
      </c>
    </row>
    <row r="969" spans="8:9" x14ac:dyDescent="0.25">
      <c r="H969" s="129">
        <v>46625</v>
      </c>
      <c r="I969">
        <v>96</v>
      </c>
    </row>
    <row r="970" spans="8:9" x14ac:dyDescent="0.25">
      <c r="H970" s="129">
        <v>46626</v>
      </c>
      <c r="I970">
        <v>96</v>
      </c>
    </row>
    <row r="971" spans="8:9" x14ac:dyDescent="0.25">
      <c r="H971" s="129">
        <v>46627</v>
      </c>
      <c r="I971">
        <v>96</v>
      </c>
    </row>
    <row r="972" spans="8:9" x14ac:dyDescent="0.25">
      <c r="H972" s="129">
        <v>46628</v>
      </c>
      <c r="I972">
        <v>96</v>
      </c>
    </row>
    <row r="973" spans="8:9" x14ac:dyDescent="0.25">
      <c r="H973" s="129">
        <v>46629</v>
      </c>
      <c r="I973">
        <v>96</v>
      </c>
    </row>
    <row r="974" spans="8:9" x14ac:dyDescent="0.25">
      <c r="H974" s="129">
        <v>46630</v>
      </c>
      <c r="I974">
        <v>96</v>
      </c>
    </row>
    <row r="975" spans="8:9" x14ac:dyDescent="0.25">
      <c r="H975" s="129">
        <v>46631</v>
      </c>
      <c r="I975">
        <v>97</v>
      </c>
    </row>
    <row r="976" spans="8:9" x14ac:dyDescent="0.25">
      <c r="H976" s="129">
        <v>46632</v>
      </c>
      <c r="I976">
        <v>97</v>
      </c>
    </row>
    <row r="977" spans="8:9" x14ac:dyDescent="0.25">
      <c r="H977" s="129">
        <v>46633</v>
      </c>
      <c r="I977">
        <v>97</v>
      </c>
    </row>
    <row r="978" spans="8:9" x14ac:dyDescent="0.25">
      <c r="H978" s="129">
        <v>46634</v>
      </c>
      <c r="I978">
        <v>97</v>
      </c>
    </row>
    <row r="979" spans="8:9" x14ac:dyDescent="0.25">
      <c r="H979" s="129">
        <v>46635</v>
      </c>
      <c r="I979">
        <v>97</v>
      </c>
    </row>
    <row r="980" spans="8:9" x14ac:dyDescent="0.25">
      <c r="H980" s="129">
        <v>46636</v>
      </c>
      <c r="I980">
        <v>97</v>
      </c>
    </row>
    <row r="981" spans="8:9" x14ac:dyDescent="0.25">
      <c r="H981" s="129">
        <v>46637</v>
      </c>
      <c r="I981">
        <v>97</v>
      </c>
    </row>
    <row r="982" spans="8:9" x14ac:dyDescent="0.25">
      <c r="H982" s="129">
        <v>46638</v>
      </c>
      <c r="I982">
        <v>97</v>
      </c>
    </row>
    <row r="983" spans="8:9" x14ac:dyDescent="0.25">
      <c r="H983" s="129">
        <v>46639</v>
      </c>
      <c r="I983">
        <v>97</v>
      </c>
    </row>
    <row r="984" spans="8:9" x14ac:dyDescent="0.25">
      <c r="H984" s="129">
        <v>46640</v>
      </c>
      <c r="I984">
        <v>97</v>
      </c>
    </row>
    <row r="985" spans="8:9" x14ac:dyDescent="0.25">
      <c r="H985" s="129">
        <v>46641</v>
      </c>
      <c r="I985">
        <v>98</v>
      </c>
    </row>
    <row r="986" spans="8:9" x14ac:dyDescent="0.25">
      <c r="H986" s="129">
        <v>46642</v>
      </c>
      <c r="I986">
        <v>98</v>
      </c>
    </row>
    <row r="987" spans="8:9" x14ac:dyDescent="0.25">
      <c r="H987" s="129">
        <v>46643</v>
      </c>
      <c r="I987">
        <v>98</v>
      </c>
    </row>
    <row r="988" spans="8:9" x14ac:dyDescent="0.25">
      <c r="H988" s="129">
        <v>46644</v>
      </c>
      <c r="I988">
        <v>98</v>
      </c>
    </row>
    <row r="989" spans="8:9" x14ac:dyDescent="0.25">
      <c r="H989" s="129">
        <v>46645</v>
      </c>
      <c r="I989">
        <v>98</v>
      </c>
    </row>
    <row r="990" spans="8:9" x14ac:dyDescent="0.25">
      <c r="H990" s="129">
        <v>46646</v>
      </c>
      <c r="I990">
        <v>98</v>
      </c>
    </row>
    <row r="991" spans="8:9" x14ac:dyDescent="0.25">
      <c r="H991" s="129">
        <v>46647</v>
      </c>
      <c r="I991">
        <v>98</v>
      </c>
    </row>
    <row r="992" spans="8:9" x14ac:dyDescent="0.25">
      <c r="H992" s="129">
        <v>46648</v>
      </c>
      <c r="I992">
        <v>98</v>
      </c>
    </row>
    <row r="993" spans="8:9" x14ac:dyDescent="0.25">
      <c r="H993" s="129">
        <v>46649</v>
      </c>
      <c r="I993">
        <v>98</v>
      </c>
    </row>
    <row r="994" spans="8:9" x14ac:dyDescent="0.25">
      <c r="H994" s="129">
        <v>46650</v>
      </c>
      <c r="I994">
        <v>98</v>
      </c>
    </row>
    <row r="995" spans="8:9" x14ac:dyDescent="0.25">
      <c r="H995" s="129">
        <v>46651</v>
      </c>
      <c r="I995">
        <v>99</v>
      </c>
    </row>
    <row r="996" spans="8:9" x14ac:dyDescent="0.25">
      <c r="H996" s="129">
        <v>46652</v>
      </c>
      <c r="I996">
        <v>99</v>
      </c>
    </row>
    <row r="997" spans="8:9" x14ac:dyDescent="0.25">
      <c r="H997" s="129">
        <v>46653</v>
      </c>
      <c r="I997">
        <v>99</v>
      </c>
    </row>
    <row r="998" spans="8:9" x14ac:dyDescent="0.25">
      <c r="H998" s="129">
        <v>46654</v>
      </c>
      <c r="I998">
        <v>99</v>
      </c>
    </row>
    <row r="999" spans="8:9" x14ac:dyDescent="0.25">
      <c r="H999" s="129">
        <v>46655</v>
      </c>
      <c r="I999">
        <v>99</v>
      </c>
    </row>
    <row r="1000" spans="8:9" x14ac:dyDescent="0.25">
      <c r="H1000" s="129">
        <v>46656</v>
      </c>
      <c r="I1000">
        <v>99</v>
      </c>
    </row>
    <row r="1001" spans="8:9" x14ac:dyDescent="0.25">
      <c r="H1001" s="129">
        <v>46657</v>
      </c>
      <c r="I1001">
        <v>99</v>
      </c>
    </row>
    <row r="1002" spans="8:9" x14ac:dyDescent="0.25">
      <c r="H1002" s="129">
        <v>46658</v>
      </c>
      <c r="I1002">
        <v>99</v>
      </c>
    </row>
    <row r="1003" spans="8:9" x14ac:dyDescent="0.25">
      <c r="H1003" s="129">
        <v>46659</v>
      </c>
      <c r="I1003">
        <v>99</v>
      </c>
    </row>
    <row r="1004" spans="8:9" x14ac:dyDescent="0.25">
      <c r="H1004" s="129">
        <v>46660</v>
      </c>
      <c r="I1004">
        <v>99</v>
      </c>
    </row>
    <row r="1005" spans="8:9" x14ac:dyDescent="0.25">
      <c r="H1005" s="129">
        <v>46661</v>
      </c>
      <c r="I1005">
        <v>100</v>
      </c>
    </row>
    <row r="1006" spans="8:9" x14ac:dyDescent="0.25">
      <c r="H1006" s="129">
        <v>46662</v>
      </c>
      <c r="I1006">
        <v>100</v>
      </c>
    </row>
    <row r="1007" spans="8:9" x14ac:dyDescent="0.25">
      <c r="H1007" s="129">
        <v>46663</v>
      </c>
      <c r="I1007">
        <v>100</v>
      </c>
    </row>
    <row r="1008" spans="8:9" x14ac:dyDescent="0.25">
      <c r="H1008" s="129">
        <v>46664</v>
      </c>
      <c r="I1008">
        <v>100</v>
      </c>
    </row>
    <row r="1009" spans="8:9" x14ac:dyDescent="0.25">
      <c r="H1009" s="129">
        <v>46665</v>
      </c>
      <c r="I1009">
        <v>100</v>
      </c>
    </row>
    <row r="1010" spans="8:9" x14ac:dyDescent="0.25">
      <c r="H1010" s="129">
        <v>46666</v>
      </c>
      <c r="I1010">
        <v>100</v>
      </c>
    </row>
    <row r="1011" spans="8:9" x14ac:dyDescent="0.25">
      <c r="H1011" s="129">
        <v>46667</v>
      </c>
      <c r="I1011">
        <v>100</v>
      </c>
    </row>
    <row r="1012" spans="8:9" x14ac:dyDescent="0.25">
      <c r="H1012" s="129">
        <v>46668</v>
      </c>
      <c r="I1012">
        <v>100</v>
      </c>
    </row>
    <row r="1013" spans="8:9" x14ac:dyDescent="0.25">
      <c r="H1013" s="129">
        <v>46669</v>
      </c>
      <c r="I1013">
        <v>100</v>
      </c>
    </row>
    <row r="1014" spans="8:9" x14ac:dyDescent="0.25">
      <c r="H1014" s="129">
        <v>46670</v>
      </c>
      <c r="I1014">
        <v>100</v>
      </c>
    </row>
    <row r="1015" spans="8:9" x14ac:dyDescent="0.25">
      <c r="H1015" s="129">
        <v>46671</v>
      </c>
      <c r="I1015">
        <v>101</v>
      </c>
    </row>
    <row r="1016" spans="8:9" x14ac:dyDescent="0.25">
      <c r="H1016" s="129">
        <v>46672</v>
      </c>
      <c r="I1016">
        <v>101</v>
      </c>
    </row>
    <row r="1017" spans="8:9" x14ac:dyDescent="0.25">
      <c r="H1017" s="129">
        <v>46673</v>
      </c>
      <c r="I1017">
        <v>101</v>
      </c>
    </row>
    <row r="1018" spans="8:9" x14ac:dyDescent="0.25">
      <c r="H1018" s="129">
        <v>46674</v>
      </c>
      <c r="I1018">
        <v>101</v>
      </c>
    </row>
    <row r="1019" spans="8:9" x14ac:dyDescent="0.25">
      <c r="H1019" s="129">
        <v>46675</v>
      </c>
      <c r="I1019">
        <v>101</v>
      </c>
    </row>
    <row r="1020" spans="8:9" x14ac:dyDescent="0.25">
      <c r="H1020" s="129">
        <v>46676</v>
      </c>
      <c r="I1020">
        <v>101</v>
      </c>
    </row>
    <row r="1021" spans="8:9" x14ac:dyDescent="0.25">
      <c r="H1021" s="129">
        <v>46677</v>
      </c>
      <c r="I1021">
        <v>101</v>
      </c>
    </row>
    <row r="1022" spans="8:9" x14ac:dyDescent="0.25">
      <c r="H1022" s="129">
        <v>46678</v>
      </c>
      <c r="I1022">
        <v>101</v>
      </c>
    </row>
    <row r="1023" spans="8:9" x14ac:dyDescent="0.25">
      <c r="H1023" s="129">
        <v>46679</v>
      </c>
      <c r="I1023">
        <v>101</v>
      </c>
    </row>
    <row r="1024" spans="8:9" x14ac:dyDescent="0.25">
      <c r="H1024" s="129">
        <v>46680</v>
      </c>
      <c r="I1024">
        <v>101</v>
      </c>
    </row>
    <row r="1025" spans="8:9" x14ac:dyDescent="0.25">
      <c r="H1025" s="129">
        <v>46681</v>
      </c>
      <c r="I1025">
        <v>102</v>
      </c>
    </row>
    <row r="1026" spans="8:9" x14ac:dyDescent="0.25">
      <c r="H1026" s="129">
        <v>46682</v>
      </c>
      <c r="I1026">
        <v>102</v>
      </c>
    </row>
    <row r="1027" spans="8:9" x14ac:dyDescent="0.25">
      <c r="H1027" s="129">
        <v>46683</v>
      </c>
      <c r="I1027">
        <v>102</v>
      </c>
    </row>
    <row r="1028" spans="8:9" x14ac:dyDescent="0.25">
      <c r="H1028" s="129">
        <v>46684</v>
      </c>
      <c r="I1028">
        <v>102</v>
      </c>
    </row>
    <row r="1029" spans="8:9" x14ac:dyDescent="0.25">
      <c r="H1029" s="129">
        <v>46685</v>
      </c>
      <c r="I1029">
        <v>102</v>
      </c>
    </row>
    <row r="1030" spans="8:9" x14ac:dyDescent="0.25">
      <c r="H1030" s="129">
        <v>46686</v>
      </c>
      <c r="I1030">
        <v>102</v>
      </c>
    </row>
    <row r="1031" spans="8:9" x14ac:dyDescent="0.25">
      <c r="H1031" s="129">
        <v>46687</v>
      </c>
      <c r="I1031">
        <v>102</v>
      </c>
    </row>
    <row r="1032" spans="8:9" x14ac:dyDescent="0.25">
      <c r="H1032" s="129">
        <v>46688</v>
      </c>
      <c r="I1032">
        <v>102</v>
      </c>
    </row>
    <row r="1033" spans="8:9" x14ac:dyDescent="0.25">
      <c r="H1033" s="129">
        <v>46689</v>
      </c>
      <c r="I1033">
        <v>102</v>
      </c>
    </row>
    <row r="1034" spans="8:9" x14ac:dyDescent="0.25">
      <c r="H1034" s="129">
        <v>46690</v>
      </c>
      <c r="I1034">
        <v>102</v>
      </c>
    </row>
    <row r="1035" spans="8:9" x14ac:dyDescent="0.25">
      <c r="H1035" s="129">
        <v>46691</v>
      </c>
      <c r="I1035">
        <v>102</v>
      </c>
    </row>
    <row r="1036" spans="8:9" x14ac:dyDescent="0.25">
      <c r="H1036" s="129">
        <v>46692</v>
      </c>
      <c r="I1036">
        <v>103</v>
      </c>
    </row>
    <row r="1037" spans="8:9" x14ac:dyDescent="0.25">
      <c r="H1037" s="129">
        <v>46693</v>
      </c>
      <c r="I1037">
        <v>103</v>
      </c>
    </row>
    <row r="1038" spans="8:9" x14ac:dyDescent="0.25">
      <c r="H1038" s="129">
        <v>46694</v>
      </c>
      <c r="I1038">
        <v>103</v>
      </c>
    </row>
    <row r="1039" spans="8:9" x14ac:dyDescent="0.25">
      <c r="H1039" s="129">
        <v>46695</v>
      </c>
      <c r="I1039">
        <v>103</v>
      </c>
    </row>
    <row r="1040" spans="8:9" x14ac:dyDescent="0.25">
      <c r="H1040" s="129">
        <v>46696</v>
      </c>
      <c r="I1040">
        <v>103</v>
      </c>
    </row>
    <row r="1041" spans="8:9" x14ac:dyDescent="0.25">
      <c r="H1041" s="129">
        <v>46697</v>
      </c>
      <c r="I1041">
        <v>103</v>
      </c>
    </row>
    <row r="1042" spans="8:9" x14ac:dyDescent="0.25">
      <c r="H1042" s="129">
        <v>46698</v>
      </c>
      <c r="I1042">
        <v>103</v>
      </c>
    </row>
    <row r="1043" spans="8:9" x14ac:dyDescent="0.25">
      <c r="H1043" s="129">
        <v>46699</v>
      </c>
      <c r="I1043">
        <v>103</v>
      </c>
    </row>
    <row r="1044" spans="8:9" x14ac:dyDescent="0.25">
      <c r="H1044" s="129">
        <v>46700</v>
      </c>
      <c r="I1044">
        <v>103</v>
      </c>
    </row>
    <row r="1045" spans="8:9" x14ac:dyDescent="0.25">
      <c r="H1045" s="129">
        <v>46701</v>
      </c>
      <c r="I1045">
        <v>103</v>
      </c>
    </row>
    <row r="1046" spans="8:9" x14ac:dyDescent="0.25">
      <c r="H1046" s="129">
        <v>46702</v>
      </c>
      <c r="I1046">
        <v>104</v>
      </c>
    </row>
    <row r="1047" spans="8:9" x14ac:dyDescent="0.25">
      <c r="H1047" s="129">
        <v>46703</v>
      </c>
      <c r="I1047">
        <v>104</v>
      </c>
    </row>
    <row r="1048" spans="8:9" x14ac:dyDescent="0.25">
      <c r="H1048" s="129">
        <v>46704</v>
      </c>
      <c r="I1048">
        <v>104</v>
      </c>
    </row>
    <row r="1049" spans="8:9" x14ac:dyDescent="0.25">
      <c r="H1049" s="129">
        <v>46705</v>
      </c>
      <c r="I1049">
        <v>104</v>
      </c>
    </row>
    <row r="1050" spans="8:9" x14ac:dyDescent="0.25">
      <c r="H1050" s="129">
        <v>46706</v>
      </c>
      <c r="I1050">
        <v>104</v>
      </c>
    </row>
    <row r="1051" spans="8:9" x14ac:dyDescent="0.25">
      <c r="H1051" s="129">
        <v>46707</v>
      </c>
      <c r="I1051">
        <v>104</v>
      </c>
    </row>
    <row r="1052" spans="8:9" x14ac:dyDescent="0.25">
      <c r="H1052" s="129">
        <v>46708</v>
      </c>
      <c r="I1052">
        <v>104</v>
      </c>
    </row>
    <row r="1053" spans="8:9" x14ac:dyDescent="0.25">
      <c r="H1053" s="129">
        <v>46709</v>
      </c>
      <c r="I1053">
        <v>104</v>
      </c>
    </row>
    <row r="1054" spans="8:9" x14ac:dyDescent="0.25">
      <c r="H1054" s="129">
        <v>46710</v>
      </c>
      <c r="I1054">
        <v>104</v>
      </c>
    </row>
    <row r="1055" spans="8:9" x14ac:dyDescent="0.25">
      <c r="H1055" s="129">
        <v>46711</v>
      </c>
      <c r="I1055">
        <v>104</v>
      </c>
    </row>
    <row r="1056" spans="8:9" x14ac:dyDescent="0.25">
      <c r="H1056" s="129">
        <v>46712</v>
      </c>
      <c r="I1056">
        <v>105</v>
      </c>
    </row>
    <row r="1057" spans="8:9" x14ac:dyDescent="0.25">
      <c r="H1057" s="129">
        <v>46713</v>
      </c>
      <c r="I1057">
        <v>105</v>
      </c>
    </row>
    <row r="1058" spans="8:9" x14ac:dyDescent="0.25">
      <c r="H1058" s="129">
        <v>46714</v>
      </c>
      <c r="I1058">
        <v>105</v>
      </c>
    </row>
    <row r="1059" spans="8:9" x14ac:dyDescent="0.25">
      <c r="H1059" s="129">
        <v>46715</v>
      </c>
      <c r="I1059">
        <v>105</v>
      </c>
    </row>
    <row r="1060" spans="8:9" x14ac:dyDescent="0.25">
      <c r="H1060" s="129">
        <v>46716</v>
      </c>
      <c r="I1060">
        <v>105</v>
      </c>
    </row>
    <row r="1061" spans="8:9" x14ac:dyDescent="0.25">
      <c r="H1061" s="129">
        <v>46717</v>
      </c>
      <c r="I1061">
        <v>105</v>
      </c>
    </row>
    <row r="1062" spans="8:9" x14ac:dyDescent="0.25">
      <c r="H1062" s="129">
        <v>46718</v>
      </c>
      <c r="I1062">
        <v>105</v>
      </c>
    </row>
    <row r="1063" spans="8:9" x14ac:dyDescent="0.25">
      <c r="H1063" s="129">
        <v>46719</v>
      </c>
      <c r="I1063">
        <v>105</v>
      </c>
    </row>
    <row r="1064" spans="8:9" x14ac:dyDescent="0.25">
      <c r="H1064" s="129">
        <v>46720</v>
      </c>
      <c r="I1064">
        <v>105</v>
      </c>
    </row>
    <row r="1065" spans="8:9" x14ac:dyDescent="0.25">
      <c r="H1065" s="129">
        <v>46721</v>
      </c>
      <c r="I1065">
        <v>105</v>
      </c>
    </row>
    <row r="1066" spans="8:9" x14ac:dyDescent="0.25">
      <c r="H1066" s="129">
        <v>46722</v>
      </c>
      <c r="I1066">
        <v>106</v>
      </c>
    </row>
    <row r="1067" spans="8:9" x14ac:dyDescent="0.25">
      <c r="H1067" s="129">
        <v>46723</v>
      </c>
      <c r="I1067">
        <v>106</v>
      </c>
    </row>
    <row r="1068" spans="8:9" x14ac:dyDescent="0.25">
      <c r="H1068" s="129">
        <v>46724</v>
      </c>
      <c r="I1068">
        <v>106</v>
      </c>
    </row>
    <row r="1069" spans="8:9" x14ac:dyDescent="0.25">
      <c r="H1069" s="129">
        <v>46725</v>
      </c>
      <c r="I1069">
        <v>106</v>
      </c>
    </row>
    <row r="1070" spans="8:9" x14ac:dyDescent="0.25">
      <c r="H1070" s="129">
        <v>46726</v>
      </c>
      <c r="I1070">
        <v>106</v>
      </c>
    </row>
    <row r="1071" spans="8:9" x14ac:dyDescent="0.25">
      <c r="H1071" s="129">
        <v>46727</v>
      </c>
      <c r="I1071">
        <v>106</v>
      </c>
    </row>
    <row r="1072" spans="8:9" x14ac:dyDescent="0.25">
      <c r="H1072" s="129">
        <v>46728</v>
      </c>
      <c r="I1072">
        <v>106</v>
      </c>
    </row>
    <row r="1073" spans="8:9" x14ac:dyDescent="0.25">
      <c r="H1073" s="129">
        <v>46729</v>
      </c>
      <c r="I1073">
        <v>106</v>
      </c>
    </row>
    <row r="1074" spans="8:9" x14ac:dyDescent="0.25">
      <c r="H1074" s="129">
        <v>46730</v>
      </c>
      <c r="I1074">
        <v>106</v>
      </c>
    </row>
    <row r="1075" spans="8:9" x14ac:dyDescent="0.25">
      <c r="H1075" s="129">
        <v>46731</v>
      </c>
      <c r="I1075">
        <v>106</v>
      </c>
    </row>
    <row r="1076" spans="8:9" x14ac:dyDescent="0.25">
      <c r="H1076" s="129">
        <v>46732</v>
      </c>
      <c r="I1076">
        <v>107</v>
      </c>
    </row>
    <row r="1077" spans="8:9" x14ac:dyDescent="0.25">
      <c r="H1077" s="129">
        <v>46733</v>
      </c>
      <c r="I1077">
        <v>107</v>
      </c>
    </row>
    <row r="1078" spans="8:9" x14ac:dyDescent="0.25">
      <c r="H1078" s="129">
        <v>46734</v>
      </c>
      <c r="I1078">
        <v>107</v>
      </c>
    </row>
    <row r="1079" spans="8:9" x14ac:dyDescent="0.25">
      <c r="H1079" s="129">
        <v>46735</v>
      </c>
      <c r="I1079">
        <v>107</v>
      </c>
    </row>
    <row r="1080" spans="8:9" x14ac:dyDescent="0.25">
      <c r="H1080" s="129">
        <v>46736</v>
      </c>
      <c r="I1080">
        <v>107</v>
      </c>
    </row>
    <row r="1081" spans="8:9" x14ac:dyDescent="0.25">
      <c r="H1081" s="129">
        <v>46737</v>
      </c>
      <c r="I1081">
        <v>107</v>
      </c>
    </row>
    <row r="1082" spans="8:9" x14ac:dyDescent="0.25">
      <c r="H1082" s="129">
        <v>46738</v>
      </c>
      <c r="I1082">
        <v>107</v>
      </c>
    </row>
    <row r="1083" spans="8:9" x14ac:dyDescent="0.25">
      <c r="H1083" s="129">
        <v>46739</v>
      </c>
      <c r="I1083">
        <v>107</v>
      </c>
    </row>
    <row r="1084" spans="8:9" x14ac:dyDescent="0.25">
      <c r="H1084" s="129">
        <v>46740</v>
      </c>
      <c r="I1084">
        <v>107</v>
      </c>
    </row>
    <row r="1085" spans="8:9" x14ac:dyDescent="0.25">
      <c r="H1085" s="129">
        <v>46741</v>
      </c>
      <c r="I1085">
        <v>107</v>
      </c>
    </row>
    <row r="1086" spans="8:9" x14ac:dyDescent="0.25">
      <c r="H1086" s="129">
        <v>46742</v>
      </c>
      <c r="I1086">
        <v>108</v>
      </c>
    </row>
    <row r="1087" spans="8:9" x14ac:dyDescent="0.25">
      <c r="H1087" s="129">
        <v>46743</v>
      </c>
      <c r="I1087">
        <v>108</v>
      </c>
    </row>
    <row r="1088" spans="8:9" x14ac:dyDescent="0.25">
      <c r="H1088" s="129">
        <v>46744</v>
      </c>
      <c r="I1088">
        <v>108</v>
      </c>
    </row>
    <row r="1089" spans="8:9" x14ac:dyDescent="0.25">
      <c r="H1089" s="129">
        <v>46745</v>
      </c>
      <c r="I1089">
        <v>108</v>
      </c>
    </row>
    <row r="1090" spans="8:9" x14ac:dyDescent="0.25">
      <c r="H1090" s="129">
        <v>46746</v>
      </c>
      <c r="I1090">
        <v>108</v>
      </c>
    </row>
    <row r="1091" spans="8:9" x14ac:dyDescent="0.25">
      <c r="H1091" s="129">
        <v>46747</v>
      </c>
      <c r="I1091">
        <v>108</v>
      </c>
    </row>
    <row r="1092" spans="8:9" x14ac:dyDescent="0.25">
      <c r="H1092" s="129">
        <v>46748</v>
      </c>
      <c r="I1092">
        <v>108</v>
      </c>
    </row>
    <row r="1093" spans="8:9" x14ac:dyDescent="0.25">
      <c r="H1093" s="129">
        <v>46749</v>
      </c>
      <c r="I1093">
        <v>108</v>
      </c>
    </row>
    <row r="1094" spans="8:9" x14ac:dyDescent="0.25">
      <c r="H1094" s="129">
        <v>46750</v>
      </c>
      <c r="I1094">
        <v>108</v>
      </c>
    </row>
    <row r="1095" spans="8:9" x14ac:dyDescent="0.25">
      <c r="H1095" s="129">
        <v>46751</v>
      </c>
      <c r="I1095">
        <v>108</v>
      </c>
    </row>
    <row r="1096" spans="8:9" x14ac:dyDescent="0.25">
      <c r="H1096" s="129">
        <v>46752</v>
      </c>
      <c r="I1096">
        <v>108</v>
      </c>
    </row>
    <row r="1097" spans="8:9" x14ac:dyDescent="0.25">
      <c r="H1097" s="129">
        <v>46753</v>
      </c>
      <c r="I1097">
        <v>109</v>
      </c>
    </row>
    <row r="1098" spans="8:9" x14ac:dyDescent="0.25">
      <c r="H1098" s="129">
        <v>46754</v>
      </c>
      <c r="I1098">
        <v>109</v>
      </c>
    </row>
    <row r="1099" spans="8:9" x14ac:dyDescent="0.25">
      <c r="H1099" s="129">
        <v>46755</v>
      </c>
      <c r="I1099">
        <v>109</v>
      </c>
    </row>
    <row r="1100" spans="8:9" x14ac:dyDescent="0.25">
      <c r="H1100" s="129">
        <v>46756</v>
      </c>
      <c r="I1100">
        <v>109</v>
      </c>
    </row>
    <row r="1101" spans="8:9" x14ac:dyDescent="0.25">
      <c r="H1101" s="129">
        <v>46757</v>
      </c>
      <c r="I1101">
        <v>109</v>
      </c>
    </row>
    <row r="1102" spans="8:9" x14ac:dyDescent="0.25">
      <c r="H1102" s="129">
        <v>46758</v>
      </c>
      <c r="I1102">
        <v>109</v>
      </c>
    </row>
    <row r="1103" spans="8:9" x14ac:dyDescent="0.25">
      <c r="H1103" s="129">
        <v>46759</v>
      </c>
      <c r="I1103">
        <v>109</v>
      </c>
    </row>
    <row r="1104" spans="8:9" x14ac:dyDescent="0.25">
      <c r="H1104" s="129">
        <v>46760</v>
      </c>
      <c r="I1104">
        <v>109</v>
      </c>
    </row>
    <row r="1105" spans="8:9" x14ac:dyDescent="0.25">
      <c r="H1105" s="129">
        <v>46761</v>
      </c>
      <c r="I1105">
        <v>109</v>
      </c>
    </row>
    <row r="1106" spans="8:9" x14ac:dyDescent="0.25">
      <c r="H1106" s="129">
        <v>46762</v>
      </c>
      <c r="I1106">
        <v>109</v>
      </c>
    </row>
    <row r="1107" spans="8:9" x14ac:dyDescent="0.25">
      <c r="H1107" s="129">
        <v>46763</v>
      </c>
      <c r="I1107">
        <v>110</v>
      </c>
    </row>
    <row r="1108" spans="8:9" x14ac:dyDescent="0.25">
      <c r="H1108" s="129">
        <v>46764</v>
      </c>
      <c r="I1108">
        <v>110</v>
      </c>
    </row>
    <row r="1109" spans="8:9" x14ac:dyDescent="0.25">
      <c r="H1109" s="129">
        <v>46765</v>
      </c>
      <c r="I1109">
        <v>110</v>
      </c>
    </row>
    <row r="1110" spans="8:9" x14ac:dyDescent="0.25">
      <c r="H1110" s="129">
        <v>46766</v>
      </c>
      <c r="I1110">
        <v>110</v>
      </c>
    </row>
    <row r="1111" spans="8:9" x14ac:dyDescent="0.25">
      <c r="H1111" s="129">
        <v>46767</v>
      </c>
      <c r="I1111">
        <v>110</v>
      </c>
    </row>
    <row r="1112" spans="8:9" x14ac:dyDescent="0.25">
      <c r="H1112" s="129">
        <v>46768</v>
      </c>
      <c r="I1112">
        <v>110</v>
      </c>
    </row>
    <row r="1113" spans="8:9" x14ac:dyDescent="0.25">
      <c r="H1113" s="129">
        <v>46769</v>
      </c>
      <c r="I1113">
        <v>110</v>
      </c>
    </row>
    <row r="1114" spans="8:9" x14ac:dyDescent="0.25">
      <c r="H1114" s="129">
        <v>46770</v>
      </c>
      <c r="I1114">
        <v>110</v>
      </c>
    </row>
    <row r="1115" spans="8:9" x14ac:dyDescent="0.25">
      <c r="H1115" s="129">
        <v>46771</v>
      </c>
      <c r="I1115">
        <v>110</v>
      </c>
    </row>
    <row r="1116" spans="8:9" x14ac:dyDescent="0.25">
      <c r="H1116" s="129">
        <v>46772</v>
      </c>
      <c r="I1116">
        <v>110</v>
      </c>
    </row>
    <row r="1117" spans="8:9" x14ac:dyDescent="0.25">
      <c r="H1117" s="129">
        <v>46773</v>
      </c>
      <c r="I1117">
        <v>111</v>
      </c>
    </row>
    <row r="1118" spans="8:9" x14ac:dyDescent="0.25">
      <c r="H1118" s="129">
        <v>46774</v>
      </c>
      <c r="I1118">
        <v>111</v>
      </c>
    </row>
    <row r="1119" spans="8:9" x14ac:dyDescent="0.25">
      <c r="H1119" s="129">
        <v>46775</v>
      </c>
      <c r="I1119">
        <v>111</v>
      </c>
    </row>
    <row r="1120" spans="8:9" x14ac:dyDescent="0.25">
      <c r="H1120" s="129">
        <v>46776</v>
      </c>
      <c r="I1120">
        <v>111</v>
      </c>
    </row>
    <row r="1121" spans="8:9" x14ac:dyDescent="0.25">
      <c r="H1121" s="129">
        <v>46777</v>
      </c>
      <c r="I1121">
        <v>111</v>
      </c>
    </row>
    <row r="1122" spans="8:9" x14ac:dyDescent="0.25">
      <c r="H1122" s="129">
        <v>46778</v>
      </c>
      <c r="I1122">
        <v>111</v>
      </c>
    </row>
    <row r="1123" spans="8:9" x14ac:dyDescent="0.25">
      <c r="H1123" s="129">
        <v>46779</v>
      </c>
      <c r="I1123">
        <v>111</v>
      </c>
    </row>
    <row r="1124" spans="8:9" x14ac:dyDescent="0.25">
      <c r="H1124" s="129">
        <v>46780</v>
      </c>
      <c r="I1124">
        <v>111</v>
      </c>
    </row>
    <row r="1125" spans="8:9" x14ac:dyDescent="0.25">
      <c r="H1125" s="129">
        <v>46781</v>
      </c>
      <c r="I1125">
        <v>111</v>
      </c>
    </row>
    <row r="1126" spans="8:9" x14ac:dyDescent="0.25">
      <c r="H1126" s="129">
        <v>46782</v>
      </c>
      <c r="I1126">
        <v>111</v>
      </c>
    </row>
    <row r="1127" spans="8:9" x14ac:dyDescent="0.25">
      <c r="H1127" s="129">
        <v>46783</v>
      </c>
      <c r="I1127">
        <v>111</v>
      </c>
    </row>
    <row r="1128" spans="8:9" x14ac:dyDescent="0.25">
      <c r="H1128" s="129">
        <v>46784</v>
      </c>
      <c r="I1128">
        <v>112</v>
      </c>
    </row>
    <row r="1129" spans="8:9" x14ac:dyDescent="0.25">
      <c r="H1129" s="129">
        <v>46785</v>
      </c>
      <c r="I1129">
        <v>112</v>
      </c>
    </row>
    <row r="1130" spans="8:9" x14ac:dyDescent="0.25">
      <c r="H1130" s="129">
        <v>46786</v>
      </c>
      <c r="I1130">
        <v>112</v>
      </c>
    </row>
    <row r="1131" spans="8:9" x14ac:dyDescent="0.25">
      <c r="H1131" s="129">
        <v>46787</v>
      </c>
      <c r="I1131">
        <v>112</v>
      </c>
    </row>
    <row r="1132" spans="8:9" x14ac:dyDescent="0.25">
      <c r="H1132" s="129">
        <v>46788</v>
      </c>
      <c r="I1132">
        <v>112</v>
      </c>
    </row>
    <row r="1133" spans="8:9" x14ac:dyDescent="0.25">
      <c r="H1133" s="129">
        <v>46789</v>
      </c>
      <c r="I1133">
        <v>112</v>
      </c>
    </row>
    <row r="1134" spans="8:9" x14ac:dyDescent="0.25">
      <c r="H1134" s="129">
        <v>46790</v>
      </c>
      <c r="I1134">
        <v>112</v>
      </c>
    </row>
    <row r="1135" spans="8:9" x14ac:dyDescent="0.25">
      <c r="H1135" s="129">
        <v>46791</v>
      </c>
      <c r="I1135">
        <v>112</v>
      </c>
    </row>
    <row r="1136" spans="8:9" x14ac:dyDescent="0.25">
      <c r="H1136" s="129">
        <v>46792</v>
      </c>
      <c r="I1136">
        <v>112</v>
      </c>
    </row>
    <row r="1137" spans="8:9" x14ac:dyDescent="0.25">
      <c r="H1137" s="129">
        <v>46793</v>
      </c>
      <c r="I1137">
        <v>112</v>
      </c>
    </row>
    <row r="1138" spans="8:9" x14ac:dyDescent="0.25">
      <c r="H1138" s="129">
        <v>46794</v>
      </c>
      <c r="I1138">
        <v>113</v>
      </c>
    </row>
    <row r="1139" spans="8:9" x14ac:dyDescent="0.25">
      <c r="H1139" s="129">
        <v>46795</v>
      </c>
      <c r="I1139">
        <v>113</v>
      </c>
    </row>
    <row r="1140" spans="8:9" x14ac:dyDescent="0.25">
      <c r="H1140" s="129">
        <v>46796</v>
      </c>
      <c r="I1140">
        <v>113</v>
      </c>
    </row>
    <row r="1141" spans="8:9" x14ac:dyDescent="0.25">
      <c r="H1141" s="129">
        <v>46797</v>
      </c>
      <c r="I1141">
        <v>113</v>
      </c>
    </row>
    <row r="1142" spans="8:9" x14ac:dyDescent="0.25">
      <c r="H1142" s="129">
        <v>46798</v>
      </c>
      <c r="I1142">
        <v>113</v>
      </c>
    </row>
    <row r="1143" spans="8:9" x14ac:dyDescent="0.25">
      <c r="H1143" s="129">
        <v>46799</v>
      </c>
      <c r="I1143">
        <v>113</v>
      </c>
    </row>
    <row r="1144" spans="8:9" x14ac:dyDescent="0.25">
      <c r="H1144" s="129">
        <v>46800</v>
      </c>
      <c r="I1144">
        <v>113</v>
      </c>
    </row>
    <row r="1145" spans="8:9" x14ac:dyDescent="0.25">
      <c r="H1145" s="129">
        <v>46801</v>
      </c>
      <c r="I1145">
        <v>113</v>
      </c>
    </row>
    <row r="1146" spans="8:9" x14ac:dyDescent="0.25">
      <c r="H1146" s="129">
        <v>46802</v>
      </c>
      <c r="I1146">
        <v>113</v>
      </c>
    </row>
    <row r="1147" spans="8:9" x14ac:dyDescent="0.25">
      <c r="H1147" s="129">
        <v>46803</v>
      </c>
      <c r="I1147">
        <v>113</v>
      </c>
    </row>
    <row r="1148" spans="8:9" x14ac:dyDescent="0.25">
      <c r="H1148" s="129">
        <v>46804</v>
      </c>
      <c r="I1148">
        <v>114</v>
      </c>
    </row>
    <row r="1149" spans="8:9" x14ac:dyDescent="0.25">
      <c r="H1149" s="129">
        <v>46805</v>
      </c>
      <c r="I1149">
        <v>114</v>
      </c>
    </row>
    <row r="1150" spans="8:9" x14ac:dyDescent="0.25">
      <c r="H1150" s="129">
        <v>46806</v>
      </c>
      <c r="I1150">
        <v>114</v>
      </c>
    </row>
    <row r="1151" spans="8:9" x14ac:dyDescent="0.25">
      <c r="H1151" s="129">
        <v>46807</v>
      </c>
      <c r="I1151">
        <v>114</v>
      </c>
    </row>
    <row r="1152" spans="8:9" x14ac:dyDescent="0.25">
      <c r="H1152" s="129">
        <v>46808</v>
      </c>
      <c r="I1152">
        <v>114</v>
      </c>
    </row>
    <row r="1153" spans="8:9" x14ac:dyDescent="0.25">
      <c r="H1153" s="129">
        <v>46809</v>
      </c>
      <c r="I1153">
        <v>114</v>
      </c>
    </row>
    <row r="1154" spans="8:9" x14ac:dyDescent="0.25">
      <c r="H1154" s="129">
        <v>46810</v>
      </c>
      <c r="I1154">
        <v>114</v>
      </c>
    </row>
    <row r="1155" spans="8:9" x14ac:dyDescent="0.25">
      <c r="H1155" s="129">
        <v>46811</v>
      </c>
      <c r="I1155">
        <v>114</v>
      </c>
    </row>
    <row r="1156" spans="8:9" x14ac:dyDescent="0.25">
      <c r="H1156" s="129">
        <v>46812</v>
      </c>
      <c r="I1156">
        <v>114</v>
      </c>
    </row>
    <row r="1157" spans="8:9" x14ac:dyDescent="0.25">
      <c r="H1157" s="129">
        <v>46813</v>
      </c>
      <c r="I1157">
        <v>115</v>
      </c>
    </row>
    <row r="1158" spans="8:9" x14ac:dyDescent="0.25">
      <c r="H1158" s="129">
        <v>46814</v>
      </c>
      <c r="I1158">
        <v>115</v>
      </c>
    </row>
    <row r="1159" spans="8:9" x14ac:dyDescent="0.25">
      <c r="H1159" s="129">
        <v>46815</v>
      </c>
      <c r="I1159">
        <v>115</v>
      </c>
    </row>
    <row r="1160" spans="8:9" x14ac:dyDescent="0.25">
      <c r="H1160" s="129">
        <v>46816</v>
      </c>
      <c r="I1160">
        <v>115</v>
      </c>
    </row>
    <row r="1161" spans="8:9" x14ac:dyDescent="0.25">
      <c r="H1161" s="129">
        <v>46817</v>
      </c>
      <c r="I1161">
        <v>115</v>
      </c>
    </row>
    <row r="1162" spans="8:9" x14ac:dyDescent="0.25">
      <c r="H1162" s="129">
        <v>46818</v>
      </c>
      <c r="I1162">
        <v>115</v>
      </c>
    </row>
    <row r="1163" spans="8:9" x14ac:dyDescent="0.25">
      <c r="H1163" s="129">
        <v>46819</v>
      </c>
      <c r="I1163">
        <v>115</v>
      </c>
    </row>
    <row r="1164" spans="8:9" x14ac:dyDescent="0.25">
      <c r="H1164" s="129">
        <v>46820</v>
      </c>
      <c r="I1164">
        <v>115</v>
      </c>
    </row>
    <row r="1165" spans="8:9" x14ac:dyDescent="0.25">
      <c r="H1165" s="129">
        <v>46821</v>
      </c>
      <c r="I1165">
        <v>115</v>
      </c>
    </row>
    <row r="1166" spans="8:9" x14ac:dyDescent="0.25">
      <c r="H1166" s="129">
        <v>46822</v>
      </c>
      <c r="I1166">
        <v>115</v>
      </c>
    </row>
    <row r="1167" spans="8:9" x14ac:dyDescent="0.25">
      <c r="H1167" s="129">
        <v>46823</v>
      </c>
      <c r="I1167">
        <v>116</v>
      </c>
    </row>
    <row r="1168" spans="8:9" x14ac:dyDescent="0.25">
      <c r="H1168" s="129">
        <v>46824</v>
      </c>
      <c r="I1168">
        <v>116</v>
      </c>
    </row>
    <row r="1169" spans="8:9" x14ac:dyDescent="0.25">
      <c r="H1169" s="129">
        <v>46825</v>
      </c>
      <c r="I1169">
        <v>116</v>
      </c>
    </row>
    <row r="1170" spans="8:9" x14ac:dyDescent="0.25">
      <c r="H1170" s="129">
        <v>46826</v>
      </c>
      <c r="I1170">
        <v>116</v>
      </c>
    </row>
    <row r="1171" spans="8:9" x14ac:dyDescent="0.25">
      <c r="H1171" s="129">
        <v>46827</v>
      </c>
      <c r="I1171">
        <v>116</v>
      </c>
    </row>
    <row r="1172" spans="8:9" x14ac:dyDescent="0.25">
      <c r="H1172" s="129">
        <v>46828</v>
      </c>
      <c r="I1172">
        <v>116</v>
      </c>
    </row>
    <row r="1173" spans="8:9" x14ac:dyDescent="0.25">
      <c r="H1173" s="129">
        <v>46829</v>
      </c>
      <c r="I1173">
        <v>116</v>
      </c>
    </row>
    <row r="1174" spans="8:9" x14ac:dyDescent="0.25">
      <c r="H1174" s="129">
        <v>46830</v>
      </c>
      <c r="I1174">
        <v>116</v>
      </c>
    </row>
    <row r="1175" spans="8:9" x14ac:dyDescent="0.25">
      <c r="H1175" s="129">
        <v>46831</v>
      </c>
      <c r="I1175">
        <v>116</v>
      </c>
    </row>
    <row r="1176" spans="8:9" x14ac:dyDescent="0.25">
      <c r="H1176" s="129">
        <v>46832</v>
      </c>
      <c r="I1176">
        <v>116</v>
      </c>
    </row>
    <row r="1177" spans="8:9" x14ac:dyDescent="0.25">
      <c r="H1177" s="129">
        <v>46833</v>
      </c>
      <c r="I1177">
        <v>117</v>
      </c>
    </row>
    <row r="1178" spans="8:9" x14ac:dyDescent="0.25">
      <c r="H1178" s="129">
        <v>46834</v>
      </c>
      <c r="I1178">
        <v>117</v>
      </c>
    </row>
    <row r="1179" spans="8:9" x14ac:dyDescent="0.25">
      <c r="H1179" s="129">
        <v>46835</v>
      </c>
      <c r="I1179">
        <v>117</v>
      </c>
    </row>
    <row r="1180" spans="8:9" x14ac:dyDescent="0.25">
      <c r="H1180" s="129">
        <v>46836</v>
      </c>
      <c r="I1180">
        <v>117</v>
      </c>
    </row>
    <row r="1181" spans="8:9" x14ac:dyDescent="0.25">
      <c r="H1181" s="129">
        <v>46837</v>
      </c>
      <c r="I1181">
        <v>117</v>
      </c>
    </row>
    <row r="1182" spans="8:9" x14ac:dyDescent="0.25">
      <c r="H1182" s="129">
        <v>46838</v>
      </c>
      <c r="I1182">
        <v>117</v>
      </c>
    </row>
    <row r="1183" spans="8:9" x14ac:dyDescent="0.25">
      <c r="H1183" s="129">
        <v>46839</v>
      </c>
      <c r="I1183">
        <v>117</v>
      </c>
    </row>
    <row r="1184" spans="8:9" x14ac:dyDescent="0.25">
      <c r="H1184" s="129">
        <v>46840</v>
      </c>
      <c r="I1184">
        <v>117</v>
      </c>
    </row>
    <row r="1185" spans="8:9" x14ac:dyDescent="0.25">
      <c r="H1185" s="129">
        <v>46841</v>
      </c>
      <c r="I1185">
        <v>117</v>
      </c>
    </row>
    <row r="1186" spans="8:9" x14ac:dyDescent="0.25">
      <c r="H1186" s="129">
        <v>46842</v>
      </c>
      <c r="I1186">
        <v>117</v>
      </c>
    </row>
    <row r="1187" spans="8:9" x14ac:dyDescent="0.25">
      <c r="H1187" s="129">
        <v>46843</v>
      </c>
      <c r="I1187">
        <v>117</v>
      </c>
    </row>
    <row r="1188" spans="8:9" x14ac:dyDescent="0.25">
      <c r="H1188" s="129">
        <v>46844</v>
      </c>
      <c r="I1188">
        <v>118</v>
      </c>
    </row>
    <row r="1189" spans="8:9" x14ac:dyDescent="0.25">
      <c r="H1189" s="129">
        <v>46845</v>
      </c>
      <c r="I1189">
        <v>118</v>
      </c>
    </row>
    <row r="1190" spans="8:9" x14ac:dyDescent="0.25">
      <c r="H1190" s="129">
        <v>46846</v>
      </c>
      <c r="I1190">
        <v>118</v>
      </c>
    </row>
    <row r="1191" spans="8:9" x14ac:dyDescent="0.25">
      <c r="H1191" s="129">
        <v>46847</v>
      </c>
      <c r="I1191">
        <v>118</v>
      </c>
    </row>
    <row r="1192" spans="8:9" x14ac:dyDescent="0.25">
      <c r="H1192" s="129">
        <v>46848</v>
      </c>
      <c r="I1192">
        <v>118</v>
      </c>
    </row>
    <row r="1193" spans="8:9" x14ac:dyDescent="0.25">
      <c r="H1193" s="129">
        <v>46849</v>
      </c>
      <c r="I1193">
        <v>118</v>
      </c>
    </row>
    <row r="1194" spans="8:9" x14ac:dyDescent="0.25">
      <c r="H1194" s="129">
        <v>46850</v>
      </c>
      <c r="I1194">
        <v>118</v>
      </c>
    </row>
    <row r="1195" spans="8:9" x14ac:dyDescent="0.25">
      <c r="H1195" s="129">
        <v>46851</v>
      </c>
      <c r="I1195">
        <v>118</v>
      </c>
    </row>
    <row r="1196" spans="8:9" x14ac:dyDescent="0.25">
      <c r="H1196" s="129">
        <v>46852</v>
      </c>
      <c r="I1196">
        <v>118</v>
      </c>
    </row>
    <row r="1197" spans="8:9" x14ac:dyDescent="0.25">
      <c r="H1197" s="129">
        <v>46853</v>
      </c>
      <c r="I1197">
        <v>118</v>
      </c>
    </row>
    <row r="1198" spans="8:9" x14ac:dyDescent="0.25">
      <c r="H1198" s="129">
        <v>46854</v>
      </c>
      <c r="I1198">
        <v>119</v>
      </c>
    </row>
    <row r="1199" spans="8:9" x14ac:dyDescent="0.25">
      <c r="H1199" s="129">
        <v>46855</v>
      </c>
      <c r="I1199">
        <v>119</v>
      </c>
    </row>
    <row r="1200" spans="8:9" x14ac:dyDescent="0.25">
      <c r="H1200" s="129">
        <v>46856</v>
      </c>
      <c r="I1200">
        <v>119</v>
      </c>
    </row>
    <row r="1201" spans="8:9" x14ac:dyDescent="0.25">
      <c r="H1201" s="129">
        <v>46857</v>
      </c>
      <c r="I1201">
        <v>119</v>
      </c>
    </row>
    <row r="1202" spans="8:9" x14ac:dyDescent="0.25">
      <c r="H1202" s="129">
        <v>46858</v>
      </c>
      <c r="I1202">
        <v>119</v>
      </c>
    </row>
    <row r="1203" spans="8:9" x14ac:dyDescent="0.25">
      <c r="H1203" s="129">
        <v>46859</v>
      </c>
      <c r="I1203">
        <v>119</v>
      </c>
    </row>
    <row r="1204" spans="8:9" x14ac:dyDescent="0.25">
      <c r="H1204" s="129">
        <v>46860</v>
      </c>
      <c r="I1204">
        <v>119</v>
      </c>
    </row>
    <row r="1205" spans="8:9" x14ac:dyDescent="0.25">
      <c r="H1205" s="129">
        <v>46861</v>
      </c>
      <c r="I1205">
        <v>119</v>
      </c>
    </row>
    <row r="1206" spans="8:9" x14ac:dyDescent="0.25">
      <c r="H1206" s="129">
        <v>46862</v>
      </c>
      <c r="I1206">
        <v>119</v>
      </c>
    </row>
    <row r="1207" spans="8:9" x14ac:dyDescent="0.25">
      <c r="H1207" s="129">
        <v>46863</v>
      </c>
      <c r="I1207">
        <v>119</v>
      </c>
    </row>
    <row r="1208" spans="8:9" x14ac:dyDescent="0.25">
      <c r="H1208" s="129">
        <v>46864</v>
      </c>
      <c r="I1208">
        <v>120</v>
      </c>
    </row>
    <row r="1209" spans="8:9" x14ac:dyDescent="0.25">
      <c r="H1209" s="129">
        <v>46865</v>
      </c>
      <c r="I1209">
        <v>120</v>
      </c>
    </row>
    <row r="1210" spans="8:9" x14ac:dyDescent="0.25">
      <c r="H1210" s="129">
        <v>46866</v>
      </c>
      <c r="I1210">
        <v>120</v>
      </c>
    </row>
    <row r="1211" spans="8:9" x14ac:dyDescent="0.25">
      <c r="H1211" s="129">
        <v>46867</v>
      </c>
      <c r="I1211">
        <v>120</v>
      </c>
    </row>
    <row r="1212" spans="8:9" x14ac:dyDescent="0.25">
      <c r="H1212" s="129">
        <v>46868</v>
      </c>
      <c r="I1212">
        <v>120</v>
      </c>
    </row>
    <row r="1213" spans="8:9" x14ac:dyDescent="0.25">
      <c r="H1213" s="129">
        <v>46869</v>
      </c>
      <c r="I1213">
        <v>120</v>
      </c>
    </row>
    <row r="1214" spans="8:9" x14ac:dyDescent="0.25">
      <c r="H1214" s="129">
        <v>46870</v>
      </c>
      <c r="I1214">
        <v>120</v>
      </c>
    </row>
    <row r="1215" spans="8:9" x14ac:dyDescent="0.25">
      <c r="H1215" s="129">
        <v>46871</v>
      </c>
      <c r="I1215">
        <v>120</v>
      </c>
    </row>
    <row r="1216" spans="8:9" x14ac:dyDescent="0.25">
      <c r="H1216" s="129">
        <v>46872</v>
      </c>
      <c r="I1216">
        <v>120</v>
      </c>
    </row>
    <row r="1217" spans="8:9" x14ac:dyDescent="0.25">
      <c r="H1217" s="129">
        <v>46873</v>
      </c>
      <c r="I1217">
        <v>120</v>
      </c>
    </row>
    <row r="1218" spans="8:9" x14ac:dyDescent="0.25">
      <c r="H1218" s="129">
        <v>46874</v>
      </c>
      <c r="I1218">
        <v>121</v>
      </c>
    </row>
    <row r="1219" spans="8:9" x14ac:dyDescent="0.25">
      <c r="H1219" s="129">
        <v>46875</v>
      </c>
      <c r="I1219">
        <v>121</v>
      </c>
    </row>
    <row r="1220" spans="8:9" x14ac:dyDescent="0.25">
      <c r="H1220" s="129">
        <v>46876</v>
      </c>
      <c r="I1220">
        <v>121</v>
      </c>
    </row>
    <row r="1221" spans="8:9" x14ac:dyDescent="0.25">
      <c r="H1221" s="129">
        <v>46877</v>
      </c>
      <c r="I1221">
        <v>121</v>
      </c>
    </row>
    <row r="1222" spans="8:9" x14ac:dyDescent="0.25">
      <c r="H1222" s="129">
        <v>46878</v>
      </c>
      <c r="I1222">
        <v>121</v>
      </c>
    </row>
    <row r="1223" spans="8:9" x14ac:dyDescent="0.25">
      <c r="H1223" s="129">
        <v>46879</v>
      </c>
      <c r="I1223">
        <v>121</v>
      </c>
    </row>
    <row r="1224" spans="8:9" x14ac:dyDescent="0.25">
      <c r="H1224" s="129">
        <v>46880</v>
      </c>
      <c r="I1224">
        <v>121</v>
      </c>
    </row>
    <row r="1225" spans="8:9" x14ac:dyDescent="0.25">
      <c r="H1225" s="129">
        <v>46881</v>
      </c>
      <c r="I1225">
        <v>121</v>
      </c>
    </row>
    <row r="1226" spans="8:9" x14ac:dyDescent="0.25">
      <c r="H1226" s="129">
        <v>46882</v>
      </c>
      <c r="I1226">
        <v>121</v>
      </c>
    </row>
    <row r="1227" spans="8:9" x14ac:dyDescent="0.25">
      <c r="H1227" s="129">
        <v>46883</v>
      </c>
      <c r="I1227">
        <v>121</v>
      </c>
    </row>
    <row r="1228" spans="8:9" x14ac:dyDescent="0.25">
      <c r="H1228" s="129">
        <v>46884</v>
      </c>
      <c r="I1228">
        <v>122</v>
      </c>
    </row>
    <row r="1229" spans="8:9" x14ac:dyDescent="0.25">
      <c r="H1229" s="129">
        <v>46885</v>
      </c>
      <c r="I1229">
        <v>122</v>
      </c>
    </row>
    <row r="1230" spans="8:9" x14ac:dyDescent="0.25">
      <c r="H1230" s="129">
        <v>46886</v>
      </c>
      <c r="I1230">
        <v>122</v>
      </c>
    </row>
    <row r="1231" spans="8:9" x14ac:dyDescent="0.25">
      <c r="H1231" s="129">
        <v>46887</v>
      </c>
      <c r="I1231">
        <v>122</v>
      </c>
    </row>
    <row r="1232" spans="8:9" x14ac:dyDescent="0.25">
      <c r="H1232" s="129">
        <v>46888</v>
      </c>
      <c r="I1232">
        <v>122</v>
      </c>
    </row>
    <row r="1233" spans="8:9" x14ac:dyDescent="0.25">
      <c r="H1233" s="129">
        <v>46889</v>
      </c>
      <c r="I1233">
        <v>122</v>
      </c>
    </row>
    <row r="1234" spans="8:9" x14ac:dyDescent="0.25">
      <c r="H1234" s="129">
        <v>46890</v>
      </c>
      <c r="I1234">
        <v>122</v>
      </c>
    </row>
    <row r="1235" spans="8:9" x14ac:dyDescent="0.25">
      <c r="H1235" s="129">
        <v>46891</v>
      </c>
      <c r="I1235">
        <v>122</v>
      </c>
    </row>
    <row r="1236" spans="8:9" x14ac:dyDescent="0.25">
      <c r="H1236" s="129">
        <v>46892</v>
      </c>
      <c r="I1236">
        <v>122</v>
      </c>
    </row>
    <row r="1237" spans="8:9" x14ac:dyDescent="0.25">
      <c r="H1237" s="129">
        <v>46893</v>
      </c>
      <c r="I1237">
        <v>122</v>
      </c>
    </row>
    <row r="1238" spans="8:9" x14ac:dyDescent="0.25">
      <c r="H1238" s="129">
        <v>46894</v>
      </c>
      <c r="I1238">
        <v>123</v>
      </c>
    </row>
    <row r="1239" spans="8:9" x14ac:dyDescent="0.25">
      <c r="H1239" s="129">
        <v>46895</v>
      </c>
      <c r="I1239">
        <v>123</v>
      </c>
    </row>
    <row r="1240" spans="8:9" x14ac:dyDescent="0.25">
      <c r="H1240" s="129">
        <v>46896</v>
      </c>
      <c r="I1240">
        <v>123</v>
      </c>
    </row>
    <row r="1241" spans="8:9" x14ac:dyDescent="0.25">
      <c r="H1241" s="129">
        <v>46897</v>
      </c>
      <c r="I1241">
        <v>123</v>
      </c>
    </row>
    <row r="1242" spans="8:9" x14ac:dyDescent="0.25">
      <c r="H1242" s="129">
        <v>46898</v>
      </c>
      <c r="I1242">
        <v>123</v>
      </c>
    </row>
    <row r="1243" spans="8:9" x14ac:dyDescent="0.25">
      <c r="H1243" s="129">
        <v>46899</v>
      </c>
      <c r="I1243">
        <v>123</v>
      </c>
    </row>
    <row r="1244" spans="8:9" x14ac:dyDescent="0.25">
      <c r="H1244" s="129">
        <v>46900</v>
      </c>
      <c r="I1244">
        <v>123</v>
      </c>
    </row>
    <row r="1245" spans="8:9" x14ac:dyDescent="0.25">
      <c r="H1245" s="129">
        <v>46901</v>
      </c>
      <c r="I1245">
        <v>123</v>
      </c>
    </row>
    <row r="1246" spans="8:9" x14ac:dyDescent="0.25">
      <c r="H1246" s="129">
        <v>46902</v>
      </c>
      <c r="I1246">
        <v>123</v>
      </c>
    </row>
    <row r="1247" spans="8:9" x14ac:dyDescent="0.25">
      <c r="H1247" s="129">
        <v>46903</v>
      </c>
      <c r="I1247">
        <v>123</v>
      </c>
    </row>
    <row r="1248" spans="8:9" x14ac:dyDescent="0.25">
      <c r="H1248" s="129">
        <v>46904</v>
      </c>
      <c r="I1248">
        <v>123</v>
      </c>
    </row>
    <row r="1249" spans="8:9" x14ac:dyDescent="0.25">
      <c r="H1249" s="129">
        <v>46905</v>
      </c>
      <c r="I1249">
        <v>124</v>
      </c>
    </row>
    <row r="1250" spans="8:9" x14ac:dyDescent="0.25">
      <c r="H1250" s="129">
        <v>46906</v>
      </c>
      <c r="I1250">
        <v>124</v>
      </c>
    </row>
    <row r="1251" spans="8:9" x14ac:dyDescent="0.25">
      <c r="H1251" s="129">
        <v>46907</v>
      </c>
      <c r="I1251">
        <v>124</v>
      </c>
    </row>
    <row r="1252" spans="8:9" x14ac:dyDescent="0.25">
      <c r="H1252" s="129">
        <v>46908</v>
      </c>
      <c r="I1252">
        <v>124</v>
      </c>
    </row>
    <row r="1253" spans="8:9" x14ac:dyDescent="0.25">
      <c r="H1253" s="129">
        <v>46909</v>
      </c>
      <c r="I1253">
        <v>124</v>
      </c>
    </row>
    <row r="1254" spans="8:9" x14ac:dyDescent="0.25">
      <c r="H1254" s="129">
        <v>46910</v>
      </c>
      <c r="I1254">
        <v>124</v>
      </c>
    </row>
    <row r="1255" spans="8:9" x14ac:dyDescent="0.25">
      <c r="H1255" s="129">
        <v>46911</v>
      </c>
      <c r="I1255">
        <v>124</v>
      </c>
    </row>
    <row r="1256" spans="8:9" x14ac:dyDescent="0.25">
      <c r="H1256" s="129">
        <v>46912</v>
      </c>
      <c r="I1256">
        <v>124</v>
      </c>
    </row>
    <row r="1257" spans="8:9" x14ac:dyDescent="0.25">
      <c r="H1257" s="129">
        <v>46913</v>
      </c>
      <c r="I1257">
        <v>124</v>
      </c>
    </row>
    <row r="1258" spans="8:9" x14ac:dyDescent="0.25">
      <c r="H1258" s="129">
        <v>46914</v>
      </c>
      <c r="I1258">
        <v>124</v>
      </c>
    </row>
    <row r="1259" spans="8:9" x14ac:dyDescent="0.25">
      <c r="H1259" s="129">
        <v>46915</v>
      </c>
      <c r="I1259">
        <v>125</v>
      </c>
    </row>
    <row r="1260" spans="8:9" x14ac:dyDescent="0.25">
      <c r="H1260" s="129">
        <v>46916</v>
      </c>
      <c r="I1260">
        <v>125</v>
      </c>
    </row>
    <row r="1261" spans="8:9" x14ac:dyDescent="0.25">
      <c r="H1261" s="129">
        <v>46917</v>
      </c>
      <c r="I1261">
        <v>125</v>
      </c>
    </row>
    <row r="1262" spans="8:9" x14ac:dyDescent="0.25">
      <c r="H1262" s="129">
        <v>46918</v>
      </c>
      <c r="I1262">
        <v>125</v>
      </c>
    </row>
    <row r="1263" spans="8:9" x14ac:dyDescent="0.25">
      <c r="H1263" s="129">
        <v>46919</v>
      </c>
      <c r="I1263">
        <v>125</v>
      </c>
    </row>
    <row r="1264" spans="8:9" x14ac:dyDescent="0.25">
      <c r="H1264" s="129">
        <v>46920</v>
      </c>
      <c r="I1264">
        <v>125</v>
      </c>
    </row>
    <row r="1265" spans="8:9" x14ac:dyDescent="0.25">
      <c r="H1265" s="129">
        <v>46921</v>
      </c>
      <c r="I1265">
        <v>125</v>
      </c>
    </row>
    <row r="1266" spans="8:9" x14ac:dyDescent="0.25">
      <c r="H1266" s="129">
        <v>46922</v>
      </c>
      <c r="I1266">
        <v>125</v>
      </c>
    </row>
    <row r="1267" spans="8:9" x14ac:dyDescent="0.25">
      <c r="H1267" s="129">
        <v>46923</v>
      </c>
      <c r="I1267">
        <v>125</v>
      </c>
    </row>
    <row r="1268" spans="8:9" x14ac:dyDescent="0.25">
      <c r="H1268" s="129">
        <v>46924</v>
      </c>
      <c r="I1268">
        <v>125</v>
      </c>
    </row>
    <row r="1269" spans="8:9" x14ac:dyDescent="0.25">
      <c r="H1269" s="129">
        <v>46925</v>
      </c>
      <c r="I1269">
        <v>126</v>
      </c>
    </row>
    <row r="1270" spans="8:9" x14ac:dyDescent="0.25">
      <c r="H1270" s="129">
        <v>46926</v>
      </c>
      <c r="I1270">
        <v>126</v>
      </c>
    </row>
    <row r="1271" spans="8:9" x14ac:dyDescent="0.25">
      <c r="H1271" s="129">
        <v>46927</v>
      </c>
      <c r="I1271">
        <v>126</v>
      </c>
    </row>
    <row r="1272" spans="8:9" x14ac:dyDescent="0.25">
      <c r="H1272" s="129">
        <v>46928</v>
      </c>
      <c r="I1272">
        <v>126</v>
      </c>
    </row>
    <row r="1273" spans="8:9" x14ac:dyDescent="0.25">
      <c r="H1273" s="129">
        <v>46929</v>
      </c>
      <c r="I1273">
        <v>126</v>
      </c>
    </row>
    <row r="1274" spans="8:9" x14ac:dyDescent="0.25">
      <c r="H1274" s="129">
        <v>46930</v>
      </c>
      <c r="I1274">
        <v>126</v>
      </c>
    </row>
    <row r="1275" spans="8:9" x14ac:dyDescent="0.25">
      <c r="H1275" s="129">
        <v>46931</v>
      </c>
      <c r="I1275">
        <v>126</v>
      </c>
    </row>
    <row r="1276" spans="8:9" x14ac:dyDescent="0.25">
      <c r="H1276" s="129">
        <v>46932</v>
      </c>
      <c r="I1276">
        <v>126</v>
      </c>
    </row>
    <row r="1277" spans="8:9" x14ac:dyDescent="0.25">
      <c r="H1277" s="129">
        <v>46933</v>
      </c>
      <c r="I1277">
        <v>126</v>
      </c>
    </row>
    <row r="1278" spans="8:9" x14ac:dyDescent="0.25">
      <c r="H1278" s="129">
        <v>46934</v>
      </c>
      <c r="I1278">
        <v>126</v>
      </c>
    </row>
    <row r="1279" spans="8:9" x14ac:dyDescent="0.25">
      <c r="H1279" s="129">
        <v>46935</v>
      </c>
      <c r="I1279">
        <v>127</v>
      </c>
    </row>
    <row r="1280" spans="8:9" x14ac:dyDescent="0.25">
      <c r="H1280" s="129">
        <v>46936</v>
      </c>
      <c r="I1280">
        <v>127</v>
      </c>
    </row>
    <row r="1281" spans="8:9" x14ac:dyDescent="0.25">
      <c r="H1281" s="129">
        <v>46937</v>
      </c>
      <c r="I1281">
        <v>127</v>
      </c>
    </row>
    <row r="1282" spans="8:9" x14ac:dyDescent="0.25">
      <c r="H1282" s="129">
        <v>46938</v>
      </c>
      <c r="I1282">
        <v>127</v>
      </c>
    </row>
    <row r="1283" spans="8:9" x14ac:dyDescent="0.25">
      <c r="H1283" s="129">
        <v>46939</v>
      </c>
      <c r="I1283">
        <v>127</v>
      </c>
    </row>
    <row r="1284" spans="8:9" x14ac:dyDescent="0.25">
      <c r="H1284" s="129">
        <v>46940</v>
      </c>
      <c r="I1284">
        <v>127</v>
      </c>
    </row>
    <row r="1285" spans="8:9" x14ac:dyDescent="0.25">
      <c r="H1285" s="129">
        <v>46941</v>
      </c>
      <c r="I1285">
        <v>127</v>
      </c>
    </row>
    <row r="1286" spans="8:9" x14ac:dyDescent="0.25">
      <c r="H1286" s="129">
        <v>46942</v>
      </c>
      <c r="I1286">
        <v>127</v>
      </c>
    </row>
    <row r="1287" spans="8:9" x14ac:dyDescent="0.25">
      <c r="H1287" s="129">
        <v>46943</v>
      </c>
      <c r="I1287">
        <v>127</v>
      </c>
    </row>
    <row r="1288" spans="8:9" x14ac:dyDescent="0.25">
      <c r="H1288" s="129">
        <v>46944</v>
      </c>
      <c r="I1288">
        <v>127</v>
      </c>
    </row>
    <row r="1289" spans="8:9" x14ac:dyDescent="0.25">
      <c r="H1289" s="129">
        <v>46945</v>
      </c>
      <c r="I1289">
        <v>128</v>
      </c>
    </row>
    <row r="1290" spans="8:9" x14ac:dyDescent="0.25">
      <c r="H1290" s="129">
        <v>46946</v>
      </c>
      <c r="I1290">
        <v>128</v>
      </c>
    </row>
    <row r="1291" spans="8:9" x14ac:dyDescent="0.25">
      <c r="H1291" s="129">
        <v>46947</v>
      </c>
      <c r="I1291">
        <v>128</v>
      </c>
    </row>
    <row r="1292" spans="8:9" x14ac:dyDescent="0.25">
      <c r="H1292" s="129">
        <v>46948</v>
      </c>
      <c r="I1292">
        <v>128</v>
      </c>
    </row>
    <row r="1293" spans="8:9" x14ac:dyDescent="0.25">
      <c r="H1293" s="129">
        <v>46949</v>
      </c>
      <c r="I1293">
        <v>128</v>
      </c>
    </row>
    <row r="1294" spans="8:9" x14ac:dyDescent="0.25">
      <c r="H1294" s="129">
        <v>46950</v>
      </c>
      <c r="I1294">
        <v>128</v>
      </c>
    </row>
    <row r="1295" spans="8:9" x14ac:dyDescent="0.25">
      <c r="H1295" s="129">
        <v>46951</v>
      </c>
      <c r="I1295">
        <v>128</v>
      </c>
    </row>
    <row r="1296" spans="8:9" x14ac:dyDescent="0.25">
      <c r="H1296" s="129">
        <v>46952</v>
      </c>
      <c r="I1296">
        <v>128</v>
      </c>
    </row>
    <row r="1297" spans="8:9" x14ac:dyDescent="0.25">
      <c r="H1297" s="129">
        <v>46953</v>
      </c>
      <c r="I1297">
        <v>128</v>
      </c>
    </row>
    <row r="1298" spans="8:9" x14ac:dyDescent="0.25">
      <c r="H1298" s="129">
        <v>46954</v>
      </c>
      <c r="I1298">
        <v>128</v>
      </c>
    </row>
    <row r="1299" spans="8:9" x14ac:dyDescent="0.25">
      <c r="H1299" s="129">
        <v>46955</v>
      </c>
      <c r="I1299">
        <v>129</v>
      </c>
    </row>
    <row r="1300" spans="8:9" x14ac:dyDescent="0.25">
      <c r="H1300" s="129">
        <v>46956</v>
      </c>
      <c r="I1300">
        <v>129</v>
      </c>
    </row>
    <row r="1301" spans="8:9" x14ac:dyDescent="0.25">
      <c r="H1301" s="129">
        <v>46957</v>
      </c>
      <c r="I1301">
        <v>129</v>
      </c>
    </row>
    <row r="1302" spans="8:9" x14ac:dyDescent="0.25">
      <c r="H1302" s="129">
        <v>46958</v>
      </c>
      <c r="I1302">
        <v>129</v>
      </c>
    </row>
    <row r="1303" spans="8:9" x14ac:dyDescent="0.25">
      <c r="H1303" s="129">
        <v>46959</v>
      </c>
      <c r="I1303">
        <v>129</v>
      </c>
    </row>
    <row r="1304" spans="8:9" x14ac:dyDescent="0.25">
      <c r="H1304" s="129">
        <v>46960</v>
      </c>
      <c r="I1304">
        <v>129</v>
      </c>
    </row>
    <row r="1305" spans="8:9" x14ac:dyDescent="0.25">
      <c r="H1305" s="129">
        <v>46961</v>
      </c>
      <c r="I1305">
        <v>129</v>
      </c>
    </row>
    <row r="1306" spans="8:9" x14ac:dyDescent="0.25">
      <c r="H1306" s="129">
        <v>46962</v>
      </c>
      <c r="I1306">
        <v>129</v>
      </c>
    </row>
    <row r="1307" spans="8:9" x14ac:dyDescent="0.25">
      <c r="H1307" s="129">
        <v>46963</v>
      </c>
      <c r="I1307">
        <v>129</v>
      </c>
    </row>
    <row r="1308" spans="8:9" x14ac:dyDescent="0.25">
      <c r="H1308" s="129">
        <v>46964</v>
      </c>
      <c r="I1308">
        <v>129</v>
      </c>
    </row>
    <row r="1309" spans="8:9" x14ac:dyDescent="0.25">
      <c r="H1309" s="129">
        <v>46965</v>
      </c>
      <c r="I1309">
        <v>129</v>
      </c>
    </row>
    <row r="1310" spans="8:9" x14ac:dyDescent="0.25">
      <c r="H1310" s="129">
        <v>46966</v>
      </c>
      <c r="I1310">
        <v>130</v>
      </c>
    </row>
    <row r="1311" spans="8:9" x14ac:dyDescent="0.25">
      <c r="H1311" s="129">
        <v>46967</v>
      </c>
      <c r="I1311">
        <v>130</v>
      </c>
    </row>
    <row r="1312" spans="8:9" x14ac:dyDescent="0.25">
      <c r="H1312" s="129">
        <v>46968</v>
      </c>
      <c r="I1312">
        <v>130</v>
      </c>
    </row>
    <row r="1313" spans="8:9" x14ac:dyDescent="0.25">
      <c r="H1313" s="129">
        <v>46969</v>
      </c>
      <c r="I1313">
        <v>130</v>
      </c>
    </row>
    <row r="1314" spans="8:9" x14ac:dyDescent="0.25">
      <c r="H1314" s="129">
        <v>46970</v>
      </c>
      <c r="I1314">
        <v>130</v>
      </c>
    </row>
    <row r="1315" spans="8:9" x14ac:dyDescent="0.25">
      <c r="H1315" s="129">
        <v>46971</v>
      </c>
      <c r="I1315">
        <v>130</v>
      </c>
    </row>
    <row r="1316" spans="8:9" x14ac:dyDescent="0.25">
      <c r="H1316" s="129">
        <v>46972</v>
      </c>
      <c r="I1316">
        <v>130</v>
      </c>
    </row>
    <row r="1317" spans="8:9" x14ac:dyDescent="0.25">
      <c r="H1317" s="129">
        <v>46973</v>
      </c>
      <c r="I1317">
        <v>130</v>
      </c>
    </row>
    <row r="1318" spans="8:9" x14ac:dyDescent="0.25">
      <c r="H1318" s="129">
        <v>46974</v>
      </c>
      <c r="I1318">
        <v>130</v>
      </c>
    </row>
    <row r="1319" spans="8:9" x14ac:dyDescent="0.25">
      <c r="H1319" s="129">
        <v>46975</v>
      </c>
      <c r="I1319">
        <v>130</v>
      </c>
    </row>
    <row r="1320" spans="8:9" x14ac:dyDescent="0.25">
      <c r="H1320" s="129">
        <v>46976</v>
      </c>
      <c r="I1320">
        <v>131</v>
      </c>
    </row>
    <row r="1321" spans="8:9" x14ac:dyDescent="0.25">
      <c r="H1321" s="129">
        <v>46977</v>
      </c>
      <c r="I1321">
        <v>131</v>
      </c>
    </row>
    <row r="1322" spans="8:9" x14ac:dyDescent="0.25">
      <c r="H1322" s="129">
        <v>46978</v>
      </c>
      <c r="I1322">
        <v>131</v>
      </c>
    </row>
    <row r="1323" spans="8:9" x14ac:dyDescent="0.25">
      <c r="H1323" s="129">
        <v>46979</v>
      </c>
      <c r="I1323">
        <v>131</v>
      </c>
    </row>
    <row r="1324" spans="8:9" x14ac:dyDescent="0.25">
      <c r="H1324" s="129">
        <v>46980</v>
      </c>
      <c r="I1324">
        <v>131</v>
      </c>
    </row>
    <row r="1325" spans="8:9" x14ac:dyDescent="0.25">
      <c r="H1325" s="129">
        <v>46981</v>
      </c>
      <c r="I1325">
        <v>131</v>
      </c>
    </row>
    <row r="1326" spans="8:9" x14ac:dyDescent="0.25">
      <c r="H1326" s="129">
        <v>46982</v>
      </c>
      <c r="I1326">
        <v>131</v>
      </c>
    </row>
    <row r="1327" spans="8:9" x14ac:dyDescent="0.25">
      <c r="H1327" s="129">
        <v>46983</v>
      </c>
      <c r="I1327">
        <v>131</v>
      </c>
    </row>
    <row r="1328" spans="8:9" x14ac:dyDescent="0.25">
      <c r="H1328" s="129">
        <v>46984</v>
      </c>
      <c r="I1328">
        <v>131</v>
      </c>
    </row>
    <row r="1329" spans="8:9" x14ac:dyDescent="0.25">
      <c r="H1329" s="129">
        <v>46985</v>
      </c>
      <c r="I1329">
        <v>131</v>
      </c>
    </row>
    <row r="1330" spans="8:9" x14ac:dyDescent="0.25">
      <c r="H1330" s="129">
        <v>46986</v>
      </c>
      <c r="I1330">
        <v>132</v>
      </c>
    </row>
    <row r="1331" spans="8:9" x14ac:dyDescent="0.25">
      <c r="H1331" s="129">
        <v>46987</v>
      </c>
      <c r="I1331">
        <v>132</v>
      </c>
    </row>
    <row r="1332" spans="8:9" x14ac:dyDescent="0.25">
      <c r="H1332" s="129">
        <v>46988</v>
      </c>
      <c r="I1332">
        <v>132</v>
      </c>
    </row>
    <row r="1333" spans="8:9" x14ac:dyDescent="0.25">
      <c r="H1333" s="129">
        <v>46989</v>
      </c>
      <c r="I1333">
        <v>132</v>
      </c>
    </row>
    <row r="1334" spans="8:9" x14ac:dyDescent="0.25">
      <c r="H1334" s="129">
        <v>46990</v>
      </c>
      <c r="I1334">
        <v>132</v>
      </c>
    </row>
    <row r="1335" spans="8:9" x14ac:dyDescent="0.25">
      <c r="H1335" s="129">
        <v>46991</v>
      </c>
      <c r="I1335">
        <v>132</v>
      </c>
    </row>
    <row r="1336" spans="8:9" x14ac:dyDescent="0.25">
      <c r="H1336" s="129">
        <v>46992</v>
      </c>
      <c r="I1336">
        <v>132</v>
      </c>
    </row>
    <row r="1337" spans="8:9" x14ac:dyDescent="0.25">
      <c r="H1337" s="129">
        <v>46993</v>
      </c>
      <c r="I1337">
        <v>132</v>
      </c>
    </row>
    <row r="1338" spans="8:9" x14ac:dyDescent="0.25">
      <c r="H1338" s="129">
        <v>46994</v>
      </c>
      <c r="I1338">
        <v>132</v>
      </c>
    </row>
    <row r="1339" spans="8:9" x14ac:dyDescent="0.25">
      <c r="H1339" s="129">
        <v>46995</v>
      </c>
      <c r="I1339">
        <v>132</v>
      </c>
    </row>
    <row r="1340" spans="8:9" x14ac:dyDescent="0.25">
      <c r="H1340" s="129">
        <v>46996</v>
      </c>
      <c r="I1340">
        <v>132</v>
      </c>
    </row>
    <row r="1341" spans="8:9" x14ac:dyDescent="0.25">
      <c r="H1341" s="129">
        <v>46997</v>
      </c>
      <c r="I1341">
        <v>133</v>
      </c>
    </row>
    <row r="1342" spans="8:9" x14ac:dyDescent="0.25">
      <c r="H1342" s="129">
        <v>46998</v>
      </c>
      <c r="I1342">
        <v>133</v>
      </c>
    </row>
    <row r="1343" spans="8:9" x14ac:dyDescent="0.25">
      <c r="H1343" s="129">
        <v>46999</v>
      </c>
      <c r="I1343">
        <v>133</v>
      </c>
    </row>
    <row r="1344" spans="8:9" x14ac:dyDescent="0.25">
      <c r="H1344" s="129">
        <v>47000</v>
      </c>
      <c r="I1344">
        <v>133</v>
      </c>
    </row>
    <row r="1345" spans="8:9" x14ac:dyDescent="0.25">
      <c r="H1345" s="129">
        <v>47001</v>
      </c>
      <c r="I1345">
        <v>133</v>
      </c>
    </row>
    <row r="1346" spans="8:9" x14ac:dyDescent="0.25">
      <c r="H1346" s="129">
        <v>47002</v>
      </c>
      <c r="I1346">
        <v>133</v>
      </c>
    </row>
    <row r="1347" spans="8:9" x14ac:dyDescent="0.25">
      <c r="H1347" s="129">
        <v>47003</v>
      </c>
      <c r="I1347">
        <v>133</v>
      </c>
    </row>
    <row r="1348" spans="8:9" x14ac:dyDescent="0.25">
      <c r="H1348" s="129">
        <v>47004</v>
      </c>
      <c r="I1348">
        <v>133</v>
      </c>
    </row>
    <row r="1349" spans="8:9" x14ac:dyDescent="0.25">
      <c r="H1349" s="129">
        <v>47005</v>
      </c>
      <c r="I1349">
        <v>133</v>
      </c>
    </row>
    <row r="1350" spans="8:9" x14ac:dyDescent="0.25">
      <c r="H1350" s="129">
        <v>47006</v>
      </c>
      <c r="I1350">
        <v>133</v>
      </c>
    </row>
    <row r="1351" spans="8:9" x14ac:dyDescent="0.25">
      <c r="H1351" s="129">
        <v>47007</v>
      </c>
      <c r="I1351">
        <v>134</v>
      </c>
    </row>
    <row r="1352" spans="8:9" x14ac:dyDescent="0.25">
      <c r="H1352" s="129">
        <v>47008</v>
      </c>
      <c r="I1352">
        <v>134</v>
      </c>
    </row>
    <row r="1353" spans="8:9" x14ac:dyDescent="0.25">
      <c r="H1353" s="129">
        <v>47009</v>
      </c>
      <c r="I1353">
        <v>134</v>
      </c>
    </row>
    <row r="1354" spans="8:9" x14ac:dyDescent="0.25">
      <c r="H1354" s="129">
        <v>47010</v>
      </c>
      <c r="I1354">
        <v>134</v>
      </c>
    </row>
    <row r="1355" spans="8:9" x14ac:dyDescent="0.25">
      <c r="H1355" s="129">
        <v>47011</v>
      </c>
      <c r="I1355">
        <v>134</v>
      </c>
    </row>
    <row r="1356" spans="8:9" x14ac:dyDescent="0.25">
      <c r="H1356" s="129">
        <v>47012</v>
      </c>
      <c r="I1356">
        <v>134</v>
      </c>
    </row>
    <row r="1357" spans="8:9" x14ac:dyDescent="0.25">
      <c r="H1357" s="129">
        <v>47013</v>
      </c>
      <c r="I1357">
        <v>134</v>
      </c>
    </row>
    <row r="1358" spans="8:9" x14ac:dyDescent="0.25">
      <c r="H1358" s="129">
        <v>47014</v>
      </c>
      <c r="I1358">
        <v>134</v>
      </c>
    </row>
    <row r="1359" spans="8:9" x14ac:dyDescent="0.25">
      <c r="H1359" s="129">
        <v>47015</v>
      </c>
      <c r="I1359">
        <v>134</v>
      </c>
    </row>
    <row r="1360" spans="8:9" x14ac:dyDescent="0.25">
      <c r="H1360" s="129">
        <v>47016</v>
      </c>
      <c r="I1360">
        <v>134</v>
      </c>
    </row>
    <row r="1361" spans="8:9" x14ac:dyDescent="0.25">
      <c r="H1361" s="129">
        <v>47017</v>
      </c>
      <c r="I1361">
        <v>135</v>
      </c>
    </row>
    <row r="1362" spans="8:9" x14ac:dyDescent="0.25">
      <c r="H1362" s="129">
        <v>47018</v>
      </c>
      <c r="I1362">
        <v>135</v>
      </c>
    </row>
    <row r="1363" spans="8:9" x14ac:dyDescent="0.25">
      <c r="H1363" s="129">
        <v>47019</v>
      </c>
      <c r="I1363">
        <v>135</v>
      </c>
    </row>
    <row r="1364" spans="8:9" x14ac:dyDescent="0.25">
      <c r="H1364" s="129">
        <v>47020</v>
      </c>
      <c r="I1364">
        <v>135</v>
      </c>
    </row>
    <row r="1365" spans="8:9" x14ac:dyDescent="0.25">
      <c r="H1365" s="129">
        <v>47021</v>
      </c>
      <c r="I1365">
        <v>135</v>
      </c>
    </row>
    <row r="1366" spans="8:9" x14ac:dyDescent="0.25">
      <c r="H1366" s="129">
        <v>47022</v>
      </c>
      <c r="I1366">
        <v>135</v>
      </c>
    </row>
    <row r="1367" spans="8:9" x14ac:dyDescent="0.25">
      <c r="H1367" s="129">
        <v>47023</v>
      </c>
      <c r="I1367">
        <v>135</v>
      </c>
    </row>
    <row r="1368" spans="8:9" x14ac:dyDescent="0.25">
      <c r="H1368" s="129">
        <v>47024</v>
      </c>
      <c r="I1368">
        <v>135</v>
      </c>
    </row>
    <row r="1369" spans="8:9" x14ac:dyDescent="0.25">
      <c r="H1369" s="129">
        <v>47025</v>
      </c>
      <c r="I1369">
        <v>135</v>
      </c>
    </row>
    <row r="1370" spans="8:9" x14ac:dyDescent="0.25">
      <c r="H1370" s="129">
        <v>47026</v>
      </c>
      <c r="I1370">
        <v>135</v>
      </c>
    </row>
    <row r="1371" spans="8:9" x14ac:dyDescent="0.25">
      <c r="H1371" s="129">
        <v>47027</v>
      </c>
      <c r="I1371">
        <v>136</v>
      </c>
    </row>
    <row r="1372" spans="8:9" x14ac:dyDescent="0.25">
      <c r="H1372" s="129">
        <v>47028</v>
      </c>
      <c r="I1372">
        <v>136</v>
      </c>
    </row>
    <row r="1373" spans="8:9" x14ac:dyDescent="0.25">
      <c r="H1373" s="129">
        <v>47029</v>
      </c>
      <c r="I1373">
        <v>136</v>
      </c>
    </row>
    <row r="1374" spans="8:9" x14ac:dyDescent="0.25">
      <c r="H1374" s="129">
        <v>47030</v>
      </c>
      <c r="I1374">
        <v>136</v>
      </c>
    </row>
    <row r="1375" spans="8:9" x14ac:dyDescent="0.25">
      <c r="H1375" s="129">
        <v>47031</v>
      </c>
      <c r="I1375">
        <v>136</v>
      </c>
    </row>
    <row r="1376" spans="8:9" x14ac:dyDescent="0.25">
      <c r="H1376" s="129">
        <v>47032</v>
      </c>
      <c r="I1376">
        <v>136</v>
      </c>
    </row>
    <row r="1377" spans="8:9" x14ac:dyDescent="0.25">
      <c r="H1377" s="129">
        <v>47033</v>
      </c>
      <c r="I1377">
        <v>136</v>
      </c>
    </row>
    <row r="1378" spans="8:9" x14ac:dyDescent="0.25">
      <c r="H1378" s="129">
        <v>47034</v>
      </c>
      <c r="I1378">
        <v>136</v>
      </c>
    </row>
    <row r="1379" spans="8:9" x14ac:dyDescent="0.25">
      <c r="H1379" s="129">
        <v>47035</v>
      </c>
      <c r="I1379">
        <v>136</v>
      </c>
    </row>
    <row r="1380" spans="8:9" x14ac:dyDescent="0.25">
      <c r="H1380" s="129">
        <v>47036</v>
      </c>
      <c r="I1380">
        <v>136</v>
      </c>
    </row>
    <row r="1381" spans="8:9" x14ac:dyDescent="0.25">
      <c r="H1381" s="129">
        <v>47037</v>
      </c>
      <c r="I1381">
        <v>137</v>
      </c>
    </row>
    <row r="1382" spans="8:9" x14ac:dyDescent="0.25">
      <c r="H1382" s="129">
        <v>47038</v>
      </c>
      <c r="I1382">
        <v>137</v>
      </c>
    </row>
    <row r="1383" spans="8:9" x14ac:dyDescent="0.25">
      <c r="H1383" s="129">
        <v>47039</v>
      </c>
      <c r="I1383">
        <v>137</v>
      </c>
    </row>
    <row r="1384" spans="8:9" x14ac:dyDescent="0.25">
      <c r="H1384" s="129">
        <v>47040</v>
      </c>
      <c r="I1384">
        <v>137</v>
      </c>
    </row>
    <row r="1385" spans="8:9" x14ac:dyDescent="0.25">
      <c r="H1385" s="129">
        <v>47041</v>
      </c>
      <c r="I1385">
        <v>137</v>
      </c>
    </row>
    <row r="1386" spans="8:9" x14ac:dyDescent="0.25">
      <c r="H1386" s="129">
        <v>47042</v>
      </c>
      <c r="I1386">
        <v>137</v>
      </c>
    </row>
    <row r="1387" spans="8:9" x14ac:dyDescent="0.25">
      <c r="H1387" s="129">
        <v>47043</v>
      </c>
      <c r="I1387">
        <v>137</v>
      </c>
    </row>
    <row r="1388" spans="8:9" x14ac:dyDescent="0.25">
      <c r="H1388" s="129">
        <v>47044</v>
      </c>
      <c r="I1388">
        <v>137</v>
      </c>
    </row>
    <row r="1389" spans="8:9" x14ac:dyDescent="0.25">
      <c r="H1389" s="129">
        <v>47045</v>
      </c>
      <c r="I1389">
        <v>137</v>
      </c>
    </row>
    <row r="1390" spans="8:9" x14ac:dyDescent="0.25">
      <c r="H1390" s="129">
        <v>47046</v>
      </c>
      <c r="I1390">
        <v>137</v>
      </c>
    </row>
    <row r="1391" spans="8:9" x14ac:dyDescent="0.25">
      <c r="H1391" s="129">
        <v>47047</v>
      </c>
      <c r="I1391">
        <v>138</v>
      </c>
    </row>
    <row r="1392" spans="8:9" x14ac:dyDescent="0.25">
      <c r="H1392" s="129">
        <v>47048</v>
      </c>
      <c r="I1392">
        <v>138</v>
      </c>
    </row>
    <row r="1393" spans="8:9" x14ac:dyDescent="0.25">
      <c r="H1393" s="129">
        <v>47049</v>
      </c>
      <c r="I1393">
        <v>138</v>
      </c>
    </row>
    <row r="1394" spans="8:9" x14ac:dyDescent="0.25">
      <c r="H1394" s="129">
        <v>47050</v>
      </c>
      <c r="I1394">
        <v>138</v>
      </c>
    </row>
    <row r="1395" spans="8:9" x14ac:dyDescent="0.25">
      <c r="H1395" s="129">
        <v>47051</v>
      </c>
      <c r="I1395">
        <v>138</v>
      </c>
    </row>
    <row r="1396" spans="8:9" x14ac:dyDescent="0.25">
      <c r="H1396" s="129">
        <v>47052</v>
      </c>
      <c r="I1396">
        <v>138</v>
      </c>
    </row>
    <row r="1397" spans="8:9" x14ac:dyDescent="0.25">
      <c r="H1397" s="129">
        <v>47053</v>
      </c>
      <c r="I1397">
        <v>138</v>
      </c>
    </row>
    <row r="1398" spans="8:9" x14ac:dyDescent="0.25">
      <c r="H1398" s="129">
        <v>47054</v>
      </c>
      <c r="I1398">
        <v>138</v>
      </c>
    </row>
    <row r="1399" spans="8:9" x14ac:dyDescent="0.25">
      <c r="H1399" s="129">
        <v>47055</v>
      </c>
      <c r="I1399">
        <v>138</v>
      </c>
    </row>
    <row r="1400" spans="8:9" x14ac:dyDescent="0.25">
      <c r="H1400" s="129">
        <v>47056</v>
      </c>
      <c r="I1400">
        <v>138</v>
      </c>
    </row>
    <row r="1401" spans="8:9" x14ac:dyDescent="0.25">
      <c r="H1401" s="129">
        <v>47057</v>
      </c>
      <c r="I1401">
        <v>138</v>
      </c>
    </row>
    <row r="1402" spans="8:9" x14ac:dyDescent="0.25">
      <c r="H1402" s="129">
        <v>47058</v>
      </c>
      <c r="I1402">
        <v>139</v>
      </c>
    </row>
    <row r="1403" spans="8:9" x14ac:dyDescent="0.25">
      <c r="H1403" s="129">
        <v>47059</v>
      </c>
      <c r="I1403">
        <v>139</v>
      </c>
    </row>
    <row r="1404" spans="8:9" x14ac:dyDescent="0.25">
      <c r="H1404" s="129">
        <v>47060</v>
      </c>
      <c r="I1404">
        <v>139</v>
      </c>
    </row>
    <row r="1405" spans="8:9" x14ac:dyDescent="0.25">
      <c r="H1405" s="129">
        <v>47061</v>
      </c>
      <c r="I1405">
        <v>139</v>
      </c>
    </row>
    <row r="1406" spans="8:9" x14ac:dyDescent="0.25">
      <c r="H1406" s="129">
        <v>47062</v>
      </c>
      <c r="I1406">
        <v>139</v>
      </c>
    </row>
    <row r="1407" spans="8:9" x14ac:dyDescent="0.25">
      <c r="H1407" s="129">
        <v>47063</v>
      </c>
      <c r="I1407">
        <v>139</v>
      </c>
    </row>
    <row r="1408" spans="8:9" x14ac:dyDescent="0.25">
      <c r="H1408" s="129">
        <v>47064</v>
      </c>
      <c r="I1408">
        <v>139</v>
      </c>
    </row>
    <row r="1409" spans="8:9" x14ac:dyDescent="0.25">
      <c r="H1409" s="129">
        <v>47065</v>
      </c>
      <c r="I1409">
        <v>139</v>
      </c>
    </row>
    <row r="1410" spans="8:9" x14ac:dyDescent="0.25">
      <c r="H1410" s="129">
        <v>47066</v>
      </c>
      <c r="I1410">
        <v>139</v>
      </c>
    </row>
    <row r="1411" spans="8:9" x14ac:dyDescent="0.25">
      <c r="H1411" s="129">
        <v>47067</v>
      </c>
      <c r="I1411">
        <v>139</v>
      </c>
    </row>
    <row r="1412" spans="8:9" x14ac:dyDescent="0.25">
      <c r="H1412" s="129">
        <v>47068</v>
      </c>
      <c r="I1412">
        <v>140</v>
      </c>
    </row>
    <row r="1413" spans="8:9" x14ac:dyDescent="0.25">
      <c r="H1413" s="129">
        <v>47069</v>
      </c>
      <c r="I1413">
        <v>140</v>
      </c>
    </row>
    <row r="1414" spans="8:9" x14ac:dyDescent="0.25">
      <c r="H1414" s="129">
        <v>47070</v>
      </c>
      <c r="I1414">
        <v>140</v>
      </c>
    </row>
    <row r="1415" spans="8:9" x14ac:dyDescent="0.25">
      <c r="H1415" s="129">
        <v>47071</v>
      </c>
      <c r="I1415">
        <v>140</v>
      </c>
    </row>
    <row r="1416" spans="8:9" x14ac:dyDescent="0.25">
      <c r="H1416" s="129">
        <v>47072</v>
      </c>
      <c r="I1416">
        <v>140</v>
      </c>
    </row>
    <row r="1417" spans="8:9" x14ac:dyDescent="0.25">
      <c r="H1417" s="129">
        <v>47073</v>
      </c>
      <c r="I1417">
        <v>140</v>
      </c>
    </row>
    <row r="1418" spans="8:9" x14ac:dyDescent="0.25">
      <c r="H1418" s="129">
        <v>47074</v>
      </c>
      <c r="I1418">
        <v>140</v>
      </c>
    </row>
    <row r="1419" spans="8:9" x14ac:dyDescent="0.25">
      <c r="H1419" s="129">
        <v>47075</v>
      </c>
      <c r="I1419">
        <v>140</v>
      </c>
    </row>
    <row r="1420" spans="8:9" x14ac:dyDescent="0.25">
      <c r="H1420" s="129">
        <v>47076</v>
      </c>
      <c r="I1420">
        <v>140</v>
      </c>
    </row>
    <row r="1421" spans="8:9" x14ac:dyDescent="0.25">
      <c r="H1421" s="129">
        <v>47077</v>
      </c>
      <c r="I1421">
        <v>140</v>
      </c>
    </row>
    <row r="1422" spans="8:9" x14ac:dyDescent="0.25">
      <c r="H1422" s="129">
        <v>47078</v>
      </c>
      <c r="I1422">
        <v>141</v>
      </c>
    </row>
    <row r="1423" spans="8:9" x14ac:dyDescent="0.25">
      <c r="H1423" s="129">
        <v>47079</v>
      </c>
      <c r="I1423">
        <v>141</v>
      </c>
    </row>
    <row r="1424" spans="8:9" x14ac:dyDescent="0.25">
      <c r="H1424" s="129">
        <v>47080</v>
      </c>
      <c r="I1424">
        <v>141</v>
      </c>
    </row>
    <row r="1425" spans="8:9" x14ac:dyDescent="0.25">
      <c r="H1425" s="129">
        <v>47081</v>
      </c>
      <c r="I1425">
        <v>141</v>
      </c>
    </row>
    <row r="1426" spans="8:9" x14ac:dyDescent="0.25">
      <c r="H1426" s="129">
        <v>47082</v>
      </c>
      <c r="I1426">
        <v>141</v>
      </c>
    </row>
    <row r="1427" spans="8:9" x14ac:dyDescent="0.25">
      <c r="H1427" s="129">
        <v>47083</v>
      </c>
      <c r="I1427">
        <v>141</v>
      </c>
    </row>
    <row r="1428" spans="8:9" x14ac:dyDescent="0.25">
      <c r="H1428" s="129">
        <v>47084</v>
      </c>
      <c r="I1428">
        <v>141</v>
      </c>
    </row>
    <row r="1429" spans="8:9" x14ac:dyDescent="0.25">
      <c r="H1429" s="129">
        <v>47085</v>
      </c>
      <c r="I1429">
        <v>141</v>
      </c>
    </row>
    <row r="1430" spans="8:9" x14ac:dyDescent="0.25">
      <c r="H1430" s="129">
        <v>47086</v>
      </c>
      <c r="I1430">
        <v>141</v>
      </c>
    </row>
    <row r="1431" spans="8:9" x14ac:dyDescent="0.25">
      <c r="H1431" s="129">
        <v>47087</v>
      </c>
      <c r="I1431">
        <v>141</v>
      </c>
    </row>
    <row r="1432" spans="8:9" x14ac:dyDescent="0.25">
      <c r="H1432" s="129">
        <v>47088</v>
      </c>
      <c r="I1432">
        <v>142</v>
      </c>
    </row>
    <row r="1433" spans="8:9" x14ac:dyDescent="0.25">
      <c r="H1433" s="129">
        <v>47089</v>
      </c>
      <c r="I1433">
        <v>142</v>
      </c>
    </row>
    <row r="1434" spans="8:9" x14ac:dyDescent="0.25">
      <c r="H1434" s="129">
        <v>47090</v>
      </c>
      <c r="I1434">
        <v>142</v>
      </c>
    </row>
    <row r="1435" spans="8:9" x14ac:dyDescent="0.25">
      <c r="H1435" s="129">
        <v>47091</v>
      </c>
      <c r="I1435">
        <v>142</v>
      </c>
    </row>
    <row r="1436" spans="8:9" x14ac:dyDescent="0.25">
      <c r="H1436" s="129">
        <v>47092</v>
      </c>
      <c r="I1436">
        <v>142</v>
      </c>
    </row>
    <row r="1437" spans="8:9" x14ac:dyDescent="0.25">
      <c r="H1437" s="129">
        <v>47093</v>
      </c>
      <c r="I1437">
        <v>142</v>
      </c>
    </row>
    <row r="1438" spans="8:9" x14ac:dyDescent="0.25">
      <c r="H1438" s="129">
        <v>47094</v>
      </c>
      <c r="I1438">
        <v>142</v>
      </c>
    </row>
    <row r="1439" spans="8:9" x14ac:dyDescent="0.25">
      <c r="H1439" s="129">
        <v>47095</v>
      </c>
      <c r="I1439">
        <v>142</v>
      </c>
    </row>
    <row r="1440" spans="8:9" x14ac:dyDescent="0.25">
      <c r="H1440" s="129">
        <v>47096</v>
      </c>
      <c r="I1440">
        <v>142</v>
      </c>
    </row>
    <row r="1441" spans="8:9" x14ac:dyDescent="0.25">
      <c r="H1441" s="129">
        <v>47097</v>
      </c>
      <c r="I1441">
        <v>142</v>
      </c>
    </row>
    <row r="1442" spans="8:9" x14ac:dyDescent="0.25">
      <c r="H1442" s="129">
        <v>47098</v>
      </c>
      <c r="I1442">
        <v>143</v>
      </c>
    </row>
    <row r="1443" spans="8:9" x14ac:dyDescent="0.25">
      <c r="H1443" s="129">
        <v>47099</v>
      </c>
      <c r="I1443">
        <v>143</v>
      </c>
    </row>
    <row r="1444" spans="8:9" x14ac:dyDescent="0.25">
      <c r="H1444" s="129">
        <v>47100</v>
      </c>
      <c r="I1444">
        <v>143</v>
      </c>
    </row>
    <row r="1445" spans="8:9" x14ac:dyDescent="0.25">
      <c r="H1445" s="129">
        <v>47101</v>
      </c>
      <c r="I1445">
        <v>143</v>
      </c>
    </row>
    <row r="1446" spans="8:9" x14ac:dyDescent="0.25">
      <c r="H1446" s="129">
        <v>47102</v>
      </c>
      <c r="I1446">
        <v>143</v>
      </c>
    </row>
    <row r="1447" spans="8:9" x14ac:dyDescent="0.25">
      <c r="H1447" s="129">
        <v>47103</v>
      </c>
      <c r="I1447">
        <v>143</v>
      </c>
    </row>
    <row r="1448" spans="8:9" x14ac:dyDescent="0.25">
      <c r="H1448" s="129">
        <v>47104</v>
      </c>
      <c r="I1448">
        <v>143</v>
      </c>
    </row>
    <row r="1449" spans="8:9" x14ac:dyDescent="0.25">
      <c r="H1449" s="129">
        <v>47105</v>
      </c>
      <c r="I1449">
        <v>143</v>
      </c>
    </row>
    <row r="1450" spans="8:9" x14ac:dyDescent="0.25">
      <c r="H1450" s="129">
        <v>47106</v>
      </c>
      <c r="I1450">
        <v>143</v>
      </c>
    </row>
    <row r="1451" spans="8:9" x14ac:dyDescent="0.25">
      <c r="H1451" s="129">
        <v>47107</v>
      </c>
      <c r="I1451">
        <v>143</v>
      </c>
    </row>
    <row r="1452" spans="8:9" x14ac:dyDescent="0.25">
      <c r="H1452" s="129">
        <v>47108</v>
      </c>
      <c r="I1452">
        <v>144</v>
      </c>
    </row>
    <row r="1453" spans="8:9" x14ac:dyDescent="0.25">
      <c r="H1453" s="129">
        <v>47109</v>
      </c>
      <c r="I1453">
        <v>144</v>
      </c>
    </row>
    <row r="1454" spans="8:9" x14ac:dyDescent="0.25">
      <c r="H1454" s="129">
        <v>47110</v>
      </c>
      <c r="I1454">
        <v>144</v>
      </c>
    </row>
    <row r="1455" spans="8:9" x14ac:dyDescent="0.25">
      <c r="H1455" s="129">
        <v>47111</v>
      </c>
      <c r="I1455">
        <v>144</v>
      </c>
    </row>
    <row r="1456" spans="8:9" x14ac:dyDescent="0.25">
      <c r="H1456" s="129">
        <v>47112</v>
      </c>
      <c r="I1456">
        <v>144</v>
      </c>
    </row>
    <row r="1457" spans="8:9" x14ac:dyDescent="0.25">
      <c r="H1457" s="129">
        <v>47113</v>
      </c>
      <c r="I1457">
        <v>144</v>
      </c>
    </row>
    <row r="1458" spans="8:9" x14ac:dyDescent="0.25">
      <c r="H1458" s="129">
        <v>47114</v>
      </c>
      <c r="I1458">
        <v>144</v>
      </c>
    </row>
    <row r="1459" spans="8:9" x14ac:dyDescent="0.25">
      <c r="H1459" s="129">
        <v>47115</v>
      </c>
      <c r="I1459">
        <v>144</v>
      </c>
    </row>
    <row r="1460" spans="8:9" x14ac:dyDescent="0.25">
      <c r="H1460" s="129">
        <v>47116</v>
      </c>
      <c r="I1460">
        <v>144</v>
      </c>
    </row>
    <row r="1461" spans="8:9" x14ac:dyDescent="0.25">
      <c r="H1461" s="129">
        <v>47117</v>
      </c>
      <c r="I1461">
        <v>144</v>
      </c>
    </row>
    <row r="1462" spans="8:9" x14ac:dyDescent="0.25">
      <c r="H1462" s="129">
        <v>47118</v>
      </c>
      <c r="I1462">
        <v>144</v>
      </c>
    </row>
    <row r="1463" spans="8:9" x14ac:dyDescent="0.25">
      <c r="H1463" s="129">
        <v>47119</v>
      </c>
      <c r="I1463">
        <v>145</v>
      </c>
    </row>
    <row r="1464" spans="8:9" x14ac:dyDescent="0.25">
      <c r="H1464" s="129">
        <v>47120</v>
      </c>
      <c r="I1464">
        <v>145</v>
      </c>
    </row>
    <row r="1465" spans="8:9" x14ac:dyDescent="0.25">
      <c r="H1465" s="129">
        <v>47121</v>
      </c>
      <c r="I1465">
        <v>145</v>
      </c>
    </row>
    <row r="1466" spans="8:9" x14ac:dyDescent="0.25">
      <c r="H1466" s="129">
        <v>47122</v>
      </c>
      <c r="I1466">
        <v>145</v>
      </c>
    </row>
    <row r="1467" spans="8:9" x14ac:dyDescent="0.25">
      <c r="H1467" s="129">
        <v>47123</v>
      </c>
      <c r="I1467">
        <v>145</v>
      </c>
    </row>
    <row r="1468" spans="8:9" x14ac:dyDescent="0.25">
      <c r="H1468" s="129">
        <v>47124</v>
      </c>
      <c r="I1468">
        <v>145</v>
      </c>
    </row>
    <row r="1469" spans="8:9" x14ac:dyDescent="0.25">
      <c r="H1469" s="129">
        <v>47125</v>
      </c>
      <c r="I1469">
        <v>145</v>
      </c>
    </row>
    <row r="1470" spans="8:9" x14ac:dyDescent="0.25">
      <c r="H1470" s="129">
        <v>47126</v>
      </c>
      <c r="I1470">
        <v>145</v>
      </c>
    </row>
    <row r="1471" spans="8:9" x14ac:dyDescent="0.25">
      <c r="H1471" s="129">
        <v>47127</v>
      </c>
      <c r="I1471">
        <v>145</v>
      </c>
    </row>
    <row r="1472" spans="8:9" x14ac:dyDescent="0.25">
      <c r="H1472" s="129">
        <v>47128</v>
      </c>
      <c r="I1472">
        <v>145</v>
      </c>
    </row>
    <row r="1473" spans="8:9" x14ac:dyDescent="0.25">
      <c r="H1473" s="129">
        <v>47129</v>
      </c>
      <c r="I1473">
        <v>146</v>
      </c>
    </row>
    <row r="1474" spans="8:9" x14ac:dyDescent="0.25">
      <c r="H1474" s="129">
        <v>47130</v>
      </c>
      <c r="I1474">
        <v>146</v>
      </c>
    </row>
    <row r="1475" spans="8:9" x14ac:dyDescent="0.25">
      <c r="H1475" s="129">
        <v>47131</v>
      </c>
      <c r="I1475">
        <v>146</v>
      </c>
    </row>
    <row r="1476" spans="8:9" x14ac:dyDescent="0.25">
      <c r="H1476" s="129">
        <v>47132</v>
      </c>
      <c r="I1476">
        <v>146</v>
      </c>
    </row>
    <row r="1477" spans="8:9" x14ac:dyDescent="0.25">
      <c r="H1477" s="129">
        <v>47133</v>
      </c>
      <c r="I1477">
        <v>146</v>
      </c>
    </row>
    <row r="1478" spans="8:9" x14ac:dyDescent="0.25">
      <c r="H1478" s="129">
        <v>47134</v>
      </c>
      <c r="I1478">
        <v>146</v>
      </c>
    </row>
    <row r="1479" spans="8:9" x14ac:dyDescent="0.25">
      <c r="H1479" s="129">
        <v>47135</v>
      </c>
      <c r="I1479">
        <v>146</v>
      </c>
    </row>
    <row r="1480" spans="8:9" x14ac:dyDescent="0.25">
      <c r="H1480" s="129">
        <v>47136</v>
      </c>
      <c r="I1480">
        <v>146</v>
      </c>
    </row>
    <row r="1481" spans="8:9" x14ac:dyDescent="0.25">
      <c r="H1481" s="129">
        <v>47137</v>
      </c>
      <c r="I1481">
        <v>146</v>
      </c>
    </row>
    <row r="1482" spans="8:9" x14ac:dyDescent="0.25">
      <c r="H1482" s="129">
        <v>47138</v>
      </c>
      <c r="I1482">
        <v>146</v>
      </c>
    </row>
    <row r="1483" spans="8:9" x14ac:dyDescent="0.25">
      <c r="H1483" s="129">
        <v>47139</v>
      </c>
      <c r="I1483">
        <v>147</v>
      </c>
    </row>
    <row r="1484" spans="8:9" x14ac:dyDescent="0.25">
      <c r="H1484" s="129">
        <v>47140</v>
      </c>
      <c r="I1484">
        <v>147</v>
      </c>
    </row>
    <row r="1485" spans="8:9" x14ac:dyDescent="0.25">
      <c r="H1485" s="129">
        <v>47141</v>
      </c>
      <c r="I1485">
        <v>147</v>
      </c>
    </row>
    <row r="1486" spans="8:9" x14ac:dyDescent="0.25">
      <c r="H1486" s="129">
        <v>47142</v>
      </c>
      <c r="I1486">
        <v>147</v>
      </c>
    </row>
    <row r="1487" spans="8:9" x14ac:dyDescent="0.25">
      <c r="H1487" s="129">
        <v>47143</v>
      </c>
      <c r="I1487">
        <v>147</v>
      </c>
    </row>
    <row r="1488" spans="8:9" x14ac:dyDescent="0.25">
      <c r="H1488" s="129">
        <v>47144</v>
      </c>
      <c r="I1488">
        <v>147</v>
      </c>
    </row>
    <row r="1489" spans="8:9" x14ac:dyDescent="0.25">
      <c r="H1489" s="129">
        <v>47145</v>
      </c>
      <c r="I1489">
        <v>147</v>
      </c>
    </row>
    <row r="1490" spans="8:9" x14ac:dyDescent="0.25">
      <c r="H1490" s="129">
        <v>47146</v>
      </c>
      <c r="I1490">
        <v>147</v>
      </c>
    </row>
    <row r="1491" spans="8:9" x14ac:dyDescent="0.25">
      <c r="H1491" s="129">
        <v>47147</v>
      </c>
      <c r="I1491">
        <v>147</v>
      </c>
    </row>
    <row r="1492" spans="8:9" x14ac:dyDescent="0.25">
      <c r="H1492" s="129">
        <v>47148</v>
      </c>
      <c r="I1492">
        <v>147</v>
      </c>
    </row>
    <row r="1493" spans="8:9" x14ac:dyDescent="0.25">
      <c r="H1493" s="129">
        <v>47149</v>
      </c>
      <c r="I1493">
        <v>147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8C294149D082489A858D5034E49F8A" ma:contentTypeVersion="5" ma:contentTypeDescription="Create a new document." ma:contentTypeScope="" ma:versionID="62f5275850c0819049f42909348a9b25">
  <xsd:schema xmlns:xsd="http://www.w3.org/2001/XMLSchema" xmlns:xs="http://www.w3.org/2001/XMLSchema" xmlns:p="http://schemas.microsoft.com/office/2006/metadata/properties" xmlns:ns3="bf6632ea-e044-4de2-996f-94e0fc6daf43" xmlns:ns4="a490e7b3-483c-4da8-ad13-ac546d784821" targetNamespace="http://schemas.microsoft.com/office/2006/metadata/properties" ma:root="true" ma:fieldsID="ef2c56c554278ca22ab3ac2816eedd57" ns3:_="" ns4:_="">
    <xsd:import namespace="bf6632ea-e044-4de2-996f-94e0fc6daf43"/>
    <xsd:import namespace="a490e7b3-483c-4da8-ad13-ac546d7848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6632ea-e044-4de2-996f-94e0fc6daf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90e7b3-483c-4da8-ad13-ac546d7848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U n E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O 1 J x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S c R a K I p H u A 4 A A A A R A A A A E w A c A E Z v c m 1 1 b G F z L 1 N l Y 3 R p b 2 4 x L m 0 g o h g A K K A U A A A A A A A A A A A A A A A A A A A A A A A A A A A A K 0 5 N L s n M z 1 M I h t C G 1 g B Q S w E C L Q A U A A I A C A D t S c R a Z q o U i K U A A A D 2 A A A A E g A A A A A A A A A A A A A A A A A A A A A A Q 2 9 u Z m l n L 1 B h Y 2 t h Z 2 U u e G 1 s U E s B A i 0 A F A A C A A g A 7 U n E W g / K 6 a u k A A A A 6 Q A A A B M A A A A A A A A A A A A A A A A A 8 Q A A A F t D b 2 5 0 Z W 5 0 X 1 R 5 c G V z X S 5 4 b W x Q S w E C L Q A U A A I A C A D t S c R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+ m v y J k L W U a 5 R C T / G H L 5 A w A A A A A C A A A A A A A Q Z g A A A A E A A C A A A A B u j F F r x U q 0 Y d Y x 5 J h w i 5 i c N / q t L B 7 q B / 1 9 + z p b y j 6 U U A A A A A A O g A A A A A I A A C A A A A A T R m i O N L X / P / 5 e I K A M S t 5 1 A E 0 t j P f 3 U Q L X t b m 2 y I A v i 1 A A A A B T I 8 m q b E m M q e C L a X Z Q c O B m Y 4 + Z 0 N x 1 8 9 8 T C u v T U Y a A 5 f j 2 I 8 D B F o m B 7 b 1 k C X Y X t 7 / 1 2 v v R 5 o P n r I L f Z P z C R T x O k C T t j k a 8 9 M D A x T X 1 e Q H p a U A A A A A B P w w p V S C G Q T K l z R y h 2 K P c n l 7 F n c 7 S s 3 s Z L 7 + g S f x 7 F e A t 8 o T i b U U 3 V b t e N 8 H t j A q w c S k N K 5 F c a T u W U u 2 o H f 9 E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A18FA4-2916-41CA-8028-BA16E56634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6632ea-e044-4de2-996f-94e0fc6daf43"/>
    <ds:schemaRef ds:uri="a490e7b3-483c-4da8-ad13-ac546d7848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D851C1-9444-4BD2-A0E0-1B426FDF698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919B6C-40EB-4094-947D-30ACA9859F4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64B18B9-3A7F-4D21-97F0-6007415CD8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Lancamentos</vt:lpstr>
      <vt:lpstr>Fluxo_de_Caixa_Semanal</vt:lpstr>
      <vt:lpstr>DRE_Mensal</vt:lpstr>
      <vt:lpstr>DFC_Mensal</vt:lpstr>
      <vt:lpstr>Tabelas_Apoio</vt:lpstr>
      <vt:lpstr>DRE Anual</vt:lpstr>
      <vt:lpstr>DFC Anual</vt:lpstr>
      <vt:lpstr>Controle de Receitas</vt:lpstr>
      <vt:lpstr>Semana</vt:lpstr>
      <vt:lpstr>Base_Fornecedor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Rogerio Guimarães</dc:creator>
  <cp:keywords/>
  <dc:description/>
  <cp:lastModifiedBy>Eduardo Ferreira</cp:lastModifiedBy>
  <cp:revision/>
  <dcterms:created xsi:type="dcterms:W3CDTF">2022-05-25T23:49:12Z</dcterms:created>
  <dcterms:modified xsi:type="dcterms:W3CDTF">2025-10-13T20:12:44Z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0x010100C08C294149D082489A858D5034E49F8A</vt:lpwstr>
  </property>
</Properties>
</file>