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mc:AlternateContent xmlns:mc="http://schemas.openxmlformats.org/markup-compatibility/2006">
    <mc:Choice Requires="x15">
      <x15ac:absPath xmlns:x15ac="http://schemas.microsoft.com/office/spreadsheetml/2010/11/ac" url="C:\Users\LENOVO\Downloads\"/>
    </mc:Choice>
  </mc:AlternateContent>
  <xr:revisionPtr revIDLastSave="0" documentId="13_ncr:1_{5916CDEA-FABE-443B-A1BB-4C15E0BF22C3}" xr6:coauthVersionLast="47" xr6:coauthVersionMax="47" xr10:uidLastSave="{00000000-0000-0000-0000-000000000000}"/>
  <bookViews>
    <workbookView xWindow="-108" yWindow="-108" windowWidth="23256" windowHeight="12576" xr2:uid="{0A0D8D68-EFC2-4074-BDCA-85DAF874A3F1}"/>
  </bookViews>
  <sheets>
    <sheet name="Dashboard" sheetId="4" r:id="rId1"/>
    <sheet name="Input Data" sheetId="2" r:id="rId2"/>
    <sheet name="Master Data" sheetId="1" r:id="rId3"/>
    <sheet name="Analysis" sheetId="3" r:id="rId4"/>
  </sheets>
  <definedNames>
    <definedName name="_xlchart.v1.2" hidden="1">Analysis!$AE$2</definedName>
    <definedName name="Category">OFFSET(Analysis!$AE$1,1,0,COUNT(Analysis!$AF:$AF))</definedName>
    <definedName name="CategoryRange">OFFSET(Analysis!$AE$1,1,1,COUNT(Analysis!$AF:$AF))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2" i="3" l="1" a="1"/>
  <c r="AJ2" i="3" s="1"/>
  <c r="AH2" i="3" s="1" a="1"/>
  <c r="AH2" i="3" s="1"/>
  <c r="AI2" i="3" a="1"/>
  <c r="AI2" i="3" s="1"/>
  <c r="AB1" i="3"/>
  <c r="AC1" i="3" s="1"/>
  <c r="W2" i="3" a="1"/>
  <c r="W2" i="3" s="1"/>
  <c r="Z2" i="3" a="1"/>
  <c r="Z2" i="3" s="1"/>
  <c r="Y2" i="3" a="1"/>
  <c r="Y2" i="3" s="1"/>
  <c r="V2" i="3" s="1" a="1"/>
  <c r="V2" i="3" s="1"/>
  <c r="X2" i="3" a="1"/>
  <c r="X2"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G529" i="2"/>
  <c r="H529" i="2"/>
  <c r="I529" i="2"/>
  <c r="J529" i="2"/>
  <c r="L529" i="2" s="1"/>
  <c r="K529" i="2"/>
  <c r="M529" i="2" s="1"/>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3"/>
  <c r="E5" i="3"/>
  <c r="AI1" i="3" l="1"/>
  <c r="W1" i="3"/>
  <c r="AJ1" i="3"/>
  <c r="AC3" i="3" a="1"/>
  <c r="AC3" i="3" s="1"/>
  <c r="AB3" i="3" a="1"/>
  <c r="AB3" i="3" s="1"/>
  <c r="Z1" i="3"/>
  <c r="Y1" i="3"/>
  <c r="X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<sst xmlns="http://schemas.openxmlformats.org/spreadsheetml/2006/main" count="1932" uniqueCount="141">
  <si>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</si>
  <si>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</si>
  <si>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</si>
  <si>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</si>
  <si>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</si>
  <si>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</si>
  <si>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</si>
  <si>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</si>
  <si>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</si>
  <si>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</si>
  <si>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</si>
  <si>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</si>
  <si>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</si>
  <si>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</si>
  <si>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</si>
  <si>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</si>
  <si>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</si>
  <si>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</si>
  <si>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</si>
  <si>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</si>
  <si>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</si>
  <si>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</si>
  <si>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</si>
  <si>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</si>
  <si>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</si>
  <si>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</si>
  <si>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</si>
  <si>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</si>
  <si>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</si>
  <si>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</si>
  <si>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</si>
  <si>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</si>
  <si>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</si>
  <si>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</si>
  <si>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</si>
  <si>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</si>
  <si>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</si>
  <si>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</si>
  <si>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</si>
  <si>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</si>
  <si>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</si>
  <si>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</si>
  <si>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</si>
  <si>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</si>
  <si>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</si>
  <si>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</si>
  <si>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</si>
  <si>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</si>
  <si>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</si>
  <si>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</si>
  <si>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</si>
  <si>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</si>
  <si>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</si>
  <si>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</si>
  <si>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</si>
  <si>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</si>
  <si>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</si>
  <si>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</si>
  <si>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</si>
  <si>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</si>
  <si>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</si>
  <si>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</si>
  <si>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</si>
  <si>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</si>
  <si>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</si>
  <si>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</si>
  <si>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</si>
  <si>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</si>
  <si>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</si>
  <si>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</si>
  <si>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</si>
  <si>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</si>
  <si>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</si>
  <si>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</si>
  <si>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</si>
  <si>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</si>
  <si>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</si>
  <si>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</si>
  <si>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</si>
  <si>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</si>
  <si>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</si>
  <si>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</si>
  <si>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</si>
  <si>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</si>
  <si>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</si>
  <si>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</si>
  <si>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</si>
  <si>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</si>
  <si>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</si>
  <si>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</si>
  <si>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</si>
  <si>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</si>
  <si>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</si>
  <si>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</si>
  <si>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</si>
  <si>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</si>
  <si>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</si>
  <si>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</si>
  <si>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</si>
  <si>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</si>
  <si>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</si>
  <si>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</si>
  <si>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</si>
  <si>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</si>
  <si>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</si>
  <si>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</si>
  <si>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</si>
  <si>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</si>
  <si>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</si>
  <si>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</si>
  <si>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</si>
  <si>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</si>
  <si>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</si>
  <si>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</si>
  <si>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</si>
  <si>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</si>
  <si>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</si>
  <si>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</si>
  <si>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</si>
  <si>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</si>
  <si>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Row Labels</t>
  </si>
  <si>
    <t>Sum of TOTAL BUYING VALUE</t>
  </si>
  <si>
    <t>Jan</t>
  </si>
  <si>
    <t>Feb</t>
  </si>
  <si>
    <t>Mar</t>
  </si>
  <si>
    <t>Apr</t>
  </si>
  <si>
    <t>May</t>
  </si>
  <si>
    <t>Jun</t>
  </si>
  <si>
    <t>Jul</t>
  </si>
  <si>
    <t>Aug</t>
  </si>
  <si>
    <t>Sep</t>
  </si>
  <si>
    <t>Oct</t>
  </si>
  <si>
    <t>Nov</t>
  </si>
  <si>
    <t>Dec</t>
  </si>
  <si>
    <t>Sum of QUANTITY</t>
  </si>
  <si>
    <t>Total Sales</t>
  </si>
  <si>
    <t>Total Profit</t>
  </si>
  <si>
    <t>Profit %</t>
  </si>
  <si>
    <t>Months</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</si>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</sst>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quot;$&quot;#,##0"/>
    <numFmt numFmtId="166" formatCode="[$$-409]#,##0"/>
    <numFmt numFmtId="167" formatCode="_([$$-409]* #,##0_);_([$$-409]* \(#,##0\);_([$$-409]* &quot;-&quot;??_);_(@_)"/>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0" tint="-4.9989318521683403E-2"/>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9" fontId="0" fillId="0" borderId="0" xfId="1" applyFont="1"/>
    <xf numFmtId="167" fontId="0" fillId="0" borderId="0" xfId="0" applyNumberFormat="1"/>
    <xf numFmtId="0" fontId="0" fillId="6" borderId="0" xfId="0" applyFill="1" applyAlignment="1">
      <alignment horizontal="center" vertical="center"/>
    </xf>
    <xf numFmtId="0" fontId="0" fillId="6" borderId="0" xfId="0" applyFill="1"/>
  </cellXfs>
  <cellStyles count="2">
    <cellStyle name="Normal" xfId="0" builtinId="0"/>
    <cellStyle name="Percent" xfId="1" builtinId="5"/>
  </cellStyles>
  <dxfs count="31">
    <dxf>
      <numFmt numFmtId="167" formatCode="_([$$-409]* #,##0_);_([$$-409]* \(#,##0\);_([$$-409]* &quot;-&quot;??_);_(@_)"/>
    </dxf>
    <dxf>
      <numFmt numFmtId="166"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quot;$&quot;#,##0"/>
    </dxf>
    <dxf>
      <numFmt numFmtId="165" formatCode="&quot;$&quot;#,##0"/>
    </dxf>
    <dxf>
      <numFmt numFmtId="165" formatCode="&quot;$&quot;#,##0"/>
    </dxf>
    <dxf>
      <numFmt numFmtId="165" formatCode="&quot;$&quot;#,##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8"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style="thin">
          <color rgb="FF002060"/>
        </left>
        <right style="thin">
          <color rgb="FF002060"/>
        </right>
        <top style="thin">
          <color rgb="FF002060"/>
        </top>
        <bottom style="thin">
          <color rgb="FF002060"/>
        </bottom>
        <vertical/>
        <horizontal/>
      </border>
    </dxf>
  </dxfs>
  <tableStyles count="1" defaultTableStyle="TableStyleMedium2" defaultPivotStyle="PivotStyleLight16">
    <tableStyle name="SLICER" pivot="0" table="0" count="10" xr9:uid="{C2F4C036-8D81-403F-996E-142D1BF5CBC0}">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CD8-438F-A2DF-6F6D8776D9DA}"/>
            </c:ext>
          </c:extLst>
        </c:ser>
        <c:dLbls>
          <c:showLegendKey val="0"/>
          <c:showVal val="0"/>
          <c:showCatName val="0"/>
          <c:showSerName val="0"/>
          <c:showPercent val="0"/>
          <c:showBubbleSize val="0"/>
        </c:dLbls>
        <c:axId val="544665752"/>
        <c:axId val="544668048"/>
      </c:areaChart>
      <c:catAx>
        <c:axId val="544665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44668048"/>
        <c:crosses val="autoZero"/>
        <c:auto val="1"/>
        <c:lblAlgn val="ctr"/>
        <c:lblOffset val="100"/>
        <c:noMultiLvlLbl val="0"/>
      </c:catAx>
      <c:valAx>
        <c:axId val="54466804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446657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208F-4F89-AD82-2C9FC96781AE}"/>
            </c:ext>
          </c:extLst>
        </c:ser>
        <c:ser>
          <c:idx val="1"/>
          <c:order val="1"/>
          <c:tx>
            <c:strRef>
              <c:f>Analysis!$M$2</c:f>
              <c:strCache>
                <c:ptCount val="1"/>
                <c:pt idx="0">
                  <c:v>Profit</c:v>
                </c:pt>
              </c:strCache>
            </c:strRef>
          </c:tx>
          <c:spPr>
            <a:solidFill>
              <a:schemeClr val="accent2"/>
            </a:solidFill>
            <a:ln>
              <a:noFill/>
            </a:ln>
            <a:effectLst/>
          </c:spPr>
          <c:invertIfNegative val="0"/>
          <c:dLbls>
            <c:dLbl>
              <c:idx val="0"/>
              <c:tx>
                <c:rich>
                  <a:bodyPr/>
                  <a:lstStyle/>
                  <a:p>
                    <a:fld id="{42EC041D-9925-4863-8708-35140D7784F6}" type="CELLRANGE">
                      <a:rPr lang="en-US"/>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08F-4F89-AD82-2C9FC96781AE}"/>
                </c:ext>
              </c:extLst>
            </c:dLbl>
            <c:dLbl>
              <c:idx val="1"/>
              <c:tx>
                <c:rich>
                  <a:bodyPr/>
                  <a:lstStyle/>
                  <a:p>
                    <a:fld id="{9DDFC896-381F-402E-82AF-420C0709A8BE}"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08F-4F89-AD82-2C9FC96781AE}"/>
                </c:ext>
              </c:extLst>
            </c:dLbl>
            <c:dLbl>
              <c:idx val="2"/>
              <c:tx>
                <c:rich>
                  <a:bodyPr/>
                  <a:lstStyle/>
                  <a:p>
                    <a:fld id="{B8579DF7-E9DF-4173-B5C2-E4A014270198}"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08F-4F89-AD82-2C9FC96781AE}"/>
                </c:ext>
              </c:extLst>
            </c:dLbl>
            <c:dLbl>
              <c:idx val="3"/>
              <c:tx>
                <c:rich>
                  <a:bodyPr/>
                  <a:lstStyle/>
                  <a:p>
                    <a:fld id="{506FF867-BD32-44E4-8334-A83C32C89E17}"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08F-4F89-AD82-2C9FC96781AE}"/>
                </c:ext>
              </c:extLst>
            </c:dLbl>
            <c:dLbl>
              <c:idx val="4"/>
              <c:tx>
                <c:rich>
                  <a:bodyPr/>
                  <a:lstStyle/>
                  <a:p>
                    <a:fld id="{2C9BA116-4ED4-43BE-A315-6463DAD899AC}"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08F-4F89-AD82-2C9FC96781AE}"/>
                </c:ext>
              </c:extLst>
            </c:dLbl>
            <c:dLbl>
              <c:idx val="5"/>
              <c:tx>
                <c:rich>
                  <a:bodyPr/>
                  <a:lstStyle/>
                  <a:p>
                    <a:fld id="{F6E94CF5-B4B4-4B5C-BCBE-BCD54BB7CB59}"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08F-4F89-AD82-2C9FC96781AE}"/>
                </c:ext>
              </c:extLst>
            </c:dLbl>
            <c:dLbl>
              <c:idx val="6"/>
              <c:tx>
                <c:rich>
                  <a:bodyPr/>
                  <a:lstStyle/>
                  <a:p>
                    <a:fld id="{5657E103-A5F4-4D65-B403-C35BA20D95FF}"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08F-4F89-AD82-2C9FC96781AE}"/>
                </c:ext>
              </c:extLst>
            </c:dLbl>
            <c:dLbl>
              <c:idx val="7"/>
              <c:tx>
                <c:rich>
                  <a:bodyPr/>
                  <a:lstStyle/>
                  <a:p>
                    <a:fld id="{599D330B-8ADC-496C-9451-1C108B837460}"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08F-4F89-AD82-2C9FC96781AE}"/>
                </c:ext>
              </c:extLst>
            </c:dLbl>
            <c:dLbl>
              <c:idx val="8"/>
              <c:tx>
                <c:rich>
                  <a:bodyPr/>
                  <a:lstStyle/>
                  <a:p>
                    <a:fld id="{7EA90A50-5303-4410-A6D0-A6BF02BEE244}"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08F-4F89-AD82-2C9FC96781AE}"/>
                </c:ext>
              </c:extLst>
            </c:dLbl>
            <c:dLbl>
              <c:idx val="9"/>
              <c:tx>
                <c:rich>
                  <a:bodyPr/>
                  <a:lstStyle/>
                  <a:p>
                    <a:fld id="{54060829-98C0-4416-8A32-F23B1C039B6C}"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08F-4F89-AD82-2C9FC96781AE}"/>
                </c:ext>
              </c:extLst>
            </c:dLbl>
            <c:dLbl>
              <c:idx val="10"/>
              <c:tx>
                <c:rich>
                  <a:bodyPr/>
                  <a:lstStyle/>
                  <a:p>
                    <a:fld id="{AC4CA713-821C-4144-9CD4-0717083DD4EE}"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08F-4F89-AD82-2C9FC96781AE}"/>
                </c:ext>
              </c:extLst>
            </c:dLbl>
            <c:dLbl>
              <c:idx val="11"/>
              <c:tx>
                <c:rich>
                  <a:bodyPr/>
                  <a:lstStyle/>
                  <a:p>
                    <a:fld id="{86C3C8F3-D416-4B0F-BAAA-AB4ED7DD4F68}" type="CELLRANGE">
                      <a:rPr lang="fr-FR"/>
                      <a:pPr/>
                      <a:t>[CELLRANGE]</a:t>
                    </a:fld>
                    <a:endParaRPr lang="fr-F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08F-4F89-AD82-2C9FC96781A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208F-4F89-AD82-2C9FC96781AE}"/>
            </c:ext>
          </c:extLst>
        </c:ser>
        <c:dLbls>
          <c:showLegendKey val="0"/>
          <c:showVal val="0"/>
          <c:showCatName val="0"/>
          <c:showSerName val="0"/>
          <c:showPercent val="0"/>
          <c:showBubbleSize val="0"/>
        </c:dLbls>
        <c:gapWidth val="50"/>
        <c:overlap val="100"/>
        <c:axId val="1888564687"/>
        <c:axId val="1888559695"/>
      </c:barChart>
      <c:catAx>
        <c:axId val="188856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88559695"/>
        <c:crosses val="autoZero"/>
        <c:auto val="1"/>
        <c:lblAlgn val="ctr"/>
        <c:lblOffset val="100"/>
        <c:noMultiLvlLbl val="0"/>
      </c:catAx>
      <c:valAx>
        <c:axId val="1888559695"/>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8885646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Analysis!$AC$3:$AC$12</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D9AF-4878-BD7B-D0B5CBA0C71B}"/>
            </c:ext>
          </c:extLst>
        </c:ser>
        <c:dLbls>
          <c:showLegendKey val="0"/>
          <c:showVal val="0"/>
          <c:showCatName val="0"/>
          <c:showSerName val="0"/>
          <c:showPercent val="0"/>
          <c:showBubbleSize val="0"/>
        </c:dLbls>
        <c:gapWidth val="50"/>
        <c:axId val="1967880879"/>
        <c:axId val="1967881295"/>
      </c:barChart>
      <c:catAx>
        <c:axId val="1967880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967881295"/>
        <c:crosses val="autoZero"/>
        <c:auto val="1"/>
        <c:lblAlgn val="ctr"/>
        <c:lblOffset val="100"/>
        <c:noMultiLvlLbl val="0"/>
      </c:catAx>
      <c:valAx>
        <c:axId val="1967881295"/>
        <c:scaling>
          <c:orientation val="minMax"/>
        </c:scaling>
        <c:delete val="1"/>
        <c:axPos val="b"/>
        <c:numFmt formatCode="[$$-409]#,##0" sourceLinked="1"/>
        <c:majorTickMark val="none"/>
        <c:minorTickMark val="none"/>
        <c:tickLblPos val="nextTo"/>
        <c:crossAx val="196788087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7F-41AA-B208-8E3BAEB075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7F-41AA-B208-8E3BAEB075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7F-41AA-B208-8E3BAEB075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A87F-41AA-B208-8E3BAEB075B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F4-4A82-A850-2CF613296D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F4-4A82-A850-2CF613296D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fr-FR"/>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199516.90000000008</c:v>
                </c:pt>
                <c:pt idx="1">
                  <c:v>201895.01999999993</c:v>
                </c:pt>
              </c:numCache>
            </c:numRef>
          </c:val>
          <c:extLst>
            <c:ext xmlns:c16="http://schemas.microsoft.com/office/drawing/2014/chart" uri="{C3380CC4-5D6E-409C-BE32-E72D297353CC}">
              <c16:uniqueId val="{00000004-93F4-4A82-A850-2CF613296DA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B0E7359-ADD9-4F8E-87C2-BF569AA6FA26}">
          <cx:tx>
            <cx:txData>
              <cx:f>_xlchart.v1.2</cx:f>
              <cx:v>Category01</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fmlaLink="$L$1" lockText="1" noThreeD="1"/>
</file>

<file path=xl/ctrlProps/ctrlProp2.xml><?xml version="1.0" encoding="utf-8"?>
<formControlPr xmlns="http://schemas.microsoft.com/office/spreadsheetml/2009/9/main" objectType="CheckBox" checked="Checked" fmlaLink="$L$1" lockText="1" noThreeD="1"/>
</file>

<file path=xl/ctrlProps/ctrlProp3.xml><?xml version="1.0" encoding="utf-8"?>
<formControlPr xmlns="http://schemas.microsoft.com/office/spreadsheetml/2009/9/main" objectType="CheckBox" checked="Checked" fmlaLink="$N$1" lockText="1" noThreeD="1"/>
</file>

<file path=xl/ctrlProps/ctrlProp4.xml><?xml version="1.0" encoding="utf-8"?>
<formControlPr xmlns="http://schemas.microsoft.com/office/spreadsheetml/2009/9/main" objectType="CheckBox" checked="Checked" fmlaLink="$M$1" lockText="1" noThreeD="1"/>
</file>

<file path=xl/ctrlProps/ctrlProp5.xml><?xml version="1.0" encoding="utf-8"?>
<formControlPr xmlns="http://schemas.microsoft.com/office/spreadsheetml/2009/9/main" objectType="Scroll" dx="26" fmlaLink="$AA$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2.xml"/><Relationship Id="rId32" Type="http://schemas.openxmlformats.org/officeDocument/2006/relationships/image" Target="../media/image26.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1.xml"/><Relationship Id="rId28" Type="http://schemas.openxmlformats.org/officeDocument/2006/relationships/chart" Target="../charts/chart5.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25.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4.xml"/><Relationship Id="rId30" Type="http://schemas.openxmlformats.org/officeDocument/2006/relationships/image" Target="../media/image24.svg"/></Relationships>
</file>

<file path=xl/drawings/drawing1.xml><?xml version="1.0" encoding="utf-8"?>
<xdr:wsDr xmlns:xdr="http://schemas.openxmlformats.org/drawingml/2006/spreadsheetDrawing" xmlns:a="http://schemas.openxmlformats.org/drawingml/2006/main">
  <xdr:twoCellAnchor>
    <xdr:from>
      <xdr:col>1</xdr:col>
      <xdr:colOff>472440</xdr:colOff>
      <xdr:row>0</xdr:row>
      <xdr:rowOff>99060</xdr:rowOff>
    </xdr:from>
    <xdr:to>
      <xdr:col>24</xdr:col>
      <xdr:colOff>167640</xdr:colOff>
      <xdr:row>35</xdr:row>
      <xdr:rowOff>99060</xdr:rowOff>
    </xdr:to>
    <xdr:grpSp>
      <xdr:nvGrpSpPr>
        <xdr:cNvPr id="55" name="Group 54">
          <a:extLst>
            <a:ext uri="{FF2B5EF4-FFF2-40B4-BE49-F238E27FC236}">
              <a16:creationId xmlns:a16="http://schemas.microsoft.com/office/drawing/2014/main" id="{00000000-0008-0000-0000-000037000000}"/>
            </a:ext>
          </a:extLst>
        </xdr:cNvPr>
        <xdr:cNvGrpSpPr/>
      </xdr:nvGrpSpPr>
      <xdr:grpSpPr>
        <a:xfrm>
          <a:off x="1082040" y="99060"/>
          <a:ext cx="13716000" cy="6400800"/>
          <a:chOff x="0" y="0"/>
          <a:chExt cx="12192000" cy="6858000"/>
        </a:xfrm>
      </xdr:grpSpPr>
      <xdr:sp macro="" textlink="">
        <xdr:nvSpPr>
          <xdr:cNvPr id="29" name="Rectangle: Rounded Corners 28">
            <a:extLst>
              <a:ext uri="{FF2B5EF4-FFF2-40B4-BE49-F238E27FC236}">
                <a16:creationId xmlns:a16="http://schemas.microsoft.com/office/drawing/2014/main" id="{00000000-0008-0000-0000-00001D000000}"/>
              </a:ext>
            </a:extLst>
          </xdr:cNvPr>
          <xdr:cNvSpPr>
            <a:spLocks noChangeAspect="1"/>
          </xdr:cNvSpPr>
        </xdr:nvSpPr>
        <xdr:spPr>
          <a:xfrm>
            <a:off x="0" y="0"/>
            <a:ext cx="12192000" cy="6858000"/>
          </a:xfrm>
          <a:prstGeom prst="roundRect">
            <a:avLst>
              <a:gd name="adj" fmla="val 18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0" name="Trapezoid 29">
            <a:extLst>
              <a:ext uri="{FF2B5EF4-FFF2-40B4-BE49-F238E27FC236}">
                <a16:creationId xmlns:a16="http://schemas.microsoft.com/office/drawing/2014/main" id="{00000000-0008-0000-0000-00001E000000}"/>
              </a:ext>
            </a:extLst>
          </xdr:cNvPr>
          <xdr:cNvSpPr/>
        </xdr:nvSpPr>
        <xdr:spPr>
          <a:xfrm>
            <a:off x="10626708" y="1189209"/>
            <a:ext cx="1554477" cy="315125"/>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1" name="Trapezoid 30">
            <a:extLst>
              <a:ext uri="{FF2B5EF4-FFF2-40B4-BE49-F238E27FC236}">
                <a16:creationId xmlns:a16="http://schemas.microsoft.com/office/drawing/2014/main" id="{00000000-0008-0000-0000-00001F000000}"/>
              </a:ext>
            </a:extLst>
          </xdr:cNvPr>
          <xdr:cNvSpPr/>
        </xdr:nvSpPr>
        <xdr:spPr>
          <a:xfrm>
            <a:off x="9015452" y="1189209"/>
            <a:ext cx="1554477" cy="315125"/>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182880" y="182880"/>
            <a:ext cx="5212080" cy="7315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3" name="Rectangle: Rounded Corners 32">
            <a:extLst>
              <a:ext uri="{FF2B5EF4-FFF2-40B4-BE49-F238E27FC236}">
                <a16:creationId xmlns:a16="http://schemas.microsoft.com/office/drawing/2014/main" id="{00000000-0008-0000-0000-000021000000}"/>
              </a:ext>
            </a:extLst>
          </xdr:cNvPr>
          <xdr:cNvSpPr/>
        </xdr:nvSpPr>
        <xdr:spPr>
          <a:xfrm>
            <a:off x="5641501" y="182880"/>
            <a:ext cx="6400800" cy="73152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4" name="Rectangle: Rounded Corners 33">
            <a:extLst>
              <a:ext uri="{FF2B5EF4-FFF2-40B4-BE49-F238E27FC236}">
                <a16:creationId xmlns:a16="http://schemas.microsoft.com/office/drawing/2014/main" id="{00000000-0008-0000-0000-000022000000}"/>
              </a:ext>
            </a:extLst>
          </xdr:cNvPr>
          <xdr:cNvSpPr/>
        </xdr:nvSpPr>
        <xdr:spPr>
          <a:xfrm>
            <a:off x="229826" y="1161188"/>
            <a:ext cx="1537765" cy="1336205"/>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5" name="Rectangle: Rounded Corners 34">
            <a:extLst>
              <a:ext uri="{FF2B5EF4-FFF2-40B4-BE49-F238E27FC236}">
                <a16:creationId xmlns:a16="http://schemas.microsoft.com/office/drawing/2014/main" id="{00000000-0008-0000-0000-000023000000}"/>
              </a:ext>
            </a:extLst>
          </xdr:cNvPr>
          <xdr:cNvSpPr/>
        </xdr:nvSpPr>
        <xdr:spPr>
          <a:xfrm>
            <a:off x="182879" y="2750081"/>
            <a:ext cx="1537765" cy="265766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6" name="Rectangle: Rounded Corners 35">
            <a:extLst>
              <a:ext uri="{FF2B5EF4-FFF2-40B4-BE49-F238E27FC236}">
                <a16:creationId xmlns:a16="http://schemas.microsoft.com/office/drawing/2014/main" id="{00000000-0008-0000-0000-000024000000}"/>
              </a:ext>
            </a:extLst>
          </xdr:cNvPr>
          <xdr:cNvSpPr/>
        </xdr:nvSpPr>
        <xdr:spPr>
          <a:xfrm>
            <a:off x="120935" y="5660431"/>
            <a:ext cx="1537765" cy="1062865"/>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7" name="Rectangle: Rounded Corners 36">
            <a:extLst>
              <a:ext uri="{FF2B5EF4-FFF2-40B4-BE49-F238E27FC236}">
                <a16:creationId xmlns:a16="http://schemas.microsoft.com/office/drawing/2014/main" id="{00000000-0008-0000-0000-000025000000}"/>
              </a:ext>
            </a:extLst>
          </xdr:cNvPr>
          <xdr:cNvSpPr/>
        </xdr:nvSpPr>
        <xdr:spPr>
          <a:xfrm>
            <a:off x="1918274" y="1161188"/>
            <a:ext cx="2194560" cy="7315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8" name="Rectangle: Rounded Corners 37">
            <a:extLst>
              <a:ext uri="{FF2B5EF4-FFF2-40B4-BE49-F238E27FC236}">
                <a16:creationId xmlns:a16="http://schemas.microsoft.com/office/drawing/2014/main" id="{00000000-0008-0000-0000-000026000000}"/>
              </a:ext>
            </a:extLst>
          </xdr:cNvPr>
          <xdr:cNvSpPr/>
        </xdr:nvSpPr>
        <xdr:spPr>
          <a:xfrm>
            <a:off x="4389120" y="1161188"/>
            <a:ext cx="2194560" cy="7315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39" name="Rectangle: Rounded Corners 38">
            <a:extLst>
              <a:ext uri="{FF2B5EF4-FFF2-40B4-BE49-F238E27FC236}">
                <a16:creationId xmlns:a16="http://schemas.microsoft.com/office/drawing/2014/main" id="{00000000-0008-0000-0000-000027000000}"/>
              </a:ext>
            </a:extLst>
          </xdr:cNvPr>
          <xdr:cNvSpPr/>
        </xdr:nvSpPr>
        <xdr:spPr>
          <a:xfrm>
            <a:off x="6766560" y="1189210"/>
            <a:ext cx="2194560" cy="73152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0" name="Rectangle: Rounded Corners 39">
            <a:extLst>
              <a:ext uri="{FF2B5EF4-FFF2-40B4-BE49-F238E27FC236}">
                <a16:creationId xmlns:a16="http://schemas.microsoft.com/office/drawing/2014/main" id="{00000000-0008-0000-0000-000028000000}"/>
              </a:ext>
            </a:extLst>
          </xdr:cNvPr>
          <xdr:cNvSpPr/>
        </xdr:nvSpPr>
        <xdr:spPr>
          <a:xfrm>
            <a:off x="1878945" y="2048056"/>
            <a:ext cx="2865119" cy="237744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1" name="Rectangle: Rounded Corners 40">
            <a:extLst>
              <a:ext uri="{FF2B5EF4-FFF2-40B4-BE49-F238E27FC236}">
                <a16:creationId xmlns:a16="http://schemas.microsoft.com/office/drawing/2014/main" id="{00000000-0008-0000-0000-000029000000}"/>
              </a:ext>
            </a:extLst>
          </xdr:cNvPr>
          <xdr:cNvSpPr/>
        </xdr:nvSpPr>
        <xdr:spPr>
          <a:xfrm>
            <a:off x="4902364" y="2048056"/>
            <a:ext cx="2286000" cy="237744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2" name="Rectangle: Rounded Corners 41">
            <a:extLst>
              <a:ext uri="{FF2B5EF4-FFF2-40B4-BE49-F238E27FC236}">
                <a16:creationId xmlns:a16="http://schemas.microsoft.com/office/drawing/2014/main" id="{00000000-0008-0000-0000-00002A000000}"/>
              </a:ext>
            </a:extLst>
          </xdr:cNvPr>
          <xdr:cNvSpPr/>
        </xdr:nvSpPr>
        <xdr:spPr>
          <a:xfrm>
            <a:off x="7315200" y="2048056"/>
            <a:ext cx="1645920" cy="237744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3" name="Rectangle: Rounded Corners 42">
            <a:extLst>
              <a:ext uri="{FF2B5EF4-FFF2-40B4-BE49-F238E27FC236}">
                <a16:creationId xmlns:a16="http://schemas.microsoft.com/office/drawing/2014/main" id="{00000000-0008-0000-0000-00002B000000}"/>
              </a:ext>
            </a:extLst>
          </xdr:cNvPr>
          <xdr:cNvSpPr/>
        </xdr:nvSpPr>
        <xdr:spPr>
          <a:xfrm>
            <a:off x="7406640" y="4644262"/>
            <a:ext cx="1645920" cy="207903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4" name="Rectangle: Rounded Corners 43">
            <a:extLst>
              <a:ext uri="{FF2B5EF4-FFF2-40B4-BE49-F238E27FC236}">
                <a16:creationId xmlns:a16="http://schemas.microsoft.com/office/drawing/2014/main" id="{00000000-0008-0000-0000-00002C000000}"/>
              </a:ext>
            </a:extLst>
          </xdr:cNvPr>
          <xdr:cNvSpPr/>
        </xdr:nvSpPr>
        <xdr:spPr>
          <a:xfrm>
            <a:off x="1918274" y="4576653"/>
            <a:ext cx="5270090" cy="210582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5" name="Flowchart: Off-page Connector 44">
            <a:extLst>
              <a:ext uri="{FF2B5EF4-FFF2-40B4-BE49-F238E27FC236}">
                <a16:creationId xmlns:a16="http://schemas.microsoft.com/office/drawing/2014/main" id="{00000000-0008-0000-0000-00002D000000}"/>
              </a:ext>
            </a:extLst>
          </xdr:cNvPr>
          <xdr:cNvSpPr/>
        </xdr:nvSpPr>
        <xdr:spPr>
          <a:xfrm>
            <a:off x="9162194" y="1199042"/>
            <a:ext cx="1280160" cy="210312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6" name="Flowchart: Off-page Connector 45">
            <a:extLst>
              <a:ext uri="{FF2B5EF4-FFF2-40B4-BE49-F238E27FC236}">
                <a16:creationId xmlns:a16="http://schemas.microsoft.com/office/drawing/2014/main" id="{00000000-0008-0000-0000-00002E000000}"/>
              </a:ext>
            </a:extLst>
          </xdr:cNvPr>
          <xdr:cNvSpPr/>
        </xdr:nvSpPr>
        <xdr:spPr>
          <a:xfrm>
            <a:off x="10763618" y="1199042"/>
            <a:ext cx="1280160" cy="210312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7" name="Rectangle: Rounded Corners 46">
            <a:extLst>
              <a:ext uri="{FF2B5EF4-FFF2-40B4-BE49-F238E27FC236}">
                <a16:creationId xmlns:a16="http://schemas.microsoft.com/office/drawing/2014/main" id="{00000000-0008-0000-0000-00002F000000}"/>
              </a:ext>
            </a:extLst>
          </xdr:cNvPr>
          <xdr:cNvSpPr/>
        </xdr:nvSpPr>
        <xdr:spPr>
          <a:xfrm>
            <a:off x="9270837" y="3455542"/>
            <a:ext cx="2724518" cy="326775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8" name="Flowchart: Off-page Connector 47">
            <a:extLst>
              <a:ext uri="{FF2B5EF4-FFF2-40B4-BE49-F238E27FC236}">
                <a16:creationId xmlns:a16="http://schemas.microsoft.com/office/drawing/2014/main" id="{00000000-0008-0000-0000-000030000000}"/>
              </a:ext>
            </a:extLst>
          </xdr:cNvPr>
          <xdr:cNvSpPr/>
        </xdr:nvSpPr>
        <xdr:spPr>
          <a:xfrm>
            <a:off x="9364267" y="1380447"/>
            <a:ext cx="869411" cy="1740310"/>
          </a:xfrm>
          <a:prstGeom prst="flowChartOffpageConnector">
            <a:avLst/>
          </a:prstGeom>
          <a:noFill/>
          <a:ln w="19050">
            <a:solidFill>
              <a:schemeClr val="bg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sp macro="" textlink="">
        <xdr:nvSpPr>
          <xdr:cNvPr id="49" name="Flowchart: Off-page Connector 48">
            <a:extLst>
              <a:ext uri="{FF2B5EF4-FFF2-40B4-BE49-F238E27FC236}">
                <a16:creationId xmlns:a16="http://schemas.microsoft.com/office/drawing/2014/main" id="{00000000-0008-0000-0000-000031000000}"/>
              </a:ext>
            </a:extLst>
          </xdr:cNvPr>
          <xdr:cNvSpPr/>
        </xdr:nvSpPr>
        <xdr:spPr>
          <a:xfrm>
            <a:off x="10971469" y="1370615"/>
            <a:ext cx="869411" cy="1740310"/>
          </a:xfrm>
          <a:prstGeom prst="flowChartOffpageConnector">
            <a:avLst/>
          </a:prstGeom>
          <a:noFill/>
          <a:ln w="19050">
            <a:solidFill>
              <a:schemeClr val="bg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xnSp macro="">
        <xdr:nvCxnSpPr>
          <xdr:cNvPr id="50" name="Straight Connector 49">
            <a:extLst>
              <a:ext uri="{FF2B5EF4-FFF2-40B4-BE49-F238E27FC236}">
                <a16:creationId xmlns:a16="http://schemas.microsoft.com/office/drawing/2014/main" id="{00000000-0008-0000-0000-000032000000}"/>
              </a:ext>
            </a:extLst>
          </xdr:cNvPr>
          <xdr:cNvCxnSpPr>
            <a:cxnSpLocks/>
          </xdr:cNvCxnSpPr>
        </xdr:nvCxnSpPr>
        <xdr:spPr>
          <a:xfrm>
            <a:off x="2103120" y="2459083"/>
            <a:ext cx="237744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 name="Straight Connector 50">
            <a:extLst>
              <a:ext uri="{FF2B5EF4-FFF2-40B4-BE49-F238E27FC236}">
                <a16:creationId xmlns:a16="http://schemas.microsoft.com/office/drawing/2014/main" id="{00000000-0008-0000-0000-000033000000}"/>
              </a:ext>
            </a:extLst>
          </xdr:cNvPr>
          <xdr:cNvCxnSpPr>
            <a:cxnSpLocks/>
          </xdr:cNvCxnSpPr>
        </xdr:nvCxnSpPr>
        <xdr:spPr>
          <a:xfrm>
            <a:off x="5212080" y="2459083"/>
            <a:ext cx="173736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a:cxnSpLocks/>
          </xdr:cNvCxnSpPr>
        </xdr:nvCxnSpPr>
        <xdr:spPr>
          <a:xfrm>
            <a:off x="7533477" y="2459083"/>
            <a:ext cx="128016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a:cxnSpLocks/>
          </xdr:cNvCxnSpPr>
        </xdr:nvCxnSpPr>
        <xdr:spPr>
          <a:xfrm>
            <a:off x="2103120" y="5060224"/>
            <a:ext cx="484632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00000000-0008-0000-0000-000036000000}"/>
              </a:ext>
            </a:extLst>
          </xdr:cNvPr>
          <xdr:cNvCxnSpPr>
            <a:cxnSpLocks/>
          </xdr:cNvCxnSpPr>
        </xdr:nvCxnSpPr>
        <xdr:spPr>
          <a:xfrm>
            <a:off x="7589520" y="5060224"/>
            <a:ext cx="1280160"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 name="Straight Connector 94">
            <a:extLst>
              <a:ext uri="{FF2B5EF4-FFF2-40B4-BE49-F238E27FC236}">
                <a16:creationId xmlns:a16="http://schemas.microsoft.com/office/drawing/2014/main" id="{00000000-0008-0000-0000-00005F000000}"/>
              </a:ext>
            </a:extLst>
          </xdr:cNvPr>
          <xdr:cNvCxnSpPr>
            <a:cxnSpLocks/>
          </xdr:cNvCxnSpPr>
        </xdr:nvCxnSpPr>
        <xdr:spPr>
          <a:xfrm>
            <a:off x="9492827" y="3958046"/>
            <a:ext cx="2357120"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12</xdr:col>
      <xdr:colOff>510540</xdr:colOff>
      <xdr:row>6</xdr:row>
      <xdr:rowOff>137160</xdr:rowOff>
    </xdr:from>
    <xdr:to>
      <xdr:col>13</xdr:col>
      <xdr:colOff>579120</xdr:colOff>
      <xdr:row>9</xdr:row>
      <xdr:rowOff>144780</xdr:rowOff>
    </xdr:to>
    <xdr:pic>
      <xdr:nvPicPr>
        <xdr:cNvPr id="57" name="Graphic 56" descr="Bar chart with solid fill">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825740" y="1234440"/>
          <a:ext cx="678180" cy="556260"/>
        </a:xfrm>
        <a:prstGeom prst="rect">
          <a:avLst/>
        </a:prstGeom>
      </xdr:spPr>
    </xdr:pic>
    <xdr:clientData/>
  </xdr:twoCellAnchor>
  <xdr:twoCellAnchor editAs="oneCell">
    <xdr:from>
      <xdr:col>2</xdr:col>
      <xdr:colOff>152400</xdr:colOff>
      <xdr:row>1</xdr:row>
      <xdr:rowOff>68580</xdr:rowOff>
    </xdr:from>
    <xdr:to>
      <xdr:col>3</xdr:col>
      <xdr:colOff>236220</xdr:colOff>
      <xdr:row>4</xdr:row>
      <xdr:rowOff>162798</xdr:rowOff>
    </xdr:to>
    <xdr:pic>
      <xdr:nvPicPr>
        <xdr:cNvPr id="61" name="Graphic 60" descr="Presentation with bar chart with solid fill">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71600" y="251460"/>
          <a:ext cx="693420" cy="642858"/>
        </a:xfrm>
        <a:prstGeom prst="rect">
          <a:avLst/>
        </a:prstGeom>
      </xdr:spPr>
    </xdr:pic>
    <xdr:clientData/>
  </xdr:twoCellAnchor>
  <xdr:twoCellAnchor>
    <xdr:from>
      <xdr:col>3</xdr:col>
      <xdr:colOff>266700</xdr:colOff>
      <xdr:row>1</xdr:row>
      <xdr:rowOff>0</xdr:rowOff>
    </xdr:from>
    <xdr:to>
      <xdr:col>8</xdr:col>
      <xdr:colOff>251460</xdr:colOff>
      <xdr:row>3</xdr:row>
      <xdr:rowOff>30480</xdr:rowOff>
    </xdr:to>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2095500" y="182880"/>
          <a:ext cx="303276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2400">
              <a:solidFill>
                <a:schemeClr val="bg1"/>
              </a:solidFill>
              <a:latin typeface="Algerian" panose="04020705040A02060702" pitchFamily="82" charset="0"/>
            </a:rPr>
            <a:t>SALES DASHBOARD</a:t>
          </a:r>
        </a:p>
      </xdr:txBody>
    </xdr:sp>
    <xdr:clientData/>
  </xdr:twoCellAnchor>
  <xdr:twoCellAnchor>
    <xdr:from>
      <xdr:col>3</xdr:col>
      <xdr:colOff>243840</xdr:colOff>
      <xdr:row>3</xdr:row>
      <xdr:rowOff>129540</xdr:rowOff>
    </xdr:from>
    <xdr:to>
      <xdr:col>7</xdr:col>
      <xdr:colOff>53340</xdr:colOff>
      <xdr:row>5</xdr:row>
      <xdr:rowOff>106680</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2072640" y="67818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a:solidFill>
                <a:srgbClr val="FFC000"/>
              </a:solidFill>
              <a:latin typeface="Arial Black" panose="020B0A04020102020204" pitchFamily="34" charset="0"/>
            </a:rPr>
            <a:t>SUPER MARKET SHOP</a:t>
          </a:r>
        </a:p>
      </xdr:txBody>
    </xdr:sp>
    <xdr:clientData/>
  </xdr:twoCellAnchor>
  <xdr:twoCellAnchor>
    <xdr:from>
      <xdr:col>5</xdr:col>
      <xdr:colOff>167640</xdr:colOff>
      <xdr:row>6</xdr:row>
      <xdr:rowOff>76200</xdr:rowOff>
    </xdr:from>
    <xdr:to>
      <xdr:col>8</xdr:col>
      <xdr:colOff>586740</xdr:colOff>
      <xdr:row>8</xdr:row>
      <xdr:rowOff>53340</xdr:rowOff>
    </xdr:to>
    <xdr:sp macro="" textlink="">
      <xdr:nvSpPr>
        <xdr:cNvPr id="64" name="TextBox 63">
          <a:extLst>
            <a:ext uri="{FF2B5EF4-FFF2-40B4-BE49-F238E27FC236}">
              <a16:creationId xmlns:a16="http://schemas.microsoft.com/office/drawing/2014/main" id="{00000000-0008-0000-0000-000040000000}"/>
            </a:ext>
          </a:extLst>
        </xdr:cNvPr>
        <xdr:cNvSpPr txBox="1"/>
      </xdr:nvSpPr>
      <xdr:spPr>
        <a:xfrm>
          <a:off x="3215640" y="117348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00" b="0">
              <a:solidFill>
                <a:srgbClr val="FFC000"/>
              </a:solidFill>
              <a:latin typeface="Arial Black" panose="020B0A04020102020204" pitchFamily="34" charset="0"/>
            </a:rPr>
            <a:t>TOTAL</a:t>
          </a:r>
          <a:r>
            <a:rPr lang="fr-FR" sz="1000" b="0" baseline="0">
              <a:solidFill>
                <a:srgbClr val="FFC000"/>
              </a:solidFill>
              <a:latin typeface="Arial Black" panose="020B0A04020102020204" pitchFamily="34" charset="0"/>
            </a:rPr>
            <a:t> </a:t>
          </a:r>
          <a:r>
            <a:rPr lang="fr-FR" sz="1050" b="0" baseline="0">
              <a:solidFill>
                <a:srgbClr val="FFC000"/>
              </a:solidFill>
              <a:latin typeface="Arial Black" panose="020B0A04020102020204" pitchFamily="34" charset="0"/>
            </a:rPr>
            <a:t>SALES</a:t>
          </a:r>
          <a:r>
            <a:rPr lang="fr-FR" sz="1000" b="0" baseline="0">
              <a:solidFill>
                <a:srgbClr val="FFC000"/>
              </a:solidFill>
              <a:latin typeface="Arial Black" panose="020B0A04020102020204" pitchFamily="34" charset="0"/>
            </a:rPr>
            <a:t> </a:t>
          </a:r>
          <a:endParaRPr lang="fr-FR" sz="1000" b="0">
            <a:solidFill>
              <a:srgbClr val="FFC000"/>
            </a:solidFill>
            <a:latin typeface="Arial Black" panose="020B0A04020102020204" pitchFamily="34" charset="0"/>
          </a:endParaRPr>
        </a:p>
      </xdr:txBody>
    </xdr:sp>
    <xdr:clientData/>
  </xdr:twoCellAnchor>
  <xdr:twoCellAnchor>
    <xdr:from>
      <xdr:col>9</xdr:col>
      <xdr:colOff>563880</xdr:colOff>
      <xdr:row>6</xdr:row>
      <xdr:rowOff>76200</xdr:rowOff>
    </xdr:from>
    <xdr:to>
      <xdr:col>13</xdr:col>
      <xdr:colOff>373380</xdr:colOff>
      <xdr:row>8</xdr:row>
      <xdr:rowOff>53340</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6050280" y="117348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00">
              <a:solidFill>
                <a:srgbClr val="FFC000"/>
              </a:solidFill>
              <a:latin typeface="Arial Black" panose="020B0A04020102020204" pitchFamily="34" charset="0"/>
            </a:rPr>
            <a:t>TOTAL</a:t>
          </a:r>
          <a:r>
            <a:rPr lang="fr-FR" sz="1000" baseline="0">
              <a:solidFill>
                <a:srgbClr val="FFC000"/>
              </a:solidFill>
              <a:latin typeface="Arial Black" panose="020B0A04020102020204" pitchFamily="34" charset="0"/>
            </a:rPr>
            <a:t> </a:t>
          </a:r>
          <a:r>
            <a:rPr lang="fr-FR" sz="1000" b="1" baseline="0">
              <a:solidFill>
                <a:srgbClr val="FFC000"/>
              </a:solidFill>
              <a:latin typeface="Arial Black" panose="020B0A04020102020204" pitchFamily="34" charset="0"/>
            </a:rPr>
            <a:t>PROFIT</a:t>
          </a:r>
          <a:endParaRPr lang="fr-FR" sz="1000" b="1">
            <a:solidFill>
              <a:srgbClr val="FFC000"/>
            </a:solidFill>
            <a:latin typeface="Arial Black" panose="020B0A04020102020204" pitchFamily="34" charset="0"/>
          </a:endParaRPr>
        </a:p>
      </xdr:txBody>
    </xdr:sp>
    <xdr:clientData/>
  </xdr:twoCellAnchor>
  <xdr:twoCellAnchor>
    <xdr:from>
      <xdr:col>14</xdr:col>
      <xdr:colOff>213360</xdr:colOff>
      <xdr:row>6</xdr:row>
      <xdr:rowOff>137160</xdr:rowOff>
    </xdr:from>
    <xdr:to>
      <xdr:col>18</xdr:col>
      <xdr:colOff>22860</xdr:colOff>
      <xdr:row>8</xdr:row>
      <xdr:rowOff>114300</xdr:rowOff>
    </xdr:to>
    <xdr:sp macro="" textlink="">
      <xdr:nvSpPr>
        <xdr:cNvPr id="66" name="TextBox 65">
          <a:extLst>
            <a:ext uri="{FF2B5EF4-FFF2-40B4-BE49-F238E27FC236}">
              <a16:creationId xmlns:a16="http://schemas.microsoft.com/office/drawing/2014/main" id="{00000000-0008-0000-0000-000042000000}"/>
            </a:ext>
          </a:extLst>
        </xdr:cNvPr>
        <xdr:cNvSpPr txBox="1"/>
      </xdr:nvSpPr>
      <xdr:spPr>
        <a:xfrm>
          <a:off x="8747760" y="123444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fr-FR" sz="1000" b="0">
              <a:solidFill>
                <a:srgbClr val="FFC000"/>
              </a:solidFill>
              <a:latin typeface="Arial Black" panose="020B0A04020102020204" pitchFamily="34" charset="0"/>
              <a:ea typeface="+mn-ea"/>
              <a:cs typeface="+mn-cs"/>
            </a:rPr>
            <a:t>PROFIT %</a:t>
          </a:r>
        </a:p>
      </xdr:txBody>
    </xdr:sp>
    <xdr:clientData/>
  </xdr:twoCellAnchor>
  <xdr:twoCellAnchor editAs="oneCell">
    <xdr:from>
      <xdr:col>7</xdr:col>
      <xdr:colOff>594360</xdr:colOff>
      <xdr:row>6</xdr:row>
      <xdr:rowOff>114300</xdr:rowOff>
    </xdr:from>
    <xdr:to>
      <xdr:col>9</xdr:col>
      <xdr:colOff>129540</xdr:colOff>
      <xdr:row>9</xdr:row>
      <xdr:rowOff>99060</xdr:rowOff>
    </xdr:to>
    <xdr:pic>
      <xdr:nvPicPr>
        <xdr:cNvPr id="68" name="Graphic 67" descr="Money with solid fill">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61560" y="1211580"/>
          <a:ext cx="754380" cy="533400"/>
        </a:xfrm>
        <a:prstGeom prst="rect">
          <a:avLst/>
        </a:prstGeom>
      </xdr:spPr>
    </xdr:pic>
    <xdr:clientData/>
  </xdr:twoCellAnchor>
  <xdr:twoCellAnchor editAs="oneCell">
    <xdr:from>
      <xdr:col>17</xdr:col>
      <xdr:colOff>91440</xdr:colOff>
      <xdr:row>6</xdr:row>
      <xdr:rowOff>144780</xdr:rowOff>
    </xdr:from>
    <xdr:to>
      <xdr:col>18</xdr:col>
      <xdr:colOff>152400</xdr:colOff>
      <xdr:row>10</xdr:row>
      <xdr:rowOff>22860</xdr:rowOff>
    </xdr:to>
    <xdr:pic>
      <xdr:nvPicPr>
        <xdr:cNvPr id="72" name="Graphic 71" descr="Pie chart with solid fill">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454640" y="1242060"/>
          <a:ext cx="670560" cy="609600"/>
        </a:xfrm>
        <a:prstGeom prst="rect">
          <a:avLst/>
        </a:prstGeom>
      </xdr:spPr>
    </xdr:pic>
    <xdr:clientData/>
  </xdr:twoCellAnchor>
  <xdr:twoCellAnchor>
    <xdr:from>
      <xdr:col>19</xdr:col>
      <xdr:colOff>60960</xdr:colOff>
      <xdr:row>7</xdr:row>
      <xdr:rowOff>106680</xdr:rowOff>
    </xdr:from>
    <xdr:to>
      <xdr:col>20</xdr:col>
      <xdr:colOff>381000</xdr:colOff>
      <xdr:row>9</xdr:row>
      <xdr:rowOff>121920</xdr:rowOff>
    </xdr:to>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11643360" y="1386840"/>
          <a:ext cx="92964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800">
              <a:solidFill>
                <a:srgbClr val="FFC000"/>
              </a:solidFill>
              <a:latin typeface="Arial Black" panose="020B0A04020102020204" pitchFamily="34" charset="0"/>
            </a:rPr>
            <a:t>TOP</a:t>
          </a:r>
          <a:r>
            <a:rPr lang="fr-FR" sz="800" baseline="0">
              <a:solidFill>
                <a:srgbClr val="FFC000"/>
              </a:solidFill>
              <a:latin typeface="Arial Black" panose="020B0A04020102020204" pitchFamily="34" charset="0"/>
            </a:rPr>
            <a:t> PRODUCT</a:t>
          </a:r>
          <a:endParaRPr lang="fr-FR" sz="800">
            <a:solidFill>
              <a:srgbClr val="FFC000"/>
            </a:solidFill>
            <a:latin typeface="Arial Black" panose="020B0A04020102020204" pitchFamily="34" charset="0"/>
          </a:endParaRPr>
        </a:p>
      </xdr:txBody>
    </xdr:sp>
    <xdr:clientData/>
  </xdr:twoCellAnchor>
  <xdr:twoCellAnchor>
    <xdr:from>
      <xdr:col>22</xdr:col>
      <xdr:colOff>22860</xdr:colOff>
      <xdr:row>7</xdr:row>
      <xdr:rowOff>114300</xdr:rowOff>
    </xdr:from>
    <xdr:to>
      <xdr:col>23</xdr:col>
      <xdr:colOff>342900</xdr:colOff>
      <xdr:row>10</xdr:row>
      <xdr:rowOff>38100</xdr:rowOff>
    </xdr:to>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13434060" y="1394460"/>
          <a:ext cx="9296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FR" sz="800">
              <a:solidFill>
                <a:srgbClr val="FFC000"/>
              </a:solidFill>
              <a:latin typeface="Arial Black" panose="020B0A04020102020204" pitchFamily="34" charset="0"/>
            </a:rPr>
            <a:t>TOP</a:t>
          </a:r>
          <a:r>
            <a:rPr lang="fr-FR" sz="800" baseline="0">
              <a:solidFill>
                <a:srgbClr val="FFC000"/>
              </a:solidFill>
              <a:latin typeface="Arial Black" panose="020B0A04020102020204" pitchFamily="34" charset="0"/>
            </a:rPr>
            <a:t> CATEGORY</a:t>
          </a:r>
          <a:endParaRPr lang="fr-FR" sz="800">
            <a:solidFill>
              <a:srgbClr val="FFC000"/>
            </a:solidFill>
            <a:latin typeface="Arial Black" panose="020B0A04020102020204" pitchFamily="34" charset="0"/>
          </a:endParaRPr>
        </a:p>
      </xdr:txBody>
    </xdr:sp>
    <xdr:clientData/>
  </xdr:twoCellAnchor>
  <xdr:twoCellAnchor editAs="oneCell">
    <xdr:from>
      <xdr:col>19</xdr:col>
      <xdr:colOff>297180</xdr:colOff>
      <xdr:row>13</xdr:row>
      <xdr:rowOff>121920</xdr:rowOff>
    </xdr:from>
    <xdr:to>
      <xdr:col>20</xdr:col>
      <xdr:colOff>167640</xdr:colOff>
      <xdr:row>15</xdr:row>
      <xdr:rowOff>167640</xdr:rowOff>
    </xdr:to>
    <xdr:pic>
      <xdr:nvPicPr>
        <xdr:cNvPr id="76" name="Graphic 75" descr="Trophy with solid fill">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879580" y="2499360"/>
          <a:ext cx="480060" cy="411480"/>
        </a:xfrm>
        <a:prstGeom prst="rect">
          <a:avLst/>
        </a:prstGeom>
      </xdr:spPr>
    </xdr:pic>
    <xdr:clientData/>
  </xdr:twoCellAnchor>
  <xdr:twoCellAnchor editAs="oneCell">
    <xdr:from>
      <xdr:col>22</xdr:col>
      <xdr:colOff>167640</xdr:colOff>
      <xdr:row>12</xdr:row>
      <xdr:rowOff>152400</xdr:rowOff>
    </xdr:from>
    <xdr:to>
      <xdr:col>23</xdr:col>
      <xdr:colOff>213360</xdr:colOff>
      <xdr:row>15</xdr:row>
      <xdr:rowOff>160020</xdr:rowOff>
    </xdr:to>
    <xdr:pic>
      <xdr:nvPicPr>
        <xdr:cNvPr id="78" name="Graphic 77" descr="Arrow circle with solid fill">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578840" y="2346960"/>
          <a:ext cx="655320" cy="556260"/>
        </a:xfrm>
        <a:prstGeom prst="rect">
          <a:avLst/>
        </a:prstGeom>
      </xdr:spPr>
    </xdr:pic>
    <xdr:clientData/>
  </xdr:twoCellAnchor>
  <xdr:twoCellAnchor>
    <xdr:from>
      <xdr:col>5</xdr:col>
      <xdr:colOff>152400</xdr:colOff>
      <xdr:row>8</xdr:row>
      <xdr:rowOff>68580</xdr:rowOff>
    </xdr:from>
    <xdr:to>
      <xdr:col>8</xdr:col>
      <xdr:colOff>571500</xdr:colOff>
      <xdr:row>10</xdr:row>
      <xdr:rowOff>45720</xdr:rowOff>
    </xdr:to>
    <xdr:sp macro="" textlink="Analysis!E4">
      <xdr:nvSpPr>
        <xdr:cNvPr id="79" name="TextBox 78">
          <a:extLst>
            <a:ext uri="{FF2B5EF4-FFF2-40B4-BE49-F238E27FC236}">
              <a16:creationId xmlns:a16="http://schemas.microsoft.com/office/drawing/2014/main" id="{00000000-0008-0000-0000-00004F000000}"/>
            </a:ext>
          </a:extLst>
        </xdr:cNvPr>
        <xdr:cNvSpPr txBox="1"/>
      </xdr:nvSpPr>
      <xdr:spPr>
        <a:xfrm>
          <a:off x="3200400" y="153162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010FEA-15AC-4903-8A07-E5B7D1FF46D6}" type="TxLink">
            <a:rPr lang="en-US" sz="1600" b="1" i="0" u="none" strike="noStrike" baseline="0">
              <a:solidFill>
                <a:schemeClr val="bg1"/>
              </a:solidFill>
              <a:latin typeface="Calibri"/>
              <a:cs typeface="Calibri"/>
            </a:rPr>
            <a:pPr/>
            <a:t>$401,412</a:t>
          </a:fld>
          <a:endParaRPr lang="fr-FR" sz="1050" b="1">
            <a:solidFill>
              <a:schemeClr val="bg1"/>
            </a:solidFill>
            <a:latin typeface="Arial Black" panose="020B0A04020102020204" pitchFamily="34" charset="0"/>
          </a:endParaRPr>
        </a:p>
      </xdr:txBody>
    </xdr:sp>
    <xdr:clientData/>
  </xdr:twoCellAnchor>
  <xdr:twoCellAnchor>
    <xdr:from>
      <xdr:col>9</xdr:col>
      <xdr:colOff>548640</xdr:colOff>
      <xdr:row>8</xdr:row>
      <xdr:rowOff>22860</xdr:rowOff>
    </xdr:from>
    <xdr:to>
      <xdr:col>13</xdr:col>
      <xdr:colOff>358140</xdr:colOff>
      <xdr:row>10</xdr:row>
      <xdr:rowOff>0</xdr:rowOff>
    </xdr:to>
    <xdr:sp macro="" textlink="Analysis!E5">
      <xdr:nvSpPr>
        <xdr:cNvPr id="80" name="TextBox 79">
          <a:extLst>
            <a:ext uri="{FF2B5EF4-FFF2-40B4-BE49-F238E27FC236}">
              <a16:creationId xmlns:a16="http://schemas.microsoft.com/office/drawing/2014/main" id="{00000000-0008-0000-0000-000050000000}"/>
            </a:ext>
          </a:extLst>
        </xdr:cNvPr>
        <xdr:cNvSpPr txBox="1"/>
      </xdr:nvSpPr>
      <xdr:spPr>
        <a:xfrm>
          <a:off x="6035040" y="148590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0D8A19-6496-4F23-B755-4F7259BBB118}" type="TxLink">
            <a:rPr lang="en-US" sz="1600" b="1" i="0" u="none" strike="noStrike">
              <a:solidFill>
                <a:schemeClr val="bg1"/>
              </a:solidFill>
              <a:latin typeface="Calibri"/>
              <a:cs typeface="Calibri"/>
            </a:rPr>
            <a:pPr/>
            <a:t>$68,908</a:t>
          </a:fld>
          <a:endParaRPr lang="fr-FR" sz="1050" b="1">
            <a:solidFill>
              <a:schemeClr val="bg1"/>
            </a:solidFill>
            <a:latin typeface="Arial Black" panose="020B0A04020102020204" pitchFamily="34" charset="0"/>
          </a:endParaRPr>
        </a:p>
      </xdr:txBody>
    </xdr:sp>
    <xdr:clientData/>
  </xdr:twoCellAnchor>
  <xdr:twoCellAnchor>
    <xdr:from>
      <xdr:col>14</xdr:col>
      <xdr:colOff>335280</xdr:colOff>
      <xdr:row>7</xdr:row>
      <xdr:rowOff>160020</xdr:rowOff>
    </xdr:from>
    <xdr:to>
      <xdr:col>18</xdr:col>
      <xdr:colOff>144780</xdr:colOff>
      <xdr:row>9</xdr:row>
      <xdr:rowOff>137160</xdr:rowOff>
    </xdr:to>
    <xdr:sp macro="" textlink="Analysis!E6">
      <xdr:nvSpPr>
        <xdr:cNvPr id="81" name="TextBox 80">
          <a:extLst>
            <a:ext uri="{FF2B5EF4-FFF2-40B4-BE49-F238E27FC236}">
              <a16:creationId xmlns:a16="http://schemas.microsoft.com/office/drawing/2014/main" id="{00000000-0008-0000-0000-000051000000}"/>
            </a:ext>
          </a:extLst>
        </xdr:cNvPr>
        <xdr:cNvSpPr txBox="1"/>
      </xdr:nvSpPr>
      <xdr:spPr>
        <a:xfrm>
          <a:off x="8869680" y="144018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58DB88-5C1C-4CD5-A589-8587E94CA941}" type="TxLink">
            <a:rPr lang="en-US" sz="1600" b="1" i="0" u="none" strike="noStrike">
              <a:solidFill>
                <a:schemeClr val="bg1"/>
              </a:solidFill>
              <a:latin typeface="Calibri"/>
              <a:cs typeface="Calibri"/>
            </a:rPr>
            <a:pPr/>
            <a:t>21%</a:t>
          </a:fld>
          <a:endParaRPr lang="fr-FR" sz="1050" b="1">
            <a:solidFill>
              <a:schemeClr val="bg1"/>
            </a:solidFill>
            <a:latin typeface="Arial Black" panose="020B0A04020102020204" pitchFamily="34" charset="0"/>
          </a:endParaRPr>
        </a:p>
      </xdr:txBody>
    </xdr:sp>
    <xdr:clientData/>
  </xdr:twoCellAnchor>
  <xdr:twoCellAnchor editAs="oneCell">
    <xdr:from>
      <xdr:col>2</xdr:col>
      <xdr:colOff>152400</xdr:colOff>
      <xdr:row>15</xdr:row>
      <xdr:rowOff>60961</xdr:rowOff>
    </xdr:from>
    <xdr:to>
      <xdr:col>4</xdr:col>
      <xdr:colOff>502920</xdr:colOff>
      <xdr:row>27</xdr:row>
      <xdr:rowOff>76201</xdr:rowOff>
    </xdr:to>
    <mc:AlternateContent xmlns:mc="http://schemas.openxmlformats.org/markup-compatibility/2006" xmlns:a14="http://schemas.microsoft.com/office/drawing/2010/main">
      <mc:Choice Requires="a14">
        <xdr:graphicFrame macro="">
          <xdr:nvGraphicFramePr>
            <xdr:cNvPr id="82" name="MONTH">
              <a:extLst>
                <a:ext uri="{FF2B5EF4-FFF2-40B4-BE49-F238E27FC236}">
                  <a16:creationId xmlns:a16="http://schemas.microsoft.com/office/drawing/2014/main" id="{00000000-0008-0000-0000-000052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71600" y="2804161"/>
              <a:ext cx="1569720" cy="220980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571500</xdr:colOff>
      <xdr:row>9</xdr:row>
      <xdr:rowOff>7620</xdr:rowOff>
    </xdr:from>
    <xdr:to>
      <xdr:col>20</xdr:col>
      <xdr:colOff>472440</xdr:colOff>
      <xdr:row>11</xdr:row>
      <xdr:rowOff>38100</xdr:rowOff>
    </xdr:to>
    <xdr:sp macro="" textlink="Analysis!W1">
      <xdr:nvSpPr>
        <xdr:cNvPr id="83" name="TextBox 82">
          <a:extLst>
            <a:ext uri="{FF2B5EF4-FFF2-40B4-BE49-F238E27FC236}">
              <a16:creationId xmlns:a16="http://schemas.microsoft.com/office/drawing/2014/main" id="{00000000-0008-0000-0000-000053000000}"/>
            </a:ext>
          </a:extLst>
        </xdr:cNvPr>
        <xdr:cNvSpPr txBox="1"/>
      </xdr:nvSpPr>
      <xdr:spPr>
        <a:xfrm>
          <a:off x="11544300" y="1653540"/>
          <a:ext cx="11201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7CF9EA5-024A-4595-AD7D-03AE767C21A1}" type="TxLink">
            <a:rPr lang="en-US" sz="1600" b="1" i="0" u="none" strike="noStrike">
              <a:solidFill>
                <a:schemeClr val="bg1"/>
              </a:solidFill>
              <a:latin typeface="Calibri"/>
              <a:cs typeface="Calibri"/>
            </a:rPr>
            <a:pPr algn="ctr"/>
            <a:t>Product41</a:t>
          </a:fld>
          <a:endParaRPr lang="fr-FR" sz="1050" b="1">
            <a:solidFill>
              <a:schemeClr val="bg1"/>
            </a:solidFill>
            <a:latin typeface="Arial Black" panose="020B0A04020102020204" pitchFamily="34" charset="0"/>
          </a:endParaRPr>
        </a:p>
      </xdr:txBody>
    </xdr:sp>
    <xdr:clientData/>
  </xdr:twoCellAnchor>
  <xdr:twoCellAnchor>
    <xdr:from>
      <xdr:col>19</xdr:col>
      <xdr:colOff>106680</xdr:colOff>
      <xdr:row>10</xdr:row>
      <xdr:rowOff>106680</xdr:rowOff>
    </xdr:from>
    <xdr:to>
      <xdr:col>19</xdr:col>
      <xdr:colOff>548640</xdr:colOff>
      <xdr:row>12</xdr:row>
      <xdr:rowOff>7620</xdr:rowOff>
    </xdr:to>
    <xdr:sp macro="" textlink="Analysis!Z1">
      <xdr:nvSpPr>
        <xdr:cNvPr id="84" name="TextBox 83">
          <a:extLst>
            <a:ext uri="{FF2B5EF4-FFF2-40B4-BE49-F238E27FC236}">
              <a16:creationId xmlns:a16="http://schemas.microsoft.com/office/drawing/2014/main" id="{00000000-0008-0000-0000-000054000000}"/>
            </a:ext>
          </a:extLst>
        </xdr:cNvPr>
        <xdr:cNvSpPr txBox="1"/>
      </xdr:nvSpPr>
      <xdr:spPr>
        <a:xfrm>
          <a:off x="11689080" y="1935480"/>
          <a:ext cx="4419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938A41-BF24-4230-8FAF-62768E39EA31}" type="TxLink">
            <a:rPr lang="en-US" sz="1200" b="1" i="0" u="none" strike="noStrike">
              <a:solidFill>
                <a:schemeClr val="bg1"/>
              </a:solidFill>
              <a:latin typeface="Calibri"/>
              <a:cs typeface="Calibri"/>
            </a:rPr>
            <a:pPr algn="ctr"/>
            <a:t>132</a:t>
          </a:fld>
          <a:endParaRPr lang="fr-FR" sz="900" b="1">
            <a:solidFill>
              <a:schemeClr val="bg1"/>
            </a:solidFill>
            <a:latin typeface="Arial Black" panose="020B0A04020102020204" pitchFamily="34" charset="0"/>
          </a:endParaRPr>
        </a:p>
      </xdr:txBody>
    </xdr:sp>
    <xdr:clientData/>
  </xdr:twoCellAnchor>
  <xdr:twoCellAnchor>
    <xdr:from>
      <xdr:col>19</xdr:col>
      <xdr:colOff>388620</xdr:colOff>
      <xdr:row>10</xdr:row>
      <xdr:rowOff>114300</xdr:rowOff>
    </xdr:from>
    <xdr:to>
      <xdr:col>20</xdr:col>
      <xdr:colOff>220980</xdr:colOff>
      <xdr:row>12</xdr:row>
      <xdr:rowOff>15240</xdr:rowOff>
    </xdr:to>
    <xdr:sp macro="" textlink="Analysis!X1">
      <xdr:nvSpPr>
        <xdr:cNvPr id="86" name="TextBox 85">
          <a:extLst>
            <a:ext uri="{FF2B5EF4-FFF2-40B4-BE49-F238E27FC236}">
              <a16:creationId xmlns:a16="http://schemas.microsoft.com/office/drawing/2014/main" id="{00000000-0008-0000-0000-000056000000}"/>
            </a:ext>
          </a:extLst>
        </xdr:cNvPr>
        <xdr:cNvSpPr txBox="1"/>
      </xdr:nvSpPr>
      <xdr:spPr>
        <a:xfrm>
          <a:off x="11971020" y="1943100"/>
          <a:ext cx="4419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F19B82-1DF9-46F1-A766-1DFC08742372}" type="TxLink">
            <a:rPr lang="en-US" sz="1200" b="1" i="0" u="none" strike="noStrike">
              <a:solidFill>
                <a:schemeClr val="bg1"/>
              </a:solidFill>
              <a:latin typeface="Calibri"/>
              <a:cs typeface="Calibri"/>
            </a:rPr>
            <a:pPr algn="ctr"/>
            <a:t>Ft</a:t>
          </a:fld>
          <a:endParaRPr lang="fr-FR" sz="1000" b="1">
            <a:solidFill>
              <a:schemeClr val="bg1"/>
            </a:solidFill>
            <a:latin typeface="Arial Black" panose="020B0A04020102020204" pitchFamily="34" charset="0"/>
          </a:endParaRPr>
        </a:p>
      </xdr:txBody>
    </xdr:sp>
    <xdr:clientData/>
  </xdr:twoCellAnchor>
  <xdr:twoCellAnchor>
    <xdr:from>
      <xdr:col>19</xdr:col>
      <xdr:colOff>53340</xdr:colOff>
      <xdr:row>11</xdr:row>
      <xdr:rowOff>167640</xdr:rowOff>
    </xdr:from>
    <xdr:to>
      <xdr:col>20</xdr:col>
      <xdr:colOff>365760</xdr:colOff>
      <xdr:row>13</xdr:row>
      <xdr:rowOff>175260</xdr:rowOff>
    </xdr:to>
    <xdr:sp macro="" textlink="Analysis!Y1">
      <xdr:nvSpPr>
        <xdr:cNvPr id="87" name="TextBox 86">
          <a:extLst>
            <a:ext uri="{FF2B5EF4-FFF2-40B4-BE49-F238E27FC236}">
              <a16:creationId xmlns:a16="http://schemas.microsoft.com/office/drawing/2014/main" id="{00000000-0008-0000-0000-000057000000}"/>
            </a:ext>
          </a:extLst>
        </xdr:cNvPr>
        <xdr:cNvSpPr txBox="1"/>
      </xdr:nvSpPr>
      <xdr:spPr>
        <a:xfrm>
          <a:off x="11635740" y="2179320"/>
          <a:ext cx="92202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9495420-902F-4669-8418-05024C4933B3}" type="TxLink">
            <a:rPr lang="en-US" sz="1600" b="1" i="0" u="none" strike="noStrike">
              <a:solidFill>
                <a:schemeClr val="bg1"/>
              </a:solidFill>
              <a:latin typeface="Calibri"/>
              <a:cs typeface="Calibri"/>
            </a:rPr>
            <a:pPr algn="ctr"/>
            <a:t> $22,952 </a:t>
          </a:fld>
          <a:endParaRPr lang="fr-FR" sz="1100" b="1">
            <a:solidFill>
              <a:schemeClr val="bg1"/>
            </a:solidFill>
            <a:latin typeface="Arial Black" panose="020B0A04020102020204" pitchFamily="34" charset="0"/>
          </a:endParaRPr>
        </a:p>
      </xdr:txBody>
    </xdr:sp>
    <xdr:clientData/>
  </xdr:twoCellAnchor>
  <xdr:twoCellAnchor>
    <xdr:from>
      <xdr:col>21</xdr:col>
      <xdr:colOff>541020</xdr:colOff>
      <xdr:row>9</xdr:row>
      <xdr:rowOff>91440</xdr:rowOff>
    </xdr:from>
    <xdr:to>
      <xdr:col>23</xdr:col>
      <xdr:colOff>441960</xdr:colOff>
      <xdr:row>11</xdr:row>
      <xdr:rowOff>121920</xdr:rowOff>
    </xdr:to>
    <xdr:sp macro="" textlink="Analysis!AI1">
      <xdr:nvSpPr>
        <xdr:cNvPr id="56" name="TextBox 55">
          <a:extLst>
            <a:ext uri="{FF2B5EF4-FFF2-40B4-BE49-F238E27FC236}">
              <a16:creationId xmlns:a16="http://schemas.microsoft.com/office/drawing/2014/main" id="{00000000-0008-0000-0000-000038000000}"/>
            </a:ext>
          </a:extLst>
        </xdr:cNvPr>
        <xdr:cNvSpPr txBox="1"/>
      </xdr:nvSpPr>
      <xdr:spPr>
        <a:xfrm>
          <a:off x="13342620" y="1737360"/>
          <a:ext cx="11201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52D2DB8-D7A3-4953-BC99-69D49D036764}" type="TxLink">
            <a:rPr lang="en-US" sz="1400" b="1" i="0" u="none" strike="noStrike">
              <a:solidFill>
                <a:schemeClr val="bg1"/>
              </a:solidFill>
              <a:latin typeface="Calibri"/>
              <a:ea typeface="+mn-ea"/>
              <a:cs typeface="Calibri"/>
            </a:rPr>
            <a:pPr marL="0" indent="0" algn="ctr"/>
            <a:t>Category04</a:t>
          </a:fld>
          <a:endParaRPr lang="fr-FR" sz="1400" b="1" i="0" u="none" strike="noStrike">
            <a:solidFill>
              <a:schemeClr val="bg1"/>
            </a:solidFill>
            <a:latin typeface="Calibri"/>
            <a:ea typeface="+mn-ea"/>
            <a:cs typeface="Calibri"/>
          </a:endParaRPr>
        </a:p>
      </xdr:txBody>
    </xdr:sp>
    <xdr:clientData/>
  </xdr:twoCellAnchor>
  <xdr:twoCellAnchor>
    <xdr:from>
      <xdr:col>21</xdr:col>
      <xdr:colOff>533400</xdr:colOff>
      <xdr:row>11</xdr:row>
      <xdr:rowOff>106680</xdr:rowOff>
    </xdr:from>
    <xdr:to>
      <xdr:col>23</xdr:col>
      <xdr:colOff>434340</xdr:colOff>
      <xdr:row>13</xdr:row>
      <xdr:rowOff>137160</xdr:rowOff>
    </xdr:to>
    <xdr:sp macro="" textlink="Analysis!AJ1">
      <xdr:nvSpPr>
        <xdr:cNvPr id="58" name="TextBox 57">
          <a:extLst>
            <a:ext uri="{FF2B5EF4-FFF2-40B4-BE49-F238E27FC236}">
              <a16:creationId xmlns:a16="http://schemas.microsoft.com/office/drawing/2014/main" id="{00000000-0008-0000-0000-00003A000000}"/>
            </a:ext>
          </a:extLst>
        </xdr:cNvPr>
        <xdr:cNvSpPr txBox="1"/>
      </xdr:nvSpPr>
      <xdr:spPr>
        <a:xfrm>
          <a:off x="13335000" y="2118360"/>
          <a:ext cx="112014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A89E626-C245-4492-884A-998A4BFB09FE}" type="TxLink">
            <a:rPr lang="en-US" sz="1600" b="1" i="0" u="none" strike="noStrike">
              <a:solidFill>
                <a:schemeClr val="bg1"/>
              </a:solidFill>
              <a:latin typeface="Calibri"/>
              <a:ea typeface="+mn-ea"/>
              <a:cs typeface="Calibri"/>
            </a:rPr>
            <a:pPr marL="0" indent="0" algn="ctr"/>
            <a:t> $95,269 </a:t>
          </a:fld>
          <a:endParaRPr lang="fr-FR" sz="1600" b="1" i="0" u="none" strike="noStrike">
            <a:solidFill>
              <a:schemeClr val="bg1"/>
            </a:solidFill>
            <a:latin typeface="Calibri"/>
            <a:ea typeface="+mn-ea"/>
            <a:cs typeface="Calibri"/>
          </a:endParaRPr>
        </a:p>
      </xdr:txBody>
    </xdr:sp>
    <xdr:clientData/>
  </xdr:twoCellAnchor>
  <xdr:twoCellAnchor editAs="oneCell">
    <xdr:from>
      <xdr:col>5</xdr:col>
      <xdr:colOff>365760</xdr:colOff>
      <xdr:row>23</xdr:row>
      <xdr:rowOff>175260</xdr:rowOff>
    </xdr:from>
    <xdr:to>
      <xdr:col>6</xdr:col>
      <xdr:colOff>411480</xdr:colOff>
      <xdr:row>26</xdr:row>
      <xdr:rowOff>53340</xdr:rowOff>
    </xdr:to>
    <xdr:pic>
      <xdr:nvPicPr>
        <xdr:cNvPr id="3" name="Graphic 2" descr="Daily calendar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413760" y="4381500"/>
          <a:ext cx="655320" cy="426720"/>
        </a:xfrm>
        <a:prstGeom prst="rect">
          <a:avLst/>
        </a:prstGeom>
      </xdr:spPr>
    </xdr:pic>
    <xdr:clientData/>
  </xdr:twoCellAnchor>
  <xdr:twoCellAnchor>
    <xdr:from>
      <xdr:col>6</xdr:col>
      <xdr:colOff>388620</xdr:colOff>
      <xdr:row>11</xdr:row>
      <xdr:rowOff>68580</xdr:rowOff>
    </xdr:from>
    <xdr:to>
      <xdr:col>10</xdr:col>
      <xdr:colOff>198120</xdr:colOff>
      <xdr:row>13</xdr:row>
      <xdr:rowOff>45720</xdr:rowOff>
    </xdr:to>
    <xdr:sp macro="" textlink="Analysis!E5">
      <xdr:nvSpPr>
        <xdr:cNvPr id="59" name="TextBox 58">
          <a:extLst>
            <a:ext uri="{FF2B5EF4-FFF2-40B4-BE49-F238E27FC236}">
              <a16:creationId xmlns:a16="http://schemas.microsoft.com/office/drawing/2014/main" id="{00000000-0008-0000-0000-00003B000000}"/>
            </a:ext>
          </a:extLst>
        </xdr:cNvPr>
        <xdr:cNvSpPr txBox="1"/>
      </xdr:nvSpPr>
      <xdr:spPr>
        <a:xfrm>
          <a:off x="4046220" y="208026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DAILY</a:t>
          </a:r>
          <a:r>
            <a:rPr lang="fr-FR" sz="1050" b="1" baseline="0">
              <a:solidFill>
                <a:schemeClr val="bg1"/>
              </a:solidFill>
              <a:latin typeface="Arial Black" panose="020B0A04020102020204" pitchFamily="34" charset="0"/>
            </a:rPr>
            <a:t> TOTAL SALES </a:t>
          </a:r>
          <a:endParaRPr lang="fr-FR" sz="1050" b="1">
            <a:solidFill>
              <a:schemeClr val="bg1"/>
            </a:solidFill>
            <a:latin typeface="Arial Black" panose="020B0A04020102020204" pitchFamily="34" charset="0"/>
          </a:endParaRPr>
        </a:p>
      </xdr:txBody>
    </xdr:sp>
    <xdr:clientData/>
  </xdr:twoCellAnchor>
  <xdr:twoCellAnchor editAs="oneCell">
    <xdr:from>
      <xdr:col>15</xdr:col>
      <xdr:colOff>342900</xdr:colOff>
      <xdr:row>10</xdr:row>
      <xdr:rowOff>175260</xdr:rowOff>
    </xdr:from>
    <xdr:to>
      <xdr:col>16</xdr:col>
      <xdr:colOff>236220</xdr:colOff>
      <xdr:row>13</xdr:row>
      <xdr:rowOff>76200</xdr:rowOff>
    </xdr:to>
    <xdr:pic>
      <xdr:nvPicPr>
        <xdr:cNvPr id="5" name="Graphic 4" descr="Briefcase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486900" y="2004060"/>
          <a:ext cx="502920" cy="449580"/>
        </a:xfrm>
        <a:prstGeom prst="rect">
          <a:avLst/>
        </a:prstGeom>
      </xdr:spPr>
    </xdr:pic>
    <xdr:clientData/>
  </xdr:twoCellAnchor>
  <xdr:twoCellAnchor editAs="oneCell">
    <xdr:from>
      <xdr:col>11</xdr:col>
      <xdr:colOff>152400</xdr:colOff>
      <xdr:row>11</xdr:row>
      <xdr:rowOff>22860</xdr:rowOff>
    </xdr:from>
    <xdr:to>
      <xdr:col>12</xdr:col>
      <xdr:colOff>251460</xdr:colOff>
      <xdr:row>13</xdr:row>
      <xdr:rowOff>38100</xdr:rowOff>
    </xdr:to>
    <xdr:pic>
      <xdr:nvPicPr>
        <xdr:cNvPr id="7" name="Graphic 6" descr="Checklist with solid fill">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6858000" y="2034540"/>
          <a:ext cx="708660" cy="381000"/>
        </a:xfrm>
        <a:prstGeom prst="rect">
          <a:avLst/>
        </a:prstGeom>
      </xdr:spPr>
    </xdr:pic>
    <xdr:clientData/>
  </xdr:twoCellAnchor>
  <xdr:twoCellAnchor>
    <xdr:from>
      <xdr:col>12</xdr:col>
      <xdr:colOff>137160</xdr:colOff>
      <xdr:row>11</xdr:row>
      <xdr:rowOff>68580</xdr:rowOff>
    </xdr:from>
    <xdr:to>
      <xdr:col>15</xdr:col>
      <xdr:colOff>556260</xdr:colOff>
      <xdr:row>13</xdr:row>
      <xdr:rowOff>45720</xdr:rowOff>
    </xdr:to>
    <xdr:sp macro="" textlink="Analysis!E6">
      <xdr:nvSpPr>
        <xdr:cNvPr id="60" name="TextBox 59">
          <a:extLst>
            <a:ext uri="{FF2B5EF4-FFF2-40B4-BE49-F238E27FC236}">
              <a16:creationId xmlns:a16="http://schemas.microsoft.com/office/drawing/2014/main" id="{00000000-0008-0000-0000-00003C000000}"/>
            </a:ext>
          </a:extLst>
        </xdr:cNvPr>
        <xdr:cNvSpPr txBox="1"/>
      </xdr:nvSpPr>
      <xdr:spPr>
        <a:xfrm>
          <a:off x="7452360" y="208026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PRODUCT</a:t>
          </a:r>
        </a:p>
      </xdr:txBody>
    </xdr:sp>
    <xdr:clientData/>
  </xdr:twoCellAnchor>
  <xdr:twoCellAnchor>
    <xdr:from>
      <xdr:col>16</xdr:col>
      <xdr:colOff>175260</xdr:colOff>
      <xdr:row>11</xdr:row>
      <xdr:rowOff>83820</xdr:rowOff>
    </xdr:from>
    <xdr:to>
      <xdr:col>19</xdr:col>
      <xdr:colOff>594360</xdr:colOff>
      <xdr:row>13</xdr:row>
      <xdr:rowOff>60960</xdr:rowOff>
    </xdr:to>
    <xdr:sp macro="" textlink="Analysis!E6">
      <xdr:nvSpPr>
        <xdr:cNvPr id="67" name="TextBox 66">
          <a:extLst>
            <a:ext uri="{FF2B5EF4-FFF2-40B4-BE49-F238E27FC236}">
              <a16:creationId xmlns:a16="http://schemas.microsoft.com/office/drawing/2014/main" id="{00000000-0008-0000-0000-000043000000}"/>
            </a:ext>
          </a:extLst>
        </xdr:cNvPr>
        <xdr:cNvSpPr txBox="1"/>
      </xdr:nvSpPr>
      <xdr:spPr>
        <a:xfrm>
          <a:off x="9928860" y="2095500"/>
          <a:ext cx="2247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SALES</a:t>
          </a:r>
          <a:r>
            <a:rPr lang="fr-FR" sz="1050" b="1" baseline="0">
              <a:solidFill>
                <a:schemeClr val="bg1"/>
              </a:solidFill>
              <a:latin typeface="Arial Black" panose="020B0A04020102020204" pitchFamily="34" charset="0"/>
            </a:rPr>
            <a:t> TYPE</a:t>
          </a:r>
          <a:endParaRPr lang="fr-FR" sz="1050" b="1">
            <a:solidFill>
              <a:schemeClr val="bg1"/>
            </a:solidFill>
            <a:latin typeface="Arial Black" panose="020B0A04020102020204" pitchFamily="34" charset="0"/>
          </a:endParaRPr>
        </a:p>
      </xdr:txBody>
    </xdr:sp>
    <xdr:clientData/>
  </xdr:twoCellAnchor>
  <xdr:twoCellAnchor editAs="oneCell">
    <xdr:from>
      <xdr:col>15</xdr:col>
      <xdr:colOff>327660</xdr:colOff>
      <xdr:row>24</xdr:row>
      <xdr:rowOff>121920</xdr:rowOff>
    </xdr:from>
    <xdr:to>
      <xdr:col>16</xdr:col>
      <xdr:colOff>53340</xdr:colOff>
      <xdr:row>26</xdr:row>
      <xdr:rowOff>83820</xdr:rowOff>
    </xdr:to>
    <xdr:pic>
      <xdr:nvPicPr>
        <xdr:cNvPr id="9" name="Graphic 8" descr="Coins with solid fill">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9471660" y="4511040"/>
          <a:ext cx="335280" cy="327660"/>
        </a:xfrm>
        <a:prstGeom prst="rect">
          <a:avLst/>
        </a:prstGeom>
      </xdr:spPr>
    </xdr:pic>
    <xdr:clientData/>
  </xdr:twoCellAnchor>
  <xdr:twoCellAnchor editAs="oneCell">
    <xdr:from>
      <xdr:col>5</xdr:col>
      <xdr:colOff>304800</xdr:colOff>
      <xdr:row>10</xdr:row>
      <xdr:rowOff>175260</xdr:rowOff>
    </xdr:from>
    <xdr:to>
      <xdr:col>6</xdr:col>
      <xdr:colOff>304800</xdr:colOff>
      <xdr:row>13</xdr:row>
      <xdr:rowOff>38099</xdr:rowOff>
    </xdr:to>
    <xdr:pic>
      <xdr:nvPicPr>
        <xdr:cNvPr id="11" name="Graphic 10" descr="Stopwatch with solid fill">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3352800" y="2004060"/>
          <a:ext cx="609600" cy="411479"/>
        </a:xfrm>
        <a:prstGeom prst="rect">
          <a:avLst/>
        </a:prstGeom>
      </xdr:spPr>
    </xdr:pic>
    <xdr:clientData/>
  </xdr:twoCellAnchor>
  <xdr:twoCellAnchor>
    <xdr:from>
      <xdr:col>6</xdr:col>
      <xdr:colOff>327660</xdr:colOff>
      <xdr:row>24</xdr:row>
      <xdr:rowOff>91440</xdr:rowOff>
    </xdr:from>
    <xdr:to>
      <xdr:col>8</xdr:col>
      <xdr:colOff>83820</xdr:colOff>
      <xdr:row>26</xdr:row>
      <xdr:rowOff>68580</xdr:rowOff>
    </xdr:to>
    <xdr:sp macro="" textlink="Analysis!E6">
      <xdr:nvSpPr>
        <xdr:cNvPr id="69" name="TextBox 68">
          <a:extLst>
            <a:ext uri="{FF2B5EF4-FFF2-40B4-BE49-F238E27FC236}">
              <a16:creationId xmlns:a16="http://schemas.microsoft.com/office/drawing/2014/main" id="{00000000-0008-0000-0000-000045000000}"/>
            </a:ext>
          </a:extLst>
        </xdr:cNvPr>
        <xdr:cNvSpPr txBox="1"/>
      </xdr:nvSpPr>
      <xdr:spPr>
        <a:xfrm>
          <a:off x="3985260" y="4480560"/>
          <a:ext cx="97536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MONTHLY</a:t>
          </a:r>
        </a:p>
      </xdr:txBody>
    </xdr:sp>
    <xdr:clientData/>
  </xdr:twoCellAnchor>
  <xdr:twoCellAnchor>
    <xdr:from>
      <xdr:col>0</xdr:col>
      <xdr:colOff>0</xdr:colOff>
      <xdr:row>37</xdr:row>
      <xdr:rowOff>83820</xdr:rowOff>
    </xdr:from>
    <xdr:to>
      <xdr:col>0</xdr:col>
      <xdr:colOff>320040</xdr:colOff>
      <xdr:row>39</xdr:row>
      <xdr:rowOff>60960</xdr:rowOff>
    </xdr:to>
    <xdr:sp macro="" textlink="Analysis!E6">
      <xdr:nvSpPr>
        <xdr:cNvPr id="70" name="TextBox 69">
          <a:extLst>
            <a:ext uri="{FF2B5EF4-FFF2-40B4-BE49-F238E27FC236}">
              <a16:creationId xmlns:a16="http://schemas.microsoft.com/office/drawing/2014/main" id="{00000000-0008-0000-0000-000046000000}"/>
            </a:ext>
          </a:extLst>
        </xdr:cNvPr>
        <xdr:cNvSpPr txBox="1"/>
      </xdr:nvSpPr>
      <xdr:spPr>
        <a:xfrm>
          <a:off x="0" y="6850380"/>
          <a:ext cx="3200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DAILY</a:t>
          </a:r>
        </a:p>
      </xdr:txBody>
    </xdr:sp>
    <xdr:clientData/>
  </xdr:twoCellAnchor>
  <xdr:twoCellAnchor>
    <xdr:from>
      <xdr:col>15</xdr:col>
      <xdr:colOff>563880</xdr:colOff>
      <xdr:row>24</xdr:row>
      <xdr:rowOff>129540</xdr:rowOff>
    </xdr:from>
    <xdr:to>
      <xdr:col>19</xdr:col>
      <xdr:colOff>373380</xdr:colOff>
      <xdr:row>26</xdr:row>
      <xdr:rowOff>30480</xdr:rowOff>
    </xdr:to>
    <xdr:sp macro="" textlink="Analysis!E6">
      <xdr:nvSpPr>
        <xdr:cNvPr id="75" name="TextBox 74">
          <a:extLst>
            <a:ext uri="{FF2B5EF4-FFF2-40B4-BE49-F238E27FC236}">
              <a16:creationId xmlns:a16="http://schemas.microsoft.com/office/drawing/2014/main" id="{00000000-0008-0000-0000-00004B000000}"/>
            </a:ext>
          </a:extLst>
        </xdr:cNvPr>
        <xdr:cNvSpPr txBox="1"/>
      </xdr:nvSpPr>
      <xdr:spPr>
        <a:xfrm>
          <a:off x="9707880" y="4518660"/>
          <a:ext cx="224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PAYMENT</a:t>
          </a:r>
          <a:r>
            <a:rPr lang="fr-FR" sz="1050" b="1" baseline="0">
              <a:solidFill>
                <a:schemeClr val="bg1"/>
              </a:solidFill>
              <a:latin typeface="Arial Black" panose="020B0A04020102020204" pitchFamily="34" charset="0"/>
            </a:rPr>
            <a:t> METHOD</a:t>
          </a:r>
          <a:endParaRPr lang="fr-FR" sz="1050" b="1">
            <a:solidFill>
              <a:schemeClr val="bg1"/>
            </a:solidFill>
            <a:latin typeface="Arial Black" panose="020B0A04020102020204" pitchFamily="34" charset="0"/>
          </a:endParaRPr>
        </a:p>
      </xdr:txBody>
    </xdr:sp>
    <xdr:clientData/>
  </xdr:twoCellAnchor>
  <xdr:twoCellAnchor editAs="oneCell">
    <xdr:from>
      <xdr:col>16</xdr:col>
      <xdr:colOff>54685</xdr:colOff>
      <xdr:row>1</xdr:row>
      <xdr:rowOff>130213</xdr:rowOff>
    </xdr:from>
    <xdr:to>
      <xdr:col>20</xdr:col>
      <xdr:colOff>556260</xdr:colOff>
      <xdr:row>5</xdr:row>
      <xdr:rowOff>15240</xdr:rowOff>
    </xdr:to>
    <mc:AlternateContent xmlns:mc="http://schemas.openxmlformats.org/markup-compatibility/2006" xmlns:a14="http://schemas.microsoft.com/office/drawing/2010/main">
      <mc:Choice Requires="a14">
        <xdr:graphicFrame macro="">
          <xdr:nvGraphicFramePr>
            <xdr:cNvPr id="77" name="SALE TYPE">
              <a:extLst>
                <a:ext uri="{FF2B5EF4-FFF2-40B4-BE49-F238E27FC236}">
                  <a16:creationId xmlns:a16="http://schemas.microsoft.com/office/drawing/2014/main" id="{00000000-0008-0000-0000-00004D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9808285" y="313093"/>
              <a:ext cx="2939975" cy="616547"/>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428065</xdr:colOff>
      <xdr:row>1</xdr:row>
      <xdr:rowOff>130213</xdr:rowOff>
    </xdr:from>
    <xdr:to>
      <xdr:col>15</xdr:col>
      <xdr:colOff>510092</xdr:colOff>
      <xdr:row>5</xdr:row>
      <xdr:rowOff>22860</xdr:rowOff>
    </xdr:to>
    <mc:AlternateContent xmlns:mc="http://schemas.openxmlformats.org/markup-compatibility/2006" xmlns:a14="http://schemas.microsoft.com/office/drawing/2010/main">
      <mc:Choice Requires="a14">
        <xdr:graphicFrame macro="">
          <xdr:nvGraphicFramePr>
            <xdr:cNvPr id="85" name="PAYMENT MODE">
              <a:extLst>
                <a:ext uri="{FF2B5EF4-FFF2-40B4-BE49-F238E27FC236}">
                  <a16:creationId xmlns:a16="http://schemas.microsoft.com/office/drawing/2014/main" id="{00000000-0008-0000-0000-000055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743265" y="313093"/>
              <a:ext cx="1910827" cy="624167"/>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190499</xdr:colOff>
      <xdr:row>6</xdr:row>
      <xdr:rowOff>167864</xdr:rowOff>
    </xdr:from>
    <xdr:to>
      <xdr:col>4</xdr:col>
      <xdr:colOff>571500</xdr:colOff>
      <xdr:row>12</xdr:row>
      <xdr:rowOff>160020</xdr:rowOff>
    </xdr:to>
    <mc:AlternateContent xmlns:mc="http://schemas.openxmlformats.org/markup-compatibility/2006" xmlns:a14="http://schemas.microsoft.com/office/drawing/2010/main">
      <mc:Choice Requires="a14">
        <xdr:graphicFrame macro="">
          <xdr:nvGraphicFramePr>
            <xdr:cNvPr id="88" name="YEAR">
              <a:extLst>
                <a:ext uri="{FF2B5EF4-FFF2-40B4-BE49-F238E27FC236}">
                  <a16:creationId xmlns:a16="http://schemas.microsoft.com/office/drawing/2014/main" id="{00000000-0008-0000-0000-000058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09699" y="1265144"/>
              <a:ext cx="1600201" cy="1089436"/>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266700</xdr:colOff>
      <xdr:row>13</xdr:row>
      <xdr:rowOff>76872</xdr:rowOff>
    </xdr:from>
    <xdr:to>
      <xdr:col>10</xdr:col>
      <xdr:colOff>198120</xdr:colOff>
      <xdr:row>22</xdr:row>
      <xdr:rowOff>7620</xdr:rowOff>
    </xdr:to>
    <xdr:graphicFrame macro="">
      <xdr:nvGraphicFramePr>
        <xdr:cNvPr id="89" name="Chart 88">
          <a:extLst>
            <a:ext uri="{FF2B5EF4-FFF2-40B4-BE49-F238E27FC236}">
              <a16:creationId xmlns:a16="http://schemas.microsoft.com/office/drawing/2014/main" id="{00000000-0008-0000-00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xdr:col>
      <xdr:colOff>434341</xdr:colOff>
      <xdr:row>26</xdr:row>
      <xdr:rowOff>128195</xdr:rowOff>
    </xdr:from>
    <xdr:to>
      <xdr:col>14</xdr:col>
      <xdr:colOff>320041</xdr:colOff>
      <xdr:row>34</xdr:row>
      <xdr:rowOff>30480</xdr:rowOff>
    </xdr:to>
    <xdr:graphicFrame macro="">
      <xdr:nvGraphicFramePr>
        <xdr:cNvPr id="90" name="Chart 89">
          <a:extLst>
            <a:ext uri="{FF2B5EF4-FFF2-40B4-BE49-F238E27FC236}">
              <a16:creationId xmlns:a16="http://schemas.microsoft.com/office/drawing/2014/main" id="{00000000-0008-0000-00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10</xdr:col>
      <xdr:colOff>541021</xdr:colOff>
      <xdr:row>13</xdr:row>
      <xdr:rowOff>67683</xdr:rowOff>
    </xdr:from>
    <xdr:to>
      <xdr:col>14</xdr:col>
      <xdr:colOff>586740</xdr:colOff>
      <xdr:row>21</xdr:row>
      <xdr:rowOff>160020</xdr:rowOff>
    </xdr:to>
    <xdr:graphicFrame macro="">
      <xdr:nvGraphicFramePr>
        <xdr:cNvPr id="91" name="Chart 90">
          <a:extLst>
            <a:ext uri="{FF2B5EF4-FFF2-40B4-BE49-F238E27FC236}">
              <a16:creationId xmlns:a16="http://schemas.microsoft.com/office/drawing/2014/main" id="{00000000-0008-0000-0000-00005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19</xdr:col>
      <xdr:colOff>53341</xdr:colOff>
      <xdr:row>21</xdr:row>
      <xdr:rowOff>8516</xdr:rowOff>
    </xdr:from>
    <xdr:to>
      <xdr:col>23</xdr:col>
      <xdr:colOff>419100</xdr:colOff>
      <xdr:row>33</xdr:row>
      <xdr:rowOff>160020</xdr:rowOff>
    </xdr:to>
    <mc:AlternateContent xmlns:mc="http://schemas.openxmlformats.org/markup-compatibility/2006">
      <mc:Choice xmlns:cx1="http://schemas.microsoft.com/office/drawing/2015/9/8/chartex" Requires="cx1">
        <xdr:graphicFrame macro="">
          <xdr:nvGraphicFramePr>
            <xdr:cNvPr id="92" name="Chart 91">
              <a:extLst>
                <a:ext uri="{FF2B5EF4-FFF2-40B4-BE49-F238E27FC236}">
                  <a16:creationId xmlns:a16="http://schemas.microsoft.com/office/drawing/2014/main" id="{00000000-0008-0000-0000-00005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1635741" y="3848996"/>
              <a:ext cx="2804159" cy="2346064"/>
            </a:xfrm>
            <a:prstGeom prst="rect">
              <a:avLst/>
            </a:prstGeom>
            <a:solidFill>
              <a:prstClr val="white"/>
            </a:solidFill>
            <a:ln w="1">
              <a:solidFill>
                <a:prstClr val="green"/>
              </a:solidFill>
            </a:ln>
          </xdr:spPr>
          <xdr:txBody>
            <a:bodyPr vertOverflow="clip" horzOverflow="clip"/>
            <a:lstStyle/>
            <a:p>
              <a:r>
                <a:rPr lang="fr-F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236219</xdr:colOff>
      <xdr:row>13</xdr:row>
      <xdr:rowOff>63649</xdr:rowOff>
    </xdr:from>
    <xdr:to>
      <xdr:col>18</xdr:col>
      <xdr:colOff>129540</xdr:colOff>
      <xdr:row>22</xdr:row>
      <xdr:rowOff>45720</xdr:rowOff>
    </xdr:to>
    <xdr:graphicFrame macro="">
      <xdr:nvGraphicFramePr>
        <xdr:cNvPr id="93" name="Chart 92">
          <a:extLst>
            <a:ext uri="{FF2B5EF4-FFF2-40B4-BE49-F238E27FC236}">
              <a16:creationId xmlns:a16="http://schemas.microsoft.com/office/drawing/2014/main" id="{00000000-0008-0000-0000-00005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15</xdr:col>
      <xdr:colOff>358140</xdr:colOff>
      <xdr:row>26</xdr:row>
      <xdr:rowOff>114301</xdr:rowOff>
    </xdr:from>
    <xdr:to>
      <xdr:col>18</xdr:col>
      <xdr:colOff>220980</xdr:colOff>
      <xdr:row>34</xdr:row>
      <xdr:rowOff>38100</xdr:rowOff>
    </xdr:to>
    <xdr:graphicFrame macro="">
      <xdr:nvGraphicFramePr>
        <xdr:cNvPr id="94" name="Chart 93">
          <a:extLst>
            <a:ext uri="{FF2B5EF4-FFF2-40B4-BE49-F238E27FC236}">
              <a16:creationId xmlns:a16="http://schemas.microsoft.com/office/drawing/2014/main" id="{00000000-0008-0000-0000-00005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19</xdr:col>
      <xdr:colOff>91440</xdr:colOff>
      <xdr:row>18</xdr:row>
      <xdr:rowOff>68580</xdr:rowOff>
    </xdr:from>
    <xdr:to>
      <xdr:col>20</xdr:col>
      <xdr:colOff>266700</xdr:colOff>
      <xdr:row>20</xdr:row>
      <xdr:rowOff>129540</xdr:rowOff>
    </xdr:to>
    <xdr:pic>
      <xdr:nvPicPr>
        <xdr:cNvPr id="13" name="Graphic 12" descr="Fir tree with solid fill">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673840" y="3360420"/>
          <a:ext cx="784860" cy="426720"/>
        </a:xfrm>
        <a:prstGeom prst="rect">
          <a:avLst/>
        </a:prstGeom>
      </xdr:spPr>
    </xdr:pic>
    <xdr:clientData/>
  </xdr:twoCellAnchor>
  <xdr:twoCellAnchor>
    <xdr:from>
      <xdr:col>20</xdr:col>
      <xdr:colOff>144780</xdr:colOff>
      <xdr:row>18</xdr:row>
      <xdr:rowOff>129540</xdr:rowOff>
    </xdr:from>
    <xdr:to>
      <xdr:col>23</xdr:col>
      <xdr:colOff>563880</xdr:colOff>
      <xdr:row>20</xdr:row>
      <xdr:rowOff>99060</xdr:rowOff>
    </xdr:to>
    <xdr:sp macro="" textlink="Analysis!E6">
      <xdr:nvSpPr>
        <xdr:cNvPr id="96" name="TextBox 95">
          <a:extLst>
            <a:ext uri="{FF2B5EF4-FFF2-40B4-BE49-F238E27FC236}">
              <a16:creationId xmlns:a16="http://schemas.microsoft.com/office/drawing/2014/main" id="{00000000-0008-0000-0000-000060000000}"/>
            </a:ext>
          </a:extLst>
        </xdr:cNvPr>
        <xdr:cNvSpPr txBox="1"/>
      </xdr:nvSpPr>
      <xdr:spPr>
        <a:xfrm>
          <a:off x="12336780" y="3421380"/>
          <a:ext cx="224790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050" b="1">
              <a:solidFill>
                <a:schemeClr val="bg1"/>
              </a:solidFill>
              <a:latin typeface="Arial Black" panose="020B0A04020102020204" pitchFamily="34" charset="0"/>
            </a:rPr>
            <a:t>CATEGORY</a:t>
          </a:r>
        </a:p>
      </xdr:txBody>
    </xdr:sp>
    <xdr:clientData/>
  </xdr:twoCellAnchor>
  <mc:AlternateContent xmlns:mc="http://schemas.openxmlformats.org/markup-compatibility/2006">
    <mc:Choice xmlns:a14="http://schemas.microsoft.com/office/drawing/2010/main" Requires="a14">
      <xdr:twoCellAnchor editAs="oneCell">
        <xdr:from>
          <xdr:col>2</xdr:col>
          <xdr:colOff>533400</xdr:colOff>
          <xdr:row>42</xdr:row>
          <xdr:rowOff>83820</xdr:rowOff>
        </xdr:from>
        <xdr:to>
          <xdr:col>3</xdr:col>
          <xdr:colOff>175260</xdr:colOff>
          <xdr:row>43</xdr:row>
          <xdr:rowOff>137160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xdr:col>
      <xdr:colOff>365760</xdr:colOff>
      <xdr:row>29</xdr:row>
      <xdr:rowOff>91440</xdr:rowOff>
    </xdr:from>
    <xdr:to>
      <xdr:col>4</xdr:col>
      <xdr:colOff>60960</xdr:colOff>
      <xdr:row>34</xdr:row>
      <xdr:rowOff>91440</xdr:rowOff>
    </xdr:to>
    <xdr:pic>
      <xdr:nvPicPr>
        <xdr:cNvPr id="4" name="Graphic 3" descr="Shopping cart with solid fill">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584960" y="539496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190500</xdr:colOff>
          <xdr:row>15</xdr:row>
          <xdr:rowOff>0</xdr:rowOff>
        </xdr:from>
        <xdr:to>
          <xdr:col>11</xdr:col>
          <xdr:colOff>441960</xdr:colOff>
          <xdr:row>16</xdr:row>
          <xdr:rowOff>7620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213360</xdr:colOff>
          <xdr:row>14</xdr:row>
          <xdr:rowOff>167640</xdr:rowOff>
        </xdr:from>
        <xdr:to>
          <xdr:col>13</xdr:col>
          <xdr:colOff>464820</xdr:colOff>
          <xdr:row>15</xdr:row>
          <xdr:rowOff>175260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205740</xdr:colOff>
          <xdr:row>14</xdr:row>
          <xdr:rowOff>167640</xdr:rowOff>
        </xdr:from>
        <xdr:to>
          <xdr:col>12</xdr:col>
          <xdr:colOff>457200</xdr:colOff>
          <xdr:row>15</xdr:row>
          <xdr:rowOff>175260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190500</xdr:colOff>
          <xdr:row>1</xdr:row>
          <xdr:rowOff>60960</xdr:rowOff>
        </xdr:from>
        <xdr:to>
          <xdr:col>45</xdr:col>
          <xdr:colOff>457200</xdr:colOff>
          <xdr:row>10</xdr:row>
          <xdr:rowOff>45720</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76.532083101854" createdVersion="6" refreshedVersion="6" minRefreshableVersion="3" recordCount="528" xr:uid="{7890C766-1B50-4109-8E7B-3312839A24DB}">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tring="0" containsBlank="1"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0" maxValue="2250"/>
    </cacheField>
    <cacheField name="TOTAL SELLING VALUE" numFmtId="165">
      <sharedItems containsSemiMixedTypes="0" containsString="0" containsNumber="1" minValue="0"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1701190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11"/>
    <m/>
    <x v="0"/>
    <x v="1"/>
    <n v="0"/>
    <x v="31"/>
    <x v="2"/>
    <x v="2"/>
    <n v="44"/>
    <n v="48.4"/>
    <n v="0"/>
    <n v="0"/>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1BBECE-2CCD-4110-A18F-9E2DE19CC0AC}" name="monthly" cacheId="0"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67B027-B5EF-4B4B-AD4D-C855E4218CBE}" name="category" cacheId="0"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location ref="AE1:AF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7"/>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B88211-1699-4C67-B282-BD101A446AA7}" name="saletype" cacheId="0"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chartFormat="3">
  <location ref="AM1:AN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8122DB-B65A-476A-9CA3-08F30EDE4ABF}" name="product&amp;unit" cacheId="0" applyNumberFormats="0" applyBorderFormats="0" applyFontFormats="0" applyPatternFormats="0" applyAlignmentFormats="0" applyWidthHeightFormats="1" dataCaption="Values" updatedVersion="7" minRefreshableVersion="3" useAutoFormatting="1" rowGrandTotals="0" itemPrintTitles="1" createdVersion="6" indent="0" compact="0" compactData="0" multipleFieldFilters="0">
  <location ref="Q1:T45"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4A3812-42E2-4AE6-8A7B-76BDB5FA46E1}" name="daily" cacheId="0"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chartFormat="3">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1">
    <format dxfId="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73DF66-6FF9-42DE-BA79-BCACFA252EA6}" name="paymentMode" cacheId="0"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chartFormat="3">
  <location ref="AQ1:AR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9C2041-24A2-4853-90BB-E5BE3847B244}" name="totalsales"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05EE3C3-F75B-40DC-904A-13715CCAB79A}" sourceName="MONTH">
  <pivotTables>
    <pivotTable tabId="3" name="daily"/>
    <pivotTable tabId="3" name="category"/>
    <pivotTable tabId="3" name="paymentMode"/>
    <pivotTable tabId="3" name="product&amp;unit"/>
    <pivotTable tabId="3" name="saletype"/>
    <pivotTable tabId="3" name="totalsales"/>
  </pivotTables>
  <data>
    <tabular pivotCacheId="1170119095">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67C87F4-E659-4E3D-B4CC-95C28DA1549C}" sourceName="SALE TYPE">
  <pivotTables>
    <pivotTable tabId="3" name="daily"/>
    <pivotTable tabId="3" name="category"/>
    <pivotTable tabId="3" name="monthly"/>
    <pivotTable tabId="3" name="paymentMode"/>
    <pivotTable tabId="3" name="product&amp;unit"/>
    <pivotTable tabId="3" name="totalsales"/>
  </pivotTables>
  <data>
    <tabular pivotCacheId="117011909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A9005FF-F316-4859-A094-D712E9CA88FA}" sourceName="PAYMENT MODE">
  <pivotTables>
    <pivotTable tabId="3" name="daily"/>
    <pivotTable tabId="3" name="category"/>
    <pivotTable tabId="3" name="monthly"/>
    <pivotTable tabId="3" name="product&amp;unit"/>
    <pivotTable tabId="3" name="saletype"/>
    <pivotTable tabId="3" name="totalsales"/>
  </pivotTables>
  <data>
    <tabular pivotCacheId="117011909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0C29EF4-DD7F-45E8-8729-DABCFD6677E6}" sourceName="YEAR">
  <pivotTables>
    <pivotTable tabId="3" name="daily"/>
    <pivotTable tabId="3" name="category"/>
    <pivotTable tabId="3" name="monthly"/>
    <pivotTable tabId="3" name="paymentMode"/>
    <pivotTable tabId="3" name="product&amp;unit"/>
    <pivotTable tabId="3" name="saletype"/>
    <pivotTable tabId="3" name="totalsales"/>
  </pivotTables>
  <data>
    <tabular pivotCacheId="117011909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05A5695-9A5C-43B0-8A86-8B3669BD176E}" cache="Slicer_MONTH" caption="MONTH" style="SLICER" rowHeight="234950"/>
  <slicer name="SALE TYPE" xr10:uid="{726FF6DD-9BE6-4D80-851B-3AEA7C52FD30}" cache="Slicer_SALE_TYPE" caption="SALE TYPE" columnCount="3" style="SLICER" rowHeight="234950"/>
  <slicer name="PAYMENT MODE" xr10:uid="{9AAF545A-C340-4F4C-9A6C-2B7D139F03EF}" cache="Slicer_PAYMENT_MODE" caption="PAYMENT MODE" columnCount="2" style="SLICER" rowHeight="234950"/>
  <slicer name="YEAR" xr10:uid="{B2E58E13-F40C-4F9F-B588-D667014EC959}"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28" headerRowBorderDxfId="27">
  <autoFilter ref="A1:P529"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7F216E0B-D49F-4F94-8013-F3025AE4D2CB}" name="PRODUCT" dataDxfId="20">
      <calculatedColumnFormula>VLOOKUP(InputData[[#This Row],[PRODUCT ID]],MasterData[],2,0)</calculatedColumnFormula>
    </tableColumn>
    <tableColumn id="8" xr3:uid="{2CE89C01-7648-49AD-88B7-EE0F547A53BC}" name="CATEGORY" dataDxfId="19">
      <calculatedColumnFormula>VLOOKUP(InputData[[#This Row],[PRODUCT ID]],MasterData[],3,0)</calculatedColumnFormula>
    </tableColumn>
    <tableColumn id="9" xr3:uid="{E1056BDF-7E65-45A2-9612-17FA17FAD6B0}" name="UOM" dataDxfId="18">
      <calculatedColumnFormula>VLOOKUP(InputData[[#This Row],[PRODUCT ID]],MasterData[],4,0)</calculatedColumnFormula>
    </tableColumn>
    <tableColumn id="10" xr3:uid="{BA549DDD-F9B5-4613-9824-5D6DF6CA7269}" name="BUYING PRIZE" dataDxfId="17">
      <calculatedColumnFormula>VLOOKUP(InputData[[#This Row],[PRODUCT ID]],MasterData[],5,0)</calculatedColumnFormula>
    </tableColumn>
    <tableColumn id="11" xr3:uid="{9C6BE5DF-01B9-4A99-A984-80779A644006}" name="SELLING PRICE" dataDxfId="16">
      <calculatedColumnFormula>VLOOKUP(InputData[[#This Row],[PRODUCT ID]],MasterData[],6,0)</calculatedColumnFormula>
    </tableColumn>
    <tableColumn id="12" xr3:uid="{3678D35A-5350-42C4-A62E-B29DEBDB7ACA}" name="TOTAL BUYING VALUE" dataDxfId="15">
      <calculatedColumnFormula>InputData[[#This Row],[BUYING PRIZE]]*InputData[[#This Row],[QUANTITY]]</calculatedColumnFormula>
    </tableColumn>
    <tableColumn id="13" xr3:uid="{E2800BEE-96BE-46CD-94F8-5E91757B5561}" name="TOTAL SELLING VALUE" dataDxfId="14">
      <calculatedColumnFormula>InputData[[#This Row],[SELLING PRICE]]*InputData[[#This Row],[QUANTITY]]*(1-InputData[[#This Row],[DISCOUNT %]])</calculatedColumnFormula>
    </tableColumn>
    <tableColumn id="14" xr3:uid="{A9CD4112-A9D5-4748-84B9-78B7AFF68721}" name="DAY" dataDxfId="13">
      <calculatedColumnFormula>DAY(InputData[[#This Row],[DATE]])</calculatedColumnFormula>
    </tableColumn>
    <tableColumn id="15" xr3:uid="{DE0EF0C3-2CEB-4E12-830E-B614CC605EB1}" name="MONTH" dataDxfId="12">
      <calculatedColumnFormula>TEXT(InputData[[#This Row],[DATE]],"mmm")</calculatedColumnFormula>
    </tableColumn>
    <tableColumn id="16" xr3:uid="{A16F1A29-93CA-45E8-BF3C-7D81F8C8A649}" name="YEAR" dataDxfId="1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Z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2">
      <a:dk1>
        <a:sysClr val="windowText" lastClr="000000"/>
      </a:dk1>
      <a:lt1>
        <a:sysClr val="window" lastClr="FFFFFF"/>
      </a:lt1>
      <a:dk2>
        <a:srgbClr val="44546A"/>
      </a:dk2>
      <a:lt2>
        <a:srgbClr val="E7E6E6"/>
      </a:lt2>
      <a:accent1>
        <a:srgbClr val="002060"/>
      </a:accent1>
      <a:accent2>
        <a:srgbClr val="FFC000"/>
      </a:accent2>
      <a:accent3>
        <a:srgbClr val="00B050"/>
      </a:accent3>
      <a:accent4>
        <a:srgbClr val="7030A0"/>
      </a:accent4>
      <a:accent5>
        <a:srgbClr val="002060"/>
      </a:accent5>
      <a:accent6>
        <a:srgbClr val="0042C7"/>
      </a:accent6>
      <a:hlink>
        <a:srgbClr val="7030A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50D2D-AE3D-4948-9084-E93E0051D4E7}">
  <dimension ref="AA1"/>
  <sheetViews>
    <sheetView showGridLines="0" showRowColHeaders="0" tabSelected="1" topLeftCell="B13" zoomScaleNormal="100" workbookViewId="0">
      <selection activeCell="B34" sqref="B34"/>
    </sheetView>
  </sheetViews>
  <sheetFormatPr defaultRowHeight="14.4" x14ac:dyDescent="0.3"/>
  <sheetData>
    <row r="1" spans="27:27" x14ac:dyDescent="0.3">
      <c r="AA1">
        <v>31</v>
      </c>
    </row>
  </sheetData>
  <pageMargins left="0.7" right="0.7" top="0.75" bottom="0.75" header="0.3" footer="0.3"/>
  <pageSetup paperSize="9" orientation="portrait" horizontalDpi="4294967292"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3078" r:id="rId4" name="Check Box 6">
              <controlPr defaultSize="0" autoFill="0" autoLine="0" autoPict="0">
                <anchor moveWithCells="1">
                  <from>
                    <xdr:col>2</xdr:col>
                    <xdr:colOff>533400</xdr:colOff>
                    <xdr:row>42</xdr:row>
                    <xdr:rowOff>83820</xdr:rowOff>
                  </from>
                  <to>
                    <xdr:col>3</xdr:col>
                    <xdr:colOff>175260</xdr:colOff>
                    <xdr:row>43</xdr:row>
                    <xdr:rowOff>137160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A163" workbookViewId="0">
      <selection activeCell="H16" sqref="H1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Row],[SELLING PRICE]]*InputData[[#This Row],[QUANTITY]]*(1-InputData[[#This Row],[DISCOUNT %]])</f>
        <v>145.19999999999999</v>
      </c>
      <c r="N528">
        <f>DAY(InputData[[#This Row],[DATE]])</f>
        <v>31</v>
      </c>
      <c r="O528" t="str">
        <f>TEXT(InputData[[#This Row],[DATE]],"mmm")</f>
        <v>Dec</v>
      </c>
      <c r="P528">
        <f>YEAR(InputData[[#This Row],[DATE]])</f>
        <v>2022</v>
      </c>
    </row>
    <row r="529" spans="1:16" x14ac:dyDescent="0.3">
      <c r="A529" s="3">
        <v>44926</v>
      </c>
      <c r="B529" s="4" t="s">
        <v>29</v>
      </c>
      <c r="C529" s="5"/>
      <c r="D529" s="5" t="s">
        <v>105</v>
      </c>
      <c r="E529" s="5" t="s">
        <v>107</v>
      </c>
      <c r="F529" s="6">
        <v>0</v>
      </c>
      <c r="G529" t="str">
        <f>VLOOKUP(InputData[[#This Row],[PRODUCT ID]],MasterData[],2,0)</f>
        <v>Product11</v>
      </c>
      <c r="H529" t="str">
        <f>VLOOKUP(InputData[[#This Row],[PRODUCT ID]],MasterData[],3,0)</f>
        <v>Category02</v>
      </c>
      <c r="I529" t="str">
        <f>VLOOKUP(InputData[[#This Row],[PRODUCT ID]],MasterData[],4,0)</f>
        <v>Lt</v>
      </c>
      <c r="J529" s="9">
        <f>VLOOKUP(InputData[[#This Row],[PRODUCT ID]],MasterData[],5,0)</f>
        <v>44</v>
      </c>
      <c r="K529" s="9">
        <f>VLOOKUP(InputData[[#This Row],[PRODUCT ID]],MasterData[],6,0)</f>
        <v>48.4</v>
      </c>
      <c r="L529" s="9">
        <f>InputData[[#This Row],[BUYING PRIZE]]*InputData[[#This Row],[QUANTITY]]</f>
        <v>0</v>
      </c>
      <c r="M529" s="9">
        <f>InputData[[#This Row],[SELLING PRICE]]*InputData[[#This Row],[QUANTITY]]*(1-InputData[[#This Row],[DISCOUNT %]])</f>
        <v>0</v>
      </c>
      <c r="N529">
        <f>DAY(InputData[[#This Row],[DATE]])</f>
        <v>31</v>
      </c>
      <c r="O529" t="str">
        <f>TEXT(InputData[[#This Row],[DATE]],"mmm")</f>
        <v>Dec</v>
      </c>
      <c r="P529">
        <f>YEAR(InputData[[#This Row],[DATE]])</f>
        <v>2022</v>
      </c>
    </row>
  </sheetData>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9"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F2FAD-4A27-4A0A-B2F7-4469458B80CD}">
  <dimension ref="A1:AT45"/>
  <sheetViews>
    <sheetView zoomScale="85" zoomScaleNormal="85" workbookViewId="0">
      <selection activeCell="AN15" sqref="AN15"/>
    </sheetView>
  </sheetViews>
  <sheetFormatPr defaultRowHeight="14.4" x14ac:dyDescent="0.3"/>
  <cols>
    <col min="1" max="1" width="13.44140625" bestFit="1" customWidth="1"/>
    <col min="2" max="2" width="28" bestFit="1" customWidth="1"/>
    <col min="4" max="4" width="27.5546875" bestFit="1" customWidth="1"/>
    <col min="5" max="5" width="28" bestFit="1" customWidth="1"/>
    <col min="7" max="7" width="13.44140625" bestFit="1" customWidth="1"/>
    <col min="8" max="8" width="27.5546875" bestFit="1" customWidth="1"/>
    <col min="9" max="9" width="28" bestFit="1" customWidth="1"/>
    <col min="17" max="17" width="12.5546875" bestFit="1" customWidth="1"/>
    <col min="18" max="18" width="8.109375" bestFit="1" customWidth="1"/>
    <col min="19" max="19" width="28" bestFit="1" customWidth="1"/>
    <col min="20" max="20" width="17" bestFit="1" customWidth="1"/>
    <col min="21" max="21" width="16.33203125" customWidth="1"/>
    <col min="25" max="25" width="11.33203125" bestFit="1" customWidth="1"/>
    <col min="31" max="31" width="13.44140625" bestFit="1" customWidth="1"/>
    <col min="32" max="32" width="28" bestFit="1" customWidth="1"/>
    <col min="33" max="33" width="16.77734375" customWidth="1"/>
    <col min="35" max="35" width="11.44140625" customWidth="1"/>
    <col min="36" max="36" width="11.109375" bestFit="1" customWidth="1"/>
    <col min="39" max="39" width="13.44140625" bestFit="1" customWidth="1"/>
    <col min="40" max="40" width="28" bestFit="1" customWidth="1"/>
    <col min="43" max="43" width="13.44140625" bestFit="1" customWidth="1"/>
    <col min="44" max="44" width="28" bestFit="1" customWidth="1"/>
    <col min="45" max="45" width="8.88671875" customWidth="1"/>
    <col min="46" max="46" width="8.88671875" style="14" customWidth="1"/>
    <col min="47" max="47" width="8.88671875" customWidth="1"/>
  </cols>
  <sheetData>
    <row r="1" spans="1:46" x14ac:dyDescent="0.3">
      <c r="A1" s="7" t="s">
        <v>120</v>
      </c>
      <c r="B1" t="s">
        <v>119</v>
      </c>
      <c r="D1" t="s">
        <v>121</v>
      </c>
      <c r="E1" t="s">
        <v>119</v>
      </c>
      <c r="G1" s="7" t="s">
        <v>120</v>
      </c>
      <c r="H1" t="s">
        <v>121</v>
      </c>
      <c r="I1" t="s">
        <v>119</v>
      </c>
      <c r="L1" t="b">
        <v>1</v>
      </c>
      <c r="M1" t="b">
        <v>1</v>
      </c>
      <c r="N1" t="b">
        <v>1</v>
      </c>
      <c r="Q1" s="7" t="s">
        <v>1</v>
      </c>
      <c r="R1" s="7" t="s">
        <v>3</v>
      </c>
      <c r="S1" t="s">
        <v>119</v>
      </c>
      <c r="T1" t="s">
        <v>134</v>
      </c>
      <c r="W1" t="str">
        <f ca="1">VLOOKUP(1,V:Z,2,0)</f>
        <v>Product41</v>
      </c>
      <c r="X1" t="str">
        <f ca="1">VLOOKUP(1,V:Z,3,0)</f>
        <v>Ft</v>
      </c>
      <c r="Y1" s="12">
        <f ca="1">VLOOKUP(1,V:Z,4,0)</f>
        <v>22952.16</v>
      </c>
      <c r="Z1">
        <f ca="1">VLOOKUP(1,V:Z,5,0)</f>
        <v>132</v>
      </c>
      <c r="AA1">
        <v>1</v>
      </c>
      <c r="AB1">
        <f>COUNT(T:T)-9</f>
        <v>35</v>
      </c>
      <c r="AC1">
        <f>MIN(AA1:AB1)</f>
        <v>1</v>
      </c>
      <c r="AE1" s="7" t="s">
        <v>120</v>
      </c>
      <c r="AF1" t="s">
        <v>119</v>
      </c>
      <c r="AI1" t="str">
        <f ca="1">VLOOKUP(1,$AH:$AJ,2,0)</f>
        <v>Category04</v>
      </c>
      <c r="AJ1" s="12">
        <f ca="1">VLOOKUP(1,$AH:$AJ,3,0)</f>
        <v>95269.4</v>
      </c>
      <c r="AM1" s="7" t="s">
        <v>120</v>
      </c>
      <c r="AN1" t="s">
        <v>119</v>
      </c>
      <c r="AQ1" s="7" t="s">
        <v>120</v>
      </c>
      <c r="AR1" t="s">
        <v>119</v>
      </c>
      <c r="AT1" s="13"/>
    </row>
    <row r="2" spans="1:46" x14ac:dyDescent="0.3">
      <c r="A2" s="8">
        <v>1</v>
      </c>
      <c r="B2" s="10">
        <v>13167.810000000001</v>
      </c>
      <c r="D2">
        <v>332504</v>
      </c>
      <c r="E2">
        <v>401411.91999999969</v>
      </c>
      <c r="G2" s="8" t="s">
        <v>122</v>
      </c>
      <c r="H2">
        <v>34290</v>
      </c>
      <c r="I2">
        <v>41346.959999999992</v>
      </c>
      <c r="K2" t="s">
        <v>138</v>
      </c>
      <c r="L2" t="s">
        <v>139</v>
      </c>
      <c r="M2" t="s">
        <v>140</v>
      </c>
      <c r="N2" t="s">
        <v>137</v>
      </c>
      <c r="Q2" t="s">
        <v>7</v>
      </c>
      <c r="R2" t="s">
        <v>9</v>
      </c>
      <c r="S2">
        <v>9764.7199999999993</v>
      </c>
      <c r="T2">
        <v>94</v>
      </c>
      <c r="V2" cm="1">
        <f t="array" aca="1" ref="V2:V45" ca="1">RANK(_xlfn.ANCHORARRAY(Y2),_xlfn.ANCHORARRAY(Y2))</f>
        <v>19</v>
      </c>
      <c r="W2" t="str" cm="1">
        <f t="array" aca="1" ref="W2:W45" ca="1">OFFSET($Q$1,1,0,COUNT($S:$S))</f>
        <v>Product01</v>
      </c>
      <c r="X2" t="str" cm="1">
        <f t="array" aca="1" ref="X2:X45" ca="1">OFFSET($Q$1,1,1,COUNT($S:$S))</f>
        <v>Kg</v>
      </c>
      <c r="Y2" s="12" cm="1">
        <f t="array" aca="1" ref="Y2:Y45" ca="1">OFFSET($Q$1,1,2,COUNT($S:$S))</f>
        <v>9764.7199999999993</v>
      </c>
      <c r="Z2" cm="1">
        <f t="array" aca="1" ref="Z2:Z45" ca="1">OFFSET($Q$1,1,3,COUNT($S:$S))</f>
        <v>94</v>
      </c>
      <c r="AE2" s="8" t="s">
        <v>8</v>
      </c>
      <c r="AF2" s="12">
        <v>69261.950000000012</v>
      </c>
      <c r="AH2" cm="1">
        <f t="array" aca="1" ref="AH2:AH6" ca="1">RANK(_xlfn.ANCHORARRAY(AJ2),_xlfn.ANCHORARRAY(AJ2))</f>
        <v>4</v>
      </c>
      <c r="AI2" t="str" cm="1">
        <f t="array" aca="1" ref="AI2:AI6" ca="1">OFFSET($AE$1,1,0,COUNT($AF:$AF))</f>
        <v>Category01</v>
      </c>
      <c r="AJ2" s="12" cm="1">
        <f t="array" aca="1" ref="AJ2:AJ6" ca="1">OFFSET($AE$1,1,1,COUNT($AF:$AF))</f>
        <v>69261.950000000012</v>
      </c>
      <c r="AM2" s="8" t="s">
        <v>108</v>
      </c>
      <c r="AN2">
        <v>208140.15000000005</v>
      </c>
      <c r="AQ2" s="8" t="s">
        <v>107</v>
      </c>
      <c r="AR2">
        <v>199516.90000000008</v>
      </c>
      <c r="AT2" s="13"/>
    </row>
    <row r="3" spans="1:46" x14ac:dyDescent="0.3">
      <c r="A3" s="8">
        <v>2</v>
      </c>
      <c r="B3" s="10">
        <v>13210.220000000001</v>
      </c>
      <c r="G3" s="8" t="s">
        <v>123</v>
      </c>
      <c r="H3">
        <v>25341</v>
      </c>
      <c r="I3">
        <v>30857.300000000003</v>
      </c>
      <c r="K3" s="8" t="s">
        <v>122</v>
      </c>
      <c r="L3" s="10">
        <f>IF($L$1=TRUE,VLOOKUP(K3,G:I,3,0),"")</f>
        <v>41346.959999999992</v>
      </c>
      <c r="M3" s="10">
        <f>IF($M$1=TRUE,VLOOKUP(K3,G:I,3,0)-VLOOKUP(K3,G:I,2,0),"")</f>
        <v>7056.9599999999919</v>
      </c>
      <c r="N3" s="11">
        <f>IF($N$1=TRUE,M3/VLOOKUP(K3,G:I,2,0),"")</f>
        <v>0.20580227471566032</v>
      </c>
      <c r="Q3" t="s">
        <v>11</v>
      </c>
      <c r="R3" t="s">
        <v>9</v>
      </c>
      <c r="S3">
        <v>13423.199999999999</v>
      </c>
      <c r="T3">
        <v>94</v>
      </c>
      <c r="V3">
        <f ca="1"/>
        <v>10</v>
      </c>
      <c r="W3" t="str">
        <f ca="1"/>
        <v>Product02</v>
      </c>
      <c r="X3" t="str">
        <f ca="1"/>
        <v>Kg</v>
      </c>
      <c r="Y3">
        <f ca="1"/>
        <v>13423.199999999999</v>
      </c>
      <c r="Z3">
        <f ca="1"/>
        <v>94</v>
      </c>
      <c r="AB3" t="str" cm="1">
        <f t="array" aca="1" ref="AB3:AB12" ca="1">OFFSET($Q$1,$AC$1,0,10)</f>
        <v>Product01</v>
      </c>
      <c r="AC3" s="10" cm="1">
        <f t="array" aca="1" ref="AC3:AC12" ca="1">OFFSET($Q$1,$AC$1,2,10)</f>
        <v>9764.7199999999993</v>
      </c>
      <c r="AE3" s="8" t="s">
        <v>28</v>
      </c>
      <c r="AF3" s="12">
        <v>92963.87</v>
      </c>
      <c r="AH3">
        <f ca="1"/>
        <v>2</v>
      </c>
      <c r="AI3" t="str">
        <f ca="1"/>
        <v>Category02</v>
      </c>
      <c r="AJ3" s="12">
        <f ca="1"/>
        <v>92963.87</v>
      </c>
      <c r="AM3" s="8" t="s">
        <v>106</v>
      </c>
      <c r="AN3">
        <v>133923.87000000002</v>
      </c>
      <c r="AQ3" s="8" t="s">
        <v>106</v>
      </c>
      <c r="AR3">
        <v>201895.01999999993</v>
      </c>
      <c r="AT3" s="13"/>
    </row>
    <row r="4" spans="1:46" x14ac:dyDescent="0.3">
      <c r="A4" s="8">
        <v>3</v>
      </c>
      <c r="B4" s="10">
        <v>20202.099999999995</v>
      </c>
      <c r="D4" t="s">
        <v>135</v>
      </c>
      <c r="E4" s="10">
        <f>GETPIVOTDATA("Sum of TOTAL SELLING VALUE",$D$1)</f>
        <v>401411.91999999969</v>
      </c>
      <c r="G4" s="8" t="s">
        <v>124</v>
      </c>
      <c r="H4">
        <v>23437</v>
      </c>
      <c r="I4">
        <v>28616.65</v>
      </c>
      <c r="K4" s="8" t="s">
        <v>123</v>
      </c>
      <c r="L4" s="10">
        <f t="shared" ref="L4:L14" si="0">IF($L$1=TRUE,VLOOKUP(K4,G:I,3,0),"")</f>
        <v>30857.300000000003</v>
      </c>
      <c r="M4" s="10">
        <f t="shared" ref="M4:M14" si="1">IF($M$1=TRUE,VLOOKUP(K4,G:I,3,0)-VLOOKUP(K4,G:I,2,0),"")</f>
        <v>5516.3000000000029</v>
      </c>
      <c r="N4" s="11">
        <f t="shared" ref="N4:N14" si="2">IF($N$1=TRUE,M4/VLOOKUP(K4,G:I,2,0),"")</f>
        <v>0.21768280651907987</v>
      </c>
      <c r="Q4" t="s">
        <v>13</v>
      </c>
      <c r="R4" t="s">
        <v>9</v>
      </c>
      <c r="S4">
        <v>6394.2599999999993</v>
      </c>
      <c r="T4">
        <v>79</v>
      </c>
      <c r="V4">
        <f ca="1"/>
        <v>26</v>
      </c>
      <c r="W4" t="str">
        <f ca="1"/>
        <v>Product03</v>
      </c>
      <c r="X4" t="str">
        <f ca="1"/>
        <v>Kg</v>
      </c>
      <c r="Y4">
        <f ca="1"/>
        <v>6394.2599999999993</v>
      </c>
      <c r="Z4">
        <f ca="1"/>
        <v>79</v>
      </c>
      <c r="AB4" t="str">
        <f ca="1"/>
        <v>Product02</v>
      </c>
      <c r="AC4" s="10">
        <f ca="1"/>
        <v>13423.199999999999</v>
      </c>
      <c r="AE4" s="8" t="s">
        <v>49</v>
      </c>
      <c r="AF4" s="12">
        <v>52299.509999999995</v>
      </c>
      <c r="AH4">
        <f ca="1"/>
        <v>5</v>
      </c>
      <c r="AI4" t="str">
        <f ca="1"/>
        <v>Category03</v>
      </c>
      <c r="AJ4" s="12">
        <f ca="1"/>
        <v>52299.509999999995</v>
      </c>
      <c r="AM4" s="8" t="s">
        <v>105</v>
      </c>
      <c r="AN4">
        <v>59347.900000000009</v>
      </c>
      <c r="AT4" s="13"/>
    </row>
    <row r="5" spans="1:46" x14ac:dyDescent="0.3">
      <c r="A5" s="8">
        <v>4</v>
      </c>
      <c r="B5" s="10">
        <v>11312.2</v>
      </c>
      <c r="D5" t="s">
        <v>136</v>
      </c>
      <c r="E5" s="10">
        <f>GETPIVOTDATA("Sum of TOTAL SELLING VALUE",$D$1)-GETPIVOTDATA("Sum of TOTAL BUYING VALUE",$D$1)</f>
        <v>68907.919999999693</v>
      </c>
      <c r="G5" s="8" t="s">
        <v>125</v>
      </c>
      <c r="H5">
        <v>21282</v>
      </c>
      <c r="I5">
        <v>26579.11</v>
      </c>
      <c r="K5" s="8" t="s">
        <v>124</v>
      </c>
      <c r="L5" s="10">
        <f t="shared" si="0"/>
        <v>28616.65</v>
      </c>
      <c r="M5" s="10">
        <f t="shared" si="1"/>
        <v>5179.6500000000015</v>
      </c>
      <c r="N5" s="11">
        <f t="shared" si="2"/>
        <v>0.22100311473311438</v>
      </c>
      <c r="Q5" t="s">
        <v>15</v>
      </c>
      <c r="R5" t="s">
        <v>109</v>
      </c>
      <c r="S5">
        <v>6056.1600000000008</v>
      </c>
      <c r="T5">
        <v>124</v>
      </c>
      <c r="V5">
        <f ca="1"/>
        <v>30</v>
      </c>
      <c r="W5" t="str">
        <f ca="1"/>
        <v>Product04</v>
      </c>
      <c r="X5" t="str">
        <f ca="1"/>
        <v>Lt</v>
      </c>
      <c r="Y5">
        <f ca="1"/>
        <v>6056.1600000000008</v>
      </c>
      <c r="Z5">
        <f ca="1"/>
        <v>124</v>
      </c>
      <c r="AB5" t="str">
        <f ca="1"/>
        <v>Product03</v>
      </c>
      <c r="AC5" s="10">
        <f ca="1"/>
        <v>6394.2599999999993</v>
      </c>
      <c r="AE5" s="8" t="s">
        <v>62</v>
      </c>
      <c r="AF5" s="12">
        <v>95269.4</v>
      </c>
      <c r="AH5">
        <f ca="1"/>
        <v>1</v>
      </c>
      <c r="AI5" t="str">
        <f ca="1"/>
        <v>Category04</v>
      </c>
      <c r="AJ5" s="12">
        <f ca="1"/>
        <v>95269.4</v>
      </c>
      <c r="AT5" s="13"/>
    </row>
    <row r="6" spans="1:46" x14ac:dyDescent="0.3">
      <c r="A6" s="8">
        <v>5</v>
      </c>
      <c r="B6" s="10">
        <v>11711.449999999999</v>
      </c>
      <c r="D6" t="s">
        <v>137</v>
      </c>
      <c r="E6" s="11">
        <f>E5/GETPIVOTDATA("Sum of TOTAL BUYING VALUE",$D$1)</f>
        <v>0.20723937155643149</v>
      </c>
      <c r="G6" s="8" t="s">
        <v>126</v>
      </c>
      <c r="H6">
        <v>26526</v>
      </c>
      <c r="I6">
        <v>30910.45</v>
      </c>
      <c r="K6" s="8" t="s">
        <v>125</v>
      </c>
      <c r="L6" s="10">
        <f t="shared" si="0"/>
        <v>26579.11</v>
      </c>
      <c r="M6" s="10">
        <f t="shared" si="1"/>
        <v>5297.1100000000006</v>
      </c>
      <c r="N6" s="11">
        <f t="shared" si="2"/>
        <v>0.24890094915891367</v>
      </c>
      <c r="Q6" t="s">
        <v>17</v>
      </c>
      <c r="R6" t="s">
        <v>110</v>
      </c>
      <c r="S6">
        <v>15716.61</v>
      </c>
      <c r="T6">
        <v>101</v>
      </c>
      <c r="V6">
        <f ca="1"/>
        <v>8</v>
      </c>
      <c r="W6" t="str">
        <f ca="1"/>
        <v>Product05</v>
      </c>
      <c r="X6" t="str">
        <f ca="1"/>
        <v>Ft</v>
      </c>
      <c r="Y6">
        <f ca="1"/>
        <v>15716.61</v>
      </c>
      <c r="Z6">
        <f ca="1"/>
        <v>101</v>
      </c>
      <c r="AB6" t="str">
        <f ca="1"/>
        <v>Product04</v>
      </c>
      <c r="AC6" s="10">
        <f ca="1"/>
        <v>6056.1600000000008</v>
      </c>
      <c r="AE6" s="8" t="s">
        <v>85</v>
      </c>
      <c r="AF6" s="12">
        <v>91617.19</v>
      </c>
      <c r="AH6">
        <f ca="1"/>
        <v>3</v>
      </c>
      <c r="AI6" t="str">
        <f ca="1"/>
        <v>Category05</v>
      </c>
      <c r="AJ6" s="12">
        <f ca="1"/>
        <v>91617.19</v>
      </c>
      <c r="AT6" s="13"/>
    </row>
    <row r="7" spans="1:46" x14ac:dyDescent="0.3">
      <c r="A7" s="8">
        <v>6</v>
      </c>
      <c r="B7" s="10">
        <v>14365.540000000005</v>
      </c>
      <c r="G7" s="8" t="s">
        <v>127</v>
      </c>
      <c r="H7">
        <v>24879</v>
      </c>
      <c r="I7">
        <v>30533.710000000003</v>
      </c>
      <c r="K7" s="8" t="s">
        <v>126</v>
      </c>
      <c r="L7" s="10">
        <f t="shared" si="0"/>
        <v>30910.45</v>
      </c>
      <c r="M7" s="10">
        <f t="shared" si="1"/>
        <v>4384.4500000000007</v>
      </c>
      <c r="N7" s="11">
        <f t="shared" si="2"/>
        <v>0.16528877327904701</v>
      </c>
      <c r="Q7" t="s">
        <v>19</v>
      </c>
      <c r="R7" t="s">
        <v>9</v>
      </c>
      <c r="S7">
        <v>4531.5</v>
      </c>
      <c r="T7">
        <v>53</v>
      </c>
      <c r="V7">
        <f ca="1"/>
        <v>35</v>
      </c>
      <c r="W7" t="str">
        <f ca="1"/>
        <v>Product06</v>
      </c>
      <c r="X7" t="str">
        <f ca="1"/>
        <v>Kg</v>
      </c>
      <c r="Y7">
        <f ca="1"/>
        <v>4531.5</v>
      </c>
      <c r="Z7">
        <f ca="1"/>
        <v>53</v>
      </c>
      <c r="AB7" t="str">
        <f ca="1"/>
        <v>Product05</v>
      </c>
      <c r="AC7" s="10">
        <f ca="1"/>
        <v>15716.61</v>
      </c>
      <c r="AT7" s="13"/>
    </row>
    <row r="8" spans="1:46" x14ac:dyDescent="0.3">
      <c r="A8" s="8">
        <v>7</v>
      </c>
      <c r="B8" s="10">
        <v>7132.79</v>
      </c>
      <c r="G8" s="8" t="s">
        <v>128</v>
      </c>
      <c r="H8">
        <v>29878</v>
      </c>
      <c r="I8">
        <v>35251.79</v>
      </c>
      <c r="K8" s="8" t="s">
        <v>127</v>
      </c>
      <c r="L8" s="10">
        <f t="shared" si="0"/>
        <v>30533.710000000003</v>
      </c>
      <c r="M8" s="10">
        <f t="shared" si="1"/>
        <v>5654.7100000000028</v>
      </c>
      <c r="N8" s="11">
        <f t="shared" si="2"/>
        <v>0.22728847622492876</v>
      </c>
      <c r="Q8" t="s">
        <v>21</v>
      </c>
      <c r="R8" t="s">
        <v>109</v>
      </c>
      <c r="S8">
        <v>2291.04</v>
      </c>
      <c r="T8">
        <v>48</v>
      </c>
      <c r="V8">
        <f ca="1"/>
        <v>39</v>
      </c>
      <c r="W8" t="str">
        <f ca="1"/>
        <v>Product07</v>
      </c>
      <c r="X8" t="str">
        <f ca="1"/>
        <v>Lt</v>
      </c>
      <c r="Y8">
        <f ca="1"/>
        <v>2291.04</v>
      </c>
      <c r="Z8">
        <f ca="1"/>
        <v>48</v>
      </c>
      <c r="AB8" t="str">
        <f ca="1"/>
        <v>Product06</v>
      </c>
      <c r="AC8" s="10">
        <f ca="1"/>
        <v>4531.5</v>
      </c>
      <c r="AT8" s="13"/>
    </row>
    <row r="9" spans="1:46" x14ac:dyDescent="0.3">
      <c r="A9" s="8">
        <v>8</v>
      </c>
      <c r="B9" s="10">
        <v>14262.46</v>
      </c>
      <c r="G9" s="8" t="s">
        <v>129</v>
      </c>
      <c r="H9">
        <v>29831</v>
      </c>
      <c r="I9">
        <v>35350.400000000016</v>
      </c>
      <c r="K9" s="8" t="s">
        <v>128</v>
      </c>
      <c r="L9" s="10">
        <f t="shared" si="0"/>
        <v>35251.79</v>
      </c>
      <c r="M9" s="10">
        <f t="shared" si="1"/>
        <v>5373.7900000000009</v>
      </c>
      <c r="N9" s="11">
        <f t="shared" si="2"/>
        <v>0.1798577548698039</v>
      </c>
      <c r="Q9" t="s">
        <v>23</v>
      </c>
      <c r="R9" t="s">
        <v>9</v>
      </c>
      <c r="S9">
        <v>10502.82</v>
      </c>
      <c r="T9">
        <v>111</v>
      </c>
      <c r="V9">
        <f ca="1"/>
        <v>15</v>
      </c>
      <c r="W9" t="str">
        <f ca="1"/>
        <v>Product08</v>
      </c>
      <c r="X9" t="str">
        <f ca="1"/>
        <v>Kg</v>
      </c>
      <c r="Y9">
        <f ca="1"/>
        <v>10502.82</v>
      </c>
      <c r="Z9">
        <f ca="1"/>
        <v>111</v>
      </c>
      <c r="AB9" t="str">
        <f ca="1"/>
        <v>Product07</v>
      </c>
      <c r="AC9" s="10">
        <f ca="1"/>
        <v>2291.04</v>
      </c>
      <c r="AT9" s="13"/>
    </row>
    <row r="10" spans="1:46" x14ac:dyDescent="0.3">
      <c r="A10" s="8">
        <v>9</v>
      </c>
      <c r="B10" s="10">
        <v>16824.670000000002</v>
      </c>
      <c r="G10" s="8" t="s">
        <v>130</v>
      </c>
      <c r="H10">
        <v>28758</v>
      </c>
      <c r="I10">
        <v>35242.810000000005</v>
      </c>
      <c r="K10" s="8" t="s">
        <v>129</v>
      </c>
      <c r="L10" s="10">
        <f t="shared" si="0"/>
        <v>35350.400000000016</v>
      </c>
      <c r="M10" s="10">
        <f t="shared" si="1"/>
        <v>5519.400000000016</v>
      </c>
      <c r="N10" s="11">
        <f t="shared" si="2"/>
        <v>0.18502229224632147</v>
      </c>
      <c r="Q10" t="s">
        <v>25</v>
      </c>
      <c r="R10" t="s">
        <v>111</v>
      </c>
      <c r="S10">
        <v>581.64</v>
      </c>
      <c r="T10">
        <v>74</v>
      </c>
      <c r="V10">
        <f ca="1"/>
        <v>44</v>
      </c>
      <c r="W10" t="str">
        <f ca="1"/>
        <v>Product09</v>
      </c>
      <c r="X10" t="str">
        <f ca="1"/>
        <v>No.</v>
      </c>
      <c r="Y10">
        <f ca="1"/>
        <v>581.64</v>
      </c>
      <c r="Z10">
        <f ca="1"/>
        <v>74</v>
      </c>
      <c r="AB10" t="str">
        <f ca="1"/>
        <v>Product08</v>
      </c>
      <c r="AC10" s="10">
        <f ca="1"/>
        <v>10502.82</v>
      </c>
      <c r="AT10" s="13"/>
    </row>
    <row r="11" spans="1:46" x14ac:dyDescent="0.3">
      <c r="A11" s="8">
        <v>10</v>
      </c>
      <c r="B11" s="10">
        <v>15229.35</v>
      </c>
      <c r="G11" s="8" t="s">
        <v>131</v>
      </c>
      <c r="H11">
        <v>27842</v>
      </c>
      <c r="I11">
        <v>33500.69000000001</v>
      </c>
      <c r="K11" s="8" t="s">
        <v>130</v>
      </c>
      <c r="L11" s="10">
        <f t="shared" si="0"/>
        <v>35242.810000000005</v>
      </c>
      <c r="M11" s="10">
        <f t="shared" si="1"/>
        <v>6484.8100000000049</v>
      </c>
      <c r="N11" s="11">
        <f t="shared" si="2"/>
        <v>0.22549586202100302</v>
      </c>
      <c r="Q11" t="s">
        <v>27</v>
      </c>
      <c r="R11" t="s">
        <v>110</v>
      </c>
      <c r="S11">
        <v>16428</v>
      </c>
      <c r="T11">
        <v>100</v>
      </c>
      <c r="V11">
        <f ca="1"/>
        <v>5</v>
      </c>
      <c r="W11" t="str">
        <f ca="1"/>
        <v>Product10</v>
      </c>
      <c r="X11" t="str">
        <f ca="1"/>
        <v>Ft</v>
      </c>
      <c r="Y11">
        <f ca="1"/>
        <v>16428</v>
      </c>
      <c r="Z11">
        <f ca="1"/>
        <v>100</v>
      </c>
      <c r="AB11" t="str">
        <f ca="1"/>
        <v>Product09</v>
      </c>
      <c r="AC11" s="10">
        <f ca="1"/>
        <v>581.64</v>
      </c>
      <c r="AT11" s="13"/>
    </row>
    <row r="12" spans="1:46" x14ac:dyDescent="0.3">
      <c r="A12" s="8">
        <v>11</v>
      </c>
      <c r="B12" s="10">
        <v>11915.58</v>
      </c>
      <c r="G12" s="8" t="s">
        <v>132</v>
      </c>
      <c r="H12">
        <v>29306</v>
      </c>
      <c r="I12">
        <v>36124.07</v>
      </c>
      <c r="K12" s="8" t="s">
        <v>131</v>
      </c>
      <c r="L12" s="10">
        <f t="shared" si="0"/>
        <v>33500.69000000001</v>
      </c>
      <c r="M12" s="10">
        <f t="shared" si="1"/>
        <v>5658.6900000000096</v>
      </c>
      <c r="N12" s="11">
        <f t="shared" si="2"/>
        <v>0.20324294231736259</v>
      </c>
      <c r="Q12" t="s">
        <v>30</v>
      </c>
      <c r="R12" t="s">
        <v>109</v>
      </c>
      <c r="S12">
        <v>5856.4</v>
      </c>
      <c r="T12">
        <v>121</v>
      </c>
      <c r="V12">
        <f ca="1"/>
        <v>31</v>
      </c>
      <c r="W12" t="str">
        <f ca="1"/>
        <v>Product11</v>
      </c>
      <c r="X12" t="str">
        <f ca="1"/>
        <v>Lt</v>
      </c>
      <c r="Y12">
        <f ca="1"/>
        <v>5856.4</v>
      </c>
      <c r="Z12">
        <f ca="1"/>
        <v>121</v>
      </c>
      <c r="AB12" t="str">
        <f ca="1"/>
        <v>Product10</v>
      </c>
      <c r="AC12" s="10">
        <f ca="1"/>
        <v>16428</v>
      </c>
      <c r="AT12" s="13"/>
    </row>
    <row r="13" spans="1:46" x14ac:dyDescent="0.3">
      <c r="A13" s="8">
        <v>12</v>
      </c>
      <c r="B13" s="10">
        <v>14837.359999999999</v>
      </c>
      <c r="G13" s="8" t="s">
        <v>133</v>
      </c>
      <c r="H13">
        <v>31134</v>
      </c>
      <c r="I13">
        <v>37097.979999999996</v>
      </c>
      <c r="K13" s="8" t="s">
        <v>132</v>
      </c>
      <c r="L13" s="10">
        <f t="shared" si="0"/>
        <v>36124.07</v>
      </c>
      <c r="M13" s="10">
        <f t="shared" si="1"/>
        <v>6818.07</v>
      </c>
      <c r="N13" s="11">
        <f t="shared" si="2"/>
        <v>0.2326509929707227</v>
      </c>
      <c r="Q13" t="s">
        <v>32</v>
      </c>
      <c r="R13" t="s">
        <v>9</v>
      </c>
      <c r="S13">
        <v>11582.910000000003</v>
      </c>
      <c r="T13">
        <v>123</v>
      </c>
      <c r="V13">
        <f ca="1"/>
        <v>13</v>
      </c>
      <c r="W13" t="str">
        <f ca="1"/>
        <v>Product12</v>
      </c>
      <c r="X13" t="str">
        <f ca="1"/>
        <v>Kg</v>
      </c>
      <c r="Y13">
        <f ca="1"/>
        <v>11582.910000000003</v>
      </c>
      <c r="Z13">
        <f ca="1"/>
        <v>123</v>
      </c>
      <c r="AT13" s="13"/>
    </row>
    <row r="14" spans="1:46" x14ac:dyDescent="0.3">
      <c r="A14" s="8">
        <v>13</v>
      </c>
      <c r="B14" s="10">
        <v>8084.26</v>
      </c>
      <c r="K14" s="8" t="s">
        <v>133</v>
      </c>
      <c r="L14" s="10">
        <f t="shared" si="0"/>
        <v>37097.979999999996</v>
      </c>
      <c r="M14" s="10">
        <f t="shared" si="1"/>
        <v>5963.9799999999959</v>
      </c>
      <c r="N14" s="11">
        <f t="shared" si="2"/>
        <v>0.19155842487312894</v>
      </c>
      <c r="Q14" t="s">
        <v>34</v>
      </c>
      <c r="R14" t="s">
        <v>9</v>
      </c>
      <c r="S14">
        <v>8423.52</v>
      </c>
      <c r="T14">
        <v>69</v>
      </c>
      <c r="V14">
        <f ca="1"/>
        <v>22</v>
      </c>
      <c r="W14" t="str">
        <f ca="1"/>
        <v>Product13</v>
      </c>
      <c r="X14" t="str">
        <f ca="1"/>
        <v>Kg</v>
      </c>
      <c r="Y14">
        <f ca="1"/>
        <v>8423.52</v>
      </c>
      <c r="Z14">
        <f ca="1"/>
        <v>69</v>
      </c>
      <c r="AT14" s="13"/>
    </row>
    <row r="15" spans="1:46" x14ac:dyDescent="0.3">
      <c r="A15" s="8">
        <v>14</v>
      </c>
      <c r="B15" s="10">
        <v>9461.1400000000012</v>
      </c>
      <c r="Q15" t="s">
        <v>36</v>
      </c>
      <c r="R15" t="s">
        <v>9</v>
      </c>
      <c r="S15">
        <v>12764.640000000001</v>
      </c>
      <c r="T15">
        <v>87</v>
      </c>
      <c r="V15">
        <f ca="1"/>
        <v>12</v>
      </c>
      <c r="W15" t="str">
        <f ca="1"/>
        <v>Product14</v>
      </c>
      <c r="X15" t="str">
        <f ca="1"/>
        <v>Kg</v>
      </c>
      <c r="Y15">
        <f ca="1"/>
        <v>12764.640000000001</v>
      </c>
      <c r="Z15">
        <f ca="1"/>
        <v>87</v>
      </c>
      <c r="AT15" s="13"/>
    </row>
    <row r="16" spans="1:46" x14ac:dyDescent="0.3">
      <c r="A16" s="8">
        <v>15</v>
      </c>
      <c r="B16" s="10">
        <v>12189.7</v>
      </c>
      <c r="Q16" t="s">
        <v>38</v>
      </c>
      <c r="R16" t="s">
        <v>111</v>
      </c>
      <c r="S16">
        <v>1839.2399999999998</v>
      </c>
      <c r="T16">
        <v>117</v>
      </c>
      <c r="V16">
        <f ca="1"/>
        <v>41</v>
      </c>
      <c r="W16" t="str">
        <f ca="1"/>
        <v>Product15</v>
      </c>
      <c r="X16" t="str">
        <f ca="1"/>
        <v>No.</v>
      </c>
      <c r="Y16">
        <f ca="1"/>
        <v>1839.2399999999998</v>
      </c>
      <c r="Z16">
        <f ca="1"/>
        <v>117</v>
      </c>
      <c r="AT16" s="13"/>
    </row>
    <row r="17" spans="1:46" x14ac:dyDescent="0.3">
      <c r="A17" s="8">
        <v>16</v>
      </c>
      <c r="B17" s="10">
        <v>12762.63</v>
      </c>
      <c r="Q17" t="s">
        <v>40</v>
      </c>
      <c r="R17" t="s">
        <v>111</v>
      </c>
      <c r="S17">
        <v>1996.8</v>
      </c>
      <c r="T17">
        <v>120</v>
      </c>
      <c r="V17">
        <f ca="1"/>
        <v>40</v>
      </c>
      <c r="W17" t="str">
        <f ca="1"/>
        <v>Product16</v>
      </c>
      <c r="X17" t="str">
        <f ca="1"/>
        <v>No.</v>
      </c>
      <c r="Y17">
        <f ca="1"/>
        <v>1996.8</v>
      </c>
      <c r="Z17">
        <f ca="1"/>
        <v>120</v>
      </c>
      <c r="AT17" s="13"/>
    </row>
    <row r="18" spans="1:46" x14ac:dyDescent="0.3">
      <c r="A18" s="8">
        <v>17</v>
      </c>
      <c r="B18" s="10">
        <v>3659.24</v>
      </c>
      <c r="Q18" t="s">
        <v>42</v>
      </c>
      <c r="R18" t="s">
        <v>110</v>
      </c>
      <c r="S18">
        <v>9877.1400000000012</v>
      </c>
      <c r="T18">
        <v>63</v>
      </c>
      <c r="V18">
        <f ca="1"/>
        <v>18</v>
      </c>
      <c r="W18" t="str">
        <f ca="1"/>
        <v>Product17</v>
      </c>
      <c r="X18" t="str">
        <f ca="1"/>
        <v>Ft</v>
      </c>
      <c r="Y18">
        <f ca="1"/>
        <v>9877.1400000000012</v>
      </c>
      <c r="Z18">
        <f ca="1"/>
        <v>63</v>
      </c>
      <c r="AT18" s="13"/>
    </row>
    <row r="19" spans="1:46" x14ac:dyDescent="0.3">
      <c r="A19" s="8">
        <v>18</v>
      </c>
      <c r="B19" s="10">
        <v>18582.390000000003</v>
      </c>
      <c r="Q19" t="s">
        <v>44</v>
      </c>
      <c r="R19" t="s">
        <v>111</v>
      </c>
      <c r="S19">
        <v>4035.2200000000003</v>
      </c>
      <c r="T19">
        <v>82</v>
      </c>
      <c r="V19">
        <f ca="1"/>
        <v>36</v>
      </c>
      <c r="W19" t="str">
        <f ca="1"/>
        <v>Product18</v>
      </c>
      <c r="X19" t="str">
        <f ca="1"/>
        <v>No.</v>
      </c>
      <c r="Y19">
        <f ca="1"/>
        <v>4035.2200000000003</v>
      </c>
      <c r="Z19">
        <f ca="1"/>
        <v>82</v>
      </c>
      <c r="AT19" s="13"/>
    </row>
    <row r="20" spans="1:46" x14ac:dyDescent="0.3">
      <c r="A20" s="8">
        <v>19</v>
      </c>
      <c r="B20" s="10">
        <v>10204.229999999998</v>
      </c>
      <c r="Q20" t="s">
        <v>46</v>
      </c>
      <c r="R20" t="s">
        <v>110</v>
      </c>
      <c r="S20">
        <v>20160</v>
      </c>
      <c r="T20">
        <v>96</v>
      </c>
      <c r="V20">
        <f ca="1"/>
        <v>4</v>
      </c>
      <c r="W20" t="str">
        <f ca="1"/>
        <v>Product19</v>
      </c>
      <c r="X20" t="str">
        <f ca="1"/>
        <v>Ft</v>
      </c>
      <c r="Y20">
        <f ca="1"/>
        <v>20160</v>
      </c>
      <c r="Z20">
        <f ca="1"/>
        <v>96</v>
      </c>
      <c r="AT20" s="13"/>
    </row>
    <row r="21" spans="1:46" x14ac:dyDescent="0.3">
      <c r="A21" s="8">
        <v>20</v>
      </c>
      <c r="B21" s="10">
        <v>20482.78</v>
      </c>
      <c r="Q21" t="s">
        <v>48</v>
      </c>
      <c r="R21" t="s">
        <v>109</v>
      </c>
      <c r="S21">
        <v>8006.25</v>
      </c>
      <c r="T21">
        <v>105</v>
      </c>
      <c r="V21">
        <f ca="1"/>
        <v>23</v>
      </c>
      <c r="W21" t="str">
        <f ca="1"/>
        <v>Product20</v>
      </c>
      <c r="X21" t="str">
        <f ca="1"/>
        <v>Lt</v>
      </c>
      <c r="Y21">
        <f ca="1"/>
        <v>8006.25</v>
      </c>
      <c r="Z21">
        <f ca="1"/>
        <v>105</v>
      </c>
      <c r="AT21" s="13"/>
    </row>
    <row r="22" spans="1:46" x14ac:dyDescent="0.3">
      <c r="A22" s="8">
        <v>21</v>
      </c>
      <c r="B22" s="10">
        <v>10665.4</v>
      </c>
      <c r="Q22" t="s">
        <v>51</v>
      </c>
      <c r="R22" t="s">
        <v>110</v>
      </c>
      <c r="S22">
        <v>10727.64</v>
      </c>
      <c r="T22">
        <v>66</v>
      </c>
      <c r="V22">
        <f ca="1"/>
        <v>14</v>
      </c>
      <c r="W22" t="str">
        <f ca="1"/>
        <v>Product21</v>
      </c>
      <c r="X22" t="str">
        <f ca="1"/>
        <v>Ft</v>
      </c>
      <c r="Y22">
        <f ca="1"/>
        <v>10727.64</v>
      </c>
      <c r="Z22">
        <f ca="1"/>
        <v>66</v>
      </c>
      <c r="AT22" s="13"/>
    </row>
    <row r="23" spans="1:46" x14ac:dyDescent="0.3">
      <c r="A23" s="8">
        <v>22</v>
      </c>
      <c r="B23" s="10">
        <v>11315.839999999997</v>
      </c>
      <c r="Q23" t="s">
        <v>53</v>
      </c>
      <c r="R23" t="s">
        <v>110</v>
      </c>
      <c r="S23">
        <v>9909.9</v>
      </c>
      <c r="T23">
        <v>70</v>
      </c>
      <c r="V23">
        <f ca="1"/>
        <v>17</v>
      </c>
      <c r="W23" t="str">
        <f ca="1"/>
        <v>Product22</v>
      </c>
      <c r="X23" t="str">
        <f ca="1"/>
        <v>Ft</v>
      </c>
      <c r="Y23">
        <f ca="1"/>
        <v>9909.9</v>
      </c>
      <c r="Z23">
        <f ca="1"/>
        <v>70</v>
      </c>
      <c r="AT23" s="13"/>
    </row>
    <row r="24" spans="1:46" x14ac:dyDescent="0.3">
      <c r="A24" s="8">
        <v>23</v>
      </c>
      <c r="B24" s="10">
        <v>18818.189999999999</v>
      </c>
      <c r="Q24" t="s">
        <v>55</v>
      </c>
      <c r="R24" t="s">
        <v>110</v>
      </c>
      <c r="S24">
        <v>12853.560000000001</v>
      </c>
      <c r="T24">
        <v>86</v>
      </c>
      <c r="V24">
        <f ca="1"/>
        <v>11</v>
      </c>
      <c r="W24" t="str">
        <f ca="1"/>
        <v>Product23</v>
      </c>
      <c r="X24" t="str">
        <f ca="1"/>
        <v>Ft</v>
      </c>
      <c r="Y24">
        <f ca="1"/>
        <v>12853.560000000001</v>
      </c>
      <c r="Z24">
        <f ca="1"/>
        <v>86</v>
      </c>
      <c r="AT24" s="13"/>
    </row>
    <row r="25" spans="1:46" x14ac:dyDescent="0.3">
      <c r="A25" s="8">
        <v>24</v>
      </c>
      <c r="B25" s="10">
        <v>11488.4</v>
      </c>
      <c r="Q25" t="s">
        <v>57</v>
      </c>
      <c r="R25" t="s">
        <v>110</v>
      </c>
      <c r="S25">
        <v>10202.400000000001</v>
      </c>
      <c r="T25">
        <v>65</v>
      </c>
      <c r="V25">
        <f ca="1"/>
        <v>16</v>
      </c>
      <c r="W25" t="str">
        <f ca="1"/>
        <v>Product24</v>
      </c>
      <c r="X25" t="str">
        <f ca="1"/>
        <v>Ft</v>
      </c>
      <c r="Y25">
        <f ca="1"/>
        <v>10202.400000000001</v>
      </c>
      <c r="Z25">
        <f ca="1"/>
        <v>65</v>
      </c>
    </row>
    <row r="26" spans="1:46" x14ac:dyDescent="0.3">
      <c r="A26" s="8">
        <v>25</v>
      </c>
      <c r="B26" s="10">
        <v>18688.430000000004</v>
      </c>
      <c r="Q26" t="s">
        <v>59</v>
      </c>
      <c r="R26" t="s">
        <v>111</v>
      </c>
      <c r="S26">
        <v>599.7600000000001</v>
      </c>
      <c r="T26">
        <v>72</v>
      </c>
      <c r="V26">
        <f ca="1"/>
        <v>43</v>
      </c>
      <c r="W26" t="str">
        <f ca="1"/>
        <v>Product25</v>
      </c>
      <c r="X26" t="str">
        <f ca="1"/>
        <v>No.</v>
      </c>
      <c r="Y26">
        <f ca="1"/>
        <v>599.7600000000001</v>
      </c>
      <c r="Z26">
        <f ca="1"/>
        <v>72</v>
      </c>
    </row>
    <row r="27" spans="1:46" x14ac:dyDescent="0.3">
      <c r="A27" s="8">
        <v>26</v>
      </c>
      <c r="B27" s="10">
        <v>13710.079999999998</v>
      </c>
      <c r="Q27" t="s">
        <v>61</v>
      </c>
      <c r="R27" t="s">
        <v>111</v>
      </c>
      <c r="S27">
        <v>2761.9200000000005</v>
      </c>
      <c r="T27">
        <v>112</v>
      </c>
      <c r="V27">
        <f ca="1"/>
        <v>38</v>
      </c>
      <c r="W27" t="str">
        <f ca="1"/>
        <v>Product26</v>
      </c>
      <c r="X27" t="str">
        <f ca="1"/>
        <v>No.</v>
      </c>
      <c r="Y27">
        <f ca="1"/>
        <v>2761.9200000000005</v>
      </c>
      <c r="Z27">
        <f ca="1"/>
        <v>112</v>
      </c>
    </row>
    <row r="28" spans="1:46" x14ac:dyDescent="0.3">
      <c r="A28" s="8">
        <v>27</v>
      </c>
      <c r="B28" s="10">
        <v>11440.67</v>
      </c>
      <c r="Q28" t="s">
        <v>64</v>
      </c>
      <c r="R28" t="s">
        <v>109</v>
      </c>
      <c r="S28">
        <v>6226.0800000000008</v>
      </c>
      <c r="T28">
        <v>109</v>
      </c>
      <c r="V28">
        <f ca="1"/>
        <v>28</v>
      </c>
      <c r="W28" t="str">
        <f ca="1"/>
        <v>Product27</v>
      </c>
      <c r="X28" t="str">
        <f ca="1"/>
        <v>Lt</v>
      </c>
      <c r="Y28">
        <f ca="1"/>
        <v>6226.0800000000008</v>
      </c>
      <c r="Z28">
        <f ca="1"/>
        <v>109</v>
      </c>
    </row>
    <row r="29" spans="1:46" x14ac:dyDescent="0.3">
      <c r="A29" s="8">
        <v>28</v>
      </c>
      <c r="B29" s="10">
        <v>13306.16</v>
      </c>
      <c r="Q29" t="s">
        <v>66</v>
      </c>
      <c r="R29" t="s">
        <v>111</v>
      </c>
      <c r="S29">
        <v>4682.72</v>
      </c>
      <c r="T29">
        <v>112</v>
      </c>
      <c r="V29">
        <f ca="1"/>
        <v>34</v>
      </c>
      <c r="W29" t="str">
        <f ca="1"/>
        <v>Product28</v>
      </c>
      <c r="X29" t="str">
        <f ca="1"/>
        <v>No.</v>
      </c>
      <c r="Y29">
        <f ca="1"/>
        <v>4682.72</v>
      </c>
      <c r="Z29">
        <f ca="1"/>
        <v>112</v>
      </c>
    </row>
    <row r="30" spans="1:46" x14ac:dyDescent="0.3">
      <c r="A30" s="8">
        <v>29</v>
      </c>
      <c r="B30" s="10">
        <v>8794.48</v>
      </c>
      <c r="Q30" t="s">
        <v>68</v>
      </c>
      <c r="R30" t="s">
        <v>109</v>
      </c>
      <c r="S30">
        <v>5523.44</v>
      </c>
      <c r="T30">
        <v>104</v>
      </c>
      <c r="V30">
        <f ca="1"/>
        <v>32</v>
      </c>
      <c r="W30" t="str">
        <f ca="1"/>
        <v>Product29</v>
      </c>
      <c r="X30" t="str">
        <f ca="1"/>
        <v>Lt</v>
      </c>
      <c r="Y30">
        <f ca="1"/>
        <v>5523.44</v>
      </c>
      <c r="Z30">
        <f ca="1"/>
        <v>104</v>
      </c>
    </row>
    <row r="31" spans="1:46" x14ac:dyDescent="0.3">
      <c r="A31" s="8">
        <v>30</v>
      </c>
      <c r="B31" s="10">
        <v>16666.269999999997</v>
      </c>
      <c r="Q31" t="s">
        <v>70</v>
      </c>
      <c r="R31" t="s">
        <v>110</v>
      </c>
      <c r="S31">
        <v>22945.919999999998</v>
      </c>
      <c r="T31">
        <v>114</v>
      </c>
      <c r="V31">
        <f ca="1"/>
        <v>2</v>
      </c>
      <c r="W31" t="str">
        <f ca="1"/>
        <v>Product30</v>
      </c>
      <c r="X31" t="str">
        <f ca="1"/>
        <v>Ft</v>
      </c>
      <c r="Y31">
        <f ca="1"/>
        <v>22945.919999999998</v>
      </c>
      <c r="Z31">
        <f ca="1"/>
        <v>114</v>
      </c>
    </row>
    <row r="32" spans="1:46" x14ac:dyDescent="0.3">
      <c r="A32" s="8">
        <v>31</v>
      </c>
      <c r="B32" s="10">
        <v>6920.0999999999995</v>
      </c>
      <c r="Q32" t="s">
        <v>72</v>
      </c>
      <c r="R32" t="s">
        <v>9</v>
      </c>
      <c r="S32">
        <v>6249.5999999999995</v>
      </c>
      <c r="T32">
        <v>60</v>
      </c>
      <c r="V32">
        <f ca="1"/>
        <v>27</v>
      </c>
      <c r="W32" t="str">
        <f ca="1"/>
        <v>Product31</v>
      </c>
      <c r="X32" t="str">
        <f ca="1"/>
        <v>Kg</v>
      </c>
      <c r="Y32">
        <f ca="1"/>
        <v>6249.5999999999995</v>
      </c>
      <c r="Z32">
        <f ca="1"/>
        <v>60</v>
      </c>
    </row>
    <row r="33" spans="17:26" x14ac:dyDescent="0.3">
      <c r="Q33" t="s">
        <v>74</v>
      </c>
      <c r="R33" t="s">
        <v>9</v>
      </c>
      <c r="S33">
        <v>16329.72</v>
      </c>
      <c r="T33">
        <v>139</v>
      </c>
      <c r="V33">
        <f ca="1"/>
        <v>7</v>
      </c>
      <c r="W33" t="str">
        <f ca="1"/>
        <v>Product32</v>
      </c>
      <c r="X33" t="str">
        <f ca="1"/>
        <v>Kg</v>
      </c>
      <c r="Y33">
        <f ca="1"/>
        <v>16329.72</v>
      </c>
      <c r="Z33">
        <f ca="1"/>
        <v>139</v>
      </c>
    </row>
    <row r="34" spans="17:26" x14ac:dyDescent="0.3">
      <c r="Q34" t="s">
        <v>76</v>
      </c>
      <c r="R34" t="s">
        <v>9</v>
      </c>
      <c r="S34">
        <v>13645.800000000001</v>
      </c>
      <c r="T34">
        <v>114</v>
      </c>
      <c r="V34">
        <f ca="1"/>
        <v>9</v>
      </c>
      <c r="W34" t="str">
        <f ca="1"/>
        <v>Product33</v>
      </c>
      <c r="X34" t="str">
        <f ca="1"/>
        <v>Kg</v>
      </c>
      <c r="Y34">
        <f ca="1"/>
        <v>13645.800000000001</v>
      </c>
      <c r="Z34">
        <f ca="1"/>
        <v>114</v>
      </c>
    </row>
    <row r="35" spans="17:26" x14ac:dyDescent="0.3">
      <c r="Q35" t="s">
        <v>78</v>
      </c>
      <c r="R35" t="s">
        <v>109</v>
      </c>
      <c r="S35">
        <v>8978.2000000000007</v>
      </c>
      <c r="T35">
        <v>154</v>
      </c>
      <c r="V35">
        <f ca="1"/>
        <v>20</v>
      </c>
      <c r="W35" t="str">
        <f ca="1"/>
        <v>Product34</v>
      </c>
      <c r="X35" t="str">
        <f ca="1"/>
        <v>Lt</v>
      </c>
      <c r="Y35">
        <f ca="1"/>
        <v>8978.2000000000007</v>
      </c>
      <c r="Z35">
        <f ca="1"/>
        <v>154</v>
      </c>
    </row>
    <row r="36" spans="17:26" x14ac:dyDescent="0.3">
      <c r="Q36" t="s">
        <v>80</v>
      </c>
      <c r="R36" t="s">
        <v>111</v>
      </c>
      <c r="S36">
        <v>703.5</v>
      </c>
      <c r="T36">
        <v>105</v>
      </c>
      <c r="V36">
        <f ca="1"/>
        <v>42</v>
      </c>
      <c r="W36" t="str">
        <f ca="1"/>
        <v>Product35</v>
      </c>
      <c r="X36" t="str">
        <f ca="1"/>
        <v>No.</v>
      </c>
      <c r="Y36">
        <f ca="1"/>
        <v>703.5</v>
      </c>
      <c r="Z36">
        <f ca="1"/>
        <v>105</v>
      </c>
    </row>
    <row r="37" spans="17:26" x14ac:dyDescent="0.3">
      <c r="Q37" t="s">
        <v>82</v>
      </c>
      <c r="R37" t="s">
        <v>9</v>
      </c>
      <c r="S37">
        <v>7222.5</v>
      </c>
      <c r="T37">
        <v>75</v>
      </c>
      <c r="V37">
        <f ca="1"/>
        <v>25</v>
      </c>
      <c r="W37" t="str">
        <f ca="1"/>
        <v>Product36</v>
      </c>
      <c r="X37" t="str">
        <f ca="1"/>
        <v>Kg</v>
      </c>
      <c r="Y37">
        <f ca="1"/>
        <v>7222.5</v>
      </c>
      <c r="Z37">
        <f ca="1"/>
        <v>75</v>
      </c>
    </row>
    <row r="38" spans="17:26" x14ac:dyDescent="0.3">
      <c r="Q38" t="s">
        <v>84</v>
      </c>
      <c r="R38" t="s">
        <v>9</v>
      </c>
      <c r="S38">
        <v>5145.6000000000004</v>
      </c>
      <c r="T38">
        <v>60</v>
      </c>
      <c r="V38">
        <f ca="1"/>
        <v>33</v>
      </c>
      <c r="W38" t="str">
        <f ca="1"/>
        <v>Product37</v>
      </c>
      <c r="X38" t="str">
        <f ca="1"/>
        <v>Kg</v>
      </c>
      <c r="Y38">
        <f ca="1"/>
        <v>5145.6000000000004</v>
      </c>
      <c r="Z38">
        <f ca="1"/>
        <v>60</v>
      </c>
    </row>
    <row r="39" spans="17:26" x14ac:dyDescent="0.3">
      <c r="Q39" t="s">
        <v>87</v>
      </c>
      <c r="R39" t="s">
        <v>9</v>
      </c>
      <c r="S39">
        <v>8871.1200000000008</v>
      </c>
      <c r="T39">
        <v>111</v>
      </c>
      <c r="V39">
        <f ca="1"/>
        <v>21</v>
      </c>
      <c r="W39" t="str">
        <f ca="1"/>
        <v>Product38</v>
      </c>
      <c r="X39" t="str">
        <f ca="1"/>
        <v>Kg</v>
      </c>
      <c r="Y39">
        <f ca="1"/>
        <v>8871.1200000000008</v>
      </c>
      <c r="Z39">
        <f ca="1"/>
        <v>111</v>
      </c>
    </row>
    <row r="40" spans="17:26" x14ac:dyDescent="0.3">
      <c r="Q40" t="s">
        <v>89</v>
      </c>
      <c r="R40" t="s">
        <v>111</v>
      </c>
      <c r="S40">
        <v>3957.15</v>
      </c>
      <c r="T40">
        <v>93</v>
      </c>
      <c r="V40">
        <f ca="1"/>
        <v>37</v>
      </c>
      <c r="W40" t="str">
        <f ca="1"/>
        <v>Product39</v>
      </c>
      <c r="X40" t="str">
        <f ca="1"/>
        <v>No.</v>
      </c>
      <c r="Y40">
        <f ca="1"/>
        <v>3957.15</v>
      </c>
      <c r="Z40">
        <f ca="1"/>
        <v>93</v>
      </c>
    </row>
    <row r="41" spans="17:26" x14ac:dyDescent="0.3">
      <c r="Q41" t="s">
        <v>91</v>
      </c>
      <c r="R41" t="s">
        <v>9</v>
      </c>
      <c r="S41">
        <v>7718.4000000000005</v>
      </c>
      <c r="T41">
        <v>67</v>
      </c>
      <c r="V41">
        <f ca="1"/>
        <v>24</v>
      </c>
      <c r="W41" t="str">
        <f ca="1"/>
        <v>Product40</v>
      </c>
      <c r="X41" t="str">
        <f ca="1"/>
        <v>Kg</v>
      </c>
      <c r="Y41">
        <f ca="1"/>
        <v>7718.4000000000005</v>
      </c>
      <c r="Z41">
        <f ca="1"/>
        <v>67</v>
      </c>
    </row>
    <row r="42" spans="17:26" x14ac:dyDescent="0.3">
      <c r="Q42" t="s">
        <v>93</v>
      </c>
      <c r="R42" t="s">
        <v>110</v>
      </c>
      <c r="S42">
        <v>22952.16</v>
      </c>
      <c r="T42">
        <v>132</v>
      </c>
      <c r="V42">
        <f ca="1"/>
        <v>1</v>
      </c>
      <c r="W42" t="str">
        <f ca="1"/>
        <v>Product41</v>
      </c>
      <c r="X42" t="str">
        <f ca="1"/>
        <v>Ft</v>
      </c>
      <c r="Y42">
        <f ca="1"/>
        <v>22952.16</v>
      </c>
      <c r="Z42">
        <f ca="1"/>
        <v>132</v>
      </c>
    </row>
    <row r="43" spans="17:26" x14ac:dyDescent="0.3">
      <c r="Q43" t="s">
        <v>95</v>
      </c>
      <c r="R43" t="s">
        <v>110</v>
      </c>
      <c r="S43">
        <v>20574</v>
      </c>
      <c r="T43">
        <v>127</v>
      </c>
      <c r="V43">
        <f ca="1"/>
        <v>3</v>
      </c>
      <c r="W43" t="str">
        <f ca="1"/>
        <v>Product42</v>
      </c>
      <c r="X43" t="str">
        <f ca="1"/>
        <v>Ft</v>
      </c>
      <c r="Y43">
        <f ca="1"/>
        <v>20574</v>
      </c>
      <c r="Z43">
        <f ca="1"/>
        <v>127</v>
      </c>
    </row>
    <row r="44" spans="17:26" x14ac:dyDescent="0.3">
      <c r="Q44" t="s">
        <v>97</v>
      </c>
      <c r="R44" t="s">
        <v>9</v>
      </c>
      <c r="S44">
        <v>6064.8399999999992</v>
      </c>
      <c r="T44">
        <v>73</v>
      </c>
      <c r="V44">
        <f ca="1"/>
        <v>29</v>
      </c>
      <c r="W44" t="str">
        <f ca="1"/>
        <v>Product43</v>
      </c>
      <c r="X44" t="str">
        <f ca="1"/>
        <v>Kg</v>
      </c>
      <c r="Y44">
        <f ca="1"/>
        <v>6064.8399999999992</v>
      </c>
      <c r="Z44">
        <f ca="1"/>
        <v>73</v>
      </c>
    </row>
    <row r="45" spans="17:26" x14ac:dyDescent="0.3">
      <c r="Q45" t="s">
        <v>99</v>
      </c>
      <c r="R45" t="s">
        <v>9</v>
      </c>
      <c r="S45">
        <v>16333.92</v>
      </c>
      <c r="T45">
        <v>199</v>
      </c>
      <c r="V45">
        <f ca="1"/>
        <v>6</v>
      </c>
      <c r="W45" t="str">
        <f ca="1"/>
        <v>Product44</v>
      </c>
      <c r="X45" t="str">
        <f ca="1"/>
        <v>Kg</v>
      </c>
      <c r="Y45">
        <f ca="1"/>
        <v>16333.92</v>
      </c>
      <c r="Z45">
        <f ca="1"/>
        <v>199</v>
      </c>
    </row>
  </sheetData>
  <pageMargins left="0.7" right="0.7" top="0.75" bottom="0.75" header="0.3" footer="0.3"/>
  <pageSetup paperSize="9" orientation="portrait" horizontalDpi="4294967292" verticalDpi="0" r:id="rId8"/>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11</xdr:col>
                    <xdr:colOff>190500</xdr:colOff>
                    <xdr:row>15</xdr:row>
                    <xdr:rowOff>0</xdr:rowOff>
                  </from>
                  <to>
                    <xdr:col>11</xdr:col>
                    <xdr:colOff>441960</xdr:colOff>
                    <xdr:row>16</xdr:row>
                    <xdr:rowOff>7620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13</xdr:col>
                    <xdr:colOff>213360</xdr:colOff>
                    <xdr:row>14</xdr:row>
                    <xdr:rowOff>167640</xdr:rowOff>
                  </from>
                  <to>
                    <xdr:col>13</xdr:col>
                    <xdr:colOff>464820</xdr:colOff>
                    <xdr:row>15</xdr:row>
                    <xdr:rowOff>175260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12</xdr:col>
                    <xdr:colOff>205740</xdr:colOff>
                    <xdr:row>14</xdr:row>
                    <xdr:rowOff>167640</xdr:rowOff>
                  </from>
                  <to>
                    <xdr:col>12</xdr:col>
                    <xdr:colOff>457200</xdr:colOff>
                    <xdr:row>15</xdr:row>
                    <xdr:rowOff>175260</xdr:rowOff>
                  </to>
                </anchor>
              </controlPr>
            </control>
          </mc:Choice>
        </mc:AlternateContent>
        <mc:AlternateContent xmlns:mc="http://schemas.openxmlformats.org/markup-compatibility/2006">
          <mc:Choice Requires="x14">
            <control shapeId="1029" r:id="rId14" name="Scroll Bar 5">
              <controlPr defaultSize="0" autoPict="0">
                <anchor moveWithCells="1">
                  <from>
                    <xdr:col>45</xdr:col>
                    <xdr:colOff>190500</xdr:colOff>
                    <xdr:row>1</xdr:row>
                    <xdr:rowOff>60960</xdr:rowOff>
                  </from>
                  <to>
                    <xdr:col>45</xdr:col>
                    <xdr:colOff>457200</xdr:colOff>
                    <xdr:row>10</xdr:row>
                    <xdr:rowOff>45720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2021-11-03T11:40:02Z</dcterms:created>
  <dcterms:modified xsi:type="dcterms:W3CDTF">2025-08-11T16:44:50Z</dcterms:modified>
</cp:coreProperties>
</file>