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Notes &amp; Glossary" sheetId="2" r:id="rId2"/>
  </sheets>
  <definedNames>
    <definedName name="_xlnm._FilterDatabase" localSheetId="0" hidden="1">Data!$A$1:$Y$70</definedName>
  </definedNames>
  <calcPr calcId="124519" fullCalcOnLoad="1"/>
</workbook>
</file>

<file path=xl/sharedStrings.xml><?xml version="1.0" encoding="utf-8"?>
<sst xmlns="http://schemas.openxmlformats.org/spreadsheetml/2006/main" count="632" uniqueCount="202">
  <si>
    <t>Name (Click to Read Analysis)</t>
  </si>
  <si>
    <t>Rating</t>
  </si>
  <si>
    <t>Price at Time of Rating</t>
  </si>
  <si>
    <t>Stock Price</t>
  </si>
  <si>
    <t>Fair Value Price</t>
  </si>
  <si>
    <t>Percent Fair Value</t>
  </si>
  <si>
    <t>Dividend Yield</t>
  </si>
  <si>
    <t>Valuation Return</t>
  </si>
  <si>
    <t>Growth Return</t>
  </si>
  <si>
    <t>Expected Total Return</t>
  </si>
  <si>
    <t>Dividend Risk Score</t>
  </si>
  <si>
    <t>P/E Ratio</t>
  </si>
  <si>
    <t>Forward EPS Estimate (or Similar Metric)</t>
  </si>
  <si>
    <t>Annual Dividend Payments</t>
  </si>
  <si>
    <t>Payout Ratio</t>
  </si>
  <si>
    <t>Years of Dividend Growth</t>
  </si>
  <si>
    <t>Dividend Growth Rate</t>
  </si>
  <si>
    <t>Ex-Dividend Date</t>
  </si>
  <si>
    <t>Security Type</t>
  </si>
  <si>
    <t>International</t>
  </si>
  <si>
    <t>Sector</t>
  </si>
  <si>
    <t>Market Cap (millions)</t>
  </si>
  <si>
    <t>Last Report Upload</t>
  </si>
  <si>
    <t>Analyst</t>
  </si>
  <si>
    <t>Ticker</t>
  </si>
  <si>
    <t>BDX</t>
  </si>
  <si>
    <t>PEP</t>
  </si>
  <si>
    <t>NDSN</t>
  </si>
  <si>
    <t>PPG</t>
  </si>
  <si>
    <t>TGT</t>
  </si>
  <si>
    <t>SYY</t>
  </si>
  <si>
    <t>NUE</t>
  </si>
  <si>
    <t>HRL</t>
  </si>
  <si>
    <t>LOW</t>
  </si>
  <si>
    <t>JNJ</t>
  </si>
  <si>
    <t>SPGI</t>
  </si>
  <si>
    <t>GPC</t>
  </si>
  <si>
    <t>MDT</t>
  </si>
  <si>
    <t>EMR</t>
  </si>
  <si>
    <t>BF.B</t>
  </si>
  <si>
    <t>ALB</t>
  </si>
  <si>
    <t>FDS</t>
  </si>
  <si>
    <t>ADM</t>
  </si>
  <si>
    <t>ITW</t>
  </si>
  <si>
    <t>GWW</t>
  </si>
  <si>
    <t>MKC</t>
  </si>
  <si>
    <t>KO</t>
  </si>
  <si>
    <t>AOS</t>
  </si>
  <si>
    <t>ADP</t>
  </si>
  <si>
    <t>ROP</t>
  </si>
  <si>
    <t>CHD</t>
  </si>
  <si>
    <t>APD</t>
  </si>
  <si>
    <t>BRO</t>
  </si>
  <si>
    <t>DOV</t>
  </si>
  <si>
    <t>CL</t>
  </si>
  <si>
    <t>ABBV</t>
  </si>
  <si>
    <t>CAT</t>
  </si>
  <si>
    <t>ATO</t>
  </si>
  <si>
    <t>PNR</t>
  </si>
  <si>
    <t>GD</t>
  </si>
  <si>
    <t>ABT</t>
  </si>
  <si>
    <t>MCD</t>
  </si>
  <si>
    <t>ERIE</t>
  </si>
  <si>
    <t>PG</t>
  </si>
  <si>
    <t>CB</t>
  </si>
  <si>
    <t>CTAS</t>
  </si>
  <si>
    <t>WMT</t>
  </si>
  <si>
    <t>SHW</t>
  </si>
  <si>
    <t>AFL</t>
  </si>
  <si>
    <t>WST</t>
  </si>
  <si>
    <t>LIN</t>
  </si>
  <si>
    <t>CINF</t>
  </si>
  <si>
    <t>ECL</t>
  </si>
  <si>
    <t>KVUE</t>
  </si>
  <si>
    <t>ES</t>
  </si>
  <si>
    <t>TROW</t>
  </si>
  <si>
    <t>SWK</t>
  </si>
  <si>
    <t>NEE</t>
  </si>
  <si>
    <t>CLX</t>
  </si>
  <si>
    <t>BEN</t>
  </si>
  <si>
    <t>ED</t>
  </si>
  <si>
    <t>KMB</t>
  </si>
  <si>
    <t>FRT</t>
  </si>
  <si>
    <t>EXPD</t>
  </si>
  <si>
    <t>CAH</t>
  </si>
  <si>
    <t>SJM</t>
  </si>
  <si>
    <t>ESS</t>
  </si>
  <si>
    <t>CHRW</t>
  </si>
  <si>
    <t>FAST</t>
  </si>
  <si>
    <t>O</t>
  </si>
  <si>
    <t>XOM</t>
  </si>
  <si>
    <t>IBM</t>
  </si>
  <si>
    <t>AMCR</t>
  </si>
  <si>
    <t>CVX</t>
  </si>
  <si>
    <t>Buy</t>
  </si>
  <si>
    <t>Hold</t>
  </si>
  <si>
    <t>Sell</t>
  </si>
  <si>
    <t>A</t>
  </si>
  <si>
    <t>B</t>
  </si>
  <si>
    <t>C</t>
  </si>
  <si>
    <t>D</t>
  </si>
  <si>
    <t>F</t>
  </si>
  <si>
    <t>2025-06-09</t>
  </si>
  <si>
    <t>2025-03-07</t>
  </si>
  <si>
    <t>2025-03-20</t>
  </si>
  <si>
    <t>2025-05-12</t>
  </si>
  <si>
    <t>2025-05-14</t>
  </si>
  <si>
    <t>2025-07-03</t>
  </si>
  <si>
    <t>2025-03-31</t>
  </si>
  <si>
    <t>2025-04-14</t>
  </si>
  <si>
    <t>2025-04-23</t>
  </si>
  <si>
    <t>2025-05-27</t>
  </si>
  <si>
    <t>2025-02-26</t>
  </si>
  <si>
    <t>2025-06-06</t>
  </si>
  <si>
    <t>2025-03-28</t>
  </si>
  <si>
    <t>2025-05-16</t>
  </si>
  <si>
    <t>2025-03-14</t>
  </si>
  <si>
    <t>2025-05-30</t>
  </si>
  <si>
    <t>2025-02-18</t>
  </si>
  <si>
    <t>2025-06-30</t>
  </si>
  <si>
    <t>2025-04-07</t>
  </si>
  <si>
    <t>2025-06-13</t>
  </si>
  <si>
    <t>2025-04-30</t>
  </si>
  <si>
    <t>2025-04-04</t>
  </si>
  <si>
    <t>2025-05-15</t>
  </si>
  <si>
    <t>2025-04-01</t>
  </si>
  <si>
    <t>2025-02-28</t>
  </si>
  <si>
    <t>2025-04-17</t>
  </si>
  <si>
    <t>2025-04-15</t>
  </si>
  <si>
    <t>2025-04-21</t>
  </si>
  <si>
    <t>2025-02-25</t>
  </si>
  <si>
    <t>2025-04-11</t>
  </si>
  <si>
    <t>2025-03-03</t>
  </si>
  <si>
    <t>2025-07-08</t>
  </si>
  <si>
    <t>2025-05-09</t>
  </si>
  <si>
    <t>2025-05-21</t>
  </si>
  <si>
    <t>2025-07-30</t>
  </si>
  <si>
    <t>2025-06-04</t>
  </si>
  <si>
    <t>2025-03-24</t>
  </si>
  <si>
    <t>2025-03-18</t>
  </si>
  <si>
    <t>2025-06-03</t>
  </si>
  <si>
    <t>2024-12-02</t>
  </si>
  <si>
    <t>2025-04-25</t>
  </si>
  <si>
    <t>2025-05-01</t>
  </si>
  <si>
    <t>2025-05-22</t>
  </si>
  <si>
    <t>2025-05-19</t>
  </si>
  <si>
    <t>Stock</t>
  </si>
  <si>
    <t>REIT</t>
  </si>
  <si>
    <t>No</t>
  </si>
  <si>
    <t>Yes</t>
  </si>
  <si>
    <t>Health Care</t>
  </si>
  <si>
    <t>Consumer Staples</t>
  </si>
  <si>
    <t>Industrials</t>
  </si>
  <si>
    <t>Materials</t>
  </si>
  <si>
    <t>Consumer Discretionary</t>
  </si>
  <si>
    <t>Financials</t>
  </si>
  <si>
    <t>Utilities</t>
  </si>
  <si>
    <t>Real Estate</t>
  </si>
  <si>
    <t>Energy</t>
  </si>
  <si>
    <t>Information Technology</t>
  </si>
  <si>
    <t>Nathan Parsh</t>
  </si>
  <si>
    <t>Quinn Mohammed</t>
  </si>
  <si>
    <t>Josh Arnold</t>
  </si>
  <si>
    <t>Felix Martinez</t>
  </si>
  <si>
    <t>Samuel Smith</t>
  </si>
  <si>
    <t>Aristofanis Papadatos</t>
  </si>
  <si>
    <t>Jonathan Weber</t>
  </si>
  <si>
    <t>Yiannis Zourmpanos</t>
  </si>
  <si>
    <t>Nikos Sismanis</t>
  </si>
  <si>
    <t>Prakash Kolli</t>
  </si>
  <si>
    <t>Patrick Neuwirth</t>
  </si>
  <si>
    <t>Kay Ng</t>
  </si>
  <si>
    <t>Notes</t>
  </si>
  <si>
    <t>Data Provided by Intrinio</t>
  </si>
  <si>
    <t>Data updated on 2025-05-12</t>
  </si>
  <si>
    <t>Column</t>
  </si>
  <si>
    <t>Definition</t>
  </si>
  <si>
    <t>The company's ticker, used to identify it on the stock exchange.</t>
  </si>
  <si>
    <t>The business' operating name.</t>
  </si>
  <si>
    <t>Our recommendation on whether to buy, hold, or sell this security.</t>
  </si>
  <si>
    <t>The stock price at the time this recommendation was made.</t>
  </si>
  <si>
    <t>The company's most recent stock price (current to when this spreadsheet was last updated).</t>
  </si>
  <si>
    <t>Our estimate of the company's per-share intrinsic value.</t>
  </si>
  <si>
    <t>The ratio of the company's current stock price to our estimate of its fair value. Above 100% means overvalued while below 100% means undervalued.</t>
  </si>
  <si>
    <t>The percentage of the company's share price that it pays out each year.</t>
  </si>
  <si>
    <t>Our estimate of the annualized returns that the security will achieve from valuation expansion/contraction over the next 5 years.</t>
  </si>
  <si>
    <t>Our estimate of the annualized returns that the company will achieve from business growth over the next 5 years.</t>
  </si>
  <si>
    <t>Our estimate of the total annualized returns that the security will achieve over the next 5 years.</t>
  </si>
  <si>
    <t>A rank of the company's dividend risk. Higher is safer.</t>
  </si>
  <si>
    <t>The company's current stock price divided by our estimate of its per-share earnings power for the next 12 months.</t>
  </si>
  <si>
    <t>Our estimate for the company's per-share earnings (or a similar relevant metric) in the next full fiscal year.</t>
  </si>
  <si>
    <t>The dollar value of dividends paid out in one year for one share of the company.</t>
  </si>
  <si>
    <t>A measure of dividend safety that is calculated as the company's annual dividend payments divided by the company's annual earnings.</t>
  </si>
  <si>
    <t>The number of consecutive years that the company has increased its per-share dividend payment.</t>
  </si>
  <si>
    <t>Our estimate of the company's dividend growth rate over the next 5 years.</t>
  </si>
  <si>
    <t>The ex-dividend date is the day that the security no longer trades with the dividend (hence 'ex'). In order to receive the next dividend payment, you must own the security on the record date which is generally one business day before the ex-dividend date.</t>
  </si>
  <si>
    <t>The type of security that the company trades as. Examples include stock, REIT, MLP, and BDC.</t>
  </si>
  <si>
    <t>Indicates whether the company is headquartered internationally or not.</t>
  </si>
  <si>
    <t>The business sector that the company operates in.</t>
  </si>
  <si>
    <t>The company's current market capitalization, calculated as its stock price multiplied by the number of shares outstanding.</t>
  </si>
  <si>
    <t>The date of our last research report on the company.</t>
  </si>
  <si>
    <t>The analyst who wrote the last research report on the company.</t>
  </si>
</sst>
</file>

<file path=xl/styles.xml><?xml version="1.0" encoding="utf-8"?>
<styleSheet xmlns="http://schemas.openxmlformats.org/spreadsheetml/2006/main">
  <numFmts count="6">
    <numFmt numFmtId="164" formatCode="$#,##0.00"/>
    <numFmt numFmtId="165" formatCode="0.0%"/>
    <numFmt numFmtId="166" formatCode="0.0"/>
    <numFmt numFmtId="167" formatCode="yyyy-mm-dd"/>
    <numFmt numFmtId="168" formatCode="$#,##0"/>
    <numFmt numFmtId="169" formatCode="YYYY-MM-DD"/>
  </numFmts>
  <fonts count="3">
    <font>
      <sz val="11"/>
      <color theme="1"/>
      <name val="Calibri"/>
      <family val="2"/>
      <scheme val="minor"/>
    </font>
    <font>
      <u/>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ADADA"/>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1" xfId="0" applyFill="1" applyBorder="1"/>
    <xf numFmtId="0" fontId="1" fillId="2" borderId="1" xfId="0" applyFont="1" applyFill="1" applyBorder="1"/>
    <xf numFmtId="164" fontId="0" fillId="2" borderId="1" xfId="0" applyNumberFormat="1" applyFill="1" applyBorder="1"/>
    <xf numFmtId="165" fontId="0" fillId="2" borderId="1" xfId="0" applyNumberFormat="1" applyFill="1" applyBorder="1"/>
    <xf numFmtId="166" fontId="0" fillId="2" borderId="1" xfId="0" applyNumberFormat="1" applyFill="1" applyBorder="1"/>
    <xf numFmtId="167" fontId="0" fillId="2" borderId="1" xfId="0" applyNumberFormat="1" applyFill="1" applyBorder="1"/>
    <xf numFmtId="168" fontId="0" fillId="2" borderId="1" xfId="0" applyNumberFormat="1" applyFill="1" applyBorder="1"/>
    <xf numFmtId="0" fontId="2" fillId="0" borderId="1" xfId="0" applyFont="1" applyBorder="1" applyAlignment="1">
      <alignment horizontal="center" vertical="top"/>
    </xf>
    <xf numFmtId="0" fontId="0" fillId="3" borderId="0" xfId="0" applyFill="1"/>
    <xf numFmtId="169" fontId="0" fillId="0" borderId="0" xfId="0" applyNumberFormat="1"/>
  </cellXfs>
  <cellStyles count="1">
    <cellStyle name="Normal" xfId="0" builtinId="0"/>
  </cellStyles>
  <dxfs count="8">
    <dxf>
      <fill>
        <patternFill>
          <bgColor rgb="FFDADADA"/>
        </patternFill>
      </fill>
      <border>
        <left style="thin">
          <color auto="1"/>
        </left>
        <right style="thin">
          <color auto="1"/>
        </right>
        <top style="thin">
          <color auto="1"/>
        </top>
        <bottom style="thin">
          <color auto="1"/>
        </bottom>
        <vertical/>
        <horizontal/>
      </border>
    </dxf>
    <dxf>
      <font>
        <u/>
      </font>
      <fill>
        <patternFill>
          <bgColor rgb="FFDADADA"/>
        </patternFill>
      </fill>
      <border>
        <left style="thin">
          <color auto="1"/>
        </left>
        <right style="thin">
          <color auto="1"/>
        </right>
        <top style="thin">
          <color auto="1"/>
        </top>
        <bottom style="thin">
          <color auto="1"/>
        </bottom>
        <vertical/>
        <horizontal/>
      </border>
    </dxf>
    <dxf>
      <numFmt numFmtId="164" formatCode="$#,##0.00"/>
      <fill>
        <patternFill>
          <bgColor rgb="FFDADADA"/>
        </patternFill>
      </fill>
      <border>
        <left style="thin">
          <color auto="1"/>
        </left>
        <right style="thin">
          <color auto="1"/>
        </right>
        <top style="thin">
          <color auto="1"/>
        </top>
        <bottom style="thin">
          <color auto="1"/>
        </bottom>
        <vertical/>
        <horizontal/>
      </border>
    </dxf>
    <dxf>
      <numFmt numFmtId="165" formatCode="0.0%"/>
      <fill>
        <patternFill>
          <bgColor rgb="FFDADADA"/>
        </patternFill>
      </fill>
      <border>
        <left style="thin">
          <color auto="1"/>
        </left>
        <right style="thin">
          <color auto="1"/>
        </right>
        <top style="thin">
          <color auto="1"/>
        </top>
        <bottom style="thin">
          <color auto="1"/>
        </bottom>
        <vertical/>
        <horizontal/>
      </border>
    </dxf>
    <dxf>
      <numFmt numFmtId="166" formatCode="0.0"/>
      <fill>
        <patternFill>
          <bgColor rgb="FFDADADA"/>
        </patternFill>
      </fill>
      <border>
        <left style="thin">
          <color auto="1"/>
        </left>
        <right style="thin">
          <color auto="1"/>
        </right>
        <top style="thin">
          <color auto="1"/>
        </top>
        <bottom style="thin">
          <color auto="1"/>
        </bottom>
        <vertical/>
        <horizontal/>
      </border>
    </dxf>
    <dxf>
      <numFmt numFmtId="167" formatCode="yyyy-mm-dd"/>
      <fill>
        <patternFill>
          <bgColor rgb="FFDADADA"/>
        </patternFill>
      </fill>
      <border>
        <left style="thin">
          <color auto="1"/>
        </left>
        <right style="thin">
          <color auto="1"/>
        </right>
        <top style="thin">
          <color auto="1"/>
        </top>
        <bottom style="thin">
          <color auto="1"/>
        </bottom>
        <vertical/>
        <horizontal/>
      </border>
    </dxf>
    <dxf>
      <numFmt numFmtId="168" formatCode="$#,##0"/>
      <fill>
        <patternFill>
          <bgColor rgb="FFDADADA"/>
        </patternFill>
      </fill>
      <border>
        <left style="thin">
          <color auto="1"/>
        </left>
        <right style="thin">
          <color auto="1"/>
        </right>
        <top style="thin">
          <color auto="1"/>
        </top>
        <bottom style="thin">
          <color auto="1"/>
        </bottom>
        <vertical/>
        <horizontal/>
      </border>
    </dxf>
    <dxf>
      <font>
        <b/>
        <color rgb="FFFFFFFF"/>
      </font>
      <fill>
        <patternFill>
          <bgColor rgb="FF3F807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Z1069"/>
  <sheetViews>
    <sheetView tabSelected="1" workbookViewId="0"/>
  </sheetViews>
  <sheetFormatPr defaultRowHeight="15"/>
  <cols>
    <col min="1" max="1" width="12.7109375" style="1" customWidth="1"/>
    <col min="2" max="2" width="30.7109375" style="2" customWidth="1"/>
    <col min="3" max="3" width="20.7109375" style="1" customWidth="1"/>
    <col min="4" max="4" width="20.7109375" style="3" customWidth="1"/>
    <col min="5" max="5" width="20.7109375" style="3" customWidth="1"/>
    <col min="6" max="6" width="20.7109375" style="3" customWidth="1"/>
    <col min="7" max="7" width="20.7109375" style="4" customWidth="1"/>
    <col min="8" max="8" width="20.7109375" style="4" customWidth="1"/>
    <col min="9" max="9" width="24.7109375" style="4" customWidth="1"/>
    <col min="10" max="10" width="24.7109375" style="4" customWidth="1"/>
    <col min="11" max="11" width="30.7109375" style="4" customWidth="1"/>
    <col min="12" max="12" width="20.7109375" style="1" customWidth="1"/>
    <col min="13" max="13" width="28.7109375" style="5" customWidth="1"/>
    <col min="14" max="14" width="20.7109375" style="3" customWidth="1"/>
    <col min="15" max="15" width="28.7109375" style="3" customWidth="1"/>
    <col min="16" max="16" width="24.7109375" style="4" customWidth="1"/>
    <col min="17" max="17" width="28.7109375" style="1" customWidth="1"/>
    <col min="18" max="18" width="25.7109375" style="4" customWidth="1"/>
    <col min="19" max="19" width="22.7109375" style="1" customWidth="1"/>
    <col min="20" max="20" width="24.7109375" style="4" customWidth="1"/>
    <col min="21" max="21" width="23.7109375" style="1" customWidth="1"/>
    <col min="22" max="22" width="20.7109375" style="6" customWidth="1"/>
    <col min="23" max="23" width="25.7109375" style="7" customWidth="1"/>
    <col min="24" max="24" width="25.7109375" style="1" customWidth="1"/>
    <col min="25" max="25" width="25.7109375" style="1" customWidth="1"/>
  </cols>
  <sheetData>
    <row r="1" spans="1:52">
      <c r="A1" s="8" t="s">
        <v>24</v>
      </c>
      <c r="B1" s="8" t="s">
        <v>0</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9"/>
      <c r="AA1" s="9"/>
      <c r="AB1" s="9"/>
      <c r="AC1" s="9"/>
      <c r="AD1" s="9"/>
      <c r="AE1" s="9"/>
      <c r="AF1" s="9"/>
      <c r="AG1" s="9"/>
      <c r="AH1" s="9"/>
      <c r="AI1" s="9"/>
      <c r="AJ1" s="9"/>
      <c r="AK1" s="9"/>
      <c r="AL1" s="9"/>
      <c r="AM1" s="9"/>
      <c r="AN1" s="9"/>
      <c r="AO1" s="9"/>
      <c r="AP1" s="9"/>
      <c r="AQ1" s="9"/>
      <c r="AR1" s="9"/>
      <c r="AS1" s="9"/>
      <c r="AT1" s="9"/>
      <c r="AU1" s="9"/>
      <c r="AV1" s="9"/>
      <c r="AW1" s="9"/>
      <c r="AX1" s="9"/>
      <c r="AY1" s="9"/>
      <c r="AZ1" s="9"/>
    </row>
    <row r="2" spans="1:52">
      <c r="A2" s="8" t="s">
        <v>25</v>
      </c>
      <c r="B2" s="2">
        <f>HYPERLINK("https://www.suredividend.com/sure-analysis-BDX/","Becton Dickinson &amp; Co.")</f>
        <v>0</v>
      </c>
      <c r="C2" s="1" t="s">
        <v>94</v>
      </c>
      <c r="D2" s="3">
        <v>170</v>
      </c>
      <c r="E2" s="3">
        <v>167.18</v>
      </c>
      <c r="F2" s="3">
        <v>270</v>
      </c>
      <c r="G2" s="4">
        <v>0.6191851851851852</v>
      </c>
      <c r="H2" s="4">
        <v>0.02488335925349922</v>
      </c>
      <c r="I2" s="4">
        <v>0.1006161689254557</v>
      </c>
      <c r="J2" s="4">
        <v>0.08</v>
      </c>
      <c r="K2" s="4">
        <v>0.2027903286359392</v>
      </c>
      <c r="L2" s="1" t="s">
        <v>97</v>
      </c>
      <c r="M2" s="5">
        <v>11.77323943661972</v>
      </c>
      <c r="N2" s="3">
        <v>14.2</v>
      </c>
      <c r="O2" s="3">
        <v>4.16</v>
      </c>
      <c r="P2" s="4">
        <v>0.2929577464788732</v>
      </c>
      <c r="Q2" s="1">
        <v>53</v>
      </c>
      <c r="R2" s="4">
        <v>0.05002644776112031</v>
      </c>
      <c r="S2" s="1" t="s">
        <v>102</v>
      </c>
      <c r="T2" s="4" t="s">
        <v>146</v>
      </c>
      <c r="U2" s="1" t="s">
        <v>148</v>
      </c>
      <c r="V2" s="6" t="s">
        <v>150</v>
      </c>
      <c r="W2" s="7">
        <v>47926.491769</v>
      </c>
      <c r="X2" s="10">
        <v>45788</v>
      </c>
      <c r="Y2" s="1" t="s">
        <v>160</v>
      </c>
      <c r="Z2" s="9"/>
      <c r="AA2" s="9"/>
      <c r="AB2" s="9"/>
      <c r="AC2" s="9"/>
      <c r="AD2" s="9"/>
      <c r="AE2" s="9"/>
      <c r="AF2" s="9"/>
      <c r="AG2" s="9"/>
      <c r="AH2" s="9"/>
      <c r="AI2" s="9"/>
      <c r="AJ2" s="9"/>
      <c r="AK2" s="9"/>
      <c r="AL2" s="9"/>
      <c r="AM2" s="9"/>
      <c r="AN2" s="9"/>
      <c r="AO2" s="9"/>
      <c r="AP2" s="9"/>
      <c r="AQ2" s="9"/>
      <c r="AR2" s="9"/>
      <c r="AS2" s="9"/>
      <c r="AT2" s="9"/>
      <c r="AU2" s="9"/>
      <c r="AV2" s="9"/>
      <c r="AW2" s="9"/>
      <c r="AX2" s="9"/>
      <c r="AY2" s="9"/>
      <c r="AZ2" s="9"/>
    </row>
    <row r="3" spans="1:52">
      <c r="A3" s="8" t="s">
        <v>26</v>
      </c>
      <c r="B3" s="2">
        <f>HYPERLINK("https://www.suredividend.com/sure-analysis-PEP/","PepsiCo Inc")</f>
        <v>0</v>
      </c>
      <c r="C3" s="1" t="s">
        <v>94</v>
      </c>
      <c r="D3" s="3">
        <v>133</v>
      </c>
      <c r="E3" s="3">
        <v>130.48</v>
      </c>
      <c r="F3" s="3">
        <v>196</v>
      </c>
      <c r="G3" s="4">
        <v>0.6657142857142857</v>
      </c>
      <c r="H3" s="4">
        <v>0.04360821581851625</v>
      </c>
      <c r="I3" s="4">
        <v>0.08478188613865734</v>
      </c>
      <c r="J3" s="4">
        <v>0.06</v>
      </c>
      <c r="K3" s="4">
        <v>0.1782337404196426</v>
      </c>
      <c r="L3" s="1" t="s">
        <v>97</v>
      </c>
      <c r="M3" s="5">
        <v>15.99019607843137</v>
      </c>
      <c r="N3" s="3">
        <v>8.16</v>
      </c>
      <c r="O3" s="3">
        <v>5.69</v>
      </c>
      <c r="P3" s="4">
        <v>0.6973039215686275</v>
      </c>
      <c r="Q3" s="1">
        <v>53</v>
      </c>
      <c r="R3" s="4">
        <v>0.05987458464041162</v>
      </c>
      <c r="S3" s="1" t="s">
        <v>103</v>
      </c>
      <c r="T3" s="4" t="s">
        <v>146</v>
      </c>
      <c r="U3" s="1" t="s">
        <v>148</v>
      </c>
      <c r="V3" s="6" t="s">
        <v>151</v>
      </c>
      <c r="W3" s="7">
        <v>178843.615198</v>
      </c>
      <c r="X3" s="10">
        <v>45776</v>
      </c>
      <c r="Y3" s="1" t="s">
        <v>160</v>
      </c>
      <c r="Z3" s="9"/>
      <c r="AA3" s="9"/>
      <c r="AB3" s="9"/>
      <c r="AC3" s="9"/>
      <c r="AD3" s="9"/>
      <c r="AE3" s="9"/>
      <c r="AF3" s="9"/>
      <c r="AG3" s="9"/>
      <c r="AH3" s="9"/>
      <c r="AI3" s="9"/>
      <c r="AJ3" s="9"/>
      <c r="AK3" s="9"/>
      <c r="AL3" s="9"/>
      <c r="AM3" s="9"/>
      <c r="AN3" s="9"/>
      <c r="AO3" s="9"/>
      <c r="AP3" s="9"/>
      <c r="AQ3" s="9"/>
      <c r="AR3" s="9"/>
      <c r="AS3" s="9"/>
      <c r="AT3" s="9"/>
      <c r="AU3" s="9"/>
      <c r="AV3" s="9"/>
      <c r="AW3" s="9"/>
      <c r="AX3" s="9"/>
      <c r="AY3" s="9"/>
      <c r="AZ3" s="9"/>
    </row>
    <row r="4" spans="1:52">
      <c r="A4" s="8" t="s">
        <v>27</v>
      </c>
      <c r="B4" s="2">
        <f>HYPERLINK("https://www.suredividend.com/sure-analysis-NDSN/","Nordson Corp.")</f>
        <v>0</v>
      </c>
      <c r="C4" s="1" t="s">
        <v>94</v>
      </c>
      <c r="D4" s="3">
        <v>209</v>
      </c>
      <c r="E4" s="3">
        <v>192.64</v>
      </c>
      <c r="F4" s="3">
        <v>238</v>
      </c>
      <c r="G4" s="4">
        <v>0.8094117647058823</v>
      </c>
      <c r="H4" s="4">
        <v>0.01619601328903655</v>
      </c>
      <c r="I4" s="4">
        <v>0.0431964428191991</v>
      </c>
      <c r="J4" s="4">
        <v>0.1</v>
      </c>
      <c r="K4" s="4">
        <v>0.1597886389344256</v>
      </c>
      <c r="L4" s="1" t="s">
        <v>97</v>
      </c>
      <c r="M4" s="5">
        <v>19.45858585858586</v>
      </c>
      <c r="N4" s="3">
        <v>9.9</v>
      </c>
      <c r="O4" s="3">
        <v>3.12</v>
      </c>
      <c r="P4" s="4">
        <v>0.3151515151515151</v>
      </c>
      <c r="Q4" s="1">
        <v>61</v>
      </c>
      <c r="R4" s="4">
        <v>0.09979014724923641</v>
      </c>
      <c r="S4" s="1" t="s">
        <v>104</v>
      </c>
      <c r="T4" s="4" t="s">
        <v>146</v>
      </c>
      <c r="U4" s="1" t="s">
        <v>148</v>
      </c>
      <c r="V4" s="6" t="s">
        <v>152</v>
      </c>
      <c r="W4" s="7">
        <v>10962.338974</v>
      </c>
      <c r="X4" s="10">
        <v>45736</v>
      </c>
      <c r="Y4" s="1" t="s">
        <v>161</v>
      </c>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spans="1:52">
      <c r="A5" s="8" t="s">
        <v>28</v>
      </c>
      <c r="B5" s="2">
        <f>HYPERLINK("https://www.suredividend.com/sure-analysis-PPG/","PPG Industries, Inc.")</f>
        <v>0</v>
      </c>
      <c r="C5" s="1" t="s">
        <v>94</v>
      </c>
      <c r="D5" s="3">
        <v>107</v>
      </c>
      <c r="E5" s="3">
        <v>109.43</v>
      </c>
      <c r="F5" s="3">
        <v>150</v>
      </c>
      <c r="G5" s="4">
        <v>0.7295333333333334</v>
      </c>
      <c r="H5" s="4">
        <v>0.02485607237503427</v>
      </c>
      <c r="I5" s="4">
        <v>0.06510144029970122</v>
      </c>
      <c r="J5" s="4">
        <v>0.07000000000000001</v>
      </c>
      <c r="K5" s="4">
        <v>0.1572268100896723</v>
      </c>
      <c r="L5" s="1" t="s">
        <v>97</v>
      </c>
      <c r="M5" s="5">
        <v>13.85189873417722</v>
      </c>
      <c r="N5" s="3">
        <v>7.9</v>
      </c>
      <c r="O5" s="3">
        <v>2.72</v>
      </c>
      <c r="P5" s="4">
        <v>0.3443037974683544</v>
      </c>
      <c r="Q5" s="1">
        <v>53</v>
      </c>
      <c r="R5" s="4">
        <v>0.06972270615977982</v>
      </c>
      <c r="S5" s="1" t="s">
        <v>105</v>
      </c>
      <c r="T5" s="4" t="s">
        <v>146</v>
      </c>
      <c r="U5" s="1" t="s">
        <v>148</v>
      </c>
      <c r="V5" s="6" t="s">
        <v>153</v>
      </c>
      <c r="W5" s="7">
        <v>24688.52</v>
      </c>
      <c r="X5" s="10">
        <v>45778</v>
      </c>
      <c r="Y5" s="1" t="s">
        <v>160</v>
      </c>
      <c r="Z5" s="9"/>
      <c r="AA5" s="9"/>
      <c r="AB5" s="9"/>
      <c r="AC5" s="9"/>
      <c r="AD5" s="9"/>
      <c r="AE5" s="9"/>
      <c r="AF5" s="9"/>
      <c r="AG5" s="9"/>
      <c r="AH5" s="9"/>
      <c r="AI5" s="9"/>
      <c r="AJ5" s="9"/>
      <c r="AK5" s="9"/>
      <c r="AL5" s="9"/>
      <c r="AM5" s="9"/>
      <c r="AN5" s="9"/>
      <c r="AO5" s="9"/>
      <c r="AP5" s="9"/>
      <c r="AQ5" s="9"/>
      <c r="AR5" s="9"/>
      <c r="AS5" s="9"/>
      <c r="AT5" s="9"/>
      <c r="AU5" s="9"/>
      <c r="AV5" s="9"/>
      <c r="AW5" s="9"/>
      <c r="AX5" s="9"/>
      <c r="AY5" s="9"/>
      <c r="AZ5" s="9"/>
    </row>
    <row r="6" spans="1:52">
      <c r="A6" s="8" t="s">
        <v>29</v>
      </c>
      <c r="B6" s="2">
        <f>HYPERLINK("https://www.suredividend.com/sure-analysis-TGT/","Target Corp")</f>
        <v>0</v>
      </c>
      <c r="C6" s="1" t="s">
        <v>94</v>
      </c>
      <c r="D6" s="3">
        <v>113</v>
      </c>
      <c r="E6" s="3">
        <v>100.2</v>
      </c>
      <c r="F6" s="3">
        <v>137</v>
      </c>
      <c r="G6" s="4">
        <v>0.7313868613138687</v>
      </c>
      <c r="H6" s="4">
        <v>0.04471057884231537</v>
      </c>
      <c r="I6" s="4">
        <v>0.06456104239863025</v>
      </c>
      <c r="J6" s="4">
        <v>0.05</v>
      </c>
      <c r="K6" s="4">
        <v>0.1492132069330609</v>
      </c>
      <c r="L6" s="1" t="s">
        <v>97</v>
      </c>
      <c r="M6" s="5">
        <v>10.95081967213115</v>
      </c>
      <c r="N6" s="3">
        <v>9.15</v>
      </c>
      <c r="O6" s="3">
        <v>4.48</v>
      </c>
      <c r="P6" s="4">
        <v>0.4896174863387979</v>
      </c>
      <c r="Q6" s="1">
        <v>56</v>
      </c>
      <c r="R6" s="4">
        <v>0.05008294028029181</v>
      </c>
      <c r="S6" s="1" t="s">
        <v>106</v>
      </c>
      <c r="T6" s="4" t="s">
        <v>146</v>
      </c>
      <c r="U6" s="1" t="s">
        <v>148</v>
      </c>
      <c r="V6" s="6" t="s">
        <v>151</v>
      </c>
      <c r="W6" s="7">
        <v>43917.57113</v>
      </c>
      <c r="X6" s="10">
        <v>45729</v>
      </c>
      <c r="Y6" s="1" t="s">
        <v>162</v>
      </c>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spans="1:52">
      <c r="A7" s="8" t="s">
        <v>30</v>
      </c>
      <c r="B7" s="2">
        <f>HYPERLINK("https://www.suredividend.com/sure-analysis-SYY/","Sysco Corp.")</f>
        <v>0</v>
      </c>
      <c r="C7" s="1" t="s">
        <v>94</v>
      </c>
      <c r="D7" s="3">
        <v>73</v>
      </c>
      <c r="E7" s="3">
        <v>70.75</v>
      </c>
      <c r="F7" s="3">
        <v>91</v>
      </c>
      <c r="G7" s="4">
        <v>0.7774725274725275</v>
      </c>
      <c r="H7" s="4">
        <v>0.03053003533568905</v>
      </c>
      <c r="I7" s="4">
        <v>0.05163005528905718</v>
      </c>
      <c r="J7" s="4">
        <v>0.07000000000000001</v>
      </c>
      <c r="K7" s="4">
        <v>0.1465824574318899</v>
      </c>
      <c r="L7" s="1" t="s">
        <v>97</v>
      </c>
      <c r="M7" s="5">
        <v>15.48140043763676</v>
      </c>
      <c r="N7" s="3">
        <v>4.57</v>
      </c>
      <c r="O7" s="3">
        <v>2.16</v>
      </c>
      <c r="P7" s="4">
        <v>0.4726477024070022</v>
      </c>
      <c r="Q7" s="1">
        <v>54</v>
      </c>
      <c r="R7" s="4">
        <v>0.05100601994115794</v>
      </c>
      <c r="S7" s="1" t="s">
        <v>107</v>
      </c>
      <c r="T7" s="4" t="s">
        <v>146</v>
      </c>
      <c r="U7" s="1" t="s">
        <v>148</v>
      </c>
      <c r="V7" s="6" t="s">
        <v>151</v>
      </c>
      <c r="W7" s="7">
        <v>34296.181431</v>
      </c>
      <c r="X7" s="10">
        <v>45692</v>
      </c>
      <c r="Y7" s="1" t="s">
        <v>163</v>
      </c>
      <c r="Z7" s="9"/>
      <c r="AA7" s="9"/>
      <c r="AB7" s="9"/>
      <c r="AC7" s="9"/>
      <c r="AD7" s="9"/>
      <c r="AE7" s="9"/>
      <c r="AF7" s="9"/>
      <c r="AG7" s="9"/>
      <c r="AH7" s="9"/>
      <c r="AI7" s="9"/>
      <c r="AJ7" s="9"/>
      <c r="AK7" s="9"/>
      <c r="AL7" s="9"/>
      <c r="AM7" s="9"/>
      <c r="AN7" s="9"/>
      <c r="AO7" s="9"/>
      <c r="AP7" s="9"/>
      <c r="AQ7" s="9"/>
      <c r="AR7" s="9"/>
      <c r="AS7" s="9"/>
      <c r="AT7" s="9"/>
      <c r="AU7" s="9"/>
      <c r="AV7" s="9"/>
      <c r="AW7" s="9"/>
      <c r="AX7" s="9"/>
      <c r="AY7" s="9"/>
      <c r="AZ7" s="9"/>
    </row>
    <row r="8" spans="1:52">
      <c r="A8" s="8" t="s">
        <v>31</v>
      </c>
      <c r="B8" s="2">
        <f>HYPERLINK("https://www.suredividend.com/sure-analysis-NUE/","Nucor Corp.")</f>
        <v>0</v>
      </c>
      <c r="C8" s="1" t="s">
        <v>94</v>
      </c>
      <c r="D8" s="3">
        <v>130</v>
      </c>
      <c r="E8" s="3">
        <v>115.22</v>
      </c>
      <c r="F8" s="3">
        <v>81</v>
      </c>
      <c r="G8" s="4">
        <v>1.422469135802469</v>
      </c>
      <c r="H8" s="4">
        <v>0.01909390730775907</v>
      </c>
      <c r="I8" s="4">
        <v>-0.06805253874207273</v>
      </c>
      <c r="J8" s="4">
        <v>0.206</v>
      </c>
      <c r="K8" s="4">
        <v>0.1365691746702233</v>
      </c>
      <c r="L8" s="1" t="s">
        <v>97</v>
      </c>
      <c r="M8" s="5">
        <v>17.06962962962963</v>
      </c>
      <c r="N8" s="3">
        <v>6.75</v>
      </c>
      <c r="O8" s="3">
        <v>2.2</v>
      </c>
      <c r="P8" s="4">
        <v>0.325925925925926</v>
      </c>
      <c r="Q8" s="1">
        <v>52</v>
      </c>
      <c r="R8" s="4">
        <v>0.02589630491023409</v>
      </c>
      <c r="S8" s="1" t="s">
        <v>108</v>
      </c>
      <c r="T8" s="4" t="s">
        <v>146</v>
      </c>
      <c r="U8" s="1" t="s">
        <v>148</v>
      </c>
      <c r="V8" s="6" t="s">
        <v>153</v>
      </c>
      <c r="W8" s="7">
        <v>26562.338909</v>
      </c>
      <c r="X8" s="10">
        <v>45703</v>
      </c>
      <c r="Y8" s="1" t="s">
        <v>164</v>
      </c>
      <c r="Z8" s="9"/>
      <c r="AA8" s="9"/>
      <c r="AB8" s="9"/>
      <c r="AC8" s="9"/>
      <c r="AD8" s="9"/>
      <c r="AE8" s="9"/>
      <c r="AF8" s="9"/>
      <c r="AG8" s="9"/>
      <c r="AH8" s="9"/>
      <c r="AI8" s="9"/>
      <c r="AJ8" s="9"/>
      <c r="AK8" s="9"/>
      <c r="AL8" s="9"/>
      <c r="AM8" s="9"/>
      <c r="AN8" s="9"/>
      <c r="AO8" s="9"/>
      <c r="AP8" s="9"/>
      <c r="AQ8" s="9"/>
      <c r="AR8" s="9"/>
      <c r="AS8" s="9"/>
      <c r="AT8" s="9"/>
      <c r="AU8" s="9"/>
      <c r="AV8" s="9"/>
      <c r="AW8" s="9"/>
      <c r="AX8" s="9"/>
      <c r="AY8" s="9"/>
      <c r="AZ8" s="9"/>
    </row>
    <row r="9" spans="1:52">
      <c r="A9" s="8" t="s">
        <v>32</v>
      </c>
      <c r="B9" s="2">
        <f>HYPERLINK("https://www.suredividend.com/sure-analysis-HRL/","Hormel Foods Corp.")</f>
        <v>0</v>
      </c>
      <c r="C9" s="1" t="s">
        <v>94</v>
      </c>
      <c r="D9" s="3">
        <v>30</v>
      </c>
      <c r="E9" s="3">
        <v>29.01</v>
      </c>
      <c r="F9" s="3">
        <v>35</v>
      </c>
      <c r="G9" s="4">
        <v>0.8288571428571428</v>
      </c>
      <c r="H9" s="4">
        <v>0.03998621165115477</v>
      </c>
      <c r="I9" s="4">
        <v>0.03825507616460366</v>
      </c>
      <c r="J9" s="4">
        <v>0.06</v>
      </c>
      <c r="K9" s="4">
        <v>0.1296587649486893</v>
      </c>
      <c r="L9" s="1" t="s">
        <v>97</v>
      </c>
      <c r="M9" s="5">
        <v>18.13125</v>
      </c>
      <c r="N9" s="3">
        <v>1.6</v>
      </c>
      <c r="O9" s="3">
        <v>1.16</v>
      </c>
      <c r="P9" s="4">
        <v>0.7249999999999999</v>
      </c>
      <c r="Q9" s="1">
        <v>59</v>
      </c>
      <c r="R9" s="4">
        <v>0.03980577390781126</v>
      </c>
      <c r="S9" s="1" t="s">
        <v>109</v>
      </c>
      <c r="T9" s="4" t="s">
        <v>146</v>
      </c>
      <c r="U9" s="1" t="s">
        <v>148</v>
      </c>
      <c r="V9" s="6" t="s">
        <v>151</v>
      </c>
      <c r="W9" s="7">
        <v>16062.944154</v>
      </c>
      <c r="X9" s="10">
        <v>45733</v>
      </c>
      <c r="Y9" s="1" t="s">
        <v>162</v>
      </c>
      <c r="Z9" s="9"/>
      <c r="AA9" s="9"/>
      <c r="AB9" s="9"/>
      <c r="AC9" s="9"/>
      <c r="AD9" s="9"/>
      <c r="AE9" s="9"/>
      <c r="AF9" s="9"/>
      <c r="AG9" s="9"/>
      <c r="AH9" s="9"/>
      <c r="AI9" s="9"/>
      <c r="AJ9" s="9"/>
      <c r="AK9" s="9"/>
      <c r="AL9" s="9"/>
      <c r="AM9" s="9"/>
      <c r="AN9" s="9"/>
      <c r="AO9" s="9"/>
      <c r="AP9" s="9"/>
      <c r="AQ9" s="9"/>
      <c r="AR9" s="9"/>
      <c r="AS9" s="9"/>
      <c r="AT9" s="9"/>
      <c r="AU9" s="9"/>
      <c r="AV9" s="9"/>
      <c r="AW9" s="9"/>
      <c r="AX9" s="9"/>
      <c r="AY9" s="9"/>
      <c r="AZ9" s="9"/>
    </row>
    <row r="10" spans="1:52">
      <c r="A10" s="8" t="s">
        <v>33</v>
      </c>
      <c r="B10" s="2">
        <f>HYPERLINK("https://www.suredividend.com/sure-analysis-LOW/","Lowe`s Cos., Inc.")</f>
        <v>0</v>
      </c>
      <c r="C10" s="1" t="s">
        <v>94</v>
      </c>
      <c r="D10" s="3">
        <v>247</v>
      </c>
      <c r="E10" s="3">
        <v>222.5</v>
      </c>
      <c r="F10" s="3">
        <v>246</v>
      </c>
      <c r="G10" s="4">
        <v>0.9044715447154471</v>
      </c>
      <c r="H10" s="4">
        <v>0.02067415730337079</v>
      </c>
      <c r="I10" s="4">
        <v>0.02028386425255513</v>
      </c>
      <c r="J10" s="4">
        <v>0.09</v>
      </c>
      <c r="K10" s="4">
        <v>0.1292123498788893</v>
      </c>
      <c r="L10" s="1" t="s">
        <v>97</v>
      </c>
      <c r="M10" s="5">
        <v>18.11889250814332</v>
      </c>
      <c r="N10" s="3">
        <v>12.28</v>
      </c>
      <c r="O10" s="3">
        <v>4.6</v>
      </c>
      <c r="P10" s="4">
        <v>0.3745928338762215</v>
      </c>
      <c r="Q10" s="1">
        <v>61</v>
      </c>
      <c r="R10" s="4">
        <v>0.09007175117662958</v>
      </c>
      <c r="S10" s="1" t="s">
        <v>110</v>
      </c>
      <c r="T10" s="4" t="s">
        <v>146</v>
      </c>
      <c r="U10" s="1" t="s">
        <v>148</v>
      </c>
      <c r="V10" s="6" t="s">
        <v>154</v>
      </c>
      <c r="W10" s="7">
        <v>124400.37558</v>
      </c>
      <c r="X10" s="10">
        <v>45715</v>
      </c>
      <c r="Y10" s="1" t="s">
        <v>161</v>
      </c>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row>
    <row r="11" spans="1:52">
      <c r="A11" s="8" t="s">
        <v>34</v>
      </c>
      <c r="B11" s="2">
        <f>HYPERLINK("https://www.suredividend.com/sure-analysis-JNJ/","Johnson &amp; Johnson")</f>
        <v>0</v>
      </c>
      <c r="C11" s="1" t="s">
        <v>94</v>
      </c>
      <c r="D11" s="3">
        <v>154</v>
      </c>
      <c r="E11" s="3">
        <v>150.51</v>
      </c>
      <c r="F11" s="3">
        <v>180</v>
      </c>
      <c r="G11" s="4">
        <v>0.8361666666666666</v>
      </c>
      <c r="H11" s="4">
        <v>0.03454919938874493</v>
      </c>
      <c r="I11" s="4">
        <v>0.03643347111927575</v>
      </c>
      <c r="J11" s="4">
        <v>0.06</v>
      </c>
      <c r="K11" s="4">
        <v>0.1256064006731927</v>
      </c>
      <c r="L11" s="1" t="s">
        <v>97</v>
      </c>
      <c r="M11" s="5">
        <v>14.19905660377358</v>
      </c>
      <c r="N11" s="3">
        <v>10.6</v>
      </c>
      <c r="O11" s="3">
        <v>5.2</v>
      </c>
      <c r="P11" s="4">
        <v>0.4905660377358491</v>
      </c>
      <c r="Q11" s="1">
        <v>63</v>
      </c>
      <c r="R11" s="4">
        <v>0.06003737798448272</v>
      </c>
      <c r="S11" s="1" t="s">
        <v>111</v>
      </c>
      <c r="T11" s="4" t="s">
        <v>146</v>
      </c>
      <c r="U11" s="1" t="s">
        <v>148</v>
      </c>
      <c r="V11" s="6" t="s">
        <v>150</v>
      </c>
      <c r="W11" s="7">
        <v>371064.621087</v>
      </c>
      <c r="X11" s="10">
        <v>45772</v>
      </c>
      <c r="Y11" s="1" t="s">
        <v>160</v>
      </c>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row>
    <row r="12" spans="1:52">
      <c r="A12" s="8" t="s">
        <v>35</v>
      </c>
      <c r="B12" s="2">
        <f>HYPERLINK("https://www.suredividend.com/sure-analysis-SPGI/","S&amp;P Global Inc")</f>
        <v>0</v>
      </c>
      <c r="C12" s="1" t="s">
        <v>94</v>
      </c>
      <c r="D12" s="3">
        <v>540</v>
      </c>
      <c r="E12" s="3">
        <v>507.73</v>
      </c>
      <c r="F12" s="3">
        <v>499</v>
      </c>
      <c r="G12" s="4">
        <v>1.01749498997996</v>
      </c>
      <c r="H12" s="4">
        <v>0.007563074862623835</v>
      </c>
      <c r="I12" s="4">
        <v>-0.003462733755402292</v>
      </c>
      <c r="J12" s="4">
        <v>0.12</v>
      </c>
      <c r="K12" s="4">
        <v>0.1229741563315727</v>
      </c>
      <c r="L12" s="1" t="s">
        <v>97</v>
      </c>
      <c r="M12" s="5">
        <v>29.51918604651163</v>
      </c>
      <c r="N12" s="3">
        <v>17.2</v>
      </c>
      <c r="O12" s="3">
        <v>3.84</v>
      </c>
      <c r="P12" s="4">
        <v>0.2232558139534884</v>
      </c>
      <c r="Q12" s="1">
        <v>52</v>
      </c>
      <c r="R12" s="4">
        <v>0.1200863091342499</v>
      </c>
      <c r="S12" s="1" t="s">
        <v>112</v>
      </c>
      <c r="T12" s="4" t="s">
        <v>146</v>
      </c>
      <c r="U12" s="1" t="s">
        <v>148</v>
      </c>
      <c r="V12" s="6" t="s">
        <v>155</v>
      </c>
      <c r="W12" s="7">
        <v>155720.791</v>
      </c>
      <c r="X12" s="10">
        <v>45706</v>
      </c>
      <c r="Y12" s="1" t="s">
        <v>162</v>
      </c>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row>
    <row r="13" spans="1:52">
      <c r="A13" s="8" t="s">
        <v>36</v>
      </c>
      <c r="B13" s="2">
        <f>HYPERLINK("https://www.suredividend.com/sure-analysis-GPC/","Genuine Parts Co.")</f>
        <v>0</v>
      </c>
      <c r="C13" s="1" t="s">
        <v>94</v>
      </c>
      <c r="D13" s="3">
        <v>123</v>
      </c>
      <c r="E13" s="3">
        <v>117.4</v>
      </c>
      <c r="F13" s="3">
        <v>119</v>
      </c>
      <c r="G13" s="4">
        <v>0.9865546218487395</v>
      </c>
      <c r="H13" s="4">
        <v>0.03509369676320272</v>
      </c>
      <c r="I13" s="4">
        <v>0.002710985236047403</v>
      </c>
      <c r="J13" s="4">
        <v>0.09</v>
      </c>
      <c r="K13" s="4">
        <v>0.1216763202917632</v>
      </c>
      <c r="L13" s="1" t="s">
        <v>97</v>
      </c>
      <c r="M13" s="5">
        <v>14.76729559748428</v>
      </c>
      <c r="N13" s="3">
        <v>7.95</v>
      </c>
      <c r="O13" s="3">
        <v>4.12</v>
      </c>
      <c r="P13" s="4">
        <v>0.5182389937106918</v>
      </c>
      <c r="Q13" s="1">
        <v>69</v>
      </c>
      <c r="R13" s="4">
        <v>0.07005505868462913</v>
      </c>
      <c r="S13" s="1" t="s">
        <v>113</v>
      </c>
      <c r="T13" s="4" t="s">
        <v>146</v>
      </c>
      <c r="U13" s="1" t="s">
        <v>148</v>
      </c>
      <c r="V13" s="6" t="s">
        <v>154</v>
      </c>
      <c r="W13" s="7">
        <v>16296.679177</v>
      </c>
      <c r="X13" s="10">
        <v>45710</v>
      </c>
      <c r="Y13" s="1" t="s">
        <v>162</v>
      </c>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row>
    <row r="14" spans="1:52">
      <c r="A14" s="8" t="s">
        <v>37</v>
      </c>
      <c r="B14" s="2">
        <f>HYPERLINK("https://www.suredividend.com/sure-analysis-MDT/","Medtronic Plc")</f>
        <v>0</v>
      </c>
      <c r="C14" s="1" t="s">
        <v>95</v>
      </c>
      <c r="D14" s="3">
        <v>95</v>
      </c>
      <c r="E14" s="3">
        <v>83.45</v>
      </c>
      <c r="F14" s="3">
        <v>93</v>
      </c>
      <c r="G14" s="4">
        <v>0.8973118279569893</v>
      </c>
      <c r="H14" s="4">
        <v>0.0335530257639305</v>
      </c>
      <c r="I14" s="4">
        <v>0.02190687636070132</v>
      </c>
      <c r="J14" s="4">
        <v>0.07000000000000001</v>
      </c>
      <c r="K14" s="4">
        <v>0.1212144356530427</v>
      </c>
      <c r="L14" s="1" t="s">
        <v>97</v>
      </c>
      <c r="M14" s="5">
        <v>15.25594149908592</v>
      </c>
      <c r="N14" s="3">
        <v>5.47</v>
      </c>
      <c r="O14" s="3">
        <v>2.8</v>
      </c>
      <c r="P14" s="4">
        <v>0.5118829981718465</v>
      </c>
      <c r="Q14" s="1">
        <v>47</v>
      </c>
      <c r="R14" s="4">
        <v>0.07394092378577932</v>
      </c>
      <c r="S14" s="1" t="s">
        <v>114</v>
      </c>
      <c r="T14" s="4" t="s">
        <v>146</v>
      </c>
      <c r="U14" s="1" t="s">
        <v>149</v>
      </c>
      <c r="V14" s="6" t="s">
        <v>150</v>
      </c>
      <c r="W14" s="7">
        <v>107066.731797</v>
      </c>
      <c r="X14" s="10">
        <v>45706</v>
      </c>
      <c r="Y14" s="1" t="s">
        <v>165</v>
      </c>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row>
    <row r="15" spans="1:52">
      <c r="A15" s="8" t="s">
        <v>38</v>
      </c>
      <c r="B15" s="2">
        <f>HYPERLINK("https://www.suredividend.com/sure-analysis-EMR/","Emerson Electric Co.")</f>
        <v>0</v>
      </c>
      <c r="C15" s="1" t="s">
        <v>95</v>
      </c>
      <c r="D15" s="3">
        <v>124</v>
      </c>
      <c r="E15" s="3">
        <v>113</v>
      </c>
      <c r="F15" s="3">
        <v>119</v>
      </c>
      <c r="G15" s="4">
        <v>0.9495798319327731</v>
      </c>
      <c r="H15" s="4">
        <v>0.01867256637168142</v>
      </c>
      <c r="I15" s="4">
        <v>0.01040085159143955</v>
      </c>
      <c r="J15" s="4">
        <v>0.09</v>
      </c>
      <c r="K15" s="4">
        <v>0.1148934942713724</v>
      </c>
      <c r="L15" s="1" t="s">
        <v>97</v>
      </c>
      <c r="M15" s="5">
        <v>18.99159663865546</v>
      </c>
      <c r="N15" s="3">
        <v>5.95</v>
      </c>
      <c r="O15" s="3">
        <v>2.11</v>
      </c>
      <c r="P15" s="4">
        <v>0.3546218487394958</v>
      </c>
      <c r="Q15" s="1">
        <v>68</v>
      </c>
      <c r="R15" s="4">
        <v>0.03033090270966277</v>
      </c>
      <c r="S15" s="1" t="s">
        <v>115</v>
      </c>
      <c r="T15" s="4" t="s">
        <v>146</v>
      </c>
      <c r="U15" s="1" t="s">
        <v>148</v>
      </c>
      <c r="V15" s="6" t="s">
        <v>152</v>
      </c>
      <c r="W15" s="7">
        <v>63309.375</v>
      </c>
      <c r="X15" s="10">
        <v>45699</v>
      </c>
      <c r="Y15" s="1" t="s">
        <v>162</v>
      </c>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row>
    <row r="16" spans="1:52">
      <c r="A16" s="8" t="s">
        <v>39</v>
      </c>
      <c r="B16" s="2">
        <f>HYPERLINK("https://www.suredividend.com/sure-analysis-BF.B/","Brown-Forman Corp.")</f>
        <v>0</v>
      </c>
      <c r="C16" s="1" t="s">
        <v>94</v>
      </c>
      <c r="D16" s="3">
        <v>36</v>
      </c>
      <c r="E16" s="3">
        <v>34.665</v>
      </c>
      <c r="F16" s="3">
        <v>40</v>
      </c>
      <c r="G16" s="4">
        <v>0.866625</v>
      </c>
      <c r="H16" s="4">
        <v>0.02625126207990769</v>
      </c>
      <c r="I16" s="4">
        <v>0.02904355591105134</v>
      </c>
      <c r="J16" s="4">
        <v>0.06</v>
      </c>
      <c r="K16" s="4">
        <v>0.1114867178783197</v>
      </c>
      <c r="L16" s="1" t="s">
        <v>97</v>
      </c>
      <c r="M16" s="5">
        <v>19.25833333333333</v>
      </c>
      <c r="N16" s="3">
        <v>1.8</v>
      </c>
      <c r="O16" s="3">
        <v>0.91</v>
      </c>
      <c r="P16" s="4">
        <v>0.5055555555555555</v>
      </c>
      <c r="Q16" s="1">
        <v>41</v>
      </c>
      <c r="R16" s="4">
        <v>0.04974380264673384</v>
      </c>
      <c r="S16" s="1" t="s">
        <v>103</v>
      </c>
      <c r="T16" s="4" t="s">
        <v>146</v>
      </c>
      <c r="U16" s="1" t="s">
        <v>148</v>
      </c>
      <c r="V16" s="6" t="s">
        <v>151</v>
      </c>
      <c r="W16" s="7">
        <v>16343.812854</v>
      </c>
      <c r="X16" s="10">
        <v>45734</v>
      </c>
      <c r="Y16" s="1" t="s">
        <v>166</v>
      </c>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row>
    <row r="17" spans="1:52">
      <c r="A17" s="8" t="s">
        <v>40</v>
      </c>
      <c r="B17" s="2">
        <f>HYPERLINK("https://www.suredividend.com/sure-analysis-ALB/","Albemarle Corp.")</f>
        <v>0</v>
      </c>
      <c r="C17" s="1" t="s">
        <v>94</v>
      </c>
      <c r="D17" s="3">
        <v>57</v>
      </c>
      <c r="E17" s="3">
        <v>60.38</v>
      </c>
      <c r="F17" s="3">
        <v>63</v>
      </c>
      <c r="G17" s="4">
        <v>0.9584126984126985</v>
      </c>
      <c r="H17" s="4">
        <v>0.02683007618416694</v>
      </c>
      <c r="I17" s="4">
        <v>0.008531548400973366</v>
      </c>
      <c r="J17" s="4">
        <v>0.075</v>
      </c>
      <c r="K17" s="4">
        <v>0.1074305673842098</v>
      </c>
      <c r="L17" s="1" t="s">
        <v>97</v>
      </c>
      <c r="M17" s="5">
        <v>17.25142857142857</v>
      </c>
      <c r="N17" s="3">
        <v>3.5</v>
      </c>
      <c r="O17" s="3">
        <v>1.62</v>
      </c>
      <c r="P17" s="4">
        <v>0.4628571428571429</v>
      </c>
      <c r="Q17" s="1">
        <v>29</v>
      </c>
      <c r="R17" s="4">
        <v>0.0753954169487896</v>
      </c>
      <c r="S17" s="1" t="s">
        <v>116</v>
      </c>
      <c r="T17" s="4" t="s">
        <v>146</v>
      </c>
      <c r="U17" s="1" t="s">
        <v>148</v>
      </c>
      <c r="V17" s="6" t="s">
        <v>153</v>
      </c>
      <c r="W17" s="7">
        <v>6816.096748</v>
      </c>
      <c r="X17" s="10">
        <v>45784</v>
      </c>
      <c r="Y17" s="1" t="s">
        <v>160</v>
      </c>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row>
    <row r="18" spans="1:52">
      <c r="A18" s="8" t="s">
        <v>41</v>
      </c>
      <c r="B18" s="2">
        <f>HYPERLINK("https://www.suredividend.com/sure-analysis-FDS/","Factset Research Systems Inc.")</f>
        <v>0</v>
      </c>
      <c r="C18" s="1" t="s">
        <v>94</v>
      </c>
      <c r="D18" s="3">
        <v>448</v>
      </c>
      <c r="E18" s="3">
        <v>454.66</v>
      </c>
      <c r="F18" s="3">
        <v>478</v>
      </c>
      <c r="G18" s="4">
        <v>0.9511715481171549</v>
      </c>
      <c r="H18" s="4">
        <v>0.00967756125456385</v>
      </c>
      <c r="I18" s="4">
        <v>0.01006245858473731</v>
      </c>
      <c r="J18" s="4">
        <v>0.08500000000000001</v>
      </c>
      <c r="K18" s="4">
        <v>0.1045976811962548</v>
      </c>
      <c r="L18" s="1" t="s">
        <v>97</v>
      </c>
      <c r="M18" s="5">
        <v>26.61943793911007</v>
      </c>
      <c r="N18" s="3">
        <v>17.08</v>
      </c>
      <c r="O18" s="3">
        <v>4.4</v>
      </c>
      <c r="P18" s="4">
        <v>0.2576112412177987</v>
      </c>
      <c r="Q18" s="1">
        <v>26</v>
      </c>
      <c r="R18" s="4">
        <v>0.09256574238147564</v>
      </c>
      <c r="S18" s="1" t="s">
        <v>117</v>
      </c>
      <c r="T18" s="4" t="s">
        <v>146</v>
      </c>
      <c r="U18" s="1" t="s">
        <v>148</v>
      </c>
      <c r="V18" s="6" t="s">
        <v>155</v>
      </c>
      <c r="W18" s="7">
        <v>17251.491053</v>
      </c>
      <c r="X18" s="10">
        <v>45751</v>
      </c>
      <c r="Y18" s="1" t="s">
        <v>167</v>
      </c>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row>
    <row r="19" spans="1:52">
      <c r="A19" s="8" t="s">
        <v>42</v>
      </c>
      <c r="B19" s="2">
        <f>HYPERLINK("https://www.suredividend.com/sure-analysis-ADM/","Archer Daniels Midland Co.")</f>
        <v>0</v>
      </c>
      <c r="C19" s="1" t="s">
        <v>94</v>
      </c>
      <c r="D19" s="3">
        <v>47</v>
      </c>
      <c r="E19" s="3">
        <v>48.29</v>
      </c>
      <c r="F19" s="3">
        <v>58</v>
      </c>
      <c r="G19" s="4">
        <v>0.8325862068965517</v>
      </c>
      <c r="H19" s="4">
        <v>0.04348726444398426</v>
      </c>
      <c r="I19" s="4">
        <v>0.03732335888618832</v>
      </c>
      <c r="J19" s="4">
        <v>0.03</v>
      </c>
      <c r="K19" s="4">
        <v>0.1026382092609406</v>
      </c>
      <c r="L19" s="1" t="s">
        <v>97</v>
      </c>
      <c r="M19" s="5">
        <v>11.63614457831325</v>
      </c>
      <c r="N19" s="3">
        <v>4.15</v>
      </c>
      <c r="O19" s="3">
        <v>2.1</v>
      </c>
      <c r="P19" s="4">
        <v>0.5060240963855421</v>
      </c>
      <c r="Q19" s="1">
        <v>51</v>
      </c>
      <c r="R19" s="4">
        <v>0.02962100943384161</v>
      </c>
      <c r="S19" s="1" t="s">
        <v>118</v>
      </c>
      <c r="T19" s="4" t="s">
        <v>146</v>
      </c>
      <c r="U19" s="1" t="s">
        <v>148</v>
      </c>
      <c r="V19" s="6" t="s">
        <v>151</v>
      </c>
      <c r="W19" s="7">
        <v>23316.239228</v>
      </c>
      <c r="X19" s="10">
        <v>45744</v>
      </c>
      <c r="Y19" s="1" t="s">
        <v>163</v>
      </c>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row>
    <row r="20" spans="1:52">
      <c r="A20" s="8" t="s">
        <v>43</v>
      </c>
      <c r="B20" s="2">
        <f>HYPERLINK("https://www.suredividend.com/sure-analysis-ITW/","Illinois Tool Works, Inc.")</f>
        <v>0</v>
      </c>
      <c r="C20" s="1" t="s">
        <v>95</v>
      </c>
      <c r="D20" s="3">
        <v>243</v>
      </c>
      <c r="E20" s="3">
        <v>242.37</v>
      </c>
      <c r="F20" s="3">
        <v>231</v>
      </c>
      <c r="G20" s="4">
        <v>1.049220779220779</v>
      </c>
      <c r="H20" s="4">
        <v>0.02475553905186285</v>
      </c>
      <c r="I20" s="4">
        <v>-0.009563530498651995</v>
      </c>
      <c r="J20" s="4">
        <v>0.09</v>
      </c>
      <c r="K20" s="4">
        <v>0.1011336039184398</v>
      </c>
      <c r="L20" s="1" t="s">
        <v>97</v>
      </c>
      <c r="M20" s="5">
        <v>23.41739130434783</v>
      </c>
      <c r="N20" s="3">
        <v>10.35</v>
      </c>
      <c r="O20" s="3">
        <v>6</v>
      </c>
      <c r="P20" s="4">
        <v>0.5797101449275363</v>
      </c>
      <c r="Q20" s="1">
        <v>61</v>
      </c>
      <c r="R20" s="4">
        <v>0.07011922960697747</v>
      </c>
      <c r="S20" s="1" t="s">
        <v>119</v>
      </c>
      <c r="T20" s="4" t="s">
        <v>146</v>
      </c>
      <c r="U20" s="1" t="s">
        <v>148</v>
      </c>
      <c r="V20" s="6" t="s">
        <v>152</v>
      </c>
      <c r="W20" s="7">
        <v>71052.5</v>
      </c>
      <c r="X20" s="10">
        <v>45785</v>
      </c>
      <c r="Y20" s="1" t="s">
        <v>161</v>
      </c>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row>
    <row r="21" spans="1:52">
      <c r="A21" s="8" t="s">
        <v>44</v>
      </c>
      <c r="B21" s="2">
        <f>HYPERLINK("https://www.suredividend.com/sure-analysis-GWW/","W.W. Grainger Inc.")</f>
        <v>0</v>
      </c>
      <c r="C21" s="1" t="s">
        <v>94</v>
      </c>
      <c r="D21" s="3">
        <v>1052</v>
      </c>
      <c r="E21" s="3">
        <v>1035.87</v>
      </c>
      <c r="F21" s="3">
        <v>1008</v>
      </c>
      <c r="G21" s="4">
        <v>1.027648809523809</v>
      </c>
      <c r="H21" s="4">
        <v>0.008726963808199871</v>
      </c>
      <c r="I21" s="4">
        <v>-0.005439846892291711</v>
      </c>
      <c r="J21" s="4">
        <v>0.1</v>
      </c>
      <c r="K21" s="4">
        <v>0.1007842862661821</v>
      </c>
      <c r="L21" s="1" t="s">
        <v>97</v>
      </c>
      <c r="M21" s="5">
        <v>24.66357142857143</v>
      </c>
      <c r="N21" s="3">
        <v>42</v>
      </c>
      <c r="O21" s="3">
        <v>9.039999999999999</v>
      </c>
      <c r="P21" s="4">
        <v>0.2152380952380952</v>
      </c>
      <c r="Q21" s="1">
        <v>53</v>
      </c>
      <c r="R21" s="4">
        <v>0.03945965951405572</v>
      </c>
      <c r="S21" s="1" t="s">
        <v>105</v>
      </c>
      <c r="T21" s="4" t="s">
        <v>146</v>
      </c>
      <c r="U21" s="1" t="s">
        <v>148</v>
      </c>
      <c r="V21" s="6" t="s">
        <v>152</v>
      </c>
      <c r="W21" s="7">
        <v>49710.977612</v>
      </c>
      <c r="X21" s="10">
        <v>45691</v>
      </c>
      <c r="Y21" s="1" t="s">
        <v>168</v>
      </c>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row>
    <row r="22" spans="1:52">
      <c r="A22" s="8" t="s">
        <v>45</v>
      </c>
      <c r="B22" s="2">
        <f>HYPERLINK("https://www.suredividend.com/sure-analysis-MKC/","McCormick &amp; Co., Inc.")</f>
        <v>0</v>
      </c>
      <c r="C22" s="1" t="s">
        <v>94</v>
      </c>
      <c r="D22" s="3">
        <v>75</v>
      </c>
      <c r="E22" s="3">
        <v>76.06</v>
      </c>
      <c r="F22" s="3">
        <v>76</v>
      </c>
      <c r="G22" s="4">
        <v>1.00078947368421</v>
      </c>
      <c r="H22" s="4">
        <v>0.0236655272153563</v>
      </c>
      <c r="I22" s="4">
        <v>-0.0001578199878717879</v>
      </c>
      <c r="J22" s="4">
        <v>0.07000000000000001</v>
      </c>
      <c r="K22" s="4">
        <v>0.0911700829229718</v>
      </c>
      <c r="L22" s="1" t="s">
        <v>97</v>
      </c>
      <c r="M22" s="5">
        <v>25.18543046357616</v>
      </c>
      <c r="N22" s="3">
        <v>3.02</v>
      </c>
      <c r="O22" s="3">
        <v>1.8</v>
      </c>
      <c r="P22" s="4">
        <v>0.5960264900662252</v>
      </c>
      <c r="Q22" s="1">
        <v>39</v>
      </c>
      <c r="R22" s="4">
        <v>0.06961037572506878</v>
      </c>
      <c r="S22" s="1" t="s">
        <v>120</v>
      </c>
      <c r="T22" s="4" t="s">
        <v>146</v>
      </c>
      <c r="U22" s="1" t="s">
        <v>148</v>
      </c>
      <c r="V22" s="6" t="s">
        <v>151</v>
      </c>
      <c r="W22" s="7">
        <v>20400.989426</v>
      </c>
      <c r="X22" s="10">
        <v>45771</v>
      </c>
      <c r="Y22" s="1" t="s">
        <v>160</v>
      </c>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row>
    <row r="23" spans="1:52">
      <c r="A23" s="8" t="s">
        <v>46</v>
      </c>
      <c r="B23" s="2">
        <f>HYPERLINK("https://www.suredividend.com/sure-analysis-KO/","Coca-Cola Co")</f>
        <v>0</v>
      </c>
      <c r="C23" s="1" t="s">
        <v>95</v>
      </c>
      <c r="D23" s="3">
        <v>69</v>
      </c>
      <c r="E23" s="3">
        <v>69.91</v>
      </c>
      <c r="F23" s="3">
        <v>68</v>
      </c>
      <c r="G23" s="4">
        <v>1.028088235294118</v>
      </c>
      <c r="H23" s="4">
        <v>0.02918037476755829</v>
      </c>
      <c r="I23" s="4">
        <v>-0.00552488046911348</v>
      </c>
      <c r="J23" s="4">
        <v>0.07000000000000001</v>
      </c>
      <c r="K23" s="4">
        <v>0.08856532358924496</v>
      </c>
      <c r="L23" s="1" t="s">
        <v>97</v>
      </c>
      <c r="M23" s="5">
        <v>23.69830508474576</v>
      </c>
      <c r="N23" s="3">
        <v>2.95</v>
      </c>
      <c r="O23" s="3">
        <v>2.04</v>
      </c>
      <c r="P23" s="4">
        <v>0.6915254237288135</v>
      </c>
      <c r="Q23" s="1">
        <v>63</v>
      </c>
      <c r="R23" s="4">
        <v>0.0398346919425614</v>
      </c>
      <c r="S23" s="1" t="s">
        <v>121</v>
      </c>
      <c r="T23" s="4" t="s">
        <v>146</v>
      </c>
      <c r="U23" s="1" t="s">
        <v>148</v>
      </c>
      <c r="V23" s="6" t="s">
        <v>151</v>
      </c>
      <c r="W23" s="7">
        <v>303536.890364</v>
      </c>
      <c r="X23" s="10">
        <v>45706</v>
      </c>
      <c r="Y23" s="1" t="s">
        <v>162</v>
      </c>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row>
    <row r="24" spans="1:52">
      <c r="A24" s="8" t="s">
        <v>47</v>
      </c>
      <c r="B24" s="2">
        <f>HYPERLINK("https://www.suredividend.com/sure-analysis-AOS/","A.O. Smith Corp.")</f>
        <v>0</v>
      </c>
      <c r="C24" s="1" t="s">
        <v>94</v>
      </c>
      <c r="D24" s="3">
        <v>67</v>
      </c>
      <c r="E24" s="3">
        <v>68.31999999999999</v>
      </c>
      <c r="F24" s="3">
        <v>71</v>
      </c>
      <c r="G24" s="4">
        <v>0.9622535211267604</v>
      </c>
      <c r="H24" s="4">
        <v>0.01990632318501171</v>
      </c>
      <c r="I24" s="4">
        <v>0.007725151707764111</v>
      </c>
      <c r="J24" s="4">
        <v>0.06</v>
      </c>
      <c r="K24" s="4">
        <v>0.08638978281477372</v>
      </c>
      <c r="L24" s="1" t="s">
        <v>97</v>
      </c>
      <c r="M24" s="5">
        <v>18.21866666666666</v>
      </c>
      <c r="N24" s="3">
        <v>3.75</v>
      </c>
      <c r="O24" s="3">
        <v>1.36</v>
      </c>
      <c r="P24" s="4">
        <v>0.3626666666666667</v>
      </c>
      <c r="Q24" s="1">
        <v>31</v>
      </c>
      <c r="R24" s="4">
        <v>0.07028365177818952</v>
      </c>
      <c r="S24" s="1" t="s">
        <v>122</v>
      </c>
      <c r="T24" s="4" t="s">
        <v>146</v>
      </c>
      <c r="U24" s="1" t="s">
        <v>148</v>
      </c>
      <c r="V24" s="6" t="s">
        <v>152</v>
      </c>
      <c r="W24" s="7">
        <v>9704.626478</v>
      </c>
      <c r="X24" s="10">
        <v>45780</v>
      </c>
      <c r="Y24" s="1" t="s">
        <v>166</v>
      </c>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row>
    <row r="25" spans="1:52">
      <c r="A25" s="8" t="s">
        <v>48</v>
      </c>
      <c r="B25" s="2">
        <f>HYPERLINK("https://www.suredividend.com/sure-analysis-ADP/","Automatic Data Processing Inc.")</f>
        <v>0</v>
      </c>
      <c r="C25" s="1" t="s">
        <v>95</v>
      </c>
      <c r="D25" s="3">
        <v>303</v>
      </c>
      <c r="E25" s="3">
        <v>307.67</v>
      </c>
      <c r="F25" s="3">
        <v>290</v>
      </c>
      <c r="G25" s="4">
        <v>1.060931034482759</v>
      </c>
      <c r="H25" s="4">
        <v>0.02002145155523775</v>
      </c>
      <c r="I25" s="4">
        <v>-0.0117596794670366</v>
      </c>
      <c r="J25" s="4">
        <v>0.08</v>
      </c>
      <c r="K25" s="4">
        <v>0.08617082927971387</v>
      </c>
      <c r="L25" s="1" t="s">
        <v>97</v>
      </c>
      <c r="M25" s="5">
        <v>30.767</v>
      </c>
      <c r="N25" s="3">
        <v>10</v>
      </c>
      <c r="O25" s="3">
        <v>6.16</v>
      </c>
      <c r="P25" s="4">
        <v>0.616</v>
      </c>
      <c r="Q25" s="1">
        <v>50</v>
      </c>
      <c r="R25" s="4">
        <v>0.07997467958574633</v>
      </c>
      <c r="S25" s="1" t="s">
        <v>121</v>
      </c>
      <c r="T25" s="4" t="s">
        <v>146</v>
      </c>
      <c r="U25" s="1" t="s">
        <v>148</v>
      </c>
      <c r="V25" s="6" t="s">
        <v>152</v>
      </c>
      <c r="W25" s="7">
        <v>124910.548322</v>
      </c>
      <c r="X25" s="10">
        <v>45784</v>
      </c>
      <c r="Y25" s="1" t="s">
        <v>162</v>
      </c>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row>
    <row r="26" spans="1:52">
      <c r="A26" s="8" t="s">
        <v>49</v>
      </c>
      <c r="B26" s="2">
        <f>HYPERLINK("https://www.suredividend.com/sure-analysis-ROP/","Roper Technologies Inc")</f>
        <v>0</v>
      </c>
      <c r="C26" s="1" t="s">
        <v>95</v>
      </c>
      <c r="D26" s="3">
        <v>552</v>
      </c>
      <c r="E26" s="3">
        <v>578.63</v>
      </c>
      <c r="F26" s="3">
        <v>518</v>
      </c>
      <c r="G26" s="4">
        <v>1.117046332046332</v>
      </c>
      <c r="H26" s="4">
        <v>0.005703126350171958</v>
      </c>
      <c r="I26" s="4">
        <v>-0.02189436119838961</v>
      </c>
      <c r="J26" s="4">
        <v>0.1</v>
      </c>
      <c r="K26" s="4">
        <v>0.08156956068751198</v>
      </c>
      <c r="L26" s="1" t="s">
        <v>97</v>
      </c>
      <c r="M26" s="5">
        <v>29.03311590566985</v>
      </c>
      <c r="N26" s="3">
        <v>19.93</v>
      </c>
      <c r="O26" s="3">
        <v>3.3</v>
      </c>
      <c r="P26" s="4">
        <v>0.1655795283492223</v>
      </c>
      <c r="Q26" s="1">
        <v>32</v>
      </c>
      <c r="R26" s="4">
        <v>0.09980608000232882</v>
      </c>
      <c r="S26" s="1" t="s">
        <v>123</v>
      </c>
      <c r="T26" s="4" t="s">
        <v>146</v>
      </c>
      <c r="U26" s="1" t="s">
        <v>148</v>
      </c>
      <c r="V26" s="6" t="s">
        <v>152</v>
      </c>
      <c r="W26" s="7">
        <v>61335.383681</v>
      </c>
      <c r="X26" s="10">
        <v>45776</v>
      </c>
      <c r="Y26" s="1" t="s">
        <v>168</v>
      </c>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row>
    <row r="27" spans="1:52">
      <c r="A27" s="8" t="s">
        <v>50</v>
      </c>
      <c r="B27" s="2">
        <f>HYPERLINK("https://www.suredividend.com/sure-analysis-CHD/","Church &amp; Dwight Co., Inc.")</f>
        <v>0</v>
      </c>
      <c r="C27" s="1" t="s">
        <v>94</v>
      </c>
      <c r="D27" s="3">
        <v>92</v>
      </c>
      <c r="E27" s="3">
        <v>91.56</v>
      </c>
      <c r="F27" s="3">
        <v>93</v>
      </c>
      <c r="G27" s="4">
        <v>0.984516129032258</v>
      </c>
      <c r="H27" s="4">
        <v>0.01288772389689821</v>
      </c>
      <c r="I27" s="4">
        <v>0.003125875003783252</v>
      </c>
      <c r="J27" s="4">
        <v>0.06</v>
      </c>
      <c r="K27" s="4">
        <v>0.07510158866510319</v>
      </c>
      <c r="L27" s="1" t="s">
        <v>97</v>
      </c>
      <c r="M27" s="5">
        <v>26.53913043478261</v>
      </c>
      <c r="N27" s="3">
        <v>3.45</v>
      </c>
      <c r="O27" s="3">
        <v>1.18</v>
      </c>
      <c r="P27" s="4">
        <v>0.3420289855072464</v>
      </c>
      <c r="Q27" s="1">
        <v>29</v>
      </c>
      <c r="R27" s="4">
        <v>0.0601199707922162</v>
      </c>
      <c r="S27" s="1" t="s">
        <v>124</v>
      </c>
      <c r="T27" s="4" t="s">
        <v>146</v>
      </c>
      <c r="U27" s="1" t="s">
        <v>148</v>
      </c>
      <c r="V27" s="6" t="s">
        <v>151</v>
      </c>
      <c r="W27" s="7">
        <v>22551.615566</v>
      </c>
      <c r="X27" s="10">
        <v>45787</v>
      </c>
      <c r="Y27" s="1" t="s">
        <v>162</v>
      </c>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row>
    <row r="28" spans="1:52">
      <c r="A28" s="8" t="s">
        <v>51</v>
      </c>
      <c r="B28" s="2">
        <f>HYPERLINK("https://www.suredividend.com/sure-analysis-APD/","Air Products &amp; Chemicals Inc.")</f>
        <v>0</v>
      </c>
      <c r="C28" s="1" t="s">
        <v>95</v>
      </c>
      <c r="D28" s="3">
        <v>311</v>
      </c>
      <c r="E28" s="3">
        <v>270.51</v>
      </c>
      <c r="F28" s="3">
        <v>257</v>
      </c>
      <c r="G28" s="4">
        <v>1.052568093385214</v>
      </c>
      <c r="H28" s="4">
        <v>0.02646852242061292</v>
      </c>
      <c r="I28" s="4">
        <v>-0.01019427873417023</v>
      </c>
      <c r="J28" s="4">
        <v>0.06</v>
      </c>
      <c r="K28" s="4">
        <v>0.07479131475278455</v>
      </c>
      <c r="L28" s="1" t="s">
        <v>97</v>
      </c>
      <c r="M28" s="5">
        <v>21.05136186770428</v>
      </c>
      <c r="N28" s="3">
        <v>12.85</v>
      </c>
      <c r="O28" s="3">
        <v>7.16</v>
      </c>
      <c r="P28" s="4">
        <v>0.5571984435797666</v>
      </c>
      <c r="Q28" s="1">
        <v>43</v>
      </c>
      <c r="R28" s="4">
        <v>0.06995161375136361</v>
      </c>
      <c r="S28" s="1" t="s">
        <v>125</v>
      </c>
      <c r="T28" s="4" t="s">
        <v>146</v>
      </c>
      <c r="U28" s="1" t="s">
        <v>148</v>
      </c>
      <c r="V28" s="6" t="s">
        <v>153</v>
      </c>
      <c r="W28" s="7">
        <v>60338.412742</v>
      </c>
      <c r="X28" s="10">
        <v>45724</v>
      </c>
      <c r="Y28" s="1" t="s">
        <v>166</v>
      </c>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row>
    <row r="29" spans="1:52">
      <c r="A29" s="8" t="s">
        <v>52</v>
      </c>
      <c r="B29" s="2">
        <f>HYPERLINK("https://www.suredividend.com/sure-analysis-BRO/","Brown &amp; Brown, Inc.")</f>
        <v>0</v>
      </c>
      <c r="C29" s="1" t="s">
        <v>95</v>
      </c>
      <c r="D29" s="3">
        <v>108</v>
      </c>
      <c r="E29" s="3">
        <v>111.3</v>
      </c>
      <c r="F29" s="3">
        <v>101</v>
      </c>
      <c r="G29" s="4">
        <v>1.101980198019802</v>
      </c>
      <c r="H29" s="4">
        <v>0.005390835579514825</v>
      </c>
      <c r="I29" s="4">
        <v>-0.01923436122377353</v>
      </c>
      <c r="J29" s="4">
        <v>0.09</v>
      </c>
      <c r="K29" s="4">
        <v>0.0743546181285486</v>
      </c>
      <c r="L29" s="1" t="s">
        <v>97</v>
      </c>
      <c r="M29" s="5">
        <v>26.5</v>
      </c>
      <c r="N29" s="3">
        <v>4.2</v>
      </c>
      <c r="O29" s="3">
        <v>0.6</v>
      </c>
      <c r="P29" s="4">
        <v>0.1428571428571428</v>
      </c>
      <c r="Q29" s="1">
        <v>31</v>
      </c>
      <c r="R29" s="4">
        <v>0.08924936491294377</v>
      </c>
      <c r="S29" s="1" t="s">
        <v>105</v>
      </c>
      <c r="T29" s="4" t="s">
        <v>146</v>
      </c>
      <c r="U29" s="1" t="s">
        <v>148</v>
      </c>
      <c r="V29" s="6" t="s">
        <v>155</v>
      </c>
      <c r="W29" s="7">
        <v>31862.163223</v>
      </c>
      <c r="X29" s="10">
        <v>45777</v>
      </c>
      <c r="Y29" s="1" t="s">
        <v>162</v>
      </c>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row>
    <row r="30" spans="1:52">
      <c r="A30" s="8" t="s">
        <v>53</v>
      </c>
      <c r="B30" s="2">
        <f>HYPERLINK("https://www.suredividend.com/sure-analysis-DOV/","Dover Corp.")</f>
        <v>0</v>
      </c>
      <c r="C30" s="1" t="s">
        <v>95</v>
      </c>
      <c r="D30" s="3">
        <v>171</v>
      </c>
      <c r="E30" s="3">
        <v>184.61</v>
      </c>
      <c r="F30" s="3">
        <v>167</v>
      </c>
      <c r="G30" s="4">
        <v>1.105449101796407</v>
      </c>
      <c r="H30" s="4">
        <v>0.01115865879421483</v>
      </c>
      <c r="I30" s="4">
        <v>-0.0198506646075769</v>
      </c>
      <c r="J30" s="4">
        <v>0.08</v>
      </c>
      <c r="K30" s="4">
        <v>0.06757603139001844</v>
      </c>
      <c r="L30" s="1" t="s">
        <v>97</v>
      </c>
      <c r="M30" s="5">
        <v>19.8505376344086</v>
      </c>
      <c r="N30" s="3">
        <v>9.300000000000001</v>
      </c>
      <c r="O30" s="3">
        <v>2.06</v>
      </c>
      <c r="P30" s="4">
        <v>0.221505376344086</v>
      </c>
      <c r="Q30" s="1">
        <v>69</v>
      </c>
      <c r="R30" s="4">
        <v>0.01045854921924794</v>
      </c>
      <c r="S30" s="1" t="s">
        <v>126</v>
      </c>
      <c r="T30" s="4" t="s">
        <v>146</v>
      </c>
      <c r="U30" s="1" t="s">
        <v>148</v>
      </c>
      <c r="V30" s="6" t="s">
        <v>152</v>
      </c>
      <c r="W30" s="7">
        <v>24152.305291</v>
      </c>
      <c r="X30" s="10">
        <v>45784</v>
      </c>
      <c r="Y30" s="1" t="s">
        <v>160</v>
      </c>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row>
    <row r="31" spans="1:52">
      <c r="A31" s="8" t="s">
        <v>54</v>
      </c>
      <c r="B31" s="2">
        <f>HYPERLINK("https://www.suredividend.com/sure-analysis-CL/","Colgate-Palmolive Co.")</f>
        <v>0</v>
      </c>
      <c r="C31" s="1" t="s">
        <v>95</v>
      </c>
      <c r="D31" s="3">
        <v>91</v>
      </c>
      <c r="E31" s="3">
        <v>89.8</v>
      </c>
      <c r="F31" s="3">
        <v>88</v>
      </c>
      <c r="G31" s="4">
        <v>1.020454545454546</v>
      </c>
      <c r="H31" s="4">
        <v>0.02316258351893096</v>
      </c>
      <c r="I31" s="4">
        <v>-0.004041443463123739</v>
      </c>
      <c r="J31" s="4">
        <v>0.05</v>
      </c>
      <c r="K31" s="4">
        <v>0.06612217897114037</v>
      </c>
      <c r="L31" s="1" t="s">
        <v>97</v>
      </c>
      <c r="M31" s="5">
        <v>24.6027397260274</v>
      </c>
      <c r="N31" s="3">
        <v>3.65</v>
      </c>
      <c r="O31" s="3">
        <v>2.08</v>
      </c>
      <c r="P31" s="4">
        <v>0.5698630136986301</v>
      </c>
      <c r="Q31" s="1">
        <v>64</v>
      </c>
      <c r="R31" s="4">
        <v>0.02988976347130756</v>
      </c>
      <c r="S31" s="1" t="s">
        <v>127</v>
      </c>
      <c r="T31" s="4" t="s">
        <v>146</v>
      </c>
      <c r="U31" s="1" t="s">
        <v>148</v>
      </c>
      <c r="V31" s="6" t="s">
        <v>151</v>
      </c>
      <c r="W31" s="7">
        <v>72783.830798</v>
      </c>
      <c r="X31" s="10">
        <v>45784</v>
      </c>
      <c r="Y31" s="1" t="s">
        <v>162</v>
      </c>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row>
    <row r="32" spans="1:52">
      <c r="A32" s="8" t="s">
        <v>55</v>
      </c>
      <c r="B32" s="2">
        <f>HYPERLINK("https://www.suredividend.com/sure-analysis-ABBV/","Abbvie Inc")</f>
        <v>0</v>
      </c>
      <c r="C32" s="1" t="s">
        <v>95</v>
      </c>
      <c r="D32" s="3">
        <v>186</v>
      </c>
      <c r="E32" s="3">
        <v>177.07</v>
      </c>
      <c r="F32" s="3">
        <v>158</v>
      </c>
      <c r="G32" s="4">
        <v>1.120696202531646</v>
      </c>
      <c r="H32" s="4">
        <v>0.03704749534082566</v>
      </c>
      <c r="I32" s="4">
        <v>-0.02253228941539998</v>
      </c>
      <c r="J32" s="4">
        <v>0.05</v>
      </c>
      <c r="K32" s="4">
        <v>0.06146468567285157</v>
      </c>
      <c r="L32" s="1" t="s">
        <v>97</v>
      </c>
      <c r="M32" s="5">
        <v>14.52584085315833</v>
      </c>
      <c r="N32" s="3">
        <v>12.19</v>
      </c>
      <c r="O32" s="3">
        <v>6.56</v>
      </c>
      <c r="P32" s="4">
        <v>0.5381460213289582</v>
      </c>
      <c r="Q32" s="1">
        <v>53</v>
      </c>
      <c r="R32" s="4">
        <v>0.03996760299438673</v>
      </c>
      <c r="S32" s="1" t="s">
        <v>128</v>
      </c>
      <c r="T32" s="4" t="s">
        <v>146</v>
      </c>
      <c r="U32" s="1" t="s">
        <v>148</v>
      </c>
      <c r="V32" s="6" t="s">
        <v>150</v>
      </c>
      <c r="W32" s="7">
        <v>326077.998784</v>
      </c>
      <c r="X32" s="10">
        <v>45776</v>
      </c>
      <c r="Y32" s="1" t="s">
        <v>166</v>
      </c>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row>
    <row r="33" spans="1:52">
      <c r="A33" s="8" t="s">
        <v>56</v>
      </c>
      <c r="B33" s="2">
        <f>HYPERLINK("https://www.suredividend.com/sure-analysis-CAT/","Caterpillar Inc.")</f>
        <v>0</v>
      </c>
      <c r="C33" s="1" t="s">
        <v>95</v>
      </c>
      <c r="D33" s="3">
        <v>307</v>
      </c>
      <c r="E33" s="3">
        <v>339.66</v>
      </c>
      <c r="F33" s="3">
        <v>330</v>
      </c>
      <c r="G33" s="4">
        <v>1.029272727272727</v>
      </c>
      <c r="H33" s="4">
        <v>0.0166048401342519</v>
      </c>
      <c r="I33" s="4">
        <v>-0.005753875249734253</v>
      </c>
      <c r="J33" s="4">
        <v>0.05</v>
      </c>
      <c r="K33" s="4">
        <v>0.06110493039563503</v>
      </c>
      <c r="L33" s="1" t="s">
        <v>97</v>
      </c>
      <c r="M33" s="5">
        <v>16.983</v>
      </c>
      <c r="N33" s="3">
        <v>20</v>
      </c>
      <c r="O33" s="3">
        <v>5.64</v>
      </c>
      <c r="P33" s="4">
        <v>0.282</v>
      </c>
      <c r="Q33" s="1">
        <v>31</v>
      </c>
      <c r="R33" s="4">
        <v>0.08007791356891714</v>
      </c>
      <c r="S33" s="1" t="s">
        <v>129</v>
      </c>
      <c r="T33" s="4" t="s">
        <v>146</v>
      </c>
      <c r="U33" s="1" t="s">
        <v>148</v>
      </c>
      <c r="V33" s="6" t="s">
        <v>152</v>
      </c>
      <c r="W33" s="7">
        <v>153380.627009</v>
      </c>
      <c r="X33" s="10">
        <v>45777</v>
      </c>
      <c r="Y33" s="1" t="s">
        <v>168</v>
      </c>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row>
    <row r="34" spans="1:52">
      <c r="A34" s="8" t="s">
        <v>57</v>
      </c>
      <c r="B34" s="2">
        <f>HYPERLINK("https://www.suredividend.com/sure-analysis-ATO/","Atmos Energy Corp.")</f>
        <v>0</v>
      </c>
      <c r="C34" s="1" t="s">
        <v>95</v>
      </c>
      <c r="D34" s="3">
        <v>143</v>
      </c>
      <c r="E34" s="3">
        <v>159.76</v>
      </c>
      <c r="F34" s="3">
        <v>137</v>
      </c>
      <c r="G34" s="4">
        <v>1.166131386861314</v>
      </c>
      <c r="H34" s="4">
        <v>0.02178267401101653</v>
      </c>
      <c r="I34" s="4">
        <v>-0.03027073302737648</v>
      </c>
      <c r="J34" s="4">
        <v>0.07000000000000001</v>
      </c>
      <c r="K34" s="4">
        <v>0.06039122667824737</v>
      </c>
      <c r="L34" s="1" t="s">
        <v>97</v>
      </c>
      <c r="M34" s="5">
        <v>22.18888888888889</v>
      </c>
      <c r="N34" s="3">
        <v>7.2</v>
      </c>
      <c r="O34" s="3">
        <v>3.48</v>
      </c>
      <c r="P34" s="4">
        <v>0.4833333333333333</v>
      </c>
      <c r="Q34" s="1">
        <v>41</v>
      </c>
      <c r="R34" s="4">
        <v>0.07986218022009695</v>
      </c>
      <c r="S34" s="1" t="s">
        <v>130</v>
      </c>
      <c r="T34" s="4" t="s">
        <v>146</v>
      </c>
      <c r="U34" s="1" t="s">
        <v>148</v>
      </c>
      <c r="V34" s="6" t="s">
        <v>156</v>
      </c>
      <c r="W34" s="7">
        <v>25391.661079</v>
      </c>
      <c r="X34" s="10">
        <v>45699</v>
      </c>
      <c r="Y34" s="1" t="s">
        <v>162</v>
      </c>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row>
    <row r="35" spans="1:52">
      <c r="A35" s="8" t="s">
        <v>58</v>
      </c>
      <c r="B35" s="2">
        <f>HYPERLINK("https://www.suredividend.com/sure-analysis-PNR/","Pentair plc")</f>
        <v>0</v>
      </c>
      <c r="C35" s="1" t="s">
        <v>95</v>
      </c>
      <c r="D35" s="3">
        <v>90</v>
      </c>
      <c r="E35" s="3">
        <v>93.45999999999999</v>
      </c>
      <c r="F35" s="3">
        <v>85</v>
      </c>
      <c r="G35" s="4">
        <v>1.099529411764706</v>
      </c>
      <c r="H35" s="4">
        <v>0.01069976460517869</v>
      </c>
      <c r="I35" s="4">
        <v>-0.01879753675179652</v>
      </c>
      <c r="J35" s="4">
        <v>0.07000000000000001</v>
      </c>
      <c r="K35" s="4">
        <v>0.05993001168276391</v>
      </c>
      <c r="L35" s="1" t="s">
        <v>97</v>
      </c>
      <c r="M35" s="5">
        <v>19.75898520084566</v>
      </c>
      <c r="N35" s="3">
        <v>4.73</v>
      </c>
      <c r="O35" s="3">
        <v>1</v>
      </c>
      <c r="P35" s="4">
        <v>0.2114164904862579</v>
      </c>
      <c r="Q35" s="1">
        <v>49</v>
      </c>
      <c r="R35" s="4">
        <v>0.05061112176150684</v>
      </c>
      <c r="S35" s="1" t="s">
        <v>127</v>
      </c>
      <c r="T35" s="4" t="s">
        <v>146</v>
      </c>
      <c r="U35" s="1" t="s">
        <v>149</v>
      </c>
      <c r="V35" s="6" t="s">
        <v>152</v>
      </c>
      <c r="W35" s="7">
        <v>15376.69314</v>
      </c>
      <c r="X35" s="10">
        <v>45772</v>
      </c>
      <c r="Y35" s="1" t="s">
        <v>166</v>
      </c>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row>
    <row r="36" spans="1:52">
      <c r="A36" s="8" t="s">
        <v>59</v>
      </c>
      <c r="B36" s="2">
        <f>HYPERLINK("https://www.suredividend.com/sure-analysis-GD/","General Dynamics Corp.")</f>
        <v>0</v>
      </c>
      <c r="C36" s="1" t="s">
        <v>95</v>
      </c>
      <c r="D36" s="3">
        <v>272</v>
      </c>
      <c r="E36" s="3">
        <v>271.56</v>
      </c>
      <c r="F36" s="3">
        <v>239</v>
      </c>
      <c r="G36" s="4">
        <v>1.136234309623431</v>
      </c>
      <c r="H36" s="4">
        <v>0.02209456473707468</v>
      </c>
      <c r="I36" s="4">
        <v>-0.02522042600770802</v>
      </c>
      <c r="J36" s="4">
        <v>0.06</v>
      </c>
      <c r="K36" s="4">
        <v>0.05545829920972167</v>
      </c>
      <c r="L36" s="1" t="s">
        <v>97</v>
      </c>
      <c r="M36" s="5">
        <v>18.20107238605898</v>
      </c>
      <c r="N36" s="3">
        <v>14.92</v>
      </c>
      <c r="O36" s="3">
        <v>6</v>
      </c>
      <c r="P36" s="4">
        <v>0.4021447721179625</v>
      </c>
      <c r="Q36" s="1">
        <v>34</v>
      </c>
      <c r="R36" s="4">
        <v>0.06001706997692002</v>
      </c>
      <c r="S36" s="1" t="s">
        <v>131</v>
      </c>
      <c r="T36" s="4" t="s">
        <v>146</v>
      </c>
      <c r="U36" s="1" t="s">
        <v>148</v>
      </c>
      <c r="V36" s="6" t="s">
        <v>152</v>
      </c>
      <c r="W36" s="7">
        <v>72885.662024</v>
      </c>
      <c r="X36" s="10">
        <v>45773</v>
      </c>
      <c r="Y36" s="1" t="s">
        <v>169</v>
      </c>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row>
    <row r="37" spans="1:52">
      <c r="A37" s="8" t="s">
        <v>60</v>
      </c>
      <c r="B37" s="2">
        <f>HYPERLINK("https://www.suredividend.com/sure-analysis-ABT/","Abbott Laboratories")</f>
        <v>0</v>
      </c>
      <c r="C37" s="1" t="s">
        <v>95</v>
      </c>
      <c r="D37" s="3">
        <v>131</v>
      </c>
      <c r="E37" s="3">
        <v>133.26</v>
      </c>
      <c r="F37" s="3">
        <v>113</v>
      </c>
      <c r="G37" s="4">
        <v>1.17929203539823</v>
      </c>
      <c r="H37" s="4">
        <v>0.01770974035719646</v>
      </c>
      <c r="I37" s="4">
        <v>-0.03244485441747336</v>
      </c>
      <c r="J37" s="4">
        <v>0.07000000000000001</v>
      </c>
      <c r="K37" s="4">
        <v>0.05359646549699071</v>
      </c>
      <c r="L37" s="1" t="s">
        <v>97</v>
      </c>
      <c r="M37" s="5">
        <v>25.8757281553398</v>
      </c>
      <c r="N37" s="3">
        <v>5.15</v>
      </c>
      <c r="O37" s="3">
        <v>2.36</v>
      </c>
      <c r="P37" s="4">
        <v>0.458252427184466</v>
      </c>
      <c r="Q37" s="1">
        <v>53</v>
      </c>
      <c r="R37" s="4">
        <v>0.06999857218918182</v>
      </c>
      <c r="S37" s="1" t="s">
        <v>128</v>
      </c>
      <c r="T37" s="4" t="s">
        <v>146</v>
      </c>
      <c r="U37" s="1" t="s">
        <v>148</v>
      </c>
      <c r="V37" s="6" t="s">
        <v>150</v>
      </c>
      <c r="W37" s="7">
        <v>231815.810597</v>
      </c>
      <c r="X37" s="10">
        <v>45771</v>
      </c>
      <c r="Y37" s="1" t="s">
        <v>160</v>
      </c>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row>
    <row r="38" spans="1:52">
      <c r="A38" s="8" t="s">
        <v>61</v>
      </c>
      <c r="B38" s="2">
        <f>HYPERLINK("https://www.suredividend.com/sure-analysis-MCD/","McDonald`s Corp")</f>
        <v>0</v>
      </c>
      <c r="C38" s="1" t="s">
        <v>95</v>
      </c>
      <c r="D38" s="3">
        <v>310</v>
      </c>
      <c r="E38" s="3">
        <v>313.49</v>
      </c>
      <c r="F38" s="3">
        <v>271</v>
      </c>
      <c r="G38" s="4">
        <v>1.156789667896679</v>
      </c>
      <c r="H38" s="4">
        <v>0.02258445245462375</v>
      </c>
      <c r="I38" s="4">
        <v>-0.02870954742192144</v>
      </c>
      <c r="J38" s="4">
        <v>0.06</v>
      </c>
      <c r="K38" s="4">
        <v>0.05253333647824254</v>
      </c>
      <c r="L38" s="1" t="s">
        <v>97</v>
      </c>
      <c r="M38" s="5">
        <v>25.4249797242498</v>
      </c>
      <c r="N38" s="3">
        <v>12.33</v>
      </c>
      <c r="O38" s="3">
        <v>7.08</v>
      </c>
      <c r="P38" s="4">
        <v>0.5742092457420924</v>
      </c>
      <c r="Q38" s="1">
        <v>48</v>
      </c>
      <c r="R38" s="4">
        <v>0.05989622236139081</v>
      </c>
      <c r="S38" s="1" t="s">
        <v>132</v>
      </c>
      <c r="T38" s="4" t="s">
        <v>146</v>
      </c>
      <c r="U38" s="1" t="s">
        <v>148</v>
      </c>
      <c r="V38" s="6" t="s">
        <v>154</v>
      </c>
      <c r="W38" s="7">
        <v>224112.170082</v>
      </c>
      <c r="X38" s="10">
        <v>45700</v>
      </c>
      <c r="Y38" s="1" t="s">
        <v>169</v>
      </c>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row>
    <row r="39" spans="1:52">
      <c r="A39" s="8" t="s">
        <v>62</v>
      </c>
      <c r="B39" s="2">
        <f>HYPERLINK("https://www.suredividend.com/sure-analysis-ERIE/","Erie Indemnity Co.")</f>
        <v>0</v>
      </c>
      <c r="C39" s="1" t="s">
        <v>96</v>
      </c>
      <c r="D39" s="3">
        <v>450</v>
      </c>
      <c r="E39" s="3">
        <v>352.2</v>
      </c>
      <c r="F39" s="3">
        <v>316</v>
      </c>
      <c r="G39" s="4">
        <v>1.114556962025316</v>
      </c>
      <c r="H39" s="4">
        <v>0.01550255536626917</v>
      </c>
      <c r="I39" s="4">
        <v>-0.02145782999686308</v>
      </c>
      <c r="J39" s="4">
        <v>0.06</v>
      </c>
      <c r="K39" s="4">
        <v>0.05235131267441573</v>
      </c>
      <c r="L39" s="1" t="s">
        <v>97</v>
      </c>
      <c r="M39" s="5">
        <v>24.54355400696864</v>
      </c>
      <c r="N39" s="3">
        <v>14.35</v>
      </c>
      <c r="O39" s="3">
        <v>5.46</v>
      </c>
      <c r="P39" s="4">
        <v>0.3804878048780488</v>
      </c>
      <c r="Q39" s="1">
        <v>35</v>
      </c>
      <c r="R39" s="4">
        <v>0.0500452799516693</v>
      </c>
      <c r="S39" s="1" t="s">
        <v>133</v>
      </c>
      <c r="T39" s="4" t="s">
        <v>146</v>
      </c>
      <c r="U39" s="1" t="s">
        <v>148</v>
      </c>
      <c r="V39" s="6" t="s">
        <v>155</v>
      </c>
      <c r="W39" s="7">
        <v>16314.876652</v>
      </c>
      <c r="X39" s="10">
        <v>45721</v>
      </c>
      <c r="Y39" s="1" t="s">
        <v>166</v>
      </c>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row>
    <row r="40" spans="1:52">
      <c r="A40" s="8" t="s">
        <v>63</v>
      </c>
      <c r="B40" s="2">
        <f>HYPERLINK("https://www.suredividend.com/sure-analysis-PG/","Procter &amp; Gamble Co.")</f>
        <v>0</v>
      </c>
      <c r="C40" s="1" t="s">
        <v>95</v>
      </c>
      <c r="D40" s="3">
        <v>162</v>
      </c>
      <c r="E40" s="3">
        <v>157.31</v>
      </c>
      <c r="F40" s="3">
        <v>135</v>
      </c>
      <c r="G40" s="4">
        <v>1.165259259259259</v>
      </c>
      <c r="H40" s="4">
        <v>0.02688958108194012</v>
      </c>
      <c r="I40" s="4">
        <v>-0.03012561946980119</v>
      </c>
      <c r="J40" s="4">
        <v>0.05</v>
      </c>
      <c r="K40" s="4">
        <v>0.04501406628021765</v>
      </c>
      <c r="L40" s="1" t="s">
        <v>97</v>
      </c>
      <c r="M40" s="5">
        <v>23.23633677991138</v>
      </c>
      <c r="N40" s="3">
        <v>6.77</v>
      </c>
      <c r="O40" s="3">
        <v>4.23</v>
      </c>
      <c r="P40" s="4">
        <v>0.6248153618906943</v>
      </c>
      <c r="Q40" s="1">
        <v>69</v>
      </c>
      <c r="R40" s="4">
        <v>0.03892911880562466</v>
      </c>
      <c r="S40" s="1" t="s">
        <v>129</v>
      </c>
      <c r="T40" s="4" t="s">
        <v>146</v>
      </c>
      <c r="U40" s="1" t="s">
        <v>148</v>
      </c>
      <c r="V40" s="6" t="s">
        <v>151</v>
      </c>
      <c r="W40" s="7">
        <v>369640.49708</v>
      </c>
      <c r="X40" s="10">
        <v>45776</v>
      </c>
      <c r="Y40" s="1" t="s">
        <v>165</v>
      </c>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row>
    <row r="41" spans="1:52">
      <c r="A41" s="8" t="s">
        <v>64</v>
      </c>
      <c r="B41" s="2">
        <f>HYPERLINK("https://www.suredividend.com/sure-analysis-CB/","Chubb Limited")</f>
        <v>0</v>
      </c>
      <c r="C41" s="1" t="s">
        <v>95</v>
      </c>
      <c r="D41" s="3">
        <v>279</v>
      </c>
      <c r="E41" s="3">
        <v>289.93</v>
      </c>
      <c r="F41" s="3">
        <v>273</v>
      </c>
      <c r="G41" s="4">
        <v>1.062014652014652</v>
      </c>
      <c r="H41" s="4">
        <v>0.01255475459593695</v>
      </c>
      <c r="I41" s="4">
        <v>-0.0119614303309894</v>
      </c>
      <c r="J41" s="4">
        <v>0.04</v>
      </c>
      <c r="K41" s="4">
        <v>0.04031423935927836</v>
      </c>
      <c r="L41" s="1" t="s">
        <v>97</v>
      </c>
      <c r="M41" s="5">
        <v>13.80619047619048</v>
      </c>
      <c r="N41" s="3">
        <v>21</v>
      </c>
      <c r="O41" s="3">
        <v>3.64</v>
      </c>
      <c r="P41" s="4">
        <v>0.1733333333333333</v>
      </c>
      <c r="Q41" s="1">
        <v>32</v>
      </c>
      <c r="R41" s="4">
        <v>0.05019588886204684</v>
      </c>
      <c r="S41" s="1" t="s">
        <v>116</v>
      </c>
      <c r="T41" s="4" t="s">
        <v>146</v>
      </c>
      <c r="U41" s="1" t="s">
        <v>149</v>
      </c>
      <c r="V41" s="6" t="s">
        <v>155</v>
      </c>
      <c r="W41" s="7">
        <v>119867.210882</v>
      </c>
      <c r="X41" s="10">
        <v>45776</v>
      </c>
      <c r="Y41" s="1" t="s">
        <v>166</v>
      </c>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row>
    <row r="42" spans="1:52">
      <c r="A42" s="8" t="s">
        <v>65</v>
      </c>
      <c r="B42" s="2">
        <f>HYPERLINK("https://www.suredividend.com/sure-analysis-CTAS/","Cintas Corporation")</f>
        <v>0</v>
      </c>
      <c r="C42" s="1" t="s">
        <v>95</v>
      </c>
      <c r="D42" s="3">
        <v>203</v>
      </c>
      <c r="E42" s="3">
        <v>220.1</v>
      </c>
      <c r="F42" s="3">
        <v>163</v>
      </c>
      <c r="G42" s="4">
        <v>1.350306748466258</v>
      </c>
      <c r="H42" s="4">
        <v>0.00708768741481145</v>
      </c>
      <c r="I42" s="4">
        <v>-0.05829795752488987</v>
      </c>
      <c r="J42" s="4">
        <v>0.09</v>
      </c>
      <c r="K42" s="4">
        <v>0.03488588892748035</v>
      </c>
      <c r="L42" s="1" t="s">
        <v>97</v>
      </c>
      <c r="M42" s="5">
        <v>50.02272727272727</v>
      </c>
      <c r="N42" s="3">
        <v>4.4</v>
      </c>
      <c r="O42" s="3">
        <v>1.56</v>
      </c>
      <c r="P42" s="4">
        <v>0.3545454545454546</v>
      </c>
      <c r="Q42" s="1">
        <v>42</v>
      </c>
      <c r="R42" s="4">
        <v>0.09979014724923641</v>
      </c>
      <c r="S42" s="1" t="s">
        <v>124</v>
      </c>
      <c r="T42" s="4" t="s">
        <v>146</v>
      </c>
      <c r="U42" s="1" t="s">
        <v>148</v>
      </c>
      <c r="V42" s="6" t="s">
        <v>152</v>
      </c>
      <c r="W42" s="7">
        <v>86709.21243499999</v>
      </c>
      <c r="X42" s="10">
        <v>45747</v>
      </c>
      <c r="Y42" s="1" t="s">
        <v>162</v>
      </c>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row>
    <row r="43" spans="1:52">
      <c r="A43" s="8" t="s">
        <v>66</v>
      </c>
      <c r="B43" s="2">
        <f>HYPERLINK("https://www.suredividend.com/sure-analysis-WMT/","Walmart Inc")</f>
        <v>0</v>
      </c>
      <c r="C43" s="1" t="s">
        <v>95</v>
      </c>
      <c r="D43" s="3">
        <v>94</v>
      </c>
      <c r="E43" s="3">
        <v>98.98</v>
      </c>
      <c r="F43" s="3">
        <v>66</v>
      </c>
      <c r="G43" s="4">
        <v>1.49969696969697</v>
      </c>
      <c r="H43" s="4">
        <v>0.009496868054152353</v>
      </c>
      <c r="I43" s="4">
        <v>-0.07785482711630465</v>
      </c>
      <c r="J43" s="4">
        <v>0.11</v>
      </c>
      <c r="K43" s="4">
        <v>0.03261649266920053</v>
      </c>
      <c r="L43" s="1" t="s">
        <v>97</v>
      </c>
      <c r="M43" s="5">
        <v>37.35094339622642</v>
      </c>
      <c r="N43" s="3">
        <v>2.65</v>
      </c>
      <c r="O43" s="3">
        <v>0.9399999999999999</v>
      </c>
      <c r="P43" s="4">
        <v>0.3547169811320754</v>
      </c>
      <c r="Q43" s="1">
        <v>52</v>
      </c>
      <c r="R43" s="4">
        <v>0.0204250165236175</v>
      </c>
      <c r="S43" s="1" t="s">
        <v>134</v>
      </c>
      <c r="T43" s="4" t="s">
        <v>146</v>
      </c>
      <c r="U43" s="1" t="s">
        <v>148</v>
      </c>
      <c r="V43" s="6" t="s">
        <v>151</v>
      </c>
      <c r="W43" s="7">
        <v>775389.678224</v>
      </c>
      <c r="X43" s="10">
        <v>45710</v>
      </c>
      <c r="Y43" s="1" t="s">
        <v>162</v>
      </c>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row>
    <row r="44" spans="1:52">
      <c r="A44" s="8" t="s">
        <v>67</v>
      </c>
      <c r="B44" s="2">
        <f>HYPERLINK("https://www.suredividend.com/sure-analysis-SHW/","Sherwin-Williams Co.")</f>
        <v>0</v>
      </c>
      <c r="C44" s="1" t="s">
        <v>95</v>
      </c>
      <c r="D44" s="3">
        <v>344</v>
      </c>
      <c r="E44" s="3">
        <v>351.72</v>
      </c>
      <c r="F44" s="3">
        <v>276</v>
      </c>
      <c r="G44" s="4">
        <v>1.274347826086957</v>
      </c>
      <c r="H44" s="4">
        <v>0.008984419424542249</v>
      </c>
      <c r="I44" s="4">
        <v>-0.04733018819278523</v>
      </c>
      <c r="J44" s="4">
        <v>0.07000000000000001</v>
      </c>
      <c r="K44" s="4">
        <v>0.03028338447945633</v>
      </c>
      <c r="L44" s="1" t="s">
        <v>97</v>
      </c>
      <c r="M44" s="5">
        <v>29.31</v>
      </c>
      <c r="N44" s="3">
        <v>12</v>
      </c>
      <c r="O44" s="3">
        <v>3.16</v>
      </c>
      <c r="P44" s="4">
        <v>0.2633333333333334</v>
      </c>
      <c r="Q44" s="1">
        <v>47</v>
      </c>
      <c r="R44" s="4">
        <v>0.09960150589153183</v>
      </c>
      <c r="S44" s="1" t="s">
        <v>115</v>
      </c>
      <c r="T44" s="4" t="s">
        <v>146</v>
      </c>
      <c r="U44" s="1" t="s">
        <v>148</v>
      </c>
      <c r="V44" s="6" t="s">
        <v>153</v>
      </c>
      <c r="W44" s="7">
        <v>88176.320783</v>
      </c>
      <c r="X44" s="10">
        <v>45713</v>
      </c>
      <c r="Y44" s="1" t="s">
        <v>165</v>
      </c>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row>
    <row r="45" spans="1:52">
      <c r="A45" s="8" t="s">
        <v>68</v>
      </c>
      <c r="B45" s="2">
        <f>HYPERLINK("https://www.suredividend.com/sure-analysis-AFL/","Aflac Inc.")</f>
        <v>0</v>
      </c>
      <c r="C45" s="1" t="s">
        <v>95</v>
      </c>
      <c r="D45" s="3">
        <v>104</v>
      </c>
      <c r="E45" s="3">
        <v>105.94</v>
      </c>
      <c r="F45" s="3">
        <v>75</v>
      </c>
      <c r="G45" s="4">
        <v>1.412533333333333</v>
      </c>
      <c r="H45" s="4">
        <v>0.02189918821974703</v>
      </c>
      <c r="I45" s="4">
        <v>-0.0667451427277479</v>
      </c>
      <c r="J45" s="4">
        <v>0.07000000000000001</v>
      </c>
      <c r="K45" s="4">
        <v>0.02656838556053942</v>
      </c>
      <c r="L45" s="1" t="s">
        <v>97</v>
      </c>
      <c r="M45" s="5">
        <v>15.62536873156342</v>
      </c>
      <c r="N45" s="3">
        <v>6.78</v>
      </c>
      <c r="O45" s="3">
        <v>2.32</v>
      </c>
      <c r="P45" s="4">
        <v>0.3421828908554572</v>
      </c>
      <c r="Q45" s="1">
        <v>43</v>
      </c>
      <c r="R45" s="4">
        <v>0.1002128764755552</v>
      </c>
      <c r="S45" s="1" t="s">
        <v>135</v>
      </c>
      <c r="T45" s="4" t="s">
        <v>146</v>
      </c>
      <c r="U45" s="1" t="s">
        <v>148</v>
      </c>
      <c r="V45" s="6" t="s">
        <v>155</v>
      </c>
      <c r="W45" s="7">
        <v>57292.153617</v>
      </c>
      <c r="X45" s="10">
        <v>45780</v>
      </c>
      <c r="Y45" s="1" t="s">
        <v>160</v>
      </c>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row>
    <row r="46" spans="1:52">
      <c r="A46" s="8" t="s">
        <v>69</v>
      </c>
      <c r="B46" s="2">
        <f>HYPERLINK("https://www.suredividend.com/sure-analysis-WST/","West Pharmaceutical Services, Inc.")</f>
        <v>0</v>
      </c>
      <c r="C46" s="1" t="s">
        <v>96</v>
      </c>
      <c r="D46" s="3">
        <v>215</v>
      </c>
      <c r="E46" s="3">
        <v>213.13</v>
      </c>
      <c r="F46" s="3">
        <v>153</v>
      </c>
      <c r="G46" s="4">
        <v>1.393006535947712</v>
      </c>
      <c r="H46" s="4">
        <v>0.0039412565101112</v>
      </c>
      <c r="I46" s="4">
        <v>-0.06414326709552065</v>
      </c>
      <c r="J46" s="4">
        <v>0.09</v>
      </c>
      <c r="K46" s="4">
        <v>0.02438738776029115</v>
      </c>
      <c r="L46" s="1" t="s">
        <v>97</v>
      </c>
      <c r="M46" s="5">
        <v>34.93934426229508</v>
      </c>
      <c r="N46" s="3">
        <v>6.1</v>
      </c>
      <c r="O46" s="3">
        <v>0.84</v>
      </c>
      <c r="P46" s="4">
        <v>0.1377049180327869</v>
      </c>
      <c r="Q46" s="1">
        <v>32</v>
      </c>
      <c r="R46" s="4">
        <v>0.05922384104881218</v>
      </c>
      <c r="S46" s="1" t="s">
        <v>136</v>
      </c>
      <c r="T46" s="4" t="s">
        <v>146</v>
      </c>
      <c r="U46" s="1" t="s">
        <v>148</v>
      </c>
      <c r="V46" s="6" t="s">
        <v>150</v>
      </c>
      <c r="W46" s="7">
        <v>15307.373254</v>
      </c>
      <c r="X46" s="10">
        <v>45705</v>
      </c>
      <c r="Y46" s="1" t="s">
        <v>166</v>
      </c>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row>
    <row r="47" spans="1:52">
      <c r="A47" s="8" t="s">
        <v>70</v>
      </c>
      <c r="B47" s="2">
        <f>HYPERLINK("https://www.suredividend.com/sure-analysis-LIN/","Linde Plc.")</f>
        <v>0</v>
      </c>
      <c r="C47" s="1" t="s">
        <v>96</v>
      </c>
      <c r="D47" s="3">
        <v>461</v>
      </c>
      <c r="E47" s="3">
        <v>453.3</v>
      </c>
      <c r="F47" s="3">
        <v>343</v>
      </c>
      <c r="G47" s="4">
        <v>1.321574344023324</v>
      </c>
      <c r="H47" s="4">
        <v>0.01323626737260093</v>
      </c>
      <c r="I47" s="4">
        <v>-0.05423839244316364</v>
      </c>
      <c r="J47" s="4">
        <v>0.06</v>
      </c>
      <c r="K47" s="4">
        <v>0.01743668647190311</v>
      </c>
      <c r="L47" s="1" t="s">
        <v>97</v>
      </c>
      <c r="M47" s="5">
        <v>27.72477064220183</v>
      </c>
      <c r="N47" s="3">
        <v>16.35</v>
      </c>
      <c r="O47" s="3">
        <v>6</v>
      </c>
      <c r="P47" s="4">
        <v>0.3669724770642201</v>
      </c>
      <c r="Q47" s="1">
        <v>32</v>
      </c>
      <c r="R47" s="4">
        <v>0.05387395206178347</v>
      </c>
      <c r="S47" s="1" t="s">
        <v>137</v>
      </c>
      <c r="T47" s="4" t="s">
        <v>146</v>
      </c>
      <c r="U47" s="1" t="s">
        <v>149</v>
      </c>
      <c r="V47" s="6" t="s">
        <v>153</v>
      </c>
      <c r="W47" s="7">
        <v>222781.510444</v>
      </c>
      <c r="X47" s="10">
        <v>45701</v>
      </c>
      <c r="Y47" s="1" t="s">
        <v>166</v>
      </c>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row>
    <row r="48" spans="1:52">
      <c r="A48" s="8" t="s">
        <v>71</v>
      </c>
      <c r="B48" s="2">
        <f>HYPERLINK("https://www.suredividend.com/sure-analysis-CINF/","Cincinnati Financial Corp.")</f>
        <v>0</v>
      </c>
      <c r="C48" s="1" t="s">
        <v>96</v>
      </c>
      <c r="D48" s="3">
        <v>140</v>
      </c>
      <c r="E48" s="3">
        <v>147.74</v>
      </c>
      <c r="F48" s="3">
        <v>104</v>
      </c>
      <c r="G48" s="4">
        <v>1.420576923076923</v>
      </c>
      <c r="H48" s="4">
        <v>0.0235548937322323</v>
      </c>
      <c r="I48" s="4">
        <v>-0.06780439955258744</v>
      </c>
      <c r="J48" s="4">
        <v>0.06</v>
      </c>
      <c r="K48" s="4">
        <v>0.01526014588478342</v>
      </c>
      <c r="L48" s="1" t="s">
        <v>97</v>
      </c>
      <c r="M48" s="5">
        <v>28.41153846153846</v>
      </c>
      <c r="N48" s="3">
        <v>5.2</v>
      </c>
      <c r="O48" s="3">
        <v>3.48</v>
      </c>
      <c r="P48" s="4">
        <v>0.6692307692307692</v>
      </c>
      <c r="Q48" s="1">
        <v>64</v>
      </c>
      <c r="R48" s="4">
        <v>0.0499309672496191</v>
      </c>
      <c r="S48" s="1" t="s">
        <v>138</v>
      </c>
      <c r="T48" s="4" t="s">
        <v>146</v>
      </c>
      <c r="U48" s="1" t="s">
        <v>148</v>
      </c>
      <c r="V48" s="6" t="s">
        <v>155</v>
      </c>
      <c r="W48" s="7">
        <v>23101.673558</v>
      </c>
      <c r="X48" s="10">
        <v>45728</v>
      </c>
      <c r="Y48" s="1" t="s">
        <v>163</v>
      </c>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row>
    <row r="49" spans="1:52">
      <c r="A49" s="8" t="s">
        <v>72</v>
      </c>
      <c r="B49" s="2">
        <f>HYPERLINK("https://www.suredividend.com/sure-analysis-ECL/","Ecolab, Inc.")</f>
        <v>0</v>
      </c>
      <c r="C49" s="1" t="s">
        <v>95</v>
      </c>
      <c r="D49" s="3">
        <v>255</v>
      </c>
      <c r="E49" s="3">
        <v>254.07</v>
      </c>
      <c r="F49" s="3">
        <v>151</v>
      </c>
      <c r="G49" s="4">
        <v>1.682582781456954</v>
      </c>
      <c r="H49" s="4">
        <v>0.01023340024402724</v>
      </c>
      <c r="I49" s="4">
        <v>-0.09883417838319075</v>
      </c>
      <c r="J49" s="4">
        <v>0.1</v>
      </c>
      <c r="K49" s="4">
        <v>0.003637428507643037</v>
      </c>
      <c r="L49" s="1" t="s">
        <v>97</v>
      </c>
      <c r="M49" s="5">
        <v>33.65165562913907</v>
      </c>
      <c r="N49" s="3">
        <v>7.55</v>
      </c>
      <c r="O49" s="3">
        <v>2.6</v>
      </c>
      <c r="P49" s="4">
        <v>0.3443708609271524</v>
      </c>
      <c r="Q49" s="1">
        <v>33</v>
      </c>
      <c r="R49" s="4">
        <v>0.06003737798448272</v>
      </c>
      <c r="S49" s="1" t="s">
        <v>139</v>
      </c>
      <c r="T49" s="4" t="s">
        <v>146</v>
      </c>
      <c r="U49" s="1" t="s">
        <v>148</v>
      </c>
      <c r="V49" s="6" t="s">
        <v>153</v>
      </c>
      <c r="W49" s="7">
        <v>71635.13318999999</v>
      </c>
      <c r="X49" s="10">
        <v>45782</v>
      </c>
      <c r="Y49" s="1" t="s">
        <v>165</v>
      </c>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row>
    <row r="50" spans="1:52">
      <c r="A50" s="8" t="s">
        <v>73</v>
      </c>
      <c r="B50" s="2">
        <f>HYPERLINK("https://www.suredividend.com/sure-analysis-KVUE/","Kenvue Inc")</f>
        <v>0</v>
      </c>
      <c r="C50" s="1" t="s">
        <v>96</v>
      </c>
      <c r="D50" s="3">
        <v>20.82</v>
      </c>
      <c r="E50" s="3">
        <v>24.44</v>
      </c>
      <c r="F50" s="3">
        <v>16.1</v>
      </c>
      <c r="G50" s="4">
        <v>1.518012422360248</v>
      </c>
      <c r="H50" s="4">
        <v>0.03355155482815057</v>
      </c>
      <c r="I50" s="4">
        <v>-0.08009085795486115</v>
      </c>
      <c r="J50" s="4">
        <v>0.03</v>
      </c>
      <c r="K50" s="4">
        <v>-0.01081519057451907</v>
      </c>
      <c r="L50" s="1" t="s">
        <v>97</v>
      </c>
      <c r="M50" s="5">
        <v>21.25217391304348</v>
      </c>
      <c r="N50" s="3">
        <v>1.15</v>
      </c>
      <c r="O50" s="3">
        <v>0.82</v>
      </c>
      <c r="P50" s="4">
        <v>0.7130434782608696</v>
      </c>
      <c r="Q50" s="1">
        <v>62</v>
      </c>
      <c r="R50" s="4">
        <v>0.02986891676636416</v>
      </c>
      <c r="S50" s="1" t="s">
        <v>106</v>
      </c>
      <c r="T50" s="4" t="s">
        <v>146</v>
      </c>
      <c r="U50" s="1" t="s">
        <v>148</v>
      </c>
      <c r="V50" s="6" t="s">
        <v>151</v>
      </c>
      <c r="W50" s="7">
        <v>46922.598885</v>
      </c>
      <c r="X50" s="10">
        <v>45701</v>
      </c>
      <c r="Y50" s="1" t="s">
        <v>160</v>
      </c>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row>
    <row r="51" spans="1:52">
      <c r="A51" s="8" t="s">
        <v>74</v>
      </c>
      <c r="B51" s="2">
        <f>HYPERLINK("https://www.suredividend.com/sure-analysis-ES/","Eversource Energy")</f>
        <v>0</v>
      </c>
      <c r="C51" s="1" t="s">
        <v>94</v>
      </c>
      <c r="D51" s="3">
        <v>60</v>
      </c>
      <c r="E51" s="3">
        <v>63</v>
      </c>
      <c r="F51" s="3">
        <v>95</v>
      </c>
      <c r="G51" s="4">
        <v>0.6631578947368421</v>
      </c>
      <c r="H51" s="4">
        <v>0.04777777777777777</v>
      </c>
      <c r="I51" s="4">
        <v>0.08561693929531589</v>
      </c>
      <c r="J51" s="4">
        <v>0.06</v>
      </c>
      <c r="K51" s="4">
        <v>0.1816228056674094</v>
      </c>
      <c r="L51" s="1" t="s">
        <v>98</v>
      </c>
      <c r="M51" s="5">
        <v>13.26315789473684</v>
      </c>
      <c r="N51" s="3">
        <v>4.75</v>
      </c>
      <c r="O51" s="3">
        <v>3.01</v>
      </c>
      <c r="P51" s="4">
        <v>0.6336842105263157</v>
      </c>
      <c r="Q51" s="1">
        <v>27</v>
      </c>
      <c r="R51" s="4">
        <v>0.06010213731497416</v>
      </c>
      <c r="S51" s="1" t="s">
        <v>124</v>
      </c>
      <c r="T51" s="4" t="s">
        <v>146</v>
      </c>
      <c r="U51" s="1" t="s">
        <v>148</v>
      </c>
      <c r="V51" s="6" t="s">
        <v>156</v>
      </c>
      <c r="W51" s="7">
        <v>23525.492382</v>
      </c>
      <c r="X51" s="10">
        <v>45706</v>
      </c>
      <c r="Y51" s="1" t="s">
        <v>170</v>
      </c>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row>
    <row r="52" spans="1:52">
      <c r="A52" s="8" t="s">
        <v>75</v>
      </c>
      <c r="B52" s="2">
        <f>HYPERLINK("https://www.suredividend.com/sure-analysis-TROW/","T. Rowe Price Group Inc.")</f>
        <v>0</v>
      </c>
      <c r="C52" s="1" t="s">
        <v>94</v>
      </c>
      <c r="D52" s="3">
        <v>109</v>
      </c>
      <c r="E52" s="3">
        <v>94.79000000000001</v>
      </c>
      <c r="F52" s="3">
        <v>129</v>
      </c>
      <c r="G52" s="4">
        <v>0.7348062015503877</v>
      </c>
      <c r="H52" s="4">
        <v>0.05359215107078805</v>
      </c>
      <c r="I52" s="4">
        <v>0.06356842940918761</v>
      </c>
      <c r="J52" s="4">
        <v>0.03</v>
      </c>
      <c r="K52" s="4">
        <v>0.1334521063598211</v>
      </c>
      <c r="L52" s="1" t="s">
        <v>98</v>
      </c>
      <c r="M52" s="5">
        <v>10.26977248104009</v>
      </c>
      <c r="N52" s="3">
        <v>9.23</v>
      </c>
      <c r="O52" s="3">
        <v>5.08</v>
      </c>
      <c r="P52" s="4">
        <v>0.5503791982665222</v>
      </c>
      <c r="Q52" s="1">
        <v>39</v>
      </c>
      <c r="R52" s="4">
        <v>0.03003104979026405</v>
      </c>
      <c r="S52" s="1" t="s">
        <v>116</v>
      </c>
      <c r="T52" s="4" t="s">
        <v>146</v>
      </c>
      <c r="U52" s="1" t="s">
        <v>148</v>
      </c>
      <c r="V52" s="6" t="s">
        <v>155</v>
      </c>
      <c r="W52" s="7">
        <v>20432.114001</v>
      </c>
      <c r="X52" s="10">
        <v>45701</v>
      </c>
      <c r="Y52" s="1" t="s">
        <v>160</v>
      </c>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row>
    <row r="53" spans="1:52">
      <c r="A53" s="8" t="s">
        <v>76</v>
      </c>
      <c r="B53" s="2">
        <f>HYPERLINK("https://www.suredividend.com/sure-analysis-SWK/","Stanley Black &amp; Decker Inc")</f>
        <v>0</v>
      </c>
      <c r="C53" s="1" t="s">
        <v>94</v>
      </c>
      <c r="D53" s="3">
        <v>62</v>
      </c>
      <c r="E53" s="3">
        <v>62.99</v>
      </c>
      <c r="F53" s="3">
        <v>68</v>
      </c>
      <c r="G53" s="4">
        <v>0.9263235294117648</v>
      </c>
      <c r="H53" s="4">
        <v>0.05207175742181298</v>
      </c>
      <c r="I53" s="4">
        <v>0.01542408636293979</v>
      </c>
      <c r="J53" s="4">
        <v>0.08</v>
      </c>
      <c r="K53" s="4">
        <v>0.1324544790529065</v>
      </c>
      <c r="L53" s="1" t="s">
        <v>98</v>
      </c>
      <c r="M53" s="5">
        <v>13.99777777777778</v>
      </c>
      <c r="N53" s="3">
        <v>4.5</v>
      </c>
      <c r="O53" s="3">
        <v>3.28</v>
      </c>
      <c r="P53" s="4">
        <v>0.7288888888888888</v>
      </c>
      <c r="Q53" s="1">
        <v>57</v>
      </c>
      <c r="R53" s="4">
        <v>0.01992196624507558</v>
      </c>
      <c r="S53" s="1" t="s">
        <v>140</v>
      </c>
      <c r="T53" s="4" t="s">
        <v>146</v>
      </c>
      <c r="U53" s="1" t="s">
        <v>148</v>
      </c>
      <c r="V53" s="6" t="s">
        <v>152</v>
      </c>
      <c r="W53" s="7">
        <v>9695.834192</v>
      </c>
      <c r="X53" s="10">
        <v>45788</v>
      </c>
      <c r="Y53" s="1" t="s">
        <v>160</v>
      </c>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row>
    <row r="54" spans="1:52">
      <c r="A54" s="8" t="s">
        <v>77</v>
      </c>
      <c r="B54" s="2">
        <f>HYPERLINK("https://www.suredividend.com/sure-analysis-NEE/","NextEra Energy Inc")</f>
        <v>0</v>
      </c>
      <c r="C54" s="1" t="s">
        <v>94</v>
      </c>
      <c r="D54" s="3">
        <v>66</v>
      </c>
      <c r="E54" s="3">
        <v>71.02</v>
      </c>
      <c r="F54" s="3">
        <v>72</v>
      </c>
      <c r="G54" s="4">
        <v>0.9863888888888889</v>
      </c>
      <c r="H54" s="4">
        <v>0.03196282737257111</v>
      </c>
      <c r="I54" s="4">
        <v>0.002744678051058935</v>
      </c>
      <c r="J54" s="4">
        <v>0.07000000000000001</v>
      </c>
      <c r="K54" s="4">
        <v>0.1014482600106532</v>
      </c>
      <c r="L54" s="1" t="s">
        <v>98</v>
      </c>
      <c r="M54" s="5">
        <v>19.83798882681564</v>
      </c>
      <c r="N54" s="3">
        <v>3.58</v>
      </c>
      <c r="O54" s="3">
        <v>2.27</v>
      </c>
      <c r="P54" s="4">
        <v>0.6340782122905028</v>
      </c>
      <c r="Q54" s="1">
        <v>31</v>
      </c>
      <c r="R54" s="4">
        <v>0.07441360923463081</v>
      </c>
      <c r="S54" s="1" t="s">
        <v>126</v>
      </c>
      <c r="T54" s="4" t="s">
        <v>146</v>
      </c>
      <c r="U54" s="1" t="s">
        <v>148</v>
      </c>
      <c r="V54" s="6" t="s">
        <v>156</v>
      </c>
      <c r="W54" s="7">
        <v>144742.423443</v>
      </c>
      <c r="X54" s="10">
        <v>45773</v>
      </c>
      <c r="Y54" s="1" t="s">
        <v>171</v>
      </c>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row>
    <row r="55" spans="1:52">
      <c r="A55" s="8" t="s">
        <v>78</v>
      </c>
      <c r="B55" s="2">
        <f>HYPERLINK("https://www.suredividend.com/sure-analysis-CLX/","Clorox Co.")</f>
        <v>0</v>
      </c>
      <c r="C55" s="1" t="s">
        <v>95</v>
      </c>
      <c r="D55" s="3">
        <v>135</v>
      </c>
      <c r="E55" s="3">
        <v>135</v>
      </c>
      <c r="F55" s="3">
        <v>162</v>
      </c>
      <c r="G55" s="4">
        <v>0.8333333333333334</v>
      </c>
      <c r="H55" s="4">
        <v>0.03614814814814814</v>
      </c>
      <c r="I55" s="4">
        <v>0.03713728933664817</v>
      </c>
      <c r="J55" s="4">
        <v>0.03</v>
      </c>
      <c r="K55" s="4">
        <v>0.09702657548803373</v>
      </c>
      <c r="L55" s="1" t="s">
        <v>98</v>
      </c>
      <c r="M55" s="5">
        <v>19.14893617021277</v>
      </c>
      <c r="N55" s="3">
        <v>7.05</v>
      </c>
      <c r="O55" s="3">
        <v>4.88</v>
      </c>
      <c r="P55" s="4">
        <v>0.6921985815602837</v>
      </c>
      <c r="Q55" s="1">
        <v>47</v>
      </c>
      <c r="R55" s="4">
        <v>0.03009984503433927</v>
      </c>
      <c r="S55" s="1" t="s">
        <v>110</v>
      </c>
      <c r="T55" s="4" t="s">
        <v>146</v>
      </c>
      <c r="U55" s="1" t="s">
        <v>148</v>
      </c>
      <c r="V55" s="6" t="s">
        <v>151</v>
      </c>
      <c r="W55" s="7">
        <v>16609.548271</v>
      </c>
      <c r="X55" s="10">
        <v>45787</v>
      </c>
      <c r="Y55" s="1" t="s">
        <v>162</v>
      </c>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row>
    <row r="56" spans="1:52">
      <c r="A56" s="8" t="s">
        <v>79</v>
      </c>
      <c r="B56" s="2">
        <f>HYPERLINK("https://www.suredividend.com/sure-analysis-BEN/","Franklin Resources, Inc.")</f>
        <v>0</v>
      </c>
      <c r="C56" s="1" t="s">
        <v>95</v>
      </c>
      <c r="D56" s="3">
        <v>20</v>
      </c>
      <c r="E56" s="3">
        <v>21.01</v>
      </c>
      <c r="F56" s="3">
        <v>19</v>
      </c>
      <c r="G56" s="4">
        <v>1.105789473684211</v>
      </c>
      <c r="H56" s="4">
        <v>0.05901951451689671</v>
      </c>
      <c r="I56" s="4">
        <v>-0.019911011784151</v>
      </c>
      <c r="J56" s="4">
        <v>0.05</v>
      </c>
      <c r="K56" s="4">
        <v>0.08255925890893701</v>
      </c>
      <c r="L56" s="1" t="s">
        <v>98</v>
      </c>
      <c r="M56" s="5">
        <v>9.772093023255815</v>
      </c>
      <c r="N56" s="3">
        <v>2.15</v>
      </c>
      <c r="O56" s="3">
        <v>1.24</v>
      </c>
      <c r="P56" s="4">
        <v>0.5767441860465117</v>
      </c>
      <c r="Q56" s="1">
        <v>45</v>
      </c>
      <c r="R56" s="4">
        <v>0.04018611538359207</v>
      </c>
      <c r="S56" s="1" t="s">
        <v>108</v>
      </c>
      <c r="T56" s="4" t="s">
        <v>146</v>
      </c>
      <c r="U56" s="1" t="s">
        <v>148</v>
      </c>
      <c r="V56" s="6" t="s">
        <v>155</v>
      </c>
      <c r="W56" s="7">
        <v>11004.415917</v>
      </c>
      <c r="X56" s="10">
        <v>45701</v>
      </c>
      <c r="Y56" s="1" t="s">
        <v>161</v>
      </c>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row>
    <row r="57" spans="1:52">
      <c r="A57" s="8" t="s">
        <v>80</v>
      </c>
      <c r="B57" s="2">
        <f>HYPERLINK("https://www.suredividend.com/sure-analysis-ED/","Consolidated Edison, Inc.")</f>
        <v>0</v>
      </c>
      <c r="C57" s="1" t="s">
        <v>95</v>
      </c>
      <c r="D57" s="3">
        <v>111</v>
      </c>
      <c r="E57" s="3">
        <v>107.67</v>
      </c>
      <c r="F57" s="3">
        <v>101</v>
      </c>
      <c r="G57" s="4">
        <v>1.066039603960396</v>
      </c>
      <c r="H57" s="4">
        <v>0.03157796972229962</v>
      </c>
      <c r="I57" s="4">
        <v>-0.01270864972953656</v>
      </c>
      <c r="J57" s="4">
        <v>0.06</v>
      </c>
      <c r="K57" s="4">
        <v>0.07348548877488059</v>
      </c>
      <c r="L57" s="1" t="s">
        <v>98</v>
      </c>
      <c r="M57" s="5">
        <v>19.22678571428571</v>
      </c>
      <c r="N57" s="3">
        <v>5.6</v>
      </c>
      <c r="O57" s="3">
        <v>3.4</v>
      </c>
      <c r="P57" s="4">
        <v>0.6071428571428572</v>
      </c>
      <c r="Q57" s="1">
        <v>51</v>
      </c>
      <c r="R57" s="4">
        <v>0.02517111829582741</v>
      </c>
      <c r="S57" s="1" t="s">
        <v>106</v>
      </c>
      <c r="T57" s="4" t="s">
        <v>146</v>
      </c>
      <c r="U57" s="1" t="s">
        <v>148</v>
      </c>
      <c r="V57" s="6" t="s">
        <v>156</v>
      </c>
      <c r="W57" s="7">
        <v>38796.686632</v>
      </c>
      <c r="X57" s="10">
        <v>45784</v>
      </c>
      <c r="Y57" s="1" t="s">
        <v>160</v>
      </c>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row>
    <row r="58" spans="1:52">
      <c r="A58" s="8" t="s">
        <v>81</v>
      </c>
      <c r="B58" s="2">
        <f>HYPERLINK("https://www.suredividend.com/sure-analysis-KMB/","Kimberly-Clark Corp.")</f>
        <v>0</v>
      </c>
      <c r="C58" s="1" t="s">
        <v>95</v>
      </c>
      <c r="D58" s="3">
        <v>131</v>
      </c>
      <c r="E58" s="3">
        <v>133.06</v>
      </c>
      <c r="F58" s="3">
        <v>135</v>
      </c>
      <c r="G58" s="4">
        <v>0.9856296296296296</v>
      </c>
      <c r="H58" s="4">
        <v>0.03787764918082068</v>
      </c>
      <c r="I58" s="4">
        <v>0.002899119166266395</v>
      </c>
      <c r="J58" s="4">
        <v>0.03</v>
      </c>
      <c r="K58" s="4">
        <v>0.06703818320882693</v>
      </c>
      <c r="L58" s="1" t="s">
        <v>98</v>
      </c>
      <c r="M58" s="5">
        <v>18.74084507042254</v>
      </c>
      <c r="N58" s="3">
        <v>7.1</v>
      </c>
      <c r="O58" s="3">
        <v>5.04</v>
      </c>
      <c r="P58" s="4">
        <v>0.7098591549295775</v>
      </c>
      <c r="Q58" s="1">
        <v>53</v>
      </c>
      <c r="R58" s="4">
        <v>0.02990332946790675</v>
      </c>
      <c r="S58" s="1" t="s">
        <v>113</v>
      </c>
      <c r="T58" s="4" t="s">
        <v>146</v>
      </c>
      <c r="U58" s="1" t="s">
        <v>148</v>
      </c>
      <c r="V58" s="6" t="s">
        <v>151</v>
      </c>
      <c r="W58" s="7">
        <v>44148.123457</v>
      </c>
      <c r="X58" s="10">
        <v>45777</v>
      </c>
      <c r="Y58" s="1" t="s">
        <v>162</v>
      </c>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row>
    <row r="59" spans="1:52">
      <c r="A59" s="8" t="s">
        <v>82</v>
      </c>
      <c r="B59" s="2">
        <f>HYPERLINK("https://www.suredividend.com/sure-analysis-FRT/","Federal Realty Investment Trust.")</f>
        <v>0</v>
      </c>
      <c r="C59" s="1" t="s">
        <v>95</v>
      </c>
      <c r="D59" s="3">
        <v>103</v>
      </c>
      <c r="E59" s="3">
        <v>93.47</v>
      </c>
      <c r="F59" s="3">
        <v>85.8</v>
      </c>
      <c r="G59" s="4">
        <v>1.089393939393939</v>
      </c>
      <c r="H59" s="4">
        <v>0.04707392746335723</v>
      </c>
      <c r="I59" s="4">
        <v>-0.01697851699341002</v>
      </c>
      <c r="J59" s="4">
        <v>0.04</v>
      </c>
      <c r="K59" s="4">
        <v>0.0649183424537576</v>
      </c>
      <c r="L59" s="1" t="s">
        <v>98</v>
      </c>
      <c r="M59" s="5">
        <v>13.07272727272727</v>
      </c>
      <c r="N59" s="3">
        <v>7.15</v>
      </c>
      <c r="O59" s="3">
        <v>4.4</v>
      </c>
      <c r="P59" s="4">
        <v>0.6153846153846154</v>
      </c>
      <c r="Q59" s="1">
        <v>57</v>
      </c>
      <c r="R59" s="4">
        <v>0.02383625553960966</v>
      </c>
      <c r="S59" s="1" t="s">
        <v>125</v>
      </c>
      <c r="T59" s="4" t="s">
        <v>147</v>
      </c>
      <c r="U59" s="1" t="s">
        <v>148</v>
      </c>
      <c r="V59" s="6" t="s">
        <v>157</v>
      </c>
      <c r="W59" s="7">
        <v>8065.37919</v>
      </c>
      <c r="X59" s="10">
        <v>45726</v>
      </c>
      <c r="Y59" s="1" t="s">
        <v>164</v>
      </c>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row>
    <row r="60" spans="1:52">
      <c r="A60" s="8" t="s">
        <v>83</v>
      </c>
      <c r="B60" s="2">
        <f>HYPERLINK("https://www.suredividend.com/sure-analysis-EXPD/","Expeditors International Of Washington, Inc.")</f>
        <v>0</v>
      </c>
      <c r="C60" s="1" t="s">
        <v>95</v>
      </c>
      <c r="D60" s="3">
        <v>119</v>
      </c>
      <c r="E60" s="3">
        <v>109.08</v>
      </c>
      <c r="F60" s="3">
        <v>98</v>
      </c>
      <c r="G60" s="4">
        <v>1.113061224489796</v>
      </c>
      <c r="H60" s="4">
        <v>0.01411807847451412</v>
      </c>
      <c r="I60" s="4">
        <v>-0.02119497722376329</v>
      </c>
      <c r="J60" s="4">
        <v>0.02</v>
      </c>
      <c r="K60" s="4">
        <v>0.01363345517483849</v>
      </c>
      <c r="L60" s="1" t="s">
        <v>98</v>
      </c>
      <c r="M60" s="5">
        <v>20.01467889908257</v>
      </c>
      <c r="N60" s="3">
        <v>5.45</v>
      </c>
      <c r="O60" s="3">
        <v>1.54</v>
      </c>
      <c r="P60" s="4">
        <v>0.2825688073394496</v>
      </c>
      <c r="Q60" s="1">
        <v>30</v>
      </c>
      <c r="R60" s="4">
        <v>0.03397522653195018</v>
      </c>
      <c r="S60" s="1" t="s">
        <v>141</v>
      </c>
      <c r="T60" s="4" t="s">
        <v>146</v>
      </c>
      <c r="U60" s="1" t="s">
        <v>148</v>
      </c>
      <c r="V60" s="6" t="s">
        <v>152</v>
      </c>
      <c r="W60" s="7">
        <v>14941.032801</v>
      </c>
      <c r="X60" s="10">
        <v>45744</v>
      </c>
      <c r="Y60" s="1" t="s">
        <v>163</v>
      </c>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row>
    <row r="61" spans="1:52">
      <c r="A61" s="8" t="s">
        <v>84</v>
      </c>
      <c r="B61" s="2">
        <f>HYPERLINK("https://www.suredividend.com/sure-analysis-CAH/","Cardinal Health, Inc.")</f>
        <v>0</v>
      </c>
      <c r="C61" s="1" t="s">
        <v>95</v>
      </c>
      <c r="D61" s="3">
        <v>152</v>
      </c>
      <c r="E61" s="3">
        <v>148.23</v>
      </c>
      <c r="F61" s="3">
        <v>89</v>
      </c>
      <c r="G61" s="4">
        <v>1.665505617977528</v>
      </c>
      <c r="H61" s="4">
        <v>0.01376239627605748</v>
      </c>
      <c r="I61" s="4">
        <v>-0.09699370136663021</v>
      </c>
      <c r="J61" s="4">
        <v>0.05</v>
      </c>
      <c r="K61" s="4">
        <v>-0.03502379122836541</v>
      </c>
      <c r="L61" s="1" t="s">
        <v>98</v>
      </c>
      <c r="M61" s="5">
        <v>18.3</v>
      </c>
      <c r="N61" s="3">
        <v>8.1</v>
      </c>
      <c r="O61" s="3">
        <v>2.04</v>
      </c>
      <c r="P61" s="4">
        <v>0.2518518518518519</v>
      </c>
      <c r="Q61" s="1">
        <v>39</v>
      </c>
      <c r="R61" s="4">
        <v>0.007722925296044458</v>
      </c>
      <c r="S61" s="1" t="s">
        <v>125</v>
      </c>
      <c r="T61" s="4" t="s">
        <v>146</v>
      </c>
      <c r="U61" s="1" t="s">
        <v>148</v>
      </c>
      <c r="V61" s="6" t="s">
        <v>150</v>
      </c>
      <c r="W61" s="7">
        <v>35376.705681</v>
      </c>
      <c r="X61" s="10">
        <v>45784</v>
      </c>
      <c r="Y61" s="1" t="s">
        <v>160</v>
      </c>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row>
    <row r="62" spans="1:52">
      <c r="A62" s="8" t="s">
        <v>85</v>
      </c>
      <c r="B62" s="2">
        <f>HYPERLINK("https://www.suredividend.com/sure-analysis-SJM/","J.M. Smucker Co.")</f>
        <v>0</v>
      </c>
      <c r="C62" s="1" t="s">
        <v>94</v>
      </c>
      <c r="D62" s="3">
        <v>112</v>
      </c>
      <c r="E62" s="3">
        <v>111.41</v>
      </c>
      <c r="F62" s="3">
        <v>136</v>
      </c>
      <c r="G62" s="4">
        <v>0.8191911764705883</v>
      </c>
      <c r="H62" s="4">
        <v>0.0387756933847949</v>
      </c>
      <c r="I62" s="4">
        <v>0.04069375110573104</v>
      </c>
      <c r="J62" s="4">
        <v>0.04</v>
      </c>
      <c r="K62" s="4">
        <v>0.1124470734570155</v>
      </c>
      <c r="L62" s="1" t="s">
        <v>99</v>
      </c>
      <c r="M62" s="5">
        <v>13.10705882352941</v>
      </c>
      <c r="N62" s="3">
        <v>8.5</v>
      </c>
      <c r="O62" s="3">
        <v>4.32</v>
      </c>
      <c r="P62" s="4">
        <v>0.5082352941176471</v>
      </c>
      <c r="Q62" s="1">
        <v>28</v>
      </c>
      <c r="R62" s="4">
        <v>0.04016060061424764</v>
      </c>
      <c r="S62" s="1" t="s">
        <v>115</v>
      </c>
      <c r="T62" s="4" t="s">
        <v>146</v>
      </c>
      <c r="U62" s="1" t="s">
        <v>148</v>
      </c>
      <c r="V62" s="6" t="s">
        <v>151</v>
      </c>
      <c r="W62" s="7">
        <v>11869.709906</v>
      </c>
      <c r="X62" s="10">
        <v>45720</v>
      </c>
      <c r="Y62" s="1" t="s">
        <v>165</v>
      </c>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row>
    <row r="63" spans="1:52">
      <c r="A63" s="8" t="s">
        <v>86</v>
      </c>
      <c r="B63" s="2">
        <f>HYPERLINK("https://www.suredividend.com/sure-analysis-ESS/","Essex Property Trust, Inc.")</f>
        <v>0</v>
      </c>
      <c r="C63" s="1" t="s">
        <v>95</v>
      </c>
      <c r="D63" s="3">
        <v>292</v>
      </c>
      <c r="E63" s="3">
        <v>282.765</v>
      </c>
      <c r="F63" s="3">
        <v>256</v>
      </c>
      <c r="G63" s="4">
        <v>1.10455078125</v>
      </c>
      <c r="H63" s="4">
        <v>0.03635527735045002</v>
      </c>
      <c r="I63" s="4">
        <v>-0.01969128723822489</v>
      </c>
      <c r="J63" s="4">
        <v>0.035</v>
      </c>
      <c r="K63" s="4">
        <v>0.04910010630621464</v>
      </c>
      <c r="L63" s="1" t="s">
        <v>99</v>
      </c>
      <c r="M63" s="5">
        <v>17.6728125</v>
      </c>
      <c r="N63" s="3">
        <v>16</v>
      </c>
      <c r="O63" s="3">
        <v>10.28</v>
      </c>
      <c r="P63" s="4">
        <v>0.6425</v>
      </c>
      <c r="Q63" s="1">
        <v>31</v>
      </c>
      <c r="R63" s="4">
        <v>0.02445520873295703</v>
      </c>
      <c r="S63" s="1" t="s">
        <v>108</v>
      </c>
      <c r="T63" s="4" t="s">
        <v>147</v>
      </c>
      <c r="U63" s="1" t="s">
        <v>148</v>
      </c>
      <c r="V63" s="6" t="s">
        <v>157</v>
      </c>
      <c r="W63" s="7">
        <v>18201.045686</v>
      </c>
      <c r="X63" s="10">
        <v>45703</v>
      </c>
      <c r="Y63" s="1" t="s">
        <v>164</v>
      </c>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row>
    <row r="64" spans="1:52">
      <c r="A64" s="8" t="s">
        <v>87</v>
      </c>
      <c r="B64" s="2">
        <f>HYPERLINK("https://www.suredividend.com/sure-analysis-CHRW/","C.H. Robinson Worldwide, Inc.")</f>
        <v>0</v>
      </c>
      <c r="C64" s="1" t="s">
        <v>96</v>
      </c>
      <c r="D64" s="3">
        <v>99</v>
      </c>
      <c r="E64" s="3">
        <v>88.965</v>
      </c>
      <c r="F64" s="3">
        <v>73</v>
      </c>
      <c r="G64" s="4">
        <v>1.218698630136986</v>
      </c>
      <c r="H64" s="4">
        <v>0.02843814983420446</v>
      </c>
      <c r="I64" s="4">
        <v>-0.03878456631279326</v>
      </c>
      <c r="J64" s="4">
        <v>0.04</v>
      </c>
      <c r="K64" s="4">
        <v>0.02987532614873056</v>
      </c>
      <c r="L64" s="1" t="s">
        <v>99</v>
      </c>
      <c r="M64" s="5">
        <v>18.30555555555555</v>
      </c>
      <c r="N64" s="3">
        <v>4.86</v>
      </c>
      <c r="O64" s="3">
        <v>2.53</v>
      </c>
      <c r="P64" s="4">
        <v>0.5205761316872427</v>
      </c>
      <c r="Q64" s="1">
        <v>25</v>
      </c>
      <c r="R64" s="4">
        <v>0.04012620718096094</v>
      </c>
      <c r="S64" s="1" t="s">
        <v>103</v>
      </c>
      <c r="T64" s="4" t="s">
        <v>146</v>
      </c>
      <c r="U64" s="1" t="s">
        <v>148</v>
      </c>
      <c r="V64" s="6" t="s">
        <v>152</v>
      </c>
      <c r="W64" s="7">
        <v>10563.463439</v>
      </c>
      <c r="X64" s="10">
        <v>45715</v>
      </c>
      <c r="Y64" s="1" t="s">
        <v>163</v>
      </c>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row>
    <row r="65" spans="1:52">
      <c r="A65" s="8" t="s">
        <v>88</v>
      </c>
      <c r="B65" s="2">
        <f>HYPERLINK("https://www.suredividend.com/sure-analysis-FAST/","Fastenal Co.")</f>
        <v>0</v>
      </c>
      <c r="C65" s="1" t="s">
        <v>95</v>
      </c>
      <c r="D65" s="3">
        <v>81</v>
      </c>
      <c r="E65" s="3">
        <v>78.68000000000001</v>
      </c>
      <c r="F65" s="3">
        <v>52</v>
      </c>
      <c r="G65" s="4">
        <v>1.513076923076923</v>
      </c>
      <c r="H65" s="4">
        <v>0.02236908998474835</v>
      </c>
      <c r="I65" s="4">
        <v>-0.0794915098937572</v>
      </c>
      <c r="J65" s="4">
        <v>0.07000000000000001</v>
      </c>
      <c r="K65" s="4">
        <v>0.01220746682363649</v>
      </c>
      <c r="L65" s="1" t="s">
        <v>99</v>
      </c>
      <c r="M65" s="5">
        <v>36.59534883720931</v>
      </c>
      <c r="N65" s="3">
        <v>2.15</v>
      </c>
      <c r="O65" s="3">
        <v>1.76</v>
      </c>
      <c r="P65" s="4">
        <v>0.8186046511627907</v>
      </c>
      <c r="Q65" s="1">
        <v>27</v>
      </c>
      <c r="R65" s="4">
        <v>0.0648805014881817</v>
      </c>
      <c r="S65" s="1" t="s">
        <v>142</v>
      </c>
      <c r="T65" s="4" t="s">
        <v>146</v>
      </c>
      <c r="U65" s="1" t="s">
        <v>148</v>
      </c>
      <c r="V65" s="6" t="s">
        <v>152</v>
      </c>
      <c r="W65" s="7">
        <v>45086.582147</v>
      </c>
      <c r="X65" s="10">
        <v>45761</v>
      </c>
      <c r="Y65" s="1" t="s">
        <v>165</v>
      </c>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row>
    <row r="66" spans="1:52">
      <c r="A66" s="8" t="s">
        <v>89</v>
      </c>
      <c r="B66" s="2">
        <f>HYPERLINK("https://www.suredividend.com/sure-analysis-O/","Realty Income Corp.")</f>
        <v>0</v>
      </c>
      <c r="C66" s="1" t="s">
        <v>95</v>
      </c>
      <c r="D66" s="3">
        <v>58</v>
      </c>
      <c r="E66" s="3">
        <v>56.75</v>
      </c>
      <c r="F66" s="3">
        <v>60</v>
      </c>
      <c r="G66" s="4">
        <v>0.9458333333333333</v>
      </c>
      <c r="H66" s="4">
        <v>0.05674008810572687</v>
      </c>
      <c r="I66" s="4">
        <v>0.01120003717339313</v>
      </c>
      <c r="J66" s="4">
        <v>0.027</v>
      </c>
      <c r="K66" s="4">
        <v>0.08815439281433224</v>
      </c>
      <c r="L66" s="1" t="s">
        <v>100</v>
      </c>
      <c r="M66" s="5">
        <v>13.25934579439252</v>
      </c>
      <c r="N66" s="3">
        <v>4.28</v>
      </c>
      <c r="O66" s="3">
        <v>3.22</v>
      </c>
      <c r="P66" s="4">
        <v>0.7523364485981309</v>
      </c>
      <c r="Q66" s="1">
        <v>28</v>
      </c>
      <c r="R66" s="4">
        <v>0.03799478309992499</v>
      </c>
      <c r="S66" s="1" t="s">
        <v>143</v>
      </c>
      <c r="T66" s="4" t="s">
        <v>147</v>
      </c>
      <c r="U66" s="1" t="s">
        <v>148</v>
      </c>
      <c r="V66" s="6" t="s">
        <v>157</v>
      </c>
      <c r="W66" s="7">
        <v>51195.602195</v>
      </c>
      <c r="X66" s="10">
        <v>45723</v>
      </c>
      <c r="Y66" s="1" t="s">
        <v>164</v>
      </c>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row>
    <row r="67" spans="1:52">
      <c r="A67" s="8" t="s">
        <v>90</v>
      </c>
      <c r="B67" s="2">
        <f>HYPERLINK("https://www.suredividend.com/sure-analysis-XOM/","Exxon Mobil Corp.")</f>
        <v>0</v>
      </c>
      <c r="C67" s="1" t="s">
        <v>95</v>
      </c>
      <c r="D67" s="3">
        <v>103</v>
      </c>
      <c r="E67" s="3">
        <v>109.62</v>
      </c>
      <c r="F67" s="3">
        <v>87</v>
      </c>
      <c r="G67" s="4">
        <v>1.26</v>
      </c>
      <c r="H67" s="4">
        <v>0.0361247947454844</v>
      </c>
      <c r="I67" s="4">
        <v>-0.04517036223791504</v>
      </c>
      <c r="J67" s="4">
        <v>-0.01</v>
      </c>
      <c r="K67" s="4">
        <v>-0.0121275114756757</v>
      </c>
      <c r="L67" s="1" t="s">
        <v>100</v>
      </c>
      <c r="M67" s="5">
        <v>16.36119402985075</v>
      </c>
      <c r="N67" s="3">
        <v>6.7</v>
      </c>
      <c r="O67" s="3">
        <v>3.96</v>
      </c>
      <c r="P67" s="4">
        <v>0.591044776119403</v>
      </c>
      <c r="Q67" s="1">
        <v>42</v>
      </c>
      <c r="R67" s="4">
        <v>0.00990292240334556</v>
      </c>
      <c r="S67" s="1" t="s">
        <v>124</v>
      </c>
      <c r="T67" s="4" t="s">
        <v>146</v>
      </c>
      <c r="U67" s="1" t="s">
        <v>148</v>
      </c>
      <c r="V67" s="6" t="s">
        <v>158</v>
      </c>
      <c r="W67" s="7">
        <v>462467.341882</v>
      </c>
      <c r="X67" s="10">
        <v>45783</v>
      </c>
      <c r="Y67" s="1" t="s">
        <v>165</v>
      </c>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row>
    <row r="68" spans="1:52">
      <c r="A68" s="8" t="s">
        <v>91</v>
      </c>
      <c r="B68" s="2">
        <f>HYPERLINK("https://www.suredividend.com/sure-analysis-IBM/","International Business Machines Corp.")</f>
        <v>0</v>
      </c>
      <c r="C68" s="1" t="s">
        <v>95</v>
      </c>
      <c r="D68" s="3">
        <v>229</v>
      </c>
      <c r="E68" s="3">
        <v>254.52</v>
      </c>
      <c r="F68" s="3">
        <v>164</v>
      </c>
      <c r="G68" s="4">
        <v>1.551951219512195</v>
      </c>
      <c r="H68" s="4">
        <v>0.0264026402640264</v>
      </c>
      <c r="I68" s="4">
        <v>-0.08414992209062233</v>
      </c>
      <c r="J68" s="4">
        <v>0.04</v>
      </c>
      <c r="K68" s="4">
        <v>-0.01664942098375932</v>
      </c>
      <c r="L68" s="1" t="s">
        <v>100</v>
      </c>
      <c r="M68" s="5">
        <v>23.22262773722628</v>
      </c>
      <c r="N68" s="3">
        <v>10.96</v>
      </c>
      <c r="O68" s="3">
        <v>6.72</v>
      </c>
      <c r="P68" s="4">
        <v>0.6131386861313868</v>
      </c>
      <c r="Q68" s="1">
        <v>31</v>
      </c>
      <c r="R68" s="4">
        <v>0.00877327424786456</v>
      </c>
      <c r="S68" s="1" t="s">
        <v>134</v>
      </c>
      <c r="T68" s="4" t="s">
        <v>146</v>
      </c>
      <c r="U68" s="1" t="s">
        <v>148</v>
      </c>
      <c r="V68" s="6" t="s">
        <v>159</v>
      </c>
      <c r="W68" s="7">
        <v>231605.62649</v>
      </c>
      <c r="X68" s="10">
        <v>45772</v>
      </c>
      <c r="Y68" s="1" t="s">
        <v>169</v>
      </c>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row>
    <row r="69" spans="1:52">
      <c r="A69" s="8" t="s">
        <v>92</v>
      </c>
      <c r="B69" s="2">
        <f>HYPERLINK("https://www.suredividend.com/sure-analysis-AMCR/","Amcor Plc")</f>
        <v>0</v>
      </c>
      <c r="C69" s="1" t="s">
        <v>95</v>
      </c>
      <c r="D69" s="3">
        <v>10</v>
      </c>
      <c r="E69" s="3">
        <v>9.15</v>
      </c>
      <c r="F69" s="3">
        <v>10.95</v>
      </c>
      <c r="G69" s="4">
        <v>0.8356164383561645</v>
      </c>
      <c r="H69" s="4">
        <v>0.05573770491803279</v>
      </c>
      <c r="I69" s="4">
        <v>0.03656992724132357</v>
      </c>
      <c r="J69" s="4">
        <v>0.04</v>
      </c>
      <c r="K69" s="4">
        <v>0.118538355144659</v>
      </c>
      <c r="L69" s="1" t="s">
        <v>101</v>
      </c>
      <c r="M69" s="5">
        <v>12.53424657534247</v>
      </c>
      <c r="N69" s="3">
        <v>0.73</v>
      </c>
      <c r="O69" s="3">
        <v>0.51</v>
      </c>
      <c r="P69" s="4">
        <v>0.6986301369863014</v>
      </c>
      <c r="Q69" s="1">
        <v>5</v>
      </c>
      <c r="R69" s="4">
        <v>0.01888124997130225</v>
      </c>
      <c r="S69" s="1" t="s">
        <v>144</v>
      </c>
      <c r="T69" s="4" t="s">
        <v>146</v>
      </c>
      <c r="U69" s="1" t="s">
        <v>149</v>
      </c>
      <c r="V69" s="6" t="s">
        <v>153</v>
      </c>
      <c r="W69" s="7">
        <v>13181.530093</v>
      </c>
      <c r="X69" s="10">
        <v>45728</v>
      </c>
      <c r="Y69" s="1" t="s">
        <v>163</v>
      </c>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row>
    <row r="70" spans="1:52">
      <c r="A70" s="8" t="s">
        <v>93</v>
      </c>
      <c r="B70" s="2">
        <f>HYPERLINK("https://www.suredividend.com/sure-analysis-CVX/","Chevron Corp.")</f>
        <v>0</v>
      </c>
      <c r="C70" s="1" t="s">
        <v>95</v>
      </c>
      <c r="D70" s="3">
        <v>136</v>
      </c>
      <c r="E70" s="3">
        <v>141.56</v>
      </c>
      <c r="F70" s="3">
        <v>122</v>
      </c>
      <c r="G70" s="4">
        <v>1.160327868852459</v>
      </c>
      <c r="H70" s="4">
        <v>0.04831873410567957</v>
      </c>
      <c r="I70" s="4">
        <v>-0.02930262465747047</v>
      </c>
      <c r="J70" s="4">
        <v>-0.01</v>
      </c>
      <c r="K70" s="4">
        <v>0.01315004821714516</v>
      </c>
      <c r="L70" s="1" t="s">
        <v>101</v>
      </c>
      <c r="M70" s="5">
        <v>16.27126436781609</v>
      </c>
      <c r="N70" s="3">
        <v>8.699999999999999</v>
      </c>
      <c r="O70" s="3">
        <v>6.84</v>
      </c>
      <c r="P70" s="4">
        <v>0.7862068965517242</v>
      </c>
      <c r="Q70" s="1">
        <v>38</v>
      </c>
      <c r="R70" s="4">
        <v>0.008621965815339916</v>
      </c>
      <c r="S70" s="1" t="s">
        <v>145</v>
      </c>
      <c r="T70" s="4" t="s">
        <v>146</v>
      </c>
      <c r="U70" s="1" t="s">
        <v>148</v>
      </c>
      <c r="V70" s="6" t="s">
        <v>158</v>
      </c>
      <c r="W70" s="7">
        <v>241858.091903</v>
      </c>
      <c r="X70" s="10">
        <v>45783</v>
      </c>
      <c r="Y70" s="1" t="s">
        <v>165</v>
      </c>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row>
    <row r="71" spans="1:5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row>
    <row r="72" spans="1:5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row>
    <row r="73" spans="1:5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row>
    <row r="74" spans="1:5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row>
    <row r="75" spans="1:5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row>
    <row r="76" spans="1:5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row>
    <row r="77" spans="1:5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row>
    <row r="78" spans="1:5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row>
    <row r="79" spans="1:5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row>
    <row r="80" spans="1:5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row>
    <row r="81" spans="1:5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row>
    <row r="82" spans="1:5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row>
    <row r="83" spans="1:5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row>
    <row r="84" spans="1:5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row>
    <row r="85" spans="1:5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row>
    <row r="86" spans="1:5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row>
    <row r="87" spans="1:5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row>
    <row r="88" spans="1:5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row>
    <row r="89" spans="1:5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row>
    <row r="90" spans="1:5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row>
    <row r="91" spans="1:5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row>
    <row r="92" spans="1:5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row>
    <row r="93" spans="1:5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row>
    <row r="94" spans="1:5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row>
    <row r="95" spans="1:5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row>
    <row r="96" spans="1:5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row>
    <row r="97" spans="1:5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row>
    <row r="98" spans="1:5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row>
    <row r="99" spans="1:5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row>
    <row r="100" spans="1:5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row>
    <row r="101" spans="1:5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row>
    <row r="102" spans="1:5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row>
    <row r="103" spans="1:5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row>
    <row r="104" spans="1:5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row>
    <row r="105" spans="1:5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row>
    <row r="106" spans="1:5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row>
    <row r="107" spans="1:5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row>
    <row r="108" spans="1:5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row>
    <row r="109" spans="1:5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row>
    <row r="110" spans="1:5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row>
    <row r="111" spans="1:5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row>
    <row r="112" spans="1:5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row>
    <row r="113" spans="1:5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row>
    <row r="114" spans="1:5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row>
    <row r="115" spans="1:5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row>
    <row r="116" spans="1:5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row>
    <row r="117" spans="1:5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row>
    <row r="118" spans="1:5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row>
    <row r="119" spans="1:5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row>
    <row r="120" spans="1:5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row>
    <row r="121" spans="1:5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row>
    <row r="122" spans="1:5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row>
    <row r="123" spans="1:5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row>
    <row r="124" spans="1:5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row>
    <row r="125" spans="1:5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row>
    <row r="126" spans="1:5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row>
    <row r="127" spans="1:5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row>
    <row r="128" spans="1:5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row>
    <row r="129" spans="1:5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row>
    <row r="130" spans="1:5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row>
    <row r="131" spans="1:5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row>
    <row r="132" spans="1:5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row>
    <row r="133" spans="1:5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row>
    <row r="134" spans="1:5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row>
    <row r="135" spans="1:5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row>
    <row r="136" spans="1:5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row>
    <row r="137" spans="1:5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row>
    <row r="138" spans="1:5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row>
    <row r="139" spans="1:5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row>
    <row r="140" spans="1:5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row>
    <row r="141" spans="1:5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row>
    <row r="142" spans="1:5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row>
    <row r="143" spans="1:5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row>
    <row r="144" spans="1:5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row>
    <row r="145" spans="1:5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row>
    <row r="146" spans="1:5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row>
    <row r="147" spans="1:5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row>
    <row r="148" spans="1:5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row>
    <row r="149" spans="1:5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row>
    <row r="150" spans="1:5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row>
    <row r="151" spans="1:5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row>
    <row r="152" spans="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row>
    <row r="153" spans="1:5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row>
    <row r="154" spans="1:5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row>
    <row r="155" spans="1:5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row>
    <row r="156" spans="1:5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row>
    <row r="157" spans="1:5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row>
    <row r="158" spans="1:5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row>
    <row r="159" spans="1:5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row>
    <row r="160" spans="1:5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row>
    <row r="161" spans="1:5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row>
    <row r="162" spans="1:5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row>
    <row r="163" spans="1:5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row>
    <row r="164" spans="1:5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row>
    <row r="165" spans="1:5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row>
    <row r="166" spans="1:5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row>
    <row r="167" spans="1:5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row>
    <row r="168" spans="1:5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row>
    <row r="169" spans="1:5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row>
    <row r="170" spans="1:5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row>
    <row r="171" spans="1:5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row>
    <row r="172" spans="1:5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row>
    <row r="173" spans="1:5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row>
    <row r="174" spans="1:5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row>
    <row r="175" spans="1:5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row>
    <row r="176" spans="1:5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row>
    <row r="177" spans="1:5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row>
    <row r="178" spans="1:5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row>
    <row r="179" spans="1:5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row>
    <row r="180" spans="1:5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row>
    <row r="181" spans="1:5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row>
    <row r="182" spans="1:5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row>
    <row r="183" spans="1:5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row>
    <row r="184" spans="1:5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row>
    <row r="185" spans="1:5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row>
    <row r="186" spans="1:5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row>
    <row r="187" spans="1:5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row>
    <row r="188" spans="1:5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row>
    <row r="189" spans="1:5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row>
    <row r="190" spans="1:5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row>
    <row r="191" spans="1:5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row>
    <row r="192" spans="1:5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row>
    <row r="193" spans="1:5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row>
    <row r="194" spans="1:5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row>
    <row r="195" spans="1:5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row>
    <row r="196" spans="1:5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row>
    <row r="197" spans="1:5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row>
    <row r="198" spans="1:5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row>
    <row r="199" spans="1:5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row>
    <row r="200" spans="1:5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row>
    <row r="201" spans="1:5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row>
    <row r="202" spans="1:5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row>
    <row r="203" spans="1:5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row>
    <row r="204" spans="1:5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row>
    <row r="205" spans="1:5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row>
    <row r="206" spans="1:5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row>
    <row r="207" spans="1:5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row>
    <row r="208" spans="1:5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row>
    <row r="209" spans="1:5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row>
    <row r="210" spans="1:5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row>
    <row r="211" spans="1:5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row>
    <row r="212" spans="1:5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row>
    <row r="213" spans="1:5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row>
    <row r="214" spans="1:5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row>
    <row r="215" spans="1:5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row>
    <row r="216" spans="1:5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row>
    <row r="217" spans="1:5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row>
    <row r="218" spans="1:5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row>
    <row r="219" spans="1:5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row>
    <row r="220" spans="1:5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row>
    <row r="221" spans="1:5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row>
    <row r="222" spans="1:5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row>
    <row r="223" spans="1:5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row>
    <row r="224" spans="1:5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row>
    <row r="225" spans="1:5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row>
    <row r="226" spans="1:5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row>
    <row r="227" spans="1:5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row>
    <row r="228" spans="1:5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row>
    <row r="229" spans="1:5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row>
    <row r="230" spans="1:5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row>
    <row r="231" spans="1:5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row>
    <row r="232" spans="1:5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row>
    <row r="233" spans="1:5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row>
    <row r="234" spans="1:5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row>
    <row r="235" spans="1:5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row>
    <row r="236" spans="1:5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row>
    <row r="237" spans="1:5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row>
    <row r="238" spans="1:5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row>
    <row r="239" spans="1:5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row>
    <row r="240" spans="1:5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row>
    <row r="241" spans="1:5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row>
    <row r="242" spans="1:5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row>
    <row r="243" spans="1:5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row>
    <row r="244" spans="1:5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row>
    <row r="245" spans="1:5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row>
    <row r="246" spans="1:5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row>
    <row r="247" spans="1:5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row>
    <row r="248" spans="1:5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row>
    <row r="249" spans="1:5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row>
    <row r="250" spans="1:5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row>
    <row r="251" spans="1:5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row>
    <row r="252" spans="1: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row>
    <row r="253" spans="1:5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row>
    <row r="254" spans="1:5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row>
    <row r="255" spans="1:5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row>
    <row r="256" spans="1:5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row>
    <row r="257" spans="1:5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row>
    <row r="258" spans="1:5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row>
    <row r="259" spans="1:5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row>
    <row r="260" spans="1:5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row>
    <row r="261" spans="1:5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row>
    <row r="262" spans="1:5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row>
    <row r="263" spans="1:5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row>
    <row r="264" spans="1:5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row>
    <row r="265" spans="1:5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row>
    <row r="266" spans="1:5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row>
    <row r="267" spans="1:5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row>
    <row r="268" spans="1:5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row>
    <row r="269" spans="1:5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row>
    <row r="270" spans="1:5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row>
    <row r="271" spans="1:5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row>
    <row r="272" spans="1:5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row>
    <row r="273" spans="1:5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row>
    <row r="274" spans="1:5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row>
    <row r="275" spans="1:5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row>
    <row r="276" spans="1:5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row>
    <row r="277" spans="1:5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row>
    <row r="278" spans="1:5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row>
    <row r="279" spans="1:5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row>
    <row r="280" spans="1:5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row>
    <row r="281" spans="1:5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row>
    <row r="282" spans="1:5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row>
    <row r="283" spans="1:5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row>
    <row r="284" spans="1:5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row>
    <row r="285" spans="1:5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row>
    <row r="286" spans="1:5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row>
    <row r="287" spans="1:5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row>
    <row r="288" spans="1:5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row>
    <row r="289" spans="1:5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row>
    <row r="290" spans="1:5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row>
    <row r="291" spans="1:5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row>
    <row r="292" spans="1:5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row>
    <row r="293" spans="1:5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row>
    <row r="294" spans="1:5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row>
    <row r="295" spans="1:5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row>
    <row r="296" spans="1:5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row>
    <row r="297" spans="1:5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row>
    <row r="298" spans="1:5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row>
    <row r="299" spans="1:5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row>
    <row r="300" spans="1:5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row>
    <row r="301" spans="1:5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row>
    <row r="302" spans="1:5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row>
    <row r="303" spans="1:5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row>
    <row r="304" spans="1:5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row>
    <row r="305" spans="1:5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row>
    <row r="306" spans="1:5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row>
    <row r="307" spans="1:5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row>
    <row r="308" spans="1:5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row>
    <row r="309" spans="1:5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row>
    <row r="310" spans="1:5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row>
    <row r="311" spans="1:5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row>
    <row r="312" spans="1:5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row>
    <row r="313" spans="1:5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row>
    <row r="314" spans="1:5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row>
    <row r="315" spans="1:5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row>
    <row r="316" spans="1:5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row>
    <row r="317" spans="1:5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row>
    <row r="318" spans="1:5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row>
    <row r="319" spans="1:5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row>
    <row r="320" spans="1:5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row>
    <row r="321" spans="1:5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row>
    <row r="322" spans="1:5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row>
    <row r="323" spans="1:5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row>
    <row r="324" spans="1:5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row>
    <row r="325" spans="1:5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row>
    <row r="326" spans="1:5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row>
    <row r="327" spans="1:5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row>
    <row r="328" spans="1:5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row>
    <row r="329" spans="1:5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row>
    <row r="330" spans="1:5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row>
    <row r="331" spans="1:5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row>
    <row r="332" spans="1:5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row>
    <row r="333" spans="1:5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row>
    <row r="334" spans="1:5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row>
    <row r="335" spans="1:5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row>
    <row r="336" spans="1:5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row>
    <row r="337" spans="1:5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row>
    <row r="338" spans="1:5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row>
    <row r="339" spans="1:5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row>
    <row r="340" spans="1:5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row>
    <row r="341" spans="1:5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row>
    <row r="342" spans="1:5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row>
    <row r="343" spans="1:5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row>
    <row r="344" spans="1:5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row>
    <row r="345" spans="1:5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row>
    <row r="346" spans="1:5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row>
    <row r="347" spans="1:5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row>
    <row r="348" spans="1:5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row>
    <row r="349" spans="1:5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row>
    <row r="350" spans="1:5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row>
    <row r="351" spans="1:5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row>
    <row r="352" spans="1: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row>
    <row r="353" spans="1:5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row>
    <row r="354" spans="1:5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row>
    <row r="355" spans="1:5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row>
    <row r="356" spans="1:5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row>
    <row r="357" spans="1:5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row>
    <row r="358" spans="1:5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row>
    <row r="359" spans="1:5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row>
    <row r="360" spans="1:5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row>
    <row r="361" spans="1:5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row>
    <row r="362" spans="1:5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row>
    <row r="363" spans="1:5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row>
    <row r="364" spans="1:5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row>
    <row r="365" spans="1:5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row>
    <row r="366" spans="1:5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row>
    <row r="367" spans="1:5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row>
    <row r="368" spans="1:5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row>
    <row r="369" spans="1:5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row>
    <row r="370" spans="1:5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row>
    <row r="371" spans="1:5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row>
    <row r="372" spans="1:5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row>
    <row r="373" spans="1:5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row>
    <row r="374" spans="1:5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row>
    <row r="375" spans="1:5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row>
    <row r="376" spans="1:5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row>
    <row r="377" spans="1:5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row>
    <row r="378" spans="1:5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row>
    <row r="379" spans="1:5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row>
    <row r="380" spans="1:5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row>
    <row r="381" spans="1:5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row>
    <row r="382" spans="1:5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row>
    <row r="383" spans="1:5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row>
    <row r="384" spans="1:5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row>
    <row r="385" spans="1:5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row>
    <row r="386" spans="1:5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row>
    <row r="387" spans="1:5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row>
    <row r="388" spans="1:5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row>
    <row r="389" spans="1:5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row>
    <row r="390" spans="1:5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row>
    <row r="391" spans="1:5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row>
    <row r="392" spans="1:5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row>
    <row r="393" spans="1:5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row>
    <row r="394" spans="1:5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row>
    <row r="395" spans="1:5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row>
    <row r="396" spans="1:5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row>
    <row r="397" spans="1:5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row>
    <row r="398" spans="1:5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row>
    <row r="399" spans="1:5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row>
    <row r="400" spans="1:5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row>
    <row r="401" spans="1:5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row>
    <row r="402" spans="1:5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row>
    <row r="403" spans="1:5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row>
    <row r="404" spans="1:5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row>
    <row r="405" spans="1:5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row>
    <row r="406" spans="1:5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row>
    <row r="407" spans="1:5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row>
    <row r="408" spans="1:5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row>
    <row r="409" spans="1:5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row>
    <row r="410" spans="1:5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row>
    <row r="411" spans="1:5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row>
    <row r="412" spans="1:5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row>
    <row r="413" spans="1:5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row>
    <row r="414" spans="1:5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row>
    <row r="415" spans="1:5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row>
    <row r="416" spans="1:5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row>
    <row r="417" spans="1:5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row>
    <row r="418" spans="1:5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row>
    <row r="419" spans="1:5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row>
    <row r="420" spans="1:5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row>
    <row r="421" spans="1:5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row>
    <row r="422" spans="1:5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row>
    <row r="423" spans="1:5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row>
    <row r="424" spans="1:5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row>
    <row r="425" spans="1:5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row>
    <row r="426" spans="1:5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row>
    <row r="427" spans="1:5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row>
    <row r="428" spans="1:5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row>
    <row r="429" spans="1:5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row>
    <row r="430" spans="1:5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row>
    <row r="431" spans="1:5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row>
    <row r="432" spans="1:5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row>
    <row r="433" spans="1:5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row>
    <row r="434" spans="1:5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row>
    <row r="435" spans="1:5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row>
    <row r="436" spans="1:5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row>
    <row r="437" spans="1:5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row>
    <row r="438" spans="1:5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row>
    <row r="439" spans="1:5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row>
    <row r="440" spans="1:5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row>
    <row r="441" spans="1:5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row>
    <row r="442" spans="1:5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row>
    <row r="443" spans="1:5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row>
    <row r="444" spans="1:5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row>
    <row r="445" spans="1:5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row>
    <row r="446" spans="1:5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row>
    <row r="447" spans="1:5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row>
    <row r="448" spans="1:5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row>
    <row r="449" spans="1:5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row>
    <row r="450" spans="1:5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row>
    <row r="451" spans="1:5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row>
    <row r="452" spans="1: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row>
    <row r="453" spans="1:5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row>
    <row r="454" spans="1:5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row>
    <row r="455" spans="1:5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row>
    <row r="456" spans="1:5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row>
    <row r="457" spans="1:5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row>
    <row r="458" spans="1:5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row>
    <row r="459" spans="1:5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row>
    <row r="460" spans="1:5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row>
    <row r="461" spans="1:5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row>
    <row r="462" spans="1:5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row>
    <row r="463" spans="1:5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row>
    <row r="464" spans="1:5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row>
    <row r="465" spans="1:5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row>
    <row r="466" spans="1:5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row>
    <row r="467" spans="1:5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row>
    <row r="468" spans="1:5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row>
    <row r="469" spans="1:5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row>
    <row r="470" spans="1:5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row>
    <row r="471" spans="1:5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row>
    <row r="472" spans="1:5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row>
    <row r="473" spans="1:5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row>
    <row r="474" spans="1:5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row>
    <row r="475" spans="1:5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row>
    <row r="476" spans="1:5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row>
    <row r="477" spans="1:5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row>
    <row r="478" spans="1:5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row>
    <row r="479" spans="1:5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row>
    <row r="480" spans="1:5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row>
    <row r="481" spans="1:5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row>
    <row r="482" spans="1:5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row>
    <row r="483" spans="1:5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row>
    <row r="484" spans="1:5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row>
    <row r="485" spans="1:5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row>
    <row r="486" spans="1:5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row>
    <row r="487" spans="1:5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row>
    <row r="488" spans="1:5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row>
    <row r="489" spans="1:5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row>
    <row r="490" spans="1:5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row>
    <row r="491" spans="1:5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row>
    <row r="492" spans="1:5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row>
    <row r="493" spans="1:5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row>
    <row r="494" spans="1:5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row>
    <row r="495" spans="1:5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row>
    <row r="496" spans="1:5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row>
    <row r="497" spans="1:5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row>
    <row r="498" spans="1:5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row>
    <row r="499" spans="1:5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row>
    <row r="500" spans="1:5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row>
    <row r="501" spans="1:5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row>
    <row r="502" spans="1:5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row>
    <row r="503" spans="1:5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row>
    <row r="504" spans="1:5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row>
    <row r="505" spans="1:5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row>
    <row r="506" spans="1:5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row>
    <row r="507" spans="1:5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row>
    <row r="508" spans="1:5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row>
    <row r="509" spans="1:5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row>
    <row r="510" spans="1:5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row>
    <row r="511" spans="1:5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row>
    <row r="512" spans="1:5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row>
    <row r="513" spans="1:5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row>
    <row r="514" spans="1:5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row>
    <row r="515" spans="1:5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row>
    <row r="516" spans="1:5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row>
    <row r="517" spans="1:5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row>
    <row r="518" spans="1:5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row>
    <row r="519" spans="1:5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row>
    <row r="520" spans="1:5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row>
    <row r="521" spans="1:5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row>
    <row r="522" spans="1:5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row>
    <row r="523" spans="1:5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row>
    <row r="524" spans="1:5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row>
    <row r="525" spans="1:5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row>
    <row r="526" spans="1:5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row>
    <row r="527" spans="1:5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row>
    <row r="528" spans="1:5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row>
    <row r="529" spans="1:5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row>
    <row r="530" spans="1:5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row>
    <row r="531" spans="1:5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row>
    <row r="532" spans="1:5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row>
    <row r="533" spans="1:5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row>
    <row r="534" spans="1:5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row>
    <row r="535" spans="1:5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row>
    <row r="536" spans="1:5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row>
    <row r="537" spans="1:5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row>
    <row r="538" spans="1:5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row>
    <row r="539" spans="1:5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row>
    <row r="540" spans="1:5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row>
    <row r="541" spans="1:5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row>
    <row r="542" spans="1:5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row>
    <row r="543" spans="1:5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row>
    <row r="544" spans="1:5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row>
    <row r="545" spans="1:5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row>
    <row r="546" spans="1:5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row>
    <row r="547" spans="1:5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row>
    <row r="548" spans="1:5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row>
    <row r="549" spans="1:5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row>
    <row r="550" spans="1:5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row>
    <row r="551" spans="1:5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row>
    <row r="552" spans="1: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row>
    <row r="553" spans="1:5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row>
    <row r="554" spans="1:5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row>
    <row r="555" spans="1:5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row>
    <row r="556" spans="1:5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row>
    <row r="557" spans="1:5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row>
    <row r="558" spans="1:5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row>
    <row r="559" spans="1:5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row>
    <row r="560" spans="1:5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row>
    <row r="561" spans="1:5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row>
    <row r="562" spans="1:5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row>
    <row r="563" spans="1:5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row>
    <row r="564" spans="1:5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row>
    <row r="565" spans="1:5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row>
    <row r="566" spans="1:5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row>
    <row r="567" spans="1:5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row>
    <row r="568" spans="1:5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row>
    <row r="569" spans="1:5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row>
    <row r="570" spans="1:5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row>
    <row r="571" spans="1:5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row>
    <row r="572" spans="1:5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row>
    <row r="573" spans="1:5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row>
    <row r="574" spans="1:5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row>
    <row r="575" spans="1:5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row>
    <row r="576" spans="1:5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row>
    <row r="577" spans="1:5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row>
    <row r="578" spans="1:5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row>
    <row r="579" spans="1:5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row>
    <row r="580" spans="1:5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row>
    <row r="581" spans="1:5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row>
    <row r="582" spans="1:5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row>
    <row r="583" spans="1:5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row>
    <row r="584" spans="1:5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row>
    <row r="585" spans="1:5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row>
    <row r="586" spans="1:5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row>
    <row r="587" spans="1:5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row>
    <row r="588" spans="1:5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row>
    <row r="589" spans="1:5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row>
    <row r="590" spans="1:5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row>
    <row r="591" spans="1:5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row>
    <row r="592" spans="1:5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row>
    <row r="593" spans="1:5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row>
    <row r="594" spans="1:5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row>
    <row r="595" spans="1:5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row>
    <row r="596" spans="1:5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row>
    <row r="597" spans="1:5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row>
    <row r="598" spans="1:5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row>
    <row r="599" spans="1:5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row>
    <row r="600" spans="1:5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row>
    <row r="601" spans="1:5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row>
    <row r="602" spans="1:5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row>
    <row r="603" spans="1:5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row>
    <row r="604" spans="1:5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row>
    <row r="605" spans="1:5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row>
    <row r="606" spans="1:5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row>
    <row r="607" spans="1:5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row>
    <row r="608" spans="1:5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row>
    <row r="609" spans="1:5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row>
    <row r="610" spans="1:5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row>
    <row r="611" spans="1:5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row>
    <row r="612" spans="1:5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row>
    <row r="613" spans="1:5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row>
    <row r="614" spans="1:5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row>
    <row r="615" spans="1:5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row>
    <row r="616" spans="1:5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row>
    <row r="617" spans="1:5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row>
    <row r="618" spans="1:5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row>
    <row r="619" spans="1:5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row>
    <row r="620" spans="1:5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row>
    <row r="621" spans="1:5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row>
    <row r="622" spans="1:5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row>
    <row r="623" spans="1:5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row>
    <row r="624" spans="1:5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row>
    <row r="625" spans="1:5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row>
    <row r="626" spans="1:5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row>
    <row r="627" spans="1:5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row>
    <row r="628" spans="1:5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row>
    <row r="629" spans="1:5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row>
    <row r="630" spans="1:5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row>
    <row r="631" spans="1:5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row>
    <row r="632" spans="1:5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row>
    <row r="633" spans="1:5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row>
    <row r="634" spans="1:5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row>
    <row r="635" spans="1:5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row>
    <row r="636" spans="1:5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row>
    <row r="637" spans="1:5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row>
    <row r="638" spans="1:5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row>
    <row r="639" spans="1:5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row>
    <row r="640" spans="1:5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row>
    <row r="641" spans="1:5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row>
    <row r="642" spans="1:5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row>
    <row r="643" spans="1:5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row>
    <row r="644" spans="1:5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row>
    <row r="645" spans="1:5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row>
    <row r="646" spans="1:5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row>
    <row r="647" spans="1:5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row>
    <row r="648" spans="1:5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row>
    <row r="649" spans="1:5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row>
    <row r="650" spans="1:5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row>
    <row r="651" spans="1:5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row>
    <row r="652" spans="1: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row>
    <row r="653" spans="1:5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row>
    <row r="654" spans="1:5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row>
    <row r="655" spans="1:5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row>
    <row r="656" spans="1:5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row>
    <row r="657" spans="1:5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row>
    <row r="658" spans="1:5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row>
    <row r="659" spans="1:5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row>
    <row r="660" spans="1:5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row>
    <row r="661" spans="1:5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row>
    <row r="662" spans="1:5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row>
    <row r="663" spans="1:5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row>
    <row r="664" spans="1:5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row>
    <row r="665" spans="1:5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row>
    <row r="666" spans="1:5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row>
    <row r="667" spans="1:5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row>
    <row r="668" spans="1:5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row>
    <row r="669" spans="1:5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row>
    <row r="670" spans="1:5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row>
    <row r="671" spans="1:5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row>
    <row r="672" spans="1:5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row>
    <row r="673" spans="1:5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row>
    <row r="674" spans="1:5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row>
    <row r="675" spans="1:5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row>
    <row r="676" spans="1:5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row>
    <row r="677" spans="1:5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row>
    <row r="678" spans="1:5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row>
    <row r="679" spans="1:5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row>
    <row r="680" spans="1:5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row>
    <row r="681" spans="1:5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row>
    <row r="682" spans="1:5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row>
    <row r="683" spans="1:5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row>
    <row r="684" spans="1:5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row>
    <row r="685" spans="1:5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row>
    <row r="686" spans="1:5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row>
    <row r="687" spans="1:5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row>
    <row r="688" spans="1:5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row>
    <row r="689" spans="1:5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row>
    <row r="690" spans="1:5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row>
    <row r="691" spans="1:5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row>
    <row r="692" spans="1:5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row>
    <row r="693" spans="1:5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row>
    <row r="694" spans="1:5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row>
    <row r="695" spans="1:5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row>
    <row r="696" spans="1:5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row>
    <row r="697" spans="1:5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row>
    <row r="698" spans="1:5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row>
    <row r="699" spans="1:5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row>
    <row r="700" spans="1:5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row>
    <row r="701" spans="1:5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row>
    <row r="702" spans="1:5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row>
    <row r="703" spans="1:5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row>
    <row r="704" spans="1:5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row>
    <row r="705" spans="1:5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row>
    <row r="706" spans="1:5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row>
    <row r="707" spans="1:5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row>
    <row r="708" spans="1:5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row>
    <row r="709" spans="1:5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row>
    <row r="710" spans="1:5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row>
    <row r="711" spans="1:5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row>
    <row r="712" spans="1:5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row>
    <row r="713" spans="1:5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row>
    <row r="714" spans="1:5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row>
    <row r="715" spans="1:5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row>
    <row r="716" spans="1:5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row>
    <row r="717" spans="1:5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row>
    <row r="718" spans="1:5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row>
    <row r="719" spans="1:5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row>
    <row r="720" spans="1:5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row>
    <row r="721" spans="1:5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row>
    <row r="722" spans="1:5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row>
    <row r="723" spans="1:5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row>
    <row r="724" spans="1:5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row>
    <row r="725" spans="1:5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row>
    <row r="726" spans="1:5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row>
    <row r="727" spans="1:5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row>
    <row r="728" spans="1:5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row>
    <row r="729" spans="1:5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row>
    <row r="730" spans="1:5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row>
    <row r="731" spans="1:5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row>
    <row r="732" spans="1:5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row>
    <row r="733" spans="1:5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row>
    <row r="734" spans="1:5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row>
    <row r="735" spans="1:5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row>
    <row r="736" spans="1:5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row>
    <row r="737" spans="1:5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row>
    <row r="738" spans="1:5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row>
    <row r="739" spans="1:5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row>
    <row r="740" spans="1:5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row>
    <row r="741" spans="1:5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row>
    <row r="742" spans="1:5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row>
    <row r="743" spans="1:5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row>
    <row r="744" spans="1:5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row>
    <row r="745" spans="1:5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row>
    <row r="746" spans="1:5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row>
    <row r="747" spans="1:5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row>
    <row r="748" spans="1:5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row>
    <row r="749" spans="1:5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row>
    <row r="750" spans="1:5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row>
    <row r="751" spans="1:5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row>
    <row r="752" spans="1: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row>
    <row r="753" spans="1:5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row>
    <row r="754" spans="1:5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row>
    <row r="755" spans="1:5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row>
    <row r="756" spans="1:5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row>
    <row r="757" spans="1:5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row>
    <row r="758" spans="1:5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row>
    <row r="759" spans="1:5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row>
    <row r="760" spans="1:5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row>
    <row r="761" spans="1:5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row>
    <row r="762" spans="1:5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row>
    <row r="763" spans="1:5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row>
    <row r="764" spans="1:5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row>
    <row r="765" spans="1:5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row>
    <row r="766" spans="1:5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row>
    <row r="767" spans="1:5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row>
    <row r="768" spans="1:5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row>
    <row r="769" spans="1:5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row>
    <row r="770" spans="1:5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row>
    <row r="771" spans="1:5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row>
    <row r="772" spans="1:5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row>
    <row r="773" spans="1:5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row>
    <row r="774" spans="1:5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row>
    <row r="775" spans="1:5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row>
    <row r="776" spans="1:5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row>
    <row r="777" spans="1:5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row>
    <row r="778" spans="1:5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row>
    <row r="779" spans="1:5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row>
    <row r="780" spans="1:5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row>
    <row r="781" spans="1:5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row>
    <row r="782" spans="1:5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row>
    <row r="783" spans="1:5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row>
    <row r="784" spans="1:5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row>
    <row r="785" spans="1:5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row>
    <row r="786" spans="1:5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row>
    <row r="787" spans="1:5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row>
    <row r="788" spans="1:5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row>
    <row r="789" spans="1:5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row>
    <row r="790" spans="1:5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row>
    <row r="791" spans="1:5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row>
    <row r="792" spans="1:5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row>
    <row r="793" spans="1:5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row>
    <row r="794" spans="1:5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row>
    <row r="795" spans="1:5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row>
    <row r="796" spans="1:5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row>
    <row r="797" spans="1:5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row>
    <row r="798" spans="1:5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row>
    <row r="799" spans="1:5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row>
    <row r="800" spans="1:5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row>
    <row r="801" spans="1:5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row>
    <row r="802" spans="1:5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row>
    <row r="803" spans="1:5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row>
    <row r="804" spans="1:5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row>
    <row r="805" spans="1:5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row>
    <row r="806" spans="1:5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row>
    <row r="807" spans="1:5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row>
    <row r="808" spans="1:5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row>
    <row r="809" spans="1:5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row>
    <row r="810" spans="1:5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row>
    <row r="811" spans="1:5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row>
    <row r="812" spans="1:5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row>
    <row r="813" spans="1:5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row>
    <row r="814" spans="1:5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row>
    <row r="815" spans="1:5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row>
    <row r="816" spans="1:5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row>
    <row r="817" spans="1:5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row>
    <row r="818" spans="1:5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row>
    <row r="819" spans="1:5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row>
    <row r="820" spans="1:5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row>
    <row r="821" spans="1:5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row>
    <row r="822" spans="1:5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row>
    <row r="823" spans="1:5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row>
    <row r="824" spans="1:5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row>
    <row r="825" spans="1:5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row>
    <row r="826" spans="1:5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row>
    <row r="827" spans="1:5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row>
    <row r="828" spans="1:5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row>
    <row r="829" spans="1:5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row>
    <row r="830" spans="1:5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row>
    <row r="831" spans="1:5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row>
    <row r="832" spans="1:5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row>
    <row r="833" spans="1:5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row>
    <row r="834" spans="1:5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row>
    <row r="835" spans="1:5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row>
    <row r="836" spans="1:5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row>
    <row r="837" spans="1:5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row>
    <row r="838" spans="1:5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row>
    <row r="839" spans="1:5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row>
    <row r="840" spans="1:5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row>
    <row r="841" spans="1:5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row>
    <row r="842" spans="1:5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row>
    <row r="843" spans="1:5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row>
    <row r="844" spans="1:5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row>
    <row r="845" spans="1:5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row>
    <row r="846" spans="1:5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row>
    <row r="847" spans="1:5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row>
    <row r="848" spans="1:5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row>
    <row r="849" spans="1:5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row>
    <row r="850" spans="1:5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row>
    <row r="851" spans="1:5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row>
    <row r="852" spans="1: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row>
    <row r="853" spans="1:5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row>
    <row r="854" spans="1:5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row>
    <row r="855" spans="1:5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row>
    <row r="856" spans="1:5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row>
    <row r="857" spans="1:5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row>
    <row r="858" spans="1:5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row>
    <row r="859" spans="1:5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row>
    <row r="860" spans="1:5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row>
    <row r="861" spans="1:5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row>
    <row r="862" spans="1:5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row>
    <row r="863" spans="1:5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row>
    <row r="864" spans="1:5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row>
    <row r="865" spans="1:5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row>
    <row r="866" spans="1:5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row>
    <row r="867" spans="1:5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row>
    <row r="868" spans="1:5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row>
    <row r="869" spans="1:5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row>
    <row r="870" spans="1:5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row>
    <row r="871" spans="1:5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row>
    <row r="872" spans="1:5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row>
    <row r="873" spans="1:5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row>
    <row r="874" spans="1:5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row>
    <row r="875" spans="1:5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row>
    <row r="876" spans="1:5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row>
    <row r="877" spans="1:5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row>
    <row r="878" spans="1:5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row>
    <row r="879" spans="1:5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row>
    <row r="880" spans="1:5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row>
    <row r="881" spans="1:5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row>
    <row r="882" spans="1:5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row>
    <row r="883" spans="1:5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row>
    <row r="884" spans="1:5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row>
    <row r="885" spans="1:5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row>
    <row r="886" spans="1:5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row>
    <row r="887" spans="1:5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row>
    <row r="888" spans="1:5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row>
    <row r="889" spans="1:5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row>
    <row r="890" spans="1:5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row>
    <row r="891" spans="1:5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row>
    <row r="892" spans="1:5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row>
    <row r="893" spans="1:5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row>
    <row r="894" spans="1:5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row>
    <row r="895" spans="1:5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row>
    <row r="896" spans="1:5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row>
    <row r="897" spans="1:5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row>
    <row r="898" spans="1:5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row>
    <row r="899" spans="1:5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row>
    <row r="900" spans="1:5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row>
    <row r="901" spans="1:5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row>
    <row r="902" spans="1:5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row>
    <row r="903" spans="1:5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row>
    <row r="904" spans="1:5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row>
    <row r="905" spans="1:5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row>
    <row r="906" spans="1:5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row>
    <row r="907" spans="1:5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row>
    <row r="908" spans="1:5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row>
    <row r="909" spans="1:5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row>
    <row r="910" spans="1:5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row>
    <row r="911" spans="1:5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row>
    <row r="912" spans="1:5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row>
    <row r="913" spans="1:5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row>
    <row r="914" spans="1:5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row>
    <row r="915" spans="1:5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row>
    <row r="916" spans="1:5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row>
    <row r="917" spans="1:5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row>
    <row r="918" spans="1:5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row>
    <row r="919" spans="1:5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row>
    <row r="920" spans="1:5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row>
    <row r="921" spans="1:5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row>
    <row r="922" spans="1:5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row>
    <row r="923" spans="1:5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row>
    <row r="924" spans="1:5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row>
    <row r="925" spans="1:5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row>
    <row r="926" spans="1:5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row>
    <row r="927" spans="1:5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row>
    <row r="928" spans="1:5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row>
    <row r="929" spans="1:5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row>
    <row r="930" spans="1:5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row>
    <row r="931" spans="1:5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row>
    <row r="932" spans="1:5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row>
    <row r="933" spans="1:5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row>
    <row r="934" spans="1:5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row>
    <row r="935" spans="1:5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row>
    <row r="936" spans="1:5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row>
    <row r="937" spans="1:5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row>
    <row r="938" spans="1:5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row>
    <row r="939" spans="1:5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row>
    <row r="940" spans="1:5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row>
    <row r="941" spans="1:5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row>
    <row r="942" spans="1:5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row>
    <row r="943" spans="1:5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row>
    <row r="944" spans="1:5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row>
    <row r="945" spans="1:5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row>
    <row r="946" spans="1:5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row>
    <row r="947" spans="1:5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row>
    <row r="948" spans="1:5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row>
    <row r="949" spans="1:5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row>
    <row r="950" spans="1:5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row>
    <row r="951" spans="1:5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row>
    <row r="952" spans="1: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row>
    <row r="953" spans="1:5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row>
    <row r="954" spans="1:5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row>
    <row r="955" spans="1:5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row>
    <row r="956" spans="1:5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row>
    <row r="957" spans="1:5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row>
    <row r="958" spans="1:5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row>
    <row r="959" spans="1:5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row>
    <row r="960" spans="1:5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row>
    <row r="961" spans="1:5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row>
    <row r="962" spans="1:5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row>
    <row r="963" spans="1:5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row>
    <row r="964" spans="1:5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row>
    <row r="965" spans="1:5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row>
    <row r="966" spans="1:5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row>
    <row r="967" spans="1:5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row>
    <row r="968" spans="1:5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row>
    <row r="969" spans="1:5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row>
    <row r="970" spans="1:5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row>
    <row r="971" spans="1:5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row>
    <row r="972" spans="1:5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row>
    <row r="973" spans="1:5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row>
    <row r="974" spans="1:5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row>
    <row r="975" spans="1:5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row>
    <row r="976" spans="1:5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row>
    <row r="977" spans="1:5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row>
    <row r="978" spans="1:5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row>
    <row r="979" spans="1:5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row>
    <row r="980" spans="1:5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row>
    <row r="981" spans="1:5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row>
    <row r="982" spans="1:5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row>
    <row r="983" spans="1:5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row>
    <row r="984" spans="1:5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row>
    <row r="985" spans="1:5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row>
    <row r="986" spans="1:5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row>
    <row r="987" spans="1:5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row>
    <row r="988" spans="1:5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row>
    <row r="989" spans="1:5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row>
    <row r="990" spans="1:5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row>
    <row r="991" spans="1:5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row>
    <row r="992" spans="1:5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row>
    <row r="993" spans="1:5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row>
    <row r="994" spans="1:5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row>
    <row r="995" spans="1:5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row>
    <row r="996" spans="1:5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row>
    <row r="997" spans="1:5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row>
    <row r="998" spans="1:5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row>
    <row r="999" spans="1:5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row>
    <row r="1000" spans="1:5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row>
    <row r="1001" spans="1:52">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row>
    <row r="1002" spans="1:5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row>
    <row r="1003" spans="1:52">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row>
    <row r="1004" spans="1:52">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row>
    <row r="1005" spans="1:52">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row>
    <row r="1006" spans="1:52">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row>
    <row r="1007" spans="1:52">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row>
    <row r="1008" spans="1:52">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row>
    <row r="1009" spans="1:52">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row>
    <row r="1010" spans="1:52">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row>
    <row r="1011" spans="1:52">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row>
    <row r="1012" spans="1:5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row>
    <row r="1013" spans="1:52">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row>
    <row r="1014" spans="1:52">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row>
    <row r="1015" spans="1:52">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row>
    <row r="1016" spans="1:52">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row>
    <row r="1017" spans="1:52">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row>
    <row r="1018" spans="1:52">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row>
    <row r="1019" spans="1:52">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row>
    <row r="1020" spans="1:52">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row>
    <row r="1021" spans="1:52">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row>
    <row r="1022" spans="1:5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row>
    <row r="1023" spans="1:52">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row>
    <row r="1024" spans="1:52">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row>
    <row r="1025" spans="1:52">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row>
    <row r="1026" spans="1:52">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row>
    <row r="1027" spans="1:52">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row>
    <row r="1028" spans="1:52">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row>
    <row r="1029" spans="1:52">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row>
    <row r="1030" spans="1:52">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row>
    <row r="1031" spans="1:52">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row>
    <row r="1032" spans="1:5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row>
    <row r="1033" spans="1:52">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row>
    <row r="1034" spans="1:52">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row>
    <row r="1035" spans="1:52">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row>
    <row r="1036" spans="1:52">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row>
    <row r="1037" spans="1:52">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row>
    <row r="1038" spans="1:52">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row>
    <row r="1039" spans="1:52">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row>
    <row r="1040" spans="1:52">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row>
    <row r="1041" spans="1:52">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row>
    <row r="1042" spans="1:5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row>
    <row r="1043" spans="1:52">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row>
    <row r="1044" spans="1:52">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row>
    <row r="1045" spans="1:52">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row>
    <row r="1046" spans="1:52">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row>
    <row r="1047" spans="1:52">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row>
    <row r="1048" spans="1:52">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row>
    <row r="1049" spans="1:52">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row>
    <row r="1050" spans="1:52">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row>
    <row r="1051" spans="1:52">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row>
    <row r="1052" spans="1: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row>
    <row r="1053" spans="1:52">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row>
    <row r="1054" spans="1:52">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row>
    <row r="1055" spans="1:52">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row>
    <row r="1056" spans="1:52">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row>
    <row r="1057" spans="1:52">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row>
    <row r="1058" spans="1:52">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row>
    <row r="1059" spans="1:52">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row>
    <row r="1060" spans="1:52">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row>
    <row r="1061" spans="1:52">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row>
    <row r="1062" spans="1:52">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row>
    <row r="1063" spans="1:52">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row>
    <row r="1064" spans="1:52">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row>
    <row r="1065" spans="1:52">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row>
    <row r="1066" spans="1:52">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row>
    <row r="1067" spans="1:52">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row>
    <row r="1068" spans="1:52">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row>
    <row r="1069" spans="1:52">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row>
  </sheetData>
  <autoFilter ref="A1:Y70"/>
  <conditionalFormatting sqref="A1:Y1">
    <cfRule type="cellIs" dxfId="7" priority="26" operator="notEqual">
      <formula>"None"</formula>
    </cfRule>
  </conditionalFormatting>
  <conditionalFormatting sqref="A2:A70">
    <cfRule type="cellIs" dxfId="0" priority="1" operator="notEqual">
      <formula>"None"</formula>
    </cfRule>
  </conditionalFormatting>
  <conditionalFormatting sqref="B2:B70">
    <cfRule type="cellIs" dxfId="1" priority="2" operator="notEqual">
      <formula>"None"</formula>
    </cfRule>
  </conditionalFormatting>
  <conditionalFormatting sqref="C2:C70">
    <cfRule type="cellIs" dxfId="0" priority="3" operator="notEqual">
      <formula>"None"</formula>
    </cfRule>
  </conditionalFormatting>
  <conditionalFormatting sqref="D2:D70">
    <cfRule type="cellIs" dxfId="2" priority="4" operator="notEqual">
      <formula>"None"</formula>
    </cfRule>
  </conditionalFormatting>
  <conditionalFormatting sqref="E2:E70">
    <cfRule type="cellIs" dxfId="2" priority="5" operator="notEqual">
      <formula>"None"</formula>
    </cfRule>
  </conditionalFormatting>
  <conditionalFormatting sqref="F2:F70">
    <cfRule type="cellIs" dxfId="2" priority="6" operator="notEqual">
      <formula>"None"</formula>
    </cfRule>
  </conditionalFormatting>
  <conditionalFormatting sqref="G2:G70">
    <cfRule type="cellIs" dxfId="3" priority="7" operator="notEqual">
      <formula>"None"</formula>
    </cfRule>
  </conditionalFormatting>
  <conditionalFormatting sqref="H2:H70">
    <cfRule type="cellIs" dxfId="3" priority="8" operator="notEqual">
      <formula>"None"</formula>
    </cfRule>
  </conditionalFormatting>
  <conditionalFormatting sqref="I2:I70">
    <cfRule type="cellIs" dxfId="3" priority="9" operator="notEqual">
      <formula>"None"</formula>
    </cfRule>
  </conditionalFormatting>
  <conditionalFormatting sqref="J2:J70">
    <cfRule type="cellIs" dxfId="3" priority="10" operator="notEqual">
      <formula>"None"</formula>
    </cfRule>
  </conditionalFormatting>
  <conditionalFormatting sqref="K2:K70">
    <cfRule type="cellIs" dxfId="3" priority="11" operator="notEqual">
      <formula>"None"</formula>
    </cfRule>
  </conditionalFormatting>
  <conditionalFormatting sqref="L2:L70">
    <cfRule type="cellIs" dxfId="0" priority="12" operator="notEqual">
      <formula>"None"</formula>
    </cfRule>
  </conditionalFormatting>
  <conditionalFormatting sqref="M2:M70">
    <cfRule type="cellIs" dxfId="4" priority="13" operator="notEqual">
      <formula>"None"</formula>
    </cfRule>
  </conditionalFormatting>
  <conditionalFormatting sqref="N2:N70">
    <cfRule type="cellIs" dxfId="2" priority="14" operator="notEqual">
      <formula>"None"</formula>
    </cfRule>
  </conditionalFormatting>
  <conditionalFormatting sqref="O2:O70">
    <cfRule type="cellIs" dxfId="2" priority="15" operator="notEqual">
      <formula>"None"</formula>
    </cfRule>
  </conditionalFormatting>
  <conditionalFormatting sqref="P2:P70">
    <cfRule type="cellIs" dxfId="3" priority="16" operator="notEqual">
      <formula>"None"</formula>
    </cfRule>
  </conditionalFormatting>
  <conditionalFormatting sqref="Q2:Q70">
    <cfRule type="cellIs" dxfId="0" priority="17" operator="notEqual">
      <formula>"None"</formula>
    </cfRule>
  </conditionalFormatting>
  <conditionalFormatting sqref="R2:R70">
    <cfRule type="cellIs" dxfId="3" priority="18" operator="notEqual">
      <formula>"None"</formula>
    </cfRule>
  </conditionalFormatting>
  <conditionalFormatting sqref="S2:S70">
    <cfRule type="cellIs" dxfId="0" priority="19" operator="notEqual">
      <formula>"None"</formula>
    </cfRule>
  </conditionalFormatting>
  <conditionalFormatting sqref="T2:T70">
    <cfRule type="cellIs" dxfId="3" priority="20" operator="notEqual">
      <formula>"None"</formula>
    </cfRule>
  </conditionalFormatting>
  <conditionalFormatting sqref="U2:U70">
    <cfRule type="cellIs" dxfId="0" priority="21" operator="notEqual">
      <formula>"None"</formula>
    </cfRule>
  </conditionalFormatting>
  <conditionalFormatting sqref="V2:V70">
    <cfRule type="cellIs" dxfId="5" priority="22" operator="notEqual">
      <formula>"None"</formula>
    </cfRule>
  </conditionalFormatting>
  <conditionalFormatting sqref="W2:W70">
    <cfRule type="cellIs" dxfId="6" priority="23" operator="notEqual">
      <formula>"None"</formula>
    </cfRule>
  </conditionalFormatting>
  <conditionalFormatting sqref="X2:X70">
    <cfRule type="cellIs" dxfId="0" priority="24" operator="notEqual">
      <formula>"None"</formula>
    </cfRule>
  </conditionalFormatting>
  <conditionalFormatting sqref="Y2:Y70">
    <cfRule type="cellIs" dxfId="0" priority="25" operator="notEqual">
      <formula>"None"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1"/>
  <sheetViews>
    <sheetView workbookViewId="0"/>
  </sheetViews>
  <sheetFormatPr defaultRowHeight="15"/>
  <cols>
    <col min="1" max="1" width="40.7109375" customWidth="1"/>
    <col min="2" max="2" width="140.7109375" customWidth="1"/>
  </cols>
  <sheetData>
    <row r="1" spans="1:2">
      <c r="A1" s="8" t="s">
        <v>172</v>
      </c>
      <c r="B1" s="8"/>
    </row>
    <row r="2" spans="1:2">
      <c r="A2" s="8" t="s">
        <v>173</v>
      </c>
    </row>
    <row r="3" spans="1:2">
      <c r="A3" s="8" t="s">
        <v>174</v>
      </c>
    </row>
    <row r="4" spans="1:2">
      <c r="A4" s="8"/>
    </row>
    <row r="5" spans="1:2">
      <c r="A5" s="8"/>
    </row>
    <row r="6" spans="1:2">
      <c r="A6" s="8" t="s">
        <v>175</v>
      </c>
      <c r="B6" t="s">
        <v>176</v>
      </c>
    </row>
    <row r="7" spans="1:2">
      <c r="A7" s="8" t="s">
        <v>24</v>
      </c>
      <c r="B7" t="s">
        <v>177</v>
      </c>
    </row>
    <row r="8" spans="1:2">
      <c r="A8" s="8" t="s">
        <v>0</v>
      </c>
      <c r="B8" t="s">
        <v>178</v>
      </c>
    </row>
    <row r="9" spans="1:2">
      <c r="A9" s="8" t="s">
        <v>1</v>
      </c>
      <c r="B9" t="s">
        <v>179</v>
      </c>
    </row>
    <row r="10" spans="1:2">
      <c r="A10" s="8" t="s">
        <v>2</v>
      </c>
      <c r="B10" t="s">
        <v>180</v>
      </c>
    </row>
    <row r="11" spans="1:2">
      <c r="A11" s="8" t="s">
        <v>3</v>
      </c>
      <c r="B11" t="s">
        <v>181</v>
      </c>
    </row>
    <row r="12" spans="1:2">
      <c r="A12" s="8" t="s">
        <v>4</v>
      </c>
      <c r="B12" t="s">
        <v>182</v>
      </c>
    </row>
    <row r="13" spans="1:2">
      <c r="A13" s="8" t="s">
        <v>5</v>
      </c>
      <c r="B13" t="s">
        <v>183</v>
      </c>
    </row>
    <row r="14" spans="1:2">
      <c r="A14" s="8" t="s">
        <v>6</v>
      </c>
      <c r="B14" t="s">
        <v>184</v>
      </c>
    </row>
    <row r="15" spans="1:2">
      <c r="A15" s="8" t="s">
        <v>7</v>
      </c>
      <c r="B15" t="s">
        <v>185</v>
      </c>
    </row>
    <row r="16" spans="1:2">
      <c r="A16" s="8" t="s">
        <v>8</v>
      </c>
      <c r="B16" t="s">
        <v>186</v>
      </c>
    </row>
    <row r="17" spans="1:2">
      <c r="A17" s="8" t="s">
        <v>9</v>
      </c>
      <c r="B17" t="s">
        <v>187</v>
      </c>
    </row>
    <row r="18" spans="1:2">
      <c r="A18" s="8" t="s">
        <v>10</v>
      </c>
      <c r="B18" t="s">
        <v>188</v>
      </c>
    </row>
    <row r="19" spans="1:2">
      <c r="A19" s="8" t="s">
        <v>11</v>
      </c>
      <c r="B19" t="s">
        <v>189</v>
      </c>
    </row>
    <row r="20" spans="1:2">
      <c r="A20" s="8" t="s">
        <v>12</v>
      </c>
      <c r="B20" t="s">
        <v>190</v>
      </c>
    </row>
    <row r="21" spans="1:2">
      <c r="A21" s="8" t="s">
        <v>13</v>
      </c>
      <c r="B21" t="s">
        <v>191</v>
      </c>
    </row>
    <row r="22" spans="1:2">
      <c r="A22" s="8" t="s">
        <v>14</v>
      </c>
      <c r="B22" t="s">
        <v>192</v>
      </c>
    </row>
    <row r="23" spans="1:2">
      <c r="A23" s="8" t="s">
        <v>15</v>
      </c>
      <c r="B23" t="s">
        <v>193</v>
      </c>
    </row>
    <row r="24" spans="1:2">
      <c r="A24" s="8" t="s">
        <v>16</v>
      </c>
      <c r="B24" t="s">
        <v>194</v>
      </c>
    </row>
    <row r="25" spans="1:2">
      <c r="A25" s="8" t="s">
        <v>17</v>
      </c>
      <c r="B25" t="s">
        <v>195</v>
      </c>
    </row>
    <row r="26" spans="1:2">
      <c r="A26" s="8" t="s">
        <v>18</v>
      </c>
      <c r="B26" t="s">
        <v>196</v>
      </c>
    </row>
    <row r="27" spans="1:2">
      <c r="A27" s="8" t="s">
        <v>19</v>
      </c>
      <c r="B27" t="s">
        <v>197</v>
      </c>
    </row>
    <row r="28" spans="1:2">
      <c r="A28" s="8" t="s">
        <v>20</v>
      </c>
      <c r="B28" t="s">
        <v>198</v>
      </c>
    </row>
    <row r="29" spans="1:2">
      <c r="A29" s="8" t="s">
        <v>21</v>
      </c>
      <c r="B29" t="s">
        <v>199</v>
      </c>
    </row>
    <row r="30" spans="1:2">
      <c r="A30" s="8" t="s">
        <v>22</v>
      </c>
      <c r="B30" t="s">
        <v>200</v>
      </c>
    </row>
    <row r="31" spans="1:2">
      <c r="A31" s="8" t="s">
        <v>23</v>
      </c>
      <c r="B31" t="s">
        <v>201</v>
      </c>
    </row>
  </sheetData>
  <conditionalFormatting sqref="A1">
    <cfRule type="cellIs" dxfId="7" priority="2" operator="notEqual">
      <formula>"None"</formula>
    </cfRule>
  </conditionalFormatting>
  <conditionalFormatting sqref="A2:A3">
    <cfRule type="cellIs" dxfId="0" priority="1" operator="notEqual">
      <formula>"None"</formula>
    </cfRule>
  </conditionalFormatting>
  <conditionalFormatting sqref="A6:B6">
    <cfRule type="cellIs" dxfId="7" priority="4" operator="notEqual">
      <formula>"None"</formula>
    </cfRule>
  </conditionalFormatting>
  <conditionalFormatting sqref="A7:B31">
    <cfRule type="cellIs" dxfId="0" priority="3" operator="notEqual">
      <formula>"None"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 &amp; Glossary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2025-05-12T09:05:51Z</dcterms:created>
  <dcterms:modified xsi:type="dcterms:W3CDTF">2025-05-12T09:05:51Z</dcterms:modified>
</cp:coreProperties>
</file>