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<sst xmlns="http://schemas.openxmlformats.org/spreadsheetml/2006/main" count="491" uniqueCount="182">
  <si>
    <t>Tipo</t>
  </si>
  <si>
    <t>Sueldo Base</t>
  </si>
  <si>
    <t>Incremento</t>
  </si>
  <si>
    <t>Fecha Inicio</t>
  </si>
  <si>
    <t>Fecha Culminación</t>
  </si>
  <si>
    <t>Nombres</t>
  </si>
  <si>
    <t>Apellidos</t>
  </si>
  <si>
    <t>Documento</t>
  </si>
  <si>
    <t>Termino indefinido</t>
  </si>
  <si>
    <t>NULL</t>
  </si>
  <si>
    <t>Alex</t>
  </si>
  <si>
    <t>Camacho Rodriguez</t>
  </si>
  <si>
    <t>Juan Esteban</t>
  </si>
  <si>
    <t>Lopez Cepeda</t>
  </si>
  <si>
    <t>Johana</t>
  </si>
  <si>
    <t xml:space="preserve">Rodriguez </t>
  </si>
  <si>
    <t>termino indefinido</t>
  </si>
  <si>
    <t>Lorena</t>
  </si>
  <si>
    <t>Gaviria</t>
  </si>
  <si>
    <t>Jesus</t>
  </si>
  <si>
    <t>Andres</t>
  </si>
  <si>
    <t>Gomez</t>
  </si>
  <si>
    <t>Esteban</t>
  </si>
  <si>
    <t>Ramos</t>
  </si>
  <si>
    <t>termino fijo</t>
  </si>
  <si>
    <t>Natalia</t>
  </si>
  <si>
    <t>Molina</t>
  </si>
  <si>
    <t>Carolina</t>
  </si>
  <si>
    <t>Mendoza</t>
  </si>
  <si>
    <t>Sergio</t>
  </si>
  <si>
    <t>Guerrero</t>
  </si>
  <si>
    <t>Ramiro</t>
  </si>
  <si>
    <t>Olmeda</t>
  </si>
  <si>
    <t>Ivan</t>
  </si>
  <si>
    <t>Mejia</t>
  </si>
  <si>
    <t>Ana</t>
  </si>
  <si>
    <t>Catro</t>
  </si>
  <si>
    <t>Dayana</t>
  </si>
  <si>
    <t>Alvaro</t>
  </si>
  <si>
    <t>Cardenas</t>
  </si>
  <si>
    <t>Ali</t>
  </si>
  <si>
    <t>Paez</t>
  </si>
  <si>
    <t>Estefania</t>
  </si>
  <si>
    <t>Zapata</t>
  </si>
  <si>
    <t>Elizabeth</t>
  </si>
  <si>
    <t>Mosquera</t>
  </si>
  <si>
    <t>Laura</t>
  </si>
  <si>
    <t>Marin</t>
  </si>
  <si>
    <t>Londoño</t>
  </si>
  <si>
    <t>Jose</t>
  </si>
  <si>
    <t>Peña</t>
  </si>
  <si>
    <t>Camilo</t>
  </si>
  <si>
    <t>Garcia</t>
  </si>
  <si>
    <t>Aldo</t>
  </si>
  <si>
    <t>Espitia</t>
  </si>
  <si>
    <t>Brayan</t>
  </si>
  <si>
    <t>Anduin</t>
  </si>
  <si>
    <t>Leuro</t>
  </si>
  <si>
    <t>Jhon</t>
  </si>
  <si>
    <t>Sanchez</t>
  </si>
  <si>
    <t>Castro</t>
  </si>
  <si>
    <t>Sofia</t>
  </si>
  <si>
    <t>Caicedo</t>
  </si>
  <si>
    <t>Olga</t>
  </si>
  <si>
    <t>Torres</t>
  </si>
  <si>
    <t>Sandra</t>
  </si>
  <si>
    <t>Osorio</t>
  </si>
  <si>
    <t>Edwin</t>
  </si>
  <si>
    <t>Rojas</t>
  </si>
  <si>
    <t>Juan</t>
  </si>
  <si>
    <t>Martines</t>
  </si>
  <si>
    <t>Sara</t>
  </si>
  <si>
    <t>Valeria</t>
  </si>
  <si>
    <t>Ramirez</t>
  </si>
  <si>
    <t>Rosa</t>
  </si>
  <si>
    <t>Jimenez</t>
  </si>
  <si>
    <t>Hernando</t>
  </si>
  <si>
    <t>Delgado</t>
  </si>
  <si>
    <t>Ruiz</t>
  </si>
  <si>
    <t>Valentina</t>
  </si>
  <si>
    <t>Camacho</t>
  </si>
  <si>
    <t>Maria</t>
  </si>
  <si>
    <t>Diaz</t>
  </si>
  <si>
    <t>Alejandra</t>
  </si>
  <si>
    <t>Quintero</t>
  </si>
  <si>
    <t>Annie</t>
  </si>
  <si>
    <t>Alvarado</t>
  </si>
  <si>
    <t>ocasional</t>
  </si>
  <si>
    <t>23/07/2023</t>
  </si>
  <si>
    <t>Margarita</t>
  </si>
  <si>
    <t>Hernandez</t>
  </si>
  <si>
    <t>Sebastian</t>
  </si>
  <si>
    <t>Gonzales</t>
  </si>
  <si>
    <t>Rodrigo</t>
  </si>
  <si>
    <t>Perez</t>
  </si>
  <si>
    <t>prestacion de servicios</t>
  </si>
  <si>
    <t>Carlos</t>
  </si>
  <si>
    <t>Lopez</t>
  </si>
  <si>
    <t>Rodriguez</t>
  </si>
  <si>
    <t>Ordoñes</t>
  </si>
  <si>
    <t>Vanesa</t>
  </si>
  <si>
    <t>aprendizaje</t>
  </si>
  <si>
    <t>Nuñes</t>
  </si>
  <si>
    <t>Pedro</t>
  </si>
  <si>
    <t>Javier</t>
  </si>
  <si>
    <t>Tellez</t>
  </si>
  <si>
    <t>Josue</t>
  </si>
  <si>
    <t>Endor</t>
  </si>
  <si>
    <t>Michel</t>
  </si>
  <si>
    <t>Andrade</t>
  </si>
  <si>
    <t>Leo</t>
  </si>
  <si>
    <t>Yina</t>
  </si>
  <si>
    <t>gonzales</t>
  </si>
  <si>
    <t>Lina</t>
  </si>
  <si>
    <t>Nicolas</t>
  </si>
  <si>
    <t>Robledo</t>
  </si>
  <si>
    <t>Eduardo</t>
  </si>
  <si>
    <t>Jaime</t>
  </si>
  <si>
    <t>Noippo</t>
  </si>
  <si>
    <t>Gamboa</t>
  </si>
  <si>
    <t>Yeny</t>
  </si>
  <si>
    <t>Andy</t>
  </si>
  <si>
    <t>Muñoz</t>
  </si>
  <si>
    <t>Andrea</t>
  </si>
  <si>
    <t>Pinilla</t>
  </si>
  <si>
    <t>Soto</t>
  </si>
  <si>
    <t>James</t>
  </si>
  <si>
    <t>Leon</t>
  </si>
  <si>
    <t>Mora</t>
  </si>
  <si>
    <t>Moreno</t>
  </si>
  <si>
    <t>obra labor</t>
  </si>
  <si>
    <t>CArlos</t>
  </si>
  <si>
    <t>Dalia</t>
  </si>
  <si>
    <t>Natalie</t>
  </si>
  <si>
    <t>Carol</t>
  </si>
  <si>
    <t>Navas</t>
  </si>
  <si>
    <t>Vernate</t>
  </si>
  <si>
    <t>Pepe</t>
  </si>
  <si>
    <t>PAez</t>
  </si>
  <si>
    <t>Oritz</t>
  </si>
  <si>
    <t>Tin</t>
  </si>
  <si>
    <t>Sthefy</t>
  </si>
  <si>
    <t>Luis</t>
  </si>
  <si>
    <t>Monica</t>
  </si>
  <si>
    <t>Amaru</t>
  </si>
  <si>
    <t>Caña</t>
  </si>
  <si>
    <t>Ospina</t>
  </si>
  <si>
    <t>Enduin</t>
  </si>
  <si>
    <t>Nara</t>
  </si>
  <si>
    <t>Liberto</t>
  </si>
  <si>
    <t>Sierra</t>
  </si>
  <si>
    <t>Yakelin</t>
  </si>
  <si>
    <t>Novoa</t>
  </si>
  <si>
    <t>Zabaleta</t>
  </si>
  <si>
    <t>Enrrique</t>
  </si>
  <si>
    <t>Anderson</t>
  </si>
  <si>
    <t>Roa</t>
  </si>
  <si>
    <t>Tatiana</t>
  </si>
  <si>
    <t>Moncada</t>
  </si>
  <si>
    <t>Montoya</t>
  </si>
  <si>
    <t>Johan</t>
  </si>
  <si>
    <t>Llanos</t>
  </si>
  <si>
    <t>Alexa</t>
  </si>
  <si>
    <t>rios</t>
  </si>
  <si>
    <t>Karen</t>
  </si>
  <si>
    <t>Cantor</t>
  </si>
  <si>
    <t>David</t>
  </si>
  <si>
    <t>Juana</t>
  </si>
  <si>
    <t>Angie</t>
  </si>
  <si>
    <t>Fabian</t>
  </si>
  <si>
    <t>Lozano</t>
  </si>
  <si>
    <t>Diana</t>
  </si>
  <si>
    <t>Riuz</t>
  </si>
  <si>
    <t>Jhonatan</t>
  </si>
  <si>
    <t>Leguizamon</t>
  </si>
  <si>
    <t>Cristian</t>
  </si>
  <si>
    <t>Martinez</t>
  </si>
  <si>
    <t>Margareth</t>
  </si>
  <si>
    <t>Cruz</t>
  </si>
  <si>
    <t>Jhoner</t>
  </si>
  <si>
    <t>Fernando</t>
  </si>
  <si>
    <t>Bernate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</si>
</sst>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M/d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2" numFmtId="165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166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4.75"/>
    <col customWidth="1" min="4" max="4" width="16.88"/>
    <col customWidth="1" min="5" max="5" width="19.38"/>
    <col customWidth="1" min="6" max="6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1300000.0</v>
      </c>
      <c r="C2" s="2">
        <v>0.03</v>
      </c>
      <c r="D2" s="3">
        <v>44594.0</v>
      </c>
      <c r="E2" s="2" t="s">
        <v>9</v>
      </c>
      <c r="F2" s="4" t="s">
        <v>10</v>
      </c>
      <c r="G2" s="4" t="s">
        <v>11</v>
      </c>
      <c r="H2" s="5">
        <v>1.025564532E9</v>
      </c>
      <c r="I2" s="4">
        <f>IFERROR(__xludf.DUMMYFUNCTION("UNIQUE(H2:H1000)"),1.025564532E9)</f>
        <v>1025564532</v>
      </c>
    </row>
    <row r="3">
      <c r="A3" s="2" t="s">
        <v>8</v>
      </c>
      <c r="B3" s="2">
        <v>1300000.0</v>
      </c>
      <c r="C3" s="2">
        <v>0.05</v>
      </c>
      <c r="D3" s="3">
        <v>44563.0</v>
      </c>
      <c r="E3" s="6">
        <v>45211.0</v>
      </c>
      <c r="F3" s="4" t="s">
        <v>12</v>
      </c>
      <c r="G3" s="4" t="s">
        <v>13</v>
      </c>
      <c r="H3" s="5">
        <v>1.023514562E9</v>
      </c>
      <c r="I3" s="4">
        <f>IFERROR(__xludf.DUMMYFUNCTION("""COMPUTED_VALUE"""),1.023514562E9)</f>
        <v>1023514562</v>
      </c>
    </row>
    <row r="4">
      <c r="A4" s="2" t="s">
        <v>8</v>
      </c>
      <c r="B4" s="2">
        <v>1300000.0</v>
      </c>
      <c r="C4" s="2">
        <v>0.03</v>
      </c>
      <c r="D4" s="3">
        <v>44593.0</v>
      </c>
      <c r="E4" s="2" t="s">
        <v>9</v>
      </c>
      <c r="F4" s="4" t="s">
        <v>14</v>
      </c>
      <c r="G4" s="4" t="s">
        <v>15</v>
      </c>
      <c r="H4" s="5">
        <v>1.022365324E9</v>
      </c>
      <c r="I4" s="4">
        <f>IFERROR(__xludf.DUMMYFUNCTION("""COMPUTED_VALUE"""),1.022365324E9)</f>
        <v>1022365324</v>
      </c>
    </row>
    <row r="5">
      <c r="A5" s="2" t="s">
        <v>16</v>
      </c>
      <c r="B5" s="2">
        <v>1300000.0</v>
      </c>
      <c r="C5" s="2">
        <v>0.03</v>
      </c>
      <c r="D5" s="3">
        <v>44622.0</v>
      </c>
      <c r="E5" s="2" t="s">
        <v>9</v>
      </c>
      <c r="F5" s="7" t="s">
        <v>17</v>
      </c>
      <c r="G5" s="7" t="s">
        <v>18</v>
      </c>
      <c r="H5" s="8">
        <v>1.056245888E9</v>
      </c>
      <c r="I5" s="7">
        <f>IFERROR(__xludf.DUMMYFUNCTION("""COMPUTED_VALUE"""),1.056245888E9)</f>
        <v>1056245888</v>
      </c>
    </row>
    <row r="6">
      <c r="A6" s="2" t="s">
        <v>16</v>
      </c>
      <c r="B6" s="2">
        <v>1300000.0</v>
      </c>
      <c r="C6" s="2">
        <v>0.0</v>
      </c>
      <c r="D6" s="3">
        <v>44566.0</v>
      </c>
      <c r="E6" s="2" t="s">
        <v>9</v>
      </c>
      <c r="F6" s="7" t="s">
        <v>19</v>
      </c>
      <c r="G6" s="7" t="s">
        <v>15</v>
      </c>
      <c r="H6" s="8">
        <v>1.365452694E9</v>
      </c>
      <c r="I6" s="7">
        <f>IFERROR(__xludf.DUMMYFUNCTION("""COMPUTED_VALUE"""),1.365452694E9)</f>
        <v>1365452694</v>
      </c>
    </row>
    <row r="7">
      <c r="A7" s="2" t="s">
        <v>16</v>
      </c>
      <c r="B7" s="2">
        <v>1300000.0</v>
      </c>
      <c r="C7" s="2">
        <v>0.03</v>
      </c>
      <c r="D7" s="3">
        <v>44623.0</v>
      </c>
      <c r="E7" s="2" t="s">
        <v>9</v>
      </c>
      <c r="F7" s="7" t="s">
        <v>20</v>
      </c>
      <c r="G7" s="7" t="s">
        <v>21</v>
      </c>
      <c r="H7" s="8">
        <v>1.235645879E9</v>
      </c>
      <c r="I7" s="7">
        <f>IFERROR(__xludf.DUMMYFUNCTION("""COMPUTED_VALUE"""),1.235645879E9)</f>
        <v>1235645879</v>
      </c>
    </row>
    <row r="8">
      <c r="A8" s="2" t="s">
        <v>16</v>
      </c>
      <c r="B8" s="2">
        <v>1300000.0</v>
      </c>
      <c r="C8" s="2">
        <v>0.02</v>
      </c>
      <c r="D8" s="3">
        <v>44717.0</v>
      </c>
      <c r="E8" s="2" t="s">
        <v>9</v>
      </c>
      <c r="F8" s="7" t="s">
        <v>22</v>
      </c>
      <c r="G8" s="7" t="s">
        <v>23</v>
      </c>
      <c r="H8" s="8">
        <v>1.265485635E9</v>
      </c>
      <c r="I8" s="7">
        <f>IFERROR(__xludf.DUMMYFUNCTION("""COMPUTED_VALUE"""),1.265485635E9)</f>
        <v>1265485635</v>
      </c>
    </row>
    <row r="9">
      <c r="A9" s="2" t="s">
        <v>24</v>
      </c>
      <c r="B9" s="2">
        <v>1300000.0</v>
      </c>
      <c r="C9" s="2">
        <v>0.02</v>
      </c>
      <c r="D9" s="3">
        <v>44687.0</v>
      </c>
      <c r="E9" s="3">
        <v>45051.0</v>
      </c>
      <c r="F9" s="7" t="s">
        <v>25</v>
      </c>
      <c r="G9" s="7" t="s">
        <v>26</v>
      </c>
      <c r="H9" s="8">
        <v>1.205600054E9</v>
      </c>
      <c r="I9" s="7">
        <f>IFERROR(__xludf.DUMMYFUNCTION("""COMPUTED_VALUE"""),1.205600054E9)</f>
        <v>1205600054</v>
      </c>
    </row>
    <row r="10">
      <c r="A10" s="2" t="s">
        <v>16</v>
      </c>
      <c r="B10" s="2">
        <v>1300000.0</v>
      </c>
      <c r="C10" s="2">
        <v>0.02</v>
      </c>
      <c r="D10" s="3">
        <v>44715.0</v>
      </c>
      <c r="E10" s="2" t="s">
        <v>9</v>
      </c>
      <c r="F10" s="7" t="s">
        <v>27</v>
      </c>
      <c r="G10" s="7" t="s">
        <v>28</v>
      </c>
      <c r="H10" s="8">
        <v>1.151452623E9</v>
      </c>
      <c r="I10" s="7">
        <f>IFERROR(__xludf.DUMMYFUNCTION("""COMPUTED_VALUE"""),1.151452623E9)</f>
        <v>1151452623</v>
      </c>
    </row>
    <row r="11">
      <c r="A11" s="2" t="s">
        <v>16</v>
      </c>
      <c r="B11" s="2">
        <v>1300000.0</v>
      </c>
      <c r="C11" s="2">
        <v>0.02</v>
      </c>
      <c r="D11" s="3">
        <v>44683.0</v>
      </c>
      <c r="E11" s="3">
        <v>45057.0</v>
      </c>
      <c r="F11" s="7" t="s">
        <v>29</v>
      </c>
      <c r="G11" s="7" t="s">
        <v>30</v>
      </c>
      <c r="H11" s="8">
        <v>1.026665485E9</v>
      </c>
      <c r="I11" s="7">
        <f>IFERROR(__xludf.DUMMYFUNCTION("""COMPUTED_VALUE"""),1.026665485E9)</f>
        <v>1026665485</v>
      </c>
    </row>
    <row r="12">
      <c r="A12" s="2" t="s">
        <v>16</v>
      </c>
      <c r="B12" s="2">
        <v>1300000.0</v>
      </c>
      <c r="C12" s="2">
        <v>0.0</v>
      </c>
      <c r="D12" s="3">
        <v>44622.0</v>
      </c>
      <c r="E12" s="2" t="s">
        <v>9</v>
      </c>
      <c r="F12" s="7" t="s">
        <v>31</v>
      </c>
      <c r="G12" s="7" t="s">
        <v>32</v>
      </c>
      <c r="H12" s="8">
        <v>1.036598456E9</v>
      </c>
      <c r="I12" s="7">
        <f>IFERROR(__xludf.DUMMYFUNCTION("""COMPUTED_VALUE"""),1.036598456E9)</f>
        <v>1036598456</v>
      </c>
    </row>
    <row r="13">
      <c r="A13" s="2" t="s">
        <v>16</v>
      </c>
      <c r="B13" s="2">
        <v>1300000.0</v>
      </c>
      <c r="C13" s="2">
        <v>0.0</v>
      </c>
      <c r="D13" s="3">
        <v>44653.0</v>
      </c>
      <c r="E13" s="3">
        <v>45445.0</v>
      </c>
      <c r="F13" s="7" t="s">
        <v>33</v>
      </c>
      <c r="G13" s="7" t="s">
        <v>34</v>
      </c>
      <c r="H13" s="8">
        <v>1.025648596E9</v>
      </c>
      <c r="I13" s="7">
        <f>IFERROR(__xludf.DUMMYFUNCTION("""COMPUTED_VALUE"""),1.025648596E9)</f>
        <v>1025648596</v>
      </c>
    </row>
    <row r="14">
      <c r="A14" s="2" t="s">
        <v>16</v>
      </c>
      <c r="B14" s="2">
        <v>1300000.0</v>
      </c>
      <c r="C14" s="2">
        <v>0.0</v>
      </c>
      <c r="D14" s="3">
        <v>44623.0</v>
      </c>
      <c r="E14" s="3">
        <v>45056.0</v>
      </c>
      <c r="F14" s="7" t="s">
        <v>35</v>
      </c>
      <c r="G14" s="7" t="s">
        <v>36</v>
      </c>
      <c r="H14" s="8">
        <v>1.564856639E9</v>
      </c>
      <c r="I14" s="7">
        <f>IFERROR(__xludf.DUMMYFUNCTION("""COMPUTED_VALUE"""),1.564856639E9)</f>
        <v>1564856639</v>
      </c>
    </row>
    <row r="15">
      <c r="A15" s="2" t="s">
        <v>16</v>
      </c>
      <c r="B15" s="2">
        <v>1300000.0</v>
      </c>
      <c r="C15" s="2">
        <v>0.02</v>
      </c>
      <c r="D15" s="3">
        <v>44716.0</v>
      </c>
      <c r="E15" s="3">
        <v>45054.0</v>
      </c>
      <c r="F15" s="7" t="s">
        <v>37</v>
      </c>
      <c r="G15" s="7" t="s">
        <v>28</v>
      </c>
      <c r="H15" s="8">
        <v>1.532648596E9</v>
      </c>
      <c r="I15" s="7">
        <f>IFERROR(__xludf.DUMMYFUNCTION("""COMPUTED_VALUE"""),1.532648596E9)</f>
        <v>1532648596</v>
      </c>
    </row>
    <row r="16">
      <c r="A16" s="2" t="s">
        <v>16</v>
      </c>
      <c r="B16" s="2">
        <v>1300000.0</v>
      </c>
      <c r="C16" s="2">
        <v>0.0</v>
      </c>
      <c r="D16" s="3">
        <v>44626.0</v>
      </c>
      <c r="E16" s="2" t="s">
        <v>9</v>
      </c>
      <c r="F16" s="7" t="s">
        <v>38</v>
      </c>
      <c r="G16" s="7" t="s">
        <v>39</v>
      </c>
      <c r="H16" s="8">
        <v>1.202520255E9</v>
      </c>
      <c r="I16" s="7">
        <f>IFERROR(__xludf.DUMMYFUNCTION("""COMPUTED_VALUE"""),1.202520255E9)</f>
        <v>1202520255</v>
      </c>
    </row>
    <row r="17">
      <c r="A17" s="2" t="s">
        <v>16</v>
      </c>
      <c r="B17" s="2">
        <v>1300000.0</v>
      </c>
      <c r="C17" s="2">
        <v>0.02</v>
      </c>
      <c r="D17" s="3">
        <v>44628.0</v>
      </c>
      <c r="E17" s="2" t="s">
        <v>9</v>
      </c>
      <c r="F17" s="7" t="s">
        <v>40</v>
      </c>
      <c r="G17" s="7" t="s">
        <v>41</v>
      </c>
      <c r="H17" s="8">
        <v>1.023620259E9</v>
      </c>
      <c r="I17" s="7">
        <f>IFERROR(__xludf.DUMMYFUNCTION("""COMPUTED_VALUE"""),1.023620259E9)</f>
        <v>1023620259</v>
      </c>
    </row>
    <row r="18">
      <c r="A18" s="2" t="s">
        <v>16</v>
      </c>
      <c r="B18" s="2">
        <v>1300000.0</v>
      </c>
      <c r="C18" s="2">
        <v>0.03</v>
      </c>
      <c r="D18" s="3">
        <v>44657.0</v>
      </c>
      <c r="E18" s="2" t="s">
        <v>9</v>
      </c>
      <c r="F18" s="7" t="s">
        <v>42</v>
      </c>
      <c r="G18" s="7" t="s">
        <v>43</v>
      </c>
      <c r="H18" s="8">
        <v>1.025488878E9</v>
      </c>
      <c r="I18" s="7">
        <f>IFERROR(__xludf.DUMMYFUNCTION("""COMPUTED_VALUE"""),1.025488878E9)</f>
        <v>1025488878</v>
      </c>
    </row>
    <row r="19">
      <c r="A19" s="2" t="s">
        <v>16</v>
      </c>
      <c r="B19" s="2">
        <v>1300000.0</v>
      </c>
      <c r="C19" s="2">
        <v>0.03</v>
      </c>
      <c r="D19" s="3">
        <v>44597.0</v>
      </c>
      <c r="E19" s="2" t="s">
        <v>9</v>
      </c>
      <c r="F19" s="7" t="s">
        <v>44</v>
      </c>
      <c r="G19" s="7" t="s">
        <v>45</v>
      </c>
      <c r="H19" s="8">
        <v>1.023659658E9</v>
      </c>
      <c r="I19" s="7">
        <f>IFERROR(__xludf.DUMMYFUNCTION("""COMPUTED_VALUE"""),1.023659658E9)</f>
        <v>1023659658</v>
      </c>
    </row>
    <row r="20">
      <c r="A20" s="2" t="s">
        <v>16</v>
      </c>
      <c r="B20" s="2">
        <v>1300000.0</v>
      </c>
      <c r="C20" s="2">
        <v>0.0</v>
      </c>
      <c r="D20" s="3">
        <v>44626.0</v>
      </c>
      <c r="E20" s="6">
        <v>45241.0</v>
      </c>
      <c r="F20" s="7" t="s">
        <v>46</v>
      </c>
      <c r="G20" s="7" t="s">
        <v>47</v>
      </c>
      <c r="H20" s="8">
        <v>1.023365485E9</v>
      </c>
      <c r="I20" s="7">
        <f>IFERROR(__xludf.DUMMYFUNCTION("""COMPUTED_VALUE"""),1.023365485E9)</f>
        <v>1023365485</v>
      </c>
    </row>
    <row r="21">
      <c r="A21" s="2" t="s">
        <v>24</v>
      </c>
      <c r="B21" s="2">
        <v>1300000.0</v>
      </c>
      <c r="C21" s="2">
        <v>0.0</v>
      </c>
      <c r="D21" s="3">
        <v>45082.0</v>
      </c>
      <c r="E21" s="2" t="s">
        <v>9</v>
      </c>
      <c r="F21" s="7" t="s">
        <v>46</v>
      </c>
      <c r="G21" s="7" t="s">
        <v>48</v>
      </c>
      <c r="H21" s="8">
        <v>1.026548596E9</v>
      </c>
      <c r="I21" s="7">
        <f>IFERROR(__xludf.DUMMYFUNCTION("""COMPUTED_VALUE"""),1.026548596E9)</f>
        <v>1026548596</v>
      </c>
    </row>
    <row r="22">
      <c r="A22" s="2" t="s">
        <v>16</v>
      </c>
      <c r="B22" s="2">
        <v>1300000.0</v>
      </c>
      <c r="C22" s="2">
        <v>0.0</v>
      </c>
      <c r="D22" s="3">
        <v>45018.0</v>
      </c>
      <c r="E22" s="2" t="s">
        <v>9</v>
      </c>
      <c r="F22" s="7" t="s">
        <v>49</v>
      </c>
      <c r="G22" s="7" t="s">
        <v>50</v>
      </c>
      <c r="H22" s="8">
        <v>1.022223254E9</v>
      </c>
      <c r="I22" s="7">
        <f>IFERROR(__xludf.DUMMYFUNCTION("""COMPUTED_VALUE"""),1.022223254E9)</f>
        <v>1022223254</v>
      </c>
    </row>
    <row r="23">
      <c r="A23" s="2" t="s">
        <v>16</v>
      </c>
      <c r="B23" s="2">
        <v>1300000.0</v>
      </c>
      <c r="C23" s="2">
        <v>0.0</v>
      </c>
      <c r="D23" s="3">
        <v>44596.0</v>
      </c>
      <c r="E23" s="3">
        <v>44991.0</v>
      </c>
      <c r="F23" s="7" t="s">
        <v>51</v>
      </c>
      <c r="G23" s="7" t="s">
        <v>52</v>
      </c>
      <c r="H23" s="8">
        <v>1.024854854E9</v>
      </c>
      <c r="I23" s="7">
        <f>IFERROR(__xludf.DUMMYFUNCTION("""COMPUTED_VALUE"""),1.024854854E9)</f>
        <v>1024854854</v>
      </c>
    </row>
    <row r="24">
      <c r="A24" s="2" t="s">
        <v>16</v>
      </c>
      <c r="B24" s="2">
        <v>1300000.0</v>
      </c>
      <c r="C24" s="2">
        <v>0.0</v>
      </c>
      <c r="D24" s="3">
        <v>45477.0</v>
      </c>
      <c r="E24" s="2" t="s">
        <v>9</v>
      </c>
      <c r="F24" s="7" t="s">
        <v>53</v>
      </c>
      <c r="G24" s="7" t="s">
        <v>54</v>
      </c>
      <c r="H24" s="8">
        <v>1.023365498E9</v>
      </c>
      <c r="I24" s="7">
        <f>IFERROR(__xludf.DUMMYFUNCTION("""COMPUTED_VALUE"""),1.023365498E9)</f>
        <v>1023365498</v>
      </c>
    </row>
    <row r="25">
      <c r="A25" s="2" t="s">
        <v>16</v>
      </c>
      <c r="B25" s="2">
        <v>1300000.0</v>
      </c>
      <c r="C25" s="2">
        <v>0.0</v>
      </c>
      <c r="D25" s="3">
        <v>44989.0</v>
      </c>
      <c r="E25" s="2" t="s">
        <v>9</v>
      </c>
      <c r="F25" s="7" t="s">
        <v>55</v>
      </c>
      <c r="G25" s="7" t="s">
        <v>39</v>
      </c>
      <c r="H25" s="8">
        <v>1.000256999E9</v>
      </c>
      <c r="I25" s="7">
        <f>IFERROR(__xludf.DUMMYFUNCTION("""COMPUTED_VALUE"""),1.000256999E9)</f>
        <v>1000256999</v>
      </c>
    </row>
    <row r="26">
      <c r="A26" s="2" t="s">
        <v>16</v>
      </c>
      <c r="B26" s="2">
        <v>1300000.0</v>
      </c>
      <c r="C26" s="2">
        <v>0.02</v>
      </c>
      <c r="D26" s="3">
        <v>44990.0</v>
      </c>
      <c r="E26" s="2" t="s">
        <v>9</v>
      </c>
      <c r="F26" s="7" t="s">
        <v>56</v>
      </c>
      <c r="G26" s="7" t="s">
        <v>57</v>
      </c>
      <c r="H26" s="8">
        <v>1.956847841E9</v>
      </c>
      <c r="I26" s="7">
        <f>IFERROR(__xludf.DUMMYFUNCTION("""COMPUTED_VALUE"""),1.956847841E9)</f>
        <v>1956847841</v>
      </c>
    </row>
    <row r="27">
      <c r="A27" s="2" t="s">
        <v>16</v>
      </c>
      <c r="B27" s="2">
        <v>1300000.0</v>
      </c>
      <c r="C27" s="2">
        <v>0.02</v>
      </c>
      <c r="D27" s="3">
        <v>45050.0</v>
      </c>
      <c r="E27" s="2" t="s">
        <v>9</v>
      </c>
      <c r="F27" s="7" t="s">
        <v>58</v>
      </c>
      <c r="G27" s="7" t="s">
        <v>59</v>
      </c>
      <c r="H27" s="8">
        <v>1.114587456E9</v>
      </c>
      <c r="I27" s="7">
        <f>IFERROR(__xludf.DUMMYFUNCTION("""COMPUTED_VALUE"""),1.114587456E9)</f>
        <v>1114587456</v>
      </c>
    </row>
    <row r="28">
      <c r="A28" s="2" t="s">
        <v>16</v>
      </c>
      <c r="B28" s="2">
        <v>1300000.0</v>
      </c>
      <c r="C28" s="2">
        <v>0.02</v>
      </c>
      <c r="D28" s="3">
        <v>45080.0</v>
      </c>
      <c r="E28" s="2" t="s">
        <v>9</v>
      </c>
      <c r="F28" s="7" t="s">
        <v>22</v>
      </c>
      <c r="G28" s="7" t="s">
        <v>60</v>
      </c>
      <c r="H28" s="8">
        <v>1.236669856E9</v>
      </c>
      <c r="I28" s="7">
        <f>IFERROR(__xludf.DUMMYFUNCTION("""COMPUTED_VALUE"""),1.236669856E9)</f>
        <v>1236669856</v>
      </c>
    </row>
    <row r="29">
      <c r="A29" s="2" t="s">
        <v>16</v>
      </c>
      <c r="B29" s="2">
        <v>1300000.0</v>
      </c>
      <c r="C29" s="2">
        <v>0.02</v>
      </c>
      <c r="D29" s="3">
        <v>44623.0</v>
      </c>
      <c r="E29" s="3">
        <v>44959.0</v>
      </c>
      <c r="F29" s="7" t="s">
        <v>61</v>
      </c>
      <c r="G29" s="7" t="s">
        <v>62</v>
      </c>
      <c r="H29" s="8">
        <v>1.203336578E9</v>
      </c>
      <c r="I29" s="7">
        <f>IFERROR(__xludf.DUMMYFUNCTION("""COMPUTED_VALUE"""),1.203336578E9)</f>
        <v>1203336578</v>
      </c>
    </row>
    <row r="30">
      <c r="A30" s="2" t="s">
        <v>16</v>
      </c>
      <c r="B30" s="2">
        <v>1300000.0</v>
      </c>
      <c r="C30" s="2">
        <v>0.02</v>
      </c>
      <c r="D30" s="3">
        <v>44989.0</v>
      </c>
      <c r="E30" s="2" t="s">
        <v>9</v>
      </c>
      <c r="F30" s="7" t="s">
        <v>63</v>
      </c>
      <c r="G30" s="7" t="s">
        <v>64</v>
      </c>
      <c r="H30" s="8">
        <v>1.115489994E9</v>
      </c>
      <c r="I30" s="7">
        <f>IFERROR(__xludf.DUMMYFUNCTION("""COMPUTED_VALUE"""),1.115489994E9)</f>
        <v>1115489994</v>
      </c>
    </row>
    <row r="31">
      <c r="A31" s="2" t="s">
        <v>16</v>
      </c>
      <c r="B31" s="2">
        <v>1300000.0</v>
      </c>
      <c r="C31" s="2">
        <v>0.03</v>
      </c>
      <c r="D31" s="3">
        <v>44593.0</v>
      </c>
      <c r="E31" s="3">
        <v>44988.0</v>
      </c>
      <c r="F31" s="7" t="s">
        <v>65</v>
      </c>
      <c r="G31" s="7" t="s">
        <v>66</v>
      </c>
      <c r="H31" s="8">
        <v>1.110236758E9</v>
      </c>
      <c r="I31" s="7">
        <f>IFERROR(__xludf.DUMMYFUNCTION("""COMPUTED_VALUE"""),1.110236758E9)</f>
        <v>1110236758</v>
      </c>
    </row>
    <row r="32">
      <c r="A32" s="2" t="s">
        <v>16</v>
      </c>
      <c r="B32" s="2">
        <v>1300000.0</v>
      </c>
      <c r="C32" s="2">
        <v>0.03</v>
      </c>
      <c r="D32" s="3">
        <v>44991.0</v>
      </c>
      <c r="E32" s="2" t="s">
        <v>9</v>
      </c>
      <c r="F32" s="7" t="s">
        <v>67</v>
      </c>
      <c r="G32" s="7" t="s">
        <v>68</v>
      </c>
      <c r="H32" s="8">
        <v>1.596357482E9</v>
      </c>
      <c r="I32" s="7">
        <f>IFERROR(__xludf.DUMMYFUNCTION("""COMPUTED_VALUE"""),1.596357482E9)</f>
        <v>1596357482</v>
      </c>
    </row>
    <row r="33">
      <c r="A33" s="2" t="s">
        <v>16</v>
      </c>
      <c r="B33" s="2">
        <v>1300000.0</v>
      </c>
      <c r="C33" s="2">
        <v>0.02</v>
      </c>
      <c r="D33" s="3">
        <v>44622.0</v>
      </c>
      <c r="E33" s="6">
        <v>45241.0</v>
      </c>
      <c r="F33" s="7" t="s">
        <v>49</v>
      </c>
      <c r="G33" s="7" t="s">
        <v>64</v>
      </c>
      <c r="H33" s="8">
        <v>1.026548235E9</v>
      </c>
      <c r="I33" s="7">
        <f>IFERROR(__xludf.DUMMYFUNCTION("""COMPUTED_VALUE"""),1.026548235E9)</f>
        <v>1026548235</v>
      </c>
    </row>
    <row r="34">
      <c r="A34" s="2" t="s">
        <v>24</v>
      </c>
      <c r="B34" s="2">
        <v>1300000.0</v>
      </c>
      <c r="C34" s="2">
        <v>0.02</v>
      </c>
      <c r="D34" s="3">
        <v>44994.0</v>
      </c>
      <c r="E34" s="2" t="s">
        <v>9</v>
      </c>
      <c r="F34" s="7" t="s">
        <v>69</v>
      </c>
      <c r="G34" s="7" t="s">
        <v>70</v>
      </c>
      <c r="H34" s="8">
        <v>1.111266654E9</v>
      </c>
      <c r="I34" s="7">
        <f>IFERROR(__xludf.DUMMYFUNCTION("""COMPUTED_VALUE"""),1.111266654E9)</f>
        <v>1111266654</v>
      </c>
    </row>
    <row r="35">
      <c r="A35" s="2" t="s">
        <v>16</v>
      </c>
      <c r="B35" s="2">
        <v>1300000.0</v>
      </c>
      <c r="C35" s="2">
        <v>0.02</v>
      </c>
      <c r="D35" s="3">
        <v>44867.0</v>
      </c>
      <c r="E35" s="3">
        <v>44969.0</v>
      </c>
      <c r="F35" s="7" t="s">
        <v>71</v>
      </c>
      <c r="G35" s="7" t="s">
        <v>59</v>
      </c>
      <c r="H35" s="8">
        <v>1.115699845E9</v>
      </c>
      <c r="I35" s="7">
        <f>IFERROR(__xludf.DUMMYFUNCTION("""COMPUTED_VALUE"""),1.115699845E9)</f>
        <v>1115699845</v>
      </c>
    </row>
    <row r="36">
      <c r="A36" s="2" t="s">
        <v>16</v>
      </c>
      <c r="B36" s="2">
        <v>1300000.0</v>
      </c>
      <c r="C36" s="2">
        <v>0.0</v>
      </c>
      <c r="D36" s="3">
        <v>45081.0</v>
      </c>
      <c r="E36" s="2" t="s">
        <v>9</v>
      </c>
      <c r="F36" s="7" t="s">
        <v>72</v>
      </c>
      <c r="G36" s="7" t="s">
        <v>73</v>
      </c>
      <c r="H36" s="8">
        <v>1.996523305E9</v>
      </c>
      <c r="I36" s="7">
        <f>IFERROR(__xludf.DUMMYFUNCTION("""COMPUTED_VALUE"""),1.996523305E9)</f>
        <v>1996523305</v>
      </c>
    </row>
    <row r="37">
      <c r="A37" s="2" t="s">
        <v>16</v>
      </c>
      <c r="B37" s="2">
        <v>1300000.0</v>
      </c>
      <c r="C37" s="2">
        <v>0.0</v>
      </c>
      <c r="D37" s="3">
        <v>45142.0</v>
      </c>
      <c r="E37" s="2" t="s">
        <v>9</v>
      </c>
      <c r="F37" s="7" t="s">
        <v>74</v>
      </c>
      <c r="G37" s="7" t="s">
        <v>75</v>
      </c>
      <c r="H37" s="8">
        <v>1.590090954E9</v>
      </c>
      <c r="I37" s="7">
        <f>IFERROR(__xludf.DUMMYFUNCTION("""COMPUTED_VALUE"""),1.590090954E9)</f>
        <v>1590090954</v>
      </c>
    </row>
    <row r="38">
      <c r="A38" s="2" t="s">
        <v>16</v>
      </c>
      <c r="B38" s="2">
        <v>1300000.0</v>
      </c>
      <c r="C38" s="2">
        <v>0.0</v>
      </c>
      <c r="D38" s="3">
        <v>44623.0</v>
      </c>
      <c r="E38" s="9">
        <v>45088.0</v>
      </c>
      <c r="F38" s="7" t="s">
        <v>76</v>
      </c>
      <c r="G38" s="7" t="s">
        <v>77</v>
      </c>
      <c r="H38" s="8">
        <v>1.084848485E9</v>
      </c>
      <c r="I38" s="7">
        <f>IFERROR(__xludf.DUMMYFUNCTION("""COMPUTED_VALUE"""),1.084848485E9)</f>
        <v>1084848485</v>
      </c>
    </row>
    <row r="39">
      <c r="A39" s="2" t="s">
        <v>16</v>
      </c>
      <c r="B39" s="2">
        <v>1300000.0</v>
      </c>
      <c r="C39" s="2">
        <v>0.0</v>
      </c>
      <c r="D39" s="3">
        <v>44991.0</v>
      </c>
      <c r="E39" s="2" t="s">
        <v>9</v>
      </c>
      <c r="F39" s="7" t="s">
        <v>51</v>
      </c>
      <c r="G39" s="7" t="s">
        <v>78</v>
      </c>
      <c r="H39" s="8">
        <v>1.058967359E9</v>
      </c>
      <c r="I39" s="7">
        <f>IFERROR(__xludf.DUMMYFUNCTION("""COMPUTED_VALUE"""),1.058967359E9)</f>
        <v>1058967359</v>
      </c>
    </row>
    <row r="40">
      <c r="A40" s="2" t="s">
        <v>16</v>
      </c>
      <c r="B40" s="2">
        <v>1300000.0</v>
      </c>
      <c r="C40" s="2">
        <v>0.0</v>
      </c>
      <c r="D40" s="3">
        <v>45083.0</v>
      </c>
      <c r="E40" s="2" t="s">
        <v>9</v>
      </c>
      <c r="F40" s="7" t="s">
        <v>79</v>
      </c>
      <c r="G40" s="7" t="s">
        <v>80</v>
      </c>
      <c r="H40" s="8">
        <v>1.056485697E9</v>
      </c>
      <c r="I40" s="7">
        <f>IFERROR(__xludf.DUMMYFUNCTION("""COMPUTED_VALUE"""),1.056485697E9)</f>
        <v>1056485697</v>
      </c>
    </row>
    <row r="41">
      <c r="A41" s="2" t="s">
        <v>16</v>
      </c>
      <c r="B41" s="2">
        <v>1300000.0</v>
      </c>
      <c r="C41" s="2">
        <v>0.0</v>
      </c>
      <c r="D41" s="3">
        <v>44684.0</v>
      </c>
      <c r="E41" s="2" t="s">
        <v>9</v>
      </c>
      <c r="F41" s="7" t="s">
        <v>81</v>
      </c>
      <c r="G41" s="7" t="s">
        <v>82</v>
      </c>
      <c r="H41" s="8">
        <v>1.233336899E9</v>
      </c>
      <c r="I41" s="7">
        <f>IFERROR(__xludf.DUMMYFUNCTION("""COMPUTED_VALUE"""),1.233336899E9)</f>
        <v>1233336899</v>
      </c>
    </row>
    <row r="42">
      <c r="A42" s="2" t="s">
        <v>16</v>
      </c>
      <c r="B42" s="2">
        <v>1300000.0</v>
      </c>
      <c r="C42" s="2">
        <v>0.0</v>
      </c>
      <c r="D42" s="3">
        <v>45324.0</v>
      </c>
      <c r="E42" s="2" t="s">
        <v>9</v>
      </c>
      <c r="F42" s="7" t="s">
        <v>83</v>
      </c>
      <c r="G42" s="7" t="s">
        <v>84</v>
      </c>
      <c r="H42" s="8">
        <v>1.245784578E9</v>
      </c>
      <c r="I42" s="7">
        <f>IFERROR(__xludf.DUMMYFUNCTION("""COMPUTED_VALUE"""),1.245784578E9)</f>
        <v>1245784578</v>
      </c>
    </row>
    <row r="43">
      <c r="A43" s="2" t="s">
        <v>16</v>
      </c>
      <c r="B43" s="2">
        <v>1300000.0</v>
      </c>
      <c r="C43" s="2">
        <v>0.0</v>
      </c>
      <c r="D43" s="3">
        <v>45080.0</v>
      </c>
      <c r="E43" s="2" t="s">
        <v>9</v>
      </c>
      <c r="F43" s="7" t="s">
        <v>85</v>
      </c>
      <c r="G43" s="7" t="s">
        <v>86</v>
      </c>
      <c r="H43" s="8">
        <v>1.474747147E9</v>
      </c>
      <c r="I43" s="7">
        <f>IFERROR(__xludf.DUMMYFUNCTION("""COMPUTED_VALUE"""),1.474747147E9)</f>
        <v>1474747147</v>
      </c>
    </row>
    <row r="44">
      <c r="A44" s="2" t="s">
        <v>87</v>
      </c>
      <c r="B44" s="2">
        <v>1300000.0</v>
      </c>
      <c r="C44" s="2">
        <v>0.0</v>
      </c>
      <c r="D44" s="3">
        <v>44595.0</v>
      </c>
      <c r="E44" s="2" t="s">
        <v>88</v>
      </c>
      <c r="F44" s="7" t="s">
        <v>89</v>
      </c>
      <c r="G44" s="7" t="s">
        <v>90</v>
      </c>
      <c r="H44" s="8">
        <v>1.459321232E9</v>
      </c>
      <c r="I44" s="7">
        <f>IFERROR(__xludf.DUMMYFUNCTION("""COMPUTED_VALUE"""),1.459321232E9)</f>
        <v>1459321232</v>
      </c>
    </row>
    <row r="45">
      <c r="A45" s="2" t="s">
        <v>16</v>
      </c>
      <c r="B45" s="2">
        <v>1300000.0</v>
      </c>
      <c r="C45" s="2">
        <v>0.0</v>
      </c>
      <c r="D45" s="3">
        <v>44961.0</v>
      </c>
      <c r="E45" s="2" t="s">
        <v>9</v>
      </c>
      <c r="F45" s="7" t="s">
        <v>91</v>
      </c>
      <c r="G45" s="7" t="s">
        <v>59</v>
      </c>
      <c r="H45" s="8">
        <v>6.524587755E9</v>
      </c>
      <c r="I45" s="10">
        <f>IFERROR(__xludf.DUMMYFUNCTION("""COMPUTED_VALUE"""),6.524587755E9)</f>
        <v>6524587755</v>
      </c>
    </row>
    <row r="46">
      <c r="A46" s="2" t="s">
        <v>16</v>
      </c>
      <c r="B46" s="2">
        <v>1300000.0</v>
      </c>
      <c r="C46" s="2">
        <v>0.0</v>
      </c>
      <c r="D46" s="3">
        <v>45143.0</v>
      </c>
      <c r="E46" s="2" t="s">
        <v>9</v>
      </c>
      <c r="F46" s="7" t="s">
        <v>61</v>
      </c>
      <c r="G46" s="7" t="s">
        <v>92</v>
      </c>
      <c r="H46" s="8">
        <v>3.652555545E9</v>
      </c>
      <c r="I46" s="10">
        <f>IFERROR(__xludf.DUMMYFUNCTION("""COMPUTED_VALUE"""),3.652555545E9)</f>
        <v>3652555545</v>
      </c>
    </row>
    <row r="47">
      <c r="A47" s="2" t="s">
        <v>16</v>
      </c>
      <c r="B47" s="2">
        <v>1300000.0</v>
      </c>
      <c r="C47" s="2">
        <v>0.0</v>
      </c>
      <c r="D47" s="3">
        <v>45353.0</v>
      </c>
      <c r="E47" s="2" t="s">
        <v>9</v>
      </c>
      <c r="F47" s="7" t="s">
        <v>46</v>
      </c>
      <c r="G47" s="7" t="s">
        <v>70</v>
      </c>
      <c r="H47" s="8">
        <v>3.620022201E9</v>
      </c>
      <c r="I47" s="10">
        <f>IFERROR(__xludf.DUMMYFUNCTION("""COMPUTED_VALUE"""),3.620022201E9)</f>
        <v>3620022201</v>
      </c>
    </row>
    <row r="48">
      <c r="A48" s="2" t="s">
        <v>16</v>
      </c>
      <c r="B48" s="2">
        <v>1300000.0</v>
      </c>
      <c r="C48" s="2">
        <v>0.0</v>
      </c>
      <c r="D48" s="3">
        <v>44622.0</v>
      </c>
      <c r="E48" s="2" t="s">
        <v>9</v>
      </c>
      <c r="F48" s="7" t="s">
        <v>93</v>
      </c>
      <c r="G48" s="7" t="s">
        <v>94</v>
      </c>
      <c r="H48" s="8">
        <v>6.565698853E9</v>
      </c>
      <c r="I48" s="10">
        <f>IFERROR(__xludf.DUMMYFUNCTION("""COMPUTED_VALUE"""),6.565698853E9)</f>
        <v>6565698853</v>
      </c>
    </row>
    <row r="49">
      <c r="A49" s="2" t="s">
        <v>95</v>
      </c>
      <c r="B49" s="2">
        <v>1300000.0</v>
      </c>
      <c r="C49" s="2">
        <v>0.0</v>
      </c>
      <c r="D49" s="3">
        <v>44621.0</v>
      </c>
      <c r="E49" s="2" t="s">
        <v>9</v>
      </c>
      <c r="F49" s="7" t="s">
        <v>96</v>
      </c>
      <c r="G49" s="7" t="s">
        <v>52</v>
      </c>
      <c r="H49" s="8">
        <v>3.251456877E9</v>
      </c>
      <c r="I49" s="10">
        <f>IFERROR(__xludf.DUMMYFUNCTION("""COMPUTED_VALUE"""),3.251456877E9)</f>
        <v>3251456877</v>
      </c>
    </row>
    <row r="50">
      <c r="A50" s="2" t="s">
        <v>16</v>
      </c>
      <c r="B50" s="2">
        <v>1300000.0</v>
      </c>
      <c r="C50" s="2">
        <v>0.0</v>
      </c>
      <c r="D50" s="3">
        <v>44687.0</v>
      </c>
      <c r="E50" s="2" t="s">
        <v>9</v>
      </c>
      <c r="F50" s="7" t="s">
        <v>29</v>
      </c>
      <c r="G50" s="7" t="s">
        <v>97</v>
      </c>
      <c r="H50" s="8">
        <v>3.201254896E9</v>
      </c>
      <c r="I50" s="10">
        <f>IFERROR(__xludf.DUMMYFUNCTION("""COMPUTED_VALUE"""),3.201254896E9)</f>
        <v>3201254896</v>
      </c>
    </row>
    <row r="51">
      <c r="A51" s="2" t="s">
        <v>16</v>
      </c>
      <c r="B51" s="2">
        <v>1300000.0</v>
      </c>
      <c r="C51" s="2">
        <v>0.0</v>
      </c>
      <c r="D51" s="3">
        <v>44661.0</v>
      </c>
      <c r="E51" s="2" t="s">
        <v>9</v>
      </c>
      <c r="F51" s="7" t="s">
        <v>69</v>
      </c>
      <c r="G51" s="7" t="s">
        <v>98</v>
      </c>
      <c r="H51" s="8">
        <v>5.555548748E9</v>
      </c>
      <c r="I51" s="10">
        <f>IFERROR(__xludf.DUMMYFUNCTION("""COMPUTED_VALUE"""),5.555548748E9)</f>
        <v>5555548748</v>
      </c>
    </row>
    <row r="52">
      <c r="A52" s="2" t="s">
        <v>16</v>
      </c>
      <c r="B52" s="2">
        <v>1300000.0</v>
      </c>
      <c r="C52" s="2">
        <v>0.0</v>
      </c>
      <c r="D52" s="3">
        <v>44623.0</v>
      </c>
      <c r="E52" s="2" t="s">
        <v>9</v>
      </c>
      <c r="F52" s="7" t="s">
        <v>10</v>
      </c>
      <c r="G52" s="7" t="s">
        <v>98</v>
      </c>
      <c r="H52" s="8">
        <v>3.659689874E9</v>
      </c>
      <c r="I52" s="10">
        <f>IFERROR(__xludf.DUMMYFUNCTION("""COMPUTED_VALUE"""),3.659689874E9)</f>
        <v>3659689874</v>
      </c>
    </row>
    <row r="53">
      <c r="A53" s="2" t="s">
        <v>16</v>
      </c>
      <c r="B53" s="2">
        <v>1300000.0</v>
      </c>
      <c r="C53" s="2">
        <v>0.02</v>
      </c>
      <c r="D53" s="3">
        <v>45049.0</v>
      </c>
      <c r="E53" s="2" t="s">
        <v>9</v>
      </c>
      <c r="F53" s="7" t="s">
        <v>55</v>
      </c>
      <c r="G53" s="7" t="s">
        <v>62</v>
      </c>
      <c r="H53" s="8">
        <v>1.0244788E9</v>
      </c>
      <c r="I53" s="10">
        <f>IFERROR(__xludf.DUMMYFUNCTION("""COMPUTED_VALUE"""),1.0244788E9)</f>
        <v>1024478800</v>
      </c>
    </row>
    <row r="54">
      <c r="A54" s="2" t="s">
        <v>16</v>
      </c>
      <c r="B54" s="2">
        <v>1300000.0</v>
      </c>
      <c r="C54" s="2">
        <v>0.02</v>
      </c>
      <c r="D54" s="3">
        <v>44624.0</v>
      </c>
      <c r="E54" s="2" t="s">
        <v>9</v>
      </c>
      <c r="F54" s="7" t="s">
        <v>17</v>
      </c>
      <c r="G54" s="7" t="s">
        <v>39</v>
      </c>
      <c r="H54" s="8">
        <v>9.589521E9</v>
      </c>
      <c r="I54" s="10">
        <f>IFERROR(__xludf.DUMMYFUNCTION("""COMPUTED_VALUE"""),9.589521E9)</f>
        <v>9589521000</v>
      </c>
    </row>
    <row r="55">
      <c r="A55" s="2" t="s">
        <v>16</v>
      </c>
      <c r="B55" s="2">
        <v>1300000.0</v>
      </c>
      <c r="C55" s="2">
        <v>0.02</v>
      </c>
      <c r="D55" s="3">
        <v>44622.0</v>
      </c>
      <c r="E55" s="2" t="s">
        <v>9</v>
      </c>
      <c r="F55" s="7" t="s">
        <v>46</v>
      </c>
      <c r="G55" s="7" t="s">
        <v>99</v>
      </c>
      <c r="H55" s="8">
        <v>7.457848965E9</v>
      </c>
      <c r="I55" s="10">
        <f>IFERROR(__xludf.DUMMYFUNCTION("""COMPUTED_VALUE"""),7.457848965E9)</f>
        <v>7457848965</v>
      </c>
    </row>
    <row r="56">
      <c r="A56" s="2" t="s">
        <v>24</v>
      </c>
      <c r="B56" s="2">
        <v>1300000.0</v>
      </c>
      <c r="C56" s="2">
        <v>0.0</v>
      </c>
      <c r="D56" s="3">
        <v>44967.0</v>
      </c>
      <c r="E56" s="2" t="s">
        <v>9</v>
      </c>
      <c r="F56" s="7" t="s">
        <v>100</v>
      </c>
      <c r="G56" s="7" t="s">
        <v>48</v>
      </c>
      <c r="H56" s="8">
        <v>1.024158888E9</v>
      </c>
      <c r="I56" s="10">
        <f>IFERROR(__xludf.DUMMYFUNCTION("""COMPUTED_VALUE"""),1.024158888E9)</f>
        <v>1024158888</v>
      </c>
    </row>
    <row r="57">
      <c r="A57" s="2" t="s">
        <v>101</v>
      </c>
      <c r="B57" s="2">
        <v>1300000.0</v>
      </c>
      <c r="C57" s="2">
        <v>0.02</v>
      </c>
      <c r="D57" s="3">
        <v>44965.0</v>
      </c>
      <c r="E57" s="2" t="s">
        <v>9</v>
      </c>
      <c r="F57" s="7" t="s">
        <v>22</v>
      </c>
      <c r="G57" s="7" t="s">
        <v>102</v>
      </c>
      <c r="H57" s="8">
        <v>8.542515625E9</v>
      </c>
      <c r="I57" s="10">
        <f>IFERROR(__xludf.DUMMYFUNCTION("""COMPUTED_VALUE"""),8.542515625E9)</f>
        <v>8542515625</v>
      </c>
    </row>
    <row r="58">
      <c r="A58" s="2" t="s">
        <v>95</v>
      </c>
      <c r="B58" s="2">
        <v>1300000.0</v>
      </c>
      <c r="C58" s="2">
        <v>0.0</v>
      </c>
      <c r="D58" s="3">
        <v>44991.0</v>
      </c>
      <c r="E58" s="2" t="s">
        <v>9</v>
      </c>
      <c r="F58" s="7" t="s">
        <v>61</v>
      </c>
      <c r="G58" s="7" t="s">
        <v>62</v>
      </c>
      <c r="H58" s="8">
        <v>1.588963254E9</v>
      </c>
      <c r="I58" s="10">
        <f>IFERROR(__xludf.DUMMYFUNCTION("""COMPUTED_VALUE"""),1.588963254E9)</f>
        <v>1588963254</v>
      </c>
    </row>
    <row r="59">
      <c r="A59" s="2" t="s">
        <v>16</v>
      </c>
      <c r="B59" s="2">
        <v>1300000.0</v>
      </c>
      <c r="C59" s="2">
        <v>0.02</v>
      </c>
      <c r="D59" s="3">
        <v>44964.0</v>
      </c>
      <c r="E59" s="2" t="s">
        <v>9</v>
      </c>
      <c r="F59" s="7" t="s">
        <v>103</v>
      </c>
      <c r="G59" s="7" t="s">
        <v>39</v>
      </c>
      <c r="H59" s="8">
        <v>1.996868767E9</v>
      </c>
      <c r="I59" s="10">
        <f>IFERROR(__xludf.DUMMYFUNCTION("""COMPUTED_VALUE"""),1.996868767E9)</f>
        <v>1996868767</v>
      </c>
    </row>
    <row r="60">
      <c r="A60" s="2" t="s">
        <v>16</v>
      </c>
      <c r="B60" s="2">
        <v>1300000.0</v>
      </c>
      <c r="C60" s="2">
        <v>0.02</v>
      </c>
      <c r="D60" s="3">
        <v>44964.0</v>
      </c>
      <c r="E60" s="2" t="s">
        <v>9</v>
      </c>
      <c r="F60" s="7" t="s">
        <v>96</v>
      </c>
      <c r="G60" s="7" t="s">
        <v>54</v>
      </c>
      <c r="H60" s="8">
        <v>1.589515951E9</v>
      </c>
      <c r="I60" s="10">
        <f>IFERROR(__xludf.DUMMYFUNCTION("""COMPUTED_VALUE"""),1.589515951E9)</f>
        <v>1589515951</v>
      </c>
    </row>
    <row r="61">
      <c r="A61" s="2" t="s">
        <v>16</v>
      </c>
      <c r="B61" s="2">
        <v>1300000.0</v>
      </c>
      <c r="C61" s="2">
        <v>0.02</v>
      </c>
      <c r="D61" s="3">
        <v>44686.0</v>
      </c>
      <c r="E61" s="2" t="s">
        <v>9</v>
      </c>
      <c r="F61" s="7" t="s">
        <v>104</v>
      </c>
      <c r="G61" s="7" t="s">
        <v>54</v>
      </c>
      <c r="H61" s="8">
        <v>1.478632017E9</v>
      </c>
      <c r="I61" s="10">
        <f>IFERROR(__xludf.DUMMYFUNCTION("""COMPUTED_VALUE"""),1.478632017E9)</f>
        <v>1478632017</v>
      </c>
    </row>
    <row r="62">
      <c r="A62" s="2" t="s">
        <v>16</v>
      </c>
      <c r="B62" s="2">
        <v>1300000.0</v>
      </c>
      <c r="C62" s="2">
        <v>0.02</v>
      </c>
      <c r="D62" s="3">
        <v>44598.0</v>
      </c>
      <c r="E62" s="2" t="s">
        <v>9</v>
      </c>
      <c r="F62" s="7" t="s">
        <v>37</v>
      </c>
      <c r="G62" s="7" t="s">
        <v>105</v>
      </c>
      <c r="H62" s="8">
        <v>4.589632014E9</v>
      </c>
      <c r="I62" s="10">
        <f>IFERROR(__xludf.DUMMYFUNCTION("""COMPUTED_VALUE"""),4.589632014E9)</f>
        <v>4589632014</v>
      </c>
    </row>
    <row r="63">
      <c r="A63" s="2" t="s">
        <v>16</v>
      </c>
      <c r="B63" s="2">
        <v>1300000.0</v>
      </c>
      <c r="C63" s="2">
        <v>0.02</v>
      </c>
      <c r="D63" s="3">
        <v>44716.0</v>
      </c>
      <c r="E63" s="2" t="s">
        <v>9</v>
      </c>
      <c r="F63" s="7" t="s">
        <v>106</v>
      </c>
      <c r="G63" s="7" t="s">
        <v>107</v>
      </c>
      <c r="H63" s="8">
        <v>1.23696321E9</v>
      </c>
      <c r="I63" s="10">
        <f>IFERROR(__xludf.DUMMYFUNCTION("""COMPUTED_VALUE"""),1.23696321E9)</f>
        <v>1236963210</v>
      </c>
    </row>
    <row r="64">
      <c r="A64" s="2" t="s">
        <v>16</v>
      </c>
      <c r="B64" s="2">
        <v>1300000.0</v>
      </c>
      <c r="C64" s="2">
        <v>0.02</v>
      </c>
      <c r="D64" s="3">
        <v>44717.0</v>
      </c>
      <c r="E64" s="2" t="s">
        <v>9</v>
      </c>
      <c r="F64" s="7" t="s">
        <v>108</v>
      </c>
      <c r="G64" s="7" t="s">
        <v>109</v>
      </c>
      <c r="H64" s="8">
        <v>1.023103698E9</v>
      </c>
      <c r="I64" s="10">
        <f>IFERROR(__xludf.DUMMYFUNCTION("""COMPUTED_VALUE"""),1.023103698E9)</f>
        <v>1023103698</v>
      </c>
    </row>
    <row r="65">
      <c r="A65" s="2" t="s">
        <v>16</v>
      </c>
      <c r="B65" s="2">
        <v>1300000.0</v>
      </c>
      <c r="C65" s="2">
        <v>0.02</v>
      </c>
      <c r="D65" s="3">
        <v>44964.0</v>
      </c>
      <c r="E65" s="2" t="s">
        <v>9</v>
      </c>
      <c r="F65" s="7" t="s">
        <v>110</v>
      </c>
      <c r="G65" s="7" t="s">
        <v>84</v>
      </c>
      <c r="H65" s="8">
        <v>1.478521478E9</v>
      </c>
      <c r="I65" s="10">
        <f>IFERROR(__xludf.DUMMYFUNCTION("""COMPUTED_VALUE"""),1.478521478E9)</f>
        <v>1478521478</v>
      </c>
    </row>
    <row r="66">
      <c r="A66" s="2" t="s">
        <v>16</v>
      </c>
      <c r="B66" s="2">
        <v>1300000.0</v>
      </c>
      <c r="C66" s="2">
        <v>0.02</v>
      </c>
      <c r="D66" s="3">
        <v>44572.0</v>
      </c>
      <c r="E66" s="2" t="s">
        <v>9</v>
      </c>
      <c r="F66" s="7" t="s">
        <v>111</v>
      </c>
      <c r="G66" s="7" t="s">
        <v>21</v>
      </c>
      <c r="H66" s="8">
        <v>2.4514584E9</v>
      </c>
      <c r="I66" s="10">
        <f>IFERROR(__xludf.DUMMYFUNCTION("""COMPUTED_VALUE"""),2.4514584E9)</f>
        <v>2451458400</v>
      </c>
    </row>
    <row r="67">
      <c r="A67" s="2" t="s">
        <v>16</v>
      </c>
      <c r="B67" s="2">
        <v>1300000.0</v>
      </c>
      <c r="C67" s="2">
        <v>0.03</v>
      </c>
      <c r="D67" s="3">
        <v>44660.0</v>
      </c>
      <c r="E67" s="2" t="s">
        <v>9</v>
      </c>
      <c r="F67" s="7" t="s">
        <v>53</v>
      </c>
      <c r="G67" s="7" t="s">
        <v>112</v>
      </c>
      <c r="H67" s="8">
        <v>2.012365955E9</v>
      </c>
      <c r="I67" s="10">
        <f>IFERROR(__xludf.DUMMYFUNCTION("""COMPUTED_VALUE"""),2.012365955E9)</f>
        <v>2012365955</v>
      </c>
    </row>
    <row r="68">
      <c r="A68" s="2" t="s">
        <v>16</v>
      </c>
      <c r="B68" s="2">
        <v>1300000.0</v>
      </c>
      <c r="C68" s="2">
        <v>0.0</v>
      </c>
      <c r="D68" s="3">
        <v>44716.0</v>
      </c>
      <c r="E68" s="2" t="s">
        <v>9</v>
      </c>
      <c r="F68" s="7" t="s">
        <v>113</v>
      </c>
      <c r="G68" s="7" t="s">
        <v>73</v>
      </c>
      <c r="H68" s="8">
        <v>1.024578632E9</v>
      </c>
      <c r="I68" s="10">
        <f>IFERROR(__xludf.DUMMYFUNCTION("""COMPUTED_VALUE"""),1.024578632E9)</f>
        <v>1024578632</v>
      </c>
    </row>
    <row r="69">
      <c r="A69" s="2" t="s">
        <v>16</v>
      </c>
      <c r="B69" s="2">
        <v>1300000.0</v>
      </c>
      <c r="C69" s="2">
        <v>0.0</v>
      </c>
      <c r="D69" s="3">
        <v>44622.0</v>
      </c>
      <c r="E69" s="2" t="s">
        <v>9</v>
      </c>
      <c r="F69" s="7" t="s">
        <v>114</v>
      </c>
      <c r="G69" s="7" t="s">
        <v>115</v>
      </c>
      <c r="H69" s="8">
        <v>1.4478956E9</v>
      </c>
      <c r="I69" s="10">
        <f>IFERROR(__xludf.DUMMYFUNCTION("""COMPUTED_VALUE"""),1.4478956E9)</f>
        <v>1447895600</v>
      </c>
    </row>
    <row r="70">
      <c r="A70" s="2" t="s">
        <v>16</v>
      </c>
      <c r="B70" s="2">
        <v>1300000.0</v>
      </c>
      <c r="C70" s="2">
        <v>0.0</v>
      </c>
      <c r="D70" s="3">
        <v>44625.0</v>
      </c>
      <c r="E70" s="2" t="s">
        <v>9</v>
      </c>
      <c r="F70" s="7" t="s">
        <v>49</v>
      </c>
      <c r="G70" s="7" t="s">
        <v>94</v>
      </c>
      <c r="H70" s="8">
        <v>3.20014741E9</v>
      </c>
      <c r="I70" s="10">
        <f>IFERROR(__xludf.DUMMYFUNCTION("""COMPUTED_VALUE"""),3.20014741E9)</f>
        <v>3200147410</v>
      </c>
    </row>
    <row r="71">
      <c r="A71" s="2" t="s">
        <v>16</v>
      </c>
      <c r="B71" s="2">
        <v>1300000.0</v>
      </c>
      <c r="C71" s="2">
        <v>0.0</v>
      </c>
      <c r="D71" s="3">
        <v>44595.0</v>
      </c>
      <c r="E71" s="2" t="s">
        <v>9</v>
      </c>
      <c r="F71" s="7" t="s">
        <v>116</v>
      </c>
      <c r="G71" s="7" t="s">
        <v>82</v>
      </c>
      <c r="H71" s="8">
        <v>1.110288763E9</v>
      </c>
      <c r="I71" s="10">
        <f>IFERROR(__xludf.DUMMYFUNCTION("""COMPUTED_VALUE"""),1.110288763E9)</f>
        <v>1110288763</v>
      </c>
    </row>
    <row r="72">
      <c r="A72" s="2" t="s">
        <v>16</v>
      </c>
      <c r="B72" s="2">
        <v>1300000.0</v>
      </c>
      <c r="C72" s="2">
        <v>0.02</v>
      </c>
      <c r="D72" s="3">
        <v>44625.0</v>
      </c>
      <c r="E72" s="2" t="s">
        <v>9</v>
      </c>
      <c r="F72" s="7" t="s">
        <v>117</v>
      </c>
      <c r="G72" s="7" t="s">
        <v>118</v>
      </c>
      <c r="H72" s="8">
        <v>1.023336333E9</v>
      </c>
      <c r="I72" s="10">
        <f>IFERROR(__xludf.DUMMYFUNCTION("""COMPUTED_VALUE"""),1.023336333E9)</f>
        <v>1023336333</v>
      </c>
    </row>
    <row r="73">
      <c r="A73" s="2" t="s">
        <v>16</v>
      </c>
      <c r="B73" s="2">
        <v>1300000.0</v>
      </c>
      <c r="C73" s="2">
        <v>0.02</v>
      </c>
      <c r="D73" s="3">
        <v>44626.0</v>
      </c>
      <c r="E73" s="2" t="s">
        <v>9</v>
      </c>
      <c r="F73" s="7" t="s">
        <v>29</v>
      </c>
      <c r="G73" s="7" t="s">
        <v>119</v>
      </c>
      <c r="H73" s="8">
        <v>5.562323562E9</v>
      </c>
      <c r="I73" s="10">
        <f>IFERROR(__xludf.DUMMYFUNCTION("""COMPUTED_VALUE"""),5.562323562E9)</f>
        <v>5562323562</v>
      </c>
    </row>
    <row r="74">
      <c r="A74" s="2" t="s">
        <v>16</v>
      </c>
      <c r="B74" s="2">
        <v>1300000.0</v>
      </c>
      <c r="C74" s="2">
        <v>0.02</v>
      </c>
      <c r="D74" s="3">
        <v>44868.0</v>
      </c>
      <c r="E74" s="2" t="s">
        <v>9</v>
      </c>
      <c r="F74" s="7" t="s">
        <v>120</v>
      </c>
      <c r="G74" s="7" t="s">
        <v>64</v>
      </c>
      <c r="H74" s="8">
        <v>1.055565656E9</v>
      </c>
      <c r="I74" s="10">
        <f>IFERROR(__xludf.DUMMYFUNCTION("""COMPUTED_VALUE"""),1.055565656E9)</f>
        <v>1055565656</v>
      </c>
    </row>
    <row r="75">
      <c r="A75" s="2" t="s">
        <v>24</v>
      </c>
      <c r="B75" s="2">
        <v>1300000.0</v>
      </c>
      <c r="C75" s="2">
        <v>0.05</v>
      </c>
      <c r="D75" s="3">
        <v>44775.0</v>
      </c>
      <c r="E75" s="2" t="s">
        <v>9</v>
      </c>
      <c r="F75" s="7" t="s">
        <v>121</v>
      </c>
      <c r="G75" s="7" t="s">
        <v>122</v>
      </c>
      <c r="H75" s="8">
        <v>1.021548888E9</v>
      </c>
      <c r="I75" s="10">
        <f>IFERROR(__xludf.DUMMYFUNCTION("""COMPUTED_VALUE"""),1.021548888E9)</f>
        <v>1021548888</v>
      </c>
    </row>
    <row r="76">
      <c r="A76" s="2" t="s">
        <v>16</v>
      </c>
      <c r="B76" s="2">
        <v>1300000.0</v>
      </c>
      <c r="C76" s="2">
        <v>0.02</v>
      </c>
      <c r="D76" s="3">
        <v>44623.0</v>
      </c>
      <c r="E76" s="2" t="s">
        <v>9</v>
      </c>
      <c r="F76" s="7" t="s">
        <v>123</v>
      </c>
      <c r="G76" s="7" t="s">
        <v>68</v>
      </c>
      <c r="H76" s="8">
        <v>3.659998774E9</v>
      </c>
      <c r="I76" s="10">
        <f>IFERROR(__xludf.DUMMYFUNCTION("""COMPUTED_VALUE"""),3.659998774E9)</f>
        <v>3659998774</v>
      </c>
    </row>
    <row r="77">
      <c r="A77" s="2" t="s">
        <v>16</v>
      </c>
      <c r="B77" s="2">
        <v>1300000.0</v>
      </c>
      <c r="C77" s="2">
        <v>0.0</v>
      </c>
      <c r="D77" s="3">
        <v>45205.0</v>
      </c>
      <c r="E77" s="2" t="s">
        <v>9</v>
      </c>
      <c r="F77" s="7" t="s">
        <v>46</v>
      </c>
      <c r="G77" s="7" t="s">
        <v>124</v>
      </c>
      <c r="H77" s="8">
        <v>1.000099877E9</v>
      </c>
      <c r="I77" s="10">
        <f>IFERROR(__xludf.DUMMYFUNCTION("""COMPUTED_VALUE"""),1.000099877E9)</f>
        <v>1000099877</v>
      </c>
    </row>
    <row r="78">
      <c r="A78" s="2" t="s">
        <v>16</v>
      </c>
      <c r="B78" s="2">
        <v>1300000.0</v>
      </c>
      <c r="C78" s="2">
        <v>0.0</v>
      </c>
      <c r="D78" s="3">
        <v>44626.0</v>
      </c>
      <c r="E78" s="2" t="s">
        <v>9</v>
      </c>
      <c r="F78" s="7" t="s">
        <v>25</v>
      </c>
      <c r="G78" s="7" t="s">
        <v>125</v>
      </c>
      <c r="H78" s="8">
        <v>1.778478952E9</v>
      </c>
      <c r="I78" s="10">
        <f>IFERROR(__xludf.DUMMYFUNCTION("""COMPUTED_VALUE"""),1.778478952E9)</f>
        <v>1778478952</v>
      </c>
    </row>
    <row r="79">
      <c r="A79" s="2" t="s">
        <v>16</v>
      </c>
      <c r="B79" s="2">
        <v>1300000.0</v>
      </c>
      <c r="C79" s="2">
        <v>0.0</v>
      </c>
      <c r="D79" s="3">
        <v>44626.0</v>
      </c>
      <c r="E79" s="2" t="s">
        <v>9</v>
      </c>
      <c r="F79" s="7" t="s">
        <v>31</v>
      </c>
      <c r="G79" s="7" t="s">
        <v>92</v>
      </c>
      <c r="H79" s="8">
        <v>1.77830202E9</v>
      </c>
      <c r="I79" s="10">
        <f>IFERROR(__xludf.DUMMYFUNCTION("""COMPUTED_VALUE"""),1.77830202E9)</f>
        <v>1778302020</v>
      </c>
    </row>
    <row r="80">
      <c r="A80" s="2" t="s">
        <v>16</v>
      </c>
      <c r="B80" s="2">
        <v>1300000.0</v>
      </c>
      <c r="C80" s="2">
        <v>0.0</v>
      </c>
      <c r="D80" s="3">
        <v>44724.0</v>
      </c>
      <c r="E80" s="2" t="s">
        <v>9</v>
      </c>
      <c r="F80" s="7" t="s">
        <v>126</v>
      </c>
      <c r="G80" s="7" t="s">
        <v>98</v>
      </c>
      <c r="H80" s="8">
        <v>2.102477843E9</v>
      </c>
      <c r="I80" s="10">
        <f>IFERROR(__xludf.DUMMYFUNCTION("""COMPUTED_VALUE"""),2.102477843E9)</f>
        <v>2102477843</v>
      </c>
    </row>
    <row r="81">
      <c r="A81" s="2" t="s">
        <v>16</v>
      </c>
      <c r="B81" s="2">
        <v>1300000.0</v>
      </c>
      <c r="C81" s="2">
        <v>0.02</v>
      </c>
      <c r="D81" s="3">
        <v>44626.0</v>
      </c>
      <c r="E81" s="2" t="s">
        <v>9</v>
      </c>
      <c r="F81" s="7" t="s">
        <v>20</v>
      </c>
      <c r="G81" s="7" t="s">
        <v>127</v>
      </c>
      <c r="H81" s="8">
        <v>4.515262626E9</v>
      </c>
      <c r="I81" s="10">
        <f>IFERROR(__xludf.DUMMYFUNCTION("""COMPUTED_VALUE"""),4.515262626E9)</f>
        <v>4515262626</v>
      </c>
    </row>
    <row r="82">
      <c r="A82" s="2" t="s">
        <v>16</v>
      </c>
      <c r="B82" s="2">
        <v>1300000.0</v>
      </c>
      <c r="C82" s="2">
        <v>0.03</v>
      </c>
      <c r="D82" s="3">
        <v>44564.0</v>
      </c>
      <c r="E82" s="2" t="s">
        <v>9</v>
      </c>
      <c r="F82" s="7" t="s">
        <v>35</v>
      </c>
      <c r="G82" s="7" t="s">
        <v>128</v>
      </c>
      <c r="H82" s="8">
        <v>6.562588888E9</v>
      </c>
      <c r="I82" s="10">
        <f>IFERROR(__xludf.DUMMYFUNCTION("""COMPUTED_VALUE"""),6.562588888E9)</f>
        <v>6562588888</v>
      </c>
    </row>
    <row r="83">
      <c r="A83" s="2" t="s">
        <v>16</v>
      </c>
      <c r="B83" s="2">
        <v>1300000.0</v>
      </c>
      <c r="C83" s="2">
        <v>0.02</v>
      </c>
      <c r="D83" s="3">
        <v>44806.0</v>
      </c>
      <c r="E83" s="2" t="s">
        <v>9</v>
      </c>
      <c r="F83" s="7" t="s">
        <v>33</v>
      </c>
      <c r="G83" s="7" t="s">
        <v>129</v>
      </c>
      <c r="H83" s="8">
        <v>1.207777487E9</v>
      </c>
      <c r="I83" s="10">
        <f>IFERROR(__xludf.DUMMYFUNCTION("""COMPUTED_VALUE"""),1.207777487E9)</f>
        <v>1207777487</v>
      </c>
    </row>
    <row r="84">
      <c r="A84" s="2" t="s">
        <v>130</v>
      </c>
      <c r="B84" s="2">
        <v>1300000.0</v>
      </c>
      <c r="C84" s="2">
        <v>0.02</v>
      </c>
      <c r="D84" s="3">
        <v>45566.0</v>
      </c>
      <c r="E84" s="2" t="s">
        <v>9</v>
      </c>
      <c r="F84" s="7" t="s">
        <v>61</v>
      </c>
      <c r="G84" s="7" t="s">
        <v>98</v>
      </c>
      <c r="H84" s="8">
        <v>1.799000035E9</v>
      </c>
      <c r="I84" s="10">
        <f>IFERROR(__xludf.DUMMYFUNCTION("""COMPUTED_VALUE"""),1.799000035E9)</f>
        <v>1799000035</v>
      </c>
    </row>
    <row r="85">
      <c r="A85" s="2" t="s">
        <v>16</v>
      </c>
      <c r="B85" s="2">
        <v>1300000.0</v>
      </c>
      <c r="C85" s="2">
        <v>0.0</v>
      </c>
      <c r="D85" s="3">
        <v>44991.0</v>
      </c>
      <c r="E85" s="2" t="s">
        <v>9</v>
      </c>
      <c r="F85" s="7" t="s">
        <v>131</v>
      </c>
      <c r="G85" s="7" t="s">
        <v>98</v>
      </c>
      <c r="H85" s="8">
        <v>1.002222287E9</v>
      </c>
      <c r="I85" s="10">
        <f>IFERROR(__xludf.DUMMYFUNCTION("""COMPUTED_VALUE"""),1.002222287E9)</f>
        <v>1002222287</v>
      </c>
    </row>
    <row r="86">
      <c r="A86" s="2" t="s">
        <v>16</v>
      </c>
      <c r="B86" s="2">
        <v>1300000.0</v>
      </c>
      <c r="C86" s="2">
        <v>0.0</v>
      </c>
      <c r="D86" s="3">
        <v>44622.0</v>
      </c>
      <c r="E86" s="2" t="s">
        <v>9</v>
      </c>
      <c r="F86" s="7" t="s">
        <v>132</v>
      </c>
      <c r="G86" s="7" t="s">
        <v>82</v>
      </c>
      <c r="H86" s="8">
        <v>1.548547926E9</v>
      </c>
      <c r="I86" s="10">
        <f>IFERROR(__xludf.DUMMYFUNCTION("""COMPUTED_VALUE"""),1.548547926E9)</f>
        <v>1548547926</v>
      </c>
    </row>
    <row r="87">
      <c r="A87" s="2" t="s">
        <v>16</v>
      </c>
      <c r="B87" s="2">
        <v>1300000.0</v>
      </c>
      <c r="C87" s="2">
        <v>0.0</v>
      </c>
      <c r="D87" s="3">
        <v>44686.0</v>
      </c>
      <c r="E87" s="2" t="s">
        <v>9</v>
      </c>
      <c r="F87" s="7" t="s">
        <v>133</v>
      </c>
      <c r="G87" s="7" t="s">
        <v>54</v>
      </c>
      <c r="H87" s="8">
        <v>2.154896302E9</v>
      </c>
      <c r="I87" s="10">
        <f>IFERROR(__xludf.DUMMYFUNCTION("""COMPUTED_VALUE"""),2.154896302E9)</f>
        <v>2154896302</v>
      </c>
    </row>
    <row r="88">
      <c r="A88" s="2" t="s">
        <v>95</v>
      </c>
      <c r="B88" s="2">
        <v>1300000.0</v>
      </c>
      <c r="C88" s="2">
        <v>0.0</v>
      </c>
      <c r="D88" s="3">
        <v>44749.0</v>
      </c>
      <c r="E88" s="2" t="s">
        <v>9</v>
      </c>
      <c r="F88" s="7" t="s">
        <v>134</v>
      </c>
      <c r="G88" s="7" t="s">
        <v>135</v>
      </c>
      <c r="H88" s="8">
        <v>1.000058999E9</v>
      </c>
      <c r="I88" s="10">
        <f>IFERROR(__xludf.DUMMYFUNCTION("""COMPUTED_VALUE"""),1.000058999E9)</f>
        <v>1000058999</v>
      </c>
    </row>
    <row r="89">
      <c r="A89" s="2" t="s">
        <v>16</v>
      </c>
      <c r="B89" s="2">
        <v>1300000.0</v>
      </c>
      <c r="C89" s="2">
        <v>0.03</v>
      </c>
      <c r="D89" s="3">
        <v>44626.0</v>
      </c>
      <c r="E89" s="2" t="s">
        <v>9</v>
      </c>
      <c r="F89" s="7" t="s">
        <v>49</v>
      </c>
      <c r="G89" s="7" t="s">
        <v>136</v>
      </c>
      <c r="H89" s="8">
        <v>1.000222239E9</v>
      </c>
      <c r="I89" s="10">
        <f>IFERROR(__xludf.DUMMYFUNCTION("""COMPUTED_VALUE"""),1.000222239E9)</f>
        <v>1000222239</v>
      </c>
    </row>
    <row r="90">
      <c r="A90" s="2" t="s">
        <v>16</v>
      </c>
      <c r="B90" s="2">
        <v>1300000.0</v>
      </c>
      <c r="C90" s="2">
        <v>0.03</v>
      </c>
      <c r="D90" s="9">
        <v>44654.0</v>
      </c>
      <c r="E90" s="2" t="s">
        <v>9</v>
      </c>
      <c r="F90" s="7" t="s">
        <v>137</v>
      </c>
      <c r="G90" s="7" t="s">
        <v>138</v>
      </c>
      <c r="H90" s="8">
        <v>3.252000014E9</v>
      </c>
      <c r="I90" s="10">
        <f>IFERROR(__xludf.DUMMYFUNCTION("""COMPUTED_VALUE"""),3.252000014E9)</f>
        <v>3252000014</v>
      </c>
    </row>
    <row r="91">
      <c r="A91" s="2" t="s">
        <v>130</v>
      </c>
      <c r="B91" s="2">
        <v>1300000.0</v>
      </c>
      <c r="C91" s="2">
        <v>0.02</v>
      </c>
      <c r="D91" s="3">
        <v>44684.0</v>
      </c>
      <c r="E91" s="2" t="s">
        <v>9</v>
      </c>
      <c r="F91" s="7" t="s">
        <v>81</v>
      </c>
      <c r="G91" s="7" t="s">
        <v>97</v>
      </c>
      <c r="H91" s="8">
        <v>1.843333E9</v>
      </c>
      <c r="I91" s="10">
        <f>IFERROR(__xludf.DUMMYFUNCTION("""COMPUTED_VALUE"""),1.843333E9)</f>
        <v>1843333000</v>
      </c>
    </row>
    <row r="92">
      <c r="A92" s="2" t="s">
        <v>16</v>
      </c>
      <c r="B92" s="2">
        <v>1300000.0</v>
      </c>
      <c r="C92" s="2">
        <v>0.05</v>
      </c>
      <c r="D92" s="3">
        <v>44717.0</v>
      </c>
      <c r="E92" s="2" t="s">
        <v>9</v>
      </c>
      <c r="F92" s="7" t="s">
        <v>69</v>
      </c>
      <c r="G92" s="7" t="s">
        <v>139</v>
      </c>
      <c r="H92" s="8">
        <v>1.006666333E9</v>
      </c>
      <c r="I92" s="10">
        <f>IFERROR(__xludf.DUMMYFUNCTION("""COMPUTED_VALUE"""),1.006666333E9)</f>
        <v>1006666333</v>
      </c>
    </row>
    <row r="93">
      <c r="A93" s="2" t="s">
        <v>16</v>
      </c>
      <c r="B93" s="2">
        <v>1300000.0</v>
      </c>
      <c r="C93" s="2">
        <v>0.02</v>
      </c>
      <c r="D93" s="3">
        <v>44685.0</v>
      </c>
      <c r="E93" s="2" t="s">
        <v>9</v>
      </c>
      <c r="F93" s="7" t="s">
        <v>140</v>
      </c>
      <c r="G93" s="7" t="s">
        <v>60</v>
      </c>
      <c r="H93" s="8">
        <v>1.333348022E9</v>
      </c>
      <c r="I93" s="10">
        <f>IFERROR(__xludf.DUMMYFUNCTION("""COMPUTED_VALUE"""),1.333348022E9)</f>
        <v>1333348022</v>
      </c>
    </row>
    <row r="94">
      <c r="A94" s="2" t="s">
        <v>101</v>
      </c>
      <c r="B94" s="2">
        <v>1300000.0</v>
      </c>
      <c r="C94" s="2">
        <v>0.0</v>
      </c>
      <c r="D94" s="3">
        <v>45353.0</v>
      </c>
      <c r="E94" s="2" t="s">
        <v>9</v>
      </c>
      <c r="F94" s="7" t="s">
        <v>141</v>
      </c>
      <c r="G94" s="7" t="s">
        <v>21</v>
      </c>
      <c r="H94" s="8">
        <v>1.999696958E9</v>
      </c>
      <c r="I94" s="10">
        <f>IFERROR(__xludf.DUMMYFUNCTION("""COMPUTED_VALUE"""),1.999696958E9)</f>
        <v>1999696958</v>
      </c>
    </row>
    <row r="95">
      <c r="A95" s="2" t="s">
        <v>16</v>
      </c>
      <c r="B95" s="2">
        <v>1300000.0</v>
      </c>
      <c r="C95" s="2">
        <v>0.0</v>
      </c>
      <c r="D95" s="3">
        <v>44993.0</v>
      </c>
      <c r="E95" s="2" t="s">
        <v>9</v>
      </c>
      <c r="F95" s="7" t="s">
        <v>142</v>
      </c>
      <c r="G95" s="7" t="s">
        <v>84</v>
      </c>
      <c r="H95" s="8">
        <v>1.777896589E9</v>
      </c>
      <c r="I95" s="10">
        <f>IFERROR(__xludf.DUMMYFUNCTION("""COMPUTED_VALUE"""),1.777896589E9)</f>
        <v>1777896589</v>
      </c>
    </row>
    <row r="96">
      <c r="A96" s="2" t="s">
        <v>16</v>
      </c>
      <c r="B96" s="2">
        <v>1300000.0</v>
      </c>
      <c r="C96" s="2">
        <v>0.0</v>
      </c>
      <c r="D96" s="3">
        <v>45085.0</v>
      </c>
      <c r="E96" s="2" t="s">
        <v>9</v>
      </c>
      <c r="F96" s="7" t="s">
        <v>143</v>
      </c>
      <c r="G96" s="7" t="s">
        <v>68</v>
      </c>
      <c r="H96" s="8">
        <v>1.6332574E9</v>
      </c>
      <c r="I96" s="10">
        <f>IFERROR(__xludf.DUMMYFUNCTION("""COMPUTED_VALUE"""),1.6332574E9)</f>
        <v>1633257400</v>
      </c>
    </row>
    <row r="97">
      <c r="A97" s="2" t="s">
        <v>16</v>
      </c>
      <c r="B97" s="2">
        <v>1300000.0</v>
      </c>
      <c r="C97" s="2">
        <v>0.0</v>
      </c>
      <c r="D97" s="3">
        <v>44720.0</v>
      </c>
      <c r="E97" s="2" t="s">
        <v>9</v>
      </c>
      <c r="F97" s="7" t="s">
        <v>144</v>
      </c>
      <c r="G97" s="7" t="s">
        <v>145</v>
      </c>
      <c r="H97" s="8">
        <v>2.154102333E9</v>
      </c>
      <c r="I97" s="10">
        <f>IFERROR(__xludf.DUMMYFUNCTION("""COMPUTED_VALUE"""),2.154102333E9)</f>
        <v>2154102333</v>
      </c>
    </row>
    <row r="98">
      <c r="A98" s="2" t="s">
        <v>16</v>
      </c>
      <c r="B98" s="2">
        <v>1300000.0</v>
      </c>
      <c r="C98" s="2">
        <v>0.0</v>
      </c>
      <c r="D98" s="3">
        <v>44719.0</v>
      </c>
      <c r="E98" s="2" t="s">
        <v>9</v>
      </c>
      <c r="F98" s="7" t="s">
        <v>69</v>
      </c>
      <c r="G98" s="7" t="s">
        <v>146</v>
      </c>
      <c r="H98" s="8">
        <v>2.120000998E9</v>
      </c>
      <c r="I98" s="10">
        <f>IFERROR(__xludf.DUMMYFUNCTION("""COMPUTED_VALUE"""),2.120000998E9)</f>
        <v>2120000998</v>
      </c>
    </row>
    <row r="99">
      <c r="A99" s="2" t="s">
        <v>16</v>
      </c>
      <c r="B99" s="2">
        <v>1300000.0</v>
      </c>
      <c r="C99" s="2">
        <v>0.05</v>
      </c>
      <c r="D99" s="3">
        <v>44594.0</v>
      </c>
      <c r="E99" s="2" t="s">
        <v>9</v>
      </c>
      <c r="F99" s="7" t="s">
        <v>147</v>
      </c>
      <c r="G99" s="7" t="s">
        <v>148</v>
      </c>
      <c r="H99" s="8">
        <v>2.222012013E9</v>
      </c>
      <c r="I99" s="10">
        <f>IFERROR(__xludf.DUMMYFUNCTION("""COMPUTED_VALUE"""),2.222012013E9)</f>
        <v>2222012013</v>
      </c>
    </row>
    <row r="100">
      <c r="A100" s="2" t="s">
        <v>16</v>
      </c>
      <c r="B100" s="2">
        <v>1300000.0</v>
      </c>
      <c r="C100" s="2">
        <v>0.05</v>
      </c>
      <c r="D100" s="3">
        <v>45082.0</v>
      </c>
      <c r="E100" s="2" t="s">
        <v>9</v>
      </c>
      <c r="F100" s="7" t="s">
        <v>149</v>
      </c>
      <c r="G100" s="7" t="s">
        <v>150</v>
      </c>
      <c r="H100" s="8">
        <v>1.22222033E9</v>
      </c>
      <c r="I100" s="10">
        <f>IFERROR(__xludf.DUMMYFUNCTION("""COMPUTED_VALUE"""),1.22222033E9)</f>
        <v>1222220330</v>
      </c>
    </row>
    <row r="101">
      <c r="A101" s="2" t="s">
        <v>16</v>
      </c>
      <c r="B101" s="2">
        <v>1300000.0</v>
      </c>
      <c r="C101" s="2">
        <v>0.05</v>
      </c>
      <c r="D101" s="3">
        <v>44936.0</v>
      </c>
      <c r="E101" s="2" t="s">
        <v>9</v>
      </c>
      <c r="F101" s="7" t="s">
        <v>151</v>
      </c>
      <c r="G101" s="7" t="s">
        <v>152</v>
      </c>
      <c r="H101" s="8">
        <v>1.11020202E9</v>
      </c>
      <c r="I101" s="10">
        <f>IFERROR(__xludf.DUMMYFUNCTION("""COMPUTED_VALUE"""),1.11020202E9)</f>
        <v>1110202020</v>
      </c>
    </row>
    <row r="102">
      <c r="A102" s="2" t="s">
        <v>16</v>
      </c>
      <c r="B102" s="2">
        <v>1300000.0</v>
      </c>
      <c r="C102" s="2">
        <v>0.05</v>
      </c>
      <c r="D102" s="3">
        <v>45049.0</v>
      </c>
      <c r="E102" s="2" t="s">
        <v>9</v>
      </c>
      <c r="F102" s="7" t="s">
        <v>110</v>
      </c>
      <c r="G102" s="7" t="s">
        <v>153</v>
      </c>
      <c r="H102" s="8">
        <v>1.044447479E9</v>
      </c>
      <c r="I102" s="10">
        <f>IFERROR(__xludf.DUMMYFUNCTION("""COMPUTED_VALUE"""),1.044447479E9)</f>
        <v>1044447479</v>
      </c>
    </row>
    <row r="103">
      <c r="A103" s="2" t="s">
        <v>95</v>
      </c>
      <c r="B103" s="2">
        <v>1300000.0</v>
      </c>
      <c r="C103" s="2">
        <v>0.02</v>
      </c>
      <c r="D103" s="3">
        <v>44988.0</v>
      </c>
      <c r="E103" s="2" t="s">
        <v>9</v>
      </c>
      <c r="F103" s="7" t="s">
        <v>154</v>
      </c>
      <c r="G103" s="7" t="s">
        <v>127</v>
      </c>
      <c r="H103" s="8">
        <v>3.689996302E9</v>
      </c>
      <c r="I103" s="10">
        <f>IFERROR(__xludf.DUMMYFUNCTION("""COMPUTED_VALUE"""),3.689996302E9)</f>
        <v>3689996302</v>
      </c>
    </row>
    <row r="104">
      <c r="A104" s="2" t="s">
        <v>16</v>
      </c>
      <c r="B104" s="2">
        <v>1300000.0</v>
      </c>
      <c r="C104" s="2">
        <v>0.02</v>
      </c>
      <c r="D104" s="3">
        <v>45049.0</v>
      </c>
      <c r="E104" s="2" t="s">
        <v>9</v>
      </c>
      <c r="F104" s="7" t="s">
        <v>14</v>
      </c>
      <c r="G104" s="7" t="s">
        <v>68</v>
      </c>
      <c r="H104" s="8">
        <v>1.111969835E9</v>
      </c>
      <c r="I104" s="10">
        <f>IFERROR(__xludf.DUMMYFUNCTION("""COMPUTED_VALUE"""),1.111969835E9)</f>
        <v>1111969835</v>
      </c>
    </row>
    <row r="105">
      <c r="A105" s="2" t="s">
        <v>16</v>
      </c>
      <c r="B105" s="2">
        <v>1300000.0</v>
      </c>
      <c r="C105" s="2">
        <v>0.02</v>
      </c>
      <c r="D105" s="3">
        <v>45175.0</v>
      </c>
      <c r="E105" s="2" t="s">
        <v>9</v>
      </c>
      <c r="F105" s="7" t="s">
        <v>155</v>
      </c>
      <c r="G105" s="7" t="s">
        <v>156</v>
      </c>
      <c r="H105" s="8">
        <v>1.4444412E9</v>
      </c>
      <c r="I105" s="10">
        <f>IFERROR(__xludf.DUMMYFUNCTION("""COMPUTED_VALUE"""),1.4444412E9)</f>
        <v>1444441200</v>
      </c>
    </row>
    <row r="106">
      <c r="A106" s="2" t="s">
        <v>16</v>
      </c>
      <c r="B106" s="2">
        <v>1300000.0</v>
      </c>
      <c r="C106" s="2">
        <v>0.0</v>
      </c>
      <c r="D106" s="3">
        <v>45203.0</v>
      </c>
      <c r="E106" s="2" t="s">
        <v>9</v>
      </c>
      <c r="F106" s="7" t="s">
        <v>157</v>
      </c>
      <c r="G106" s="7" t="s">
        <v>158</v>
      </c>
      <c r="H106" s="8">
        <v>1.919191254E9</v>
      </c>
      <c r="I106" s="10">
        <f>IFERROR(__xludf.DUMMYFUNCTION("""COMPUTED_VALUE"""),1.919191254E9)</f>
        <v>1919191254</v>
      </c>
    </row>
    <row r="107">
      <c r="A107" s="2" t="s">
        <v>16</v>
      </c>
      <c r="B107" s="2">
        <v>1300000.0</v>
      </c>
      <c r="C107" s="2">
        <v>0.0</v>
      </c>
      <c r="D107" s="3">
        <v>44963.0</v>
      </c>
      <c r="E107" s="2" t="s">
        <v>9</v>
      </c>
      <c r="F107" s="7" t="s">
        <v>113</v>
      </c>
      <c r="G107" s="7" t="s">
        <v>159</v>
      </c>
      <c r="H107" s="8">
        <v>1.787873023E9</v>
      </c>
      <c r="I107" s="10">
        <f>IFERROR(__xludf.DUMMYFUNCTION("""COMPUTED_VALUE"""),1.787873023E9)</f>
        <v>1787873023</v>
      </c>
    </row>
    <row r="108">
      <c r="A108" s="2" t="s">
        <v>16</v>
      </c>
      <c r="B108" s="2">
        <v>1300000.0</v>
      </c>
      <c r="C108" s="2">
        <v>0.0</v>
      </c>
      <c r="D108" s="3">
        <v>45052.0</v>
      </c>
      <c r="E108" s="2" t="s">
        <v>9</v>
      </c>
      <c r="F108" s="7" t="s">
        <v>160</v>
      </c>
      <c r="G108" s="7" t="s">
        <v>161</v>
      </c>
      <c r="H108" s="8">
        <v>5.84756333E9</v>
      </c>
      <c r="I108" s="10">
        <f>IFERROR(__xludf.DUMMYFUNCTION("""COMPUTED_VALUE"""),5.84756333E9)</f>
        <v>5847563330</v>
      </c>
    </row>
    <row r="109">
      <c r="A109" s="2" t="s">
        <v>16</v>
      </c>
      <c r="B109" s="2">
        <v>1300000.0</v>
      </c>
      <c r="C109" s="2">
        <v>0.0</v>
      </c>
      <c r="D109" s="3">
        <v>45052.0</v>
      </c>
      <c r="E109" s="2" t="s">
        <v>9</v>
      </c>
      <c r="F109" s="7" t="s">
        <v>162</v>
      </c>
      <c r="G109" s="7" t="s">
        <v>163</v>
      </c>
      <c r="H109" s="8">
        <v>2.458852025E9</v>
      </c>
      <c r="I109" s="10">
        <f>IFERROR(__xludf.DUMMYFUNCTION("""COMPUTED_VALUE"""),2.458852025E9)</f>
        <v>2458852025</v>
      </c>
    </row>
    <row r="110">
      <c r="A110" s="2" t="s">
        <v>16</v>
      </c>
      <c r="B110" s="2">
        <v>1300000.0</v>
      </c>
      <c r="C110" s="2">
        <v>0.01</v>
      </c>
      <c r="D110" s="3">
        <v>44566.0</v>
      </c>
      <c r="E110" s="2" t="s">
        <v>9</v>
      </c>
      <c r="F110" s="7" t="s">
        <v>164</v>
      </c>
      <c r="G110" s="7" t="s">
        <v>135</v>
      </c>
      <c r="H110" s="8">
        <v>1.231231231E9</v>
      </c>
      <c r="I110" s="10">
        <f>IFERROR(__xludf.DUMMYFUNCTION("""COMPUTED_VALUE"""),1.231231231E9)</f>
        <v>1231231231</v>
      </c>
    </row>
    <row r="111">
      <c r="A111" s="2" t="s">
        <v>16</v>
      </c>
      <c r="B111" s="2">
        <v>1300000.0</v>
      </c>
      <c r="C111" s="2">
        <v>0.03</v>
      </c>
      <c r="D111" s="3">
        <v>44623.0</v>
      </c>
      <c r="E111" s="2" t="s">
        <v>9</v>
      </c>
      <c r="F111" s="7" t="s">
        <v>27</v>
      </c>
      <c r="G111" s="7" t="s">
        <v>165</v>
      </c>
      <c r="H111" s="8">
        <v>1.021021097E9</v>
      </c>
      <c r="I111" s="10">
        <f>IFERROR(__xludf.DUMMYFUNCTION("""COMPUTED_VALUE"""),1.021021097E9)</f>
        <v>1021021097</v>
      </c>
    </row>
    <row r="112">
      <c r="A112" s="2" t="s">
        <v>16</v>
      </c>
      <c r="B112" s="2">
        <v>1300000.0</v>
      </c>
      <c r="C112" s="2">
        <v>0.01</v>
      </c>
      <c r="D112" s="3">
        <v>44717.0</v>
      </c>
      <c r="E112" s="2" t="s">
        <v>9</v>
      </c>
      <c r="F112" s="7" t="s">
        <v>166</v>
      </c>
      <c r="G112" s="7" t="s">
        <v>32</v>
      </c>
      <c r="H112" s="8">
        <v>1.338885858E9</v>
      </c>
      <c r="I112" s="10">
        <f>IFERROR(__xludf.DUMMYFUNCTION("""COMPUTED_VALUE"""),1.338885858E9)</f>
        <v>1338885858</v>
      </c>
    </row>
    <row r="113">
      <c r="A113" s="2" t="s">
        <v>16</v>
      </c>
      <c r="B113" s="2">
        <v>1300000.0</v>
      </c>
      <c r="C113" s="2">
        <v>0.0</v>
      </c>
      <c r="D113" s="3">
        <v>44687.0</v>
      </c>
      <c r="E113" s="2" t="s">
        <v>9</v>
      </c>
      <c r="F113" s="7" t="s">
        <v>167</v>
      </c>
      <c r="G113" s="7" t="s">
        <v>98</v>
      </c>
      <c r="H113" s="8">
        <v>6.302020204E9</v>
      </c>
      <c r="I113" s="10">
        <f>IFERROR(__xludf.DUMMYFUNCTION("""COMPUTED_VALUE"""),6.302020204E9)</f>
        <v>6302020204</v>
      </c>
    </row>
    <row r="114">
      <c r="A114" s="2" t="s">
        <v>16</v>
      </c>
      <c r="B114" s="2">
        <v>1300000.0</v>
      </c>
      <c r="C114" s="2">
        <v>0.0</v>
      </c>
      <c r="D114" s="3">
        <v>44715.0</v>
      </c>
      <c r="E114" s="2" t="s">
        <v>9</v>
      </c>
      <c r="F114" s="7" t="s">
        <v>168</v>
      </c>
      <c r="G114" s="7" t="s">
        <v>21</v>
      </c>
      <c r="H114" s="8">
        <v>1.087878547E9</v>
      </c>
      <c r="I114" s="10">
        <f>IFERROR(__xludf.DUMMYFUNCTION("""COMPUTED_VALUE"""),1.087878547E9)</f>
        <v>1087878547</v>
      </c>
    </row>
    <row r="115">
      <c r="A115" s="2" t="s">
        <v>16</v>
      </c>
      <c r="B115" s="2">
        <v>1300000.0</v>
      </c>
      <c r="C115" s="2">
        <v>0.0</v>
      </c>
      <c r="D115" s="3">
        <v>44683.0</v>
      </c>
      <c r="E115" s="2" t="s">
        <v>9</v>
      </c>
      <c r="F115" s="7" t="s">
        <v>169</v>
      </c>
      <c r="G115" s="7" t="s">
        <v>170</v>
      </c>
      <c r="H115" s="8">
        <v>1.616416415E9</v>
      </c>
      <c r="I115" s="10">
        <f>IFERROR(__xludf.DUMMYFUNCTION("""COMPUTED_VALUE"""),1.616416415E9)</f>
        <v>1616416415</v>
      </c>
    </row>
    <row r="116">
      <c r="A116" s="2" t="s">
        <v>16</v>
      </c>
      <c r="B116" s="2">
        <v>1300000.0</v>
      </c>
      <c r="C116" s="2">
        <v>0.03</v>
      </c>
      <c r="D116" s="3">
        <v>45353.0</v>
      </c>
      <c r="E116" s="2" t="s">
        <v>9</v>
      </c>
      <c r="F116" s="7" t="s">
        <v>142</v>
      </c>
      <c r="G116" s="7" t="s">
        <v>41</v>
      </c>
      <c r="H116" s="8">
        <v>1.333323777E9</v>
      </c>
      <c r="I116" s="10">
        <f>IFERROR(__xludf.DUMMYFUNCTION("""COMPUTED_VALUE"""),1.333323777E9)</f>
        <v>1333323777</v>
      </c>
    </row>
    <row r="117">
      <c r="A117" s="2" t="s">
        <v>16</v>
      </c>
      <c r="B117" s="2">
        <v>1300000.0</v>
      </c>
      <c r="C117" s="2">
        <v>0.02</v>
      </c>
      <c r="D117" s="3">
        <v>44993.0</v>
      </c>
      <c r="E117" s="2" t="s">
        <v>9</v>
      </c>
      <c r="F117" s="7" t="s">
        <v>93</v>
      </c>
      <c r="G117" s="7" t="s">
        <v>78</v>
      </c>
      <c r="H117" s="8">
        <v>2.01559585E9</v>
      </c>
      <c r="I117" s="10">
        <f>IFERROR(__xludf.DUMMYFUNCTION("""COMPUTED_VALUE"""),2.01559585E9)</f>
        <v>2015595850</v>
      </c>
    </row>
    <row r="118">
      <c r="A118" s="2" t="s">
        <v>24</v>
      </c>
      <c r="B118" s="2">
        <v>1300000.0</v>
      </c>
      <c r="C118" s="2">
        <v>0.0</v>
      </c>
      <c r="D118" s="3">
        <v>45085.0</v>
      </c>
      <c r="E118" s="2" t="s">
        <v>9</v>
      </c>
      <c r="F118" s="7" t="s">
        <v>162</v>
      </c>
      <c r="G118" s="7" t="s">
        <v>125</v>
      </c>
      <c r="H118" s="8">
        <v>2.2222999E9</v>
      </c>
      <c r="I118" s="10">
        <f>IFERROR(__xludf.DUMMYFUNCTION("""COMPUTED_VALUE"""),2.2222999E9)</f>
        <v>2222299900</v>
      </c>
    </row>
    <row r="119">
      <c r="A119" s="2" t="s">
        <v>16</v>
      </c>
      <c r="B119" s="2">
        <v>1300000.0</v>
      </c>
      <c r="C119" s="2">
        <v>0.03</v>
      </c>
      <c r="D119" s="3">
        <v>44720.0</v>
      </c>
      <c r="E119" s="2" t="s">
        <v>9</v>
      </c>
      <c r="F119" s="7" t="s">
        <v>171</v>
      </c>
      <c r="G119" s="7" t="s">
        <v>172</v>
      </c>
      <c r="H119" s="8">
        <v>3.03030202E9</v>
      </c>
      <c r="I119" s="10">
        <f>IFERROR(__xludf.DUMMYFUNCTION("""COMPUTED_VALUE"""),3.03030202E9)</f>
        <v>3030302020</v>
      </c>
    </row>
    <row r="120">
      <c r="A120" s="2" t="s">
        <v>16</v>
      </c>
      <c r="B120" s="2">
        <v>1300000.0</v>
      </c>
      <c r="C120" s="2">
        <v>0.02</v>
      </c>
      <c r="D120" s="3">
        <v>44719.0</v>
      </c>
      <c r="E120" s="2" t="s">
        <v>9</v>
      </c>
      <c r="F120" s="7" t="s">
        <v>173</v>
      </c>
      <c r="G120" s="7" t="s">
        <v>174</v>
      </c>
      <c r="H120" s="8">
        <v>1.818188956E9</v>
      </c>
      <c r="I120" s="10">
        <f>IFERROR(__xludf.DUMMYFUNCTION("""COMPUTED_VALUE"""),1.818188956E9)</f>
        <v>1818188956</v>
      </c>
    </row>
    <row r="121">
      <c r="A121" s="2" t="s">
        <v>16</v>
      </c>
      <c r="B121" s="2">
        <v>1300000.0</v>
      </c>
      <c r="C121" s="2">
        <v>0.02</v>
      </c>
      <c r="D121" s="3">
        <v>44594.0</v>
      </c>
      <c r="E121" s="2" t="s">
        <v>9</v>
      </c>
      <c r="F121" s="7" t="s">
        <v>175</v>
      </c>
      <c r="G121" s="7" t="s">
        <v>68</v>
      </c>
      <c r="H121" s="8">
        <v>2.021010888E9</v>
      </c>
      <c r="I121" s="10">
        <f>IFERROR(__xludf.DUMMYFUNCTION("""COMPUTED_VALUE"""),2.021010888E9)</f>
        <v>2021010888</v>
      </c>
    </row>
    <row r="122">
      <c r="A122" s="2" t="s">
        <v>16</v>
      </c>
      <c r="B122" s="2">
        <v>1300000.0</v>
      </c>
      <c r="C122" s="2">
        <v>0.01</v>
      </c>
      <c r="D122" s="3">
        <v>45082.0</v>
      </c>
      <c r="E122" s="2" t="s">
        <v>9</v>
      </c>
      <c r="F122" s="7" t="s">
        <v>171</v>
      </c>
      <c r="G122" s="7" t="s">
        <v>176</v>
      </c>
      <c r="H122" s="11">
        <v>1.110202021E9</v>
      </c>
      <c r="I122" s="10">
        <f>IFERROR(__xludf.DUMMYFUNCTION("""COMPUTED_VALUE"""),1.110202021E9)</f>
        <v>1110202021</v>
      </c>
    </row>
    <row r="123">
      <c r="A123" s="2" t="s">
        <v>16</v>
      </c>
      <c r="B123" s="2">
        <v>1300000.0</v>
      </c>
      <c r="C123" s="2">
        <v>0.0</v>
      </c>
      <c r="D123" s="3">
        <v>44936.0</v>
      </c>
      <c r="E123" s="2" t="s">
        <v>9</v>
      </c>
      <c r="F123" s="7" t="s">
        <v>177</v>
      </c>
      <c r="G123" s="7" t="s">
        <v>178</v>
      </c>
      <c r="H123" s="8">
        <v>3.77778471E9</v>
      </c>
      <c r="I123" s="10">
        <f>IFERROR(__xludf.DUMMYFUNCTION("""COMPUTED_VALUE"""),3.77778471E9)</f>
        <v>3777784710</v>
      </c>
    </row>
    <row r="124">
      <c r="A124" s="2" t="s">
        <v>16</v>
      </c>
      <c r="B124" s="2">
        <v>1300000.0</v>
      </c>
      <c r="C124" s="2">
        <v>0.01</v>
      </c>
      <c r="D124" s="3">
        <v>45049.0</v>
      </c>
      <c r="E124" s="2" t="s">
        <v>9</v>
      </c>
      <c r="F124" s="7" t="s">
        <v>179</v>
      </c>
      <c r="G124" s="7" t="s">
        <v>39</v>
      </c>
      <c r="H124" s="8">
        <v>1.010005555E9</v>
      </c>
      <c r="I124" s="10">
        <f>IFERROR(__xludf.DUMMYFUNCTION("""COMPUTED_VALUE"""),1.010005555E9)</f>
        <v>1010005555</v>
      </c>
    </row>
    <row r="125">
      <c r="A125" s="2" t="s">
        <v>16</v>
      </c>
      <c r="B125" s="2">
        <v>1300000.0</v>
      </c>
      <c r="C125" s="2">
        <v>0.0</v>
      </c>
      <c r="D125" s="3">
        <v>44596.0</v>
      </c>
      <c r="E125" s="2" t="s">
        <v>9</v>
      </c>
      <c r="F125" s="7" t="s">
        <v>180</v>
      </c>
      <c r="G125" s="7" t="s">
        <v>181</v>
      </c>
      <c r="H125" s="8">
        <v>4.587458748E9</v>
      </c>
      <c r="I125" s="10">
        <f>IFERROR(__xludf.DUMMYFUNCTION("""COMPUTED_VALUE"""),4.587458748E9)</f>
        <v>4587458748</v>
      </c>
    </row>
    <row r="126">
      <c r="F126" s="7"/>
      <c r="G126" s="7"/>
      <c r="H126" s="8"/>
      <c r="I126" s="10"/>
    </row>
    <row r="127">
      <c r="F127" s="7"/>
      <c r="G127" s="7"/>
      <c r="H127" s="8"/>
    </row>
    <row r="128">
      <c r="F128" s="7"/>
      <c r="G128" s="7"/>
      <c r="H128" s="8"/>
    </row>
    <row r="129">
      <c r="F129" s="7"/>
      <c r="G129" s="7"/>
      <c r="H129" s="8"/>
    </row>
    <row r="130">
      <c r="F130" s="7"/>
      <c r="G130" s="7"/>
      <c r="H130" s="8"/>
    </row>
    <row r="135">
      <c r="G135" s="7"/>
      <c r="H135" s="7"/>
    </row>
    <row r="136">
      <c r="G136" s="7"/>
      <c r="H136" s="7"/>
    </row>
    <row r="137">
      <c r="G137" s="7"/>
      <c r="H137" s="7"/>
    </row>
    <row r="138">
      <c r="G138" s="7"/>
      <c r="H138" s="7"/>
    </row>
    <row r="139">
      <c r="G139" s="7"/>
      <c r="H139" s="7"/>
    </row>
    <row r="140">
      <c r="G140" s="7"/>
      <c r="H140" s="7"/>
    </row>
    <row r="162">
      <c r="G162" s="7"/>
      <c r="H162" s="7"/>
    </row>
    <row r="163">
      <c r="G163" s="7"/>
      <c r="H163" s="7"/>
    </row>
    <row r="164">
      <c r="G164" s="7"/>
      <c r="H164" s="7"/>
    </row>
    <row r="168">
      <c r="G168" s="7"/>
      <c r="H168" s="7"/>
    </row>
    <row r="169">
      <c r="G169" s="7"/>
      <c r="H169" s="7"/>
    </row>
    <row r="170">
      <c r="G170" s="7"/>
      <c r="H170" s="7"/>
    </row>
    <row r="171">
      <c r="G171" s="7"/>
      <c r="H171" s="7"/>
    </row>
    <row r="172">
      <c r="G172" s="7"/>
      <c r="H172" s="7"/>
    </row>
  </sheetData>
  <drawing r:id="rId1"/>
</worksheet>
</file>