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E15620DA111E89/Documents/M.S. Courses/Finance/FIN 518 Managerial/"/>
    </mc:Choice>
  </mc:AlternateContent>
  <xr:revisionPtr revIDLastSave="433" documentId="8_{4C440188-C6C3-4620-AED6-59F141D818A7}" xr6:coauthVersionLast="47" xr6:coauthVersionMax="47" xr10:uidLastSave="{927C5F23-C2DD-4250-87C7-3D20B9C46E8C}"/>
  <bookViews>
    <workbookView xWindow="25695" yWindow="0" windowWidth="26010" windowHeight="20985" xr2:uid="{A597FDBA-CD2D-45EC-96C8-D89546AFE59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D10" i="1"/>
  <c r="D5" i="1"/>
  <c r="D6" i="1"/>
  <c r="D7" i="1"/>
  <c r="D8" i="1"/>
  <c r="D9" i="1"/>
  <c r="D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23" i="1"/>
  <c r="G17" i="1"/>
  <c r="G18" i="1" s="1"/>
  <c r="G19" i="1" s="1"/>
  <c r="G20" i="1" s="1"/>
  <c r="G21" i="1" s="1"/>
  <c r="G22" i="1" s="1"/>
  <c r="G5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4" i="1"/>
  <c r="J111" i="1"/>
  <c r="J110" i="1"/>
  <c r="J106" i="1"/>
  <c r="J107" i="1"/>
  <c r="J108" i="1"/>
  <c r="J105" i="1"/>
  <c r="I109" i="1"/>
  <c r="E106" i="1"/>
  <c r="E107" i="1"/>
  <c r="E108" i="1"/>
  <c r="E105" i="1"/>
  <c r="E109" i="1"/>
  <c r="E104" i="1"/>
  <c r="F106" i="1"/>
  <c r="F107" i="1"/>
  <c r="F108" i="1"/>
  <c r="F109" i="1"/>
  <c r="F105" i="1"/>
  <c r="D105" i="1"/>
  <c r="D106" i="1"/>
  <c r="D107" i="1"/>
  <c r="D108" i="1"/>
  <c r="D109" i="1"/>
  <c r="D104" i="1"/>
  <c r="C104" i="1"/>
  <c r="C105" i="1"/>
  <c r="C106" i="1"/>
  <c r="C107" i="1"/>
  <c r="C108" i="1"/>
  <c r="C109" i="1"/>
  <c r="F97" i="1"/>
  <c r="E97" i="1"/>
  <c r="E89" i="1"/>
  <c r="E90" i="1"/>
  <c r="E91" i="1"/>
  <c r="E92" i="1"/>
  <c r="E93" i="1"/>
  <c r="E94" i="1"/>
  <c r="E95" i="1"/>
  <c r="E96" i="1"/>
  <c r="F95" i="1"/>
  <c r="F90" i="1"/>
  <c r="F92" i="1"/>
  <c r="F93" i="1"/>
  <c r="F94" i="1"/>
  <c r="F96" i="1"/>
  <c r="E88" i="1"/>
  <c r="J87" i="1"/>
  <c r="F88" i="1"/>
  <c r="F89" i="1"/>
  <c r="F91" i="1"/>
  <c r="F87" i="1"/>
  <c r="D89" i="1"/>
  <c r="D90" i="1"/>
  <c r="D91" i="1"/>
  <c r="D92" i="1"/>
  <c r="D93" i="1"/>
  <c r="D94" i="1"/>
  <c r="D95" i="1"/>
  <c r="D96" i="1"/>
  <c r="D97" i="1"/>
  <c r="D88" i="1"/>
  <c r="C89" i="1"/>
  <c r="C90" i="1" s="1"/>
  <c r="C91" i="1" s="1"/>
  <c r="C92" i="1" s="1"/>
  <c r="C93" i="1" s="1"/>
  <c r="C94" i="1" s="1"/>
  <c r="C95" i="1" s="1"/>
  <c r="C96" i="1" s="1"/>
  <c r="C97" i="1" s="1"/>
  <c r="C72" i="1"/>
  <c r="C71" i="1"/>
  <c r="D71" i="1"/>
  <c r="F66" i="1"/>
  <c r="F64" i="1"/>
  <c r="F65" i="1"/>
  <c r="F63" i="1"/>
  <c r="F67" i="1" s="1"/>
  <c r="D64" i="1"/>
  <c r="D63" i="1"/>
  <c r="G57" i="1"/>
  <c r="G58" i="1" s="1"/>
  <c r="G59" i="1" s="1"/>
  <c r="F58" i="1"/>
  <c r="H56" i="1"/>
  <c r="H57" i="1" s="1"/>
  <c r="H58" i="1" s="1"/>
  <c r="H59" i="1" s="1"/>
  <c r="G56" i="1"/>
  <c r="D57" i="1"/>
  <c r="E57" i="1" s="1"/>
  <c r="D58" i="1"/>
  <c r="E58" i="1" s="1"/>
  <c r="D59" i="1"/>
  <c r="F59" i="1" s="1"/>
  <c r="D56" i="1"/>
  <c r="F56" i="1" s="1"/>
  <c r="J56" i="1" s="1"/>
  <c r="B51" i="1"/>
  <c r="B71" i="1" s="1"/>
  <c r="C51" i="1"/>
  <c r="B72" i="1" s="1"/>
  <c r="D72" i="1" s="1"/>
  <c r="I87" i="1" l="1"/>
  <c r="F57" i="1"/>
  <c r="E59" i="1"/>
  <c r="J57" i="1"/>
  <c r="J58" i="1" s="1"/>
  <c r="J59" i="1" s="1"/>
  <c r="E56" i="1"/>
  <c r="I56" i="1" s="1"/>
  <c r="I57" i="1" s="1"/>
  <c r="I58" i="1" s="1"/>
  <c r="I59" i="1" s="1"/>
</calcChain>
</file>

<file path=xl/sharedStrings.xml><?xml version="1.0" encoding="utf-8"?>
<sst xmlns="http://schemas.openxmlformats.org/spreadsheetml/2006/main" count="77" uniqueCount="61">
  <si>
    <t>the life expectancy of 10 years, and an annual operating cost of $400,000 in year 1. The</t>
  </si>
  <si>
    <t>operating cost is expected to increase by $50,000 every year after the first year through the</t>
  </si>
  <si>
    <t>life of the project. Bivion Air Cargo anticipates a stream of $2.5 million in revenue per</t>
  </si>
  <si>
    <t>year from the project for 10 years. Using 12% opportunity cost of capital, decide whether</t>
  </si>
  <si>
    <t>the project is economically justified. Please show work for at least two investment criteria.</t>
  </si>
  <si>
    <t>Year</t>
  </si>
  <si>
    <t>Question 2</t>
  </si>
  <si>
    <t>Project A</t>
  </si>
  <si>
    <t>Project B</t>
  </si>
  <si>
    <t>Discount Rate</t>
  </si>
  <si>
    <t>NPV</t>
  </si>
  <si>
    <t>If the projects are mutually exclusive then project B is the btter choice since the higher NPV generates greater value. However, if the projects are independent, then I would pick both since both have a positive NPV.</t>
  </si>
  <si>
    <t>Part A.</t>
  </si>
  <si>
    <t>Part B.</t>
  </si>
  <si>
    <t>Discount Factor</t>
  </si>
  <si>
    <t>Discounted CF A</t>
  </si>
  <si>
    <t>Discounted CF B</t>
  </si>
  <si>
    <t>Cumulative CF A</t>
  </si>
  <si>
    <t>Cumulative CF B</t>
  </si>
  <si>
    <t>Discounted Cum CF A</t>
  </si>
  <si>
    <t>Discounted Cum CF B</t>
  </si>
  <si>
    <t>Payback Period A</t>
  </si>
  <si>
    <t>Payback Period B</t>
  </si>
  <si>
    <t>Discounted Payback A</t>
  </si>
  <si>
    <t>Discounted Payback B</t>
  </si>
  <si>
    <t>Years</t>
  </si>
  <si>
    <t>Part C.</t>
  </si>
  <si>
    <t>Project A.</t>
  </si>
  <si>
    <t xml:space="preserve">Project B. </t>
  </si>
  <si>
    <t>Incremental Required Rate of Return</t>
  </si>
  <si>
    <t>Do not switch to Proj. B based on this analysis</t>
  </si>
  <si>
    <t xml:space="preserve">Part D. </t>
  </si>
  <si>
    <t>Initial Investment</t>
  </si>
  <si>
    <t>PI</t>
  </si>
  <si>
    <t>Proj A</t>
  </si>
  <si>
    <t>Proj B</t>
  </si>
  <si>
    <t xml:space="preserve">Both are profitable since the values are over 1. Therefore, both can be chosen. </t>
  </si>
  <si>
    <t>Question 3</t>
  </si>
  <si>
    <t>Bivion Air Cargo is considering an investment of $10 million to purchase facilities with</t>
  </si>
  <si>
    <t>Revenue</t>
  </si>
  <si>
    <t>Operating Cost</t>
  </si>
  <si>
    <t>Net Cash Flow</t>
  </si>
  <si>
    <t>Discounted Cash Flow</t>
  </si>
  <si>
    <t>Rate</t>
  </si>
  <si>
    <t>IRR</t>
  </si>
  <si>
    <t xml:space="preserve">Since both NPV is positive and IRR is greater than the required rate 12%, this project is economically justified. </t>
  </si>
  <si>
    <t>Question 4</t>
  </si>
  <si>
    <t>Cash Flow</t>
  </si>
  <si>
    <t>Positive CF</t>
  </si>
  <si>
    <t>Negative CF</t>
  </si>
  <si>
    <t>PV of Negative CF's</t>
  </si>
  <si>
    <t>PV of Positive CF's</t>
  </si>
  <si>
    <t>Discounted value</t>
  </si>
  <si>
    <t>Sum of Positive CF's</t>
  </si>
  <si>
    <t>MIRR</t>
  </si>
  <si>
    <t>Question 1</t>
  </si>
  <si>
    <t>End of Period Cash Flow</t>
  </si>
  <si>
    <t>NPV A</t>
  </si>
  <si>
    <t>NPV B</t>
  </si>
  <si>
    <t>Difference</t>
  </si>
  <si>
    <t xml:space="preserve">My graph is slightly different than the video because the video is outdated. My values and visualization is the same in accuracy.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</si>
</sst>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0"/>
    <numFmt numFmtId="165" formatCode="0.000"/>
    <numFmt numFmtId="166" formatCode="0.00000000"/>
    <numFmt numFmtId="168" formatCode="0.00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0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10" fontId="0" fillId="2" borderId="0" xfId="0" applyNumberFormat="1" applyFill="1"/>
    <xf numFmtId="16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3937007874015"/>
          <c:y val="0.15782407407407409"/>
          <c:w val="0.79407174103237099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NPV 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Sheet1!$G$3:$G$23</c:f>
              <c:numCache>
                <c:formatCode>0.00%</c:formatCode>
                <c:ptCount val="21"/>
                <c:pt idx="0" formatCode="0%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Sheet1!$H$3:$H$23</c:f>
              <c:numCache>
                <c:formatCode>_("$"* #,##0.00_);_("$"* \(#,##0.00\);_("$"* "-"??_);_(@_)</c:formatCode>
                <c:ptCount val="21"/>
                <c:pt idx="0">
                  <c:v>25000</c:v>
                </c:pt>
                <c:pt idx="1">
                  <c:v>21335.780983128003</c:v>
                </c:pt>
                <c:pt idx="2">
                  <c:v>17836.487712605129</c:v>
                </c:pt>
                <c:pt idx="3">
                  <c:v>14492.67967986333</c:v>
                </c:pt>
                <c:pt idx="4">
                  <c:v>11295.558275405114</c:v>
                </c:pt>
                <c:pt idx="5">
                  <c:v>8236.916765770482</c:v>
                </c:pt>
                <c:pt idx="6">
                  <c:v>5309.0946391428297</c:v>
                </c:pt>
                <c:pt idx="7">
                  <c:v>2504.9358986898296</c:v>
                </c:pt>
                <c:pt idx="8">
                  <c:v>-182.2490730478894</c:v>
                </c:pt>
                <c:pt idx="9">
                  <c:v>-2758.7184162070916</c:v>
                </c:pt>
                <c:pt idx="10">
                  <c:v>-5230.3307647888287</c:v>
                </c:pt>
                <c:pt idx="11">
                  <c:v>-7602.5745587633428</c:v>
                </c:pt>
                <c:pt idx="12">
                  <c:v>-9880.5949413748458</c:v>
                </c:pt>
                <c:pt idx="13">
                  <c:v>-12069.218461432334</c:v>
                </c:pt>
                <c:pt idx="14">
                  <c:v>-14172.975778538472</c:v>
                </c:pt>
                <c:pt idx="15">
                  <c:v>-16196.122549714928</c:v>
                </c:pt>
                <c:pt idx="16">
                  <c:v>-18142.658658469096</c:v>
                </c:pt>
                <c:pt idx="17">
                  <c:v>-20016.345931769611</c:v>
                </c:pt>
                <c:pt idx="18">
                  <c:v>-21820.724476452553</c:v>
                </c:pt>
                <c:pt idx="19">
                  <c:v>-23559.127754079789</c:v>
                </c:pt>
                <c:pt idx="20">
                  <c:v>-25234.696502057603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7-4A1A-9317-6ED68194ACBD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NPV 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Sheet1!$G$3:$G$23</c:f>
              <c:numCache>
                <c:formatCode>0.00%</c:formatCode>
                <c:ptCount val="21"/>
                <c:pt idx="0" formatCode="0%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Sheet1!$I$3:$I$23</c:f>
              <c:numCache>
                <c:formatCode>_("$"* #,##0.00_);_("$"* \(#,##0.00\);_("$"* "-"??_);_(@_)</c:formatCode>
                <c:ptCount val="21"/>
                <c:pt idx="0">
                  <c:v>40000</c:v>
                </c:pt>
                <c:pt idx="1">
                  <c:v>33205.196264944825</c:v>
                </c:pt>
                <c:pt idx="2">
                  <c:v>26802.313376188235</c:v>
                </c:pt>
                <c:pt idx="3">
                  <c:v>20765.229813782935</c:v>
                </c:pt>
                <c:pt idx="4">
                  <c:v>15069.794946309223</c:v>
                </c:pt>
                <c:pt idx="5">
                  <c:v>9693.6633055842394</c:v>
                </c:pt>
                <c:pt idx="6">
                  <c:v>4616.144201247982</c:v>
                </c:pt>
                <c:pt idx="7">
                  <c:v>-181.93487228645245</c:v>
                </c:pt>
                <c:pt idx="8">
                  <c:v>-4718.3524152745958</c:v>
                </c:pt>
                <c:pt idx="9">
                  <c:v>-9009.605918231653</c:v>
                </c:pt>
                <c:pt idx="10">
                  <c:v>-13071.014771718328</c:v>
                </c:pt>
                <c:pt idx="11">
                  <c:v>-16916.814071801724</c:v>
                </c:pt>
                <c:pt idx="12">
                  <c:v>-20560.240199396037</c:v>
                </c:pt>
                <c:pt idx="13">
                  <c:v>-24013.608960077196</c:v>
                </c:pt>
                <c:pt idx="14">
                  <c:v>-27288.386989625797</c:v>
                </c:pt>
                <c:pt idx="15">
                  <c:v>-30395.257058239411</c:v>
                </c:pt>
                <c:pt idx="16">
                  <c:v>-33344.177842011661</c:v>
                </c:pt>
                <c:pt idx="17">
                  <c:v>-36144.438672955301</c:v>
                </c:pt>
                <c:pt idx="18">
                  <c:v>-38804.70972773579</c:v>
                </c:pt>
                <c:pt idx="19">
                  <c:v>-41333.088069659083</c:v>
                </c:pt>
                <c:pt idx="20">
                  <c:v>-43737.139917695466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A1A-9317-6ED68194A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366879"/>
        <c:axId val="805365919"/>
      </c:lineChart>
      <c:catAx>
        <c:axId val="805366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65919"/>
        <c:crosses val="autoZero"/>
        <c:auto val="1"/>
        <c:lblAlgn val="ctr"/>
        <c:lblOffset val="100"/>
        <c:noMultiLvlLbl val="0"/>
      </c:catAx>
      <c:valAx>
        <c:axId val="8053659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Present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953369</xdr:colOff>
      <xdr:row>42</xdr:row>
      <xdr:rowOff>67269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71AE3E-A372-6E64-89E8-27CDBF239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6230219" cy="4258269"/>
        </a:xfrm>
        <a:prstGeom prst="rect">
          <a:avLst/>
        </a:prstGeom>
      </xdr:spPr>
    </xdr:pic>
    <xdr:clientData/>
  </xdr:twoCellAnchor>
  <xdr:twoCellAnchor>
    <xdr:from>
      <xdr:col>9</xdr:col>
      <xdr:colOff>142875</xdr:colOff>
      <xdr:row>8</xdr:row>
      <xdr:rowOff>23811</xdr:rowOff>
    </xdr:from>
    <xdr:to>
      <xdr:col>16</xdr:col>
      <xdr:colOff>457200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672FE-BFFB-E2D7-0D41-CCB74E56A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69F36-FD93-48C2-84D9-7BB3436612FE}">
  <dimension ref="A1:J111"/>
  <sheetViews>
    <sheetView tabSelected="1" zoomScaleNormal="100" workbookViewId="0">
      <selection activeCell="A17" sqref="A17"/>
    </sheetView>
  </sheetViews>
  <sheetFormatPr defaultRowHeight="15" x14ac:dyDescent="0.25"/>
  <cols>
    <col min="1" max="1" width="22" customWidth="1"/>
    <col min="2" max="3" width="20.140625" bestFit="1" customWidth="1"/>
    <col min="4" max="4" width="16.85546875" customWidth="1"/>
    <col min="5" max="5" width="18.7109375" customWidth="1"/>
    <col min="6" max="6" width="20" customWidth="1"/>
    <col min="7" max="7" width="18.7109375" customWidth="1"/>
    <col min="8" max="8" width="18.42578125" customWidth="1"/>
    <col min="9" max="10" width="19.85546875" bestFit="1" customWidth="1"/>
  </cols>
  <sheetData>
    <row r="1" spans="1:9" x14ac:dyDescent="0.25">
      <c r="A1" s="3" t="s">
        <v>55</v>
      </c>
    </row>
    <row r="2" spans="1:9" x14ac:dyDescent="0.25">
      <c r="A2" t="s">
        <v>56</v>
      </c>
      <c r="G2" t="s">
        <v>9</v>
      </c>
      <c r="H2" t="s">
        <v>57</v>
      </c>
      <c r="I2" t="s">
        <v>58</v>
      </c>
    </row>
    <row r="3" spans="1:9" x14ac:dyDescent="0.25">
      <c r="A3" t="s">
        <v>5</v>
      </c>
      <c r="B3" t="s">
        <v>7</v>
      </c>
      <c r="C3" t="s">
        <v>8</v>
      </c>
      <c r="D3" t="s">
        <v>59</v>
      </c>
      <c r="G3" s="1">
        <v>0</v>
      </c>
      <c r="H3" s="13">
        <f>NPV($G3,$B$5:$B$9)+$B$4</f>
        <v>25000</v>
      </c>
      <c r="I3" s="13">
        <f>NPV($G3,$C$5:$C$9)+$C$4</f>
        <v>40000</v>
      </c>
    </row>
    <row r="4" spans="1:9" x14ac:dyDescent="0.25">
      <c r="A4">
        <v>0</v>
      </c>
      <c r="B4" s="12">
        <v>-100000</v>
      </c>
      <c r="C4" s="12">
        <v>-100000</v>
      </c>
      <c r="D4" s="13">
        <f>B4-C4</f>
        <v>0</v>
      </c>
      <c r="G4" s="5">
        <f>G3+1%</f>
        <v>0.01</v>
      </c>
      <c r="H4" s="13">
        <f t="shared" ref="H4:H23" si="0">NPV($G4,$B$5:$B$9)+$B$4</f>
        <v>21335.780983128003</v>
      </c>
      <c r="I4" s="13">
        <f t="shared" ref="I4:I23" si="1">NPV($G4,$C$5:$C$9)+$C$4</f>
        <v>33205.196264944825</v>
      </c>
    </row>
    <row r="5" spans="1:9" x14ac:dyDescent="0.25">
      <c r="A5">
        <v>1</v>
      </c>
      <c r="B5" s="12">
        <v>25000</v>
      </c>
      <c r="C5" s="12">
        <v>0</v>
      </c>
      <c r="D5" s="13">
        <f t="shared" ref="D5:D9" si="2">B5-C5</f>
        <v>25000</v>
      </c>
      <c r="G5" s="5">
        <f t="shared" ref="G5:G23" si="3">G4+1%</f>
        <v>0.02</v>
      </c>
      <c r="H5" s="13">
        <f t="shared" si="0"/>
        <v>17836.487712605129</v>
      </c>
      <c r="I5" s="13">
        <f t="shared" si="1"/>
        <v>26802.313376188235</v>
      </c>
    </row>
    <row r="6" spans="1:9" x14ac:dyDescent="0.25">
      <c r="A6">
        <v>2</v>
      </c>
      <c r="B6" s="12">
        <v>25000</v>
      </c>
      <c r="C6" s="12">
        <v>0</v>
      </c>
      <c r="D6" s="13">
        <f t="shared" si="2"/>
        <v>25000</v>
      </c>
      <c r="G6" s="5">
        <f t="shared" si="3"/>
        <v>0.03</v>
      </c>
      <c r="H6" s="13">
        <f t="shared" si="0"/>
        <v>14492.67967986333</v>
      </c>
      <c r="I6" s="13">
        <f t="shared" si="1"/>
        <v>20765.229813782935</v>
      </c>
    </row>
    <row r="7" spans="1:9" x14ac:dyDescent="0.25">
      <c r="A7">
        <v>3</v>
      </c>
      <c r="B7" s="12">
        <v>25000</v>
      </c>
      <c r="C7" s="12">
        <v>0</v>
      </c>
      <c r="D7" s="13">
        <f t="shared" si="2"/>
        <v>25000</v>
      </c>
      <c r="G7" s="5">
        <f t="shared" si="3"/>
        <v>0.04</v>
      </c>
      <c r="H7" s="13">
        <f t="shared" si="0"/>
        <v>11295.558275405114</v>
      </c>
      <c r="I7" s="13">
        <f t="shared" si="1"/>
        <v>15069.794946309223</v>
      </c>
    </row>
    <row r="8" spans="1:9" x14ac:dyDescent="0.25">
      <c r="A8">
        <v>4</v>
      </c>
      <c r="B8" s="12">
        <v>25000</v>
      </c>
      <c r="C8" s="12">
        <v>0</v>
      </c>
      <c r="D8" s="13">
        <f t="shared" si="2"/>
        <v>25000</v>
      </c>
      <c r="G8" s="5">
        <f t="shared" si="3"/>
        <v>0.05</v>
      </c>
      <c r="H8" s="13">
        <f t="shared" si="0"/>
        <v>8236.916765770482</v>
      </c>
      <c r="I8" s="13">
        <f t="shared" si="1"/>
        <v>9693.6633055842394</v>
      </c>
    </row>
    <row r="9" spans="1:9" x14ac:dyDescent="0.25">
      <c r="A9">
        <v>5</v>
      </c>
      <c r="B9" s="12">
        <v>25000</v>
      </c>
      <c r="C9" s="12">
        <v>140000</v>
      </c>
      <c r="D9" s="13">
        <f t="shared" si="2"/>
        <v>-115000</v>
      </c>
      <c r="G9" s="5">
        <f t="shared" si="3"/>
        <v>6.0000000000000005E-2</v>
      </c>
      <c r="H9" s="13">
        <f t="shared" si="0"/>
        <v>5309.0946391428297</v>
      </c>
      <c r="I9" s="13">
        <f t="shared" si="1"/>
        <v>4616.144201247982</v>
      </c>
    </row>
    <row r="10" spans="1:9" x14ac:dyDescent="0.25">
      <c r="A10" t="s">
        <v>44</v>
      </c>
      <c r="B10" s="15">
        <f>IRR(B4:B9)</f>
        <v>7.9308261160397242E-2</v>
      </c>
      <c r="C10" s="15">
        <f>IRR(C4:C9)</f>
        <v>6.9610375725068785E-2</v>
      </c>
      <c r="D10" s="15">
        <f>IRR(D4:D9)</f>
        <v>5.6693681698398501E-2</v>
      </c>
      <c r="G10" s="5">
        <f t="shared" si="3"/>
        <v>7.0000000000000007E-2</v>
      </c>
      <c r="H10" s="13">
        <f t="shared" si="0"/>
        <v>2504.9358986898296</v>
      </c>
      <c r="I10" s="13">
        <f t="shared" si="1"/>
        <v>-181.93487228645245</v>
      </c>
    </row>
    <row r="11" spans="1:9" x14ac:dyDescent="0.25">
      <c r="G11" s="5">
        <f t="shared" si="3"/>
        <v>0.08</v>
      </c>
      <c r="H11" s="13">
        <f t="shared" si="0"/>
        <v>-182.2490730478894</v>
      </c>
      <c r="I11" s="13">
        <f t="shared" si="1"/>
        <v>-4718.3524152745958</v>
      </c>
    </row>
    <row r="12" spans="1:9" x14ac:dyDescent="0.25">
      <c r="G12" s="5">
        <f t="shared" si="3"/>
        <v>0.09</v>
      </c>
      <c r="H12" s="13">
        <f t="shared" si="0"/>
        <v>-2758.7184162070916</v>
      </c>
      <c r="I12" s="13">
        <f t="shared" si="1"/>
        <v>-9009.605918231653</v>
      </c>
    </row>
    <row r="13" spans="1:9" x14ac:dyDescent="0.25">
      <c r="G13" s="5">
        <f t="shared" si="3"/>
        <v>9.9999999999999992E-2</v>
      </c>
      <c r="H13" s="13">
        <f t="shared" si="0"/>
        <v>-5230.3307647888287</v>
      </c>
      <c r="I13" s="13">
        <f t="shared" si="1"/>
        <v>-13071.014771718328</v>
      </c>
    </row>
    <row r="14" spans="1:9" x14ac:dyDescent="0.25">
      <c r="A14" t="s">
        <v>60</v>
      </c>
      <c r="G14" s="5">
        <f t="shared" si="3"/>
        <v>0.10999999999999999</v>
      </c>
      <c r="H14" s="13">
        <f t="shared" si="0"/>
        <v>-7602.5745587633428</v>
      </c>
      <c r="I14" s="13">
        <f t="shared" si="1"/>
        <v>-16916.814071801724</v>
      </c>
    </row>
    <row r="15" spans="1:9" x14ac:dyDescent="0.25">
      <c r="G15" s="5">
        <f t="shared" si="3"/>
        <v>0.11999999999999998</v>
      </c>
      <c r="H15" s="13">
        <f t="shared" si="0"/>
        <v>-9880.5949413748458</v>
      </c>
      <c r="I15" s="13">
        <f t="shared" si="1"/>
        <v>-20560.240199396037</v>
      </c>
    </row>
    <row r="16" spans="1:9" x14ac:dyDescent="0.25">
      <c r="G16" s="5">
        <f t="shared" si="3"/>
        <v>0.12999999999999998</v>
      </c>
      <c r="H16" s="13">
        <f t="shared" si="0"/>
        <v>-12069.218461432334</v>
      </c>
      <c r="I16" s="13">
        <f t="shared" si="1"/>
        <v>-24013.608960077196</v>
      </c>
    </row>
    <row r="17" spans="7:9" x14ac:dyDescent="0.25">
      <c r="G17" s="5">
        <f>G16+1%</f>
        <v>0.13999999999999999</v>
      </c>
      <c r="H17" s="13">
        <f t="shared" si="0"/>
        <v>-14172.975778538472</v>
      </c>
      <c r="I17" s="13">
        <f t="shared" si="1"/>
        <v>-27288.386989625797</v>
      </c>
    </row>
    <row r="18" spans="7:9" x14ac:dyDescent="0.25">
      <c r="G18" s="5">
        <f t="shared" si="3"/>
        <v>0.15</v>
      </c>
      <c r="H18" s="13">
        <f t="shared" si="0"/>
        <v>-16196.122549714928</v>
      </c>
      <c r="I18" s="13">
        <f t="shared" si="1"/>
        <v>-30395.257058239411</v>
      </c>
    </row>
    <row r="19" spans="7:9" x14ac:dyDescent="0.25">
      <c r="G19" s="5">
        <f t="shared" si="3"/>
        <v>0.16</v>
      </c>
      <c r="H19" s="13">
        <f t="shared" si="0"/>
        <v>-18142.658658469096</v>
      </c>
      <c r="I19" s="13">
        <f t="shared" si="1"/>
        <v>-33344.177842011661</v>
      </c>
    </row>
    <row r="20" spans="7:9" x14ac:dyDescent="0.25">
      <c r="G20" s="5">
        <f t="shared" si="3"/>
        <v>0.17</v>
      </c>
      <c r="H20" s="13">
        <f t="shared" si="0"/>
        <v>-20016.345931769611</v>
      </c>
      <c r="I20" s="13">
        <f t="shared" si="1"/>
        <v>-36144.438672955301</v>
      </c>
    </row>
    <row r="21" spans="7:9" x14ac:dyDescent="0.25">
      <c r="G21" s="5">
        <f t="shared" si="3"/>
        <v>0.18000000000000002</v>
      </c>
      <c r="H21" s="13">
        <f t="shared" si="0"/>
        <v>-21820.724476452553</v>
      </c>
      <c r="I21" s="13">
        <f t="shared" si="1"/>
        <v>-38804.70972773579</v>
      </c>
    </row>
    <row r="22" spans="7:9" x14ac:dyDescent="0.25">
      <c r="G22" s="5">
        <f t="shared" si="3"/>
        <v>0.19000000000000003</v>
      </c>
      <c r="H22" s="13">
        <f t="shared" si="0"/>
        <v>-23559.127754079789</v>
      </c>
      <c r="I22" s="13">
        <f t="shared" si="1"/>
        <v>-41333.088069659083</v>
      </c>
    </row>
    <row r="23" spans="7:9" x14ac:dyDescent="0.25">
      <c r="G23" s="5">
        <f t="shared" si="3"/>
        <v>0.20000000000000004</v>
      </c>
      <c r="H23" s="13">
        <f t="shared" si="0"/>
        <v>-25234.696502057603</v>
      </c>
      <c r="I23" s="13">
        <f t="shared" si="1"/>
        <v>-43737.139917695466</v>
      </c>
    </row>
    <row r="45" spans="1:5" x14ac:dyDescent="0.25">
      <c r="A45" s="3" t="s">
        <v>6</v>
      </c>
      <c r="B45" s="3" t="s">
        <v>12</v>
      </c>
      <c r="D45" t="s">
        <v>9</v>
      </c>
      <c r="E45" s="1">
        <v>0.09</v>
      </c>
    </row>
    <row r="46" spans="1:5" x14ac:dyDescent="0.25">
      <c r="A46" t="s">
        <v>5</v>
      </c>
      <c r="B46" t="s">
        <v>7</v>
      </c>
      <c r="C46" t="s">
        <v>8</v>
      </c>
    </row>
    <row r="47" spans="1:5" x14ac:dyDescent="0.25">
      <c r="A47">
        <v>0</v>
      </c>
      <c r="B47">
        <v>-5300</v>
      </c>
      <c r="C47">
        <v>-2900</v>
      </c>
    </row>
    <row r="48" spans="1:5" x14ac:dyDescent="0.25">
      <c r="A48">
        <v>1</v>
      </c>
      <c r="B48">
        <v>2000</v>
      </c>
      <c r="C48">
        <v>1100</v>
      </c>
    </row>
    <row r="49" spans="1:10" x14ac:dyDescent="0.25">
      <c r="A49">
        <v>2</v>
      </c>
      <c r="B49">
        <v>2800</v>
      </c>
      <c r="C49">
        <v>1800</v>
      </c>
    </row>
    <row r="50" spans="1:10" x14ac:dyDescent="0.25">
      <c r="A50">
        <v>3</v>
      </c>
      <c r="B50">
        <v>1600</v>
      </c>
      <c r="C50">
        <v>1200</v>
      </c>
    </row>
    <row r="51" spans="1:10" x14ac:dyDescent="0.25">
      <c r="A51" t="s">
        <v>10</v>
      </c>
      <c r="B51" s="2">
        <f>NPV(E45,B48:B50)+B47</f>
        <v>127.05993456517081</v>
      </c>
      <c r="C51" s="2">
        <f>NPV(E45,C48:C50)+C47</f>
        <v>550.81847587969014</v>
      </c>
    </row>
    <row r="52" spans="1:10" x14ac:dyDescent="0.25">
      <c r="A52" t="s">
        <v>11</v>
      </c>
    </row>
    <row r="54" spans="1:10" x14ac:dyDescent="0.25">
      <c r="A54" s="3" t="s">
        <v>13</v>
      </c>
    </row>
    <row r="55" spans="1:10" x14ac:dyDescent="0.25">
      <c r="A55" t="s">
        <v>5</v>
      </c>
      <c r="B55" t="s">
        <v>7</v>
      </c>
      <c r="C55" t="s">
        <v>8</v>
      </c>
      <c r="D55" t="s">
        <v>14</v>
      </c>
      <c r="E55" t="s">
        <v>15</v>
      </c>
      <c r="F55" t="s">
        <v>16</v>
      </c>
      <c r="G55" t="s">
        <v>17</v>
      </c>
      <c r="H55" t="s">
        <v>18</v>
      </c>
      <c r="I55" t="s">
        <v>19</v>
      </c>
      <c r="J55" t="s">
        <v>20</v>
      </c>
    </row>
    <row r="56" spans="1:10" x14ac:dyDescent="0.25">
      <c r="A56">
        <v>0</v>
      </c>
      <c r="B56">
        <v>-5300</v>
      </c>
      <c r="C56">
        <v>-2900</v>
      </c>
      <c r="D56">
        <f>1/(1+$E$45)^A56</f>
        <v>1</v>
      </c>
      <c r="E56">
        <f>B56*D56</f>
        <v>-5300</v>
      </c>
      <c r="F56">
        <f>C56*D56</f>
        <v>-2900</v>
      </c>
      <c r="G56">
        <f>B56</f>
        <v>-5300</v>
      </c>
      <c r="H56">
        <f>C56</f>
        <v>-2900</v>
      </c>
      <c r="I56">
        <f>E56</f>
        <v>-5300</v>
      </c>
      <c r="J56">
        <f>F56</f>
        <v>-2900</v>
      </c>
    </row>
    <row r="57" spans="1:10" x14ac:dyDescent="0.25">
      <c r="A57">
        <v>1</v>
      </c>
      <c r="B57">
        <v>2000</v>
      </c>
      <c r="C57">
        <v>1100</v>
      </c>
      <c r="D57">
        <f t="shared" ref="D57:D59" si="4">1/(1+$E$45)^A57</f>
        <v>0.9174311926605504</v>
      </c>
      <c r="E57" s="2">
        <f t="shared" ref="E57:E58" si="5">B57*D57</f>
        <v>1834.8623853211009</v>
      </c>
      <c r="F57" s="2">
        <f t="shared" ref="F57:F59" si="6">C57*D57</f>
        <v>1009.1743119266055</v>
      </c>
      <c r="G57">
        <f>G56+B57</f>
        <v>-3300</v>
      </c>
      <c r="H57">
        <f t="shared" ref="H57" si="7">H56+C57</f>
        <v>-1800</v>
      </c>
      <c r="I57">
        <f>I56+E57</f>
        <v>-3465.1376146788989</v>
      </c>
      <c r="J57">
        <f>J56+F57</f>
        <v>-1890.8256880733945</v>
      </c>
    </row>
    <row r="58" spans="1:10" x14ac:dyDescent="0.25">
      <c r="A58">
        <v>2</v>
      </c>
      <c r="B58">
        <v>2800</v>
      </c>
      <c r="C58">
        <v>1800</v>
      </c>
      <c r="D58">
        <f t="shared" si="4"/>
        <v>0.84167999326655996</v>
      </c>
      <c r="E58" s="2">
        <f t="shared" si="5"/>
        <v>2356.7039811463678</v>
      </c>
      <c r="F58" s="2">
        <f t="shared" si="6"/>
        <v>1515.0239878798079</v>
      </c>
      <c r="G58">
        <f t="shared" ref="G58:G59" si="8">G57+B58</f>
        <v>-500</v>
      </c>
      <c r="H58">
        <f t="shared" ref="H58:H59" si="9">H57+C58</f>
        <v>0</v>
      </c>
      <c r="I58">
        <f t="shared" ref="I58:I59" si="10">I57+E58</f>
        <v>-1108.4336335325311</v>
      </c>
      <c r="J58">
        <f t="shared" ref="J58:J59" si="11">J57+F58</f>
        <v>-375.80170019358661</v>
      </c>
    </row>
    <row r="59" spans="1:10" x14ac:dyDescent="0.25">
      <c r="A59">
        <v>3</v>
      </c>
      <c r="B59">
        <v>1600</v>
      </c>
      <c r="C59">
        <v>1200</v>
      </c>
      <c r="D59">
        <f t="shared" si="4"/>
        <v>0.77218348006106419</v>
      </c>
      <c r="E59" s="2">
        <f>B59*D59</f>
        <v>1235.4935680977028</v>
      </c>
      <c r="F59" s="2">
        <f t="shared" si="6"/>
        <v>926.62017607327698</v>
      </c>
      <c r="G59">
        <f t="shared" si="8"/>
        <v>1100</v>
      </c>
      <c r="H59">
        <f t="shared" si="9"/>
        <v>1200</v>
      </c>
      <c r="I59">
        <f t="shared" si="10"/>
        <v>127.05993456517172</v>
      </c>
      <c r="J59">
        <f t="shared" si="11"/>
        <v>550.81847587969037</v>
      </c>
    </row>
    <row r="60" spans="1:10" x14ac:dyDescent="0.25">
      <c r="F60" s="2"/>
    </row>
    <row r="62" spans="1:10" x14ac:dyDescent="0.25">
      <c r="B62" s="2" t="s">
        <v>25</v>
      </c>
      <c r="C62" s="4" t="s">
        <v>26</v>
      </c>
      <c r="F62" t="s">
        <v>29</v>
      </c>
    </row>
    <row r="63" spans="1:10" x14ac:dyDescent="0.25">
      <c r="A63" t="s">
        <v>21</v>
      </c>
      <c r="B63">
        <v>3</v>
      </c>
      <c r="C63" t="s">
        <v>27</v>
      </c>
      <c r="D63" s="5">
        <f>IRR(B56:B59)</f>
        <v>0.10377761164294852</v>
      </c>
      <c r="F63">
        <f>(B56-C56)*-1</f>
        <v>2400</v>
      </c>
    </row>
    <row r="64" spans="1:10" x14ac:dyDescent="0.25">
      <c r="A64" t="s">
        <v>22</v>
      </c>
      <c r="B64">
        <v>2</v>
      </c>
      <c r="C64" t="s">
        <v>28</v>
      </c>
      <c r="D64" s="5">
        <f>IRR(C56:C59)</f>
        <v>0.19161032407107448</v>
      </c>
      <c r="F64">
        <f t="shared" ref="F64:F65" si="12">(B57-C57)*-1</f>
        <v>-900</v>
      </c>
    </row>
    <row r="65" spans="1:7" x14ac:dyDescent="0.25">
      <c r="A65" t="s">
        <v>23</v>
      </c>
      <c r="B65">
        <v>3</v>
      </c>
      <c r="F65">
        <f t="shared" si="12"/>
        <v>-1000</v>
      </c>
    </row>
    <row r="66" spans="1:7" x14ac:dyDescent="0.25">
      <c r="A66" t="s">
        <v>24</v>
      </c>
      <c r="B66">
        <v>3</v>
      </c>
      <c r="F66">
        <f>(B59-C59)*-1</f>
        <v>-400</v>
      </c>
    </row>
    <row r="67" spans="1:7" x14ac:dyDescent="0.25">
      <c r="C67" s="6" t="s">
        <v>27</v>
      </c>
      <c r="F67" s="1">
        <f>IRR(F63:F66)</f>
        <v>-2.3511691914688382E-2</v>
      </c>
      <c r="G67" t="s">
        <v>30</v>
      </c>
    </row>
    <row r="70" spans="1:7" x14ac:dyDescent="0.25">
      <c r="A70" s="3" t="s">
        <v>31</v>
      </c>
      <c r="B70" t="s">
        <v>10</v>
      </c>
      <c r="C70" t="s">
        <v>32</v>
      </c>
      <c r="D70" t="s">
        <v>33</v>
      </c>
    </row>
    <row r="71" spans="1:7" x14ac:dyDescent="0.25">
      <c r="A71" t="s">
        <v>34</v>
      </c>
      <c r="B71" s="2">
        <f>B51</f>
        <v>127.05993456517081</v>
      </c>
      <c r="C71">
        <f>B47*-1</f>
        <v>5300</v>
      </c>
      <c r="D71" s="8">
        <f>(127.06/5300)+1</f>
        <v>1.0239735849056604</v>
      </c>
    </row>
    <row r="72" spans="1:7" x14ac:dyDescent="0.25">
      <c r="A72" t="s">
        <v>35</v>
      </c>
      <c r="B72" s="2">
        <f>C51</f>
        <v>550.81847587969014</v>
      </c>
      <c r="C72">
        <f>C47*-1</f>
        <v>2900</v>
      </c>
      <c r="D72" s="8">
        <f>(B72/C72)+1</f>
        <v>1.1899374054757552</v>
      </c>
    </row>
    <row r="73" spans="1:7" x14ac:dyDescent="0.25">
      <c r="A73" t="s">
        <v>36</v>
      </c>
    </row>
    <row r="76" spans="1:7" x14ac:dyDescent="0.25">
      <c r="A76" s="3" t="s">
        <v>37</v>
      </c>
    </row>
    <row r="77" spans="1:7" x14ac:dyDescent="0.25">
      <c r="A77" s="10" t="s">
        <v>38</v>
      </c>
    </row>
    <row r="78" spans="1:7" x14ac:dyDescent="0.25">
      <c r="A78" s="11" t="s">
        <v>0</v>
      </c>
    </row>
    <row r="79" spans="1:7" x14ac:dyDescent="0.25">
      <c r="A79" s="11" t="s">
        <v>1</v>
      </c>
    </row>
    <row r="80" spans="1:7" x14ac:dyDescent="0.25">
      <c r="A80" s="11" t="s">
        <v>2</v>
      </c>
    </row>
    <row r="81" spans="1:10" x14ac:dyDescent="0.25">
      <c r="A81" s="11" t="s">
        <v>3</v>
      </c>
    </row>
    <row r="82" spans="1:10" x14ac:dyDescent="0.25">
      <c r="A82" s="11" t="s">
        <v>4</v>
      </c>
    </row>
    <row r="86" spans="1:10" x14ac:dyDescent="0.25">
      <c r="A86" s="11" t="s">
        <v>5</v>
      </c>
      <c r="B86" t="s">
        <v>39</v>
      </c>
      <c r="C86" t="s">
        <v>40</v>
      </c>
      <c r="D86" t="s">
        <v>41</v>
      </c>
      <c r="E86" t="s">
        <v>14</v>
      </c>
      <c r="F86" t="s">
        <v>42</v>
      </c>
      <c r="H86" t="s">
        <v>43</v>
      </c>
      <c r="I86" t="s">
        <v>10</v>
      </c>
      <c r="J86" t="s">
        <v>44</v>
      </c>
    </row>
    <row r="87" spans="1:10" x14ac:dyDescent="0.25">
      <c r="A87" s="11">
        <v>0</v>
      </c>
      <c r="B87" s="12"/>
      <c r="D87" s="12">
        <v>-10000000</v>
      </c>
      <c r="E87" s="9">
        <v>1</v>
      </c>
      <c r="F87" s="13">
        <f>D87*E87</f>
        <v>-10000000</v>
      </c>
      <c r="H87" s="1">
        <v>0.12</v>
      </c>
      <c r="I87" s="13">
        <f>SUM(F87:F97)</f>
        <v>852763.91695285472</v>
      </c>
      <c r="J87" s="5">
        <f>IRR(D87:D97)</f>
        <v>0.14145468081466639</v>
      </c>
    </row>
    <row r="88" spans="1:10" x14ac:dyDescent="0.25">
      <c r="A88">
        <v>1</v>
      </c>
      <c r="B88" s="12">
        <v>2500000</v>
      </c>
      <c r="C88" s="12">
        <v>400000</v>
      </c>
      <c r="D88" s="13">
        <f>B88-C88</f>
        <v>2100000</v>
      </c>
      <c r="E88" s="9">
        <f>1/(1+$H$87)^A88</f>
        <v>0.89285714285714279</v>
      </c>
      <c r="F88" s="13">
        <f t="shared" ref="F88:F96" si="13">D88*E88</f>
        <v>1874999.9999999998</v>
      </c>
    </row>
    <row r="89" spans="1:10" x14ac:dyDescent="0.25">
      <c r="A89">
        <v>2</v>
      </c>
      <c r="B89" s="12">
        <v>2500000</v>
      </c>
      <c r="C89" s="13">
        <f>C88+50000</f>
        <v>450000</v>
      </c>
      <c r="D89" s="13">
        <f t="shared" ref="D89:D97" si="14">B89-C89</f>
        <v>2050000</v>
      </c>
      <c r="E89" s="9">
        <f t="shared" ref="E89:E96" si="15">1/(1+$H$87)^A89</f>
        <v>0.79719387755102034</v>
      </c>
      <c r="F89" s="13">
        <f t="shared" si="13"/>
        <v>1634247.4489795917</v>
      </c>
    </row>
    <row r="90" spans="1:10" x14ac:dyDescent="0.25">
      <c r="A90">
        <v>3</v>
      </c>
      <c r="B90" s="12">
        <v>2500000</v>
      </c>
      <c r="C90" s="13">
        <f t="shared" ref="C90:C97" si="16">C89+50000</f>
        <v>500000</v>
      </c>
      <c r="D90" s="13">
        <f t="shared" si="14"/>
        <v>2000000</v>
      </c>
      <c r="E90" s="9">
        <f t="shared" si="15"/>
        <v>0.71178024781341087</v>
      </c>
      <c r="F90" s="13">
        <f t="shared" si="13"/>
        <v>1423560.4956268216</v>
      </c>
      <c r="I90" t="s">
        <v>45</v>
      </c>
    </row>
    <row r="91" spans="1:10" x14ac:dyDescent="0.25">
      <c r="A91">
        <v>4</v>
      </c>
      <c r="B91" s="12">
        <v>2500000</v>
      </c>
      <c r="C91" s="13">
        <f t="shared" si="16"/>
        <v>550000</v>
      </c>
      <c r="D91" s="13">
        <f t="shared" si="14"/>
        <v>1950000</v>
      </c>
      <c r="E91" s="9">
        <f t="shared" si="15"/>
        <v>0.63551807840483121</v>
      </c>
      <c r="F91" s="13">
        <f t="shared" si="13"/>
        <v>1239260.2528894208</v>
      </c>
    </row>
    <row r="92" spans="1:10" x14ac:dyDescent="0.25">
      <c r="A92">
        <v>5</v>
      </c>
      <c r="B92" s="12">
        <v>2500000</v>
      </c>
      <c r="C92" s="13">
        <f t="shared" si="16"/>
        <v>600000</v>
      </c>
      <c r="D92" s="13">
        <f t="shared" si="14"/>
        <v>1900000</v>
      </c>
      <c r="E92" s="9">
        <f t="shared" si="15"/>
        <v>0.56742685571859919</v>
      </c>
      <c r="F92" s="13">
        <f t="shared" si="13"/>
        <v>1078111.0258653385</v>
      </c>
    </row>
    <row r="93" spans="1:10" x14ac:dyDescent="0.25">
      <c r="A93">
        <v>6</v>
      </c>
      <c r="B93" s="12">
        <v>2500000</v>
      </c>
      <c r="C93" s="13">
        <f t="shared" si="16"/>
        <v>650000</v>
      </c>
      <c r="D93" s="13">
        <f t="shared" si="14"/>
        <v>1850000</v>
      </c>
      <c r="E93" s="9">
        <f t="shared" si="15"/>
        <v>0.50663112117732068</v>
      </c>
      <c r="F93" s="13">
        <f t="shared" si="13"/>
        <v>937267.57417804329</v>
      </c>
    </row>
    <row r="94" spans="1:10" x14ac:dyDescent="0.25">
      <c r="A94">
        <v>7</v>
      </c>
      <c r="B94" s="12">
        <v>2500000</v>
      </c>
      <c r="C94" s="13">
        <f t="shared" si="16"/>
        <v>700000</v>
      </c>
      <c r="D94" s="13">
        <f t="shared" si="14"/>
        <v>1800000</v>
      </c>
      <c r="E94" s="9">
        <f t="shared" si="15"/>
        <v>0.45234921533689343</v>
      </c>
      <c r="F94" s="13">
        <f t="shared" si="13"/>
        <v>814228.58760640817</v>
      </c>
    </row>
    <row r="95" spans="1:10" x14ac:dyDescent="0.25">
      <c r="A95">
        <v>8</v>
      </c>
      <c r="B95" s="12">
        <v>2500000</v>
      </c>
      <c r="C95" s="13">
        <f t="shared" si="16"/>
        <v>750000</v>
      </c>
      <c r="D95" s="13">
        <f t="shared" si="14"/>
        <v>1750000</v>
      </c>
      <c r="E95" s="9">
        <f t="shared" si="15"/>
        <v>0.4038832279793691</v>
      </c>
      <c r="F95" s="13">
        <f t="shared" si="13"/>
        <v>706795.64896389598</v>
      </c>
    </row>
    <row r="96" spans="1:10" x14ac:dyDescent="0.25">
      <c r="A96">
        <v>9</v>
      </c>
      <c r="B96" s="12">
        <v>2500000</v>
      </c>
      <c r="C96" s="13">
        <f t="shared" si="16"/>
        <v>800000</v>
      </c>
      <c r="D96" s="13">
        <f t="shared" si="14"/>
        <v>1700000</v>
      </c>
      <c r="E96" s="9">
        <f t="shared" si="15"/>
        <v>0.36061002498157957</v>
      </c>
      <c r="F96" s="13">
        <f t="shared" si="13"/>
        <v>613037.04246868531</v>
      </c>
    </row>
    <row r="97" spans="1:10" x14ac:dyDescent="0.25">
      <c r="A97">
        <v>10</v>
      </c>
      <c r="B97" s="12">
        <v>2500000</v>
      </c>
      <c r="C97" s="13">
        <f t="shared" si="16"/>
        <v>850000</v>
      </c>
      <c r="D97" s="13">
        <f t="shared" si="14"/>
        <v>1650000</v>
      </c>
      <c r="E97" s="9">
        <f>1/(1+$H$87)^A97</f>
        <v>0.32197323659069599</v>
      </c>
      <c r="F97" s="13">
        <f>D97*E97</f>
        <v>531255.84037464834</v>
      </c>
    </row>
    <row r="102" spans="1:10" x14ac:dyDescent="0.25">
      <c r="A102" s="3" t="s">
        <v>46</v>
      </c>
    </row>
    <row r="103" spans="1:10" x14ac:dyDescent="0.25">
      <c r="A103" t="s">
        <v>5</v>
      </c>
      <c r="B103" t="s">
        <v>47</v>
      </c>
      <c r="C103" t="s">
        <v>48</v>
      </c>
      <c r="D103" t="s">
        <v>49</v>
      </c>
      <c r="E103" t="s">
        <v>52</v>
      </c>
      <c r="F103" t="s">
        <v>14</v>
      </c>
      <c r="H103" t="s">
        <v>9</v>
      </c>
      <c r="I103" t="s">
        <v>50</v>
      </c>
      <c r="J103" t="s">
        <v>51</v>
      </c>
    </row>
    <row r="104" spans="1:10" x14ac:dyDescent="0.25">
      <c r="A104">
        <v>0</v>
      </c>
      <c r="B104" s="12">
        <v>-53000</v>
      </c>
      <c r="C104" t="str">
        <f>IF(B104&gt;0,B104,"")</f>
        <v/>
      </c>
      <c r="D104" s="12">
        <f>IF(B104&lt;0,B104,"")</f>
        <v>-53000</v>
      </c>
      <c r="E104">
        <f>D104*F104</f>
        <v>-53000</v>
      </c>
      <c r="F104">
        <v>1</v>
      </c>
      <c r="H104" s="1">
        <v>0.11</v>
      </c>
    </row>
    <row r="105" spans="1:10" x14ac:dyDescent="0.25">
      <c r="A105">
        <v>1</v>
      </c>
      <c r="B105" s="12">
        <v>16700</v>
      </c>
      <c r="C105" s="12">
        <f t="shared" ref="C105:C109" si="17">IF(B105&gt;0,B105,"")</f>
        <v>16700</v>
      </c>
      <c r="D105" s="12" t="str">
        <f t="shared" ref="D105:D109" si="18">IF(B105&lt;0,B105,"")</f>
        <v/>
      </c>
      <c r="E105">
        <f>C105*F105</f>
        <v>15045.045045045043</v>
      </c>
      <c r="F105">
        <f>(1/(1.11)^A105)</f>
        <v>0.9009009009009008</v>
      </c>
      <c r="J105" s="12">
        <f>C105 * (1+$H$104)^(5-A105)</f>
        <v>25351.775847000008</v>
      </c>
    </row>
    <row r="106" spans="1:10" x14ac:dyDescent="0.25">
      <c r="A106">
        <v>2</v>
      </c>
      <c r="B106" s="12">
        <v>21900</v>
      </c>
      <c r="C106" s="12">
        <f t="shared" si="17"/>
        <v>21900</v>
      </c>
      <c r="D106" s="12" t="str">
        <f t="shared" si="18"/>
        <v/>
      </c>
      <c r="E106">
        <f t="shared" ref="E106:E108" si="19">C106*F106</f>
        <v>17774.531288044796</v>
      </c>
      <c r="F106">
        <f>(1/(1.11)^A106)</f>
        <v>0.8116224332440547</v>
      </c>
      <c r="J106" s="12">
        <f t="shared" ref="J106:J108" si="20">C106 * (1+$H$104)^(5-A106)</f>
        <v>29951.118900000005</v>
      </c>
    </row>
    <row r="107" spans="1:10" x14ac:dyDescent="0.25">
      <c r="A107">
        <v>3</v>
      </c>
      <c r="B107" s="12">
        <v>27300</v>
      </c>
      <c r="C107" s="12">
        <f t="shared" si="17"/>
        <v>27300</v>
      </c>
      <c r="D107" s="12" t="str">
        <f t="shared" si="18"/>
        <v/>
      </c>
      <c r="E107">
        <f t="shared" si="19"/>
        <v>19961.524709515939</v>
      </c>
      <c r="F107">
        <f>(1/(1.11)^A107)</f>
        <v>0.73119138130095018</v>
      </c>
      <c r="J107" s="12">
        <f t="shared" si="20"/>
        <v>33636.33</v>
      </c>
    </row>
    <row r="108" spans="1:10" x14ac:dyDescent="0.25">
      <c r="A108">
        <v>4</v>
      </c>
      <c r="B108" s="12">
        <v>20400</v>
      </c>
      <c r="C108" s="12">
        <f t="shared" si="17"/>
        <v>20400</v>
      </c>
      <c r="D108" s="12" t="str">
        <f t="shared" si="18"/>
        <v/>
      </c>
      <c r="E108">
        <f t="shared" si="19"/>
        <v>13438.111872558004</v>
      </c>
      <c r="F108">
        <f>(1/(1.11)^A108)</f>
        <v>0.65873097414500015</v>
      </c>
      <c r="J108" s="12">
        <f t="shared" si="20"/>
        <v>22644.000000000004</v>
      </c>
    </row>
    <row r="109" spans="1:10" x14ac:dyDescent="0.25">
      <c r="A109">
        <v>5</v>
      </c>
      <c r="B109" s="12">
        <v>-8600</v>
      </c>
      <c r="C109" t="str">
        <f t="shared" si="17"/>
        <v/>
      </c>
      <c r="D109" s="12">
        <f t="shared" si="18"/>
        <v>-8600</v>
      </c>
      <c r="E109" s="7">
        <f t="shared" ref="E109" si="21">D109*F109</f>
        <v>-5103.6814213036041</v>
      </c>
      <c r="F109">
        <f>(1/(1.11)^A109)</f>
        <v>0.5934513280585586</v>
      </c>
      <c r="I109" s="2">
        <f>ABS(NPV(H104,E109)+E104)</f>
        <v>57597.911190363608</v>
      </c>
    </row>
    <row r="110" spans="1:10" x14ac:dyDescent="0.25">
      <c r="I110" t="s">
        <v>53</v>
      </c>
      <c r="J110" s="13">
        <f>SUM(J105:J108)</f>
        <v>111583.22474700001</v>
      </c>
    </row>
    <row r="111" spans="1:10" x14ac:dyDescent="0.25">
      <c r="I111" t="s">
        <v>54</v>
      </c>
      <c r="J111" s="14">
        <f>MIRR(B104:B109,H104,H104)</f>
        <v>0.13940744191437293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Edwards</dc:creator>
  <cp:lastModifiedBy>Jacob Edwards</cp:lastModifiedBy>
  <dcterms:created xsi:type="dcterms:W3CDTF">2025-02-05T21:18:37Z</dcterms:created>
  <dcterms:modified xsi:type="dcterms:W3CDTF">2025-02-10T04:02:59Z</dcterms:modified>
</cp:coreProperties>
</file>